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  <sheet state="visible" name="2019" sheetId="2" r:id="rId5"/>
    <sheet state="visible" name="2020" sheetId="3" r:id="rId6"/>
    <sheet state="visible" name="2021" sheetId="4" r:id="rId7"/>
    <sheet state="visible" name="2022" sheetId="5" r:id="rId8"/>
    <sheet state="visible" name="2023" sheetId="6" r:id="rId9"/>
    <sheet state="visible" name=" 2024" sheetId="7" r:id="rId10"/>
    <sheet state="visible" name="2025" sheetId="8" r:id="rId11"/>
    <sheet state="visible" name="2026" sheetId="9" r:id="rId12"/>
    <sheet state="visible" name="DADOS ALUNOS" sheetId="10" r:id="rId13"/>
  </sheets>
  <definedNames>
    <definedName name="Dados_Obs">'2018'!$A:$V</definedName>
    <definedName hidden="1" localSheetId="1" name="_xlnm._FilterDatabase">'2019'!$N$472:$O$472</definedName>
    <definedName hidden="1" localSheetId="1" name="Z_69F00490_06D2_4830_BBAB_85F01D2112F8_.wvu.FilterData">'2019'!$A$1:$W$931</definedName>
    <definedName hidden="1" localSheetId="3" name="Z_69F00490_06D2_4830_BBAB_85F01D2112F8_.wvu.FilterData">'2021'!$A$1:$D$732</definedName>
    <definedName hidden="1" localSheetId="4" name="Z_69F00490_06D2_4830_BBAB_85F01D2112F8_.wvu.FilterData">'2022'!$A$1:$D$732</definedName>
    <definedName hidden="1" localSheetId="5" name="Z_69F00490_06D2_4830_BBAB_85F01D2112F8_.wvu.FilterData">'2023'!$A$1:$D$732</definedName>
    <definedName hidden="1" localSheetId="6" name="Z_69F00490_06D2_4830_BBAB_85F01D2112F8_.wvu.FilterData">' 2024'!$A$1:$D$734</definedName>
  </definedNames>
  <calcPr/>
  <customWorkbookViews>
    <customWorkbookView activeSheetId="0" maximized="1" windowHeight="0" windowWidth="0" guid="{69F00490-06D2-4830-BBAB-85F01D2112F8}" name="Filtro 1"/>
  </customWorkbookViews>
  <extLst>
    <ext uri="GoogleSheetsCustomDataVersion2">
      <go:sheetsCustomData xmlns:go="http://customooxmlschemas.google.com/" r:id="rId14" roundtripDataChecksum="fpDuxzmArmSa5eWGiE03awMHUhBoGI/icAcUhV0QURQ="/>
    </ext>
  </extLst>
</workbook>
</file>

<file path=xl/sharedStrings.xml><?xml version="1.0" encoding="utf-8"?>
<sst xmlns="http://schemas.openxmlformats.org/spreadsheetml/2006/main" count="13216" uniqueCount="651">
  <si>
    <t xml:space="preserve"> </t>
  </si>
  <si>
    <t>Data (dd/mm/aaaa)</t>
  </si>
  <si>
    <t>Hora local (hh:mm)</t>
  </si>
  <si>
    <t>Hora UTC (hh:mm)</t>
  </si>
  <si>
    <t>Tmáx (°C)</t>
  </si>
  <si>
    <t>Tmin (°C)</t>
  </si>
  <si>
    <t>Tméd (ºC)</t>
  </si>
  <si>
    <t>Tar (°C)</t>
  </si>
  <si>
    <t>TH2O ev (°C)</t>
  </si>
  <si>
    <t>U2 (m/s)</t>
  </si>
  <si>
    <t>Tar 2 (°C)</t>
  </si>
  <si>
    <t>Prp (mm)</t>
  </si>
  <si>
    <t>Ev (mm)*      coleta</t>
  </si>
  <si>
    <t>Dia da semana</t>
  </si>
  <si>
    <t>Ev (mm)*        após enchimento</t>
  </si>
  <si>
    <t>Patm (mbar)</t>
  </si>
  <si>
    <t>Tmáx Real (ºC)</t>
  </si>
  <si>
    <t>Data    (dd/mm/aaaa)</t>
  </si>
  <si>
    <t>Tmin Real (ºC)</t>
  </si>
  <si>
    <t>esTU</t>
  </si>
  <si>
    <t>ea</t>
  </si>
  <si>
    <t>es</t>
  </si>
  <si>
    <t>UR (%)</t>
  </si>
  <si>
    <t>Ev (mm)</t>
  </si>
  <si>
    <t>OBS</t>
  </si>
  <si>
    <t>seg</t>
  </si>
  <si>
    <t>Prp (mm/dia)</t>
  </si>
  <si>
    <t>Direção do vento</t>
  </si>
  <si>
    <t>Soma de Prp (mm/dia)</t>
  </si>
  <si>
    <t>pluv. alternativo (ml)</t>
  </si>
  <si>
    <t>Ev (mm)*</t>
  </si>
  <si>
    <t>Ev (mm/dia)</t>
  </si>
  <si>
    <t>Tanque</t>
  </si>
  <si>
    <t>Evento</t>
  </si>
  <si>
    <t>Visibilidade</t>
  </si>
  <si>
    <t>Nuvem</t>
  </si>
  <si>
    <t>Cobertura do céu</t>
  </si>
  <si>
    <t>Observações</t>
  </si>
  <si>
    <t>Quarta</t>
  </si>
  <si>
    <t>ter</t>
  </si>
  <si>
    <t>44.00</t>
  </si>
  <si>
    <t>tanque (esvaziado-limite inferior)</t>
  </si>
  <si>
    <t>qua</t>
  </si>
  <si>
    <t>qui</t>
  </si>
  <si>
    <t>sex</t>
  </si>
  <si>
    <t>sab</t>
  </si>
  <si>
    <t>dom</t>
  </si>
  <si>
    <t>TMax foi perdida por um erro na posição do termômetro</t>
  </si>
  <si>
    <t>Quinta</t>
  </si>
  <si>
    <t>tanque (esvaziado - limite inferior)</t>
  </si>
  <si>
    <t>87.51</t>
  </si>
  <si>
    <t>Tanque esvaziado até próximo do nível inferior</t>
  </si>
  <si>
    <t>11.75</t>
  </si>
  <si>
    <t>Sexta</t>
  </si>
  <si>
    <t>SE</t>
  </si>
  <si>
    <t>134.5</t>
  </si>
  <si>
    <t>SO</t>
  </si>
  <si>
    <t>2.00</t>
  </si>
  <si>
    <t>Sábado</t>
  </si>
  <si>
    <t>0.50</t>
  </si>
  <si>
    <t>Domingo</t>
  </si>
  <si>
    <t>NE</t>
  </si>
  <si>
    <t>Tanque esvaziado até próximo da marca inferior, visando evitar que transborde.</t>
  </si>
  <si>
    <t>0.00</t>
  </si>
  <si>
    <t>Segunda</t>
  </si>
  <si>
    <t>NO</t>
  </si>
  <si>
    <t>tanque ( completou - limite inferior)</t>
  </si>
  <si>
    <t>7.75</t>
  </si>
  <si>
    <t>Terça</t>
  </si>
  <si>
    <t>1.25</t>
  </si>
  <si>
    <t>LE</t>
  </si>
  <si>
    <t>-</t>
  </si>
  <si>
    <t>11.50</t>
  </si>
  <si>
    <t>2.50</t>
  </si>
  <si>
    <t>O</t>
  </si>
  <si>
    <t>10.00</t>
  </si>
  <si>
    <t>44.50</t>
  </si>
  <si>
    <t>Tanque (esvaziado até o limite inferior)</t>
  </si>
  <si>
    <t>N</t>
  </si>
  <si>
    <t>S</t>
  </si>
  <si>
    <t>1.00</t>
  </si>
  <si>
    <t>L</t>
  </si>
  <si>
    <t>14.25</t>
  </si>
  <si>
    <t>Tanque esvaziado, entre as marcações</t>
  </si>
  <si>
    <t>15.25</t>
  </si>
  <si>
    <t>,</t>
  </si>
  <si>
    <t>Capina realizada</t>
  </si>
  <si>
    <t>37.75</t>
  </si>
  <si>
    <t>Tanque lavado</t>
  </si>
  <si>
    <t>52.00</t>
  </si>
  <si>
    <t>21.25</t>
  </si>
  <si>
    <t>domingo</t>
  </si>
  <si>
    <t>17.75</t>
  </si>
  <si>
    <t>5.75</t>
  </si>
  <si>
    <t>1,2</t>
  </si>
  <si>
    <t>25-01-0201</t>
  </si>
  <si>
    <t>tanque esvaziado, prox. a marca inferior</t>
  </si>
  <si>
    <t>24.50</t>
  </si>
  <si>
    <t>sábado</t>
  </si>
  <si>
    <t>23.25</t>
  </si>
  <si>
    <t>9.50</t>
  </si>
  <si>
    <t>7.25</t>
  </si>
  <si>
    <t>pluviômetro sujo tanque suju. chuva de baixa intensidade</t>
  </si>
  <si>
    <t>3.50</t>
  </si>
  <si>
    <t>sem evento / boa visibilidade / nuvens medias / céu limpo*</t>
  </si>
  <si>
    <t>16.25</t>
  </si>
  <si>
    <t>chuva de baixa intensidade</t>
  </si>
  <si>
    <t>2.4</t>
  </si>
  <si>
    <t>Tanque lavado/ roçagem da área</t>
  </si>
  <si>
    <t>3.75</t>
  </si>
  <si>
    <t>29.25</t>
  </si>
  <si>
    <t>Tanque com mais de 100 mm</t>
  </si>
  <si>
    <t>27.75</t>
  </si>
  <si>
    <t>Tanque com mais de 100 mm / Pluv. alternativo vazando</t>
  </si>
  <si>
    <t>40.25</t>
  </si>
  <si>
    <t>Pluviometro alternativo vazando</t>
  </si>
  <si>
    <t>30.25</t>
  </si>
  <si>
    <t>Tanque Classe A e Pluviomêtro lavados</t>
  </si>
  <si>
    <t xml:space="preserve">Tanque Classe A transbordou </t>
  </si>
  <si>
    <t>6.00</t>
  </si>
  <si>
    <t>chuva forte</t>
  </si>
  <si>
    <t>35.25</t>
  </si>
  <si>
    <t>chuva fraca / tanque esvaziado até o limite inferior / boa visibilidade / nuvens baixas / céu parcialmente coberto</t>
  </si>
  <si>
    <t>chuva fraca/ boa visibilidade/nuvens baixas</t>
  </si>
  <si>
    <t>17.50</t>
  </si>
  <si>
    <t>sem evento / tanque esvaziado até o limite inferior / boa visibilidade / nuvens baixas / céu coberto</t>
  </si>
  <si>
    <t>a quantidade de agua no pluviometro nao alcansou a marca 0.00 mm/ no pluv. alternativo nao chegou na marcação 5 ml, foi estimado o valor de 1 ml</t>
  </si>
  <si>
    <t>45.75</t>
  </si>
  <si>
    <t>*</t>
  </si>
  <si>
    <t>6.75</t>
  </si>
  <si>
    <t>Tanque com mais de 100 mm/ Tanque esvaziado prox. a marca inferior</t>
  </si>
  <si>
    <t>2,</t>
  </si>
  <si>
    <t>37.25</t>
  </si>
  <si>
    <t>18.25</t>
  </si>
  <si>
    <t>42.75</t>
  </si>
  <si>
    <t>chuva fraca</t>
  </si>
  <si>
    <t>&gt;100</t>
  </si>
  <si>
    <t>nublado com boa visibilidade</t>
  </si>
  <si>
    <t>choveu no intervalo das 9h as 15h, porem nao o suficiente para chegar na marcação 0,00 mm das provetas, a agua foi devolvida aos pluv.</t>
  </si>
  <si>
    <t>23.50</t>
  </si>
  <si>
    <t>Nublado</t>
  </si>
  <si>
    <t>34.50</t>
  </si>
  <si>
    <t>4.25</t>
  </si>
  <si>
    <t>14.50</t>
  </si>
  <si>
    <t>Tanque transbordou</t>
  </si>
  <si>
    <t>33.75</t>
  </si>
  <si>
    <t>107.75</t>
  </si>
  <si>
    <t>*Tanque transbordou</t>
  </si>
  <si>
    <t>38.25</t>
  </si>
  <si>
    <t>60.50</t>
  </si>
  <si>
    <t>1.75</t>
  </si>
  <si>
    <t>Tanque com mais de 100 mm/ esvaziado poximo ao limite inferior</t>
  </si>
  <si>
    <t>Quantidade de agua presente nos pluv. nao foi o suficiente para alcansar a marcaçção 0,00 mm</t>
  </si>
  <si>
    <t>19.00</t>
  </si>
  <si>
    <t>20.25</t>
  </si>
  <si>
    <t>Tanque esvaziado proximo ao limite inferior</t>
  </si>
  <si>
    <t>41.50</t>
  </si>
  <si>
    <t>5.50</t>
  </si>
  <si>
    <t>48.75</t>
  </si>
  <si>
    <t>18.50</t>
  </si>
  <si>
    <t>27.00</t>
  </si>
  <si>
    <t>14.00</t>
  </si>
  <si>
    <t>9.25</t>
  </si>
  <si>
    <t>Tanque Classe A transbordou</t>
  </si>
  <si>
    <t>limpeza/manutenção/Tanque esvaziado(inferior)</t>
  </si>
  <si>
    <t>36.00</t>
  </si>
  <si>
    <t>Tanque Classe A transbordou/Tanque esvaziado até abaixo da marca inferior</t>
  </si>
  <si>
    <t>17.25</t>
  </si>
  <si>
    <t>Tanque esvaziado abaixo da marcação</t>
  </si>
  <si>
    <t>10.75</t>
  </si>
  <si>
    <t>3.00</t>
  </si>
  <si>
    <t>58.75</t>
  </si>
  <si>
    <t>19.25</t>
  </si>
  <si>
    <t>39.25</t>
  </si>
  <si>
    <t>20.50</t>
  </si>
  <si>
    <t>Portao da universidade fechado/ observadores sem autorização</t>
  </si>
  <si>
    <t>Periodo de quarentena, sem coleta de dados no periodo da tarde</t>
  </si>
  <si>
    <t>13.00</t>
  </si>
  <si>
    <t>Precipitação e evaporação calculada no intervalo de 48h</t>
  </si>
  <si>
    <t>20.75</t>
  </si>
  <si>
    <t>7.00</t>
  </si>
  <si>
    <t>17.00</t>
  </si>
  <si>
    <t>Periodo de quarentena, sem coleta de dados</t>
  </si>
  <si>
    <t>6.25</t>
  </si>
  <si>
    <t>1.50</t>
  </si>
  <si>
    <t>4.00</t>
  </si>
  <si>
    <t>Preciptação de sex-seg*/evaporação da sex-seg</t>
  </si>
  <si>
    <t>41.75</t>
  </si>
  <si>
    <t>14.75</t>
  </si>
  <si>
    <t>28.75</t>
  </si>
  <si>
    <t>76.00</t>
  </si>
  <si>
    <t>?</t>
  </si>
  <si>
    <t>4.50</t>
  </si>
  <si>
    <t>23.9</t>
  </si>
  <si>
    <t>3,5</t>
  </si>
  <si>
    <t>&lt;100</t>
  </si>
  <si>
    <t>80.62</t>
  </si>
  <si>
    <t>Tanque Classe A transbordou/Temperaturas Max e Min da Semana (30/03-06/04)/Precipitação da semana (30/03-06/04)/Evaporação da semana (30/03-06/04) perdida.</t>
  </si>
  <si>
    <t>*Paralisação</t>
  </si>
  <si>
    <t>3.25</t>
  </si>
  <si>
    <t>5.00</t>
  </si>
  <si>
    <t>4.75</t>
  </si>
  <si>
    <t>8.00</t>
  </si>
  <si>
    <t>8.50</t>
  </si>
  <si>
    <t>23.8</t>
  </si>
  <si>
    <t>3.0</t>
  </si>
  <si>
    <t>30.0</t>
  </si>
  <si>
    <t>62.32</t>
  </si>
  <si>
    <t>2.75</t>
  </si>
  <si>
    <t>11.00</t>
  </si>
  <si>
    <t>Tanque Classe A transbordou/Temperaturas Max e Min do periodo (13-16/04)/Precipitação do periodo (13-16/04)/Evaporação do periodo (13-16/04) perdida.</t>
  </si>
  <si>
    <t>2.25</t>
  </si>
  <si>
    <t>22.25</t>
  </si>
  <si>
    <t>32.6</t>
  </si>
  <si>
    <t>23.6</t>
  </si>
  <si>
    <t>1.8</t>
  </si>
  <si>
    <t>52.2</t>
  </si>
  <si>
    <t>10.94</t>
  </si>
  <si>
    <t>89.00</t>
  </si>
  <si>
    <t>22.75</t>
  </si>
  <si>
    <t>#VALOR!</t>
  </si>
  <si>
    <t>greve geral o observador não conseguiu chegar na estação. por as ruas estejam bloqueada.</t>
  </si>
  <si>
    <t>10.25</t>
  </si>
  <si>
    <t>27.25</t>
  </si>
  <si>
    <t>10.50</t>
  </si>
  <si>
    <t>E</t>
  </si>
  <si>
    <t>16.50</t>
  </si>
  <si>
    <t>E/SE</t>
  </si>
  <si>
    <t>0.75</t>
  </si>
  <si>
    <t>31.50</t>
  </si>
  <si>
    <t>33.5</t>
  </si>
  <si>
    <t>chuva preenchida com dados da automatica</t>
  </si>
  <si>
    <t>12.25</t>
  </si>
  <si>
    <t>2.80</t>
  </si>
  <si>
    <t>48.60</t>
  </si>
  <si>
    <t>15.75</t>
  </si>
  <si>
    <t>34.75</t>
  </si>
  <si>
    <t>23.75</t>
  </si>
  <si>
    <t>Pluv. Alt. aberto, perca da leitura</t>
  </si>
  <si>
    <t>5.20</t>
  </si>
  <si>
    <t>Tanque Classe A transbordou, garrafão do pluviometro quebrado e Pluviometro Alt. com torneira quebrada.</t>
  </si>
  <si>
    <t>Pluv. Alt. Danificado</t>
  </si>
  <si>
    <t>18.75</t>
  </si>
  <si>
    <t>Pluv. Alt&gt; recolocado</t>
  </si>
  <si>
    <t>33.25</t>
  </si>
  <si>
    <t>0.80</t>
  </si>
  <si>
    <t>28-07/2021</t>
  </si>
  <si>
    <t>2,2,</t>
  </si>
  <si>
    <t>28-07/2020</t>
  </si>
  <si>
    <t>1.40</t>
  </si>
  <si>
    <t>Bulbo seco sem agua destilada, interferiu no valo do mesmo e da UR</t>
  </si>
  <si>
    <t>O termometro de máxima quebrou</t>
  </si>
  <si>
    <t>W</t>
  </si>
  <si>
    <t>38.00</t>
  </si>
  <si>
    <t>transbordou o tanque</t>
  </si>
  <si>
    <t>9.00</t>
  </si>
  <si>
    <t>WN</t>
  </si>
  <si>
    <t>21.75</t>
  </si>
  <si>
    <t>32.25</t>
  </si>
  <si>
    <t>SW</t>
  </si>
  <si>
    <t xml:space="preserve">
</t>
  </si>
  <si>
    <t>pluviômetro aberto. chuva preenchida com dados da automatica</t>
  </si>
  <si>
    <t>Tanque classe A lavado</t>
  </si>
  <si>
    <t>Sem agua no pluv. alt.</t>
  </si>
  <si>
    <t xml:space="preserve">Tanque classe A: Encheu ate a metade da marcação </t>
  </si>
  <si>
    <t>22.00</t>
  </si>
  <si>
    <t>3.80</t>
  </si>
  <si>
    <t xml:space="preserve">    </t>
  </si>
  <si>
    <t>Matheus Rua</t>
  </si>
  <si>
    <t>Adrielle Carvalho</t>
  </si>
  <si>
    <t>Luis Trindade</t>
  </si>
  <si>
    <t>Tanque classe A: encheu ate entre as marcações</t>
  </si>
  <si>
    <t>tanque lavado</t>
  </si>
  <si>
    <t>tanque cheio</t>
  </si>
  <si>
    <t>23.00</t>
  </si>
  <si>
    <t>23,9</t>
  </si>
  <si>
    <t>34,7</t>
  </si>
  <si>
    <t>2 2/8</t>
  </si>
  <si>
    <t>a quantidade de agua que estva no pluv. nao foi o suficiente para atingir a marcação zero da proveta</t>
  </si>
  <si>
    <t>Hend</t>
  </si>
  <si>
    <t>Erika/Wendel</t>
  </si>
  <si>
    <t>Jó</t>
  </si>
  <si>
    <t>tanque foi enchido</t>
  </si>
  <si>
    <t>RUA</t>
  </si>
  <si>
    <t>Hend/Adri</t>
  </si>
  <si>
    <t>Adri/Wendel</t>
  </si>
  <si>
    <t>Hend/Matheus</t>
  </si>
  <si>
    <t>63.25</t>
  </si>
  <si>
    <t>Pluv. Alt. quebrado</t>
  </si>
  <si>
    <t>Luis</t>
  </si>
  <si>
    <t>O Tanque transbordou. O tanque foi baixado até o invel invefior.</t>
  </si>
  <si>
    <t>2 6/8</t>
  </si>
  <si>
    <t>Gabriel</t>
  </si>
  <si>
    <t>Luis/Jó</t>
  </si>
  <si>
    <t>Adri/Hend</t>
  </si>
  <si>
    <t>100+</t>
  </si>
  <si>
    <t>102.00</t>
  </si>
  <si>
    <t>a chuva foi acima de 50 mm o que causa o transfordamento do tanque classe A.</t>
  </si>
  <si>
    <t>Erika</t>
  </si>
  <si>
    <t>0,8</t>
  </si>
  <si>
    <t>Adri/Luis</t>
  </si>
  <si>
    <t>Hildo</t>
  </si>
  <si>
    <t>Henderson</t>
  </si>
  <si>
    <t>31.75</t>
  </si>
  <si>
    <t>LE/NE</t>
  </si>
  <si>
    <t>Hend e Adri</t>
  </si>
  <si>
    <t>Erika/ Wendel</t>
  </si>
  <si>
    <t>Limpeza da estação/limpeza do tanque</t>
  </si>
  <si>
    <t>Erika/Jó/Wendel</t>
  </si>
  <si>
    <t>NE/LE</t>
  </si>
  <si>
    <t>Adri</t>
  </si>
  <si>
    <t>Hend/Jó</t>
  </si>
  <si>
    <t>Tanque Clase A transbordou</t>
  </si>
  <si>
    <t>Wendel</t>
  </si>
  <si>
    <t>29,,3</t>
  </si>
  <si>
    <t>Rua</t>
  </si>
  <si>
    <t>Breno</t>
  </si>
  <si>
    <t>Vitor</t>
  </si>
  <si>
    <t>Jó/Henderson</t>
  </si>
  <si>
    <t xml:space="preserve">Gabriel </t>
  </si>
  <si>
    <t>Kaio</t>
  </si>
  <si>
    <t>Léo</t>
  </si>
  <si>
    <t xml:space="preserve">Léo </t>
  </si>
  <si>
    <t>Pluv. Alt. consertado</t>
  </si>
  <si>
    <t>Capina/Tanque lavado</t>
  </si>
  <si>
    <t>Capina</t>
  </si>
  <si>
    <t>Matheus</t>
  </si>
  <si>
    <t>Kaio/Matheus</t>
  </si>
  <si>
    <t>PH\Josh</t>
  </si>
  <si>
    <t>Léo/Mateus</t>
  </si>
  <si>
    <t>PH</t>
  </si>
  <si>
    <t>Mateus/Leandro</t>
  </si>
  <si>
    <t>Gabriel/Josh</t>
  </si>
  <si>
    <t>Leandro/Mateus</t>
  </si>
  <si>
    <t>Wendel/Matheus</t>
  </si>
  <si>
    <t>Kaio/Mateus</t>
  </si>
  <si>
    <t>Josh/Belfort/Léo/PH</t>
  </si>
  <si>
    <t>Josh</t>
  </si>
  <si>
    <t>Maiara/Mateus</t>
  </si>
  <si>
    <t>28-07/2022</t>
  </si>
  <si>
    <t>--</t>
  </si>
  <si>
    <t>Mateus/Kaio</t>
  </si>
  <si>
    <t>Kaio/GAbriel</t>
  </si>
  <si>
    <t>Kaio/Leo</t>
  </si>
  <si>
    <t>Mateus/Breno</t>
  </si>
  <si>
    <t>Léo / Henderson</t>
  </si>
  <si>
    <t>PH/BELFORT</t>
  </si>
  <si>
    <t>Gabriel/Maiara</t>
  </si>
  <si>
    <t>Matheus rua</t>
  </si>
  <si>
    <t>LE/SE</t>
  </si>
  <si>
    <t>Mateus</t>
  </si>
  <si>
    <t>PJ</t>
  </si>
  <si>
    <t>PH/Josh</t>
  </si>
  <si>
    <t>Maiara</t>
  </si>
  <si>
    <t>N/NE</t>
  </si>
  <si>
    <t>Kaio/Léo</t>
  </si>
  <si>
    <t>Adri/Léo</t>
  </si>
  <si>
    <t>João/Maiara</t>
  </si>
  <si>
    <t>Léo/Kaio</t>
  </si>
  <si>
    <t xml:space="preserve">Mateus </t>
  </si>
  <si>
    <t>Gabriel/Vitor/Josh</t>
  </si>
  <si>
    <t>Hend/Michel</t>
  </si>
  <si>
    <t>Gabriel/Hend/Josh</t>
  </si>
  <si>
    <t>PH/Belfort</t>
  </si>
  <si>
    <t>Gabriel/Leandro/Breno</t>
  </si>
  <si>
    <t>Maiara/Belfort</t>
  </si>
  <si>
    <t>Leandro/Breno</t>
  </si>
  <si>
    <t xml:space="preserve">- </t>
  </si>
  <si>
    <t>Adri/Maiara</t>
  </si>
  <si>
    <t>Léo/Breno/kaio</t>
  </si>
  <si>
    <t>Léo/Kaio/Breno/Maiara</t>
  </si>
  <si>
    <t>Luis/Josh</t>
  </si>
  <si>
    <t>Wendel/Luis</t>
  </si>
  <si>
    <t>Josh/Gabriel</t>
  </si>
  <si>
    <t>Léo/Hend/Gabriel</t>
  </si>
  <si>
    <t xml:space="preserve"> N</t>
  </si>
  <si>
    <t xml:space="preserve"> Leo/ Maiara/ Kaio/Breno</t>
  </si>
  <si>
    <t>Hend/Breno</t>
  </si>
  <si>
    <t>Hend/Maiara</t>
  </si>
  <si>
    <t xml:space="preserve">PH/BELFORT </t>
  </si>
  <si>
    <t>Maiara/belfort</t>
  </si>
  <si>
    <t>Limpeza da estação</t>
  </si>
  <si>
    <t>Gab/Josh</t>
  </si>
  <si>
    <t>Léo/Adri/Gab/Breno</t>
  </si>
  <si>
    <t>Léo/Maiara/kaio/Breno</t>
  </si>
  <si>
    <t>Léo/Adri/Kaio/Breno</t>
  </si>
  <si>
    <t xml:space="preserve">N </t>
  </si>
  <si>
    <t>PH/Josh/Adri/Léo</t>
  </si>
  <si>
    <t>Gab/Matheus/Breno</t>
  </si>
  <si>
    <t>Léo/Kaio/Adri</t>
  </si>
  <si>
    <t>Gab/Wendel</t>
  </si>
  <si>
    <t>Maiara/João</t>
  </si>
  <si>
    <t>Breno/Léo/Kaio</t>
  </si>
  <si>
    <t>Vitor/Pedro</t>
  </si>
  <si>
    <t>MATEUS</t>
  </si>
  <si>
    <t>luis</t>
  </si>
  <si>
    <t xml:space="preserve"> Adri/Maiara</t>
  </si>
  <si>
    <t>Léo/Gab</t>
  </si>
  <si>
    <t>Gab</t>
  </si>
  <si>
    <t>Breno/Maiara/Kaio/Leandro/Adri</t>
  </si>
  <si>
    <t>Kaio/Pedro</t>
  </si>
  <si>
    <t>Maiara/Gabriel</t>
  </si>
  <si>
    <t>Gabriel/Léo</t>
  </si>
  <si>
    <t>Léo/Breno/Wendel</t>
  </si>
  <si>
    <t>Léo/Pedro</t>
  </si>
  <si>
    <t>Matheus/Maiara</t>
  </si>
  <si>
    <t>Léo/Adri</t>
  </si>
  <si>
    <t>Gabriel/Pedro</t>
  </si>
  <si>
    <t>Breno/Wendel/Léo//Adri</t>
  </si>
  <si>
    <t>Breno/Maiara/Leandro</t>
  </si>
  <si>
    <t>Vitor/Luis</t>
  </si>
  <si>
    <t xml:space="preserve">Joshuan </t>
  </si>
  <si>
    <t>Vitor/Adri</t>
  </si>
  <si>
    <t xml:space="preserve">LE </t>
  </si>
  <si>
    <t>Léo/PH</t>
  </si>
  <si>
    <t>Léo/Breno</t>
  </si>
  <si>
    <t>Gabriel/ kaio</t>
  </si>
  <si>
    <t xml:space="preserve"> Léo</t>
  </si>
  <si>
    <t>josh</t>
  </si>
  <si>
    <t>kaio</t>
  </si>
  <si>
    <t>PH/Léo</t>
  </si>
  <si>
    <t>Breno/Léo</t>
  </si>
  <si>
    <t>Luis/Vitor</t>
  </si>
  <si>
    <t>maiara</t>
  </si>
  <si>
    <t>Vitor/PH</t>
  </si>
  <si>
    <t>Breno/Kaio</t>
  </si>
  <si>
    <t>Aguiar</t>
  </si>
  <si>
    <t>Kaio/Vitor/PH</t>
  </si>
  <si>
    <t xml:space="preserve">Luis </t>
  </si>
  <si>
    <t>Observadores</t>
  </si>
  <si>
    <t>PH/Luís</t>
  </si>
  <si>
    <t>Luis/Wendel</t>
  </si>
  <si>
    <t xml:space="preserve">Luis  </t>
  </si>
  <si>
    <t>Leandro</t>
  </si>
  <si>
    <t>vitor</t>
  </si>
  <si>
    <t>Breno/Léo/Adri</t>
  </si>
  <si>
    <t>aguiar</t>
  </si>
  <si>
    <t>Hend./Vitor/PH</t>
  </si>
  <si>
    <t>josh/juliane</t>
  </si>
  <si>
    <t>PH/Leandro</t>
  </si>
  <si>
    <t>Joshuan</t>
  </si>
  <si>
    <t>Mateus/Samy</t>
  </si>
  <si>
    <t>Juliane</t>
  </si>
  <si>
    <t>Léo/Samy</t>
  </si>
  <si>
    <t>Breno/Samy</t>
  </si>
  <si>
    <t>Joshuan, Luis G.</t>
  </si>
  <si>
    <t xml:space="preserve">Kaio </t>
  </si>
  <si>
    <t>Luis G.; Joshuan</t>
  </si>
  <si>
    <t>Léo/Ph</t>
  </si>
  <si>
    <t>Samy</t>
  </si>
  <si>
    <t>Josh/Juliane</t>
  </si>
  <si>
    <t>Leo/Juliane</t>
  </si>
  <si>
    <t>Sabrina</t>
  </si>
  <si>
    <t>Joshuan/Juliane</t>
  </si>
  <si>
    <t>rua</t>
  </si>
  <si>
    <t xml:space="preserve">  L  </t>
  </si>
  <si>
    <t>Miguel/Juliane</t>
  </si>
  <si>
    <t>Sabrina e Leandro</t>
  </si>
  <si>
    <t>Mateus/Samy/Ju</t>
  </si>
  <si>
    <t>Joshuan; Luis G.</t>
  </si>
  <si>
    <t>Juliane/Sabrina</t>
  </si>
  <si>
    <t>Luís</t>
  </si>
  <si>
    <t>Luis G. ; Joshuan</t>
  </si>
  <si>
    <t>Miguel</t>
  </si>
  <si>
    <t>Breno/  Sabrina</t>
  </si>
  <si>
    <t xml:space="preserve"> Aguiar </t>
  </si>
  <si>
    <t>Joshuan/Ju</t>
  </si>
  <si>
    <t>LÉO</t>
  </si>
  <si>
    <t>Sabrina/Matheus</t>
  </si>
  <si>
    <t>Sabrina/Breno</t>
  </si>
  <si>
    <t>Luis Girard</t>
  </si>
  <si>
    <t xml:space="preserve">  </t>
  </si>
  <si>
    <t>quinta</t>
  </si>
  <si>
    <t>29/02</t>
  </si>
  <si>
    <t>Murillo</t>
  </si>
  <si>
    <t>amanda</t>
  </si>
  <si>
    <t>Leandro/ Sabrina</t>
  </si>
  <si>
    <t>LUÍS</t>
  </si>
  <si>
    <t>Amanda</t>
  </si>
  <si>
    <t>AMANDA</t>
  </si>
  <si>
    <t>Leadro</t>
  </si>
  <si>
    <t>Samy/Sabrina</t>
  </si>
  <si>
    <t>Leo</t>
  </si>
  <si>
    <t>Ju</t>
  </si>
  <si>
    <t xml:space="preserve">S </t>
  </si>
  <si>
    <t>leandro</t>
  </si>
  <si>
    <t>juliane</t>
  </si>
  <si>
    <t xml:space="preserve">Juliane </t>
  </si>
  <si>
    <t>jULIANE</t>
  </si>
  <si>
    <t xml:space="preserve">Leandro </t>
  </si>
  <si>
    <t>leo</t>
  </si>
  <si>
    <t>Samilly</t>
  </si>
  <si>
    <t>breno</t>
  </si>
  <si>
    <t>jOSHUAN</t>
  </si>
  <si>
    <t>Juju</t>
  </si>
  <si>
    <t xml:space="preserve">Sabrina </t>
  </si>
  <si>
    <t>KAIO</t>
  </si>
  <si>
    <t>JOSH</t>
  </si>
  <si>
    <t>Jurubeba</t>
  </si>
  <si>
    <t>João</t>
  </si>
  <si>
    <t>Risadinha</t>
  </si>
  <si>
    <t>Ne</t>
  </si>
  <si>
    <t>KAio</t>
  </si>
  <si>
    <t>ne</t>
  </si>
  <si>
    <t>Mary</t>
  </si>
  <si>
    <t>s</t>
  </si>
  <si>
    <t xml:space="preserve">Murillo </t>
  </si>
  <si>
    <t>n</t>
  </si>
  <si>
    <t>No</t>
  </si>
  <si>
    <t>N E</t>
  </si>
  <si>
    <t>Jhennifer e Murillo</t>
  </si>
  <si>
    <t xml:space="preserve">Alice, Amanda, Jhennifer e Pedro </t>
  </si>
  <si>
    <t>Mateus aguiar</t>
  </si>
  <si>
    <t xml:space="preserve">Amanda e companhia do treinamento </t>
  </si>
  <si>
    <t>Jhennifer, Juliane, Pedro, Alice</t>
  </si>
  <si>
    <t>Amanda e cia</t>
  </si>
  <si>
    <t xml:space="preserve">Murillo, Jhennifer e Alice </t>
  </si>
  <si>
    <t>amanda e cia</t>
  </si>
  <si>
    <t>Murillo, Jhennifer e Pedro</t>
  </si>
  <si>
    <t>JURUBEBA</t>
  </si>
  <si>
    <t xml:space="preserve">Murillo e Cia </t>
  </si>
  <si>
    <t>aMANDA</t>
  </si>
  <si>
    <t>JULIANE</t>
  </si>
  <si>
    <t>Amanda, Pedro e Jhennifer</t>
  </si>
  <si>
    <t>Murillo e CIA</t>
  </si>
  <si>
    <t xml:space="preserve">O </t>
  </si>
  <si>
    <t>Juliane e cia</t>
  </si>
  <si>
    <t xml:space="preserve">Sábado </t>
  </si>
  <si>
    <t>Sasá</t>
  </si>
  <si>
    <t>Murillo e Cia</t>
  </si>
  <si>
    <t>Mateus Aguiar</t>
  </si>
  <si>
    <t>Samilly/Juliane/Leo</t>
  </si>
  <si>
    <t>Jhennifer, Alice e Pedro</t>
  </si>
  <si>
    <t>Joshuan/Juliane/Samilly</t>
  </si>
  <si>
    <t>Leo/Samilly/Juliane</t>
  </si>
  <si>
    <t>Joshuan/Samilly</t>
  </si>
  <si>
    <t>SABRINA</t>
  </si>
  <si>
    <t>Leandro/Samilly</t>
  </si>
  <si>
    <t>AMANDA SÓ</t>
  </si>
  <si>
    <t>Mateus/Samilly</t>
  </si>
  <si>
    <t>Murillo :)</t>
  </si>
  <si>
    <t>Jhennifer, Pedro e Alice</t>
  </si>
  <si>
    <t>Samilly/Luís/Mateus</t>
  </si>
  <si>
    <t>Juliane e CIA</t>
  </si>
  <si>
    <t>Joshuan/Luís/Samilly</t>
  </si>
  <si>
    <t>Murilo</t>
  </si>
  <si>
    <t>Samilly/Breno</t>
  </si>
  <si>
    <t>Murilo, Pedro e Jhennifer</t>
  </si>
  <si>
    <t>Mateus/Juliane</t>
  </si>
  <si>
    <t>Doug/Joel</t>
  </si>
  <si>
    <t>Juliane/Samilly/Joshuan</t>
  </si>
  <si>
    <t>Gabriel/Samilly</t>
  </si>
  <si>
    <t xml:space="preserve">Mateus/Leandro </t>
  </si>
  <si>
    <t>Sabrina/Amanda</t>
  </si>
  <si>
    <t>sABRINA</t>
  </si>
  <si>
    <t>joshuan/amanda</t>
  </si>
  <si>
    <t>Jhennifer</t>
  </si>
  <si>
    <t>Josh/Samy</t>
  </si>
  <si>
    <t>Jhennifer e Alice</t>
  </si>
  <si>
    <t>Luis/Samy/Juliane</t>
  </si>
  <si>
    <t>Luis/Samy</t>
  </si>
  <si>
    <t>Samy/Juliane/Breno</t>
  </si>
  <si>
    <t>Samy/Ju/Breno/Mateus</t>
  </si>
  <si>
    <t>Josh/Samy/Ju</t>
  </si>
  <si>
    <t>Samy/Ju/Leo/Mateus</t>
  </si>
  <si>
    <t>Murillo e Pedro</t>
  </si>
  <si>
    <t>Deni</t>
  </si>
  <si>
    <t>Jurubeba/ AMANDA</t>
  </si>
  <si>
    <t>Juliane, Pedro e Jhennifer</t>
  </si>
  <si>
    <t>Alice</t>
  </si>
  <si>
    <t>Leo/Samy/Juliane</t>
  </si>
  <si>
    <t>Luís/Samy/Juliane</t>
  </si>
  <si>
    <t>Pedro</t>
  </si>
  <si>
    <t>LS</t>
  </si>
  <si>
    <t>Amanda e Alice</t>
  </si>
  <si>
    <t>Léo/Juliane/Samy</t>
  </si>
  <si>
    <t>Amanda e Jhennifer</t>
  </si>
  <si>
    <t xml:space="preserve">SABRINA </t>
  </si>
  <si>
    <t xml:space="preserve">Amanda </t>
  </si>
  <si>
    <t>NÉ</t>
  </si>
  <si>
    <t>Breno/ Amanda</t>
  </si>
  <si>
    <t>Joshuan/Samy/Juliane</t>
  </si>
  <si>
    <t>Joshuan/Amanda</t>
  </si>
  <si>
    <t>aMJANDA</t>
  </si>
  <si>
    <t xml:space="preserve">josh </t>
  </si>
  <si>
    <t>Juliane furacao</t>
  </si>
  <si>
    <t>Luís/Samy/Ju</t>
  </si>
  <si>
    <t>Sabrinaa</t>
  </si>
  <si>
    <t>S/ nuvens</t>
  </si>
  <si>
    <t>Murilo e Alice</t>
  </si>
  <si>
    <t>Matheus Street</t>
  </si>
  <si>
    <t>Su</t>
  </si>
  <si>
    <t>juLIANE</t>
  </si>
  <si>
    <t>Josuan</t>
  </si>
  <si>
    <t>SU</t>
  </si>
  <si>
    <t>Tanque:</t>
  </si>
  <si>
    <t>Evento:</t>
  </si>
  <si>
    <t>Visibilidade:</t>
  </si>
  <si>
    <t>Nuvens:</t>
  </si>
  <si>
    <t>Cobertura Por Nuvens:</t>
  </si>
  <si>
    <t>1. Lavado</t>
  </si>
  <si>
    <t>1. Sem Chuva</t>
  </si>
  <si>
    <t>1. Visivel</t>
  </si>
  <si>
    <t>1. Baixas</t>
  </si>
  <si>
    <t>1. Céu Limpo</t>
  </si>
  <si>
    <t>2. Baixou até o nível superior</t>
  </si>
  <si>
    <t>2. Chuva Fraca</t>
  </si>
  <si>
    <t>2. Baixa Visibilidade</t>
  </si>
  <si>
    <t>2. médias</t>
  </si>
  <si>
    <t>2. Céu Parcialmente Coberto</t>
  </si>
  <si>
    <t>3. Baixou até o nível inferior</t>
  </si>
  <si>
    <t>3. Chuva Forte</t>
  </si>
  <si>
    <t>3. Sem Visibilidade</t>
  </si>
  <si>
    <t>3. Altas</t>
  </si>
  <si>
    <t>3. Céu Totalmente Coberto</t>
  </si>
  <si>
    <t>4. Encheu até o nível superior</t>
  </si>
  <si>
    <t>4. Neblina sem Chuva</t>
  </si>
  <si>
    <t>5. Encheu até o nível inferior</t>
  </si>
  <si>
    <t>5. Neblina/Chuva</t>
  </si>
  <si>
    <t>Samy/Murillo</t>
  </si>
  <si>
    <t xml:space="preserve">Samy - Murillo </t>
  </si>
  <si>
    <t xml:space="preserve">Amanda - Murillo </t>
  </si>
  <si>
    <t xml:space="preserve">Joshuan - Murillo  </t>
  </si>
  <si>
    <t>limpo</t>
  </si>
  <si>
    <t xml:space="preserve">aguiar </t>
  </si>
  <si>
    <t>Douglas</t>
  </si>
  <si>
    <t>Jhennifer e pessoal</t>
  </si>
  <si>
    <t>Amanda 1 e 2, Evandro</t>
  </si>
  <si>
    <t>Suliane Jamara</t>
  </si>
  <si>
    <t>Alice e Evandro</t>
  </si>
  <si>
    <t>Jhennifer, Amanda R, Evandro</t>
  </si>
  <si>
    <t xml:space="preserve"> Juliane, Amanda R e Evandro</t>
  </si>
  <si>
    <t>joshuan - Murillo</t>
  </si>
  <si>
    <t>Pedro, Luiz Fernando</t>
  </si>
  <si>
    <t>JHENNIFER, LUIZ FERNANDO</t>
  </si>
  <si>
    <t>JHENNIFER, AMANDA R, EVANDRO, AFONSO E PEDRO</t>
  </si>
  <si>
    <t>Jhennifer e Adriana</t>
  </si>
  <si>
    <t>Leo - Murillo</t>
  </si>
  <si>
    <t>o</t>
  </si>
  <si>
    <t xml:space="preserve">Josuan - murillo </t>
  </si>
  <si>
    <t>Leandro / Murillo</t>
  </si>
  <si>
    <t>5,68*</t>
  </si>
  <si>
    <t>Murillo / Leandro</t>
  </si>
  <si>
    <t>Leandrinha</t>
  </si>
  <si>
    <t>Sabs</t>
  </si>
  <si>
    <t>joshuan</t>
  </si>
  <si>
    <t>Joshua/Girard</t>
  </si>
  <si>
    <t>AManda</t>
  </si>
  <si>
    <t>Joshuan/Luis G.</t>
  </si>
  <si>
    <t>Papai Noel</t>
  </si>
  <si>
    <t>Luis 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</si>
</sst>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&quot;-&quot;mm&quot;-&quot;yyyy"/>
    <numFmt numFmtId="165" formatCode="hh&quot;:&quot;mm"/>
    <numFmt numFmtId="166" formatCode="0.0"/>
    <numFmt numFmtId="167" formatCode="dd-mm-yyyy"/>
    <numFmt numFmtId="168" formatCode="d\.m"/>
    <numFmt numFmtId="169" formatCode="mm\-dd\-yyyy"/>
    <numFmt numFmtId="170" formatCode="d/m"/>
    <numFmt numFmtId="171" formatCode="hh:mm"/>
    <numFmt numFmtId="172" formatCode="d.m"/>
    <numFmt numFmtId="173" formatCode="dd&quot;/&quot;mm"/>
    <numFmt numFmtId="174" formatCode="dd&quot;-&quot;mm&quot;-&quot;2025"/>
    <numFmt numFmtId="175" formatCode="dd/mm"/>
  </numFmts>
  <fonts count="40">
    <font>
      <sz val="10.0"/>
      <color rgb="FF000000"/>
      <name val="Calibri"/>
      <scheme val="minor"/>
    </font>
    <font>
      <sz val="9.0"/>
      <color rgb="FF000000"/>
      <name val="Arial"/>
    </font>
    <font>
      <b/>
      <sz val="9.0"/>
      <color rgb="FF000000"/>
      <name val="Arial"/>
    </font>
    <font>
      <sz val="10.0"/>
      <color rgb="FF000000"/>
      <name val="Open Sans"/>
    </font>
    <font>
      <sz val="9.0"/>
      <color rgb="FFFF0000"/>
      <name val="Arial"/>
    </font>
    <font>
      <sz val="11.0"/>
      <color rgb="FFFF0000"/>
      <name val="Inconsolata"/>
    </font>
    <font>
      <sz val="9.0"/>
      <color theme="1"/>
      <name val="Arial"/>
    </font>
    <font>
      <color theme="1"/>
      <name val="Calibri"/>
    </font>
    <font>
      <sz val="10.0"/>
      <color rgb="FF000000"/>
      <name val="Roboto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sz val="10.0"/>
      <color rgb="FFFF0000"/>
      <name val="Open Sans"/>
    </font>
    <font>
      <b/>
      <u/>
      <sz val="9.0"/>
      <color rgb="FF000000"/>
      <name val="Arial"/>
    </font>
    <font>
      <color rgb="FFFF0000"/>
      <name val="Open Sans"/>
    </font>
    <font>
      <color rgb="FF000000"/>
      <name val="Open Sans"/>
    </font>
    <font>
      <b/>
      <sz val="9.0"/>
      <color rgb="FFFF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sz val="11.0"/>
      <color rgb="FF1155CC"/>
      <name val="Inconsolata"/>
    </font>
    <font>
      <b/>
      <sz val="10.0"/>
      <color rgb="FF000000"/>
      <name val="Open Sans"/>
    </font>
    <font>
      <color theme="1"/>
      <name val="Arial"/>
    </font>
    <font>
      <sz val="9.0"/>
      <color rgb="FF000000"/>
      <name val="Open Sans"/>
    </font>
    <font>
      <b/>
      <sz val="9.0"/>
      <color rgb="FF000000"/>
      <name val="Open Sans"/>
    </font>
    <font>
      <b/>
      <sz val="9.0"/>
      <color theme="1"/>
      <name val="Arial"/>
    </font>
    <font>
      <color theme="1"/>
      <name val="Calibri"/>
      <scheme val="minor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sz val="9.0"/>
      <color rgb="FF434343"/>
      <name val="Arial"/>
    </font>
    <font/>
    <font>
      <sz val="10.0"/>
      <color theme="1"/>
      <name val="Open Sans"/>
    </font>
    <font>
      <u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2" xfId="0" applyAlignment="1" applyBorder="1" applyFill="1" applyFont="1" applyNumberForma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vertical="center"/>
    </xf>
    <xf borderId="1" fillId="3" fontId="2" numFmtId="165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1" fillId="3" fontId="1" numFmtId="166" xfId="0" applyAlignment="1" applyBorder="1" applyFill="1" applyFont="1" applyNumberForma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1" fillId="3" fontId="1" numFmtId="2" xfId="0" applyAlignment="1" applyBorder="1" applyFill="1" applyFont="1" applyNumberFormat="1">
      <alignment horizontal="center" shrinkToFit="0" vertical="center" wrapText="1"/>
    </xf>
    <xf borderId="5" fillId="2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0"/>
    </xf>
    <xf borderId="1" fillId="3" fontId="1" numFmtId="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7" fillId="3" fontId="1" numFmtId="4" xfId="0" applyAlignment="1" applyBorder="1" applyFill="1" applyFont="1" applyNumberFormat="1">
      <alignment horizontal="center" shrinkToFit="0" vertical="center" wrapText="1"/>
    </xf>
    <xf borderId="8" fillId="3" fontId="1" numFmtId="4" xfId="0" applyAlignment="1" applyBorder="1" applyFill="1" applyFont="1" applyNumberFormat="1">
      <alignment horizontal="center"/>
    </xf>
    <xf borderId="3" fillId="3" fontId="1" numFmtId="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3" fontId="4" numFmtId="4" xfId="0" applyAlignment="1" applyBorder="1" applyFill="1" applyFont="1" applyNumberFormat="1">
      <alignment horizontal="center" shrinkToFit="0" vertical="top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5" fillId="3" fontId="1" numFmtId="4" xfId="0" applyAlignment="1" applyBorder="1" applyFill="1" applyFont="1" applyNumberFormat="1">
      <alignment horizontal="center" shrinkToFit="0" vertical="center" wrapText="1"/>
    </xf>
    <xf borderId="6" fillId="3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/>
    </xf>
    <xf borderId="1" fillId="0" fontId="1" numFmtId="4" xfId="0" applyAlignment="1" applyBorder="1" applyFont="1" applyNumberFormat="1">
      <alignment horizontal="center" shrinkToFit="0" vertical="center" wrapText="1"/>
    </xf>
    <xf borderId="2" fillId="0" fontId="1" numFmtId="4" xfId="0" applyAlignment="1" applyBorder="1" applyFont="1" applyNumberFormat="1">
      <alignment horizontal="center" shrinkToFit="0" vertical="center" wrapText="1"/>
    </xf>
    <xf borderId="3" fillId="4" fontId="1" numFmtId="4" xfId="0" applyAlignment="1" applyBorder="1" applyFill="1" applyFont="1" applyNumberFormat="1">
      <alignment horizontal="center" shrinkToFit="0" vertical="center" wrapText="1"/>
    </xf>
    <xf borderId="1" fillId="4" fontId="1" numFmtId="4" xfId="0" applyAlignment="1" applyBorder="1" applyFill="1" applyFont="1" applyNumberFormat="1">
      <alignment horizontal="center" shrinkToFit="0" vertical="center" wrapText="1"/>
    </xf>
    <xf borderId="5" fillId="4" fontId="1" numFmtId="4" xfId="0" applyAlignment="1" applyBorder="1" applyFill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horizontal="center" shrinkToFit="0" wrapText="0"/>
    </xf>
    <xf borderId="8" fillId="0" fontId="1" numFmtId="4" xfId="0" applyAlignment="1" applyBorder="1" applyFont="1" applyNumberFormat="1">
      <alignment horizontal="center"/>
    </xf>
    <xf borderId="1" fillId="4" fontId="5" numFmtId="4" xfId="0" applyBorder="1" applyFill="1" applyFont="1" applyNumberFormat="1"/>
    <xf borderId="1" fillId="3" fontId="3" numFmtId="0" xfId="0" applyBorder="1" applyFill="1" applyFont="1"/>
    <xf borderId="8" fillId="0" fontId="1" numFmtId="0" xfId="0" applyAlignment="1" applyBorder="1" applyFont="1">
      <alignment horizontal="center" shrinkToFit="0" wrapText="0"/>
    </xf>
    <xf borderId="1" fillId="5" fontId="1" numFmtId="4" xfId="0" applyAlignment="1" applyBorder="1" applyFill="1" applyFont="1" applyNumberFormat="1">
      <alignment horizontal="center" shrinkToFit="0" vertical="center" wrapText="1"/>
    </xf>
    <xf borderId="1" fillId="4" fontId="3" numFmtId="0" xfId="0" applyBorder="1" applyFill="1" applyFont="1"/>
    <xf borderId="1" fillId="3" fontId="4" numFmtId="4" xfId="0" applyAlignment="1" applyBorder="1" applyFill="1" applyFont="1" applyNumberFormat="1">
      <alignment horizontal="center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  <xf borderId="1" fillId="4" fontId="2" numFmtId="164" xfId="0" applyAlignment="1" applyBorder="1" applyFill="1" applyFont="1" applyNumberFormat="1">
      <alignment horizontal="center" vertical="center"/>
    </xf>
    <xf borderId="10" fillId="6" fontId="2" numFmtId="0" xfId="0" applyAlignment="1" applyBorder="1" applyFill="1" applyFont="1">
      <alignment horizontal="center" shrinkToFit="0" vertical="center" wrapText="1"/>
    </xf>
    <xf borderId="10" fillId="6" fontId="2" numFmtId="164" xfId="0" applyAlignment="1" applyBorder="1" applyFill="1" applyFont="1" applyNumberFormat="1">
      <alignment horizontal="center" shrinkToFit="0" vertical="center" wrapText="1"/>
    </xf>
    <xf borderId="10" fillId="6" fontId="2" numFmtId="165" xfId="0" applyAlignment="1" applyBorder="1" applyFill="1" applyFont="1" applyNumberFormat="1">
      <alignment horizontal="center" shrinkToFit="0" vertical="center" wrapText="1"/>
    </xf>
    <xf borderId="11" fillId="6" fontId="2" numFmtId="165" xfId="0" applyAlignment="1" applyBorder="1" applyFill="1" applyFont="1" applyNumberFormat="1">
      <alignment horizontal="center" shrinkToFit="0" vertical="center" wrapText="1"/>
    </xf>
    <xf borderId="12" fillId="6" fontId="2" numFmtId="0" xfId="0" applyAlignment="1" applyBorder="1" applyFill="1" applyFont="1">
      <alignment horizontal="center" shrinkToFit="0" vertical="center" wrapText="1"/>
    </xf>
    <xf borderId="10" fillId="6" fontId="2" numFmtId="166" xfId="0" applyAlignment="1" applyBorder="1" applyFill="1" applyFont="1" applyNumberFormat="1">
      <alignment horizontal="center" shrinkToFit="0" vertical="center" wrapText="1"/>
    </xf>
    <xf borderId="11" fillId="6" fontId="2" numFmtId="0" xfId="0" applyAlignment="1" applyBorder="1" applyFill="1" applyFont="1">
      <alignment horizontal="center" shrinkToFit="0" vertical="center" wrapText="1"/>
    </xf>
    <xf borderId="8" fillId="3" fontId="2" numFmtId="0" xfId="0" applyAlignment="1" applyBorder="1" applyFill="1" applyFont="1">
      <alignment horizontal="center" shrinkToFit="0" vertical="center" wrapText="1"/>
    </xf>
    <xf borderId="8" fillId="3" fontId="2" numFmtId="164" xfId="0" applyAlignment="1" applyBorder="1" applyFill="1" applyFont="1" applyNumberFormat="1">
      <alignment horizontal="center" vertical="center"/>
    </xf>
    <xf borderId="8" fillId="3" fontId="2" numFmtId="165" xfId="0" applyAlignment="1" applyBorder="1" applyFill="1" applyFont="1" applyNumberFormat="1">
      <alignment horizontal="center" shrinkToFit="0" vertical="center" wrapText="1"/>
    </xf>
    <xf borderId="13" fillId="3" fontId="2" numFmtId="165" xfId="0" applyAlignment="1" applyBorder="1" applyFill="1" applyFont="1" applyNumberFormat="1">
      <alignment horizontal="center" shrinkToFit="0" vertical="center" wrapText="1"/>
    </xf>
    <xf borderId="14" fillId="3" fontId="6" numFmtId="2" xfId="0" applyAlignment="1" applyBorder="1" applyFill="1" applyFont="1" applyNumberFormat="1">
      <alignment horizontal="center" vertical="center"/>
    </xf>
    <xf borderId="8" fillId="3" fontId="6" numFmtId="2" xfId="0" applyAlignment="1" applyBorder="1" applyFill="1" applyFont="1" applyNumberFormat="1">
      <alignment horizontal="center" vertical="center"/>
    </xf>
    <xf borderId="13" fillId="3" fontId="6" numFmtId="2" xfId="0" applyAlignment="1" applyBorder="1" applyFill="1" applyFont="1" applyNumberFormat="1">
      <alignment horizontal="center" vertical="center"/>
    </xf>
    <xf borderId="14" fillId="3" fontId="6" numFmtId="0" xfId="0" applyAlignment="1" applyBorder="1" applyFill="1" applyFont="1">
      <alignment horizontal="center" vertical="center"/>
    </xf>
    <xf borderId="8" fillId="3" fontId="6" numFmtId="0" xfId="0" applyAlignment="1" applyBorder="1" applyFill="1" applyFont="1">
      <alignment horizontal="center" vertical="center"/>
    </xf>
    <xf borderId="13" fillId="3" fontId="6" numFmtId="0" xfId="0" applyAlignment="1" applyBorder="1" applyFill="1" applyFont="1">
      <alignment horizontal="center" vertical="center"/>
    </xf>
    <xf borderId="14" fillId="3" fontId="7" numFmtId="0" xfId="0" applyBorder="1" applyFill="1" applyFont="1"/>
    <xf borderId="2" fillId="0" fontId="2" numFmtId="165" xfId="0" applyAlignment="1" applyBorder="1" applyFont="1" applyNumberFormat="1">
      <alignment horizontal="center" shrinkToFit="0" vertical="center" wrapText="1"/>
    </xf>
    <xf borderId="3" fillId="0" fontId="6" numFmtId="2" xfId="0" applyAlignment="1" applyBorder="1" applyFont="1" applyNumberFormat="1">
      <alignment horizontal="center" vertical="center"/>
    </xf>
    <xf borderId="1" fillId="0" fontId="6" numFmtId="2" xfId="0" applyAlignment="1" applyBorder="1" applyFont="1" applyNumberFormat="1">
      <alignment horizontal="center" vertical="center"/>
    </xf>
    <xf borderId="2" fillId="0" fontId="6" numFmtId="2" xfId="0" applyAlignment="1" applyBorder="1" applyFont="1" applyNumberFormat="1">
      <alignment horizontal="center" vertical="center"/>
    </xf>
    <xf borderId="3" fillId="0" fontId="7" numFmtId="0" xfId="0" applyBorder="1" applyFont="1"/>
    <xf borderId="1" fillId="0" fontId="7" numFmtId="0" xfId="0" applyBorder="1" applyFont="1"/>
    <xf borderId="2" fillId="0" fontId="7" numFmtId="0" xfId="0" applyBorder="1" applyFont="1"/>
    <xf borderId="3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3" fontId="2" numFmtId="165" xfId="0" applyAlignment="1" applyBorder="1" applyFill="1" applyFont="1" applyNumberFormat="1">
      <alignment horizontal="center" shrinkToFit="0" vertical="center" wrapText="1"/>
    </xf>
    <xf borderId="3" fillId="3" fontId="6" numFmtId="2" xfId="0" applyAlignment="1" applyBorder="1" applyFill="1" applyFont="1" applyNumberFormat="1">
      <alignment horizontal="center" vertical="center"/>
    </xf>
    <xf borderId="1" fillId="3" fontId="6" numFmtId="2" xfId="0" applyAlignment="1" applyBorder="1" applyFill="1" applyFont="1" applyNumberFormat="1">
      <alignment horizontal="center" vertical="center"/>
    </xf>
    <xf borderId="2" fillId="3" fontId="6" numFmtId="2" xfId="0" applyAlignment="1" applyBorder="1" applyFill="1" applyFont="1" applyNumberFormat="1">
      <alignment horizontal="center" vertical="center"/>
    </xf>
    <xf borderId="3" fillId="3" fontId="7" numFmtId="0" xfId="0" applyBorder="1" applyFill="1" applyFont="1"/>
    <xf borderId="1" fillId="3" fontId="7" numFmtId="0" xfId="0" applyBorder="1" applyFill="1" applyFont="1"/>
    <xf borderId="2" fillId="3" fontId="7" numFmtId="0" xfId="0" applyBorder="1" applyFill="1" applyFont="1"/>
    <xf borderId="3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1" fillId="3" fontId="2" numFmtId="4" xfId="0" applyAlignment="1" applyBorder="1" applyFill="1" applyFont="1" applyNumberFormat="1">
      <alignment horizontal="center" shrinkToFit="0" vertical="center" wrapText="1"/>
    </xf>
    <xf borderId="7" fillId="3" fontId="2" numFmtId="4" xfId="0" applyAlignment="1" applyBorder="1" applyFill="1" applyFont="1" applyNumberFormat="1">
      <alignment horizontal="center" shrinkToFit="0" vertical="center" wrapText="1"/>
    </xf>
    <xf borderId="4" fillId="4" fontId="8" numFmtId="0" xfId="0" applyBorder="1" applyFill="1" applyFont="1"/>
    <xf borderId="1" fillId="0" fontId="2" numFmtId="4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shrinkToFit="0" wrapText="0"/>
    </xf>
    <xf borderId="9" fillId="0" fontId="2" numFmtId="0" xfId="0" applyAlignment="1" applyBorder="1" applyFont="1">
      <alignment horizontal="center" vertical="center"/>
    </xf>
    <xf borderId="1" fillId="3" fontId="9" numFmtId="164" xfId="0" applyAlignment="1" applyBorder="1" applyFill="1" applyFont="1" applyNumberForma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3" fillId="3" fontId="1" numFmtId="4" xfId="0" applyAlignment="1" applyBorder="1" applyFill="1" applyFont="1" applyNumberFormat="1">
      <alignment horizontal="center" shrinkToFit="0" wrapText="1"/>
    </xf>
    <xf borderId="9" fillId="3" fontId="1" numFmtId="4" xfId="0" applyAlignment="1" applyBorder="1" applyFill="1" applyFont="1" applyNumberFormat="1">
      <alignment horizontal="center" shrinkToFit="0" wrapText="1"/>
    </xf>
    <xf borderId="15" fillId="3" fontId="6" numFmtId="2" xfId="0" applyAlignment="1" applyBorder="1" applyFill="1" applyFont="1" applyNumberFormat="1">
      <alignment horizontal="center"/>
    </xf>
    <xf borderId="1" fillId="0" fontId="1" numFmtId="4" xfId="0" applyAlignment="1" applyBorder="1" applyFont="1" applyNumberFormat="1">
      <alignment horizontal="center" shrinkToFit="0" wrapText="1"/>
    </xf>
    <xf borderId="8" fillId="4" fontId="1" numFmtId="4" xfId="0" applyAlignment="1" applyBorder="1" applyFill="1" applyFont="1" applyNumberFormat="1">
      <alignment horizontal="center"/>
    </xf>
    <xf borderId="0" fillId="3" fontId="1" numFmtId="2" xfId="0" applyAlignment="1" applyFill="1" applyFont="1" applyNumberFormat="1">
      <alignment horizontal="center"/>
    </xf>
    <xf borderId="1" fillId="0" fontId="3" numFmtId="0" xfId="0" applyBorder="1" applyFont="1"/>
    <xf borderId="1" fillId="3" fontId="11" numFmtId="167" xfId="0" applyAlignment="1" applyBorder="1" applyFill="1" applyFont="1" applyNumberFormat="1">
      <alignment horizontal="center" vertical="center"/>
    </xf>
    <xf borderId="1" fillId="0" fontId="12" numFmtId="167" xfId="0" applyAlignment="1" applyBorder="1" applyFont="1" applyNumberFormat="1">
      <alignment horizontal="center" vertical="center"/>
    </xf>
    <xf borderId="1" fillId="3" fontId="13" numFmtId="0" xfId="0" applyBorder="1" applyFill="1" applyFont="1"/>
    <xf borderId="1" fillId="7" fontId="3" numFmtId="0" xfId="0" applyBorder="1" applyFill="1" applyFont="1"/>
    <xf borderId="1" fillId="3" fontId="2" numFmtId="167" xfId="0" applyAlignment="1" applyBorder="1" applyFill="1" applyFont="1" applyNumberFormat="1">
      <alignment horizontal="center" vertical="center"/>
    </xf>
    <xf borderId="5" fillId="3" fontId="4" numFmtId="4" xfId="0" applyAlignment="1" applyBorder="1" applyFill="1" applyFont="1" applyNumberFormat="1">
      <alignment horizontal="center" shrinkToFit="0" vertical="center" wrapText="1"/>
    </xf>
    <xf borderId="5" fillId="0" fontId="4" numFmtId="4" xfId="0" applyAlignment="1" applyBorder="1" applyFont="1" applyNumberFormat="1">
      <alignment horizontal="center" shrinkToFit="0" vertical="center" wrapText="1"/>
    </xf>
    <xf borderId="5" fillId="0" fontId="1" numFmtId="4" xfId="0" applyAlignment="1" applyBorder="1" applyFont="1" applyNumberFormat="1">
      <alignment horizontal="center" shrinkToFit="0" vertical="center" wrapText="1"/>
    </xf>
    <xf borderId="1" fillId="3" fontId="1" numFmtId="168" xfId="0" applyAlignment="1" applyBorder="1" applyFill="1" applyFont="1" applyNumberFormat="1">
      <alignment horizontal="center" shrinkToFit="0" vertical="center" wrapText="1"/>
    </xf>
    <xf borderId="1" fillId="7" fontId="13" numFmtId="0" xfId="0" applyBorder="1" applyFill="1" applyFont="1"/>
    <xf borderId="1" fillId="0" fontId="3" numFmtId="0" xfId="0" applyAlignment="1" applyBorder="1" applyFont="1">
      <alignment horizontal="center"/>
    </xf>
    <xf borderId="1" fillId="3" fontId="14" numFmtId="169" xfId="0" applyAlignment="1" applyBorder="1" applyFill="1" applyFont="1" applyNumberFormat="1">
      <alignment horizontal="center" vertical="center"/>
    </xf>
    <xf borderId="8" fillId="3" fontId="15" numFmtId="0" xfId="0" applyAlignment="1" applyBorder="1" applyFill="1" applyFont="1">
      <alignment shrinkToFit="0" vertical="bottom" wrapText="0"/>
    </xf>
    <xf borderId="8" fillId="0" fontId="16" numFmtId="0" xfId="0" applyAlignment="1" applyBorder="1" applyFont="1">
      <alignment shrinkToFit="0" vertical="bottom" wrapText="0"/>
    </xf>
    <xf borderId="1" fillId="4" fontId="4" numFmtId="4" xfId="0" applyAlignment="1" applyBorder="1" applyFill="1" applyFont="1" applyNumberFormat="1">
      <alignment horizontal="center" shrinkToFit="0" vertical="center" wrapText="1"/>
    </xf>
    <xf borderId="8" fillId="8" fontId="4" numFmtId="4" xfId="0" applyAlignment="1" applyBorder="1" applyFill="1" applyFont="1" applyNumberFormat="1">
      <alignment horizontal="center"/>
    </xf>
    <xf borderId="8" fillId="8" fontId="1" numFmtId="0" xfId="0" applyAlignment="1" applyBorder="1" applyFill="1" applyFont="1">
      <alignment horizontal="center" shrinkToFit="0" wrapText="0"/>
    </xf>
    <xf borderId="8" fillId="0" fontId="4" numFmtId="4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 shrinkToFit="0" wrapText="0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center" vertical="center"/>
    </xf>
    <xf borderId="1" fillId="3" fontId="17" numFmtId="165" xfId="0" applyAlignment="1" applyBorder="1" applyFill="1" applyFont="1" applyNumberFormat="1">
      <alignment horizontal="center" shrinkToFit="0" vertical="center" wrapText="1"/>
    </xf>
    <xf borderId="1" fillId="3" fontId="6" numFmtId="4" xfId="0" applyAlignment="1" applyBorder="1" applyFill="1" applyFont="1" applyNumberFormat="1">
      <alignment horizontal="center" shrinkToFit="0" vertical="center" wrapText="1"/>
    </xf>
    <xf borderId="3" fillId="3" fontId="6" numFmtId="4" xfId="0" applyAlignment="1" applyBorder="1" applyFill="1" applyFont="1" applyNumberFormat="1">
      <alignment horizontal="center" shrinkToFit="0" vertical="bottom" wrapText="1"/>
    </xf>
    <xf borderId="9" fillId="3" fontId="6" numFmtId="4" xfId="0" applyAlignment="1" applyBorder="1" applyFill="1" applyFont="1" applyNumberFormat="1">
      <alignment horizontal="center" shrinkToFit="0" vertical="bottom" wrapText="1"/>
    </xf>
    <xf borderId="15" fillId="3" fontId="6" numFmtId="4" xfId="0" applyAlignment="1" applyBorder="1" applyFill="1" applyFont="1" applyNumberFormat="1">
      <alignment horizontal="center" shrinkToFit="0" vertical="bottom" wrapText="1"/>
    </xf>
    <xf borderId="8" fillId="3" fontId="16" numFmtId="2" xfId="0" applyAlignment="1" applyBorder="1" applyFill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vertical="center"/>
    </xf>
    <xf borderId="2" fillId="3" fontId="6" numFmtId="170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3" numFmtId="2" xfId="0" applyAlignment="1" applyBorder="1" applyFill="1" applyFont="1" applyNumberFormat="1">
      <alignment horizontal="center"/>
    </xf>
    <xf borderId="1" fillId="5" fontId="2" numFmtId="164" xfId="0" applyAlignment="1" applyBorder="1" applyFill="1" applyFont="1" applyNumberFormat="1">
      <alignment horizontal="center" vertical="center"/>
    </xf>
    <xf borderId="1" fillId="3" fontId="1" numFmtId="4" xfId="0" applyAlignment="1" applyBorder="1" applyFill="1" applyFont="1" applyNumberFormat="1">
      <alignment horizontal="center" shrinkToFit="0" wrapText="1"/>
    </xf>
    <xf borderId="1" fillId="3" fontId="2" numFmtId="171" xfId="0" applyAlignment="1" applyBorder="1" applyFill="1" applyFont="1" applyNumberFormat="1">
      <alignment horizontal="center" shrinkToFit="0" vertical="center" wrapText="1"/>
    </xf>
    <xf borderId="3" fillId="5" fontId="1" numFmtId="4" xfId="0" applyAlignment="1" applyBorder="1" applyFill="1" applyFont="1" applyNumberFormat="1">
      <alignment horizontal="center" shrinkToFit="0" wrapText="1"/>
    </xf>
    <xf borderId="9" fillId="5" fontId="1" numFmtId="4" xfId="0" applyAlignment="1" applyBorder="1" applyFill="1" applyFont="1" applyNumberFormat="1">
      <alignment horizontal="center" shrinkToFit="0" wrapText="1"/>
    </xf>
    <xf borderId="1" fillId="7" fontId="6" numFmtId="0" xfId="0" applyAlignment="1" applyBorder="1" applyFill="1" applyFont="1">
      <alignment horizontal="center" vertical="center"/>
    </xf>
    <xf borderId="2" fillId="7" fontId="6" numFmtId="0" xfId="0" applyAlignment="1" applyBorder="1" applyFill="1" applyFont="1">
      <alignment horizontal="center" vertical="center"/>
    </xf>
    <xf borderId="1" fillId="3" fontId="18" numFmtId="4" xfId="0" applyAlignment="1" applyBorder="1" applyFill="1" applyFont="1" applyNumberFormat="1">
      <alignment horizontal="center" shrinkToFit="0" vertical="center" wrapText="1"/>
    </xf>
    <xf borderId="8" fillId="3" fontId="19" numFmtId="4" xfId="0" applyAlignment="1" applyBorder="1" applyFill="1" applyFont="1" applyNumberFormat="1">
      <alignment horizontal="center"/>
    </xf>
    <xf borderId="1" fillId="3" fontId="1" numFmtId="4" xfId="0" applyAlignment="1" applyBorder="1" applyFill="1" applyFont="1" applyNumberFormat="1">
      <alignment horizontal="center" shrinkToFit="0" vertical="top" wrapText="1"/>
    </xf>
    <xf borderId="1" fillId="4" fontId="20" numFmtId="4" xfId="0" applyBorder="1" applyFill="1" applyFont="1" applyNumberFormat="1"/>
    <xf borderId="0" fillId="0" fontId="7" numFmtId="0" xfId="0" applyAlignment="1" applyFont="1">
      <alignment horizontal="center"/>
    </xf>
    <xf borderId="15" fillId="5" fontId="6" numFmtId="2" xfId="0" applyAlignment="1" applyBorder="1" applyFill="1" applyFont="1" applyNumberFormat="1">
      <alignment horizontal="center"/>
    </xf>
    <xf borderId="1" fillId="3" fontId="1" numFmtId="4" xfId="0" applyAlignment="1" applyBorder="1" applyFill="1" applyFont="1" applyNumberFormat="1">
      <alignment horizontal="center" vertical="center"/>
    </xf>
    <xf borderId="1" fillId="4" fontId="2" numFmtId="165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ill="1" applyFont="1">
      <alignment horizontal="center" shrinkToFit="0" wrapText="0"/>
    </xf>
    <xf borderId="1" fillId="0" fontId="21" numFmtId="0" xfId="0" applyAlignment="1" applyBorder="1" applyFont="1">
      <alignment horizontal="center" vertical="center"/>
    </xf>
    <xf borderId="1" fillId="0" fontId="21" numFmtId="164" xfId="0" applyAlignment="1" applyBorder="1" applyFont="1" applyNumberFormat="1">
      <alignment horizontal="center" vertical="center"/>
    </xf>
    <xf borderId="1" fillId="0" fontId="21" numFmtId="165" xfId="0" applyAlignment="1" applyBorder="1" applyFont="1" applyNumberFormat="1">
      <alignment horizontal="center" vertical="center"/>
    </xf>
    <xf borderId="1" fillId="0" fontId="3" numFmtId="4" xfId="0" applyAlignment="1" applyBorder="1" applyFont="1" applyNumberFormat="1">
      <alignment horizontal="center" vertical="center"/>
    </xf>
    <xf borderId="8" fillId="0" fontId="16" numFmtId="4" xfId="0" applyAlignment="1" applyBorder="1" applyFont="1" applyNumberFormat="1">
      <alignment horizontal="center" shrinkToFit="0" wrapText="0"/>
    </xf>
    <xf borderId="8" fillId="0" fontId="16" numFmtId="0" xfId="0" applyAlignment="1" applyBorder="1" applyFont="1">
      <alignment horizontal="center" shrinkToFit="0" wrapText="0"/>
    </xf>
    <xf borderId="1" fillId="0" fontId="6" numFmtId="172" xfId="0" applyAlignment="1" applyBorder="1" applyFont="1" applyNumberFormat="1">
      <alignment horizontal="center" vertical="center"/>
    </xf>
    <xf borderId="1" fillId="3" fontId="6" numFmtId="4" xfId="0" applyAlignment="1" applyBorder="1" applyFill="1" applyFont="1" applyNumberFormat="1">
      <alignment horizontal="center" shrinkToFit="0" vertical="bottom" wrapText="1"/>
    </xf>
    <xf borderId="1" fillId="3" fontId="6" numFmtId="170" xfId="0" applyAlignment="1" applyBorder="1" applyFill="1" applyFont="1" applyNumberFormat="1">
      <alignment horizontal="center" vertical="center"/>
    </xf>
    <xf borderId="3" fillId="3" fontId="22" numFmtId="0" xfId="0" applyBorder="1" applyFill="1" applyFont="1"/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165" xfId="0" applyAlignment="1" applyBorder="1" applyFill="1" applyFont="1" applyNumberFormat="1">
      <alignment horizontal="center" shrinkToFit="0" vertical="center" wrapText="1"/>
    </xf>
    <xf borderId="1" fillId="5" fontId="3" numFmtId="0" xfId="0" applyBorder="1" applyFill="1" applyFont="1"/>
    <xf borderId="1" fillId="5" fontId="1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/>
    </xf>
    <xf borderId="2" fillId="5" fontId="2" numFmtId="165" xfId="0" applyAlignment="1" applyBorder="1" applyFill="1" applyFont="1" applyNumberFormat="1">
      <alignment horizontal="center" shrinkToFit="0" vertical="center" wrapText="1"/>
    </xf>
    <xf borderId="1" fillId="3" fontId="23" numFmtId="0" xfId="0" applyAlignment="1" applyBorder="1" applyFill="1" applyFont="1">
      <alignment horizontal="center"/>
    </xf>
    <xf borderId="1" fillId="3" fontId="23" numFmtId="0" xfId="0" applyBorder="1" applyFill="1" applyFont="1"/>
    <xf borderId="1" fillId="5" fontId="23" numFmtId="0" xfId="0" applyBorder="1" applyFill="1" applyFont="1"/>
    <xf borderId="3" fillId="5" fontId="1" numFmtId="4" xfId="0" applyAlignment="1" applyBorder="1" applyFill="1" applyFont="1" applyNumberFormat="1">
      <alignment horizontal="center" shrinkToFit="0" vertical="center" wrapText="1"/>
    </xf>
    <xf borderId="1" fillId="5" fontId="23" numFmtId="0" xfId="0" applyAlignment="1" applyBorder="1" applyFill="1" applyFont="1">
      <alignment horizontal="center"/>
    </xf>
    <xf borderId="1" fillId="7" fontId="24" numFmtId="0" xfId="0" applyAlignment="1" applyBorder="1" applyFill="1" applyFont="1">
      <alignment horizontal="center" shrinkToFit="0" vertical="center" wrapText="1"/>
    </xf>
    <xf borderId="1" fillId="7" fontId="2" numFmtId="164" xfId="0" applyAlignment="1" applyBorder="1" applyFill="1" applyFont="1" applyNumberFormat="1">
      <alignment horizontal="center" vertical="center"/>
    </xf>
    <xf borderId="1" fillId="7" fontId="2" numFmtId="165" xfId="0" applyAlignment="1" applyBorder="1" applyFill="1" applyFont="1" applyNumberFormat="1">
      <alignment horizontal="center" shrinkToFit="0" vertical="center" wrapText="1"/>
    </xf>
    <xf borderId="1" fillId="7" fontId="23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center" shrinkToFit="0" vertical="center" wrapText="1"/>
    </xf>
    <xf borderId="1" fillId="4" fontId="24" numFmtId="0" xfId="0" applyAlignment="1" applyBorder="1" applyFill="1" applyFont="1">
      <alignment horizontal="center" shrinkToFit="0" vertical="center" wrapText="1"/>
    </xf>
    <xf borderId="1" fillId="0" fontId="24" numFmtId="20" xfId="0" applyAlignment="1" applyBorder="1" applyFont="1" applyNumberFormat="1">
      <alignment horizontal="center" vertical="center"/>
    </xf>
    <xf borderId="1" fillId="0" fontId="23" numFmtId="0" xfId="0" applyBorder="1" applyFont="1"/>
    <xf borderId="2" fillId="7" fontId="2" numFmtId="165" xfId="0" applyAlignment="1" applyBorder="1" applyFill="1" applyFont="1" applyNumberFormat="1">
      <alignment horizontal="center" shrinkToFit="0" vertical="center" wrapText="1"/>
    </xf>
    <xf borderId="3" fillId="0" fontId="22" numFmtId="0" xfId="0" applyBorder="1" applyFont="1"/>
    <xf borderId="3" fillId="3" fontId="7" numFmtId="2" xfId="0" applyBorder="1" applyFill="1" applyFont="1" applyNumberFormat="1"/>
    <xf borderId="1" fillId="3" fontId="7" numFmtId="2" xfId="0" applyBorder="1" applyFill="1" applyFont="1" applyNumberFormat="1"/>
    <xf borderId="2" fillId="3" fontId="7" numFmtId="2" xfId="0" applyBorder="1" applyFill="1" applyFont="1" applyNumberFormat="1"/>
    <xf borderId="2" fillId="0" fontId="3" numFmtId="0" xfId="0" applyBorder="1" applyFont="1"/>
    <xf borderId="3" fillId="0" fontId="7" numFmtId="2" xfId="0" applyBorder="1" applyFont="1" applyNumberFormat="1"/>
    <xf borderId="1" fillId="0" fontId="7" numFmtId="2" xfId="0" applyBorder="1" applyFont="1" applyNumberFormat="1"/>
    <xf borderId="2" fillId="0" fontId="7" numFmtId="2" xfId="0" applyBorder="1" applyFont="1" applyNumberFormat="1"/>
    <xf borderId="0" fillId="0" fontId="22" numFmtId="0" xfId="0" applyAlignment="1" applyFont="1">
      <alignment horizontal="center"/>
    </xf>
    <xf borderId="1" fillId="3" fontId="25" numFmtId="0" xfId="0" applyAlignment="1" applyBorder="1" applyFill="1" applyFont="1">
      <alignment horizontal="center" shrinkToFit="0" wrapText="1"/>
    </xf>
    <xf borderId="8" fillId="3" fontId="2" numFmtId="173" xfId="0" applyAlignment="1" applyBorder="1" applyFill="1" applyFont="1" applyNumberFormat="1">
      <alignment horizontal="center" vertical="center"/>
    </xf>
    <xf borderId="14" fillId="3" fontId="6" numFmtId="2" xfId="0" applyAlignment="1" applyBorder="1" applyFill="1" applyFont="1" applyNumberFormat="1">
      <alignment horizontal="center" readingOrder="0" vertical="center"/>
    </xf>
    <xf borderId="8" fillId="3" fontId="6" numFmtId="2" xfId="0" applyAlignment="1" applyBorder="1" applyFill="1" applyFont="1" applyNumberFormat="1">
      <alignment horizontal="center" readingOrder="0" vertical="center"/>
    </xf>
    <xf borderId="8" fillId="3" fontId="6" numFmtId="0" xfId="0" applyAlignment="1" applyBorder="1" applyFill="1" applyFont="1">
      <alignment horizontal="center" readingOrder="0" vertical="center"/>
    </xf>
    <xf borderId="13" fillId="3" fontId="6" numFmtId="0" xfId="0" applyAlignment="1" applyBorder="1" applyFill="1" applyFont="1">
      <alignment horizontal="center" readingOrder="0" vertical="center"/>
    </xf>
    <xf borderId="14" fillId="3" fontId="7" numFmtId="0" xfId="0" applyAlignment="1" applyBorder="1" applyFill="1" applyFont="1">
      <alignment readingOrder="0"/>
    </xf>
    <xf borderId="8" fillId="0" fontId="25" numFmtId="0" xfId="0" applyAlignment="1" applyBorder="1" applyFont="1">
      <alignment horizontal="center" shrinkToFit="0" wrapText="1"/>
    </xf>
    <xf borderId="1" fillId="0" fontId="2" numFmtId="173" xfId="0" applyAlignment="1" applyBorder="1" applyFont="1" applyNumberFormat="1">
      <alignment horizontal="center" vertical="center"/>
    </xf>
    <xf borderId="8" fillId="3" fontId="25" numFmtId="0" xfId="0" applyAlignment="1" applyBorder="1" applyFill="1" applyFont="1">
      <alignment horizontal="center" shrinkToFit="0" wrapText="1"/>
    </xf>
    <xf borderId="3" fillId="3" fontId="6" numFmtId="2" xfId="0" applyAlignment="1" applyBorder="1" applyFill="1" applyFont="1" applyNumberFormat="1">
      <alignment horizontal="center" readingOrder="0" vertical="center"/>
    </xf>
    <xf borderId="1" fillId="3" fontId="6" numFmtId="2" xfId="0" applyAlignment="1" applyBorder="1" applyFill="1" applyFont="1" applyNumberForma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2" fillId="3" fontId="6" numFmtId="0" xfId="0" applyAlignment="1" applyBorder="1" applyFill="1" applyFont="1">
      <alignment horizontal="center" readingOrder="0" vertical="center"/>
    </xf>
    <xf borderId="1" fillId="3" fontId="2" numFmtId="173" xfId="0" applyAlignment="1" applyBorder="1" applyFill="1" applyFont="1" applyNumberFormat="1">
      <alignment horizontal="center"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64" xfId="0" applyAlignment="1" applyBorder="1" applyFill="1" applyFont="1" applyNumberFormat="1">
      <alignment horizontal="center" shrinkToFit="0" vertical="center" wrapText="1"/>
    </xf>
    <xf borderId="1" fillId="6" fontId="2" numFmtId="165" xfId="0" applyAlignment="1" applyBorder="1" applyFill="1" applyFont="1" applyNumberFormat="1">
      <alignment horizontal="center" shrinkToFit="0" vertical="center" wrapText="1"/>
    </xf>
    <xf borderId="1" fillId="6" fontId="2" numFmtId="166" xfId="0" applyAlignment="1" applyBorder="1" applyFill="1" applyFont="1" applyNumberFormat="1">
      <alignment horizontal="center" shrinkToFit="0" vertical="center" wrapText="1"/>
    </xf>
    <xf borderId="15" fillId="3" fontId="6" numFmtId="4" xfId="0" applyAlignment="1" applyBorder="1" applyFill="1" applyFont="1" applyNumberFormat="1">
      <alignment horizontal="center" readingOrder="0" shrinkToFit="0" vertical="bottom" wrapText="1"/>
    </xf>
    <xf borderId="2" fillId="6" fontId="2" numFmtId="0" xfId="0" applyAlignment="1" applyBorder="1" applyFill="1" applyFont="1">
      <alignment horizontal="center"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5" fillId="6" fontId="2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1" fillId="6" fontId="2" numFmtId="1" xfId="0" applyAlignment="1" applyBorder="1" applyFill="1" applyFont="1" applyNumberFormat="1">
      <alignment horizontal="center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3" fontId="2" numFmtId="174" xfId="0" applyAlignment="1" applyBorder="1" applyFill="1" applyFont="1" applyNumberFormat="1">
      <alignment horizontal="center" readingOrder="0" shrinkToFit="0" wrapText="0"/>
    </xf>
    <xf borderId="1" fillId="3" fontId="1" numFmtId="4" xfId="0" applyAlignment="1" applyBorder="1" applyFill="1" applyFont="1" applyNumberFormat="1">
      <alignment horizontal="center" readingOrder="0" shrinkToFit="0" vertical="center" wrapText="1"/>
    </xf>
    <xf borderId="1" fillId="4" fontId="2" numFmtId="173" xfId="0" applyAlignment="1" applyBorder="1" applyFill="1" applyFont="1" applyNumberFormat="1">
      <alignment horizontal="center" vertical="center"/>
    </xf>
    <xf borderId="1" fillId="3" fontId="3" numFmtId="1" xfId="0" applyAlignment="1" applyBorder="1" applyFill="1" applyFont="1" applyNumberForma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left" readingOrder="0"/>
    </xf>
    <xf borderId="8" fillId="0" fontId="2" numFmtId="174" xfId="0" applyAlignment="1" applyBorder="1" applyFont="1" applyNumberFormat="1">
      <alignment horizontal="center" readingOrder="0" shrinkToFit="0" wrapText="0"/>
    </xf>
    <xf borderId="1" fillId="4" fontId="3" numFmtId="1" xfId="0" applyAlignment="1" applyBorder="1" applyFill="1" applyFont="1" applyNumberFormat="1">
      <alignment horizontal="center"/>
    </xf>
    <xf borderId="8" fillId="3" fontId="2" numFmtId="174" xfId="0" applyAlignment="1" applyBorder="1" applyFill="1" applyFont="1" applyNumberFormat="1">
      <alignment horizontal="center" readingOrder="0" shrinkToFit="0" wrapText="0"/>
    </xf>
    <xf borderId="3" fillId="3" fontId="7" numFmtId="0" xfId="0" applyAlignment="1" applyBorder="1" applyFill="1" applyFont="1">
      <alignment readingOrder="0"/>
    </xf>
    <xf borderId="1" fillId="9" fontId="2" numFmtId="164" xfId="0" applyAlignment="1" applyBorder="1" applyFill="1" applyFont="1" applyNumberFormat="1">
      <alignment horizontal="center" vertical="center"/>
    </xf>
    <xf borderId="3" fillId="0" fontId="6" numFmtId="2" xfId="0" applyAlignment="1" applyBorder="1" applyFont="1" applyNumberFormat="1">
      <alignment horizontal="center" readingOrder="0" vertical="center"/>
    </xf>
    <xf borderId="1" fillId="0" fontId="6" numFmtId="2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/>
    </xf>
    <xf borderId="2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readingOrder="0"/>
    </xf>
    <xf borderId="8" fillId="4" fontId="2" numFmtId="174" xfId="0" applyAlignment="1" applyBorder="1" applyFill="1" applyFont="1" applyNumberFormat="1">
      <alignment horizontal="center" readingOrder="0" shrinkToFit="0" wrapText="0"/>
    </xf>
    <xf borderId="3" fillId="3" fontId="6" numFmtId="2" xfId="0" applyAlignment="1" applyBorder="1" applyFill="1" applyFont="1" applyNumberFormat="1">
      <alignment horizontal="center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9" fillId="3" fontId="6" numFmtId="2" xfId="0" applyAlignment="1" applyBorder="1" applyFill="1" applyFont="1" applyNumberFormat="1">
      <alignment horizontal="center"/>
    </xf>
    <xf borderId="9" fillId="3" fontId="7" numFmtId="2" xfId="0" applyBorder="1" applyFill="1" applyFont="1" applyNumberFormat="1"/>
    <xf borderId="1" fillId="4" fontId="3" numFmtId="1" xfId="0" applyAlignment="1" applyBorder="1" applyFill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readingOrder="0"/>
    </xf>
    <xf borderId="0" fillId="0" fontId="26" numFmtId="0" xfId="0" applyAlignment="1" applyFont="1">
      <alignment readingOrder="0"/>
    </xf>
    <xf borderId="4" fillId="4" fontId="8" numFmtId="0" xfId="0" applyAlignment="1" applyBorder="1" applyFill="1" applyFont="1">
      <alignment readingOrder="0"/>
    </xf>
    <xf borderId="3" fillId="3" fontId="22" numFmtId="0" xfId="0" applyAlignment="1" applyBorder="1" applyFill="1" applyFont="1">
      <alignment readingOrder="0"/>
    </xf>
    <xf borderId="1" fillId="3" fontId="7" numFmtId="0" xfId="0" applyAlignment="1" applyBorder="1" applyFill="1" applyFont="1">
      <alignment horizontal="center"/>
    </xf>
    <xf borderId="8" fillId="3" fontId="27" numFmtId="174" xfId="0" applyAlignment="1" applyBorder="1" applyFill="1" applyFont="1" applyNumberFormat="1">
      <alignment horizontal="center" readingOrder="0" shrinkToFit="0" wrapText="0"/>
    </xf>
    <xf borderId="8" fillId="0" fontId="28" numFmtId="174" xfId="0" applyAlignment="1" applyBorder="1" applyFont="1" applyNumberFormat="1">
      <alignment horizontal="center" readingOrder="0" shrinkToFit="0" wrapText="0"/>
    </xf>
    <xf borderId="9" fillId="3" fontId="6" numFmtId="4" xfId="0" applyAlignment="1" applyBorder="1" applyFill="1" applyFont="1" applyNumberFormat="1">
      <alignment horizontal="center" readingOrder="0" shrinkToFit="0" vertical="bottom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173" xfId="0" applyAlignment="1" applyBorder="1" applyFill="1" applyFont="1" applyNumberFormat="1">
      <alignment horizontal="center" readingOrder="0" vertical="center"/>
    </xf>
    <xf borderId="2" fillId="3" fontId="1" numFmtId="4" xfId="0" applyAlignment="1" applyBorder="1" applyFill="1" applyFont="1" applyNumberFormat="1">
      <alignment horizontal="center" shrinkToFit="0" vertical="center" wrapText="1"/>
    </xf>
    <xf borderId="6" fillId="6" fontId="1" numFmtId="0" xfId="0" applyAlignment="1" applyBorder="1" applyFill="1" applyFont="1">
      <alignment horizontal="center" shrinkToFit="0" vertical="center" wrapText="1"/>
    </xf>
    <xf borderId="1" fillId="6" fontId="1" numFmtId="1" xfId="0" applyAlignment="1" applyBorder="1" applyFill="1" applyFont="1" applyNumberForma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4" fontId="1" numFmtId="4" xfId="0" applyAlignment="1" applyBorder="1" applyFill="1" applyFont="1" applyNumberFormat="1">
      <alignment horizontal="center" readingOrder="0" shrinkToFit="0" vertical="center" wrapText="1"/>
    </xf>
    <xf borderId="2" fillId="4" fontId="1" numFmtId="4" xfId="0" applyAlignment="1" applyBorder="1" applyFill="1" applyFont="1" applyNumberFormat="1">
      <alignment horizontal="center" shrinkToFit="0" vertical="center" wrapText="1"/>
    </xf>
    <xf borderId="0" fillId="3" fontId="1" numFmtId="4" xfId="0" applyAlignment="1" applyFill="1" applyFont="1" applyNumberFormat="1">
      <alignment horizontal="center" shrinkToFit="0" vertical="center" wrapText="1"/>
    </xf>
    <xf borderId="1" fillId="0" fontId="2" numFmtId="173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6" fillId="3" fontId="6" numFmtId="4" xfId="0" applyAlignment="1" applyBorder="1" applyFill="1" applyFont="1" applyNumberFormat="1">
      <alignment horizontal="center" shrinkToFit="0" vertical="bottom" wrapText="1"/>
    </xf>
    <xf borderId="1" fillId="3" fontId="3" numFmtId="1" xfId="0" applyAlignment="1" applyBorder="1" applyFill="1" applyFont="1" applyNumberFormat="1">
      <alignment horizontal="center"/>
    </xf>
    <xf borderId="1" fillId="0" fontId="1" numFmtId="4" xfId="0" applyAlignment="1" applyBorder="1" applyFont="1" applyNumberFormat="1">
      <alignment horizontal="center" readingOrder="0" shrinkToFit="0" wrapText="1"/>
    </xf>
    <xf borderId="1" fillId="3" fontId="4" numFmtId="4" xfId="0" applyAlignment="1" applyBorder="1" applyFill="1" applyFont="1" applyNumberFormat="1">
      <alignment horizontal="center" readingOrder="0" shrinkToFit="0" vertical="center" wrapText="1"/>
    </xf>
    <xf borderId="1" fillId="3" fontId="29" numFmtId="173" xfId="0" applyAlignment="1" applyBorder="1" applyFill="1" applyFont="1" applyNumberFormat="1">
      <alignment horizontal="center" vertical="center"/>
    </xf>
    <xf borderId="1" fillId="0" fontId="30" numFmtId="173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3" fillId="4" fontId="1" numFmtId="4" xfId="0" applyAlignment="1" applyBorder="1" applyFill="1" applyFont="1" applyNumberForma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vertical="center"/>
    </xf>
    <xf borderId="2" fillId="7" fontId="6" numFmtId="0" xfId="0" applyAlignment="1" applyBorder="1" applyFill="1" applyFont="1">
      <alignment horizontal="center" readingOrder="0" vertical="center"/>
    </xf>
    <xf borderId="17" fillId="3" fontId="2" numFmtId="165" xfId="0" applyAlignment="1" applyBorder="1" applyFill="1" applyFont="1" applyNumberFormat="1">
      <alignment horizontal="center" shrinkToFit="0" vertical="center" wrapText="1"/>
    </xf>
    <xf borderId="17" fillId="3" fontId="1" numFmtId="4" xfId="0" applyAlignment="1" applyBorder="1" applyFill="1" applyFont="1" applyNumberFormat="1">
      <alignment horizontal="center" readingOrder="0" shrinkToFit="0" vertical="center" wrapText="1"/>
    </xf>
    <xf borderId="17" fillId="3" fontId="1" numFmtId="4" xfId="0" applyAlignment="1" applyBorder="1" applyFill="1" applyFont="1" applyNumberFormat="1">
      <alignment horizontal="center" shrinkToFit="0" vertical="center" wrapText="1"/>
    </xf>
    <xf borderId="2" fillId="3" fontId="1" numFmtId="4" xfId="0" applyAlignment="1" applyBorder="1" applyFill="1" applyFont="1" applyNumberFormat="1">
      <alignment horizontal="center" readingOrder="0" shrinkToFit="0" vertical="center" wrapText="1"/>
    </xf>
    <xf borderId="9" fillId="0" fontId="1" numFmtId="4" xfId="0" applyAlignment="1" applyBorder="1" applyFont="1" applyNumberFormat="1">
      <alignment horizontal="center" shrinkToFit="0" vertical="center" wrapText="1"/>
    </xf>
    <xf borderId="8" fillId="3" fontId="1" numFmtId="4" xfId="0" applyAlignment="1" applyBorder="1" applyFill="1" applyFont="1" applyNumberFormat="1">
      <alignment horizontal="center" readingOrder="0" shrinkToFit="0" vertical="center" wrapText="1"/>
    </xf>
    <xf borderId="8" fillId="3" fontId="1" numFmtId="4" xfId="0" applyAlignment="1" applyBorder="1" applyFill="1" applyFont="1" applyNumberFormat="1">
      <alignment horizontal="center" shrinkToFit="0" vertical="center" wrapText="1"/>
    </xf>
    <xf borderId="1" fillId="7" fontId="3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3" fontId="31" numFmtId="173" xfId="0" applyAlignment="1" applyBorder="1" applyFill="1" applyFont="1" applyNumberFormat="1">
      <alignment horizontal="center" readingOrder="0" vertical="center"/>
    </xf>
    <xf borderId="1" fillId="0" fontId="32" numFmtId="173" xfId="0" applyAlignment="1" applyBorder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left" readingOrder="0"/>
    </xf>
    <xf borderId="1" fillId="4" fontId="2" numFmtId="173" xfId="0" applyAlignment="1" applyBorder="1" applyFill="1" applyFont="1" applyNumberFormat="1">
      <alignment horizontal="center" readingOrder="0" vertical="center"/>
    </xf>
    <xf borderId="9" fillId="3" fontId="1" numFmtId="2" xfId="0" applyAlignment="1" applyBorder="1" applyFill="1" applyFont="1" applyNumberFormat="1">
      <alignment horizontal="center" shrinkToFit="0" wrapText="1"/>
    </xf>
    <xf borderId="1" fillId="9" fontId="2" numFmtId="173" xfId="0" applyAlignment="1" applyBorder="1" applyFill="1" applyFont="1" applyNumberFormat="1">
      <alignment horizontal="center" vertical="center"/>
    </xf>
    <xf borderId="3" fillId="3" fontId="1" numFmtId="4" xfId="0" applyAlignment="1" applyBorder="1" applyFill="1" applyFont="1" applyNumberFormat="1">
      <alignment horizontal="center" readingOrder="0" shrinkToFit="0" vertical="center" wrapText="1"/>
    </xf>
    <xf borderId="3" fillId="3" fontId="6" numFmtId="0" xfId="0" applyAlignment="1" applyBorder="1" applyFill="1" applyFont="1">
      <alignment horizontal="center" readingOrder="0" vertical="center"/>
    </xf>
    <xf borderId="1" fillId="0" fontId="1" numFmtId="2" xfId="0" applyAlignment="1" applyBorder="1" applyFont="1" applyNumberFormat="1">
      <alignment horizontal="center" readingOrder="0"/>
    </xf>
    <xf borderId="1" fillId="4" fontId="33" numFmtId="175" xfId="0" applyAlignment="1" applyBorder="1" applyFill="1" applyFont="1" applyNumberFormat="1">
      <alignment horizontal="center" readingOrder="0" vertical="center"/>
    </xf>
    <xf borderId="1" fillId="4" fontId="2" numFmtId="165" xfId="0" applyAlignment="1" applyBorder="1" applyFill="1" applyFont="1" applyNumberFormat="1">
      <alignment horizontal="center" readingOrder="0" shrinkToFit="0" vertical="center" wrapText="1"/>
    </xf>
    <xf borderId="15" fillId="4" fontId="6" numFmtId="4" xfId="0" applyAlignment="1" applyBorder="1" applyFill="1" applyFont="1" applyNumberFormat="1">
      <alignment horizontal="center" shrinkToFit="0" vertical="bottom" wrapText="1"/>
    </xf>
    <xf borderId="1" fillId="4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2" xfId="0" applyFont="1" applyNumberFormat="1"/>
    <xf borderId="1" fillId="3" fontId="2" numFmtId="165" xfId="0" applyAlignment="1" applyBorder="1" applyFill="1" applyFont="1" applyNumberFormat="1">
      <alignment horizontal="center" readingOrder="0" shrinkToFit="0" vertical="center" wrapText="1"/>
    </xf>
    <xf borderId="1" fillId="3" fontId="34" numFmtId="175" xfId="0" applyAlignment="1" applyBorder="1" applyFill="1" applyFont="1" applyNumberFormat="1">
      <alignment horizontal="center" readingOrder="0" vertical="center"/>
    </xf>
    <xf borderId="1" fillId="0" fontId="35" numFmtId="175" xfId="0" applyAlignment="1" applyBorder="1" applyFont="1" applyNumberFormat="1">
      <alignment horizontal="center" readingOrder="0" vertical="center"/>
    </xf>
    <xf borderId="16" fillId="4" fontId="1" numFmtId="4" xfId="0" applyAlignment="1" applyBorder="1" applyFill="1" applyFont="1" applyNumberFormat="1">
      <alignment horizontal="center" shrinkToFit="0" vertical="center" wrapText="1"/>
    </xf>
    <xf borderId="1" fillId="3" fontId="36" numFmtId="4" xfId="0" applyAlignment="1" applyBorder="1" applyFill="1" applyFont="1" applyNumberFormat="1">
      <alignment horizontal="center" readingOrder="0" shrinkToFit="0" vertical="center" wrapText="1"/>
    </xf>
    <xf borderId="1" fillId="3" fontId="3" numFmtId="2" xfId="0" applyAlignment="1" applyBorder="1" applyFill="1" applyFont="1" applyNumberFormat="1">
      <alignment horizontal="center" readingOrder="0"/>
    </xf>
    <xf borderId="0" fillId="0" fontId="26" numFmtId="0" xfId="0" applyAlignment="1" applyFont="1">
      <alignment readingOrder="0"/>
    </xf>
    <xf borderId="1" fillId="5" fontId="2" numFmtId="173" xfId="0" applyAlignment="1" applyBorder="1" applyFill="1" applyFont="1" applyNumberFormat="1">
      <alignment horizontal="center" vertical="center"/>
    </xf>
    <xf borderId="1" fillId="0" fontId="4" numFmtId="4" xfId="0" applyAlignment="1" applyBorder="1" applyFont="1" applyNumberFormat="1">
      <alignment horizontal="center" readingOrder="0" shrinkToFit="0" vertical="center" wrapText="1"/>
    </xf>
    <xf borderId="1" fillId="0" fontId="6" numFmtId="4" xfId="0" applyAlignment="1" applyBorder="1" applyFont="1" applyNumberFormat="1">
      <alignment horizontal="center" readingOrder="0" shrinkToFit="0" vertical="center" wrapText="1"/>
    </xf>
    <xf borderId="18" fillId="4" fontId="2" numFmtId="0" xfId="0" applyAlignment="1" applyBorder="1" applyFill="1" applyFont="1">
      <alignment readingOrder="0" shrinkToFit="0" wrapText="0"/>
    </xf>
    <xf borderId="0" fillId="4" fontId="2" numFmtId="0" xfId="0" applyAlignment="1" applyFill="1" applyFont="1">
      <alignment shrinkToFit="0" wrapText="0"/>
    </xf>
    <xf borderId="19" fillId="4" fontId="2" numFmtId="0" xfId="0" applyAlignment="1" applyBorder="1" applyFill="1" applyFont="1">
      <alignment readingOrder="0" shrinkToFit="0" wrapText="0"/>
    </xf>
    <xf borderId="20" fillId="0" fontId="37" numFmtId="0" xfId="0" applyBorder="1" applyFont="1"/>
    <xf borderId="21" fillId="4" fontId="2" numFmtId="0" xfId="0" applyAlignment="1" applyBorder="1" applyFill="1" applyFont="1">
      <alignment horizontal="left" readingOrder="0" shrinkToFit="0" wrapText="0"/>
    </xf>
    <xf borderId="21" fillId="0" fontId="37" numFmtId="0" xfId="0" applyBorder="1" applyFont="1"/>
    <xf borderId="17" fillId="4" fontId="2" numFmtId="0" xfId="0" applyAlignment="1" applyBorder="1" applyFill="1" applyFont="1">
      <alignment horizontal="left" readingOrder="0" shrinkToFit="0" wrapText="0"/>
    </xf>
    <xf borderId="21" fillId="4" fontId="2" numFmtId="0" xfId="0" applyAlignment="1" applyBorder="1" applyFill="1" applyFont="1">
      <alignment readingOrder="0" shrinkToFit="0" wrapText="0"/>
    </xf>
    <xf borderId="18" fillId="4" fontId="1" numFmtId="0" xfId="0" applyAlignment="1" applyBorder="1" applyFill="1" applyFont="1">
      <alignment readingOrder="0" shrinkToFit="0" wrapText="0"/>
    </xf>
    <xf borderId="0" fillId="4" fontId="1" numFmtId="0" xfId="0" applyAlignment="1" applyFill="1" applyFont="1">
      <alignment shrinkToFit="0" wrapText="0"/>
    </xf>
    <xf borderId="22" fillId="0" fontId="37" numFmtId="0" xfId="0" applyBorder="1" applyFont="1"/>
    <xf borderId="0" fillId="4" fontId="1" numFmtId="0" xfId="0" applyAlignment="1" applyFill="1" applyFont="1">
      <alignment horizontal="left" readingOrder="0" shrinkToFit="0" wrapText="0"/>
    </xf>
    <xf borderId="23" fillId="4" fontId="1" numFmtId="0" xfId="0" applyAlignment="1" applyBorder="1" applyFill="1" applyFont="1">
      <alignment horizontal="left" readingOrder="0" shrinkToFit="0" wrapText="0"/>
    </xf>
    <xf borderId="0" fillId="4" fontId="1" numFmtId="0" xfId="0" applyAlignment="1" applyFill="1" applyFont="1">
      <alignment readingOrder="0" shrinkToFit="0" wrapText="0"/>
    </xf>
    <xf borderId="22" fillId="4" fontId="1" numFmtId="0" xfId="0" applyAlignment="1" applyBorder="1" applyFill="1" applyFont="1">
      <alignment shrinkToFit="0" wrapText="0"/>
    </xf>
    <xf borderId="0" fillId="4" fontId="1" numFmtId="0" xfId="0" applyAlignment="1" applyFill="1" applyFont="1">
      <alignment horizontal="center" shrinkToFit="0" wrapText="0"/>
    </xf>
    <xf borderId="23" fillId="4" fontId="1" numFmtId="0" xfId="0" applyAlignment="1" applyBorder="1" applyFill="1" applyFont="1">
      <alignment horizontal="center" shrinkToFit="0" wrapText="0"/>
    </xf>
    <xf borderId="22" fillId="4" fontId="1" numFmtId="0" xfId="0" applyAlignment="1" applyBorder="1" applyFill="1" applyFont="1">
      <alignment horizontal="center" shrinkToFit="0" wrapText="0"/>
    </xf>
    <xf borderId="13" fillId="4" fontId="1" numFmtId="0" xfId="0" applyAlignment="1" applyBorder="1" applyFill="1" applyFont="1">
      <alignment readingOrder="0" shrinkToFit="0" wrapText="0"/>
    </xf>
    <xf borderId="24" fillId="0" fontId="37" numFmtId="0" xfId="0" applyBorder="1" applyFont="1"/>
    <xf borderId="25" fillId="0" fontId="37" numFmtId="0" xfId="0" applyBorder="1" applyFont="1"/>
    <xf borderId="24" fillId="4" fontId="1" numFmtId="0" xfId="0" applyAlignment="1" applyBorder="1" applyFill="1" applyFont="1">
      <alignment horizontal="center" shrinkToFit="0" wrapText="0"/>
    </xf>
    <xf borderId="24" fillId="4" fontId="1" numFmtId="0" xfId="0" applyAlignment="1" applyBorder="1" applyFill="1" applyFont="1">
      <alignment shrinkToFit="0" wrapText="0"/>
    </xf>
    <xf borderId="8" fillId="4" fontId="1" numFmtId="0" xfId="0" applyAlignment="1" applyBorder="1" applyFill="1" applyFont="1">
      <alignment horizontal="center" shrinkToFit="0" wrapText="0"/>
    </xf>
    <xf borderId="25" fillId="4" fontId="1" numFmtId="0" xfId="0" applyAlignment="1" applyBorder="1" applyFill="1" applyFont="1">
      <alignment horizontal="center" shrinkToFit="0" wrapText="0"/>
    </xf>
    <xf borderId="3" fillId="0" fontId="6" numFmtId="0" xfId="0" applyAlignment="1" applyBorder="1" applyFont="1">
      <alignment horizontal="center" readingOrder="0" vertical="center"/>
    </xf>
    <xf borderId="1" fillId="3" fontId="6" numFmtId="4" xfId="0" applyAlignment="1" applyBorder="1" applyFill="1" applyFont="1" applyNumberFormat="1">
      <alignment horizontal="center" shrinkToFit="0" wrapText="1"/>
    </xf>
    <xf borderId="18" fillId="0" fontId="6" numFmtId="2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22" fillId="0" fontId="6" numFmtId="2" xfId="0" applyAlignment="1" applyBorder="1" applyFont="1" applyNumberFormat="1">
      <alignment horizontal="center" readingOrder="0"/>
    </xf>
    <xf borderId="1" fillId="0" fontId="6" numFmtId="2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3" fontId="1" numFmtId="4" xfId="0" applyAlignment="1" applyBorder="1" applyFill="1" applyFont="1" applyNumberFormat="1">
      <alignment horizontal="center" readingOrder="0" shrinkToFit="0" wrapText="1"/>
    </xf>
    <xf borderId="1" fillId="7" fontId="6" numFmtId="2" xfId="0" applyAlignment="1" applyBorder="1" applyFill="1" applyFont="1" applyNumberFormat="1">
      <alignment horizontal="center" vertical="center"/>
    </xf>
    <xf borderId="1" fillId="3" fontId="6" numFmtId="4" xfId="0" applyAlignment="1" applyBorder="1" applyFill="1" applyFont="1" applyNumberFormat="1">
      <alignment horizontal="center" readingOrder="0" shrinkToFit="0" vertical="center" wrapText="1"/>
    </xf>
    <xf borderId="1" fillId="3" fontId="38" numFmtId="1" xfId="0" applyAlignment="1" applyBorder="1" applyFill="1" applyFont="1" applyNumberFormat="1">
      <alignment horizontal="center" readingOrder="0"/>
    </xf>
    <xf borderId="1" fillId="3" fontId="38" numFmtId="0" xfId="0" applyAlignment="1" applyBorder="1" applyFill="1" applyFont="1">
      <alignment horizontal="center" readingOrder="0"/>
    </xf>
    <xf borderId="1" fillId="3" fontId="39" numFmtId="4" xfId="0" applyAlignment="1" applyBorder="1" applyFill="1" applyFont="1" applyNumberFormat="1">
      <alignment horizontal="center" readingOrder="0" shrinkToFit="0" vertical="center" wrapText="1"/>
    </xf>
    <xf borderId="1" fillId="5" fontId="1" numFmtId="4" xfId="0" applyAlignment="1" applyBorder="1" applyFill="1" applyFont="1" applyNumberFormat="1">
      <alignment horizontal="center" readingOrder="0" shrinkToFit="0" vertical="center" wrapText="1"/>
    </xf>
    <xf borderId="1" fillId="5" fontId="3" numFmtId="1" xfId="0" applyAlignment="1" applyBorder="1" applyFill="1" applyFont="1" applyNumberForma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readingOrder="0"/>
    </xf>
    <xf borderId="9" fillId="4" fontId="1" numFmtId="4" xfId="0" applyAlignment="1" applyBorder="1" applyFill="1" applyFont="1" applyNumberFormat="1">
      <alignment horizontal="center" shrinkToFit="0" wrapText="1"/>
    </xf>
    <xf borderId="3" fillId="4" fontId="1" numFmtId="4" xfId="0" applyAlignment="1" applyBorder="1" applyFill="1" applyFont="1" applyNumberFormat="1">
      <alignment horizontal="center" shrinkToFit="0" wrapText="1"/>
    </xf>
    <xf borderId="1" fillId="7" fontId="2" numFmtId="173" xfId="0" applyAlignment="1" applyBorder="1" applyFill="1" applyFont="1" applyNumberFormat="1">
      <alignment horizontal="center" vertical="center"/>
    </xf>
    <xf borderId="1" fillId="7" fontId="24" numFmtId="0" xfId="0" applyAlignment="1" applyBorder="1" applyFill="1" applyFont="1">
      <alignment horizontal="center" readingOrder="0" shrinkToFit="0" vertical="center" wrapText="1"/>
    </xf>
    <xf borderId="1" fillId="7" fontId="2" numFmtId="165" xfId="0" applyAlignment="1" applyBorder="1" applyFill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1" fillId="3" fontId="23" numFmtId="1" xfId="0" applyAlignment="1" applyBorder="1" applyFill="1" applyFont="1" applyNumberFormat="1">
      <alignment horizontal="center" readingOrder="0"/>
    </xf>
    <xf borderId="1" fillId="3" fontId="23" numFmtId="0" xfId="0" applyAlignment="1" applyBorder="1" applyFill="1" applyFont="1">
      <alignment horizontal="center" readingOrder="0"/>
    </xf>
    <xf borderId="1" fillId="3" fontId="23" numFmtId="0" xfId="0" applyAlignment="1" applyBorder="1" applyFill="1" applyFont="1">
      <alignment readingOrder="0"/>
    </xf>
    <xf borderId="1" fillId="4" fontId="24" numFmtId="0" xfId="0" applyAlignment="1" applyBorder="1" applyFill="1" applyFont="1">
      <alignment horizontal="center" readingOrder="0" shrinkToFit="0" vertical="center" wrapText="1"/>
    </xf>
    <xf borderId="1" fillId="5" fontId="23" numFmtId="1" xfId="0" applyAlignment="1" applyBorder="1" applyFill="1" applyFont="1" applyNumberFormat="1">
      <alignment horizontal="center"/>
    </xf>
    <xf borderId="3" fillId="0" fontId="22" numFmtId="0" xfId="0" applyAlignment="1" applyBorder="1" applyFont="1">
      <alignment readingOrder="0"/>
    </xf>
    <xf borderId="0" fillId="0" fontId="7" numFmtId="2" xfId="0" applyAlignment="1" applyFont="1" applyNumberFormat="1">
      <alignment readingOrder="0"/>
    </xf>
    <xf borderId="3" fillId="3" fontId="6" numFmtId="2" xfId="0" applyAlignment="1" applyBorder="1" applyFill="1" applyFont="1" applyNumberFormat="1">
      <alignment horizontal="center" readingOrder="0"/>
    </xf>
    <xf borderId="9" fillId="3" fontId="6" numFmtId="2" xfId="0" applyAlignment="1" applyBorder="1" applyFill="1" applyFont="1" applyNumberFormat="1">
      <alignment horizontal="center" readingOrder="0"/>
    </xf>
    <xf borderId="8" fillId="7" fontId="2" numFmtId="174" xfId="0" applyAlignment="1" applyBorder="1" applyFill="1" applyFont="1" applyNumberFormat="1">
      <alignment horizontal="center" readingOrder="0" shrinkToFit="0" wrapText="0"/>
    </xf>
    <xf borderId="1" fillId="6" fontId="1" numFmtId="2" xfId="0" applyAlignment="1" applyBorder="1" applyFill="1" applyFont="1" applyNumberForma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2" xfId="0" applyAlignment="1" applyBorder="1" applyFill="1" applyFont="1" applyNumberForma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Tméd (ºC)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'2021'!$S$8:$S$731</c:f>
              <c:numCache/>
            </c:numRef>
          </c:val>
          <c:smooth val="0"/>
        </c:ser>
        <c:axId val="1431480452"/>
        <c:axId val="1287406146"/>
      </c:lineChart>
      <c:catAx>
        <c:axId val="1431480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406146"/>
      </c:catAx>
      <c:valAx>
        <c:axId val="1287406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Tméd (ºC)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480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180422550</xdr:rowOff>
    </xdr:from>
    <xdr:ext cx="5715000" cy="3533775"/>
    <xdr:graphicFrame>
      <xdr:nvGraphicFramePr>
        <xdr:cNvPr id="109019601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14"/>
    <col customWidth="1" min="2" max="2" width="13.86"/>
    <col customWidth="1" min="3" max="3" width="9.0"/>
    <col customWidth="1" min="4" max="4" width="8.71"/>
    <col customWidth="1" min="5" max="5" width="6.0"/>
    <col customWidth="1" min="6" max="6" width="5.0"/>
    <col customWidth="1" min="7" max="8" width="6.0"/>
    <col customWidth="1" min="9" max="9" width="9.14"/>
    <col customWidth="1" min="10" max="10" width="7.0"/>
    <col customWidth="1" min="11" max="11" width="6.0"/>
    <col customWidth="1" min="12" max="12" width="7.86"/>
    <col customWidth="1" min="13" max="15" width="9.14"/>
    <col customWidth="1" min="16" max="16" width="9.71"/>
    <col customWidth="1" min="17" max="20" width="9.14"/>
    <col customWidth="1" min="21" max="22" width="6.43"/>
    <col customWidth="1" min="23" max="23" width="79.14"/>
    <col customWidth="1" min="24" max="28" width="8.0"/>
  </cols>
  <sheetData>
    <row r="1" ht="12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</v>
      </c>
      <c r="O1" s="4" t="s">
        <v>15</v>
      </c>
      <c r="P1" s="5" t="s">
        <v>16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6" t="s">
        <v>23</v>
      </c>
      <c r="W1" s="1" t="s">
        <v>24</v>
      </c>
      <c r="X1" s="1"/>
      <c r="Y1" s="1"/>
      <c r="Z1" s="1"/>
      <c r="AA1" s="1"/>
      <c r="AB1" s="1"/>
    </row>
    <row r="2" ht="12.0" customHeight="1">
      <c r="A2" s="8" t="s">
        <v>25</v>
      </c>
      <c r="B2" s="9">
        <v>43101.0</v>
      </c>
      <c r="C2" s="10">
        <v>0.375</v>
      </c>
      <c r="D2" s="10">
        <v>0.5</v>
      </c>
      <c r="E2" s="13"/>
      <c r="F2" s="13"/>
      <c r="G2" s="13"/>
      <c r="H2" s="15"/>
      <c r="I2" s="13"/>
      <c r="J2" s="13"/>
      <c r="K2" s="13"/>
      <c r="L2" s="13"/>
      <c r="M2" s="13"/>
      <c r="N2" s="13"/>
      <c r="O2" s="13"/>
      <c r="P2" s="17"/>
      <c r="Q2" s="17"/>
      <c r="R2" s="17" t="str">
        <f>IF(I2="","",6.1078*(10^(((7.5*I2)/(237.3+I2)))))</f>
        <v/>
      </c>
      <c r="S2" s="17" t="str">
        <f>IF(R2="","",R2-(0.81*(28.7-25.1)))</f>
        <v/>
      </c>
      <c r="T2" s="17" t="str">
        <f>IF(H2="","",6.1078*(10^(((7.5*H2)/(237.3+H2)))))</f>
        <v/>
      </c>
      <c r="U2" s="17" t="str">
        <f>IF(T2="","",(S2/T2)*100)</f>
        <v/>
      </c>
      <c r="V2" s="13"/>
      <c r="W2" s="27" t="s">
        <v>41</v>
      </c>
      <c r="X2" s="28"/>
      <c r="Y2" s="28"/>
      <c r="Z2" s="28"/>
      <c r="AA2" s="28"/>
      <c r="AB2" s="28"/>
    </row>
    <row r="3" ht="12.0" customHeight="1">
      <c r="A3" s="4" t="s">
        <v>25</v>
      </c>
      <c r="B3" s="29">
        <v>43101.0</v>
      </c>
      <c r="C3" s="3">
        <v>0.625</v>
      </c>
      <c r="D3" s="3">
        <v>0.75</v>
      </c>
      <c r="E3" s="1"/>
      <c r="F3" s="1"/>
      <c r="G3" s="1"/>
      <c r="H3" s="30"/>
      <c r="I3" s="1"/>
      <c r="J3" s="1"/>
      <c r="K3" s="1"/>
      <c r="L3" s="1"/>
      <c r="M3" s="1"/>
      <c r="N3" s="1"/>
      <c r="O3" s="1"/>
      <c r="P3" s="31"/>
      <c r="Q3" s="31"/>
      <c r="R3" s="31"/>
      <c r="S3" s="31"/>
      <c r="T3" s="31"/>
      <c r="U3" s="31"/>
      <c r="V3" s="1"/>
      <c r="W3" s="32"/>
      <c r="X3" s="28"/>
      <c r="Y3" s="28"/>
      <c r="Z3" s="28"/>
      <c r="AA3" s="28"/>
      <c r="AB3" s="28"/>
    </row>
    <row r="4" ht="12.0" customHeight="1">
      <c r="A4" s="8" t="s">
        <v>39</v>
      </c>
      <c r="B4" s="9">
        <v>43102.0</v>
      </c>
      <c r="C4" s="10">
        <v>0.375</v>
      </c>
      <c r="D4" s="10">
        <v>0.5</v>
      </c>
      <c r="E4" s="13"/>
      <c r="F4" s="13"/>
      <c r="G4" s="13"/>
      <c r="H4" s="15"/>
      <c r="I4" s="13"/>
      <c r="J4" s="13"/>
      <c r="K4" s="13"/>
      <c r="L4" s="13"/>
      <c r="M4" s="13"/>
      <c r="N4" s="13"/>
      <c r="O4" s="13"/>
      <c r="P4" s="17"/>
      <c r="Q4" s="17"/>
      <c r="R4" s="17"/>
      <c r="S4" s="17"/>
      <c r="T4" s="17"/>
      <c r="U4" s="17"/>
      <c r="V4" s="13"/>
      <c r="W4" s="27"/>
      <c r="X4" s="28"/>
      <c r="Y4" s="28"/>
      <c r="Z4" s="28"/>
      <c r="AA4" s="28"/>
      <c r="AB4" s="28"/>
    </row>
    <row r="5" ht="12.0" customHeight="1">
      <c r="A5" s="4" t="s">
        <v>39</v>
      </c>
      <c r="B5" s="29">
        <v>43102.0</v>
      </c>
      <c r="C5" s="3">
        <v>0.625</v>
      </c>
      <c r="D5" s="3">
        <v>0.75</v>
      </c>
      <c r="E5" s="1"/>
      <c r="F5" s="1"/>
      <c r="G5" s="1"/>
      <c r="H5" s="30"/>
      <c r="I5" s="1"/>
      <c r="J5" s="1"/>
      <c r="K5" s="1"/>
      <c r="L5" s="1"/>
      <c r="M5" s="1"/>
      <c r="N5" s="1"/>
      <c r="O5" s="1"/>
      <c r="P5" s="31"/>
      <c r="Q5" s="31"/>
      <c r="R5" s="31"/>
      <c r="S5" s="31"/>
      <c r="T5" s="31"/>
      <c r="U5" s="31"/>
      <c r="V5" s="1"/>
      <c r="W5" s="32"/>
      <c r="X5" s="28"/>
      <c r="Y5" s="28"/>
      <c r="Z5" s="28"/>
      <c r="AA5" s="28"/>
      <c r="AB5" s="28"/>
    </row>
    <row r="6" ht="12.0" customHeight="1">
      <c r="A6" s="8" t="s">
        <v>42</v>
      </c>
      <c r="B6" s="9">
        <v>43103.0</v>
      </c>
      <c r="C6" s="10">
        <v>0.375</v>
      </c>
      <c r="D6" s="10">
        <v>0.5</v>
      </c>
      <c r="E6" s="13"/>
      <c r="F6" s="13"/>
      <c r="G6" s="13"/>
      <c r="H6" s="15"/>
      <c r="I6" s="13"/>
      <c r="J6" s="13"/>
      <c r="K6" s="13"/>
      <c r="L6" s="13"/>
      <c r="M6" s="13"/>
      <c r="N6" s="13"/>
      <c r="O6" s="13"/>
      <c r="P6" s="17"/>
      <c r="Q6" s="17"/>
      <c r="R6" s="17"/>
      <c r="S6" s="17"/>
      <c r="T6" s="17"/>
      <c r="U6" s="17"/>
      <c r="V6" s="13"/>
      <c r="W6" s="27"/>
      <c r="X6" s="28"/>
      <c r="Y6" s="28"/>
      <c r="Z6" s="28"/>
      <c r="AA6" s="28"/>
      <c r="AB6" s="28"/>
    </row>
    <row r="7" ht="12.0" customHeight="1">
      <c r="A7" s="4" t="s">
        <v>42</v>
      </c>
      <c r="B7" s="29">
        <v>43103.0</v>
      </c>
      <c r="C7" s="3">
        <v>0.625</v>
      </c>
      <c r="D7" s="3">
        <v>0.75</v>
      </c>
      <c r="E7" s="1"/>
      <c r="F7" s="1"/>
      <c r="G7" s="1"/>
      <c r="H7" s="30"/>
      <c r="I7" s="1"/>
      <c r="J7" s="1"/>
      <c r="K7" s="1"/>
      <c r="L7" s="1"/>
      <c r="M7" s="1"/>
      <c r="N7" s="1"/>
      <c r="O7" s="1"/>
      <c r="P7" s="31"/>
      <c r="Q7" s="31"/>
      <c r="R7" s="31"/>
      <c r="S7" s="31"/>
      <c r="T7" s="31"/>
      <c r="U7" s="31"/>
      <c r="V7" s="1"/>
      <c r="W7" s="32"/>
      <c r="X7" s="28"/>
      <c r="Y7" s="28"/>
      <c r="Z7" s="28"/>
      <c r="AA7" s="28"/>
      <c r="AB7" s="28"/>
    </row>
    <row r="8" ht="12.0" customHeight="1">
      <c r="A8" s="8" t="s">
        <v>43</v>
      </c>
      <c r="B8" s="9">
        <v>43104.0</v>
      </c>
      <c r="C8" s="10">
        <v>0.375</v>
      </c>
      <c r="D8" s="10">
        <v>0.5</v>
      </c>
      <c r="E8" s="13"/>
      <c r="F8" s="13"/>
      <c r="G8" s="13"/>
      <c r="H8" s="15"/>
      <c r="I8" s="13"/>
      <c r="J8" s="13"/>
      <c r="K8" s="13"/>
      <c r="L8" s="13"/>
      <c r="M8" s="13"/>
      <c r="N8" s="13"/>
      <c r="O8" s="13"/>
      <c r="P8" s="17"/>
      <c r="Q8" s="17"/>
      <c r="R8" s="17"/>
      <c r="S8" s="17"/>
      <c r="T8" s="17"/>
      <c r="U8" s="17"/>
      <c r="V8" s="13"/>
      <c r="W8" s="27"/>
      <c r="X8" s="28"/>
      <c r="Y8" s="28"/>
      <c r="Z8" s="28"/>
      <c r="AA8" s="28"/>
      <c r="AB8" s="28"/>
    </row>
    <row r="9" ht="12.0" customHeight="1">
      <c r="A9" s="4" t="s">
        <v>43</v>
      </c>
      <c r="B9" s="29">
        <v>43104.0</v>
      </c>
      <c r="C9" s="3">
        <v>0.625</v>
      </c>
      <c r="D9" s="3">
        <v>0.75</v>
      </c>
      <c r="E9" s="1"/>
      <c r="F9" s="1"/>
      <c r="G9" s="1"/>
      <c r="H9" s="30"/>
      <c r="I9" s="1"/>
      <c r="J9" s="1"/>
      <c r="K9" s="1"/>
      <c r="L9" s="1"/>
      <c r="M9" s="1"/>
      <c r="N9" s="1"/>
      <c r="O9" s="1"/>
      <c r="P9" s="31"/>
      <c r="Q9" s="31"/>
      <c r="R9" s="31"/>
      <c r="S9" s="1"/>
      <c r="T9" s="31"/>
      <c r="U9" s="31"/>
      <c r="V9" s="1"/>
      <c r="W9" s="32"/>
      <c r="X9" s="28"/>
      <c r="Y9" s="28"/>
      <c r="Z9" s="28"/>
      <c r="AA9" s="28"/>
      <c r="AB9" s="28"/>
    </row>
    <row r="10" ht="12.0" customHeight="1">
      <c r="A10" s="8" t="s">
        <v>44</v>
      </c>
      <c r="B10" s="9">
        <v>43105.0</v>
      </c>
      <c r="C10" s="10">
        <v>0.375</v>
      </c>
      <c r="D10" s="10">
        <v>0.5</v>
      </c>
      <c r="E10" s="34"/>
      <c r="F10" s="34"/>
      <c r="G10" s="13"/>
      <c r="H10" s="15"/>
      <c r="I10" s="13"/>
      <c r="J10" s="13"/>
      <c r="K10" s="13"/>
      <c r="L10" s="13"/>
      <c r="M10" s="13"/>
      <c r="N10" s="13"/>
      <c r="O10" s="13"/>
      <c r="P10" s="17"/>
      <c r="Q10" s="17"/>
      <c r="R10" s="17"/>
      <c r="S10" s="17"/>
      <c r="T10" s="17"/>
      <c r="U10" s="17"/>
      <c r="V10" s="13"/>
      <c r="W10" s="27"/>
      <c r="X10" s="28"/>
      <c r="Y10" s="28"/>
      <c r="Z10" s="28"/>
      <c r="AA10" s="28"/>
      <c r="AB10" s="28"/>
    </row>
    <row r="11" ht="12.0" customHeight="1">
      <c r="A11" s="4" t="s">
        <v>44</v>
      </c>
      <c r="B11" s="29">
        <v>43105.0</v>
      </c>
      <c r="C11" s="3">
        <v>0.625</v>
      </c>
      <c r="D11" s="3">
        <v>0.75</v>
      </c>
      <c r="E11" s="1"/>
      <c r="F11" s="1"/>
      <c r="G11" s="1"/>
      <c r="H11" s="30"/>
      <c r="I11" s="1"/>
      <c r="J11" s="1"/>
      <c r="K11" s="1"/>
      <c r="L11" s="1"/>
      <c r="M11" s="1"/>
      <c r="N11" s="1"/>
      <c r="O11" s="1"/>
      <c r="P11" s="31"/>
      <c r="Q11" s="31"/>
      <c r="R11" s="31"/>
      <c r="S11" s="31"/>
      <c r="T11" s="31"/>
      <c r="U11" s="31"/>
      <c r="V11" s="1"/>
      <c r="W11" s="32"/>
      <c r="X11" s="28"/>
      <c r="Y11" s="28"/>
      <c r="Z11" s="28"/>
      <c r="AA11" s="28"/>
      <c r="AB11" s="28"/>
    </row>
    <row r="12" ht="12.0" customHeight="1">
      <c r="A12" s="8" t="s">
        <v>45</v>
      </c>
      <c r="B12" s="9">
        <v>43106.0</v>
      </c>
      <c r="C12" s="10">
        <v>0.375</v>
      </c>
      <c r="D12" s="10">
        <v>0.5</v>
      </c>
      <c r="E12" s="13"/>
      <c r="F12" s="13"/>
      <c r="G12" s="13"/>
      <c r="H12" s="15"/>
      <c r="I12" s="13"/>
      <c r="J12" s="15"/>
      <c r="K12" s="13"/>
      <c r="L12" s="13"/>
      <c r="M12" s="13"/>
      <c r="N12" s="13"/>
      <c r="O12" s="13"/>
      <c r="P12" s="17"/>
      <c r="Q12" s="17"/>
      <c r="R12" s="17"/>
      <c r="S12" s="17"/>
      <c r="T12" s="17"/>
      <c r="U12" s="17"/>
      <c r="V12" s="13"/>
      <c r="W12" s="27"/>
      <c r="X12" s="28"/>
      <c r="Y12" s="28"/>
      <c r="Z12" s="28"/>
      <c r="AA12" s="28"/>
      <c r="AB12" s="28"/>
    </row>
    <row r="13" ht="12.0" customHeight="1">
      <c r="A13" s="4" t="s">
        <v>45</v>
      </c>
      <c r="B13" s="29">
        <v>43106.0</v>
      </c>
      <c r="C13" s="3">
        <v>0.625</v>
      </c>
      <c r="D13" s="3">
        <v>0.75</v>
      </c>
      <c r="E13" s="1"/>
      <c r="F13" s="1"/>
      <c r="G13" s="1"/>
      <c r="H13" s="30"/>
      <c r="I13" s="1"/>
      <c r="J13" s="1"/>
      <c r="K13" s="1"/>
      <c r="L13" s="1"/>
      <c r="M13" s="1"/>
      <c r="N13" s="4"/>
      <c r="O13" s="1"/>
      <c r="P13" s="31"/>
      <c r="Q13" s="31"/>
      <c r="R13" s="31"/>
      <c r="S13" s="1"/>
      <c r="T13" s="31"/>
      <c r="U13" s="31"/>
      <c r="V13" s="1"/>
      <c r="W13" s="32"/>
      <c r="X13" s="28"/>
      <c r="Y13" s="28"/>
      <c r="Z13" s="28"/>
      <c r="AA13" s="28"/>
      <c r="AB13" s="28"/>
    </row>
    <row r="14" ht="12.0" customHeight="1">
      <c r="A14" s="8" t="s">
        <v>46</v>
      </c>
      <c r="B14" s="9">
        <v>43107.0</v>
      </c>
      <c r="C14" s="10">
        <v>0.375</v>
      </c>
      <c r="D14" s="10">
        <v>0.5</v>
      </c>
      <c r="E14" s="13"/>
      <c r="F14" s="13"/>
      <c r="G14" s="13"/>
      <c r="H14" s="15"/>
      <c r="I14" s="13"/>
      <c r="J14" s="13"/>
      <c r="K14" s="13"/>
      <c r="L14" s="13"/>
      <c r="M14" s="13"/>
      <c r="N14" s="13"/>
      <c r="O14" s="13"/>
      <c r="P14" s="17" t="str">
        <f t="shared" ref="P14:Q14" si="1">E12</f>
        <v/>
      </c>
      <c r="Q14" s="17" t="str">
        <f t="shared" si="1"/>
        <v/>
      </c>
      <c r="R14" s="17" t="str">
        <f t="shared" ref="R14:R730" si="3">IF(I14="","",6.1078*(10^(((7.5*I14)/(237.3+I14)))))</f>
        <v/>
      </c>
      <c r="S14" s="17" t="str">
        <f t="shared" ref="S14:S343" si="4">IF(R14="","",R14-(0.81*(28.7-25.1)))</f>
        <v/>
      </c>
      <c r="T14" s="17" t="str">
        <f t="shared" ref="T14:T730" si="5">IF(H14="","",6.1078*(10^(((7.5*H14)/(237.3+H14)))))</f>
        <v/>
      </c>
      <c r="U14" s="17" t="str">
        <f t="shared" ref="U14:U730" si="6">IF(T14="","",(S14/T14)*100)</f>
        <v/>
      </c>
      <c r="V14" s="13"/>
      <c r="W14" s="27"/>
      <c r="X14" s="28"/>
      <c r="Y14" s="28"/>
      <c r="Z14" s="28"/>
      <c r="AA14" s="28"/>
      <c r="AB14" s="28"/>
    </row>
    <row r="15" ht="12.0" customHeight="1">
      <c r="A15" s="4" t="s">
        <v>46</v>
      </c>
      <c r="B15" s="29">
        <v>43107.0</v>
      </c>
      <c r="C15" s="3">
        <v>0.625</v>
      </c>
      <c r="D15" s="3">
        <v>0.75</v>
      </c>
      <c r="E15" s="1"/>
      <c r="F15" s="1"/>
      <c r="G15" s="1"/>
      <c r="H15" s="30"/>
      <c r="I15" s="1"/>
      <c r="J15" s="1"/>
      <c r="K15" s="1"/>
      <c r="L15" s="1"/>
      <c r="M15" s="1"/>
      <c r="N15" s="1"/>
      <c r="O15" s="1"/>
      <c r="P15" s="31" t="str">
        <f t="shared" ref="P15:Q15" si="2">E13</f>
        <v/>
      </c>
      <c r="Q15" s="31" t="str">
        <f t="shared" si="2"/>
        <v/>
      </c>
      <c r="R15" s="31" t="str">
        <f t="shared" si="3"/>
        <v/>
      </c>
      <c r="S15" s="31" t="str">
        <f t="shared" si="4"/>
        <v/>
      </c>
      <c r="T15" s="31" t="str">
        <f t="shared" si="5"/>
        <v/>
      </c>
      <c r="U15" s="31" t="str">
        <f t="shared" si="6"/>
        <v/>
      </c>
      <c r="V15" s="1"/>
      <c r="W15" s="32"/>
      <c r="X15" s="28"/>
      <c r="Y15" s="28"/>
      <c r="Z15" s="28"/>
      <c r="AA15" s="28"/>
      <c r="AB15" s="28"/>
    </row>
    <row r="16" ht="12.0" customHeight="1">
      <c r="A16" s="8" t="s">
        <v>25</v>
      </c>
      <c r="B16" s="9">
        <v>43108.0</v>
      </c>
      <c r="C16" s="10">
        <v>0.375</v>
      </c>
      <c r="D16" s="10">
        <v>0.5</v>
      </c>
      <c r="E16" s="13"/>
      <c r="F16" s="13"/>
      <c r="G16" s="13"/>
      <c r="H16" s="15"/>
      <c r="I16" s="13"/>
      <c r="J16" s="13"/>
      <c r="K16" s="13"/>
      <c r="L16" s="13"/>
      <c r="M16" s="13"/>
      <c r="N16" s="13"/>
      <c r="O16" s="13"/>
      <c r="P16" s="17" t="str">
        <f t="shared" ref="P16:Q16" si="7">E14</f>
        <v/>
      </c>
      <c r="Q16" s="17" t="str">
        <f t="shared" si="7"/>
        <v/>
      </c>
      <c r="R16" s="17" t="str">
        <f t="shared" si="3"/>
        <v/>
      </c>
      <c r="S16" s="17" t="str">
        <f t="shared" si="4"/>
        <v/>
      </c>
      <c r="T16" s="17" t="str">
        <f t="shared" si="5"/>
        <v/>
      </c>
      <c r="U16" s="17" t="str">
        <f t="shared" si="6"/>
        <v/>
      </c>
      <c r="V16" s="13"/>
      <c r="W16" s="27"/>
      <c r="X16" s="28"/>
      <c r="Y16" s="28"/>
      <c r="Z16" s="28"/>
      <c r="AA16" s="28"/>
      <c r="AB16" s="28"/>
    </row>
    <row r="17" ht="12.0" customHeight="1">
      <c r="A17" s="4" t="s">
        <v>25</v>
      </c>
      <c r="B17" s="29">
        <v>43108.0</v>
      </c>
      <c r="C17" s="3">
        <v>0.625</v>
      </c>
      <c r="D17" s="3">
        <v>0.75</v>
      </c>
      <c r="E17" s="1"/>
      <c r="F17" s="1"/>
      <c r="G17" s="1"/>
      <c r="H17" s="30"/>
      <c r="I17" s="1"/>
      <c r="J17" s="1"/>
      <c r="K17" s="1"/>
      <c r="L17" s="1"/>
      <c r="M17" s="1"/>
      <c r="N17" s="1"/>
      <c r="O17" s="1"/>
      <c r="P17" s="31" t="str">
        <f t="shared" ref="P17:Q17" si="8">E15</f>
        <v/>
      </c>
      <c r="Q17" s="31" t="str">
        <f t="shared" si="8"/>
        <v/>
      </c>
      <c r="R17" s="31" t="str">
        <f t="shared" si="3"/>
        <v/>
      </c>
      <c r="S17" s="1" t="str">
        <f t="shared" si="4"/>
        <v/>
      </c>
      <c r="T17" s="31" t="str">
        <f t="shared" si="5"/>
        <v/>
      </c>
      <c r="U17" s="31" t="str">
        <f t="shared" si="6"/>
        <v/>
      </c>
      <c r="V17" s="1"/>
      <c r="W17" s="32"/>
      <c r="X17" s="28"/>
      <c r="Y17" s="28"/>
      <c r="Z17" s="28"/>
      <c r="AA17" s="28"/>
      <c r="AB17" s="28"/>
    </row>
    <row r="18" ht="12.0" customHeight="1">
      <c r="A18" s="8" t="s">
        <v>39</v>
      </c>
      <c r="B18" s="9">
        <v>43109.0</v>
      </c>
      <c r="C18" s="10">
        <v>0.375</v>
      </c>
      <c r="D18" s="10">
        <v>0.5</v>
      </c>
      <c r="E18" s="13"/>
      <c r="F18" s="13"/>
      <c r="G18" s="13"/>
      <c r="H18" s="15"/>
      <c r="I18" s="13"/>
      <c r="J18" s="13"/>
      <c r="K18" s="13"/>
      <c r="L18" s="13"/>
      <c r="M18" s="13"/>
      <c r="N18" s="13"/>
      <c r="O18" s="13"/>
      <c r="P18" s="17" t="str">
        <f t="shared" ref="P18:Q18" si="9">E16</f>
        <v/>
      </c>
      <c r="Q18" s="17" t="str">
        <f t="shared" si="9"/>
        <v/>
      </c>
      <c r="R18" s="17" t="str">
        <f t="shared" si="3"/>
        <v/>
      </c>
      <c r="S18" s="17" t="str">
        <f t="shared" si="4"/>
        <v/>
      </c>
      <c r="T18" s="17" t="str">
        <f t="shared" si="5"/>
        <v/>
      </c>
      <c r="U18" s="17" t="str">
        <f t="shared" si="6"/>
        <v/>
      </c>
      <c r="V18" s="13"/>
      <c r="W18" s="27"/>
      <c r="X18" s="28"/>
      <c r="Y18" s="28"/>
      <c r="Z18" s="28"/>
      <c r="AA18" s="28"/>
      <c r="AB18" s="28"/>
    </row>
    <row r="19" ht="12.0" customHeight="1">
      <c r="A19" s="4" t="s">
        <v>39</v>
      </c>
      <c r="B19" s="29">
        <v>43109.0</v>
      </c>
      <c r="C19" s="3">
        <v>0.625</v>
      </c>
      <c r="D19" s="3">
        <v>0.75</v>
      </c>
      <c r="E19" s="1"/>
      <c r="F19" s="1"/>
      <c r="G19" s="1"/>
      <c r="H19" s="30"/>
      <c r="I19" s="1"/>
      <c r="J19" s="1"/>
      <c r="K19" s="1"/>
      <c r="L19" s="1"/>
      <c r="M19" s="1"/>
      <c r="N19" s="1"/>
      <c r="O19" s="1"/>
      <c r="P19" s="31" t="str">
        <f t="shared" ref="P19:Q19" si="10">E17</f>
        <v/>
      </c>
      <c r="Q19" s="31" t="str">
        <f t="shared" si="10"/>
        <v/>
      </c>
      <c r="R19" s="31" t="str">
        <f t="shared" si="3"/>
        <v/>
      </c>
      <c r="S19" s="31" t="str">
        <f t="shared" si="4"/>
        <v/>
      </c>
      <c r="T19" s="31" t="str">
        <f t="shared" si="5"/>
        <v/>
      </c>
      <c r="U19" s="31" t="str">
        <f t="shared" si="6"/>
        <v/>
      </c>
      <c r="V19" s="1"/>
      <c r="W19" s="32"/>
      <c r="X19" s="28"/>
      <c r="Y19" s="28"/>
      <c r="Z19" s="28"/>
      <c r="AA19" s="28"/>
      <c r="AB19" s="28"/>
    </row>
    <row r="20" ht="12.0" customHeight="1">
      <c r="A20" s="8" t="s">
        <v>42</v>
      </c>
      <c r="B20" s="9">
        <v>43110.0</v>
      </c>
      <c r="C20" s="10">
        <v>0.375</v>
      </c>
      <c r="D20" s="10">
        <v>0.5</v>
      </c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17" t="str">
        <f t="shared" ref="P20:Q20" si="11">E18</f>
        <v/>
      </c>
      <c r="Q20" s="17" t="str">
        <f t="shared" si="11"/>
        <v/>
      </c>
      <c r="R20" s="17" t="str">
        <f t="shared" si="3"/>
        <v/>
      </c>
      <c r="S20" s="17" t="str">
        <f t="shared" si="4"/>
        <v/>
      </c>
      <c r="T20" s="17" t="str">
        <f t="shared" si="5"/>
        <v/>
      </c>
      <c r="U20" s="17" t="str">
        <f t="shared" si="6"/>
        <v/>
      </c>
      <c r="V20" s="13"/>
      <c r="W20" s="27"/>
      <c r="X20" s="28"/>
      <c r="Y20" s="28"/>
      <c r="Z20" s="28"/>
      <c r="AA20" s="28"/>
      <c r="AB20" s="28"/>
    </row>
    <row r="21" ht="12.0" customHeight="1">
      <c r="A21" s="4" t="s">
        <v>42</v>
      </c>
      <c r="B21" s="29">
        <v>43110.0</v>
      </c>
      <c r="C21" s="3">
        <v>0.625</v>
      </c>
      <c r="D21" s="3">
        <v>0.75</v>
      </c>
      <c r="E21" s="1"/>
      <c r="F21" s="1"/>
      <c r="G21" s="1"/>
      <c r="H21" s="30"/>
      <c r="I21" s="1"/>
      <c r="J21" s="1"/>
      <c r="K21" s="1"/>
      <c r="L21" s="1"/>
      <c r="M21" s="1"/>
      <c r="N21" s="1"/>
      <c r="O21" s="1"/>
      <c r="P21" s="31" t="str">
        <f t="shared" ref="P21:Q21" si="12">E19</f>
        <v/>
      </c>
      <c r="Q21" s="31" t="str">
        <f t="shared" si="12"/>
        <v/>
      </c>
      <c r="R21" s="31" t="str">
        <f t="shared" si="3"/>
        <v/>
      </c>
      <c r="S21" s="1" t="str">
        <f t="shared" si="4"/>
        <v/>
      </c>
      <c r="T21" s="31" t="str">
        <f t="shared" si="5"/>
        <v/>
      </c>
      <c r="U21" s="31" t="str">
        <f t="shared" si="6"/>
        <v/>
      </c>
      <c r="V21" s="1"/>
      <c r="W21" s="32"/>
      <c r="X21" s="28"/>
      <c r="Y21" s="28"/>
      <c r="Z21" s="28"/>
      <c r="AA21" s="28"/>
      <c r="AB21" s="28"/>
    </row>
    <row r="22" ht="12.0" customHeight="1">
      <c r="A22" s="8" t="s">
        <v>43</v>
      </c>
      <c r="B22" s="9">
        <v>43111.0</v>
      </c>
      <c r="C22" s="10">
        <v>0.375</v>
      </c>
      <c r="D22" s="10">
        <v>0.5</v>
      </c>
      <c r="E22" s="13"/>
      <c r="F22" s="13"/>
      <c r="G22" s="13"/>
      <c r="H22" s="15"/>
      <c r="I22" s="13"/>
      <c r="J22" s="13"/>
      <c r="K22" s="13"/>
      <c r="L22" s="13"/>
      <c r="M22" s="13"/>
      <c r="N22" s="13"/>
      <c r="O22" s="13"/>
      <c r="P22" s="17" t="str">
        <f t="shared" ref="P22:Q22" si="13">E20</f>
        <v/>
      </c>
      <c r="Q22" s="17" t="str">
        <f t="shared" si="13"/>
        <v/>
      </c>
      <c r="R22" s="17" t="str">
        <f t="shared" si="3"/>
        <v/>
      </c>
      <c r="S22" s="13" t="str">
        <f t="shared" si="4"/>
        <v/>
      </c>
      <c r="T22" s="17" t="str">
        <f t="shared" si="5"/>
        <v/>
      </c>
      <c r="U22" s="17" t="str">
        <f t="shared" si="6"/>
        <v/>
      </c>
      <c r="V22" s="13"/>
      <c r="W22" s="27"/>
      <c r="X22" s="28"/>
      <c r="Y22" s="28"/>
      <c r="Z22" s="28"/>
      <c r="AA22" s="28"/>
      <c r="AB22" s="28"/>
    </row>
    <row r="23" ht="12.0" customHeight="1">
      <c r="A23" s="4" t="s">
        <v>43</v>
      </c>
      <c r="B23" s="29">
        <v>43111.0</v>
      </c>
      <c r="C23" s="3">
        <v>0.625</v>
      </c>
      <c r="D23" s="3">
        <v>0.75</v>
      </c>
      <c r="E23" s="1"/>
      <c r="F23" s="1"/>
      <c r="G23" s="1"/>
      <c r="H23" s="30"/>
      <c r="I23" s="1"/>
      <c r="J23" s="1"/>
      <c r="K23" s="1"/>
      <c r="L23" s="1"/>
      <c r="M23" s="1"/>
      <c r="N23" s="1"/>
      <c r="O23" s="1"/>
      <c r="P23" s="31" t="str">
        <f t="shared" ref="P23:Q23" si="14">E21</f>
        <v/>
      </c>
      <c r="Q23" s="31" t="str">
        <f t="shared" si="14"/>
        <v/>
      </c>
      <c r="R23" s="31" t="str">
        <f t="shared" si="3"/>
        <v/>
      </c>
      <c r="S23" s="1" t="str">
        <f t="shared" si="4"/>
        <v/>
      </c>
      <c r="T23" s="31" t="str">
        <f t="shared" si="5"/>
        <v/>
      </c>
      <c r="U23" s="31" t="str">
        <f t="shared" si="6"/>
        <v/>
      </c>
      <c r="V23" s="1"/>
      <c r="W23" s="32"/>
      <c r="X23" s="28"/>
      <c r="Y23" s="28"/>
      <c r="Z23" s="28"/>
      <c r="AA23" s="28"/>
      <c r="AB23" s="28"/>
    </row>
    <row r="24" ht="12.0" customHeight="1">
      <c r="A24" s="8" t="s">
        <v>44</v>
      </c>
      <c r="B24" s="9">
        <v>43112.0</v>
      </c>
      <c r="C24" s="10">
        <v>0.375</v>
      </c>
      <c r="D24" s="10">
        <v>0.5</v>
      </c>
      <c r="E24" s="13"/>
      <c r="F24" s="13"/>
      <c r="G24" s="13"/>
      <c r="H24" s="15"/>
      <c r="I24" s="13"/>
      <c r="J24" s="13"/>
      <c r="K24" s="13"/>
      <c r="L24" s="13"/>
      <c r="M24" s="13"/>
      <c r="N24" s="13"/>
      <c r="O24" s="13"/>
      <c r="P24" s="17" t="str">
        <f t="shared" ref="P24:Q24" si="15">E22</f>
        <v/>
      </c>
      <c r="Q24" s="17" t="str">
        <f t="shared" si="15"/>
        <v/>
      </c>
      <c r="R24" s="17" t="str">
        <f t="shared" si="3"/>
        <v/>
      </c>
      <c r="S24" s="17" t="str">
        <f t="shared" si="4"/>
        <v/>
      </c>
      <c r="T24" s="17" t="str">
        <f t="shared" si="5"/>
        <v/>
      </c>
      <c r="U24" s="17" t="str">
        <f t="shared" si="6"/>
        <v/>
      </c>
      <c r="V24" s="13"/>
      <c r="W24" s="27"/>
      <c r="X24" s="28"/>
      <c r="Y24" s="28"/>
      <c r="Z24" s="28"/>
      <c r="AA24" s="28"/>
      <c r="AB24" s="28"/>
    </row>
    <row r="25" ht="12.0" customHeight="1">
      <c r="A25" s="4" t="s">
        <v>44</v>
      </c>
      <c r="B25" s="29">
        <v>43112.0</v>
      </c>
      <c r="C25" s="3">
        <v>0.625</v>
      </c>
      <c r="D25" s="3">
        <v>0.75</v>
      </c>
      <c r="E25" s="1"/>
      <c r="F25" s="1"/>
      <c r="G25" s="1"/>
      <c r="H25" s="30"/>
      <c r="I25" s="1"/>
      <c r="J25" s="1"/>
      <c r="K25" s="1"/>
      <c r="L25" s="1"/>
      <c r="M25" s="1"/>
      <c r="N25" s="1"/>
      <c r="O25" s="1"/>
      <c r="P25" s="31" t="str">
        <f t="shared" ref="P25:Q25" si="16">E23</f>
        <v/>
      </c>
      <c r="Q25" s="31" t="str">
        <f t="shared" si="16"/>
        <v/>
      </c>
      <c r="R25" s="31" t="str">
        <f t="shared" si="3"/>
        <v/>
      </c>
      <c r="S25" s="31" t="str">
        <f t="shared" si="4"/>
        <v/>
      </c>
      <c r="T25" s="31" t="str">
        <f t="shared" si="5"/>
        <v/>
      </c>
      <c r="U25" s="31" t="str">
        <f t="shared" si="6"/>
        <v/>
      </c>
      <c r="V25" s="1"/>
      <c r="W25" s="32"/>
      <c r="X25" s="28"/>
      <c r="Y25" s="28"/>
      <c r="Z25" s="28"/>
      <c r="AA25" s="28"/>
      <c r="AB25" s="28"/>
    </row>
    <row r="26" ht="12.0" customHeight="1">
      <c r="A26" s="8" t="s">
        <v>45</v>
      </c>
      <c r="B26" s="9">
        <v>43113.0</v>
      </c>
      <c r="C26" s="10">
        <v>0.375</v>
      </c>
      <c r="D26" s="10">
        <v>0.5</v>
      </c>
      <c r="E26" s="13"/>
      <c r="F26" s="13"/>
      <c r="G26" s="13"/>
      <c r="H26" s="15"/>
      <c r="I26" s="13"/>
      <c r="J26" s="13"/>
      <c r="K26" s="13"/>
      <c r="L26" s="13"/>
      <c r="M26" s="13"/>
      <c r="N26" s="13"/>
      <c r="O26" s="13"/>
      <c r="P26" s="17" t="str">
        <f t="shared" ref="P26:Q26" si="17">E24</f>
        <v/>
      </c>
      <c r="Q26" s="17" t="str">
        <f t="shared" si="17"/>
        <v/>
      </c>
      <c r="R26" s="17" t="str">
        <f t="shared" si="3"/>
        <v/>
      </c>
      <c r="S26" s="17" t="str">
        <f t="shared" si="4"/>
        <v/>
      </c>
      <c r="T26" s="17" t="str">
        <f t="shared" si="5"/>
        <v/>
      </c>
      <c r="U26" s="17" t="str">
        <f t="shared" si="6"/>
        <v/>
      </c>
      <c r="V26" s="13"/>
      <c r="W26" s="27"/>
      <c r="X26" s="28"/>
      <c r="Y26" s="28"/>
      <c r="Z26" s="28"/>
      <c r="AA26" s="28"/>
      <c r="AB26" s="28"/>
    </row>
    <row r="27" ht="12.0" customHeight="1">
      <c r="A27" s="4" t="s">
        <v>45</v>
      </c>
      <c r="B27" s="29">
        <v>43113.0</v>
      </c>
      <c r="C27" s="3">
        <v>0.625</v>
      </c>
      <c r="D27" s="3">
        <v>0.75</v>
      </c>
      <c r="E27" s="1"/>
      <c r="F27" s="34"/>
      <c r="G27" s="1"/>
      <c r="H27" s="30"/>
      <c r="I27" s="1"/>
      <c r="J27" s="1"/>
      <c r="K27" s="1"/>
      <c r="L27" s="1"/>
      <c r="M27" s="1"/>
      <c r="N27" s="1"/>
      <c r="O27" s="1"/>
      <c r="P27" s="31" t="str">
        <f t="shared" ref="P27:Q27" si="18">E25</f>
        <v/>
      </c>
      <c r="Q27" s="31" t="str">
        <f t="shared" si="18"/>
        <v/>
      </c>
      <c r="R27" s="31" t="str">
        <f t="shared" si="3"/>
        <v/>
      </c>
      <c r="S27" s="31" t="str">
        <f t="shared" si="4"/>
        <v/>
      </c>
      <c r="T27" s="31" t="str">
        <f t="shared" si="5"/>
        <v/>
      </c>
      <c r="U27" s="31" t="str">
        <f t="shared" si="6"/>
        <v/>
      </c>
      <c r="V27" s="1"/>
      <c r="W27" s="32"/>
      <c r="X27" s="28"/>
      <c r="Y27" s="28"/>
      <c r="Z27" s="28"/>
      <c r="AA27" s="28"/>
      <c r="AB27" s="28"/>
    </row>
    <row r="28" ht="12.0" customHeight="1">
      <c r="A28" s="8" t="s">
        <v>46</v>
      </c>
      <c r="B28" s="9">
        <v>43114.0</v>
      </c>
      <c r="C28" s="10">
        <v>0.375</v>
      </c>
      <c r="D28" s="10">
        <v>0.5</v>
      </c>
      <c r="E28" s="13"/>
      <c r="F28" s="13"/>
      <c r="G28" s="13"/>
      <c r="H28" s="15"/>
      <c r="I28" s="13"/>
      <c r="J28" s="13"/>
      <c r="K28" s="13"/>
      <c r="L28" s="13"/>
      <c r="M28" s="13"/>
      <c r="N28" s="13"/>
      <c r="O28" s="13"/>
      <c r="P28" s="17" t="str">
        <f t="shared" ref="P28:Q28" si="19">E26</f>
        <v/>
      </c>
      <c r="Q28" s="17" t="str">
        <f t="shared" si="19"/>
        <v/>
      </c>
      <c r="R28" s="17" t="str">
        <f t="shared" si="3"/>
        <v/>
      </c>
      <c r="S28" s="17" t="str">
        <f t="shared" si="4"/>
        <v/>
      </c>
      <c r="T28" s="17" t="str">
        <f t="shared" si="5"/>
        <v/>
      </c>
      <c r="U28" s="17" t="str">
        <f t="shared" si="6"/>
        <v/>
      </c>
      <c r="V28" s="13"/>
      <c r="W28" s="27"/>
      <c r="X28" s="28"/>
      <c r="Y28" s="28"/>
      <c r="Z28" s="28"/>
      <c r="AA28" s="28"/>
      <c r="AB28" s="28"/>
    </row>
    <row r="29" ht="12.0" customHeight="1">
      <c r="A29" s="4" t="s">
        <v>46</v>
      </c>
      <c r="B29" s="29">
        <v>43114.0</v>
      </c>
      <c r="C29" s="3">
        <v>0.625</v>
      </c>
      <c r="D29" s="3">
        <v>0.75</v>
      </c>
      <c r="E29" s="1"/>
      <c r="F29" s="1"/>
      <c r="G29" s="1"/>
      <c r="H29" s="30"/>
      <c r="I29" s="1"/>
      <c r="J29" s="1"/>
      <c r="K29" s="1"/>
      <c r="L29" s="1"/>
      <c r="M29" s="1"/>
      <c r="N29" s="1"/>
      <c r="O29" s="1"/>
      <c r="P29" s="31" t="str">
        <f t="shared" ref="P29:P315" si="20">E27</f>
        <v/>
      </c>
      <c r="Q29" s="31"/>
      <c r="R29" s="31" t="str">
        <f t="shared" si="3"/>
        <v/>
      </c>
      <c r="S29" s="1" t="str">
        <f t="shared" si="4"/>
        <v/>
      </c>
      <c r="T29" s="31" t="str">
        <f t="shared" si="5"/>
        <v/>
      </c>
      <c r="U29" s="31" t="str">
        <f t="shared" si="6"/>
        <v/>
      </c>
      <c r="V29" s="1"/>
      <c r="W29" s="32"/>
      <c r="X29" s="28"/>
      <c r="Y29" s="28"/>
      <c r="Z29" s="28"/>
      <c r="AA29" s="28"/>
      <c r="AB29" s="28"/>
    </row>
    <row r="30" ht="12.0" customHeight="1">
      <c r="A30" s="8" t="s">
        <v>25</v>
      </c>
      <c r="B30" s="9">
        <v>43115.0</v>
      </c>
      <c r="C30" s="10">
        <v>0.375</v>
      </c>
      <c r="D30" s="10">
        <v>0.5</v>
      </c>
      <c r="E30" s="13"/>
      <c r="F30" s="13"/>
      <c r="G30" s="13"/>
      <c r="H30" s="15"/>
      <c r="I30" s="13"/>
      <c r="J30" s="13"/>
      <c r="K30" s="13"/>
      <c r="L30" s="13"/>
      <c r="M30" s="13"/>
      <c r="N30" s="13"/>
      <c r="O30" s="13"/>
      <c r="P30" s="17" t="str">
        <f t="shared" si="20"/>
        <v/>
      </c>
      <c r="Q30" s="17" t="str">
        <f t="shared" ref="Q30:Q316" si="21">F28</f>
        <v/>
      </c>
      <c r="R30" s="17" t="str">
        <f t="shared" si="3"/>
        <v/>
      </c>
      <c r="S30" s="17" t="str">
        <f t="shared" si="4"/>
        <v/>
      </c>
      <c r="T30" s="17" t="str">
        <f t="shared" si="5"/>
        <v/>
      </c>
      <c r="U30" s="17" t="str">
        <f t="shared" si="6"/>
        <v/>
      </c>
      <c r="V30" s="13"/>
      <c r="W30" s="27"/>
      <c r="X30" s="28"/>
      <c r="Y30" s="28"/>
      <c r="Z30" s="28"/>
      <c r="AA30" s="28"/>
      <c r="AB30" s="28"/>
    </row>
    <row r="31" ht="12.0" customHeight="1">
      <c r="A31" s="4" t="s">
        <v>25</v>
      </c>
      <c r="B31" s="29">
        <v>43115.0</v>
      </c>
      <c r="C31" s="3">
        <v>0.625</v>
      </c>
      <c r="D31" s="3">
        <v>0.75</v>
      </c>
      <c r="E31" s="1"/>
      <c r="F31" s="1"/>
      <c r="G31" s="1"/>
      <c r="H31" s="30"/>
      <c r="I31" s="1"/>
      <c r="J31" s="1"/>
      <c r="K31" s="1"/>
      <c r="L31" s="1"/>
      <c r="M31" s="1"/>
      <c r="N31" s="1"/>
      <c r="O31" s="1"/>
      <c r="P31" s="31" t="str">
        <f t="shared" si="20"/>
        <v/>
      </c>
      <c r="Q31" s="31" t="str">
        <f t="shared" si="21"/>
        <v/>
      </c>
      <c r="R31" s="31" t="str">
        <f t="shared" si="3"/>
        <v/>
      </c>
      <c r="S31" s="31" t="str">
        <f t="shared" si="4"/>
        <v/>
      </c>
      <c r="T31" s="31" t="str">
        <f t="shared" si="5"/>
        <v/>
      </c>
      <c r="U31" s="31" t="str">
        <f t="shared" si="6"/>
        <v/>
      </c>
      <c r="V31" s="1"/>
      <c r="W31" s="32"/>
      <c r="X31" s="28"/>
      <c r="Y31" s="28"/>
      <c r="Z31" s="28"/>
      <c r="AA31" s="28"/>
      <c r="AB31" s="28"/>
    </row>
    <row r="32" ht="12.0" customHeight="1">
      <c r="A32" s="8" t="s">
        <v>39</v>
      </c>
      <c r="B32" s="9">
        <v>43116.0</v>
      </c>
      <c r="C32" s="10">
        <v>0.375</v>
      </c>
      <c r="D32" s="10">
        <v>0.5</v>
      </c>
      <c r="E32" s="13"/>
      <c r="F32" s="13"/>
      <c r="G32" s="13"/>
      <c r="H32" s="15"/>
      <c r="I32" s="13"/>
      <c r="J32" s="13"/>
      <c r="K32" s="13"/>
      <c r="L32" s="13"/>
      <c r="M32" s="13"/>
      <c r="N32" s="13"/>
      <c r="O32" s="13"/>
      <c r="P32" s="17" t="str">
        <f t="shared" si="20"/>
        <v/>
      </c>
      <c r="Q32" s="17" t="str">
        <f t="shared" si="21"/>
        <v/>
      </c>
      <c r="R32" s="17" t="str">
        <f t="shared" si="3"/>
        <v/>
      </c>
      <c r="S32" s="17" t="str">
        <f t="shared" si="4"/>
        <v/>
      </c>
      <c r="T32" s="17" t="str">
        <f t="shared" si="5"/>
        <v/>
      </c>
      <c r="U32" s="17" t="str">
        <f t="shared" si="6"/>
        <v/>
      </c>
      <c r="V32" s="13"/>
      <c r="W32" s="27"/>
      <c r="X32" s="28"/>
      <c r="Y32" s="28"/>
      <c r="Z32" s="28"/>
      <c r="AA32" s="28"/>
      <c r="AB32" s="28"/>
    </row>
    <row r="33" ht="12.0" customHeight="1">
      <c r="A33" s="4" t="s">
        <v>39</v>
      </c>
      <c r="B33" s="29">
        <v>43116.0</v>
      </c>
      <c r="C33" s="3">
        <v>0.625</v>
      </c>
      <c r="D33" s="3">
        <v>0.75</v>
      </c>
      <c r="E33" s="1"/>
      <c r="F33" s="1"/>
      <c r="G33" s="1"/>
      <c r="H33" s="30"/>
      <c r="I33" s="1"/>
      <c r="J33" s="1"/>
      <c r="K33" s="1"/>
      <c r="L33" s="1"/>
      <c r="M33" s="1"/>
      <c r="N33" s="1"/>
      <c r="O33" s="1"/>
      <c r="P33" s="31" t="str">
        <f t="shared" si="20"/>
        <v/>
      </c>
      <c r="Q33" s="31" t="str">
        <f t="shared" si="21"/>
        <v/>
      </c>
      <c r="R33" s="31" t="str">
        <f t="shared" si="3"/>
        <v/>
      </c>
      <c r="S33" s="1" t="str">
        <f t="shared" si="4"/>
        <v/>
      </c>
      <c r="T33" s="31" t="str">
        <f t="shared" si="5"/>
        <v/>
      </c>
      <c r="U33" s="31" t="str">
        <f t="shared" si="6"/>
        <v/>
      </c>
      <c r="V33" s="1"/>
      <c r="W33" s="32"/>
      <c r="X33" s="28"/>
      <c r="Y33" s="28"/>
      <c r="Z33" s="28"/>
      <c r="AA33" s="28"/>
      <c r="AB33" s="28"/>
    </row>
    <row r="34" ht="12.0" customHeight="1">
      <c r="A34" s="8" t="s">
        <v>42</v>
      </c>
      <c r="B34" s="9">
        <v>43117.0</v>
      </c>
      <c r="C34" s="10">
        <v>0.375</v>
      </c>
      <c r="D34" s="10">
        <v>0.5</v>
      </c>
      <c r="E34" s="13"/>
      <c r="F34" s="13"/>
      <c r="G34" s="13"/>
      <c r="H34" s="15"/>
      <c r="I34" s="13"/>
      <c r="J34" s="13"/>
      <c r="K34" s="13"/>
      <c r="L34" s="13"/>
      <c r="M34" s="13"/>
      <c r="N34" s="13"/>
      <c r="O34" s="13"/>
      <c r="P34" s="17" t="str">
        <f t="shared" si="20"/>
        <v/>
      </c>
      <c r="Q34" s="17" t="str">
        <f t="shared" si="21"/>
        <v/>
      </c>
      <c r="R34" s="17" t="str">
        <f t="shared" si="3"/>
        <v/>
      </c>
      <c r="S34" s="17" t="str">
        <f t="shared" si="4"/>
        <v/>
      </c>
      <c r="T34" s="17" t="str">
        <f t="shared" si="5"/>
        <v/>
      </c>
      <c r="U34" s="17" t="str">
        <f t="shared" si="6"/>
        <v/>
      </c>
      <c r="V34" s="13"/>
      <c r="W34" s="27"/>
      <c r="X34" s="28"/>
      <c r="Y34" s="28"/>
      <c r="Z34" s="28"/>
      <c r="AA34" s="28"/>
      <c r="AB34" s="28"/>
    </row>
    <row r="35" ht="12.0" customHeight="1">
      <c r="A35" s="4" t="s">
        <v>42</v>
      </c>
      <c r="B35" s="29">
        <v>43117.0</v>
      </c>
      <c r="C35" s="3">
        <v>0.625</v>
      </c>
      <c r="D35" s="3">
        <v>0.75</v>
      </c>
      <c r="E35" s="1"/>
      <c r="F35" s="1"/>
      <c r="G35" s="1"/>
      <c r="H35" s="30"/>
      <c r="I35" s="1"/>
      <c r="J35" s="1"/>
      <c r="K35" s="1"/>
      <c r="L35" s="1"/>
      <c r="M35" s="1"/>
      <c r="N35" s="1"/>
      <c r="O35" s="1"/>
      <c r="P35" s="31" t="str">
        <f t="shared" si="20"/>
        <v/>
      </c>
      <c r="Q35" s="31" t="str">
        <f t="shared" si="21"/>
        <v/>
      </c>
      <c r="R35" s="31" t="str">
        <f t="shared" si="3"/>
        <v/>
      </c>
      <c r="S35" s="31" t="str">
        <f t="shared" si="4"/>
        <v/>
      </c>
      <c r="T35" s="31" t="str">
        <f t="shared" si="5"/>
        <v/>
      </c>
      <c r="U35" s="31" t="str">
        <f t="shared" si="6"/>
        <v/>
      </c>
      <c r="V35" s="1"/>
      <c r="W35" s="32"/>
      <c r="X35" s="28"/>
      <c r="Y35" s="28"/>
      <c r="Z35" s="28"/>
      <c r="AA35" s="28"/>
      <c r="AB35" s="28"/>
    </row>
    <row r="36" ht="12.0" customHeight="1">
      <c r="A36" s="8" t="s">
        <v>43</v>
      </c>
      <c r="B36" s="9">
        <v>43118.0</v>
      </c>
      <c r="C36" s="10">
        <v>0.375</v>
      </c>
      <c r="D36" s="10">
        <v>0.5</v>
      </c>
      <c r="E36" s="13"/>
      <c r="F36" s="13"/>
      <c r="G36" s="13"/>
      <c r="H36" s="15"/>
      <c r="I36" s="13"/>
      <c r="J36" s="13"/>
      <c r="K36" s="13"/>
      <c r="L36" s="13"/>
      <c r="M36" s="13"/>
      <c r="N36" s="13"/>
      <c r="O36" s="13"/>
      <c r="P36" s="17" t="str">
        <f t="shared" si="20"/>
        <v/>
      </c>
      <c r="Q36" s="17" t="str">
        <f t="shared" si="21"/>
        <v/>
      </c>
      <c r="R36" s="17" t="str">
        <f t="shared" si="3"/>
        <v/>
      </c>
      <c r="S36" s="17" t="str">
        <f t="shared" si="4"/>
        <v/>
      </c>
      <c r="T36" s="17" t="str">
        <f t="shared" si="5"/>
        <v/>
      </c>
      <c r="U36" s="17" t="str">
        <f t="shared" si="6"/>
        <v/>
      </c>
      <c r="V36" s="13"/>
      <c r="W36" s="27"/>
      <c r="X36" s="28"/>
      <c r="Y36" s="28"/>
      <c r="Z36" s="28"/>
      <c r="AA36" s="28"/>
      <c r="AB36" s="28"/>
    </row>
    <row r="37" ht="12.0" customHeight="1">
      <c r="A37" s="4" t="s">
        <v>43</v>
      </c>
      <c r="B37" s="29">
        <v>43118.0</v>
      </c>
      <c r="C37" s="3">
        <v>0.625</v>
      </c>
      <c r="D37" s="3">
        <v>0.75</v>
      </c>
      <c r="E37" s="1"/>
      <c r="F37" s="1"/>
      <c r="G37" s="1"/>
      <c r="H37" s="30"/>
      <c r="I37" s="1"/>
      <c r="J37" s="1"/>
      <c r="K37" s="1"/>
      <c r="L37" s="1"/>
      <c r="M37" s="1"/>
      <c r="N37" s="1"/>
      <c r="O37" s="1"/>
      <c r="P37" s="31" t="str">
        <f t="shared" si="20"/>
        <v/>
      </c>
      <c r="Q37" s="31" t="str">
        <f t="shared" si="21"/>
        <v/>
      </c>
      <c r="R37" s="31" t="str">
        <f t="shared" si="3"/>
        <v/>
      </c>
      <c r="S37" s="1" t="str">
        <f t="shared" si="4"/>
        <v/>
      </c>
      <c r="T37" s="31" t="str">
        <f t="shared" si="5"/>
        <v/>
      </c>
      <c r="U37" s="31" t="str">
        <f t="shared" si="6"/>
        <v/>
      </c>
      <c r="V37" s="1"/>
      <c r="W37" s="32"/>
      <c r="X37" s="28"/>
      <c r="Y37" s="28"/>
      <c r="Z37" s="28"/>
      <c r="AA37" s="28"/>
      <c r="AB37" s="28"/>
    </row>
    <row r="38" ht="12.0" customHeight="1">
      <c r="A38" s="8" t="s">
        <v>44</v>
      </c>
      <c r="B38" s="9">
        <v>43119.0</v>
      </c>
      <c r="C38" s="10">
        <v>0.375</v>
      </c>
      <c r="D38" s="10">
        <v>0.5</v>
      </c>
      <c r="E38" s="13"/>
      <c r="F38" s="13"/>
      <c r="G38" s="13"/>
      <c r="H38" s="15"/>
      <c r="I38" s="13"/>
      <c r="J38" s="13"/>
      <c r="K38" s="13"/>
      <c r="L38" s="13"/>
      <c r="M38" s="13"/>
      <c r="N38" s="13"/>
      <c r="O38" s="13"/>
      <c r="P38" s="17" t="str">
        <f t="shared" si="20"/>
        <v/>
      </c>
      <c r="Q38" s="17" t="str">
        <f t="shared" si="21"/>
        <v/>
      </c>
      <c r="R38" s="17" t="str">
        <f t="shared" si="3"/>
        <v/>
      </c>
      <c r="S38" s="17" t="str">
        <f t="shared" si="4"/>
        <v/>
      </c>
      <c r="T38" s="17" t="str">
        <f t="shared" si="5"/>
        <v/>
      </c>
      <c r="U38" s="17" t="str">
        <f t="shared" si="6"/>
        <v/>
      </c>
      <c r="V38" s="13"/>
      <c r="W38" s="27"/>
      <c r="X38" s="28"/>
      <c r="Y38" s="28"/>
      <c r="Z38" s="28"/>
      <c r="AA38" s="28"/>
      <c r="AB38" s="28"/>
    </row>
    <row r="39" ht="12.0" customHeight="1">
      <c r="A39" s="4" t="s">
        <v>44</v>
      </c>
      <c r="B39" s="29">
        <v>43119.0</v>
      </c>
      <c r="C39" s="3">
        <v>0.625</v>
      </c>
      <c r="D39" s="3">
        <v>0.75</v>
      </c>
      <c r="E39" s="1"/>
      <c r="F39" s="1"/>
      <c r="G39" s="1"/>
      <c r="H39" s="30"/>
      <c r="I39" s="1"/>
      <c r="J39" s="1"/>
      <c r="K39" s="1"/>
      <c r="L39" s="1"/>
      <c r="M39" s="1"/>
      <c r="N39" s="1"/>
      <c r="O39" s="1"/>
      <c r="P39" s="31" t="str">
        <f t="shared" si="20"/>
        <v/>
      </c>
      <c r="Q39" s="31" t="str">
        <f t="shared" si="21"/>
        <v/>
      </c>
      <c r="R39" s="31" t="str">
        <f t="shared" si="3"/>
        <v/>
      </c>
      <c r="S39" s="31" t="str">
        <f t="shared" si="4"/>
        <v/>
      </c>
      <c r="T39" s="31" t="str">
        <f t="shared" si="5"/>
        <v/>
      </c>
      <c r="U39" s="31" t="str">
        <f t="shared" si="6"/>
        <v/>
      </c>
      <c r="V39" s="1"/>
      <c r="W39" s="32"/>
      <c r="X39" s="28"/>
      <c r="Y39" s="28"/>
      <c r="Z39" s="28"/>
      <c r="AA39" s="28"/>
      <c r="AB39" s="28"/>
    </row>
    <row r="40" ht="12.0" customHeight="1">
      <c r="A40" s="8" t="s">
        <v>45</v>
      </c>
      <c r="B40" s="9">
        <v>43120.0</v>
      </c>
      <c r="C40" s="10">
        <v>0.375</v>
      </c>
      <c r="D40" s="10">
        <v>0.5</v>
      </c>
      <c r="E40" s="13"/>
      <c r="F40" s="13"/>
      <c r="G40" s="13"/>
      <c r="H40" s="15"/>
      <c r="I40" s="13"/>
      <c r="J40" s="13"/>
      <c r="K40" s="13"/>
      <c r="L40" s="13"/>
      <c r="M40" s="13"/>
      <c r="N40" s="13"/>
      <c r="O40" s="13"/>
      <c r="P40" s="17" t="str">
        <f t="shared" si="20"/>
        <v/>
      </c>
      <c r="Q40" s="17" t="str">
        <f t="shared" si="21"/>
        <v/>
      </c>
      <c r="R40" s="17" t="str">
        <f t="shared" si="3"/>
        <v/>
      </c>
      <c r="S40" s="17" t="str">
        <f t="shared" si="4"/>
        <v/>
      </c>
      <c r="T40" s="17" t="str">
        <f t="shared" si="5"/>
        <v/>
      </c>
      <c r="U40" s="17" t="str">
        <f t="shared" si="6"/>
        <v/>
      </c>
      <c r="V40" s="13"/>
      <c r="W40" s="27"/>
      <c r="X40" s="28"/>
      <c r="Y40" s="28"/>
      <c r="Z40" s="28"/>
      <c r="AA40" s="28"/>
      <c r="AB40" s="28"/>
    </row>
    <row r="41" ht="12.0" customHeight="1">
      <c r="A41" s="4" t="s">
        <v>45</v>
      </c>
      <c r="B41" s="29">
        <v>43120.0</v>
      </c>
      <c r="C41" s="3">
        <v>0.625</v>
      </c>
      <c r="D41" s="3">
        <v>0.75</v>
      </c>
      <c r="E41" s="1"/>
      <c r="F41" s="1"/>
      <c r="G41" s="1"/>
      <c r="H41" s="30"/>
      <c r="I41" s="1"/>
      <c r="J41" s="1"/>
      <c r="K41" s="1"/>
      <c r="L41" s="1"/>
      <c r="M41" s="1"/>
      <c r="N41" s="1"/>
      <c r="O41" s="1"/>
      <c r="P41" s="31" t="str">
        <f t="shared" si="20"/>
        <v/>
      </c>
      <c r="Q41" s="31" t="str">
        <f t="shared" si="21"/>
        <v/>
      </c>
      <c r="R41" s="31" t="str">
        <f t="shared" si="3"/>
        <v/>
      </c>
      <c r="S41" s="1" t="str">
        <f t="shared" si="4"/>
        <v/>
      </c>
      <c r="T41" s="31" t="str">
        <f t="shared" si="5"/>
        <v/>
      </c>
      <c r="U41" s="31" t="str">
        <f t="shared" si="6"/>
        <v/>
      </c>
      <c r="V41" s="1"/>
      <c r="W41" s="32"/>
      <c r="X41" s="28"/>
      <c r="Y41" s="28"/>
      <c r="Z41" s="28"/>
      <c r="AA41" s="28"/>
      <c r="AB41" s="28"/>
    </row>
    <row r="42" ht="12.0" customHeight="1">
      <c r="A42" s="8" t="s">
        <v>46</v>
      </c>
      <c r="B42" s="9">
        <v>43121.0</v>
      </c>
      <c r="C42" s="10">
        <v>0.375</v>
      </c>
      <c r="D42" s="10">
        <v>0.5</v>
      </c>
      <c r="E42" s="13"/>
      <c r="F42" s="13"/>
      <c r="G42" s="13"/>
      <c r="H42" s="15"/>
      <c r="I42" s="13"/>
      <c r="J42" s="13"/>
      <c r="K42" s="13"/>
      <c r="L42" s="13"/>
      <c r="M42" s="13"/>
      <c r="N42" s="13"/>
      <c r="O42" s="13"/>
      <c r="P42" s="17" t="str">
        <f t="shared" si="20"/>
        <v/>
      </c>
      <c r="Q42" s="17" t="str">
        <f t="shared" si="21"/>
        <v/>
      </c>
      <c r="R42" s="17" t="str">
        <f t="shared" si="3"/>
        <v/>
      </c>
      <c r="S42" s="13" t="str">
        <f t="shared" si="4"/>
        <v/>
      </c>
      <c r="T42" s="17" t="str">
        <f t="shared" si="5"/>
        <v/>
      </c>
      <c r="U42" s="17" t="str">
        <f t="shared" si="6"/>
        <v/>
      </c>
      <c r="V42" s="13"/>
      <c r="W42" s="27"/>
      <c r="X42" s="28"/>
      <c r="Y42" s="28"/>
      <c r="Z42" s="28"/>
      <c r="AA42" s="28"/>
      <c r="AB42" s="28"/>
    </row>
    <row r="43" ht="12.0" customHeight="1">
      <c r="A43" s="4" t="s">
        <v>46</v>
      </c>
      <c r="B43" s="29">
        <v>43121.0</v>
      </c>
      <c r="C43" s="3">
        <v>0.625</v>
      </c>
      <c r="D43" s="3">
        <v>0.75</v>
      </c>
      <c r="E43" s="1"/>
      <c r="F43" s="1"/>
      <c r="G43" s="1"/>
      <c r="H43" s="30"/>
      <c r="I43" s="1"/>
      <c r="J43" s="1"/>
      <c r="K43" s="1"/>
      <c r="L43" s="1"/>
      <c r="M43" s="1"/>
      <c r="N43" s="1"/>
      <c r="O43" s="1"/>
      <c r="P43" s="31" t="str">
        <f t="shared" si="20"/>
        <v/>
      </c>
      <c r="Q43" s="31" t="str">
        <f t="shared" si="21"/>
        <v/>
      </c>
      <c r="R43" s="31" t="str">
        <f t="shared" si="3"/>
        <v/>
      </c>
      <c r="S43" s="1" t="str">
        <f t="shared" si="4"/>
        <v/>
      </c>
      <c r="T43" s="31" t="str">
        <f t="shared" si="5"/>
        <v/>
      </c>
      <c r="U43" s="31" t="str">
        <f t="shared" si="6"/>
        <v/>
      </c>
      <c r="V43" s="1"/>
      <c r="W43" s="32"/>
      <c r="X43" s="28"/>
      <c r="Y43" s="28"/>
      <c r="Z43" s="28"/>
      <c r="AA43" s="28"/>
      <c r="AB43" s="28"/>
    </row>
    <row r="44" ht="12.0" customHeight="1">
      <c r="A44" s="8" t="s">
        <v>25</v>
      </c>
      <c r="B44" s="9">
        <v>43122.0</v>
      </c>
      <c r="C44" s="10">
        <v>0.375</v>
      </c>
      <c r="D44" s="10">
        <v>0.5</v>
      </c>
      <c r="E44" s="13"/>
      <c r="F44" s="13"/>
      <c r="G44" s="13"/>
      <c r="H44" s="15"/>
      <c r="I44" s="13"/>
      <c r="J44" s="13"/>
      <c r="K44" s="13"/>
      <c r="L44" s="13"/>
      <c r="M44" s="13"/>
      <c r="N44" s="13"/>
      <c r="O44" s="13"/>
      <c r="P44" s="17" t="str">
        <f t="shared" si="20"/>
        <v/>
      </c>
      <c r="Q44" s="17" t="str">
        <f t="shared" si="21"/>
        <v/>
      </c>
      <c r="R44" s="17" t="str">
        <f t="shared" si="3"/>
        <v/>
      </c>
      <c r="S44" s="17" t="str">
        <f t="shared" si="4"/>
        <v/>
      </c>
      <c r="T44" s="17" t="str">
        <f t="shared" si="5"/>
        <v/>
      </c>
      <c r="U44" s="17" t="str">
        <f t="shared" si="6"/>
        <v/>
      </c>
      <c r="V44" s="13"/>
      <c r="W44" s="27"/>
      <c r="X44" s="28"/>
      <c r="Y44" s="28"/>
      <c r="Z44" s="28"/>
      <c r="AA44" s="28"/>
      <c r="AB44" s="28"/>
    </row>
    <row r="45" ht="12.0" customHeight="1">
      <c r="A45" s="4" t="s">
        <v>25</v>
      </c>
      <c r="B45" s="29">
        <v>43122.0</v>
      </c>
      <c r="C45" s="3">
        <v>0.625</v>
      </c>
      <c r="D45" s="3">
        <v>0.75</v>
      </c>
      <c r="E45" s="1"/>
      <c r="F45" s="1"/>
      <c r="G45" s="1"/>
      <c r="H45" s="30"/>
      <c r="I45" s="1"/>
      <c r="J45" s="1"/>
      <c r="K45" s="1"/>
      <c r="L45" s="1"/>
      <c r="M45" s="1"/>
      <c r="N45" s="1"/>
      <c r="O45" s="1"/>
      <c r="P45" s="31" t="str">
        <f t="shared" si="20"/>
        <v/>
      </c>
      <c r="Q45" s="31" t="str">
        <f t="shared" si="21"/>
        <v/>
      </c>
      <c r="R45" s="31" t="str">
        <f t="shared" si="3"/>
        <v/>
      </c>
      <c r="S45" s="31" t="str">
        <f t="shared" si="4"/>
        <v/>
      </c>
      <c r="T45" s="31" t="str">
        <f t="shared" si="5"/>
        <v/>
      </c>
      <c r="U45" s="31" t="str">
        <f t="shared" si="6"/>
        <v/>
      </c>
      <c r="V45" s="1"/>
      <c r="W45" s="32"/>
      <c r="X45" s="28"/>
      <c r="Y45" s="28"/>
      <c r="Z45" s="28"/>
      <c r="AA45" s="28"/>
      <c r="AB45" s="28"/>
    </row>
    <row r="46" ht="12.0" customHeight="1">
      <c r="A46" s="8" t="s">
        <v>39</v>
      </c>
      <c r="B46" s="9">
        <v>43123.0</v>
      </c>
      <c r="C46" s="10">
        <v>0.375</v>
      </c>
      <c r="D46" s="10">
        <v>0.5</v>
      </c>
      <c r="E46" s="13"/>
      <c r="F46" s="13"/>
      <c r="G46" s="13"/>
      <c r="H46" s="15"/>
      <c r="I46" s="13"/>
      <c r="J46" s="13"/>
      <c r="K46" s="13"/>
      <c r="L46" s="13"/>
      <c r="M46" s="13"/>
      <c r="N46" s="13"/>
      <c r="O46" s="13"/>
      <c r="P46" s="17" t="str">
        <f t="shared" si="20"/>
        <v/>
      </c>
      <c r="Q46" s="17" t="str">
        <f t="shared" si="21"/>
        <v/>
      </c>
      <c r="R46" s="17" t="str">
        <f t="shared" si="3"/>
        <v/>
      </c>
      <c r="S46" s="17" t="str">
        <f t="shared" si="4"/>
        <v/>
      </c>
      <c r="T46" s="17" t="str">
        <f t="shared" si="5"/>
        <v/>
      </c>
      <c r="U46" s="17" t="str">
        <f t="shared" si="6"/>
        <v/>
      </c>
      <c r="V46" s="13"/>
      <c r="W46" s="27"/>
      <c r="X46" s="28"/>
      <c r="Y46" s="28"/>
      <c r="Z46" s="28"/>
      <c r="AA46" s="28"/>
      <c r="AB46" s="28"/>
    </row>
    <row r="47" ht="12.0" customHeight="1">
      <c r="A47" s="4" t="s">
        <v>39</v>
      </c>
      <c r="B47" s="29">
        <v>43123.0</v>
      </c>
      <c r="C47" s="3">
        <v>0.625</v>
      </c>
      <c r="D47" s="3">
        <v>0.75</v>
      </c>
      <c r="E47" s="1"/>
      <c r="F47" s="1"/>
      <c r="G47" s="1"/>
      <c r="H47" s="30"/>
      <c r="I47" s="1"/>
      <c r="J47" s="1"/>
      <c r="K47" s="1"/>
      <c r="L47" s="1"/>
      <c r="M47" s="1"/>
      <c r="N47" s="1"/>
      <c r="O47" s="1"/>
      <c r="P47" s="31" t="str">
        <f t="shared" si="20"/>
        <v/>
      </c>
      <c r="Q47" s="31" t="str">
        <f t="shared" si="21"/>
        <v/>
      </c>
      <c r="R47" s="31" t="str">
        <f t="shared" si="3"/>
        <v/>
      </c>
      <c r="S47" s="31" t="str">
        <f t="shared" si="4"/>
        <v/>
      </c>
      <c r="T47" s="31" t="str">
        <f t="shared" si="5"/>
        <v/>
      </c>
      <c r="U47" s="31" t="str">
        <f t="shared" si="6"/>
        <v/>
      </c>
      <c r="V47" s="1"/>
      <c r="W47" s="32"/>
      <c r="X47" s="28"/>
      <c r="Y47" s="28"/>
      <c r="Z47" s="28"/>
      <c r="AA47" s="28"/>
      <c r="AB47" s="28"/>
    </row>
    <row r="48" ht="12.0" customHeight="1">
      <c r="A48" s="8" t="s">
        <v>42</v>
      </c>
      <c r="B48" s="9">
        <v>43124.0</v>
      </c>
      <c r="C48" s="10">
        <v>0.375</v>
      </c>
      <c r="D48" s="10">
        <v>0.5</v>
      </c>
      <c r="E48" s="13"/>
      <c r="F48" s="13"/>
      <c r="G48" s="13"/>
      <c r="H48" s="15"/>
      <c r="I48" s="13"/>
      <c r="J48" s="13"/>
      <c r="K48" s="13"/>
      <c r="L48" s="13"/>
      <c r="M48" s="13"/>
      <c r="N48" s="13"/>
      <c r="O48" s="13"/>
      <c r="P48" s="17" t="str">
        <f t="shared" si="20"/>
        <v/>
      </c>
      <c r="Q48" s="17" t="str">
        <f t="shared" si="21"/>
        <v/>
      </c>
      <c r="R48" s="17" t="str">
        <f t="shared" si="3"/>
        <v/>
      </c>
      <c r="S48" s="17" t="str">
        <f t="shared" si="4"/>
        <v/>
      </c>
      <c r="T48" s="17" t="str">
        <f t="shared" si="5"/>
        <v/>
      </c>
      <c r="U48" s="17" t="str">
        <f t="shared" si="6"/>
        <v/>
      </c>
      <c r="V48" s="13"/>
      <c r="W48" s="27"/>
      <c r="X48" s="28"/>
      <c r="Y48" s="28"/>
      <c r="Z48" s="28"/>
      <c r="AA48" s="28"/>
      <c r="AB48" s="28"/>
    </row>
    <row r="49" ht="12.0" customHeight="1">
      <c r="A49" s="4" t="s">
        <v>42</v>
      </c>
      <c r="B49" s="29">
        <v>43124.0</v>
      </c>
      <c r="C49" s="3">
        <v>0.625</v>
      </c>
      <c r="D49" s="3">
        <v>0.75</v>
      </c>
      <c r="E49" s="1"/>
      <c r="F49" s="1"/>
      <c r="G49" s="1"/>
      <c r="H49" s="30"/>
      <c r="I49" s="1"/>
      <c r="J49" s="1"/>
      <c r="K49" s="1"/>
      <c r="L49" s="1"/>
      <c r="M49" s="1"/>
      <c r="N49" s="1"/>
      <c r="O49" s="1"/>
      <c r="P49" s="31" t="str">
        <f t="shared" si="20"/>
        <v/>
      </c>
      <c r="Q49" s="31" t="str">
        <f t="shared" si="21"/>
        <v/>
      </c>
      <c r="R49" s="31" t="str">
        <f t="shared" si="3"/>
        <v/>
      </c>
      <c r="S49" s="1" t="str">
        <f t="shared" si="4"/>
        <v/>
      </c>
      <c r="T49" s="31" t="str">
        <f t="shared" si="5"/>
        <v/>
      </c>
      <c r="U49" s="31" t="str">
        <f t="shared" si="6"/>
        <v/>
      </c>
      <c r="V49" s="1"/>
      <c r="W49" s="32"/>
      <c r="X49" s="28"/>
      <c r="Y49" s="28"/>
      <c r="Z49" s="28"/>
      <c r="AA49" s="28"/>
      <c r="AB49" s="28"/>
    </row>
    <row r="50" ht="12.0" customHeight="1">
      <c r="A50" s="8" t="s">
        <v>43</v>
      </c>
      <c r="B50" s="9">
        <v>43125.0</v>
      </c>
      <c r="C50" s="10">
        <v>0.375</v>
      </c>
      <c r="D50" s="10">
        <v>0.5</v>
      </c>
      <c r="E50" s="13"/>
      <c r="F50" s="13"/>
      <c r="G50" s="13"/>
      <c r="H50" s="15"/>
      <c r="I50" s="13"/>
      <c r="J50" s="13"/>
      <c r="K50" s="13"/>
      <c r="L50" s="13"/>
      <c r="M50" s="13"/>
      <c r="N50" s="13"/>
      <c r="O50" s="13"/>
      <c r="P50" s="17" t="str">
        <f t="shared" si="20"/>
        <v/>
      </c>
      <c r="Q50" s="17" t="str">
        <f t="shared" si="21"/>
        <v/>
      </c>
      <c r="R50" s="17" t="str">
        <f t="shared" si="3"/>
        <v/>
      </c>
      <c r="S50" s="17" t="str">
        <f t="shared" si="4"/>
        <v/>
      </c>
      <c r="T50" s="17" t="str">
        <f t="shared" si="5"/>
        <v/>
      </c>
      <c r="U50" s="17" t="str">
        <f t="shared" si="6"/>
        <v/>
      </c>
      <c r="V50" s="13"/>
      <c r="W50" s="27"/>
      <c r="X50" s="28"/>
      <c r="Y50" s="28"/>
      <c r="Z50" s="28"/>
      <c r="AA50" s="28"/>
      <c r="AB50" s="28"/>
    </row>
    <row r="51" ht="12.0" customHeight="1">
      <c r="A51" s="4" t="s">
        <v>43</v>
      </c>
      <c r="B51" s="29">
        <v>43125.0</v>
      </c>
      <c r="C51" s="3">
        <v>0.625</v>
      </c>
      <c r="D51" s="3">
        <v>0.75</v>
      </c>
      <c r="E51" s="1"/>
      <c r="F51" s="1"/>
      <c r="G51" s="1"/>
      <c r="H51" s="30"/>
      <c r="I51" s="1"/>
      <c r="J51" s="1"/>
      <c r="K51" s="1"/>
      <c r="L51" s="1"/>
      <c r="M51" s="1"/>
      <c r="N51" s="1"/>
      <c r="O51" s="1"/>
      <c r="P51" s="31" t="str">
        <f t="shared" si="20"/>
        <v/>
      </c>
      <c r="Q51" s="31" t="str">
        <f t="shared" si="21"/>
        <v/>
      </c>
      <c r="R51" s="31" t="str">
        <f t="shared" si="3"/>
        <v/>
      </c>
      <c r="S51" s="31" t="str">
        <f t="shared" si="4"/>
        <v/>
      </c>
      <c r="T51" s="31" t="str">
        <f t="shared" si="5"/>
        <v/>
      </c>
      <c r="U51" s="31" t="str">
        <f t="shared" si="6"/>
        <v/>
      </c>
      <c r="V51" s="1"/>
      <c r="W51" s="32"/>
      <c r="X51" s="28"/>
      <c r="Y51" s="28"/>
      <c r="Z51" s="28"/>
      <c r="AA51" s="28"/>
      <c r="AB51" s="28"/>
    </row>
    <row r="52" ht="12.0" customHeight="1">
      <c r="A52" s="8" t="s">
        <v>44</v>
      </c>
      <c r="B52" s="9">
        <v>43126.0</v>
      </c>
      <c r="C52" s="10">
        <v>0.375</v>
      </c>
      <c r="D52" s="10">
        <v>0.5</v>
      </c>
      <c r="E52" s="13"/>
      <c r="F52" s="13"/>
      <c r="G52" s="13"/>
      <c r="H52" s="15"/>
      <c r="I52" s="13"/>
      <c r="J52" s="13"/>
      <c r="K52" s="13"/>
      <c r="L52" s="13"/>
      <c r="M52" s="13"/>
      <c r="N52" s="13"/>
      <c r="O52" s="13"/>
      <c r="P52" s="17" t="str">
        <f t="shared" si="20"/>
        <v/>
      </c>
      <c r="Q52" s="17" t="str">
        <f t="shared" si="21"/>
        <v/>
      </c>
      <c r="R52" s="17" t="str">
        <f t="shared" si="3"/>
        <v/>
      </c>
      <c r="S52" s="17" t="str">
        <f t="shared" si="4"/>
        <v/>
      </c>
      <c r="T52" s="17" t="str">
        <f t="shared" si="5"/>
        <v/>
      </c>
      <c r="U52" s="17" t="str">
        <f t="shared" si="6"/>
        <v/>
      </c>
      <c r="V52" s="13"/>
      <c r="W52" s="27"/>
      <c r="X52" s="28"/>
      <c r="Y52" s="28"/>
      <c r="Z52" s="28"/>
      <c r="AA52" s="28"/>
      <c r="AB52" s="28"/>
    </row>
    <row r="53" ht="12.0" customHeight="1">
      <c r="A53" s="4" t="s">
        <v>44</v>
      </c>
      <c r="B53" s="29">
        <v>43126.0</v>
      </c>
      <c r="C53" s="3">
        <v>0.625</v>
      </c>
      <c r="D53" s="3">
        <v>0.75</v>
      </c>
      <c r="E53" s="1"/>
      <c r="F53" s="1"/>
      <c r="G53" s="1"/>
      <c r="H53" s="30"/>
      <c r="I53" s="1"/>
      <c r="J53" s="1"/>
      <c r="K53" s="1"/>
      <c r="L53" s="1"/>
      <c r="M53" s="1"/>
      <c r="N53" s="1"/>
      <c r="O53" s="1"/>
      <c r="P53" s="31" t="str">
        <f t="shared" si="20"/>
        <v/>
      </c>
      <c r="Q53" s="31" t="str">
        <f t="shared" si="21"/>
        <v/>
      </c>
      <c r="R53" s="31" t="str">
        <f t="shared" si="3"/>
        <v/>
      </c>
      <c r="S53" s="1" t="str">
        <f t="shared" si="4"/>
        <v/>
      </c>
      <c r="T53" s="31" t="str">
        <f t="shared" si="5"/>
        <v/>
      </c>
      <c r="U53" s="31" t="str">
        <f t="shared" si="6"/>
        <v/>
      </c>
      <c r="V53" s="1"/>
      <c r="W53" s="32"/>
      <c r="X53" s="28"/>
      <c r="Y53" s="28"/>
      <c r="Z53" s="28"/>
      <c r="AA53" s="28"/>
      <c r="AB53" s="28"/>
    </row>
    <row r="54" ht="12.0" customHeight="1">
      <c r="A54" s="8" t="s">
        <v>45</v>
      </c>
      <c r="B54" s="9">
        <v>43127.0</v>
      </c>
      <c r="C54" s="10">
        <v>0.375</v>
      </c>
      <c r="D54" s="10">
        <v>0.5</v>
      </c>
      <c r="E54" s="13"/>
      <c r="F54" s="13"/>
      <c r="G54" s="13"/>
      <c r="H54" s="15"/>
      <c r="I54" s="13"/>
      <c r="J54" s="13"/>
      <c r="K54" s="13"/>
      <c r="L54" s="13"/>
      <c r="M54" s="13"/>
      <c r="N54" s="13"/>
      <c r="O54" s="13"/>
      <c r="P54" s="17" t="str">
        <f t="shared" si="20"/>
        <v/>
      </c>
      <c r="Q54" s="17" t="str">
        <f t="shared" si="21"/>
        <v/>
      </c>
      <c r="R54" s="17" t="str">
        <f t="shared" si="3"/>
        <v/>
      </c>
      <c r="S54" s="17" t="str">
        <f t="shared" si="4"/>
        <v/>
      </c>
      <c r="T54" s="17" t="str">
        <f t="shared" si="5"/>
        <v/>
      </c>
      <c r="U54" s="17" t="str">
        <f t="shared" si="6"/>
        <v/>
      </c>
      <c r="V54" s="13"/>
      <c r="W54" s="27"/>
      <c r="X54" s="28"/>
      <c r="Y54" s="28"/>
      <c r="Z54" s="28"/>
      <c r="AA54" s="28"/>
      <c r="AB54" s="28"/>
    </row>
    <row r="55" ht="12.0" customHeight="1">
      <c r="A55" s="4" t="s">
        <v>45</v>
      </c>
      <c r="B55" s="29">
        <v>43127.0</v>
      </c>
      <c r="C55" s="3">
        <v>0.625</v>
      </c>
      <c r="D55" s="3">
        <v>0.75</v>
      </c>
      <c r="E55" s="1"/>
      <c r="F55" s="1"/>
      <c r="G55" s="1"/>
      <c r="H55" s="30"/>
      <c r="I55" s="1"/>
      <c r="J55" s="1"/>
      <c r="K55" s="1"/>
      <c r="L55" s="1"/>
      <c r="M55" s="1"/>
      <c r="N55" s="1"/>
      <c r="O55" s="1"/>
      <c r="P55" s="31" t="str">
        <f t="shared" si="20"/>
        <v/>
      </c>
      <c r="Q55" s="31" t="str">
        <f t="shared" si="21"/>
        <v/>
      </c>
      <c r="R55" s="31" t="str">
        <f t="shared" si="3"/>
        <v/>
      </c>
      <c r="S55" s="31" t="str">
        <f t="shared" si="4"/>
        <v/>
      </c>
      <c r="T55" s="31" t="str">
        <f t="shared" si="5"/>
        <v/>
      </c>
      <c r="U55" s="31" t="str">
        <f t="shared" si="6"/>
        <v/>
      </c>
      <c r="V55" s="1"/>
      <c r="W55" s="32"/>
      <c r="X55" s="28"/>
      <c r="Y55" s="28"/>
      <c r="Z55" s="28"/>
      <c r="AA55" s="28"/>
      <c r="AB55" s="28"/>
    </row>
    <row r="56" ht="12.0" customHeight="1">
      <c r="A56" s="8" t="s">
        <v>46</v>
      </c>
      <c r="B56" s="9">
        <v>43128.0</v>
      </c>
      <c r="C56" s="10">
        <v>0.375</v>
      </c>
      <c r="D56" s="10">
        <v>0.5</v>
      </c>
      <c r="E56" s="13"/>
      <c r="F56" s="13"/>
      <c r="G56" s="13"/>
      <c r="H56" s="15"/>
      <c r="I56" s="13"/>
      <c r="J56" s="13"/>
      <c r="K56" s="13"/>
      <c r="L56" s="13"/>
      <c r="M56" s="13"/>
      <c r="N56" s="13"/>
      <c r="O56" s="13"/>
      <c r="P56" s="17" t="str">
        <f t="shared" si="20"/>
        <v/>
      </c>
      <c r="Q56" s="17" t="str">
        <f t="shared" si="21"/>
        <v/>
      </c>
      <c r="R56" s="17" t="str">
        <f t="shared" si="3"/>
        <v/>
      </c>
      <c r="S56" s="17" t="str">
        <f t="shared" si="4"/>
        <v/>
      </c>
      <c r="T56" s="17" t="str">
        <f t="shared" si="5"/>
        <v/>
      </c>
      <c r="U56" s="17" t="str">
        <f t="shared" si="6"/>
        <v/>
      </c>
      <c r="V56" s="13"/>
      <c r="W56" s="27"/>
      <c r="X56" s="28"/>
      <c r="Y56" s="28"/>
      <c r="Z56" s="28"/>
      <c r="AA56" s="28"/>
      <c r="AB56" s="28"/>
    </row>
    <row r="57" ht="12.0" customHeight="1">
      <c r="A57" s="4" t="s">
        <v>46</v>
      </c>
      <c r="B57" s="29">
        <v>43128.0</v>
      </c>
      <c r="C57" s="3">
        <v>0.625</v>
      </c>
      <c r="D57" s="3">
        <v>0.75</v>
      </c>
      <c r="E57" s="1"/>
      <c r="F57" s="1"/>
      <c r="G57" s="1"/>
      <c r="H57" s="30"/>
      <c r="I57" s="1"/>
      <c r="J57" s="1"/>
      <c r="K57" s="1"/>
      <c r="L57" s="1"/>
      <c r="M57" s="1"/>
      <c r="N57" s="1"/>
      <c r="O57" s="1"/>
      <c r="P57" s="31" t="str">
        <f t="shared" si="20"/>
        <v/>
      </c>
      <c r="Q57" s="31" t="str">
        <f t="shared" si="21"/>
        <v/>
      </c>
      <c r="R57" s="31" t="str">
        <f t="shared" si="3"/>
        <v/>
      </c>
      <c r="S57" s="1" t="str">
        <f t="shared" si="4"/>
        <v/>
      </c>
      <c r="T57" s="31" t="str">
        <f t="shared" si="5"/>
        <v/>
      </c>
      <c r="U57" s="31" t="str">
        <f t="shared" si="6"/>
        <v/>
      </c>
      <c r="V57" s="1"/>
      <c r="W57" s="32"/>
      <c r="X57" s="28"/>
      <c r="Y57" s="28"/>
      <c r="Z57" s="28"/>
      <c r="AA57" s="28"/>
      <c r="AB57" s="28"/>
    </row>
    <row r="58" ht="12.0" customHeight="1">
      <c r="A58" s="8" t="s">
        <v>25</v>
      </c>
      <c r="B58" s="9">
        <v>43129.0</v>
      </c>
      <c r="C58" s="10">
        <v>0.375</v>
      </c>
      <c r="D58" s="10">
        <v>0.5</v>
      </c>
      <c r="E58" s="13"/>
      <c r="F58" s="13"/>
      <c r="G58" s="13"/>
      <c r="H58" s="15"/>
      <c r="I58" s="13"/>
      <c r="J58" s="13"/>
      <c r="K58" s="13"/>
      <c r="L58" s="13"/>
      <c r="M58" s="13"/>
      <c r="N58" s="13"/>
      <c r="O58" s="13"/>
      <c r="P58" s="17" t="str">
        <f t="shared" si="20"/>
        <v/>
      </c>
      <c r="Q58" s="17" t="str">
        <f t="shared" si="21"/>
        <v/>
      </c>
      <c r="R58" s="17" t="str">
        <f t="shared" si="3"/>
        <v/>
      </c>
      <c r="S58" s="17" t="str">
        <f t="shared" si="4"/>
        <v/>
      </c>
      <c r="T58" s="17" t="str">
        <f t="shared" si="5"/>
        <v/>
      </c>
      <c r="U58" s="17" t="str">
        <f t="shared" si="6"/>
        <v/>
      </c>
      <c r="V58" s="13"/>
      <c r="W58" s="27"/>
      <c r="X58" s="28"/>
      <c r="Y58" s="28"/>
      <c r="Z58" s="28"/>
      <c r="AA58" s="28"/>
      <c r="AB58" s="28"/>
    </row>
    <row r="59" ht="12.0" customHeight="1">
      <c r="A59" s="4" t="s">
        <v>25</v>
      </c>
      <c r="B59" s="29">
        <v>43129.0</v>
      </c>
      <c r="C59" s="3">
        <v>0.625</v>
      </c>
      <c r="D59" s="3">
        <v>0.75</v>
      </c>
      <c r="E59" s="1"/>
      <c r="F59" s="1"/>
      <c r="G59" s="1"/>
      <c r="H59" s="30"/>
      <c r="I59" s="1"/>
      <c r="J59" s="1"/>
      <c r="K59" s="1"/>
      <c r="L59" s="1"/>
      <c r="M59" s="1"/>
      <c r="N59" s="1"/>
      <c r="O59" s="1"/>
      <c r="P59" s="31" t="str">
        <f t="shared" si="20"/>
        <v/>
      </c>
      <c r="Q59" s="31" t="str">
        <f t="shared" si="21"/>
        <v/>
      </c>
      <c r="R59" s="31" t="str">
        <f t="shared" si="3"/>
        <v/>
      </c>
      <c r="S59" s="31" t="str">
        <f t="shared" si="4"/>
        <v/>
      </c>
      <c r="T59" s="31" t="str">
        <f t="shared" si="5"/>
        <v/>
      </c>
      <c r="U59" s="31" t="str">
        <f t="shared" si="6"/>
        <v/>
      </c>
      <c r="V59" s="1"/>
      <c r="W59" s="32"/>
      <c r="X59" s="28"/>
      <c r="Y59" s="28"/>
      <c r="Z59" s="28"/>
      <c r="AA59" s="28"/>
      <c r="AB59" s="28"/>
    </row>
    <row r="60" ht="12.0" customHeight="1">
      <c r="A60" s="8" t="s">
        <v>39</v>
      </c>
      <c r="B60" s="9">
        <v>43130.0</v>
      </c>
      <c r="C60" s="10">
        <v>0.375</v>
      </c>
      <c r="D60" s="10">
        <v>0.5</v>
      </c>
      <c r="E60" s="13"/>
      <c r="F60" s="13"/>
      <c r="G60" s="13"/>
      <c r="H60" s="15"/>
      <c r="I60" s="13"/>
      <c r="J60" s="13"/>
      <c r="K60" s="13"/>
      <c r="L60" s="13"/>
      <c r="M60" s="13"/>
      <c r="N60" s="13"/>
      <c r="O60" s="13"/>
      <c r="P60" s="17" t="str">
        <f t="shared" si="20"/>
        <v/>
      </c>
      <c r="Q60" s="17" t="str">
        <f t="shared" si="21"/>
        <v/>
      </c>
      <c r="R60" s="17" t="str">
        <f t="shared" si="3"/>
        <v/>
      </c>
      <c r="S60" s="17" t="str">
        <f t="shared" si="4"/>
        <v/>
      </c>
      <c r="T60" s="17" t="str">
        <f t="shared" si="5"/>
        <v/>
      </c>
      <c r="U60" s="17" t="str">
        <f t="shared" si="6"/>
        <v/>
      </c>
      <c r="V60" s="13"/>
      <c r="W60" s="27"/>
      <c r="X60" s="28"/>
      <c r="Y60" s="28"/>
      <c r="Z60" s="28"/>
      <c r="AA60" s="28"/>
      <c r="AB60" s="28"/>
    </row>
    <row r="61" ht="12.0" customHeight="1">
      <c r="A61" s="4" t="s">
        <v>39</v>
      </c>
      <c r="B61" s="29">
        <v>43130.0</v>
      </c>
      <c r="C61" s="3">
        <v>0.625</v>
      </c>
      <c r="D61" s="3">
        <v>0.75</v>
      </c>
      <c r="E61" s="1"/>
      <c r="F61" s="1"/>
      <c r="G61" s="1"/>
      <c r="H61" s="30"/>
      <c r="I61" s="1"/>
      <c r="J61" s="1"/>
      <c r="K61" s="1"/>
      <c r="L61" s="1"/>
      <c r="M61" s="1"/>
      <c r="N61" s="1"/>
      <c r="O61" s="1"/>
      <c r="P61" s="31" t="str">
        <f t="shared" si="20"/>
        <v/>
      </c>
      <c r="Q61" s="31" t="str">
        <f t="shared" si="21"/>
        <v/>
      </c>
      <c r="R61" s="31" t="str">
        <f t="shared" si="3"/>
        <v/>
      </c>
      <c r="S61" s="1" t="str">
        <f t="shared" si="4"/>
        <v/>
      </c>
      <c r="T61" s="31" t="str">
        <f t="shared" si="5"/>
        <v/>
      </c>
      <c r="U61" s="31" t="str">
        <f t="shared" si="6"/>
        <v/>
      </c>
      <c r="V61" s="1"/>
      <c r="W61" s="32"/>
      <c r="X61" s="28"/>
      <c r="Y61" s="28"/>
      <c r="Z61" s="28"/>
      <c r="AA61" s="28"/>
      <c r="AB61" s="28"/>
    </row>
    <row r="62" ht="12.0" customHeight="1">
      <c r="A62" s="8" t="s">
        <v>42</v>
      </c>
      <c r="B62" s="9">
        <v>43131.0</v>
      </c>
      <c r="C62" s="10">
        <v>0.375</v>
      </c>
      <c r="D62" s="10">
        <v>0.5</v>
      </c>
      <c r="E62" s="13"/>
      <c r="F62" s="13"/>
      <c r="G62" s="13"/>
      <c r="H62" s="15"/>
      <c r="I62" s="13"/>
      <c r="J62" s="13"/>
      <c r="K62" s="13"/>
      <c r="L62" s="13"/>
      <c r="M62" s="13"/>
      <c r="N62" s="13"/>
      <c r="O62" s="13"/>
      <c r="P62" s="17" t="str">
        <f t="shared" si="20"/>
        <v/>
      </c>
      <c r="Q62" s="17" t="str">
        <f t="shared" si="21"/>
        <v/>
      </c>
      <c r="R62" s="17" t="str">
        <f t="shared" si="3"/>
        <v/>
      </c>
      <c r="S62" s="13" t="str">
        <f t="shared" si="4"/>
        <v/>
      </c>
      <c r="T62" s="17" t="str">
        <f t="shared" si="5"/>
        <v/>
      </c>
      <c r="U62" s="17" t="str">
        <f t="shared" si="6"/>
        <v/>
      </c>
      <c r="V62" s="13"/>
      <c r="W62" s="27"/>
      <c r="X62" s="28"/>
      <c r="Y62" s="28"/>
      <c r="Z62" s="28"/>
      <c r="AA62" s="28"/>
      <c r="AB62" s="28"/>
    </row>
    <row r="63" ht="12.0" customHeight="1">
      <c r="A63" s="4" t="s">
        <v>42</v>
      </c>
      <c r="B63" s="29">
        <v>43131.0</v>
      </c>
      <c r="C63" s="3">
        <v>0.625</v>
      </c>
      <c r="D63" s="3">
        <v>0.75</v>
      </c>
      <c r="E63" s="1"/>
      <c r="F63" s="1"/>
      <c r="G63" s="1"/>
      <c r="H63" s="30"/>
      <c r="I63" s="1"/>
      <c r="J63" s="1"/>
      <c r="K63" s="1"/>
      <c r="L63" s="1"/>
      <c r="M63" s="1"/>
      <c r="N63" s="1"/>
      <c r="O63" s="1"/>
      <c r="P63" s="31" t="str">
        <f t="shared" si="20"/>
        <v/>
      </c>
      <c r="Q63" s="31" t="str">
        <f t="shared" si="21"/>
        <v/>
      </c>
      <c r="R63" s="31" t="str">
        <f t="shared" si="3"/>
        <v/>
      </c>
      <c r="S63" s="1" t="str">
        <f t="shared" si="4"/>
        <v/>
      </c>
      <c r="T63" s="31" t="str">
        <f t="shared" si="5"/>
        <v/>
      </c>
      <c r="U63" s="31" t="str">
        <f t="shared" si="6"/>
        <v/>
      </c>
      <c r="V63" s="1"/>
      <c r="W63" s="32"/>
      <c r="X63" s="28"/>
      <c r="Y63" s="28"/>
      <c r="Z63" s="28"/>
      <c r="AA63" s="28"/>
      <c r="AB63" s="28"/>
    </row>
    <row r="64" ht="12.0" customHeight="1">
      <c r="A64" s="8" t="s">
        <v>43</v>
      </c>
      <c r="B64" s="9">
        <v>43132.0</v>
      </c>
      <c r="C64" s="10">
        <v>0.375</v>
      </c>
      <c r="D64" s="10">
        <v>0.5</v>
      </c>
      <c r="E64" s="13"/>
      <c r="F64" s="13"/>
      <c r="G64" s="13"/>
      <c r="H64" s="15"/>
      <c r="I64" s="13"/>
      <c r="J64" s="13"/>
      <c r="K64" s="13"/>
      <c r="L64" s="13"/>
      <c r="M64" s="13"/>
      <c r="N64" s="13"/>
      <c r="O64" s="13"/>
      <c r="P64" s="17" t="str">
        <f t="shared" si="20"/>
        <v/>
      </c>
      <c r="Q64" s="17" t="str">
        <f t="shared" si="21"/>
        <v/>
      </c>
      <c r="R64" s="17" t="str">
        <f t="shared" si="3"/>
        <v/>
      </c>
      <c r="S64" s="17" t="str">
        <f t="shared" si="4"/>
        <v/>
      </c>
      <c r="T64" s="17" t="str">
        <f t="shared" si="5"/>
        <v/>
      </c>
      <c r="U64" s="17" t="str">
        <f t="shared" si="6"/>
        <v/>
      </c>
      <c r="V64" s="13"/>
      <c r="W64" s="27"/>
      <c r="X64" s="28"/>
      <c r="Y64" s="28"/>
      <c r="Z64" s="28"/>
      <c r="AA64" s="28"/>
      <c r="AB64" s="28"/>
    </row>
    <row r="65" ht="12.0" customHeight="1">
      <c r="A65" s="4" t="s">
        <v>43</v>
      </c>
      <c r="B65" s="29">
        <v>43132.0</v>
      </c>
      <c r="C65" s="3">
        <v>0.625</v>
      </c>
      <c r="D65" s="3">
        <v>0.75</v>
      </c>
      <c r="E65" s="1"/>
      <c r="F65" s="1"/>
      <c r="G65" s="1"/>
      <c r="H65" s="30"/>
      <c r="I65" s="1"/>
      <c r="J65" s="1"/>
      <c r="K65" s="1"/>
      <c r="L65" s="1"/>
      <c r="M65" s="1"/>
      <c r="N65" s="1"/>
      <c r="O65" s="1"/>
      <c r="P65" s="31" t="str">
        <f t="shared" si="20"/>
        <v/>
      </c>
      <c r="Q65" s="31" t="str">
        <f t="shared" si="21"/>
        <v/>
      </c>
      <c r="R65" s="31" t="str">
        <f t="shared" si="3"/>
        <v/>
      </c>
      <c r="S65" s="31" t="str">
        <f t="shared" si="4"/>
        <v/>
      </c>
      <c r="T65" s="31" t="str">
        <f t="shared" si="5"/>
        <v/>
      </c>
      <c r="U65" s="31" t="str">
        <f t="shared" si="6"/>
        <v/>
      </c>
      <c r="V65" s="1"/>
      <c r="W65" s="32"/>
      <c r="X65" s="28"/>
      <c r="Y65" s="28"/>
      <c r="Z65" s="28"/>
      <c r="AA65" s="28"/>
      <c r="AB65" s="28"/>
    </row>
    <row r="66" ht="12.0" customHeight="1">
      <c r="A66" s="8" t="s">
        <v>44</v>
      </c>
      <c r="B66" s="9">
        <v>43133.0</v>
      </c>
      <c r="C66" s="10">
        <v>0.375</v>
      </c>
      <c r="D66" s="10">
        <v>0.5</v>
      </c>
      <c r="E66" s="13"/>
      <c r="F66" s="13"/>
      <c r="G66" s="13"/>
      <c r="H66" s="15"/>
      <c r="I66" s="13"/>
      <c r="J66" s="13"/>
      <c r="K66" s="13"/>
      <c r="L66" s="13"/>
      <c r="M66" s="13"/>
      <c r="N66" s="13"/>
      <c r="O66" s="13"/>
      <c r="P66" s="17" t="str">
        <f t="shared" si="20"/>
        <v/>
      </c>
      <c r="Q66" s="17" t="str">
        <f t="shared" si="21"/>
        <v/>
      </c>
      <c r="R66" s="17" t="str">
        <f t="shared" si="3"/>
        <v/>
      </c>
      <c r="S66" s="17" t="str">
        <f t="shared" si="4"/>
        <v/>
      </c>
      <c r="T66" s="17" t="str">
        <f t="shared" si="5"/>
        <v/>
      </c>
      <c r="U66" s="17" t="str">
        <f t="shared" si="6"/>
        <v/>
      </c>
      <c r="V66" s="13"/>
      <c r="W66" s="27"/>
      <c r="X66" s="28"/>
      <c r="Y66" s="28"/>
      <c r="Z66" s="28"/>
      <c r="AA66" s="28"/>
      <c r="AB66" s="28"/>
    </row>
    <row r="67" ht="12.0" customHeight="1">
      <c r="A67" s="4" t="s">
        <v>44</v>
      </c>
      <c r="B67" s="29">
        <v>43133.0</v>
      </c>
      <c r="C67" s="3">
        <v>0.625</v>
      </c>
      <c r="D67" s="3">
        <v>0.75</v>
      </c>
      <c r="E67" s="1"/>
      <c r="F67" s="1"/>
      <c r="G67" s="1"/>
      <c r="H67" s="30"/>
      <c r="I67" s="1"/>
      <c r="J67" s="1"/>
      <c r="K67" s="1"/>
      <c r="L67" s="1"/>
      <c r="M67" s="1"/>
      <c r="N67" s="1"/>
      <c r="O67" s="1"/>
      <c r="P67" s="31" t="str">
        <f t="shared" si="20"/>
        <v/>
      </c>
      <c r="Q67" s="31" t="str">
        <f t="shared" si="21"/>
        <v/>
      </c>
      <c r="R67" s="31" t="str">
        <f t="shared" si="3"/>
        <v/>
      </c>
      <c r="S67" s="31" t="str">
        <f t="shared" si="4"/>
        <v/>
      </c>
      <c r="T67" s="31" t="str">
        <f t="shared" si="5"/>
        <v/>
      </c>
      <c r="U67" s="31" t="str">
        <f t="shared" si="6"/>
        <v/>
      </c>
      <c r="V67" s="1"/>
      <c r="W67" s="32"/>
      <c r="X67" s="28"/>
      <c r="Y67" s="28"/>
      <c r="Z67" s="28"/>
      <c r="AA67" s="28"/>
      <c r="AB67" s="28"/>
    </row>
    <row r="68" ht="12.0" customHeight="1">
      <c r="A68" s="8" t="s">
        <v>45</v>
      </c>
      <c r="B68" s="9">
        <v>43134.0</v>
      </c>
      <c r="C68" s="10">
        <v>0.375</v>
      </c>
      <c r="D68" s="10">
        <v>0.5</v>
      </c>
      <c r="E68" s="13"/>
      <c r="F68" s="13"/>
      <c r="G68" s="13"/>
      <c r="H68" s="15"/>
      <c r="I68" s="13"/>
      <c r="J68" s="13"/>
      <c r="K68" s="13"/>
      <c r="L68" s="13"/>
      <c r="M68" s="13"/>
      <c r="N68" s="13"/>
      <c r="O68" s="13"/>
      <c r="P68" s="17" t="str">
        <f t="shared" si="20"/>
        <v/>
      </c>
      <c r="Q68" s="17" t="str">
        <f t="shared" si="21"/>
        <v/>
      </c>
      <c r="R68" s="17" t="str">
        <f t="shared" si="3"/>
        <v/>
      </c>
      <c r="S68" s="17" t="str">
        <f t="shared" si="4"/>
        <v/>
      </c>
      <c r="T68" s="17" t="str">
        <f t="shared" si="5"/>
        <v/>
      </c>
      <c r="U68" s="17" t="str">
        <f t="shared" si="6"/>
        <v/>
      </c>
      <c r="V68" s="13"/>
      <c r="W68" s="27"/>
      <c r="X68" s="28"/>
      <c r="Y68" s="28"/>
      <c r="Z68" s="28"/>
      <c r="AA68" s="28"/>
      <c r="AB68" s="28"/>
    </row>
    <row r="69" ht="12.0" customHeight="1">
      <c r="A69" s="4" t="s">
        <v>45</v>
      </c>
      <c r="B69" s="29">
        <v>43134.0</v>
      </c>
      <c r="C69" s="3">
        <v>0.625</v>
      </c>
      <c r="D69" s="3">
        <v>0.75</v>
      </c>
      <c r="E69" s="1"/>
      <c r="F69" s="1"/>
      <c r="G69" s="1"/>
      <c r="H69" s="30"/>
      <c r="I69" s="1"/>
      <c r="J69" s="1"/>
      <c r="K69" s="1"/>
      <c r="L69" s="1"/>
      <c r="M69" s="1"/>
      <c r="N69" s="1"/>
      <c r="O69" s="1"/>
      <c r="P69" s="31" t="str">
        <f t="shared" si="20"/>
        <v/>
      </c>
      <c r="Q69" s="31" t="str">
        <f t="shared" si="21"/>
        <v/>
      </c>
      <c r="R69" s="31" t="str">
        <f t="shared" si="3"/>
        <v/>
      </c>
      <c r="S69" s="1" t="str">
        <f t="shared" si="4"/>
        <v/>
      </c>
      <c r="T69" s="31" t="str">
        <f t="shared" si="5"/>
        <v/>
      </c>
      <c r="U69" s="31" t="str">
        <f t="shared" si="6"/>
        <v/>
      </c>
      <c r="V69" s="1"/>
      <c r="W69" s="32"/>
      <c r="X69" s="28"/>
      <c r="Y69" s="28"/>
      <c r="Z69" s="28"/>
      <c r="AA69" s="28"/>
      <c r="AB69" s="28"/>
    </row>
    <row r="70" ht="12.0" customHeight="1">
      <c r="A70" s="8" t="s">
        <v>46</v>
      </c>
      <c r="B70" s="9">
        <v>43135.0</v>
      </c>
      <c r="C70" s="10">
        <v>0.375</v>
      </c>
      <c r="D70" s="10">
        <v>0.5</v>
      </c>
      <c r="E70" s="13"/>
      <c r="F70" s="13"/>
      <c r="G70" s="13"/>
      <c r="H70" s="15"/>
      <c r="I70" s="13"/>
      <c r="J70" s="13"/>
      <c r="K70" s="13"/>
      <c r="L70" s="13"/>
      <c r="M70" s="13"/>
      <c r="N70" s="13"/>
      <c r="O70" s="13"/>
      <c r="P70" s="17" t="str">
        <f t="shared" si="20"/>
        <v/>
      </c>
      <c r="Q70" s="17" t="str">
        <f t="shared" si="21"/>
        <v/>
      </c>
      <c r="R70" s="17" t="str">
        <f t="shared" si="3"/>
        <v/>
      </c>
      <c r="S70" s="17" t="str">
        <f t="shared" si="4"/>
        <v/>
      </c>
      <c r="T70" s="17" t="str">
        <f t="shared" si="5"/>
        <v/>
      </c>
      <c r="U70" s="17" t="str">
        <f t="shared" si="6"/>
        <v/>
      </c>
      <c r="V70" s="13"/>
      <c r="W70" s="27"/>
      <c r="X70" s="28"/>
      <c r="Y70" s="28"/>
      <c r="Z70" s="28"/>
      <c r="AA70" s="28"/>
      <c r="AB70" s="28"/>
    </row>
    <row r="71" ht="12.0" customHeight="1">
      <c r="A71" s="4" t="s">
        <v>46</v>
      </c>
      <c r="B71" s="29">
        <v>43135.0</v>
      </c>
      <c r="C71" s="3">
        <v>0.625</v>
      </c>
      <c r="D71" s="3">
        <v>0.75</v>
      </c>
      <c r="E71" s="1"/>
      <c r="F71" s="1"/>
      <c r="G71" s="1"/>
      <c r="H71" s="30"/>
      <c r="I71" s="1"/>
      <c r="J71" s="1"/>
      <c r="K71" s="1"/>
      <c r="L71" s="1"/>
      <c r="M71" s="1"/>
      <c r="N71" s="1"/>
      <c r="O71" s="1"/>
      <c r="P71" s="31" t="str">
        <f t="shared" si="20"/>
        <v/>
      </c>
      <c r="Q71" s="31" t="str">
        <f t="shared" si="21"/>
        <v/>
      </c>
      <c r="R71" s="31" t="str">
        <f t="shared" si="3"/>
        <v/>
      </c>
      <c r="S71" s="31" t="str">
        <f t="shared" si="4"/>
        <v/>
      </c>
      <c r="T71" s="31" t="str">
        <f t="shared" si="5"/>
        <v/>
      </c>
      <c r="U71" s="31" t="str">
        <f t="shared" si="6"/>
        <v/>
      </c>
      <c r="V71" s="1"/>
      <c r="W71" s="32"/>
      <c r="X71" s="28"/>
      <c r="Y71" s="28"/>
      <c r="Z71" s="28"/>
      <c r="AA71" s="28"/>
      <c r="AB71" s="28"/>
    </row>
    <row r="72" ht="12.0" customHeight="1">
      <c r="A72" s="8" t="s">
        <v>25</v>
      </c>
      <c r="B72" s="9">
        <v>43136.0</v>
      </c>
      <c r="C72" s="10">
        <v>0.375</v>
      </c>
      <c r="D72" s="10">
        <v>0.5</v>
      </c>
      <c r="E72" s="13"/>
      <c r="F72" s="13"/>
      <c r="G72" s="13"/>
      <c r="H72" s="15"/>
      <c r="I72" s="13"/>
      <c r="J72" s="13"/>
      <c r="K72" s="13"/>
      <c r="L72" s="13"/>
      <c r="M72" s="13"/>
      <c r="N72" s="13"/>
      <c r="O72" s="13"/>
      <c r="P72" s="17" t="str">
        <f t="shared" si="20"/>
        <v/>
      </c>
      <c r="Q72" s="17" t="str">
        <f t="shared" si="21"/>
        <v/>
      </c>
      <c r="R72" s="17" t="str">
        <f t="shared" si="3"/>
        <v/>
      </c>
      <c r="S72" s="17" t="str">
        <f t="shared" si="4"/>
        <v/>
      </c>
      <c r="T72" s="17" t="str">
        <f t="shared" si="5"/>
        <v/>
      </c>
      <c r="U72" s="17" t="str">
        <f t="shared" si="6"/>
        <v/>
      </c>
      <c r="V72" s="13"/>
      <c r="W72" s="27"/>
      <c r="X72" s="28"/>
      <c r="Y72" s="28"/>
      <c r="Z72" s="28"/>
      <c r="AA72" s="28"/>
      <c r="AB72" s="28"/>
    </row>
    <row r="73" ht="12.0" customHeight="1">
      <c r="A73" s="4" t="s">
        <v>25</v>
      </c>
      <c r="B73" s="29">
        <v>43136.0</v>
      </c>
      <c r="C73" s="3">
        <v>0.625</v>
      </c>
      <c r="D73" s="3">
        <v>0.75</v>
      </c>
      <c r="E73" s="1"/>
      <c r="F73" s="1"/>
      <c r="G73" s="1"/>
      <c r="H73" s="30"/>
      <c r="I73" s="1"/>
      <c r="J73" s="1"/>
      <c r="K73" s="1"/>
      <c r="L73" s="1"/>
      <c r="M73" s="1"/>
      <c r="N73" s="1"/>
      <c r="O73" s="1"/>
      <c r="P73" s="31" t="str">
        <f t="shared" si="20"/>
        <v/>
      </c>
      <c r="Q73" s="31" t="str">
        <f t="shared" si="21"/>
        <v/>
      </c>
      <c r="R73" s="31" t="str">
        <f t="shared" si="3"/>
        <v/>
      </c>
      <c r="S73" s="1" t="str">
        <f t="shared" si="4"/>
        <v/>
      </c>
      <c r="T73" s="31" t="str">
        <f t="shared" si="5"/>
        <v/>
      </c>
      <c r="U73" s="31" t="str">
        <f t="shared" si="6"/>
        <v/>
      </c>
      <c r="V73" s="1"/>
      <c r="W73" s="32"/>
      <c r="X73" s="28"/>
      <c r="Y73" s="28"/>
      <c r="Z73" s="28"/>
      <c r="AA73" s="28"/>
      <c r="AB73" s="28"/>
    </row>
    <row r="74" ht="12.0" customHeight="1">
      <c r="A74" s="8" t="s">
        <v>39</v>
      </c>
      <c r="B74" s="9">
        <v>43137.0</v>
      </c>
      <c r="C74" s="10">
        <v>0.375</v>
      </c>
      <c r="D74" s="10">
        <v>0.5</v>
      </c>
      <c r="E74" s="13"/>
      <c r="F74" s="13"/>
      <c r="G74" s="13"/>
      <c r="H74" s="15"/>
      <c r="I74" s="13"/>
      <c r="J74" s="13"/>
      <c r="K74" s="13"/>
      <c r="L74" s="13"/>
      <c r="M74" s="13"/>
      <c r="N74" s="13"/>
      <c r="O74" s="13"/>
      <c r="P74" s="17" t="str">
        <f t="shared" si="20"/>
        <v/>
      </c>
      <c r="Q74" s="17" t="str">
        <f t="shared" si="21"/>
        <v/>
      </c>
      <c r="R74" s="17" t="str">
        <f t="shared" si="3"/>
        <v/>
      </c>
      <c r="S74" s="17" t="str">
        <f t="shared" si="4"/>
        <v/>
      </c>
      <c r="T74" s="17" t="str">
        <f t="shared" si="5"/>
        <v/>
      </c>
      <c r="U74" s="17" t="str">
        <f t="shared" si="6"/>
        <v/>
      </c>
      <c r="V74" s="13"/>
      <c r="W74" s="27"/>
      <c r="X74" s="28"/>
      <c r="Y74" s="28"/>
      <c r="Z74" s="28"/>
      <c r="AA74" s="28"/>
      <c r="AB74" s="28"/>
    </row>
    <row r="75" ht="12.0" customHeight="1">
      <c r="A75" s="4" t="s">
        <v>39</v>
      </c>
      <c r="B75" s="29">
        <v>43137.0</v>
      </c>
      <c r="C75" s="3">
        <v>0.625</v>
      </c>
      <c r="D75" s="3">
        <v>0.75</v>
      </c>
      <c r="E75" s="1"/>
      <c r="F75" s="1"/>
      <c r="G75" s="1"/>
      <c r="H75" s="30"/>
      <c r="I75" s="1"/>
      <c r="J75" s="1"/>
      <c r="K75" s="1"/>
      <c r="L75" s="1"/>
      <c r="M75" s="1"/>
      <c r="N75" s="1"/>
      <c r="O75" s="1"/>
      <c r="P75" s="31" t="str">
        <f t="shared" si="20"/>
        <v/>
      </c>
      <c r="Q75" s="31" t="str">
        <f t="shared" si="21"/>
        <v/>
      </c>
      <c r="R75" s="31" t="str">
        <f t="shared" si="3"/>
        <v/>
      </c>
      <c r="S75" s="31" t="str">
        <f t="shared" si="4"/>
        <v/>
      </c>
      <c r="T75" s="31" t="str">
        <f t="shared" si="5"/>
        <v/>
      </c>
      <c r="U75" s="31" t="str">
        <f t="shared" si="6"/>
        <v/>
      </c>
      <c r="V75" s="1"/>
      <c r="W75" s="32"/>
      <c r="X75" s="28"/>
      <c r="Y75" s="28"/>
      <c r="Z75" s="28"/>
      <c r="AA75" s="28"/>
      <c r="AB75" s="28"/>
    </row>
    <row r="76" ht="12.0" customHeight="1">
      <c r="A76" s="8" t="s">
        <v>42</v>
      </c>
      <c r="B76" s="9">
        <v>43138.0</v>
      </c>
      <c r="C76" s="10">
        <v>0.375</v>
      </c>
      <c r="D76" s="10">
        <v>0.5</v>
      </c>
      <c r="E76" s="13"/>
      <c r="F76" s="13"/>
      <c r="G76" s="13"/>
      <c r="H76" s="15"/>
      <c r="I76" s="13"/>
      <c r="J76" s="13"/>
      <c r="K76" s="13"/>
      <c r="L76" s="13"/>
      <c r="M76" s="13"/>
      <c r="N76" s="13"/>
      <c r="O76" s="13"/>
      <c r="P76" s="17" t="str">
        <f t="shared" si="20"/>
        <v/>
      </c>
      <c r="Q76" s="17" t="str">
        <f t="shared" si="21"/>
        <v/>
      </c>
      <c r="R76" s="17" t="str">
        <f t="shared" si="3"/>
        <v/>
      </c>
      <c r="S76" s="17" t="str">
        <f t="shared" si="4"/>
        <v/>
      </c>
      <c r="T76" s="17" t="str">
        <f t="shared" si="5"/>
        <v/>
      </c>
      <c r="U76" s="17" t="str">
        <f t="shared" si="6"/>
        <v/>
      </c>
      <c r="V76" s="13"/>
      <c r="W76" s="27"/>
      <c r="X76" s="28"/>
      <c r="Y76" s="28"/>
      <c r="Z76" s="28"/>
      <c r="AA76" s="28"/>
      <c r="AB76" s="28"/>
    </row>
    <row r="77" ht="12.0" customHeight="1">
      <c r="A77" s="4" t="s">
        <v>42</v>
      </c>
      <c r="B77" s="29">
        <v>43138.0</v>
      </c>
      <c r="C77" s="3">
        <v>0.625</v>
      </c>
      <c r="D77" s="3">
        <v>0.75</v>
      </c>
      <c r="E77" s="1"/>
      <c r="F77" s="1"/>
      <c r="G77" s="1"/>
      <c r="H77" s="30"/>
      <c r="I77" s="1"/>
      <c r="J77" s="1"/>
      <c r="K77" s="1"/>
      <c r="L77" s="1"/>
      <c r="M77" s="1"/>
      <c r="N77" s="1"/>
      <c r="O77" s="1"/>
      <c r="P77" s="31" t="str">
        <f t="shared" si="20"/>
        <v/>
      </c>
      <c r="Q77" s="31" t="str">
        <f t="shared" si="21"/>
        <v/>
      </c>
      <c r="R77" s="31" t="str">
        <f t="shared" si="3"/>
        <v/>
      </c>
      <c r="S77" s="1" t="str">
        <f t="shared" si="4"/>
        <v/>
      </c>
      <c r="T77" s="31" t="str">
        <f t="shared" si="5"/>
        <v/>
      </c>
      <c r="U77" s="31" t="str">
        <f t="shared" si="6"/>
        <v/>
      </c>
      <c r="V77" s="1"/>
      <c r="W77" s="32"/>
      <c r="X77" s="28"/>
      <c r="Y77" s="28"/>
      <c r="Z77" s="28"/>
      <c r="AA77" s="28"/>
      <c r="AB77" s="28"/>
    </row>
    <row r="78" ht="12.0" customHeight="1">
      <c r="A78" s="8" t="s">
        <v>43</v>
      </c>
      <c r="B78" s="9">
        <v>43139.0</v>
      </c>
      <c r="C78" s="10">
        <v>0.375</v>
      </c>
      <c r="D78" s="10">
        <v>0.5</v>
      </c>
      <c r="E78" s="13"/>
      <c r="F78" s="13"/>
      <c r="G78" s="13"/>
      <c r="H78" s="15"/>
      <c r="I78" s="13"/>
      <c r="J78" s="13"/>
      <c r="K78" s="13"/>
      <c r="L78" s="13"/>
      <c r="M78" s="13"/>
      <c r="N78" s="13"/>
      <c r="O78" s="13"/>
      <c r="P78" s="17" t="str">
        <f t="shared" si="20"/>
        <v/>
      </c>
      <c r="Q78" s="17" t="str">
        <f t="shared" si="21"/>
        <v/>
      </c>
      <c r="R78" s="17" t="str">
        <f t="shared" si="3"/>
        <v/>
      </c>
      <c r="S78" s="17" t="str">
        <f t="shared" si="4"/>
        <v/>
      </c>
      <c r="T78" s="17" t="str">
        <f t="shared" si="5"/>
        <v/>
      </c>
      <c r="U78" s="17" t="str">
        <f t="shared" si="6"/>
        <v/>
      </c>
      <c r="V78" s="13"/>
      <c r="W78" s="27"/>
      <c r="X78" s="28"/>
      <c r="Y78" s="28"/>
      <c r="Z78" s="28"/>
      <c r="AA78" s="28"/>
      <c r="AB78" s="28"/>
    </row>
    <row r="79" ht="12.0" customHeight="1">
      <c r="A79" s="4" t="s">
        <v>43</v>
      </c>
      <c r="B79" s="29">
        <v>43139.0</v>
      </c>
      <c r="C79" s="3">
        <v>0.625</v>
      </c>
      <c r="D79" s="3">
        <v>0.75</v>
      </c>
      <c r="E79" s="1"/>
      <c r="F79" s="1"/>
      <c r="G79" s="1"/>
      <c r="H79" s="30"/>
      <c r="I79" s="1"/>
      <c r="J79" s="1"/>
      <c r="K79" s="1"/>
      <c r="L79" s="1"/>
      <c r="M79" s="1"/>
      <c r="N79" s="1"/>
      <c r="O79" s="1"/>
      <c r="P79" s="31" t="str">
        <f t="shared" si="20"/>
        <v/>
      </c>
      <c r="Q79" s="31" t="str">
        <f t="shared" si="21"/>
        <v/>
      </c>
      <c r="R79" s="31" t="str">
        <f t="shared" si="3"/>
        <v/>
      </c>
      <c r="S79" s="31" t="str">
        <f t="shared" si="4"/>
        <v/>
      </c>
      <c r="T79" s="31" t="str">
        <f t="shared" si="5"/>
        <v/>
      </c>
      <c r="U79" s="31" t="str">
        <f t="shared" si="6"/>
        <v/>
      </c>
      <c r="V79" s="1"/>
      <c r="W79" s="32"/>
      <c r="X79" s="28"/>
      <c r="Y79" s="28"/>
      <c r="Z79" s="28"/>
      <c r="AA79" s="28"/>
      <c r="AB79" s="28"/>
    </row>
    <row r="80" ht="12.0" customHeight="1">
      <c r="A80" s="8" t="s">
        <v>44</v>
      </c>
      <c r="B80" s="9">
        <v>43140.0</v>
      </c>
      <c r="C80" s="10">
        <v>0.375</v>
      </c>
      <c r="D80" s="10">
        <v>0.5</v>
      </c>
      <c r="E80" s="13"/>
      <c r="F80" s="13"/>
      <c r="G80" s="13"/>
      <c r="H80" s="15"/>
      <c r="I80" s="13"/>
      <c r="J80" s="13"/>
      <c r="K80" s="13"/>
      <c r="L80" s="13"/>
      <c r="M80" s="13"/>
      <c r="N80" s="13"/>
      <c r="O80" s="13"/>
      <c r="P80" s="17" t="str">
        <f t="shared" si="20"/>
        <v/>
      </c>
      <c r="Q80" s="17" t="str">
        <f t="shared" si="21"/>
        <v/>
      </c>
      <c r="R80" s="17" t="str">
        <f t="shared" si="3"/>
        <v/>
      </c>
      <c r="S80" s="17" t="str">
        <f t="shared" si="4"/>
        <v/>
      </c>
      <c r="T80" s="17" t="str">
        <f t="shared" si="5"/>
        <v/>
      </c>
      <c r="U80" s="17" t="str">
        <f t="shared" si="6"/>
        <v/>
      </c>
      <c r="V80" s="13"/>
      <c r="W80" s="27"/>
      <c r="X80" s="28"/>
      <c r="Y80" s="28"/>
      <c r="Z80" s="28"/>
      <c r="AA80" s="28"/>
      <c r="AB80" s="28"/>
    </row>
    <row r="81" ht="12.0" customHeight="1">
      <c r="A81" s="4" t="s">
        <v>44</v>
      </c>
      <c r="B81" s="29">
        <v>43140.0</v>
      </c>
      <c r="C81" s="3">
        <v>0.625</v>
      </c>
      <c r="D81" s="3">
        <v>0.75</v>
      </c>
      <c r="E81" s="1"/>
      <c r="F81" s="1"/>
      <c r="G81" s="1"/>
      <c r="H81" s="30"/>
      <c r="I81" s="1"/>
      <c r="J81" s="1"/>
      <c r="K81" s="1"/>
      <c r="L81" s="1"/>
      <c r="M81" s="1"/>
      <c r="N81" s="1"/>
      <c r="O81" s="1"/>
      <c r="P81" s="31" t="str">
        <f t="shared" si="20"/>
        <v/>
      </c>
      <c r="Q81" s="31" t="str">
        <f t="shared" si="21"/>
        <v/>
      </c>
      <c r="R81" s="31" t="str">
        <f t="shared" si="3"/>
        <v/>
      </c>
      <c r="S81" s="1" t="str">
        <f t="shared" si="4"/>
        <v/>
      </c>
      <c r="T81" s="31" t="str">
        <f t="shared" si="5"/>
        <v/>
      </c>
      <c r="U81" s="31" t="str">
        <f t="shared" si="6"/>
        <v/>
      </c>
      <c r="V81" s="1"/>
      <c r="W81" s="32"/>
      <c r="X81" s="28"/>
      <c r="Y81" s="28"/>
      <c r="Z81" s="28"/>
      <c r="AA81" s="28"/>
      <c r="AB81" s="28"/>
    </row>
    <row r="82" ht="12.0" customHeight="1">
      <c r="A82" s="8" t="s">
        <v>45</v>
      </c>
      <c r="B82" s="9">
        <v>43141.0</v>
      </c>
      <c r="C82" s="10">
        <v>0.375</v>
      </c>
      <c r="D82" s="10">
        <v>0.5</v>
      </c>
      <c r="E82" s="13"/>
      <c r="F82" s="13"/>
      <c r="G82" s="13"/>
      <c r="H82" s="15"/>
      <c r="I82" s="13"/>
      <c r="J82" s="13"/>
      <c r="K82" s="13"/>
      <c r="L82" s="13"/>
      <c r="M82" s="13"/>
      <c r="N82" s="13"/>
      <c r="O82" s="13"/>
      <c r="P82" s="17" t="str">
        <f t="shared" si="20"/>
        <v/>
      </c>
      <c r="Q82" s="17" t="str">
        <f t="shared" si="21"/>
        <v/>
      </c>
      <c r="R82" s="17" t="str">
        <f t="shared" si="3"/>
        <v/>
      </c>
      <c r="S82" s="13" t="str">
        <f t="shared" si="4"/>
        <v/>
      </c>
      <c r="T82" s="17" t="str">
        <f t="shared" si="5"/>
        <v/>
      </c>
      <c r="U82" s="17" t="str">
        <f t="shared" si="6"/>
        <v/>
      </c>
      <c r="V82" s="13"/>
      <c r="W82" s="27"/>
      <c r="X82" s="28"/>
      <c r="Y82" s="28"/>
      <c r="Z82" s="28"/>
      <c r="AA82" s="28"/>
      <c r="AB82" s="28"/>
    </row>
    <row r="83" ht="12.0" customHeight="1">
      <c r="A83" s="4" t="s">
        <v>45</v>
      </c>
      <c r="B83" s="29">
        <v>43141.0</v>
      </c>
      <c r="C83" s="3">
        <v>0.625</v>
      </c>
      <c r="D83" s="3">
        <v>0.75</v>
      </c>
      <c r="E83" s="1"/>
      <c r="F83" s="1"/>
      <c r="G83" s="1"/>
      <c r="H83" s="30"/>
      <c r="I83" s="1"/>
      <c r="J83" s="1"/>
      <c r="K83" s="1"/>
      <c r="L83" s="1"/>
      <c r="M83" s="1"/>
      <c r="N83" s="1"/>
      <c r="O83" s="1"/>
      <c r="P83" s="31" t="str">
        <f t="shared" si="20"/>
        <v/>
      </c>
      <c r="Q83" s="31" t="str">
        <f t="shared" si="21"/>
        <v/>
      </c>
      <c r="R83" s="31" t="str">
        <f t="shared" si="3"/>
        <v/>
      </c>
      <c r="S83" s="1" t="str">
        <f t="shared" si="4"/>
        <v/>
      </c>
      <c r="T83" s="31" t="str">
        <f t="shared" si="5"/>
        <v/>
      </c>
      <c r="U83" s="31" t="str">
        <f t="shared" si="6"/>
        <v/>
      </c>
      <c r="V83" s="1"/>
      <c r="W83" s="32"/>
      <c r="X83" s="28"/>
      <c r="Y83" s="28"/>
      <c r="Z83" s="28"/>
      <c r="AA83" s="28"/>
      <c r="AB83" s="28"/>
    </row>
    <row r="84" ht="12.0" customHeight="1">
      <c r="A84" s="8" t="s">
        <v>46</v>
      </c>
      <c r="B84" s="9">
        <v>43142.0</v>
      </c>
      <c r="C84" s="10">
        <v>0.375</v>
      </c>
      <c r="D84" s="10">
        <v>0.5</v>
      </c>
      <c r="E84" s="13"/>
      <c r="F84" s="13"/>
      <c r="G84" s="13"/>
      <c r="H84" s="15"/>
      <c r="I84" s="13"/>
      <c r="J84" s="13"/>
      <c r="K84" s="13"/>
      <c r="L84" s="13"/>
      <c r="M84" s="13"/>
      <c r="N84" s="13"/>
      <c r="O84" s="13"/>
      <c r="P84" s="17" t="str">
        <f t="shared" si="20"/>
        <v/>
      </c>
      <c r="Q84" s="17" t="str">
        <f t="shared" si="21"/>
        <v/>
      </c>
      <c r="R84" s="17" t="str">
        <f t="shared" si="3"/>
        <v/>
      </c>
      <c r="S84" s="17" t="str">
        <f t="shared" si="4"/>
        <v/>
      </c>
      <c r="T84" s="17" t="str">
        <f t="shared" si="5"/>
        <v/>
      </c>
      <c r="U84" s="17" t="str">
        <f t="shared" si="6"/>
        <v/>
      </c>
      <c r="V84" s="13"/>
      <c r="W84" s="27"/>
      <c r="X84" s="28"/>
      <c r="Y84" s="28"/>
      <c r="Z84" s="28"/>
      <c r="AA84" s="28"/>
      <c r="AB84" s="28"/>
    </row>
    <row r="85" ht="12.0" customHeight="1">
      <c r="A85" s="4" t="s">
        <v>46</v>
      </c>
      <c r="B85" s="29">
        <v>43142.0</v>
      </c>
      <c r="C85" s="3">
        <v>0.625</v>
      </c>
      <c r="D85" s="3">
        <v>0.75</v>
      </c>
      <c r="E85" s="1"/>
      <c r="F85" s="1"/>
      <c r="G85" s="1"/>
      <c r="H85" s="30"/>
      <c r="I85" s="1"/>
      <c r="J85" s="1"/>
      <c r="K85" s="1"/>
      <c r="L85" s="1"/>
      <c r="M85" s="1"/>
      <c r="N85" s="1"/>
      <c r="O85" s="1"/>
      <c r="P85" s="31" t="str">
        <f t="shared" si="20"/>
        <v/>
      </c>
      <c r="Q85" s="31" t="str">
        <f t="shared" si="21"/>
        <v/>
      </c>
      <c r="R85" s="31" t="str">
        <f t="shared" si="3"/>
        <v/>
      </c>
      <c r="S85" s="31" t="str">
        <f t="shared" si="4"/>
        <v/>
      </c>
      <c r="T85" s="31" t="str">
        <f t="shared" si="5"/>
        <v/>
      </c>
      <c r="U85" s="31" t="str">
        <f t="shared" si="6"/>
        <v/>
      </c>
      <c r="V85" s="1"/>
      <c r="W85" s="32"/>
      <c r="X85" s="28"/>
      <c r="Y85" s="28"/>
      <c r="Z85" s="28"/>
      <c r="AA85" s="28"/>
      <c r="AB85" s="28"/>
    </row>
    <row r="86" ht="12.0" customHeight="1">
      <c r="A86" s="8" t="s">
        <v>25</v>
      </c>
      <c r="B86" s="9">
        <v>43143.0</v>
      </c>
      <c r="C86" s="10">
        <v>0.375</v>
      </c>
      <c r="D86" s="10">
        <v>0.5</v>
      </c>
      <c r="E86" s="13"/>
      <c r="F86" s="13"/>
      <c r="G86" s="13"/>
      <c r="H86" s="15"/>
      <c r="I86" s="13"/>
      <c r="J86" s="13"/>
      <c r="K86" s="13"/>
      <c r="L86" s="13"/>
      <c r="M86" s="13"/>
      <c r="N86" s="13"/>
      <c r="O86" s="13"/>
      <c r="P86" s="17" t="str">
        <f t="shared" si="20"/>
        <v/>
      </c>
      <c r="Q86" s="17" t="str">
        <f t="shared" si="21"/>
        <v/>
      </c>
      <c r="R86" s="17" t="str">
        <f t="shared" si="3"/>
        <v/>
      </c>
      <c r="S86" s="17" t="str">
        <f t="shared" si="4"/>
        <v/>
      </c>
      <c r="T86" s="17" t="str">
        <f t="shared" si="5"/>
        <v/>
      </c>
      <c r="U86" s="17" t="str">
        <f t="shared" si="6"/>
        <v/>
      </c>
      <c r="V86" s="13"/>
      <c r="W86" s="27"/>
      <c r="X86" s="28"/>
      <c r="Y86" s="28"/>
      <c r="Z86" s="28"/>
      <c r="AA86" s="28"/>
      <c r="AB86" s="28"/>
    </row>
    <row r="87" ht="12.0" customHeight="1">
      <c r="A87" s="4" t="s">
        <v>25</v>
      </c>
      <c r="B87" s="29">
        <v>43143.0</v>
      </c>
      <c r="C87" s="3">
        <v>0.625</v>
      </c>
      <c r="D87" s="3">
        <v>0.75</v>
      </c>
      <c r="E87" s="1"/>
      <c r="F87" s="1"/>
      <c r="G87" s="1"/>
      <c r="H87" s="30"/>
      <c r="I87" s="1"/>
      <c r="J87" s="1"/>
      <c r="K87" s="1"/>
      <c r="L87" s="1"/>
      <c r="M87" s="1"/>
      <c r="N87" s="1"/>
      <c r="O87" s="1"/>
      <c r="P87" s="31" t="str">
        <f t="shared" si="20"/>
        <v/>
      </c>
      <c r="Q87" s="31" t="str">
        <f t="shared" si="21"/>
        <v/>
      </c>
      <c r="R87" s="31" t="str">
        <f t="shared" si="3"/>
        <v/>
      </c>
      <c r="S87" s="31" t="str">
        <f t="shared" si="4"/>
        <v/>
      </c>
      <c r="T87" s="31" t="str">
        <f t="shared" si="5"/>
        <v/>
      </c>
      <c r="U87" s="31" t="str">
        <f t="shared" si="6"/>
        <v/>
      </c>
      <c r="V87" s="1"/>
      <c r="W87" s="32"/>
      <c r="X87" s="28"/>
      <c r="Y87" s="28"/>
      <c r="Z87" s="28"/>
      <c r="AA87" s="28"/>
      <c r="AB87" s="28"/>
    </row>
    <row r="88" ht="12.0" customHeight="1">
      <c r="A88" s="8" t="s">
        <v>39</v>
      </c>
      <c r="B88" s="9">
        <v>43144.0</v>
      </c>
      <c r="C88" s="10">
        <v>0.375</v>
      </c>
      <c r="D88" s="10">
        <v>0.5</v>
      </c>
      <c r="E88" s="13"/>
      <c r="F88" s="13"/>
      <c r="G88" s="13"/>
      <c r="H88" s="15"/>
      <c r="I88" s="13"/>
      <c r="J88" s="13"/>
      <c r="K88" s="13"/>
      <c r="L88" s="13"/>
      <c r="M88" s="13"/>
      <c r="N88" s="13"/>
      <c r="O88" s="13"/>
      <c r="P88" s="17" t="str">
        <f t="shared" si="20"/>
        <v/>
      </c>
      <c r="Q88" s="17" t="str">
        <f t="shared" si="21"/>
        <v/>
      </c>
      <c r="R88" s="17" t="str">
        <f t="shared" si="3"/>
        <v/>
      </c>
      <c r="S88" s="17" t="str">
        <f t="shared" si="4"/>
        <v/>
      </c>
      <c r="T88" s="17" t="str">
        <f t="shared" si="5"/>
        <v/>
      </c>
      <c r="U88" s="17" t="str">
        <f t="shared" si="6"/>
        <v/>
      </c>
      <c r="V88" s="13"/>
      <c r="W88" s="27"/>
      <c r="X88" s="28"/>
      <c r="Y88" s="28"/>
      <c r="Z88" s="28"/>
      <c r="AA88" s="28"/>
      <c r="AB88" s="28"/>
    </row>
    <row r="89" ht="12.0" customHeight="1">
      <c r="A89" s="4" t="s">
        <v>39</v>
      </c>
      <c r="B89" s="29">
        <v>43144.0</v>
      </c>
      <c r="C89" s="3">
        <v>0.625</v>
      </c>
      <c r="D89" s="3">
        <v>0.75</v>
      </c>
      <c r="E89" s="1"/>
      <c r="F89" s="1"/>
      <c r="G89" s="1"/>
      <c r="H89" s="30"/>
      <c r="I89" s="1"/>
      <c r="J89" s="1"/>
      <c r="K89" s="1"/>
      <c r="L89" s="1"/>
      <c r="M89" s="1"/>
      <c r="N89" s="1"/>
      <c r="O89" s="1"/>
      <c r="P89" s="31" t="str">
        <f t="shared" si="20"/>
        <v/>
      </c>
      <c r="Q89" s="31" t="str">
        <f t="shared" si="21"/>
        <v/>
      </c>
      <c r="R89" s="31" t="str">
        <f t="shared" si="3"/>
        <v/>
      </c>
      <c r="S89" s="1" t="str">
        <f t="shared" si="4"/>
        <v/>
      </c>
      <c r="T89" s="31" t="str">
        <f t="shared" si="5"/>
        <v/>
      </c>
      <c r="U89" s="31" t="str">
        <f t="shared" si="6"/>
        <v/>
      </c>
      <c r="V89" s="1"/>
      <c r="W89" s="32"/>
      <c r="X89" s="28"/>
      <c r="Y89" s="28"/>
      <c r="Z89" s="28"/>
      <c r="AA89" s="28"/>
      <c r="AB89" s="28"/>
    </row>
    <row r="90" ht="12.0" customHeight="1">
      <c r="A90" s="8" t="s">
        <v>42</v>
      </c>
      <c r="B90" s="9">
        <v>43145.0</v>
      </c>
      <c r="C90" s="10">
        <v>0.375</v>
      </c>
      <c r="D90" s="10">
        <v>0.5</v>
      </c>
      <c r="E90" s="13"/>
      <c r="F90" s="13"/>
      <c r="G90" s="13"/>
      <c r="H90" s="15"/>
      <c r="I90" s="13"/>
      <c r="J90" s="13"/>
      <c r="K90" s="13"/>
      <c r="L90" s="13"/>
      <c r="M90" s="13"/>
      <c r="N90" s="13"/>
      <c r="O90" s="13"/>
      <c r="P90" s="17" t="str">
        <f t="shared" si="20"/>
        <v/>
      </c>
      <c r="Q90" s="17" t="str">
        <f t="shared" si="21"/>
        <v/>
      </c>
      <c r="R90" s="17" t="str">
        <f t="shared" si="3"/>
        <v/>
      </c>
      <c r="S90" s="17" t="str">
        <f t="shared" si="4"/>
        <v/>
      </c>
      <c r="T90" s="17" t="str">
        <f t="shared" si="5"/>
        <v/>
      </c>
      <c r="U90" s="17" t="str">
        <f t="shared" si="6"/>
        <v/>
      </c>
      <c r="V90" s="13"/>
      <c r="W90" s="27"/>
      <c r="X90" s="28"/>
      <c r="Y90" s="28"/>
      <c r="Z90" s="28"/>
      <c r="AA90" s="28"/>
      <c r="AB90" s="28"/>
    </row>
    <row r="91" ht="12.0" customHeight="1">
      <c r="A91" s="4" t="s">
        <v>42</v>
      </c>
      <c r="B91" s="29">
        <v>43145.0</v>
      </c>
      <c r="C91" s="3">
        <v>0.625</v>
      </c>
      <c r="D91" s="3">
        <v>0.75</v>
      </c>
      <c r="E91" s="1"/>
      <c r="F91" s="1"/>
      <c r="G91" s="1"/>
      <c r="H91" s="30"/>
      <c r="I91" s="1"/>
      <c r="J91" s="1"/>
      <c r="K91" s="1"/>
      <c r="L91" s="1"/>
      <c r="M91" s="1"/>
      <c r="N91" s="1"/>
      <c r="O91" s="1"/>
      <c r="P91" s="31" t="str">
        <f t="shared" si="20"/>
        <v/>
      </c>
      <c r="Q91" s="31" t="str">
        <f t="shared" si="21"/>
        <v/>
      </c>
      <c r="R91" s="31" t="str">
        <f t="shared" si="3"/>
        <v/>
      </c>
      <c r="S91" s="31" t="str">
        <f t="shared" si="4"/>
        <v/>
      </c>
      <c r="T91" s="31" t="str">
        <f t="shared" si="5"/>
        <v/>
      </c>
      <c r="U91" s="31" t="str">
        <f t="shared" si="6"/>
        <v/>
      </c>
      <c r="V91" s="1"/>
      <c r="W91" s="32"/>
      <c r="X91" s="28"/>
      <c r="Y91" s="28"/>
      <c r="Z91" s="28"/>
      <c r="AA91" s="28"/>
      <c r="AB91" s="28"/>
    </row>
    <row r="92" ht="12.0" customHeight="1">
      <c r="A92" s="8" t="s">
        <v>43</v>
      </c>
      <c r="B92" s="9">
        <v>43146.0</v>
      </c>
      <c r="C92" s="10">
        <v>0.375</v>
      </c>
      <c r="D92" s="10">
        <v>0.5</v>
      </c>
      <c r="E92" s="13"/>
      <c r="F92" s="13"/>
      <c r="G92" s="13"/>
      <c r="H92" s="15"/>
      <c r="I92" s="13"/>
      <c r="J92" s="13"/>
      <c r="K92" s="13"/>
      <c r="L92" s="13"/>
      <c r="M92" s="13"/>
      <c r="N92" s="13"/>
      <c r="O92" s="13"/>
      <c r="P92" s="17" t="str">
        <f t="shared" si="20"/>
        <v/>
      </c>
      <c r="Q92" s="17" t="str">
        <f t="shared" si="21"/>
        <v/>
      </c>
      <c r="R92" s="17" t="str">
        <f t="shared" si="3"/>
        <v/>
      </c>
      <c r="S92" s="17" t="str">
        <f t="shared" si="4"/>
        <v/>
      </c>
      <c r="T92" s="17" t="str">
        <f t="shared" si="5"/>
        <v/>
      </c>
      <c r="U92" s="17" t="str">
        <f t="shared" si="6"/>
        <v/>
      </c>
      <c r="V92" s="13"/>
      <c r="W92" s="27"/>
      <c r="X92" s="28"/>
      <c r="Y92" s="28"/>
      <c r="Z92" s="28"/>
      <c r="AA92" s="28"/>
      <c r="AB92" s="28"/>
    </row>
    <row r="93" ht="12.0" customHeight="1">
      <c r="A93" s="4" t="s">
        <v>43</v>
      </c>
      <c r="B93" s="29">
        <v>43146.0</v>
      </c>
      <c r="C93" s="3">
        <v>0.625</v>
      </c>
      <c r="D93" s="3">
        <v>0.75</v>
      </c>
      <c r="E93" s="1"/>
      <c r="F93" s="1"/>
      <c r="G93" s="1"/>
      <c r="H93" s="30"/>
      <c r="I93" s="1"/>
      <c r="J93" s="1"/>
      <c r="K93" s="1"/>
      <c r="L93" s="1"/>
      <c r="M93" s="1"/>
      <c r="N93" s="1"/>
      <c r="O93" s="1"/>
      <c r="P93" s="31" t="str">
        <f t="shared" si="20"/>
        <v/>
      </c>
      <c r="Q93" s="31" t="str">
        <f t="shared" si="21"/>
        <v/>
      </c>
      <c r="R93" s="31" t="str">
        <f t="shared" si="3"/>
        <v/>
      </c>
      <c r="S93" s="1" t="str">
        <f t="shared" si="4"/>
        <v/>
      </c>
      <c r="T93" s="31" t="str">
        <f t="shared" si="5"/>
        <v/>
      </c>
      <c r="U93" s="31" t="str">
        <f t="shared" si="6"/>
        <v/>
      </c>
      <c r="V93" s="1"/>
      <c r="W93" s="32"/>
      <c r="X93" s="28"/>
      <c r="Y93" s="28"/>
      <c r="Z93" s="28"/>
      <c r="AA93" s="28"/>
      <c r="AB93" s="28"/>
    </row>
    <row r="94" ht="12.0" customHeight="1">
      <c r="A94" s="8" t="s">
        <v>44</v>
      </c>
      <c r="B94" s="9">
        <v>43147.0</v>
      </c>
      <c r="C94" s="10">
        <v>0.375</v>
      </c>
      <c r="D94" s="10">
        <v>0.5</v>
      </c>
      <c r="E94" s="13"/>
      <c r="F94" s="13"/>
      <c r="G94" s="13"/>
      <c r="H94" s="15"/>
      <c r="I94" s="13"/>
      <c r="J94" s="13"/>
      <c r="K94" s="13"/>
      <c r="L94" s="13"/>
      <c r="M94" s="13"/>
      <c r="N94" s="13"/>
      <c r="O94" s="13"/>
      <c r="P94" s="17" t="str">
        <f t="shared" si="20"/>
        <v/>
      </c>
      <c r="Q94" s="17" t="str">
        <f t="shared" si="21"/>
        <v/>
      </c>
      <c r="R94" s="17" t="str">
        <f t="shared" si="3"/>
        <v/>
      </c>
      <c r="S94" s="17" t="str">
        <f t="shared" si="4"/>
        <v/>
      </c>
      <c r="T94" s="17" t="str">
        <f t="shared" si="5"/>
        <v/>
      </c>
      <c r="U94" s="17" t="str">
        <f t="shared" si="6"/>
        <v/>
      </c>
      <c r="V94" s="13"/>
      <c r="W94" s="27"/>
      <c r="X94" s="28"/>
      <c r="Y94" s="28"/>
      <c r="Z94" s="28"/>
      <c r="AA94" s="28"/>
      <c r="AB94" s="28"/>
    </row>
    <row r="95" ht="12.0" customHeight="1">
      <c r="A95" s="4" t="s">
        <v>44</v>
      </c>
      <c r="B95" s="29">
        <v>43147.0</v>
      </c>
      <c r="C95" s="3">
        <v>0.625</v>
      </c>
      <c r="D95" s="3">
        <v>0.75</v>
      </c>
      <c r="E95" s="1"/>
      <c r="F95" s="1"/>
      <c r="G95" s="1"/>
      <c r="H95" s="30"/>
      <c r="I95" s="1"/>
      <c r="J95" s="1"/>
      <c r="K95" s="1"/>
      <c r="L95" s="1"/>
      <c r="M95" s="1"/>
      <c r="N95" s="1"/>
      <c r="O95" s="1"/>
      <c r="P95" s="31" t="str">
        <f t="shared" si="20"/>
        <v/>
      </c>
      <c r="Q95" s="31" t="str">
        <f t="shared" si="21"/>
        <v/>
      </c>
      <c r="R95" s="31" t="str">
        <f t="shared" si="3"/>
        <v/>
      </c>
      <c r="S95" s="31" t="str">
        <f t="shared" si="4"/>
        <v/>
      </c>
      <c r="T95" s="31" t="str">
        <f t="shared" si="5"/>
        <v/>
      </c>
      <c r="U95" s="31" t="str">
        <f t="shared" si="6"/>
        <v/>
      </c>
      <c r="V95" s="1"/>
      <c r="W95" s="32"/>
      <c r="X95" s="28"/>
      <c r="Y95" s="28"/>
      <c r="Z95" s="28"/>
      <c r="AA95" s="28"/>
      <c r="AB95" s="28"/>
    </row>
    <row r="96" ht="12.0" customHeight="1">
      <c r="A96" s="8" t="s">
        <v>45</v>
      </c>
      <c r="B96" s="9">
        <v>43148.0</v>
      </c>
      <c r="C96" s="10">
        <v>0.375</v>
      </c>
      <c r="D96" s="10">
        <v>0.5</v>
      </c>
      <c r="E96" s="13"/>
      <c r="F96" s="13"/>
      <c r="G96" s="13"/>
      <c r="H96" s="15"/>
      <c r="I96" s="13"/>
      <c r="J96" s="13"/>
      <c r="K96" s="13"/>
      <c r="L96" s="13"/>
      <c r="M96" s="13"/>
      <c r="N96" s="13"/>
      <c r="O96" s="13"/>
      <c r="P96" s="17" t="str">
        <f t="shared" si="20"/>
        <v/>
      </c>
      <c r="Q96" s="17" t="str">
        <f t="shared" si="21"/>
        <v/>
      </c>
      <c r="R96" s="17" t="str">
        <f t="shared" si="3"/>
        <v/>
      </c>
      <c r="S96" s="17" t="str">
        <f t="shared" si="4"/>
        <v/>
      </c>
      <c r="T96" s="17" t="str">
        <f t="shared" si="5"/>
        <v/>
      </c>
      <c r="U96" s="17" t="str">
        <f t="shared" si="6"/>
        <v/>
      </c>
      <c r="V96" s="13"/>
      <c r="W96" s="27"/>
      <c r="X96" s="28"/>
      <c r="Y96" s="28"/>
      <c r="Z96" s="28"/>
      <c r="AA96" s="28"/>
      <c r="AB96" s="28"/>
    </row>
    <row r="97" ht="12.0" customHeight="1">
      <c r="A97" s="4" t="s">
        <v>45</v>
      </c>
      <c r="B97" s="29">
        <v>43148.0</v>
      </c>
      <c r="C97" s="3">
        <v>0.625</v>
      </c>
      <c r="D97" s="3">
        <v>0.75</v>
      </c>
      <c r="E97" s="1"/>
      <c r="F97" s="1"/>
      <c r="G97" s="1"/>
      <c r="H97" s="30"/>
      <c r="I97" s="1"/>
      <c r="J97" s="1"/>
      <c r="K97" s="1"/>
      <c r="L97" s="1"/>
      <c r="M97" s="1"/>
      <c r="N97" s="1"/>
      <c r="O97" s="1"/>
      <c r="P97" s="31" t="str">
        <f t="shared" si="20"/>
        <v/>
      </c>
      <c r="Q97" s="31" t="str">
        <f t="shared" si="21"/>
        <v/>
      </c>
      <c r="R97" s="31" t="str">
        <f t="shared" si="3"/>
        <v/>
      </c>
      <c r="S97" s="1" t="str">
        <f t="shared" si="4"/>
        <v/>
      </c>
      <c r="T97" s="31" t="str">
        <f t="shared" si="5"/>
        <v/>
      </c>
      <c r="U97" s="31" t="str">
        <f t="shared" si="6"/>
        <v/>
      </c>
      <c r="V97" s="1"/>
      <c r="W97" s="32"/>
      <c r="X97" s="28"/>
      <c r="Y97" s="28"/>
      <c r="Z97" s="28"/>
      <c r="AA97" s="28"/>
      <c r="AB97" s="28"/>
    </row>
    <row r="98" ht="12.0" customHeight="1">
      <c r="A98" s="8" t="s">
        <v>46</v>
      </c>
      <c r="B98" s="9">
        <v>43149.0</v>
      </c>
      <c r="C98" s="10">
        <v>0.375</v>
      </c>
      <c r="D98" s="10">
        <v>0.5</v>
      </c>
      <c r="E98" s="13"/>
      <c r="F98" s="13"/>
      <c r="G98" s="13"/>
      <c r="H98" s="15"/>
      <c r="I98" s="13"/>
      <c r="J98" s="13"/>
      <c r="K98" s="13"/>
      <c r="L98" s="13"/>
      <c r="M98" s="13"/>
      <c r="N98" s="13"/>
      <c r="O98" s="13"/>
      <c r="P98" s="17" t="str">
        <f t="shared" si="20"/>
        <v/>
      </c>
      <c r="Q98" s="17" t="str">
        <f t="shared" si="21"/>
        <v/>
      </c>
      <c r="R98" s="17" t="str">
        <f t="shared" si="3"/>
        <v/>
      </c>
      <c r="S98" s="17" t="str">
        <f t="shared" si="4"/>
        <v/>
      </c>
      <c r="T98" s="17" t="str">
        <f t="shared" si="5"/>
        <v/>
      </c>
      <c r="U98" s="17" t="str">
        <f t="shared" si="6"/>
        <v/>
      </c>
      <c r="V98" s="13"/>
      <c r="W98" s="27"/>
      <c r="X98" s="28"/>
      <c r="Y98" s="28"/>
      <c r="Z98" s="28"/>
      <c r="AA98" s="28"/>
      <c r="AB98" s="28"/>
    </row>
    <row r="99" ht="12.0" customHeight="1">
      <c r="A99" s="4" t="s">
        <v>46</v>
      </c>
      <c r="B99" s="29">
        <v>43149.0</v>
      </c>
      <c r="C99" s="3">
        <v>0.625</v>
      </c>
      <c r="D99" s="3">
        <v>0.75</v>
      </c>
      <c r="E99" s="1"/>
      <c r="F99" s="1"/>
      <c r="G99" s="1"/>
      <c r="H99" s="30"/>
      <c r="I99" s="1"/>
      <c r="J99" s="1"/>
      <c r="K99" s="1"/>
      <c r="L99" s="1"/>
      <c r="M99" s="1"/>
      <c r="N99" s="1"/>
      <c r="O99" s="1"/>
      <c r="P99" s="31" t="str">
        <f t="shared" si="20"/>
        <v/>
      </c>
      <c r="Q99" s="31" t="str">
        <f t="shared" si="21"/>
        <v/>
      </c>
      <c r="R99" s="31" t="str">
        <f t="shared" si="3"/>
        <v/>
      </c>
      <c r="S99" s="31" t="str">
        <f t="shared" si="4"/>
        <v/>
      </c>
      <c r="T99" s="31" t="str">
        <f t="shared" si="5"/>
        <v/>
      </c>
      <c r="U99" s="31" t="str">
        <f t="shared" si="6"/>
        <v/>
      </c>
      <c r="V99" s="1"/>
      <c r="W99" s="32"/>
      <c r="X99" s="28"/>
      <c r="Y99" s="28"/>
      <c r="Z99" s="28"/>
      <c r="AA99" s="28"/>
      <c r="AB99" s="28"/>
    </row>
    <row r="100" ht="12.0" customHeight="1">
      <c r="A100" s="8" t="s">
        <v>25</v>
      </c>
      <c r="B100" s="9">
        <v>43150.0</v>
      </c>
      <c r="C100" s="10">
        <v>0.375</v>
      </c>
      <c r="D100" s="10">
        <v>0.5</v>
      </c>
      <c r="E100" s="13"/>
      <c r="F100" s="13"/>
      <c r="G100" s="13"/>
      <c r="H100" s="15"/>
      <c r="I100" s="13"/>
      <c r="J100" s="13"/>
      <c r="K100" s="13"/>
      <c r="L100" s="13"/>
      <c r="M100" s="13"/>
      <c r="N100" s="13"/>
      <c r="O100" s="13"/>
      <c r="P100" s="17" t="str">
        <f t="shared" si="20"/>
        <v/>
      </c>
      <c r="Q100" s="17" t="str">
        <f t="shared" si="21"/>
        <v/>
      </c>
      <c r="R100" s="17" t="str">
        <f t="shared" si="3"/>
        <v/>
      </c>
      <c r="S100" s="17" t="str">
        <f t="shared" si="4"/>
        <v/>
      </c>
      <c r="T100" s="17" t="str">
        <f t="shared" si="5"/>
        <v/>
      </c>
      <c r="U100" s="17" t="str">
        <f t="shared" si="6"/>
        <v/>
      </c>
      <c r="V100" s="13"/>
      <c r="W100" s="27"/>
      <c r="X100" s="28"/>
      <c r="Y100" s="28"/>
      <c r="Z100" s="28"/>
      <c r="AA100" s="28"/>
      <c r="AB100" s="28"/>
    </row>
    <row r="101" ht="12.0" customHeight="1">
      <c r="A101" s="4" t="s">
        <v>25</v>
      </c>
      <c r="B101" s="29">
        <v>43150.0</v>
      </c>
      <c r="C101" s="3">
        <v>0.625</v>
      </c>
      <c r="D101" s="3">
        <v>0.75</v>
      </c>
      <c r="E101" s="1"/>
      <c r="F101" s="1"/>
      <c r="G101" s="1"/>
      <c r="H101" s="30"/>
      <c r="I101" s="1"/>
      <c r="J101" s="1"/>
      <c r="K101" s="1"/>
      <c r="L101" s="1"/>
      <c r="M101" s="1"/>
      <c r="N101" s="1"/>
      <c r="O101" s="1"/>
      <c r="P101" s="31" t="str">
        <f t="shared" si="20"/>
        <v/>
      </c>
      <c r="Q101" s="31" t="str">
        <f t="shared" si="21"/>
        <v/>
      </c>
      <c r="R101" s="31" t="str">
        <f t="shared" si="3"/>
        <v/>
      </c>
      <c r="S101" s="1" t="str">
        <f t="shared" si="4"/>
        <v/>
      </c>
      <c r="T101" s="31" t="str">
        <f t="shared" si="5"/>
        <v/>
      </c>
      <c r="U101" s="31" t="str">
        <f t="shared" si="6"/>
        <v/>
      </c>
      <c r="V101" s="1"/>
      <c r="W101" s="32"/>
      <c r="X101" s="28"/>
      <c r="Y101" s="28"/>
      <c r="Z101" s="28"/>
      <c r="AA101" s="28"/>
      <c r="AB101" s="28"/>
    </row>
    <row r="102" ht="12.0" customHeight="1">
      <c r="A102" s="8" t="s">
        <v>39</v>
      </c>
      <c r="B102" s="9">
        <v>43151.0</v>
      </c>
      <c r="C102" s="10">
        <v>0.375</v>
      </c>
      <c r="D102" s="10">
        <v>0.5</v>
      </c>
      <c r="E102" s="13"/>
      <c r="F102" s="13"/>
      <c r="G102" s="13"/>
      <c r="H102" s="15"/>
      <c r="I102" s="13"/>
      <c r="J102" s="13"/>
      <c r="K102" s="13"/>
      <c r="L102" s="13"/>
      <c r="M102" s="13"/>
      <c r="N102" s="13"/>
      <c r="O102" s="13"/>
      <c r="P102" s="17" t="str">
        <f t="shared" si="20"/>
        <v/>
      </c>
      <c r="Q102" s="17" t="str">
        <f t="shared" si="21"/>
        <v/>
      </c>
      <c r="R102" s="17" t="str">
        <f t="shared" si="3"/>
        <v/>
      </c>
      <c r="S102" s="13" t="str">
        <f t="shared" si="4"/>
        <v/>
      </c>
      <c r="T102" s="17" t="str">
        <f t="shared" si="5"/>
        <v/>
      </c>
      <c r="U102" s="17" t="str">
        <f t="shared" si="6"/>
        <v/>
      </c>
      <c r="V102" s="13"/>
      <c r="W102" s="27"/>
      <c r="X102" s="28"/>
      <c r="Y102" s="28"/>
      <c r="Z102" s="28"/>
      <c r="AA102" s="28"/>
      <c r="AB102" s="28"/>
    </row>
    <row r="103" ht="12.0" customHeight="1">
      <c r="A103" s="4" t="s">
        <v>39</v>
      </c>
      <c r="B103" s="29">
        <v>43151.0</v>
      </c>
      <c r="C103" s="3">
        <v>0.625</v>
      </c>
      <c r="D103" s="3">
        <v>0.75</v>
      </c>
      <c r="E103" s="1"/>
      <c r="F103" s="1"/>
      <c r="G103" s="1"/>
      <c r="H103" s="30"/>
      <c r="I103" s="1"/>
      <c r="J103" s="1"/>
      <c r="K103" s="1"/>
      <c r="L103" s="1"/>
      <c r="M103" s="1"/>
      <c r="N103" s="1"/>
      <c r="O103" s="1"/>
      <c r="P103" s="31" t="str">
        <f t="shared" si="20"/>
        <v/>
      </c>
      <c r="Q103" s="31" t="str">
        <f t="shared" si="21"/>
        <v/>
      </c>
      <c r="R103" s="31" t="str">
        <f t="shared" si="3"/>
        <v/>
      </c>
      <c r="S103" s="1" t="str">
        <f t="shared" si="4"/>
        <v/>
      </c>
      <c r="T103" s="31" t="str">
        <f t="shared" si="5"/>
        <v/>
      </c>
      <c r="U103" s="31" t="str">
        <f t="shared" si="6"/>
        <v/>
      </c>
      <c r="V103" s="1"/>
      <c r="W103" s="32"/>
      <c r="X103" s="28"/>
      <c r="Y103" s="28"/>
      <c r="Z103" s="28"/>
      <c r="AA103" s="28"/>
      <c r="AB103" s="28"/>
    </row>
    <row r="104" ht="12.0" customHeight="1">
      <c r="A104" s="8" t="s">
        <v>42</v>
      </c>
      <c r="B104" s="9">
        <v>43152.0</v>
      </c>
      <c r="C104" s="10">
        <v>0.375</v>
      </c>
      <c r="D104" s="10">
        <v>0.5</v>
      </c>
      <c r="E104" s="13"/>
      <c r="F104" s="13"/>
      <c r="G104" s="13"/>
      <c r="H104" s="15"/>
      <c r="I104" s="13"/>
      <c r="J104" s="13"/>
      <c r="K104" s="13"/>
      <c r="L104" s="13"/>
      <c r="M104" s="13"/>
      <c r="N104" s="13"/>
      <c r="O104" s="13"/>
      <c r="P104" s="17" t="str">
        <f t="shared" si="20"/>
        <v/>
      </c>
      <c r="Q104" s="17" t="str">
        <f t="shared" si="21"/>
        <v/>
      </c>
      <c r="R104" s="17" t="str">
        <f t="shared" si="3"/>
        <v/>
      </c>
      <c r="S104" s="17" t="str">
        <f t="shared" si="4"/>
        <v/>
      </c>
      <c r="T104" s="17" t="str">
        <f t="shared" si="5"/>
        <v/>
      </c>
      <c r="U104" s="17" t="str">
        <f t="shared" si="6"/>
        <v/>
      </c>
      <c r="V104" s="13"/>
      <c r="W104" s="27"/>
      <c r="X104" s="28"/>
      <c r="Y104" s="28"/>
      <c r="Z104" s="28"/>
      <c r="AA104" s="28"/>
      <c r="AB104" s="28"/>
    </row>
    <row r="105" ht="12.0" customHeight="1">
      <c r="A105" s="4" t="s">
        <v>42</v>
      </c>
      <c r="B105" s="29">
        <v>43152.0</v>
      </c>
      <c r="C105" s="3">
        <v>0.625</v>
      </c>
      <c r="D105" s="3">
        <v>0.75</v>
      </c>
      <c r="E105" s="1"/>
      <c r="F105" s="1"/>
      <c r="G105" s="1"/>
      <c r="H105" s="30"/>
      <c r="I105" s="1"/>
      <c r="J105" s="1"/>
      <c r="K105" s="1"/>
      <c r="L105" s="1"/>
      <c r="M105" s="1"/>
      <c r="N105" s="1"/>
      <c r="O105" s="1"/>
      <c r="P105" s="31" t="str">
        <f t="shared" si="20"/>
        <v/>
      </c>
      <c r="Q105" s="31" t="str">
        <f t="shared" si="21"/>
        <v/>
      </c>
      <c r="R105" s="31" t="str">
        <f t="shared" si="3"/>
        <v/>
      </c>
      <c r="S105" s="31" t="str">
        <f t="shared" si="4"/>
        <v/>
      </c>
      <c r="T105" s="31" t="str">
        <f t="shared" si="5"/>
        <v/>
      </c>
      <c r="U105" s="31" t="str">
        <f t="shared" si="6"/>
        <v/>
      </c>
      <c r="V105" s="1"/>
      <c r="W105" s="32"/>
      <c r="X105" s="28"/>
      <c r="Y105" s="28"/>
      <c r="Z105" s="28"/>
      <c r="AA105" s="28"/>
      <c r="AB105" s="28"/>
    </row>
    <row r="106" ht="12.0" customHeight="1">
      <c r="A106" s="8" t="s">
        <v>43</v>
      </c>
      <c r="B106" s="9">
        <v>43153.0</v>
      </c>
      <c r="C106" s="10">
        <v>0.375</v>
      </c>
      <c r="D106" s="10">
        <v>0.5</v>
      </c>
      <c r="E106" s="13"/>
      <c r="F106" s="13"/>
      <c r="G106" s="13"/>
      <c r="H106" s="15"/>
      <c r="I106" s="13"/>
      <c r="J106" s="13"/>
      <c r="K106" s="13"/>
      <c r="L106" s="13"/>
      <c r="M106" s="13"/>
      <c r="N106" s="13"/>
      <c r="O106" s="13"/>
      <c r="P106" s="17" t="str">
        <f t="shared" si="20"/>
        <v/>
      </c>
      <c r="Q106" s="17" t="str">
        <f t="shared" si="21"/>
        <v/>
      </c>
      <c r="R106" s="17" t="str">
        <f t="shared" si="3"/>
        <v/>
      </c>
      <c r="S106" s="17" t="str">
        <f t="shared" si="4"/>
        <v/>
      </c>
      <c r="T106" s="17" t="str">
        <f t="shared" si="5"/>
        <v/>
      </c>
      <c r="U106" s="17" t="str">
        <f t="shared" si="6"/>
        <v/>
      </c>
      <c r="V106" s="13"/>
      <c r="W106" s="27"/>
      <c r="X106" s="28"/>
      <c r="Y106" s="28"/>
      <c r="Z106" s="28"/>
      <c r="AA106" s="28"/>
      <c r="AB106" s="28"/>
    </row>
    <row r="107" ht="12.0" customHeight="1">
      <c r="A107" s="4" t="s">
        <v>43</v>
      </c>
      <c r="B107" s="29">
        <v>43153.0</v>
      </c>
      <c r="C107" s="3">
        <v>0.625</v>
      </c>
      <c r="D107" s="3">
        <v>0.75</v>
      </c>
      <c r="E107" s="1"/>
      <c r="F107" s="1"/>
      <c r="G107" s="1"/>
      <c r="H107" s="30"/>
      <c r="I107" s="1"/>
      <c r="J107" s="1"/>
      <c r="K107" s="1"/>
      <c r="L107" s="1"/>
      <c r="M107" s="1"/>
      <c r="N107" s="1"/>
      <c r="O107" s="1"/>
      <c r="P107" s="31" t="str">
        <f t="shared" si="20"/>
        <v/>
      </c>
      <c r="Q107" s="31" t="str">
        <f t="shared" si="21"/>
        <v/>
      </c>
      <c r="R107" s="31" t="str">
        <f t="shared" si="3"/>
        <v/>
      </c>
      <c r="S107" s="31" t="str">
        <f t="shared" si="4"/>
        <v/>
      </c>
      <c r="T107" s="31" t="str">
        <f t="shared" si="5"/>
        <v/>
      </c>
      <c r="U107" s="31" t="str">
        <f t="shared" si="6"/>
        <v/>
      </c>
      <c r="V107" s="1"/>
      <c r="W107" s="32"/>
      <c r="X107" s="28"/>
      <c r="Y107" s="28"/>
      <c r="Z107" s="28"/>
      <c r="AA107" s="28"/>
      <c r="AB107" s="28"/>
    </row>
    <row r="108" ht="12.0" customHeight="1">
      <c r="A108" s="8" t="s">
        <v>44</v>
      </c>
      <c r="B108" s="9">
        <v>43154.0</v>
      </c>
      <c r="C108" s="10">
        <v>0.375</v>
      </c>
      <c r="D108" s="10">
        <v>0.5</v>
      </c>
      <c r="E108" s="13"/>
      <c r="F108" s="13"/>
      <c r="G108" s="13"/>
      <c r="H108" s="15"/>
      <c r="I108" s="13"/>
      <c r="J108" s="13"/>
      <c r="K108" s="13"/>
      <c r="L108" s="13"/>
      <c r="M108" s="13"/>
      <c r="N108" s="13"/>
      <c r="O108" s="13"/>
      <c r="P108" s="17" t="str">
        <f t="shared" si="20"/>
        <v/>
      </c>
      <c r="Q108" s="17" t="str">
        <f t="shared" si="21"/>
        <v/>
      </c>
      <c r="R108" s="17" t="str">
        <f t="shared" si="3"/>
        <v/>
      </c>
      <c r="S108" s="17" t="str">
        <f t="shared" si="4"/>
        <v/>
      </c>
      <c r="T108" s="17" t="str">
        <f t="shared" si="5"/>
        <v/>
      </c>
      <c r="U108" s="17" t="str">
        <f t="shared" si="6"/>
        <v/>
      </c>
      <c r="V108" s="13"/>
      <c r="W108" s="27"/>
      <c r="X108" s="28"/>
      <c r="Y108" s="28"/>
      <c r="Z108" s="28"/>
      <c r="AA108" s="28"/>
      <c r="AB108" s="28"/>
    </row>
    <row r="109" ht="12.0" customHeight="1">
      <c r="A109" s="4" t="s">
        <v>44</v>
      </c>
      <c r="B109" s="29">
        <v>43154.0</v>
      </c>
      <c r="C109" s="3">
        <v>0.625</v>
      </c>
      <c r="D109" s="3">
        <v>0.75</v>
      </c>
      <c r="E109" s="1"/>
      <c r="F109" s="1"/>
      <c r="G109" s="1"/>
      <c r="H109" s="30"/>
      <c r="I109" s="1"/>
      <c r="J109" s="1"/>
      <c r="K109" s="1"/>
      <c r="L109" s="1"/>
      <c r="M109" s="1"/>
      <c r="N109" s="1"/>
      <c r="O109" s="1"/>
      <c r="P109" s="31" t="str">
        <f t="shared" si="20"/>
        <v/>
      </c>
      <c r="Q109" s="31" t="str">
        <f t="shared" si="21"/>
        <v/>
      </c>
      <c r="R109" s="31" t="str">
        <f t="shared" si="3"/>
        <v/>
      </c>
      <c r="S109" s="1" t="str">
        <f t="shared" si="4"/>
        <v/>
      </c>
      <c r="T109" s="31" t="str">
        <f t="shared" si="5"/>
        <v/>
      </c>
      <c r="U109" s="31" t="str">
        <f t="shared" si="6"/>
        <v/>
      </c>
      <c r="V109" s="1"/>
      <c r="W109" s="32"/>
      <c r="X109" s="28"/>
      <c r="Y109" s="28"/>
      <c r="Z109" s="28"/>
      <c r="AA109" s="28"/>
      <c r="AB109" s="28"/>
    </row>
    <row r="110" ht="12.0" customHeight="1">
      <c r="A110" s="8" t="s">
        <v>45</v>
      </c>
      <c r="B110" s="9">
        <v>43155.0</v>
      </c>
      <c r="C110" s="10">
        <v>0.375</v>
      </c>
      <c r="D110" s="10">
        <v>0.5</v>
      </c>
      <c r="E110" s="13"/>
      <c r="F110" s="13"/>
      <c r="G110" s="13"/>
      <c r="H110" s="15"/>
      <c r="I110" s="13"/>
      <c r="J110" s="13"/>
      <c r="K110" s="13"/>
      <c r="L110" s="13"/>
      <c r="M110" s="13"/>
      <c r="N110" s="13"/>
      <c r="O110" s="13"/>
      <c r="P110" s="17" t="str">
        <f t="shared" si="20"/>
        <v/>
      </c>
      <c r="Q110" s="17" t="str">
        <f t="shared" si="21"/>
        <v/>
      </c>
      <c r="R110" s="17" t="str">
        <f t="shared" si="3"/>
        <v/>
      </c>
      <c r="S110" s="17" t="str">
        <f t="shared" si="4"/>
        <v/>
      </c>
      <c r="T110" s="17" t="str">
        <f t="shared" si="5"/>
        <v/>
      </c>
      <c r="U110" s="17" t="str">
        <f t="shared" si="6"/>
        <v/>
      </c>
      <c r="V110" s="13"/>
      <c r="W110" s="27"/>
      <c r="X110" s="28"/>
      <c r="Y110" s="28"/>
      <c r="Z110" s="28"/>
      <c r="AA110" s="28"/>
      <c r="AB110" s="28"/>
    </row>
    <row r="111" ht="12.0" customHeight="1">
      <c r="A111" s="4" t="s">
        <v>45</v>
      </c>
      <c r="B111" s="29">
        <v>43155.0</v>
      </c>
      <c r="C111" s="3">
        <v>0.625</v>
      </c>
      <c r="D111" s="3">
        <v>0.75</v>
      </c>
      <c r="E111" s="1"/>
      <c r="F111" s="1"/>
      <c r="G111" s="1"/>
      <c r="H111" s="30"/>
      <c r="I111" s="1"/>
      <c r="J111" s="1"/>
      <c r="K111" s="1"/>
      <c r="L111" s="1"/>
      <c r="M111" s="1"/>
      <c r="N111" s="1"/>
      <c r="O111" s="1"/>
      <c r="P111" s="31" t="str">
        <f t="shared" si="20"/>
        <v/>
      </c>
      <c r="Q111" s="31" t="str">
        <f t="shared" si="21"/>
        <v/>
      </c>
      <c r="R111" s="31" t="str">
        <f t="shared" si="3"/>
        <v/>
      </c>
      <c r="S111" s="31" t="str">
        <f t="shared" si="4"/>
        <v/>
      </c>
      <c r="T111" s="31" t="str">
        <f t="shared" si="5"/>
        <v/>
      </c>
      <c r="U111" s="31" t="str">
        <f t="shared" si="6"/>
        <v/>
      </c>
      <c r="V111" s="1"/>
      <c r="W111" s="32"/>
      <c r="X111" s="28"/>
      <c r="Y111" s="28"/>
      <c r="Z111" s="28"/>
      <c r="AA111" s="28"/>
      <c r="AB111" s="28"/>
    </row>
    <row r="112" ht="12.0" customHeight="1">
      <c r="A112" s="8" t="s">
        <v>46</v>
      </c>
      <c r="B112" s="9">
        <v>43156.0</v>
      </c>
      <c r="C112" s="10">
        <v>0.375</v>
      </c>
      <c r="D112" s="10">
        <v>0.5</v>
      </c>
      <c r="E112" s="13"/>
      <c r="F112" s="13"/>
      <c r="G112" s="13"/>
      <c r="H112" s="15"/>
      <c r="I112" s="13"/>
      <c r="J112" s="13"/>
      <c r="K112" s="13"/>
      <c r="L112" s="13"/>
      <c r="M112" s="13"/>
      <c r="N112" s="13"/>
      <c r="O112" s="13"/>
      <c r="P112" s="17" t="str">
        <f t="shared" si="20"/>
        <v/>
      </c>
      <c r="Q112" s="17" t="str">
        <f t="shared" si="21"/>
        <v/>
      </c>
      <c r="R112" s="17" t="str">
        <f t="shared" si="3"/>
        <v/>
      </c>
      <c r="S112" s="17" t="str">
        <f t="shared" si="4"/>
        <v/>
      </c>
      <c r="T112" s="17" t="str">
        <f t="shared" si="5"/>
        <v/>
      </c>
      <c r="U112" s="17" t="str">
        <f t="shared" si="6"/>
        <v/>
      </c>
      <c r="V112" s="13"/>
      <c r="W112" s="27"/>
      <c r="X112" s="28"/>
      <c r="Y112" s="28"/>
      <c r="Z112" s="28"/>
      <c r="AA112" s="28"/>
      <c r="AB112" s="28"/>
    </row>
    <row r="113" ht="12.0" customHeight="1">
      <c r="A113" s="4" t="s">
        <v>46</v>
      </c>
      <c r="B113" s="29">
        <v>43156.0</v>
      </c>
      <c r="C113" s="3">
        <v>0.625</v>
      </c>
      <c r="D113" s="3">
        <v>0.75</v>
      </c>
      <c r="E113" s="1"/>
      <c r="F113" s="1"/>
      <c r="G113" s="1"/>
      <c r="H113" s="30"/>
      <c r="I113" s="1"/>
      <c r="J113" s="1"/>
      <c r="K113" s="1"/>
      <c r="L113" s="1"/>
      <c r="M113" s="1"/>
      <c r="N113" s="1"/>
      <c r="O113" s="1"/>
      <c r="P113" s="31" t="str">
        <f t="shared" si="20"/>
        <v/>
      </c>
      <c r="Q113" s="31" t="str">
        <f t="shared" si="21"/>
        <v/>
      </c>
      <c r="R113" s="31" t="str">
        <f t="shared" si="3"/>
        <v/>
      </c>
      <c r="S113" s="1" t="str">
        <f t="shared" si="4"/>
        <v/>
      </c>
      <c r="T113" s="31" t="str">
        <f t="shared" si="5"/>
        <v/>
      </c>
      <c r="U113" s="31" t="str">
        <f t="shared" si="6"/>
        <v/>
      </c>
      <c r="V113" s="1"/>
      <c r="W113" s="32"/>
      <c r="X113" s="28"/>
      <c r="Y113" s="28"/>
      <c r="Z113" s="28"/>
      <c r="AA113" s="28"/>
      <c r="AB113" s="28"/>
    </row>
    <row r="114" ht="12.0" customHeight="1">
      <c r="A114" s="8" t="s">
        <v>25</v>
      </c>
      <c r="B114" s="9">
        <v>43157.0</v>
      </c>
      <c r="C114" s="10">
        <v>0.375</v>
      </c>
      <c r="D114" s="10">
        <v>0.5</v>
      </c>
      <c r="E114" s="13"/>
      <c r="F114" s="13"/>
      <c r="G114" s="13"/>
      <c r="H114" s="15"/>
      <c r="I114" s="13"/>
      <c r="J114" s="13"/>
      <c r="K114" s="13"/>
      <c r="L114" s="13"/>
      <c r="M114" s="13"/>
      <c r="N114" s="13"/>
      <c r="O114" s="13"/>
      <c r="P114" s="17" t="str">
        <f t="shared" si="20"/>
        <v/>
      </c>
      <c r="Q114" s="17" t="str">
        <f t="shared" si="21"/>
        <v/>
      </c>
      <c r="R114" s="17" t="str">
        <f t="shared" si="3"/>
        <v/>
      </c>
      <c r="S114" s="17" t="str">
        <f t="shared" si="4"/>
        <v/>
      </c>
      <c r="T114" s="17" t="str">
        <f t="shared" si="5"/>
        <v/>
      </c>
      <c r="U114" s="17" t="str">
        <f t="shared" si="6"/>
        <v/>
      </c>
      <c r="V114" s="13"/>
      <c r="W114" s="27"/>
      <c r="X114" s="28"/>
      <c r="Y114" s="28"/>
      <c r="Z114" s="28"/>
      <c r="AA114" s="28"/>
      <c r="AB114" s="28"/>
    </row>
    <row r="115" ht="12.0" customHeight="1">
      <c r="A115" s="4" t="s">
        <v>25</v>
      </c>
      <c r="B115" s="29">
        <v>43157.0</v>
      </c>
      <c r="C115" s="3">
        <v>0.625</v>
      </c>
      <c r="D115" s="3">
        <v>0.75</v>
      </c>
      <c r="E115" s="1"/>
      <c r="F115" s="1"/>
      <c r="G115" s="1"/>
      <c r="H115" s="30"/>
      <c r="I115" s="1"/>
      <c r="J115" s="1"/>
      <c r="K115" s="1"/>
      <c r="L115" s="1"/>
      <c r="M115" s="1"/>
      <c r="N115" s="1"/>
      <c r="O115" s="1"/>
      <c r="P115" s="31" t="str">
        <f t="shared" si="20"/>
        <v/>
      </c>
      <c r="Q115" s="31" t="str">
        <f t="shared" si="21"/>
        <v/>
      </c>
      <c r="R115" s="31" t="str">
        <f t="shared" si="3"/>
        <v/>
      </c>
      <c r="S115" s="31" t="str">
        <f t="shared" si="4"/>
        <v/>
      </c>
      <c r="T115" s="31" t="str">
        <f t="shared" si="5"/>
        <v/>
      </c>
      <c r="U115" s="31" t="str">
        <f t="shared" si="6"/>
        <v/>
      </c>
      <c r="V115" s="1"/>
      <c r="W115" s="32"/>
      <c r="X115" s="28"/>
      <c r="Y115" s="28"/>
      <c r="Z115" s="28"/>
      <c r="AA115" s="28"/>
      <c r="AB115" s="28"/>
    </row>
    <row r="116" ht="12.0" customHeight="1">
      <c r="A116" s="8" t="s">
        <v>39</v>
      </c>
      <c r="B116" s="9">
        <v>43158.0</v>
      </c>
      <c r="C116" s="10">
        <v>0.375</v>
      </c>
      <c r="D116" s="10">
        <v>0.5</v>
      </c>
      <c r="E116" s="13"/>
      <c r="F116" s="13"/>
      <c r="G116" s="13"/>
      <c r="H116" s="15"/>
      <c r="I116" s="13"/>
      <c r="J116" s="13"/>
      <c r="K116" s="13"/>
      <c r="L116" s="13"/>
      <c r="M116" s="13"/>
      <c r="N116" s="13"/>
      <c r="O116" s="13"/>
      <c r="P116" s="17" t="str">
        <f t="shared" si="20"/>
        <v/>
      </c>
      <c r="Q116" s="17" t="str">
        <f t="shared" si="21"/>
        <v/>
      </c>
      <c r="R116" s="17" t="str">
        <f t="shared" si="3"/>
        <v/>
      </c>
      <c r="S116" s="17" t="str">
        <f t="shared" si="4"/>
        <v/>
      </c>
      <c r="T116" s="17" t="str">
        <f t="shared" si="5"/>
        <v/>
      </c>
      <c r="U116" s="17" t="str">
        <f t="shared" si="6"/>
        <v/>
      </c>
      <c r="V116" s="13"/>
      <c r="W116" s="27"/>
      <c r="X116" s="28"/>
      <c r="Y116" s="28"/>
      <c r="Z116" s="28"/>
      <c r="AA116" s="28"/>
      <c r="AB116" s="28"/>
    </row>
    <row r="117" ht="12.0" customHeight="1">
      <c r="A117" s="4" t="s">
        <v>39</v>
      </c>
      <c r="B117" s="29">
        <v>43158.0</v>
      </c>
      <c r="C117" s="3">
        <v>0.625</v>
      </c>
      <c r="D117" s="3">
        <v>0.75</v>
      </c>
      <c r="E117" s="1"/>
      <c r="F117" s="1"/>
      <c r="G117" s="1"/>
      <c r="H117" s="30"/>
      <c r="I117" s="1"/>
      <c r="J117" s="1"/>
      <c r="K117" s="1"/>
      <c r="L117" s="1"/>
      <c r="M117" s="1"/>
      <c r="N117" s="1"/>
      <c r="O117" s="1"/>
      <c r="P117" s="31" t="str">
        <f t="shared" si="20"/>
        <v/>
      </c>
      <c r="Q117" s="31" t="str">
        <f t="shared" si="21"/>
        <v/>
      </c>
      <c r="R117" s="31" t="str">
        <f t="shared" si="3"/>
        <v/>
      </c>
      <c r="S117" s="1" t="str">
        <f t="shared" si="4"/>
        <v/>
      </c>
      <c r="T117" s="31" t="str">
        <f t="shared" si="5"/>
        <v/>
      </c>
      <c r="U117" s="31" t="str">
        <f t="shared" si="6"/>
        <v/>
      </c>
      <c r="V117" s="1"/>
      <c r="W117" s="32"/>
      <c r="X117" s="28"/>
      <c r="Y117" s="28"/>
      <c r="Z117" s="28"/>
      <c r="AA117" s="28"/>
      <c r="AB117" s="28"/>
    </row>
    <row r="118" ht="12.0" customHeight="1">
      <c r="A118" s="8" t="s">
        <v>42</v>
      </c>
      <c r="B118" s="9">
        <v>43159.0</v>
      </c>
      <c r="C118" s="10">
        <v>0.375</v>
      </c>
      <c r="D118" s="10">
        <v>0.5</v>
      </c>
      <c r="E118" s="13"/>
      <c r="F118" s="13"/>
      <c r="G118" s="13"/>
      <c r="H118" s="15"/>
      <c r="I118" s="13"/>
      <c r="J118" s="13"/>
      <c r="K118" s="13"/>
      <c r="L118" s="13"/>
      <c r="M118" s="13"/>
      <c r="N118" s="13"/>
      <c r="O118" s="13"/>
      <c r="P118" s="17" t="str">
        <f t="shared" si="20"/>
        <v/>
      </c>
      <c r="Q118" s="17" t="str">
        <f t="shared" si="21"/>
        <v/>
      </c>
      <c r="R118" s="17" t="str">
        <f t="shared" si="3"/>
        <v/>
      </c>
      <c r="S118" s="17" t="str">
        <f t="shared" si="4"/>
        <v/>
      </c>
      <c r="T118" s="17" t="str">
        <f t="shared" si="5"/>
        <v/>
      </c>
      <c r="U118" s="17" t="str">
        <f t="shared" si="6"/>
        <v/>
      </c>
      <c r="V118" s="13"/>
      <c r="W118" s="27"/>
      <c r="X118" s="28"/>
      <c r="Y118" s="28"/>
      <c r="Z118" s="28"/>
      <c r="AA118" s="28"/>
      <c r="AB118" s="28"/>
    </row>
    <row r="119" ht="12.0" customHeight="1">
      <c r="A119" s="4" t="s">
        <v>42</v>
      </c>
      <c r="B119" s="29">
        <v>43159.0</v>
      </c>
      <c r="C119" s="3">
        <v>0.625</v>
      </c>
      <c r="D119" s="3">
        <v>0.75</v>
      </c>
      <c r="E119" s="1"/>
      <c r="F119" s="1"/>
      <c r="G119" s="1"/>
      <c r="H119" s="30"/>
      <c r="I119" s="1"/>
      <c r="J119" s="1"/>
      <c r="K119" s="1"/>
      <c r="L119" s="1"/>
      <c r="M119" s="1"/>
      <c r="N119" s="1"/>
      <c r="O119" s="1"/>
      <c r="P119" s="31" t="str">
        <f t="shared" si="20"/>
        <v/>
      </c>
      <c r="Q119" s="31" t="str">
        <f t="shared" si="21"/>
        <v/>
      </c>
      <c r="R119" s="31" t="str">
        <f t="shared" si="3"/>
        <v/>
      </c>
      <c r="S119" s="31" t="str">
        <f t="shared" si="4"/>
        <v/>
      </c>
      <c r="T119" s="31" t="str">
        <f t="shared" si="5"/>
        <v/>
      </c>
      <c r="U119" s="31" t="str">
        <f t="shared" si="6"/>
        <v/>
      </c>
      <c r="V119" s="1"/>
      <c r="W119" s="32"/>
      <c r="X119" s="28"/>
      <c r="Y119" s="28"/>
      <c r="Z119" s="28"/>
      <c r="AA119" s="28"/>
      <c r="AB119" s="28"/>
    </row>
    <row r="120" ht="12.0" customHeight="1">
      <c r="A120" s="8" t="s">
        <v>43</v>
      </c>
      <c r="B120" s="9">
        <v>43160.0</v>
      </c>
      <c r="C120" s="10">
        <v>0.375</v>
      </c>
      <c r="D120" s="10">
        <v>0.5</v>
      </c>
      <c r="E120" s="13"/>
      <c r="F120" s="13"/>
      <c r="G120" s="13"/>
      <c r="H120" s="15"/>
      <c r="I120" s="13"/>
      <c r="J120" s="13"/>
      <c r="K120" s="13"/>
      <c r="L120" s="13"/>
      <c r="M120" s="13"/>
      <c r="N120" s="13"/>
      <c r="O120" s="13"/>
      <c r="P120" s="17" t="str">
        <f t="shared" si="20"/>
        <v/>
      </c>
      <c r="Q120" s="17" t="str">
        <f t="shared" si="21"/>
        <v/>
      </c>
      <c r="R120" s="17" t="str">
        <f t="shared" si="3"/>
        <v/>
      </c>
      <c r="S120" s="17" t="str">
        <f t="shared" si="4"/>
        <v/>
      </c>
      <c r="T120" s="17" t="str">
        <f t="shared" si="5"/>
        <v/>
      </c>
      <c r="U120" s="17" t="str">
        <f t="shared" si="6"/>
        <v/>
      </c>
      <c r="V120" s="13"/>
      <c r="W120" s="27"/>
      <c r="X120" s="28"/>
      <c r="Y120" s="28"/>
      <c r="Z120" s="28"/>
      <c r="AA120" s="28"/>
      <c r="AB120" s="28"/>
    </row>
    <row r="121" ht="12.0" customHeight="1">
      <c r="A121" s="4" t="s">
        <v>43</v>
      </c>
      <c r="B121" s="29">
        <v>43160.0</v>
      </c>
      <c r="C121" s="3">
        <v>0.625</v>
      </c>
      <c r="D121" s="3">
        <v>0.75</v>
      </c>
      <c r="E121" s="1"/>
      <c r="F121" s="1"/>
      <c r="G121" s="1"/>
      <c r="H121" s="30"/>
      <c r="I121" s="1"/>
      <c r="J121" s="1"/>
      <c r="K121" s="1"/>
      <c r="L121" s="1"/>
      <c r="M121" s="1"/>
      <c r="N121" s="1"/>
      <c r="O121" s="1"/>
      <c r="P121" s="31" t="str">
        <f t="shared" si="20"/>
        <v/>
      </c>
      <c r="Q121" s="31" t="str">
        <f t="shared" si="21"/>
        <v/>
      </c>
      <c r="R121" s="31" t="str">
        <f t="shared" si="3"/>
        <v/>
      </c>
      <c r="S121" s="1" t="str">
        <f t="shared" si="4"/>
        <v/>
      </c>
      <c r="T121" s="31" t="str">
        <f t="shared" si="5"/>
        <v/>
      </c>
      <c r="U121" s="31" t="str">
        <f t="shared" si="6"/>
        <v/>
      </c>
      <c r="V121" s="1"/>
      <c r="W121" s="32"/>
      <c r="X121" s="28"/>
      <c r="Y121" s="28"/>
      <c r="Z121" s="28"/>
      <c r="AA121" s="28"/>
      <c r="AB121" s="28"/>
    </row>
    <row r="122" ht="12.0" customHeight="1">
      <c r="A122" s="8" t="s">
        <v>44</v>
      </c>
      <c r="B122" s="9">
        <v>43161.0</v>
      </c>
      <c r="C122" s="10">
        <v>0.375</v>
      </c>
      <c r="D122" s="10">
        <v>0.5</v>
      </c>
      <c r="E122" s="13"/>
      <c r="F122" s="13"/>
      <c r="G122" s="13"/>
      <c r="H122" s="15"/>
      <c r="I122" s="13"/>
      <c r="J122" s="13"/>
      <c r="K122" s="13"/>
      <c r="L122" s="13"/>
      <c r="M122" s="13"/>
      <c r="N122" s="13"/>
      <c r="O122" s="13"/>
      <c r="P122" s="17" t="str">
        <f t="shared" si="20"/>
        <v/>
      </c>
      <c r="Q122" s="17" t="str">
        <f t="shared" si="21"/>
        <v/>
      </c>
      <c r="R122" s="17" t="str">
        <f t="shared" si="3"/>
        <v/>
      </c>
      <c r="S122" s="13" t="str">
        <f t="shared" si="4"/>
        <v/>
      </c>
      <c r="T122" s="17" t="str">
        <f t="shared" si="5"/>
        <v/>
      </c>
      <c r="U122" s="17" t="str">
        <f t="shared" si="6"/>
        <v/>
      </c>
      <c r="V122" s="13"/>
      <c r="W122" s="27"/>
      <c r="X122" s="28"/>
      <c r="Y122" s="28"/>
      <c r="Z122" s="28"/>
      <c r="AA122" s="28"/>
      <c r="AB122" s="28"/>
    </row>
    <row r="123" ht="12.0" customHeight="1">
      <c r="A123" s="4" t="s">
        <v>44</v>
      </c>
      <c r="B123" s="29">
        <v>43161.0</v>
      </c>
      <c r="C123" s="3">
        <v>0.625</v>
      </c>
      <c r="D123" s="3">
        <v>0.75</v>
      </c>
      <c r="E123" s="1"/>
      <c r="F123" s="1"/>
      <c r="G123" s="1"/>
      <c r="H123" s="30"/>
      <c r="I123" s="1"/>
      <c r="J123" s="1"/>
      <c r="K123" s="1"/>
      <c r="L123" s="1"/>
      <c r="M123" s="1"/>
      <c r="N123" s="1"/>
      <c r="O123" s="1"/>
      <c r="P123" s="31" t="str">
        <f t="shared" si="20"/>
        <v/>
      </c>
      <c r="Q123" s="31" t="str">
        <f t="shared" si="21"/>
        <v/>
      </c>
      <c r="R123" s="31" t="str">
        <f t="shared" si="3"/>
        <v/>
      </c>
      <c r="S123" s="1" t="str">
        <f t="shared" si="4"/>
        <v/>
      </c>
      <c r="T123" s="31" t="str">
        <f t="shared" si="5"/>
        <v/>
      </c>
      <c r="U123" s="31" t="str">
        <f t="shared" si="6"/>
        <v/>
      </c>
      <c r="V123" s="1"/>
      <c r="W123" s="32"/>
      <c r="X123" s="28"/>
      <c r="Y123" s="28"/>
      <c r="Z123" s="28"/>
      <c r="AA123" s="28"/>
      <c r="AB123" s="28"/>
    </row>
    <row r="124" ht="12.0" customHeight="1">
      <c r="A124" s="8" t="s">
        <v>45</v>
      </c>
      <c r="B124" s="9">
        <v>43162.0</v>
      </c>
      <c r="C124" s="10">
        <v>0.375</v>
      </c>
      <c r="D124" s="10">
        <v>0.5</v>
      </c>
      <c r="E124" s="13"/>
      <c r="F124" s="13"/>
      <c r="G124" s="13"/>
      <c r="H124" s="15"/>
      <c r="I124" s="13"/>
      <c r="J124" s="13"/>
      <c r="K124" s="13"/>
      <c r="L124" s="13"/>
      <c r="M124" s="13"/>
      <c r="N124" s="13"/>
      <c r="O124" s="13"/>
      <c r="P124" s="17" t="str">
        <f t="shared" si="20"/>
        <v/>
      </c>
      <c r="Q124" s="17" t="str">
        <f t="shared" si="21"/>
        <v/>
      </c>
      <c r="R124" s="17" t="str">
        <f t="shared" si="3"/>
        <v/>
      </c>
      <c r="S124" s="17" t="str">
        <f t="shared" si="4"/>
        <v/>
      </c>
      <c r="T124" s="17" t="str">
        <f t="shared" si="5"/>
        <v/>
      </c>
      <c r="U124" s="17" t="str">
        <f t="shared" si="6"/>
        <v/>
      </c>
      <c r="V124" s="13"/>
      <c r="W124" s="27"/>
      <c r="X124" s="28"/>
      <c r="Y124" s="28"/>
      <c r="Z124" s="28"/>
      <c r="AA124" s="28"/>
      <c r="AB124" s="28"/>
    </row>
    <row r="125" ht="12.0" customHeight="1">
      <c r="A125" s="4" t="s">
        <v>45</v>
      </c>
      <c r="B125" s="29">
        <v>43162.0</v>
      </c>
      <c r="C125" s="3">
        <v>0.625</v>
      </c>
      <c r="D125" s="3">
        <v>0.75</v>
      </c>
      <c r="E125" s="1"/>
      <c r="F125" s="1"/>
      <c r="G125" s="1"/>
      <c r="H125" s="30"/>
      <c r="I125" s="1"/>
      <c r="J125" s="1"/>
      <c r="K125" s="1"/>
      <c r="L125" s="1"/>
      <c r="M125" s="1"/>
      <c r="N125" s="1"/>
      <c r="O125" s="1"/>
      <c r="P125" s="31" t="str">
        <f t="shared" si="20"/>
        <v/>
      </c>
      <c r="Q125" s="31" t="str">
        <f t="shared" si="21"/>
        <v/>
      </c>
      <c r="R125" s="31" t="str">
        <f t="shared" si="3"/>
        <v/>
      </c>
      <c r="S125" s="31" t="str">
        <f t="shared" si="4"/>
        <v/>
      </c>
      <c r="T125" s="31" t="str">
        <f t="shared" si="5"/>
        <v/>
      </c>
      <c r="U125" s="31" t="str">
        <f t="shared" si="6"/>
        <v/>
      </c>
      <c r="V125" s="1"/>
      <c r="W125" s="32"/>
      <c r="X125" s="28"/>
      <c r="Y125" s="28"/>
      <c r="Z125" s="28"/>
      <c r="AA125" s="28"/>
      <c r="AB125" s="28"/>
    </row>
    <row r="126" ht="12.0" customHeight="1">
      <c r="A126" s="8" t="s">
        <v>46</v>
      </c>
      <c r="B126" s="9">
        <v>43163.0</v>
      </c>
      <c r="C126" s="10">
        <v>0.375</v>
      </c>
      <c r="D126" s="10">
        <v>0.5</v>
      </c>
      <c r="E126" s="13"/>
      <c r="F126" s="13"/>
      <c r="G126" s="13"/>
      <c r="H126" s="15"/>
      <c r="I126" s="13"/>
      <c r="J126" s="13"/>
      <c r="K126" s="13"/>
      <c r="L126" s="13"/>
      <c r="M126" s="13"/>
      <c r="N126" s="13"/>
      <c r="O126" s="13"/>
      <c r="P126" s="17" t="str">
        <f t="shared" si="20"/>
        <v/>
      </c>
      <c r="Q126" s="17" t="str">
        <f t="shared" si="21"/>
        <v/>
      </c>
      <c r="R126" s="17" t="str">
        <f t="shared" si="3"/>
        <v/>
      </c>
      <c r="S126" s="17" t="str">
        <f t="shared" si="4"/>
        <v/>
      </c>
      <c r="T126" s="17" t="str">
        <f t="shared" si="5"/>
        <v/>
      </c>
      <c r="U126" s="17" t="str">
        <f t="shared" si="6"/>
        <v/>
      </c>
      <c r="V126" s="13"/>
      <c r="W126" s="27"/>
      <c r="X126" s="28"/>
      <c r="Y126" s="28"/>
      <c r="Z126" s="28"/>
      <c r="AA126" s="28"/>
      <c r="AB126" s="28"/>
    </row>
    <row r="127" ht="12.0" customHeight="1">
      <c r="A127" s="4" t="s">
        <v>46</v>
      </c>
      <c r="B127" s="29">
        <v>43163.0</v>
      </c>
      <c r="C127" s="3">
        <v>0.625</v>
      </c>
      <c r="D127" s="3">
        <v>0.75</v>
      </c>
      <c r="E127" s="1"/>
      <c r="F127" s="1"/>
      <c r="G127" s="1"/>
      <c r="H127" s="30"/>
      <c r="I127" s="1"/>
      <c r="J127" s="1"/>
      <c r="K127" s="1"/>
      <c r="L127" s="1"/>
      <c r="M127" s="1"/>
      <c r="N127" s="1"/>
      <c r="O127" s="1"/>
      <c r="P127" s="31" t="str">
        <f t="shared" si="20"/>
        <v/>
      </c>
      <c r="Q127" s="31" t="str">
        <f t="shared" si="21"/>
        <v/>
      </c>
      <c r="R127" s="31" t="str">
        <f t="shared" si="3"/>
        <v/>
      </c>
      <c r="S127" s="31" t="str">
        <f t="shared" si="4"/>
        <v/>
      </c>
      <c r="T127" s="31" t="str">
        <f t="shared" si="5"/>
        <v/>
      </c>
      <c r="U127" s="31" t="str">
        <f t="shared" si="6"/>
        <v/>
      </c>
      <c r="V127" s="1"/>
      <c r="W127" s="32"/>
      <c r="X127" s="28"/>
      <c r="Y127" s="28"/>
      <c r="Z127" s="28"/>
      <c r="AA127" s="28"/>
      <c r="AB127" s="28"/>
    </row>
    <row r="128" ht="12.0" customHeight="1">
      <c r="A128" s="8" t="s">
        <v>25</v>
      </c>
      <c r="B128" s="9">
        <v>43164.0</v>
      </c>
      <c r="C128" s="10">
        <v>0.375</v>
      </c>
      <c r="D128" s="10">
        <v>0.5</v>
      </c>
      <c r="E128" s="13"/>
      <c r="F128" s="13"/>
      <c r="G128" s="13"/>
      <c r="H128" s="15"/>
      <c r="I128" s="13"/>
      <c r="J128" s="13"/>
      <c r="K128" s="13"/>
      <c r="L128" s="13"/>
      <c r="M128" s="13"/>
      <c r="N128" s="13"/>
      <c r="O128" s="13"/>
      <c r="P128" s="17" t="str">
        <f t="shared" si="20"/>
        <v/>
      </c>
      <c r="Q128" s="17" t="str">
        <f t="shared" si="21"/>
        <v/>
      </c>
      <c r="R128" s="17" t="str">
        <f t="shared" si="3"/>
        <v/>
      </c>
      <c r="S128" s="17" t="str">
        <f t="shared" si="4"/>
        <v/>
      </c>
      <c r="T128" s="17" t="str">
        <f t="shared" si="5"/>
        <v/>
      </c>
      <c r="U128" s="17" t="str">
        <f t="shared" si="6"/>
        <v/>
      </c>
      <c r="V128" s="13"/>
      <c r="W128" s="27"/>
      <c r="X128" s="28"/>
      <c r="Y128" s="28"/>
      <c r="Z128" s="28"/>
      <c r="AA128" s="28"/>
      <c r="AB128" s="28"/>
    </row>
    <row r="129" ht="12.0" customHeight="1">
      <c r="A129" s="4" t="s">
        <v>25</v>
      </c>
      <c r="B129" s="29">
        <v>43164.0</v>
      </c>
      <c r="C129" s="3">
        <v>0.625</v>
      </c>
      <c r="D129" s="3">
        <v>0.75</v>
      </c>
      <c r="E129" s="1"/>
      <c r="F129" s="1"/>
      <c r="G129" s="1"/>
      <c r="H129" s="30"/>
      <c r="I129" s="1"/>
      <c r="J129" s="1"/>
      <c r="K129" s="1"/>
      <c r="L129" s="1"/>
      <c r="M129" s="1"/>
      <c r="N129" s="1"/>
      <c r="O129" s="1"/>
      <c r="P129" s="31" t="str">
        <f t="shared" si="20"/>
        <v/>
      </c>
      <c r="Q129" s="31" t="str">
        <f t="shared" si="21"/>
        <v/>
      </c>
      <c r="R129" s="31" t="str">
        <f t="shared" si="3"/>
        <v/>
      </c>
      <c r="S129" s="1" t="str">
        <f t="shared" si="4"/>
        <v/>
      </c>
      <c r="T129" s="31" t="str">
        <f t="shared" si="5"/>
        <v/>
      </c>
      <c r="U129" s="31" t="str">
        <f t="shared" si="6"/>
        <v/>
      </c>
      <c r="V129" s="1"/>
      <c r="W129" s="32"/>
      <c r="X129" s="28"/>
      <c r="Y129" s="28"/>
      <c r="Z129" s="28"/>
      <c r="AA129" s="28"/>
      <c r="AB129" s="28"/>
    </row>
    <row r="130" ht="12.0" customHeight="1">
      <c r="A130" s="8" t="s">
        <v>39</v>
      </c>
      <c r="B130" s="9">
        <v>43165.0</v>
      </c>
      <c r="C130" s="10">
        <v>0.375</v>
      </c>
      <c r="D130" s="10">
        <v>0.5</v>
      </c>
      <c r="E130" s="13"/>
      <c r="F130" s="13"/>
      <c r="G130" s="13"/>
      <c r="H130" s="15"/>
      <c r="I130" s="13"/>
      <c r="J130" s="13"/>
      <c r="K130" s="13"/>
      <c r="L130" s="13"/>
      <c r="M130" s="13"/>
      <c r="N130" s="13"/>
      <c r="O130" s="13"/>
      <c r="P130" s="17" t="str">
        <f t="shared" si="20"/>
        <v/>
      </c>
      <c r="Q130" s="17" t="str">
        <f t="shared" si="21"/>
        <v/>
      </c>
      <c r="R130" s="17" t="str">
        <f t="shared" si="3"/>
        <v/>
      </c>
      <c r="S130" s="17" t="str">
        <f t="shared" si="4"/>
        <v/>
      </c>
      <c r="T130" s="17" t="str">
        <f t="shared" si="5"/>
        <v/>
      </c>
      <c r="U130" s="17" t="str">
        <f t="shared" si="6"/>
        <v/>
      </c>
      <c r="V130" s="13"/>
      <c r="W130" s="27"/>
      <c r="X130" s="28"/>
      <c r="Y130" s="28"/>
      <c r="Z130" s="28"/>
      <c r="AA130" s="28"/>
      <c r="AB130" s="28"/>
    </row>
    <row r="131" ht="12.0" customHeight="1">
      <c r="A131" s="4" t="s">
        <v>39</v>
      </c>
      <c r="B131" s="29">
        <v>43165.0</v>
      </c>
      <c r="C131" s="3">
        <v>0.625</v>
      </c>
      <c r="D131" s="3">
        <v>0.75</v>
      </c>
      <c r="E131" s="1"/>
      <c r="F131" s="1"/>
      <c r="G131" s="1"/>
      <c r="H131" s="30"/>
      <c r="I131" s="1"/>
      <c r="J131" s="1"/>
      <c r="K131" s="1"/>
      <c r="L131" s="1"/>
      <c r="M131" s="1"/>
      <c r="N131" s="1"/>
      <c r="O131" s="1"/>
      <c r="P131" s="31" t="str">
        <f t="shared" si="20"/>
        <v/>
      </c>
      <c r="Q131" s="31" t="str">
        <f t="shared" si="21"/>
        <v/>
      </c>
      <c r="R131" s="31" t="str">
        <f t="shared" si="3"/>
        <v/>
      </c>
      <c r="S131" s="31" t="str">
        <f t="shared" si="4"/>
        <v/>
      </c>
      <c r="T131" s="31" t="str">
        <f t="shared" si="5"/>
        <v/>
      </c>
      <c r="U131" s="31" t="str">
        <f t="shared" si="6"/>
        <v/>
      </c>
      <c r="V131" s="1"/>
      <c r="W131" s="32"/>
      <c r="X131" s="28"/>
      <c r="Y131" s="28"/>
      <c r="Z131" s="28"/>
      <c r="AA131" s="28"/>
      <c r="AB131" s="28"/>
    </row>
    <row r="132" ht="12.0" customHeight="1">
      <c r="A132" s="8" t="s">
        <v>42</v>
      </c>
      <c r="B132" s="9">
        <v>43166.0</v>
      </c>
      <c r="C132" s="10">
        <v>0.375</v>
      </c>
      <c r="D132" s="10">
        <v>0.5</v>
      </c>
      <c r="E132" s="13"/>
      <c r="F132" s="13"/>
      <c r="G132" s="13"/>
      <c r="H132" s="15"/>
      <c r="I132" s="13"/>
      <c r="J132" s="13"/>
      <c r="K132" s="13"/>
      <c r="L132" s="13"/>
      <c r="M132" s="13"/>
      <c r="N132" s="13"/>
      <c r="O132" s="13"/>
      <c r="P132" s="17" t="str">
        <f t="shared" si="20"/>
        <v/>
      </c>
      <c r="Q132" s="17" t="str">
        <f t="shared" si="21"/>
        <v/>
      </c>
      <c r="R132" s="17" t="str">
        <f t="shared" si="3"/>
        <v/>
      </c>
      <c r="S132" s="17" t="str">
        <f t="shared" si="4"/>
        <v/>
      </c>
      <c r="T132" s="17" t="str">
        <f t="shared" si="5"/>
        <v/>
      </c>
      <c r="U132" s="17" t="str">
        <f t="shared" si="6"/>
        <v/>
      </c>
      <c r="V132" s="13"/>
      <c r="W132" s="27"/>
      <c r="X132" s="28"/>
      <c r="Y132" s="28"/>
      <c r="Z132" s="28"/>
      <c r="AA132" s="28"/>
      <c r="AB132" s="28"/>
    </row>
    <row r="133" ht="12.0" customHeight="1">
      <c r="A133" s="4" t="s">
        <v>42</v>
      </c>
      <c r="B133" s="29">
        <v>43166.0</v>
      </c>
      <c r="C133" s="3">
        <v>0.625</v>
      </c>
      <c r="D133" s="3">
        <v>0.75</v>
      </c>
      <c r="E133" s="1"/>
      <c r="F133" s="1"/>
      <c r="G133" s="1"/>
      <c r="H133" s="30"/>
      <c r="I133" s="1"/>
      <c r="J133" s="1"/>
      <c r="K133" s="1"/>
      <c r="L133" s="1"/>
      <c r="M133" s="1"/>
      <c r="N133" s="1"/>
      <c r="O133" s="1"/>
      <c r="P133" s="31" t="str">
        <f t="shared" si="20"/>
        <v/>
      </c>
      <c r="Q133" s="31" t="str">
        <f t="shared" si="21"/>
        <v/>
      </c>
      <c r="R133" s="31" t="str">
        <f t="shared" si="3"/>
        <v/>
      </c>
      <c r="S133" s="1" t="str">
        <f t="shared" si="4"/>
        <v/>
      </c>
      <c r="T133" s="31" t="str">
        <f t="shared" si="5"/>
        <v/>
      </c>
      <c r="U133" s="31" t="str">
        <f t="shared" si="6"/>
        <v/>
      </c>
      <c r="V133" s="1"/>
      <c r="W133" s="32"/>
      <c r="X133" s="28"/>
      <c r="Y133" s="28"/>
      <c r="Z133" s="28"/>
      <c r="AA133" s="28"/>
      <c r="AB133" s="28"/>
    </row>
    <row r="134" ht="12.0" customHeight="1">
      <c r="A134" s="8" t="s">
        <v>43</v>
      </c>
      <c r="B134" s="9">
        <v>43167.0</v>
      </c>
      <c r="C134" s="10">
        <v>0.375</v>
      </c>
      <c r="D134" s="10">
        <v>0.5</v>
      </c>
      <c r="E134" s="13"/>
      <c r="F134" s="13"/>
      <c r="G134" s="13"/>
      <c r="H134" s="15"/>
      <c r="I134" s="13"/>
      <c r="J134" s="13"/>
      <c r="K134" s="13"/>
      <c r="L134" s="13"/>
      <c r="M134" s="13"/>
      <c r="N134" s="13"/>
      <c r="O134" s="13"/>
      <c r="P134" s="17" t="str">
        <f t="shared" si="20"/>
        <v/>
      </c>
      <c r="Q134" s="17" t="str">
        <f t="shared" si="21"/>
        <v/>
      </c>
      <c r="R134" s="17" t="str">
        <f t="shared" si="3"/>
        <v/>
      </c>
      <c r="S134" s="17" t="str">
        <f t="shared" si="4"/>
        <v/>
      </c>
      <c r="T134" s="17" t="str">
        <f t="shared" si="5"/>
        <v/>
      </c>
      <c r="U134" s="17" t="str">
        <f t="shared" si="6"/>
        <v/>
      </c>
      <c r="V134" s="13"/>
      <c r="W134" s="27"/>
      <c r="X134" s="28"/>
      <c r="Y134" s="28"/>
      <c r="Z134" s="28"/>
      <c r="AA134" s="28"/>
      <c r="AB134" s="28"/>
    </row>
    <row r="135" ht="12.0" customHeight="1">
      <c r="A135" s="4" t="s">
        <v>43</v>
      </c>
      <c r="B135" s="29">
        <v>43167.0</v>
      </c>
      <c r="C135" s="3">
        <v>0.625</v>
      </c>
      <c r="D135" s="3">
        <v>0.75</v>
      </c>
      <c r="E135" s="1"/>
      <c r="F135" s="1"/>
      <c r="G135" s="1"/>
      <c r="H135" s="30"/>
      <c r="I135" s="1"/>
      <c r="J135" s="1"/>
      <c r="K135" s="1"/>
      <c r="L135" s="1"/>
      <c r="M135" s="1"/>
      <c r="N135" s="1"/>
      <c r="O135" s="1"/>
      <c r="P135" s="31" t="str">
        <f t="shared" si="20"/>
        <v/>
      </c>
      <c r="Q135" s="31" t="str">
        <f t="shared" si="21"/>
        <v/>
      </c>
      <c r="R135" s="31" t="str">
        <f t="shared" si="3"/>
        <v/>
      </c>
      <c r="S135" s="31" t="str">
        <f t="shared" si="4"/>
        <v/>
      </c>
      <c r="T135" s="31" t="str">
        <f t="shared" si="5"/>
        <v/>
      </c>
      <c r="U135" s="31" t="str">
        <f t="shared" si="6"/>
        <v/>
      </c>
      <c r="V135" s="1"/>
      <c r="W135" s="32"/>
      <c r="X135" s="28"/>
      <c r="Y135" s="28"/>
      <c r="Z135" s="28"/>
      <c r="AA135" s="28"/>
      <c r="AB135" s="28"/>
    </row>
    <row r="136" ht="12.0" customHeight="1">
      <c r="A136" s="8" t="s">
        <v>44</v>
      </c>
      <c r="B136" s="9">
        <v>43168.0</v>
      </c>
      <c r="C136" s="10">
        <v>0.375</v>
      </c>
      <c r="D136" s="10">
        <v>0.5</v>
      </c>
      <c r="E136" s="13"/>
      <c r="F136" s="13"/>
      <c r="G136" s="13"/>
      <c r="H136" s="15"/>
      <c r="I136" s="13"/>
      <c r="J136" s="13"/>
      <c r="K136" s="13"/>
      <c r="L136" s="13"/>
      <c r="M136" s="13"/>
      <c r="N136" s="13"/>
      <c r="O136" s="13"/>
      <c r="P136" s="17" t="str">
        <f t="shared" si="20"/>
        <v/>
      </c>
      <c r="Q136" s="17" t="str">
        <f t="shared" si="21"/>
        <v/>
      </c>
      <c r="R136" s="17" t="str">
        <f t="shared" si="3"/>
        <v/>
      </c>
      <c r="S136" s="17" t="str">
        <f t="shared" si="4"/>
        <v/>
      </c>
      <c r="T136" s="17" t="str">
        <f t="shared" si="5"/>
        <v/>
      </c>
      <c r="U136" s="17" t="str">
        <f t="shared" si="6"/>
        <v/>
      </c>
      <c r="V136" s="13"/>
      <c r="W136" s="27"/>
      <c r="X136" s="28"/>
      <c r="Y136" s="28"/>
      <c r="Z136" s="28"/>
      <c r="AA136" s="28"/>
      <c r="AB136" s="28"/>
    </row>
    <row r="137" ht="12.0" customHeight="1">
      <c r="A137" s="4" t="s">
        <v>44</v>
      </c>
      <c r="B137" s="29">
        <v>43168.0</v>
      </c>
      <c r="C137" s="3">
        <v>0.625</v>
      </c>
      <c r="D137" s="3">
        <v>0.75</v>
      </c>
      <c r="E137" s="1"/>
      <c r="F137" s="1"/>
      <c r="G137" s="1"/>
      <c r="H137" s="30"/>
      <c r="I137" s="1"/>
      <c r="J137" s="1"/>
      <c r="K137" s="1"/>
      <c r="L137" s="1"/>
      <c r="M137" s="1"/>
      <c r="N137" s="1"/>
      <c r="O137" s="1"/>
      <c r="P137" s="31" t="str">
        <f t="shared" si="20"/>
        <v/>
      </c>
      <c r="Q137" s="31" t="str">
        <f t="shared" si="21"/>
        <v/>
      </c>
      <c r="R137" s="31" t="str">
        <f t="shared" si="3"/>
        <v/>
      </c>
      <c r="S137" s="1" t="str">
        <f t="shared" si="4"/>
        <v/>
      </c>
      <c r="T137" s="31" t="str">
        <f t="shared" si="5"/>
        <v/>
      </c>
      <c r="U137" s="31" t="str">
        <f t="shared" si="6"/>
        <v/>
      </c>
      <c r="V137" s="1"/>
      <c r="W137" s="32"/>
      <c r="X137" s="28"/>
      <c r="Y137" s="28"/>
      <c r="Z137" s="28"/>
      <c r="AA137" s="28"/>
      <c r="AB137" s="28"/>
    </row>
    <row r="138" ht="12.0" customHeight="1">
      <c r="A138" s="8" t="s">
        <v>45</v>
      </c>
      <c r="B138" s="9">
        <v>43169.0</v>
      </c>
      <c r="C138" s="10">
        <v>0.375</v>
      </c>
      <c r="D138" s="10">
        <v>0.5</v>
      </c>
      <c r="E138" s="13"/>
      <c r="F138" s="13"/>
      <c r="G138" s="13"/>
      <c r="H138" s="15"/>
      <c r="I138" s="13"/>
      <c r="J138" s="13"/>
      <c r="K138" s="13"/>
      <c r="L138" s="13"/>
      <c r="M138" s="13"/>
      <c r="N138" s="13"/>
      <c r="O138" s="13"/>
      <c r="P138" s="17" t="str">
        <f t="shared" si="20"/>
        <v/>
      </c>
      <c r="Q138" s="17" t="str">
        <f t="shared" si="21"/>
        <v/>
      </c>
      <c r="R138" s="17" t="str">
        <f t="shared" si="3"/>
        <v/>
      </c>
      <c r="S138" s="17" t="str">
        <f t="shared" si="4"/>
        <v/>
      </c>
      <c r="T138" s="17" t="str">
        <f t="shared" si="5"/>
        <v/>
      </c>
      <c r="U138" s="17" t="str">
        <f t="shared" si="6"/>
        <v/>
      </c>
      <c r="V138" s="13"/>
      <c r="W138" s="27"/>
      <c r="X138" s="28"/>
      <c r="Y138" s="28"/>
      <c r="Z138" s="28"/>
      <c r="AA138" s="28"/>
      <c r="AB138" s="28"/>
    </row>
    <row r="139" ht="12.0" customHeight="1">
      <c r="A139" s="4" t="s">
        <v>45</v>
      </c>
      <c r="B139" s="29">
        <v>43169.0</v>
      </c>
      <c r="C139" s="3">
        <v>0.625</v>
      </c>
      <c r="D139" s="3">
        <v>0.75</v>
      </c>
      <c r="E139" s="1"/>
      <c r="F139" s="1"/>
      <c r="G139" s="1"/>
      <c r="H139" s="30"/>
      <c r="I139" s="1"/>
      <c r="J139" s="1"/>
      <c r="K139" s="1"/>
      <c r="L139" s="1"/>
      <c r="M139" s="1"/>
      <c r="N139" s="1"/>
      <c r="O139" s="1"/>
      <c r="P139" s="31" t="str">
        <f t="shared" si="20"/>
        <v/>
      </c>
      <c r="Q139" s="31" t="str">
        <f t="shared" si="21"/>
        <v/>
      </c>
      <c r="R139" s="31" t="str">
        <f t="shared" si="3"/>
        <v/>
      </c>
      <c r="S139" s="31" t="str">
        <f t="shared" si="4"/>
        <v/>
      </c>
      <c r="T139" s="31" t="str">
        <f t="shared" si="5"/>
        <v/>
      </c>
      <c r="U139" s="31" t="str">
        <f t="shared" si="6"/>
        <v/>
      </c>
      <c r="V139" s="1"/>
      <c r="W139" s="32"/>
      <c r="X139" s="28"/>
      <c r="Y139" s="28"/>
      <c r="Z139" s="28"/>
      <c r="AA139" s="28"/>
      <c r="AB139" s="28"/>
    </row>
    <row r="140" ht="12.0" customHeight="1">
      <c r="A140" s="8" t="s">
        <v>46</v>
      </c>
      <c r="B140" s="9">
        <v>43170.0</v>
      </c>
      <c r="C140" s="10">
        <v>0.375</v>
      </c>
      <c r="D140" s="10">
        <v>0.5</v>
      </c>
      <c r="E140" s="13"/>
      <c r="F140" s="13"/>
      <c r="G140" s="13"/>
      <c r="H140" s="15"/>
      <c r="I140" s="13"/>
      <c r="J140" s="13"/>
      <c r="K140" s="13"/>
      <c r="L140" s="13"/>
      <c r="M140" s="13"/>
      <c r="N140" s="13"/>
      <c r="O140" s="13"/>
      <c r="P140" s="17" t="str">
        <f t="shared" si="20"/>
        <v/>
      </c>
      <c r="Q140" s="17" t="str">
        <f t="shared" si="21"/>
        <v/>
      </c>
      <c r="R140" s="17" t="str">
        <f t="shared" si="3"/>
        <v/>
      </c>
      <c r="S140" s="17" t="str">
        <f t="shared" si="4"/>
        <v/>
      </c>
      <c r="T140" s="17" t="str">
        <f t="shared" si="5"/>
        <v/>
      </c>
      <c r="U140" s="17" t="str">
        <f t="shared" si="6"/>
        <v/>
      </c>
      <c r="V140" s="13"/>
      <c r="W140" s="27"/>
      <c r="X140" s="28"/>
      <c r="Y140" s="28"/>
      <c r="Z140" s="28"/>
      <c r="AA140" s="28"/>
      <c r="AB140" s="28"/>
    </row>
    <row r="141" ht="12.0" customHeight="1">
      <c r="A141" s="4" t="s">
        <v>46</v>
      </c>
      <c r="B141" s="29">
        <v>43170.0</v>
      </c>
      <c r="C141" s="3">
        <v>0.625</v>
      </c>
      <c r="D141" s="3">
        <v>0.75</v>
      </c>
      <c r="E141" s="1"/>
      <c r="F141" s="1"/>
      <c r="G141" s="1"/>
      <c r="H141" s="30"/>
      <c r="I141" s="1"/>
      <c r="J141" s="1"/>
      <c r="K141" s="1"/>
      <c r="L141" s="1"/>
      <c r="M141" s="1"/>
      <c r="N141" s="1"/>
      <c r="O141" s="1"/>
      <c r="P141" s="31" t="str">
        <f t="shared" si="20"/>
        <v/>
      </c>
      <c r="Q141" s="31" t="str">
        <f t="shared" si="21"/>
        <v/>
      </c>
      <c r="R141" s="31" t="str">
        <f t="shared" si="3"/>
        <v/>
      </c>
      <c r="S141" s="1" t="str">
        <f t="shared" si="4"/>
        <v/>
      </c>
      <c r="T141" s="31" t="str">
        <f t="shared" si="5"/>
        <v/>
      </c>
      <c r="U141" s="31" t="str">
        <f t="shared" si="6"/>
        <v/>
      </c>
      <c r="V141" s="1"/>
      <c r="W141" s="32"/>
      <c r="X141" s="28"/>
      <c r="Y141" s="28"/>
      <c r="Z141" s="28"/>
      <c r="AA141" s="28"/>
      <c r="AB141" s="28"/>
    </row>
    <row r="142" ht="12.0" customHeight="1">
      <c r="A142" s="8" t="s">
        <v>25</v>
      </c>
      <c r="B142" s="9">
        <v>43171.0</v>
      </c>
      <c r="C142" s="10">
        <v>0.375</v>
      </c>
      <c r="D142" s="10">
        <v>0.5</v>
      </c>
      <c r="E142" s="13"/>
      <c r="F142" s="13"/>
      <c r="G142" s="13"/>
      <c r="H142" s="15"/>
      <c r="I142" s="13"/>
      <c r="J142" s="13"/>
      <c r="K142" s="13"/>
      <c r="L142" s="13"/>
      <c r="M142" s="13"/>
      <c r="N142" s="13"/>
      <c r="O142" s="13"/>
      <c r="P142" s="17" t="str">
        <f t="shared" si="20"/>
        <v/>
      </c>
      <c r="Q142" s="17" t="str">
        <f t="shared" si="21"/>
        <v/>
      </c>
      <c r="R142" s="17" t="str">
        <f t="shared" si="3"/>
        <v/>
      </c>
      <c r="S142" s="13" t="str">
        <f t="shared" si="4"/>
        <v/>
      </c>
      <c r="T142" s="17" t="str">
        <f t="shared" si="5"/>
        <v/>
      </c>
      <c r="U142" s="17" t="str">
        <f t="shared" si="6"/>
        <v/>
      </c>
      <c r="V142" s="13"/>
      <c r="W142" s="27"/>
      <c r="X142" s="28"/>
      <c r="Y142" s="28"/>
      <c r="Z142" s="28"/>
      <c r="AA142" s="28"/>
      <c r="AB142" s="28"/>
    </row>
    <row r="143" ht="12.0" customHeight="1">
      <c r="A143" s="4" t="s">
        <v>25</v>
      </c>
      <c r="B143" s="29">
        <v>43171.0</v>
      </c>
      <c r="C143" s="3">
        <v>0.625</v>
      </c>
      <c r="D143" s="3">
        <v>0.75</v>
      </c>
      <c r="E143" s="1"/>
      <c r="F143" s="1"/>
      <c r="G143" s="1"/>
      <c r="H143" s="30"/>
      <c r="I143" s="1"/>
      <c r="J143" s="1"/>
      <c r="K143" s="1"/>
      <c r="L143" s="1"/>
      <c r="M143" s="1"/>
      <c r="N143" s="1"/>
      <c r="O143" s="1"/>
      <c r="P143" s="31" t="str">
        <f t="shared" si="20"/>
        <v/>
      </c>
      <c r="Q143" s="31" t="str">
        <f t="shared" si="21"/>
        <v/>
      </c>
      <c r="R143" s="31" t="str">
        <f t="shared" si="3"/>
        <v/>
      </c>
      <c r="S143" s="1" t="str">
        <f t="shared" si="4"/>
        <v/>
      </c>
      <c r="T143" s="31" t="str">
        <f t="shared" si="5"/>
        <v/>
      </c>
      <c r="U143" s="31" t="str">
        <f t="shared" si="6"/>
        <v/>
      </c>
      <c r="V143" s="1"/>
      <c r="W143" s="32"/>
      <c r="X143" s="28"/>
      <c r="Y143" s="28"/>
      <c r="Z143" s="28"/>
      <c r="AA143" s="28"/>
      <c r="AB143" s="28"/>
    </row>
    <row r="144" ht="12.0" customHeight="1">
      <c r="A144" s="8" t="s">
        <v>39</v>
      </c>
      <c r="B144" s="9">
        <v>43172.0</v>
      </c>
      <c r="C144" s="10">
        <v>0.375</v>
      </c>
      <c r="D144" s="10">
        <v>0.5</v>
      </c>
      <c r="E144" s="13"/>
      <c r="F144" s="13"/>
      <c r="G144" s="13"/>
      <c r="H144" s="15"/>
      <c r="I144" s="13"/>
      <c r="J144" s="13"/>
      <c r="K144" s="13"/>
      <c r="L144" s="13"/>
      <c r="M144" s="13"/>
      <c r="N144" s="13"/>
      <c r="O144" s="13"/>
      <c r="P144" s="17" t="str">
        <f t="shared" si="20"/>
        <v/>
      </c>
      <c r="Q144" s="17" t="str">
        <f t="shared" si="21"/>
        <v/>
      </c>
      <c r="R144" s="17" t="str">
        <f t="shared" si="3"/>
        <v/>
      </c>
      <c r="S144" s="17" t="str">
        <f t="shared" si="4"/>
        <v/>
      </c>
      <c r="T144" s="17" t="str">
        <f t="shared" si="5"/>
        <v/>
      </c>
      <c r="U144" s="17" t="str">
        <f t="shared" si="6"/>
        <v/>
      </c>
      <c r="V144" s="13"/>
      <c r="W144" s="27"/>
      <c r="X144" s="28"/>
      <c r="Y144" s="28"/>
      <c r="Z144" s="28"/>
      <c r="AA144" s="28"/>
      <c r="AB144" s="28"/>
    </row>
    <row r="145" ht="12.0" customHeight="1">
      <c r="A145" s="4" t="s">
        <v>39</v>
      </c>
      <c r="B145" s="29">
        <v>43172.0</v>
      </c>
      <c r="C145" s="3">
        <v>0.625</v>
      </c>
      <c r="D145" s="3">
        <v>0.75</v>
      </c>
      <c r="E145" s="1"/>
      <c r="F145" s="1"/>
      <c r="G145" s="1"/>
      <c r="H145" s="30"/>
      <c r="I145" s="1"/>
      <c r="J145" s="1"/>
      <c r="K145" s="1"/>
      <c r="L145" s="1"/>
      <c r="M145" s="1"/>
      <c r="N145" s="1"/>
      <c r="O145" s="1"/>
      <c r="P145" s="31" t="str">
        <f t="shared" si="20"/>
        <v/>
      </c>
      <c r="Q145" s="31" t="str">
        <f t="shared" si="21"/>
        <v/>
      </c>
      <c r="R145" s="31" t="str">
        <f t="shared" si="3"/>
        <v/>
      </c>
      <c r="S145" s="31" t="str">
        <f t="shared" si="4"/>
        <v/>
      </c>
      <c r="T145" s="31" t="str">
        <f t="shared" si="5"/>
        <v/>
      </c>
      <c r="U145" s="31" t="str">
        <f t="shared" si="6"/>
        <v/>
      </c>
      <c r="V145" s="1"/>
      <c r="W145" s="32"/>
      <c r="X145" s="28"/>
      <c r="Y145" s="28"/>
      <c r="Z145" s="28"/>
      <c r="AA145" s="28"/>
      <c r="AB145" s="28"/>
    </row>
    <row r="146" ht="12.0" customHeight="1">
      <c r="A146" s="8" t="s">
        <v>42</v>
      </c>
      <c r="B146" s="9">
        <v>43173.0</v>
      </c>
      <c r="C146" s="10">
        <v>0.375</v>
      </c>
      <c r="D146" s="10">
        <v>0.5</v>
      </c>
      <c r="E146" s="13"/>
      <c r="F146" s="13"/>
      <c r="G146" s="13"/>
      <c r="H146" s="15"/>
      <c r="I146" s="13"/>
      <c r="J146" s="13"/>
      <c r="K146" s="13"/>
      <c r="L146" s="13"/>
      <c r="M146" s="13"/>
      <c r="N146" s="13"/>
      <c r="O146" s="13"/>
      <c r="P146" s="17" t="str">
        <f t="shared" si="20"/>
        <v/>
      </c>
      <c r="Q146" s="17" t="str">
        <f t="shared" si="21"/>
        <v/>
      </c>
      <c r="R146" s="17" t="str">
        <f t="shared" si="3"/>
        <v/>
      </c>
      <c r="S146" s="17" t="str">
        <f t="shared" si="4"/>
        <v/>
      </c>
      <c r="T146" s="17" t="str">
        <f t="shared" si="5"/>
        <v/>
      </c>
      <c r="U146" s="17" t="str">
        <f t="shared" si="6"/>
        <v/>
      </c>
      <c r="V146" s="13"/>
      <c r="W146" s="27"/>
      <c r="X146" s="28"/>
      <c r="Y146" s="28"/>
      <c r="Z146" s="28"/>
      <c r="AA146" s="28"/>
      <c r="AB146" s="28"/>
    </row>
    <row r="147" ht="12.0" customHeight="1">
      <c r="A147" s="4" t="s">
        <v>42</v>
      </c>
      <c r="B147" s="29">
        <v>43173.0</v>
      </c>
      <c r="C147" s="3">
        <v>0.625</v>
      </c>
      <c r="D147" s="3">
        <v>0.75</v>
      </c>
      <c r="E147" s="1"/>
      <c r="F147" s="1"/>
      <c r="G147" s="1"/>
      <c r="H147" s="30"/>
      <c r="I147" s="1"/>
      <c r="J147" s="1"/>
      <c r="K147" s="1"/>
      <c r="L147" s="1"/>
      <c r="M147" s="1"/>
      <c r="N147" s="1"/>
      <c r="O147" s="1"/>
      <c r="P147" s="31" t="str">
        <f t="shared" si="20"/>
        <v/>
      </c>
      <c r="Q147" s="31" t="str">
        <f t="shared" si="21"/>
        <v/>
      </c>
      <c r="R147" s="31" t="str">
        <f t="shared" si="3"/>
        <v/>
      </c>
      <c r="S147" s="31" t="str">
        <f t="shared" si="4"/>
        <v/>
      </c>
      <c r="T147" s="31" t="str">
        <f t="shared" si="5"/>
        <v/>
      </c>
      <c r="U147" s="31" t="str">
        <f t="shared" si="6"/>
        <v/>
      </c>
      <c r="V147" s="1"/>
      <c r="W147" s="32"/>
      <c r="X147" s="28"/>
      <c r="Y147" s="28"/>
      <c r="Z147" s="28"/>
      <c r="AA147" s="28"/>
      <c r="AB147" s="28"/>
    </row>
    <row r="148" ht="12.0" customHeight="1">
      <c r="A148" s="8" t="s">
        <v>43</v>
      </c>
      <c r="B148" s="9">
        <v>43174.0</v>
      </c>
      <c r="C148" s="10">
        <v>0.375</v>
      </c>
      <c r="D148" s="10">
        <v>0.5</v>
      </c>
      <c r="E148" s="13"/>
      <c r="F148" s="13"/>
      <c r="G148" s="13"/>
      <c r="H148" s="15"/>
      <c r="I148" s="13"/>
      <c r="J148" s="13"/>
      <c r="K148" s="13"/>
      <c r="L148" s="13"/>
      <c r="M148" s="13"/>
      <c r="N148" s="13"/>
      <c r="O148" s="13"/>
      <c r="P148" s="17" t="str">
        <f t="shared" si="20"/>
        <v/>
      </c>
      <c r="Q148" s="17" t="str">
        <f t="shared" si="21"/>
        <v/>
      </c>
      <c r="R148" s="17" t="str">
        <f t="shared" si="3"/>
        <v/>
      </c>
      <c r="S148" s="17" t="str">
        <f t="shared" si="4"/>
        <v/>
      </c>
      <c r="T148" s="17" t="str">
        <f t="shared" si="5"/>
        <v/>
      </c>
      <c r="U148" s="17" t="str">
        <f t="shared" si="6"/>
        <v/>
      </c>
      <c r="V148" s="13"/>
      <c r="W148" s="27"/>
      <c r="X148" s="28"/>
      <c r="Y148" s="28"/>
      <c r="Z148" s="28"/>
      <c r="AA148" s="28"/>
      <c r="AB148" s="28"/>
    </row>
    <row r="149" ht="12.0" customHeight="1">
      <c r="A149" s="4" t="s">
        <v>43</v>
      </c>
      <c r="B149" s="29">
        <v>43174.0</v>
      </c>
      <c r="C149" s="3">
        <v>0.625</v>
      </c>
      <c r="D149" s="3">
        <v>0.75</v>
      </c>
      <c r="E149" s="1"/>
      <c r="F149" s="1"/>
      <c r="G149" s="1"/>
      <c r="H149" s="30"/>
      <c r="I149" s="1"/>
      <c r="J149" s="1"/>
      <c r="K149" s="1"/>
      <c r="L149" s="1"/>
      <c r="M149" s="1"/>
      <c r="N149" s="1"/>
      <c r="O149" s="1"/>
      <c r="P149" s="31" t="str">
        <f t="shared" si="20"/>
        <v/>
      </c>
      <c r="Q149" s="31" t="str">
        <f t="shared" si="21"/>
        <v/>
      </c>
      <c r="R149" s="31" t="str">
        <f t="shared" si="3"/>
        <v/>
      </c>
      <c r="S149" s="1" t="str">
        <f t="shared" si="4"/>
        <v/>
      </c>
      <c r="T149" s="31" t="str">
        <f t="shared" si="5"/>
        <v/>
      </c>
      <c r="U149" s="31" t="str">
        <f t="shared" si="6"/>
        <v/>
      </c>
      <c r="V149" s="1"/>
      <c r="W149" s="32"/>
      <c r="X149" s="28"/>
      <c r="Y149" s="28"/>
      <c r="Z149" s="28"/>
      <c r="AA149" s="28"/>
      <c r="AB149" s="28"/>
    </row>
    <row r="150" ht="12.0" customHeight="1">
      <c r="A150" s="8" t="s">
        <v>44</v>
      </c>
      <c r="B150" s="9">
        <v>43175.0</v>
      </c>
      <c r="C150" s="10">
        <v>0.375</v>
      </c>
      <c r="D150" s="10">
        <v>0.5</v>
      </c>
      <c r="E150" s="13"/>
      <c r="F150" s="13"/>
      <c r="G150" s="13"/>
      <c r="H150" s="15"/>
      <c r="I150" s="13"/>
      <c r="J150" s="13"/>
      <c r="K150" s="13"/>
      <c r="L150" s="13"/>
      <c r="M150" s="13"/>
      <c r="N150" s="13"/>
      <c r="O150" s="13"/>
      <c r="P150" s="17" t="str">
        <f t="shared" si="20"/>
        <v/>
      </c>
      <c r="Q150" s="17" t="str">
        <f t="shared" si="21"/>
        <v/>
      </c>
      <c r="R150" s="17" t="str">
        <f t="shared" si="3"/>
        <v/>
      </c>
      <c r="S150" s="17" t="str">
        <f t="shared" si="4"/>
        <v/>
      </c>
      <c r="T150" s="17" t="str">
        <f t="shared" si="5"/>
        <v/>
      </c>
      <c r="U150" s="17" t="str">
        <f t="shared" si="6"/>
        <v/>
      </c>
      <c r="V150" s="13"/>
      <c r="W150" s="27"/>
      <c r="X150" s="28"/>
      <c r="Y150" s="28"/>
      <c r="Z150" s="28"/>
      <c r="AA150" s="28"/>
      <c r="AB150" s="28"/>
    </row>
    <row r="151" ht="12.0" customHeight="1">
      <c r="A151" s="4" t="s">
        <v>44</v>
      </c>
      <c r="B151" s="29">
        <v>43175.0</v>
      </c>
      <c r="C151" s="3">
        <v>0.625</v>
      </c>
      <c r="D151" s="3">
        <v>0.75</v>
      </c>
      <c r="E151" s="1"/>
      <c r="F151" s="1"/>
      <c r="G151" s="1"/>
      <c r="H151" s="30"/>
      <c r="I151" s="1"/>
      <c r="J151" s="1"/>
      <c r="K151" s="1"/>
      <c r="L151" s="1"/>
      <c r="M151" s="1"/>
      <c r="N151" s="1"/>
      <c r="O151" s="1"/>
      <c r="P151" s="31" t="str">
        <f t="shared" si="20"/>
        <v/>
      </c>
      <c r="Q151" s="31" t="str">
        <f t="shared" si="21"/>
        <v/>
      </c>
      <c r="R151" s="31" t="str">
        <f t="shared" si="3"/>
        <v/>
      </c>
      <c r="S151" s="31" t="str">
        <f t="shared" si="4"/>
        <v/>
      </c>
      <c r="T151" s="31" t="str">
        <f t="shared" si="5"/>
        <v/>
      </c>
      <c r="U151" s="31" t="str">
        <f t="shared" si="6"/>
        <v/>
      </c>
      <c r="V151" s="1"/>
      <c r="W151" s="32"/>
      <c r="X151" s="28"/>
      <c r="Y151" s="28"/>
      <c r="Z151" s="28"/>
      <c r="AA151" s="28"/>
      <c r="AB151" s="28"/>
    </row>
    <row r="152" ht="12.0" customHeight="1">
      <c r="A152" s="8" t="s">
        <v>45</v>
      </c>
      <c r="B152" s="9">
        <v>43176.0</v>
      </c>
      <c r="C152" s="10">
        <v>0.375</v>
      </c>
      <c r="D152" s="10">
        <v>0.5</v>
      </c>
      <c r="E152" s="13"/>
      <c r="F152" s="13"/>
      <c r="G152" s="13"/>
      <c r="H152" s="15"/>
      <c r="I152" s="13"/>
      <c r="J152" s="13"/>
      <c r="K152" s="13"/>
      <c r="L152" s="13"/>
      <c r="M152" s="13"/>
      <c r="N152" s="13"/>
      <c r="O152" s="13"/>
      <c r="P152" s="17" t="str">
        <f t="shared" si="20"/>
        <v/>
      </c>
      <c r="Q152" s="17" t="str">
        <f t="shared" si="21"/>
        <v/>
      </c>
      <c r="R152" s="17" t="str">
        <f t="shared" si="3"/>
        <v/>
      </c>
      <c r="S152" s="17" t="str">
        <f t="shared" si="4"/>
        <v/>
      </c>
      <c r="T152" s="17" t="str">
        <f t="shared" si="5"/>
        <v/>
      </c>
      <c r="U152" s="17" t="str">
        <f t="shared" si="6"/>
        <v/>
      </c>
      <c r="V152" s="13"/>
      <c r="W152" s="27"/>
      <c r="X152" s="28"/>
      <c r="Y152" s="28"/>
      <c r="Z152" s="28"/>
      <c r="AA152" s="28"/>
      <c r="AB152" s="28"/>
    </row>
    <row r="153" ht="12.0" customHeight="1">
      <c r="A153" s="4" t="s">
        <v>45</v>
      </c>
      <c r="B153" s="29">
        <v>43176.0</v>
      </c>
      <c r="C153" s="3">
        <v>0.625</v>
      </c>
      <c r="D153" s="3">
        <v>0.75</v>
      </c>
      <c r="E153" s="1"/>
      <c r="F153" s="1"/>
      <c r="G153" s="1"/>
      <c r="H153" s="30"/>
      <c r="I153" s="1"/>
      <c r="J153" s="1"/>
      <c r="K153" s="1"/>
      <c r="L153" s="1"/>
      <c r="M153" s="1"/>
      <c r="N153" s="1"/>
      <c r="O153" s="1"/>
      <c r="P153" s="31" t="str">
        <f t="shared" si="20"/>
        <v/>
      </c>
      <c r="Q153" s="31" t="str">
        <f t="shared" si="21"/>
        <v/>
      </c>
      <c r="R153" s="31" t="str">
        <f t="shared" si="3"/>
        <v/>
      </c>
      <c r="S153" s="1" t="str">
        <f t="shared" si="4"/>
        <v/>
      </c>
      <c r="T153" s="31" t="str">
        <f t="shared" si="5"/>
        <v/>
      </c>
      <c r="U153" s="31" t="str">
        <f t="shared" si="6"/>
        <v/>
      </c>
      <c r="V153" s="1"/>
      <c r="W153" s="32"/>
      <c r="X153" s="28"/>
      <c r="Y153" s="28"/>
      <c r="Z153" s="28"/>
      <c r="AA153" s="28"/>
      <c r="AB153" s="28"/>
    </row>
    <row r="154" ht="12.0" customHeight="1">
      <c r="A154" s="8" t="s">
        <v>46</v>
      </c>
      <c r="B154" s="9">
        <v>43177.0</v>
      </c>
      <c r="C154" s="10">
        <v>0.375</v>
      </c>
      <c r="D154" s="10">
        <v>0.5</v>
      </c>
      <c r="E154" s="13"/>
      <c r="F154" s="13"/>
      <c r="G154" s="13"/>
      <c r="H154" s="15"/>
      <c r="I154" s="13"/>
      <c r="J154" s="13"/>
      <c r="K154" s="13"/>
      <c r="L154" s="13"/>
      <c r="M154" s="13"/>
      <c r="N154" s="13"/>
      <c r="O154" s="13"/>
      <c r="P154" s="17" t="str">
        <f t="shared" si="20"/>
        <v/>
      </c>
      <c r="Q154" s="17" t="str">
        <f t="shared" si="21"/>
        <v/>
      </c>
      <c r="R154" s="17" t="str">
        <f t="shared" si="3"/>
        <v/>
      </c>
      <c r="S154" s="17" t="str">
        <f t="shared" si="4"/>
        <v/>
      </c>
      <c r="T154" s="17" t="str">
        <f t="shared" si="5"/>
        <v/>
      </c>
      <c r="U154" s="17" t="str">
        <f t="shared" si="6"/>
        <v/>
      </c>
      <c r="V154" s="13"/>
      <c r="W154" s="27"/>
      <c r="X154" s="28"/>
      <c r="Y154" s="28"/>
      <c r="Z154" s="28"/>
      <c r="AA154" s="28"/>
      <c r="AB154" s="28"/>
    </row>
    <row r="155" ht="12.0" customHeight="1">
      <c r="A155" s="4" t="s">
        <v>46</v>
      </c>
      <c r="B155" s="29">
        <v>43177.0</v>
      </c>
      <c r="C155" s="3">
        <v>0.625</v>
      </c>
      <c r="D155" s="3">
        <v>0.75</v>
      </c>
      <c r="E155" s="1"/>
      <c r="F155" s="1"/>
      <c r="G155" s="1"/>
      <c r="H155" s="30"/>
      <c r="I155" s="1"/>
      <c r="J155" s="1"/>
      <c r="K155" s="1"/>
      <c r="L155" s="1"/>
      <c r="M155" s="1"/>
      <c r="N155" s="1"/>
      <c r="O155" s="1"/>
      <c r="P155" s="31" t="str">
        <f t="shared" si="20"/>
        <v/>
      </c>
      <c r="Q155" s="31" t="str">
        <f t="shared" si="21"/>
        <v/>
      </c>
      <c r="R155" s="31" t="str">
        <f t="shared" si="3"/>
        <v/>
      </c>
      <c r="S155" s="31" t="str">
        <f t="shared" si="4"/>
        <v/>
      </c>
      <c r="T155" s="31" t="str">
        <f t="shared" si="5"/>
        <v/>
      </c>
      <c r="U155" s="31" t="str">
        <f t="shared" si="6"/>
        <v/>
      </c>
      <c r="V155" s="1"/>
      <c r="W155" s="32"/>
      <c r="X155" s="28"/>
      <c r="Y155" s="28"/>
      <c r="Z155" s="28"/>
      <c r="AA155" s="28"/>
      <c r="AB155" s="28"/>
    </row>
    <row r="156" ht="12.0" customHeight="1">
      <c r="A156" s="8" t="s">
        <v>25</v>
      </c>
      <c r="B156" s="9">
        <v>43178.0</v>
      </c>
      <c r="C156" s="10">
        <v>0.375</v>
      </c>
      <c r="D156" s="10">
        <v>0.5</v>
      </c>
      <c r="E156" s="13"/>
      <c r="F156" s="13"/>
      <c r="G156" s="13"/>
      <c r="H156" s="15"/>
      <c r="I156" s="13"/>
      <c r="J156" s="13"/>
      <c r="K156" s="13"/>
      <c r="L156" s="13"/>
      <c r="M156" s="13"/>
      <c r="N156" s="13"/>
      <c r="O156" s="13"/>
      <c r="P156" s="17" t="str">
        <f t="shared" si="20"/>
        <v/>
      </c>
      <c r="Q156" s="17" t="str">
        <f t="shared" si="21"/>
        <v/>
      </c>
      <c r="R156" s="17" t="str">
        <f t="shared" si="3"/>
        <v/>
      </c>
      <c r="S156" s="17" t="str">
        <f t="shared" si="4"/>
        <v/>
      </c>
      <c r="T156" s="17" t="str">
        <f t="shared" si="5"/>
        <v/>
      </c>
      <c r="U156" s="17" t="str">
        <f t="shared" si="6"/>
        <v/>
      </c>
      <c r="V156" s="13"/>
      <c r="W156" s="27"/>
      <c r="X156" s="28"/>
      <c r="Y156" s="28"/>
      <c r="Z156" s="28"/>
      <c r="AA156" s="28"/>
      <c r="AB156" s="28"/>
    </row>
    <row r="157" ht="12.0" customHeight="1">
      <c r="A157" s="4" t="s">
        <v>25</v>
      </c>
      <c r="B157" s="29">
        <v>43178.0</v>
      </c>
      <c r="C157" s="3">
        <v>0.625</v>
      </c>
      <c r="D157" s="3">
        <v>0.75</v>
      </c>
      <c r="E157" s="1"/>
      <c r="F157" s="1"/>
      <c r="G157" s="1"/>
      <c r="H157" s="30"/>
      <c r="I157" s="1"/>
      <c r="J157" s="1"/>
      <c r="K157" s="1"/>
      <c r="L157" s="1"/>
      <c r="M157" s="1"/>
      <c r="N157" s="1"/>
      <c r="O157" s="1"/>
      <c r="P157" s="31" t="str">
        <f t="shared" si="20"/>
        <v/>
      </c>
      <c r="Q157" s="31" t="str">
        <f t="shared" si="21"/>
        <v/>
      </c>
      <c r="R157" s="31" t="str">
        <f t="shared" si="3"/>
        <v/>
      </c>
      <c r="S157" s="1" t="str">
        <f t="shared" si="4"/>
        <v/>
      </c>
      <c r="T157" s="31" t="str">
        <f t="shared" si="5"/>
        <v/>
      </c>
      <c r="U157" s="31" t="str">
        <f t="shared" si="6"/>
        <v/>
      </c>
      <c r="V157" s="1"/>
      <c r="W157" s="32"/>
      <c r="X157" s="28"/>
      <c r="Y157" s="28"/>
      <c r="Z157" s="28"/>
      <c r="AA157" s="28"/>
      <c r="AB157" s="28"/>
    </row>
    <row r="158" ht="12.0" customHeight="1">
      <c r="A158" s="8" t="s">
        <v>39</v>
      </c>
      <c r="B158" s="9">
        <v>43179.0</v>
      </c>
      <c r="C158" s="10">
        <v>0.375</v>
      </c>
      <c r="D158" s="10">
        <v>0.5</v>
      </c>
      <c r="E158" s="13"/>
      <c r="F158" s="13"/>
      <c r="G158" s="13"/>
      <c r="H158" s="15"/>
      <c r="I158" s="13"/>
      <c r="J158" s="13"/>
      <c r="K158" s="13"/>
      <c r="L158" s="13"/>
      <c r="M158" s="13"/>
      <c r="N158" s="13"/>
      <c r="O158" s="13"/>
      <c r="P158" s="17" t="str">
        <f t="shared" si="20"/>
        <v/>
      </c>
      <c r="Q158" s="17" t="str">
        <f t="shared" si="21"/>
        <v/>
      </c>
      <c r="R158" s="17" t="str">
        <f t="shared" si="3"/>
        <v/>
      </c>
      <c r="S158" s="17" t="str">
        <f t="shared" si="4"/>
        <v/>
      </c>
      <c r="T158" s="17" t="str">
        <f t="shared" si="5"/>
        <v/>
      </c>
      <c r="U158" s="17" t="str">
        <f t="shared" si="6"/>
        <v/>
      </c>
      <c r="V158" s="13"/>
      <c r="W158" s="27"/>
      <c r="X158" s="28"/>
      <c r="Y158" s="28"/>
      <c r="Z158" s="28"/>
      <c r="AA158" s="28"/>
      <c r="AB158" s="28"/>
    </row>
    <row r="159" ht="12.0" customHeight="1">
      <c r="A159" s="4" t="s">
        <v>39</v>
      </c>
      <c r="B159" s="29">
        <v>43179.0</v>
      </c>
      <c r="C159" s="3">
        <v>0.625</v>
      </c>
      <c r="D159" s="3">
        <v>0.75</v>
      </c>
      <c r="E159" s="1"/>
      <c r="F159" s="1"/>
      <c r="G159" s="1"/>
      <c r="H159" s="30"/>
      <c r="I159" s="1"/>
      <c r="J159" s="1"/>
      <c r="K159" s="1"/>
      <c r="L159" s="1"/>
      <c r="M159" s="1"/>
      <c r="N159" s="1"/>
      <c r="O159" s="1"/>
      <c r="P159" s="31" t="str">
        <f t="shared" si="20"/>
        <v/>
      </c>
      <c r="Q159" s="31" t="str">
        <f t="shared" si="21"/>
        <v/>
      </c>
      <c r="R159" s="31" t="str">
        <f t="shared" si="3"/>
        <v/>
      </c>
      <c r="S159" s="31" t="str">
        <f t="shared" si="4"/>
        <v/>
      </c>
      <c r="T159" s="31" t="str">
        <f t="shared" si="5"/>
        <v/>
      </c>
      <c r="U159" s="31" t="str">
        <f t="shared" si="6"/>
        <v/>
      </c>
      <c r="V159" s="1"/>
      <c r="W159" s="32"/>
      <c r="X159" s="28"/>
      <c r="Y159" s="28"/>
      <c r="Z159" s="28"/>
      <c r="AA159" s="28"/>
      <c r="AB159" s="28"/>
    </row>
    <row r="160" ht="12.0" customHeight="1">
      <c r="A160" s="8" t="s">
        <v>42</v>
      </c>
      <c r="B160" s="9">
        <v>43180.0</v>
      </c>
      <c r="C160" s="10">
        <v>0.375</v>
      </c>
      <c r="D160" s="10">
        <v>0.5</v>
      </c>
      <c r="E160" s="13"/>
      <c r="F160" s="13"/>
      <c r="G160" s="13"/>
      <c r="H160" s="15"/>
      <c r="I160" s="13"/>
      <c r="J160" s="13"/>
      <c r="K160" s="13"/>
      <c r="L160" s="13"/>
      <c r="M160" s="13"/>
      <c r="N160" s="13"/>
      <c r="O160" s="13"/>
      <c r="P160" s="17" t="str">
        <f t="shared" si="20"/>
        <v/>
      </c>
      <c r="Q160" s="17" t="str">
        <f t="shared" si="21"/>
        <v/>
      </c>
      <c r="R160" s="17" t="str">
        <f t="shared" si="3"/>
        <v/>
      </c>
      <c r="S160" s="17" t="str">
        <f t="shared" si="4"/>
        <v/>
      </c>
      <c r="T160" s="17" t="str">
        <f t="shared" si="5"/>
        <v/>
      </c>
      <c r="U160" s="17" t="str">
        <f t="shared" si="6"/>
        <v/>
      </c>
      <c r="V160" s="13"/>
      <c r="W160" s="27"/>
      <c r="X160" s="28"/>
      <c r="Y160" s="28"/>
      <c r="Z160" s="28"/>
      <c r="AA160" s="28"/>
      <c r="AB160" s="28"/>
    </row>
    <row r="161" ht="12.0" customHeight="1">
      <c r="A161" s="4" t="s">
        <v>42</v>
      </c>
      <c r="B161" s="29">
        <v>43180.0</v>
      </c>
      <c r="C161" s="3">
        <v>0.625</v>
      </c>
      <c r="D161" s="3">
        <v>0.75</v>
      </c>
      <c r="E161" s="1"/>
      <c r="F161" s="1"/>
      <c r="G161" s="1"/>
      <c r="H161" s="30"/>
      <c r="I161" s="1"/>
      <c r="J161" s="1"/>
      <c r="K161" s="1"/>
      <c r="L161" s="1"/>
      <c r="M161" s="1"/>
      <c r="N161" s="1"/>
      <c r="O161" s="1"/>
      <c r="P161" s="31" t="str">
        <f t="shared" si="20"/>
        <v/>
      </c>
      <c r="Q161" s="31" t="str">
        <f t="shared" si="21"/>
        <v/>
      </c>
      <c r="R161" s="31" t="str">
        <f t="shared" si="3"/>
        <v/>
      </c>
      <c r="S161" s="1" t="str">
        <f t="shared" si="4"/>
        <v/>
      </c>
      <c r="T161" s="31" t="str">
        <f t="shared" si="5"/>
        <v/>
      </c>
      <c r="U161" s="31" t="str">
        <f t="shared" si="6"/>
        <v/>
      </c>
      <c r="V161" s="1"/>
      <c r="W161" s="32"/>
      <c r="X161" s="28"/>
      <c r="Y161" s="28"/>
      <c r="Z161" s="28"/>
      <c r="AA161" s="28"/>
      <c r="AB161" s="28"/>
    </row>
    <row r="162" ht="12.0" customHeight="1">
      <c r="A162" s="8" t="s">
        <v>43</v>
      </c>
      <c r="B162" s="9">
        <v>43181.0</v>
      </c>
      <c r="C162" s="10">
        <v>0.375</v>
      </c>
      <c r="D162" s="10">
        <v>0.5</v>
      </c>
      <c r="E162" s="13"/>
      <c r="F162" s="13"/>
      <c r="G162" s="13"/>
      <c r="H162" s="15"/>
      <c r="I162" s="13"/>
      <c r="J162" s="13"/>
      <c r="K162" s="13"/>
      <c r="L162" s="13"/>
      <c r="M162" s="13"/>
      <c r="N162" s="13"/>
      <c r="O162" s="13"/>
      <c r="P162" s="17" t="str">
        <f t="shared" si="20"/>
        <v/>
      </c>
      <c r="Q162" s="17" t="str">
        <f t="shared" si="21"/>
        <v/>
      </c>
      <c r="R162" s="17" t="str">
        <f t="shared" si="3"/>
        <v/>
      </c>
      <c r="S162" s="13" t="str">
        <f t="shared" si="4"/>
        <v/>
      </c>
      <c r="T162" s="17" t="str">
        <f t="shared" si="5"/>
        <v/>
      </c>
      <c r="U162" s="17" t="str">
        <f t="shared" si="6"/>
        <v/>
      </c>
      <c r="V162" s="13"/>
      <c r="W162" s="27"/>
      <c r="X162" s="28"/>
      <c r="Y162" s="28"/>
      <c r="Z162" s="28"/>
      <c r="AA162" s="28"/>
      <c r="AB162" s="28"/>
    </row>
    <row r="163" ht="12.0" customHeight="1">
      <c r="A163" s="4" t="s">
        <v>43</v>
      </c>
      <c r="B163" s="29">
        <v>43181.0</v>
      </c>
      <c r="C163" s="3">
        <v>0.625</v>
      </c>
      <c r="D163" s="3">
        <v>0.75</v>
      </c>
      <c r="E163" s="1"/>
      <c r="F163" s="1"/>
      <c r="G163" s="1"/>
      <c r="H163" s="30"/>
      <c r="I163" s="1"/>
      <c r="J163" s="1"/>
      <c r="K163" s="1"/>
      <c r="L163" s="1"/>
      <c r="M163" s="1"/>
      <c r="N163" s="1"/>
      <c r="O163" s="1"/>
      <c r="P163" s="31" t="str">
        <f t="shared" si="20"/>
        <v/>
      </c>
      <c r="Q163" s="31" t="str">
        <f t="shared" si="21"/>
        <v/>
      </c>
      <c r="R163" s="31" t="str">
        <f t="shared" si="3"/>
        <v/>
      </c>
      <c r="S163" s="1" t="str">
        <f t="shared" si="4"/>
        <v/>
      </c>
      <c r="T163" s="31" t="str">
        <f t="shared" si="5"/>
        <v/>
      </c>
      <c r="U163" s="31" t="str">
        <f t="shared" si="6"/>
        <v/>
      </c>
      <c r="V163" s="1"/>
      <c r="W163" s="32"/>
      <c r="X163" s="28"/>
      <c r="Y163" s="28"/>
      <c r="Z163" s="28"/>
      <c r="AA163" s="28"/>
      <c r="AB163" s="28"/>
    </row>
    <row r="164" ht="12.0" customHeight="1">
      <c r="A164" s="8" t="s">
        <v>44</v>
      </c>
      <c r="B164" s="9">
        <v>43182.0</v>
      </c>
      <c r="C164" s="10">
        <v>0.375</v>
      </c>
      <c r="D164" s="10">
        <v>0.5</v>
      </c>
      <c r="E164" s="13"/>
      <c r="F164" s="13"/>
      <c r="G164" s="13"/>
      <c r="H164" s="15"/>
      <c r="I164" s="13"/>
      <c r="J164" s="13"/>
      <c r="K164" s="13"/>
      <c r="L164" s="13"/>
      <c r="M164" s="13"/>
      <c r="N164" s="13"/>
      <c r="O164" s="13"/>
      <c r="P164" s="17" t="str">
        <f t="shared" si="20"/>
        <v/>
      </c>
      <c r="Q164" s="17" t="str">
        <f t="shared" si="21"/>
        <v/>
      </c>
      <c r="R164" s="17" t="str">
        <f t="shared" si="3"/>
        <v/>
      </c>
      <c r="S164" s="17" t="str">
        <f t="shared" si="4"/>
        <v/>
      </c>
      <c r="T164" s="17" t="str">
        <f t="shared" si="5"/>
        <v/>
      </c>
      <c r="U164" s="17" t="str">
        <f t="shared" si="6"/>
        <v/>
      </c>
      <c r="V164" s="13"/>
      <c r="W164" s="27"/>
      <c r="X164" s="28"/>
      <c r="Y164" s="28"/>
      <c r="Z164" s="28"/>
      <c r="AA164" s="28"/>
      <c r="AB164" s="28"/>
    </row>
    <row r="165" ht="12.0" customHeight="1">
      <c r="A165" s="4" t="s">
        <v>44</v>
      </c>
      <c r="B165" s="29">
        <v>43182.0</v>
      </c>
      <c r="C165" s="3">
        <v>0.625</v>
      </c>
      <c r="D165" s="3">
        <v>0.75</v>
      </c>
      <c r="E165" s="1"/>
      <c r="F165" s="1"/>
      <c r="G165" s="1"/>
      <c r="H165" s="30"/>
      <c r="I165" s="1"/>
      <c r="J165" s="1"/>
      <c r="K165" s="1"/>
      <c r="L165" s="1"/>
      <c r="M165" s="1"/>
      <c r="N165" s="1"/>
      <c r="O165" s="1"/>
      <c r="P165" s="31" t="str">
        <f t="shared" si="20"/>
        <v/>
      </c>
      <c r="Q165" s="31" t="str">
        <f t="shared" si="21"/>
        <v/>
      </c>
      <c r="R165" s="31" t="str">
        <f t="shared" si="3"/>
        <v/>
      </c>
      <c r="S165" s="31" t="str">
        <f t="shared" si="4"/>
        <v/>
      </c>
      <c r="T165" s="31" t="str">
        <f t="shared" si="5"/>
        <v/>
      </c>
      <c r="U165" s="31" t="str">
        <f t="shared" si="6"/>
        <v/>
      </c>
      <c r="V165" s="1"/>
      <c r="W165" s="32"/>
      <c r="X165" s="28"/>
      <c r="Y165" s="28"/>
      <c r="Z165" s="28"/>
      <c r="AA165" s="28"/>
      <c r="AB165" s="28"/>
    </row>
    <row r="166" ht="12.0" customHeight="1">
      <c r="A166" s="8" t="s">
        <v>45</v>
      </c>
      <c r="B166" s="9">
        <v>43183.0</v>
      </c>
      <c r="C166" s="10">
        <v>0.375</v>
      </c>
      <c r="D166" s="10">
        <v>0.5</v>
      </c>
      <c r="E166" s="13"/>
      <c r="F166" s="13"/>
      <c r="G166" s="13"/>
      <c r="H166" s="15"/>
      <c r="I166" s="13"/>
      <c r="J166" s="13"/>
      <c r="K166" s="13"/>
      <c r="L166" s="13"/>
      <c r="M166" s="13"/>
      <c r="N166" s="13"/>
      <c r="O166" s="13"/>
      <c r="P166" s="17" t="str">
        <f t="shared" si="20"/>
        <v/>
      </c>
      <c r="Q166" s="17" t="str">
        <f t="shared" si="21"/>
        <v/>
      </c>
      <c r="R166" s="17" t="str">
        <f t="shared" si="3"/>
        <v/>
      </c>
      <c r="S166" s="17" t="str">
        <f t="shared" si="4"/>
        <v/>
      </c>
      <c r="T166" s="17" t="str">
        <f t="shared" si="5"/>
        <v/>
      </c>
      <c r="U166" s="17" t="str">
        <f t="shared" si="6"/>
        <v/>
      </c>
      <c r="V166" s="13"/>
      <c r="W166" s="27"/>
      <c r="X166" s="28"/>
      <c r="Y166" s="28"/>
      <c r="Z166" s="28"/>
      <c r="AA166" s="28"/>
      <c r="AB166" s="28"/>
    </row>
    <row r="167" ht="12.0" customHeight="1">
      <c r="A167" s="4" t="s">
        <v>45</v>
      </c>
      <c r="B167" s="29">
        <v>43183.0</v>
      </c>
      <c r="C167" s="3">
        <v>0.625</v>
      </c>
      <c r="D167" s="3">
        <v>0.75</v>
      </c>
      <c r="E167" s="1"/>
      <c r="F167" s="1"/>
      <c r="G167" s="1"/>
      <c r="H167" s="30"/>
      <c r="I167" s="1"/>
      <c r="J167" s="1"/>
      <c r="K167" s="1"/>
      <c r="L167" s="1"/>
      <c r="M167" s="1"/>
      <c r="N167" s="1"/>
      <c r="O167" s="1"/>
      <c r="P167" s="31" t="str">
        <f t="shared" si="20"/>
        <v/>
      </c>
      <c r="Q167" s="31" t="str">
        <f t="shared" si="21"/>
        <v/>
      </c>
      <c r="R167" s="31" t="str">
        <f t="shared" si="3"/>
        <v/>
      </c>
      <c r="S167" s="31" t="str">
        <f t="shared" si="4"/>
        <v/>
      </c>
      <c r="T167" s="31" t="str">
        <f t="shared" si="5"/>
        <v/>
      </c>
      <c r="U167" s="31" t="str">
        <f t="shared" si="6"/>
        <v/>
      </c>
      <c r="V167" s="1"/>
      <c r="W167" s="32"/>
      <c r="X167" s="28"/>
      <c r="Y167" s="28"/>
      <c r="Z167" s="28"/>
      <c r="AA167" s="28"/>
      <c r="AB167" s="28"/>
    </row>
    <row r="168" ht="12.0" customHeight="1">
      <c r="A168" s="8" t="s">
        <v>46</v>
      </c>
      <c r="B168" s="9">
        <v>43184.0</v>
      </c>
      <c r="C168" s="10">
        <v>0.375</v>
      </c>
      <c r="D168" s="10">
        <v>0.5</v>
      </c>
      <c r="E168" s="13"/>
      <c r="F168" s="13"/>
      <c r="G168" s="13"/>
      <c r="H168" s="15"/>
      <c r="I168" s="13"/>
      <c r="J168" s="13"/>
      <c r="K168" s="13"/>
      <c r="L168" s="13"/>
      <c r="M168" s="13"/>
      <c r="N168" s="13"/>
      <c r="O168" s="13"/>
      <c r="P168" s="17" t="str">
        <f t="shared" si="20"/>
        <v/>
      </c>
      <c r="Q168" s="17" t="str">
        <f t="shared" si="21"/>
        <v/>
      </c>
      <c r="R168" s="17" t="str">
        <f t="shared" si="3"/>
        <v/>
      </c>
      <c r="S168" s="17" t="str">
        <f t="shared" si="4"/>
        <v/>
      </c>
      <c r="T168" s="17" t="str">
        <f t="shared" si="5"/>
        <v/>
      </c>
      <c r="U168" s="17" t="str">
        <f t="shared" si="6"/>
        <v/>
      </c>
      <c r="V168" s="13"/>
      <c r="W168" s="27"/>
      <c r="X168" s="28"/>
      <c r="Y168" s="28"/>
      <c r="Z168" s="28"/>
      <c r="AA168" s="28"/>
      <c r="AB168" s="28"/>
    </row>
    <row r="169" ht="12.0" customHeight="1">
      <c r="A169" s="4" t="s">
        <v>46</v>
      </c>
      <c r="B169" s="29">
        <v>43184.0</v>
      </c>
      <c r="C169" s="3">
        <v>0.625</v>
      </c>
      <c r="D169" s="3">
        <v>0.75</v>
      </c>
      <c r="E169" s="1"/>
      <c r="F169" s="1"/>
      <c r="G169" s="1"/>
      <c r="H169" s="30"/>
      <c r="I169" s="1"/>
      <c r="J169" s="1"/>
      <c r="K169" s="1"/>
      <c r="L169" s="1"/>
      <c r="M169" s="1"/>
      <c r="N169" s="1"/>
      <c r="O169" s="1"/>
      <c r="P169" s="31" t="str">
        <f t="shared" si="20"/>
        <v/>
      </c>
      <c r="Q169" s="31" t="str">
        <f t="shared" si="21"/>
        <v/>
      </c>
      <c r="R169" s="31" t="str">
        <f t="shared" si="3"/>
        <v/>
      </c>
      <c r="S169" s="1" t="str">
        <f t="shared" si="4"/>
        <v/>
      </c>
      <c r="T169" s="31" t="str">
        <f t="shared" si="5"/>
        <v/>
      </c>
      <c r="U169" s="31" t="str">
        <f t="shared" si="6"/>
        <v/>
      </c>
      <c r="V169" s="1"/>
      <c r="W169" s="32"/>
      <c r="X169" s="28"/>
      <c r="Y169" s="28"/>
      <c r="Z169" s="28"/>
      <c r="AA169" s="28"/>
      <c r="AB169" s="28"/>
    </row>
    <row r="170" ht="12.0" customHeight="1">
      <c r="A170" s="8" t="s">
        <v>25</v>
      </c>
      <c r="B170" s="9">
        <v>43185.0</v>
      </c>
      <c r="C170" s="10">
        <v>0.375</v>
      </c>
      <c r="D170" s="10">
        <v>0.5</v>
      </c>
      <c r="E170" s="13"/>
      <c r="F170" s="13"/>
      <c r="G170" s="13"/>
      <c r="H170" s="15"/>
      <c r="I170" s="13"/>
      <c r="J170" s="13"/>
      <c r="K170" s="13"/>
      <c r="L170" s="13"/>
      <c r="M170" s="13"/>
      <c r="N170" s="13"/>
      <c r="O170" s="13"/>
      <c r="P170" s="17" t="str">
        <f t="shared" si="20"/>
        <v/>
      </c>
      <c r="Q170" s="17" t="str">
        <f t="shared" si="21"/>
        <v/>
      </c>
      <c r="R170" s="17" t="str">
        <f t="shared" si="3"/>
        <v/>
      </c>
      <c r="S170" s="17" t="str">
        <f t="shared" si="4"/>
        <v/>
      </c>
      <c r="T170" s="17" t="str">
        <f t="shared" si="5"/>
        <v/>
      </c>
      <c r="U170" s="17" t="str">
        <f t="shared" si="6"/>
        <v/>
      </c>
      <c r="V170" s="13"/>
      <c r="W170" s="27"/>
      <c r="X170" s="28"/>
      <c r="Y170" s="28"/>
      <c r="Z170" s="28"/>
      <c r="AA170" s="28"/>
      <c r="AB170" s="28"/>
    </row>
    <row r="171" ht="12.0" customHeight="1">
      <c r="A171" s="4" t="s">
        <v>25</v>
      </c>
      <c r="B171" s="29">
        <v>43185.0</v>
      </c>
      <c r="C171" s="3">
        <v>0.625</v>
      </c>
      <c r="D171" s="3">
        <v>0.75</v>
      </c>
      <c r="E171" s="1"/>
      <c r="F171" s="1"/>
      <c r="G171" s="1"/>
      <c r="H171" s="30"/>
      <c r="I171" s="1"/>
      <c r="J171" s="1"/>
      <c r="K171" s="1"/>
      <c r="L171" s="1"/>
      <c r="M171" s="1"/>
      <c r="N171" s="1"/>
      <c r="O171" s="1"/>
      <c r="P171" s="31" t="str">
        <f t="shared" si="20"/>
        <v/>
      </c>
      <c r="Q171" s="31" t="str">
        <f t="shared" si="21"/>
        <v/>
      </c>
      <c r="R171" s="31" t="str">
        <f t="shared" si="3"/>
        <v/>
      </c>
      <c r="S171" s="31" t="str">
        <f t="shared" si="4"/>
        <v/>
      </c>
      <c r="T171" s="31" t="str">
        <f t="shared" si="5"/>
        <v/>
      </c>
      <c r="U171" s="31" t="str">
        <f t="shared" si="6"/>
        <v/>
      </c>
      <c r="V171" s="1"/>
      <c r="W171" s="32"/>
      <c r="X171" s="28"/>
      <c r="Y171" s="28"/>
      <c r="Z171" s="28"/>
      <c r="AA171" s="28"/>
      <c r="AB171" s="28"/>
    </row>
    <row r="172" ht="12.0" customHeight="1">
      <c r="A172" s="8" t="s">
        <v>39</v>
      </c>
      <c r="B172" s="9">
        <v>43186.0</v>
      </c>
      <c r="C172" s="10">
        <v>0.375</v>
      </c>
      <c r="D172" s="10">
        <v>0.5</v>
      </c>
      <c r="E172" s="13"/>
      <c r="F172" s="13"/>
      <c r="G172" s="13"/>
      <c r="H172" s="15"/>
      <c r="I172" s="13"/>
      <c r="J172" s="13"/>
      <c r="K172" s="13"/>
      <c r="L172" s="13"/>
      <c r="M172" s="13"/>
      <c r="N172" s="13"/>
      <c r="O172" s="13"/>
      <c r="P172" s="17" t="str">
        <f t="shared" si="20"/>
        <v/>
      </c>
      <c r="Q172" s="17" t="str">
        <f t="shared" si="21"/>
        <v/>
      </c>
      <c r="R172" s="17" t="str">
        <f t="shared" si="3"/>
        <v/>
      </c>
      <c r="S172" s="17" t="str">
        <f t="shared" si="4"/>
        <v/>
      </c>
      <c r="T172" s="17" t="str">
        <f t="shared" si="5"/>
        <v/>
      </c>
      <c r="U172" s="17" t="str">
        <f t="shared" si="6"/>
        <v/>
      </c>
      <c r="V172" s="13"/>
      <c r="W172" s="27"/>
      <c r="X172" s="28"/>
      <c r="Y172" s="28"/>
      <c r="Z172" s="28"/>
      <c r="AA172" s="28"/>
      <c r="AB172" s="28"/>
    </row>
    <row r="173" ht="12.0" customHeight="1">
      <c r="A173" s="4" t="s">
        <v>39</v>
      </c>
      <c r="B173" s="29">
        <v>43186.0</v>
      </c>
      <c r="C173" s="3">
        <v>0.625</v>
      </c>
      <c r="D173" s="3">
        <v>0.75</v>
      </c>
      <c r="E173" s="1"/>
      <c r="F173" s="1"/>
      <c r="G173" s="1"/>
      <c r="H173" s="30"/>
      <c r="I173" s="1"/>
      <c r="J173" s="1"/>
      <c r="K173" s="1"/>
      <c r="L173" s="1"/>
      <c r="M173" s="1"/>
      <c r="N173" s="1"/>
      <c r="O173" s="1"/>
      <c r="P173" s="31" t="str">
        <f t="shared" si="20"/>
        <v/>
      </c>
      <c r="Q173" s="31" t="str">
        <f t="shared" si="21"/>
        <v/>
      </c>
      <c r="R173" s="31" t="str">
        <f t="shared" si="3"/>
        <v/>
      </c>
      <c r="S173" s="1" t="str">
        <f t="shared" si="4"/>
        <v/>
      </c>
      <c r="T173" s="31" t="str">
        <f t="shared" si="5"/>
        <v/>
      </c>
      <c r="U173" s="31" t="str">
        <f t="shared" si="6"/>
        <v/>
      </c>
      <c r="V173" s="1"/>
      <c r="W173" s="32"/>
      <c r="X173" s="28"/>
      <c r="Y173" s="28"/>
      <c r="Z173" s="28"/>
      <c r="AA173" s="28"/>
      <c r="AB173" s="28"/>
    </row>
    <row r="174" ht="12.0" customHeight="1">
      <c r="A174" s="8" t="s">
        <v>42</v>
      </c>
      <c r="B174" s="9">
        <v>43187.0</v>
      </c>
      <c r="C174" s="10">
        <v>0.375</v>
      </c>
      <c r="D174" s="10">
        <v>0.5</v>
      </c>
      <c r="E174" s="13"/>
      <c r="F174" s="13"/>
      <c r="G174" s="13"/>
      <c r="H174" s="15"/>
      <c r="I174" s="13"/>
      <c r="J174" s="13"/>
      <c r="K174" s="13"/>
      <c r="L174" s="13"/>
      <c r="M174" s="13"/>
      <c r="N174" s="13"/>
      <c r="O174" s="13"/>
      <c r="P174" s="17" t="str">
        <f t="shared" si="20"/>
        <v/>
      </c>
      <c r="Q174" s="17" t="str">
        <f t="shared" si="21"/>
        <v/>
      </c>
      <c r="R174" s="17" t="str">
        <f t="shared" si="3"/>
        <v/>
      </c>
      <c r="S174" s="17" t="str">
        <f t="shared" si="4"/>
        <v/>
      </c>
      <c r="T174" s="17" t="str">
        <f t="shared" si="5"/>
        <v/>
      </c>
      <c r="U174" s="17" t="str">
        <f t="shared" si="6"/>
        <v/>
      </c>
      <c r="V174" s="13"/>
      <c r="W174" s="27"/>
      <c r="X174" s="28"/>
      <c r="Y174" s="28"/>
      <c r="Z174" s="28"/>
      <c r="AA174" s="28"/>
      <c r="AB174" s="28"/>
    </row>
    <row r="175" ht="12.0" customHeight="1">
      <c r="A175" s="4" t="s">
        <v>42</v>
      </c>
      <c r="B175" s="29">
        <v>43187.0</v>
      </c>
      <c r="C175" s="3">
        <v>0.625</v>
      </c>
      <c r="D175" s="3">
        <v>0.75</v>
      </c>
      <c r="E175" s="1"/>
      <c r="F175" s="1"/>
      <c r="G175" s="1"/>
      <c r="H175" s="30"/>
      <c r="I175" s="1"/>
      <c r="J175" s="1"/>
      <c r="K175" s="1"/>
      <c r="L175" s="1"/>
      <c r="M175" s="1"/>
      <c r="N175" s="1"/>
      <c r="O175" s="1"/>
      <c r="P175" s="31" t="str">
        <f t="shared" si="20"/>
        <v/>
      </c>
      <c r="Q175" s="31" t="str">
        <f t="shared" si="21"/>
        <v/>
      </c>
      <c r="R175" s="31" t="str">
        <f t="shared" si="3"/>
        <v/>
      </c>
      <c r="S175" s="31" t="str">
        <f t="shared" si="4"/>
        <v/>
      </c>
      <c r="T175" s="31" t="str">
        <f t="shared" si="5"/>
        <v/>
      </c>
      <c r="U175" s="31" t="str">
        <f t="shared" si="6"/>
        <v/>
      </c>
      <c r="V175" s="1"/>
      <c r="W175" s="32"/>
      <c r="X175" s="28"/>
      <c r="Y175" s="28"/>
      <c r="Z175" s="28"/>
      <c r="AA175" s="28"/>
      <c r="AB175" s="28"/>
    </row>
    <row r="176" ht="12.0" customHeight="1">
      <c r="A176" s="8" t="s">
        <v>43</v>
      </c>
      <c r="B176" s="9">
        <v>43188.0</v>
      </c>
      <c r="C176" s="10">
        <v>0.375</v>
      </c>
      <c r="D176" s="10">
        <v>0.5</v>
      </c>
      <c r="E176" s="13"/>
      <c r="F176" s="13"/>
      <c r="G176" s="13"/>
      <c r="H176" s="15"/>
      <c r="I176" s="13"/>
      <c r="J176" s="13"/>
      <c r="K176" s="13"/>
      <c r="L176" s="13"/>
      <c r="M176" s="13"/>
      <c r="N176" s="13"/>
      <c r="O176" s="13"/>
      <c r="P176" s="17" t="str">
        <f t="shared" si="20"/>
        <v/>
      </c>
      <c r="Q176" s="17" t="str">
        <f t="shared" si="21"/>
        <v/>
      </c>
      <c r="R176" s="17" t="str">
        <f t="shared" si="3"/>
        <v/>
      </c>
      <c r="S176" s="17" t="str">
        <f t="shared" si="4"/>
        <v/>
      </c>
      <c r="T176" s="17" t="str">
        <f t="shared" si="5"/>
        <v/>
      </c>
      <c r="U176" s="17" t="str">
        <f t="shared" si="6"/>
        <v/>
      </c>
      <c r="V176" s="13"/>
      <c r="W176" s="27"/>
      <c r="X176" s="28"/>
      <c r="Y176" s="28"/>
      <c r="Z176" s="28"/>
      <c r="AA176" s="28"/>
      <c r="AB176" s="28"/>
    </row>
    <row r="177" ht="12.0" customHeight="1">
      <c r="A177" s="4" t="s">
        <v>43</v>
      </c>
      <c r="B177" s="29">
        <v>43188.0</v>
      </c>
      <c r="C177" s="3">
        <v>0.625</v>
      </c>
      <c r="D177" s="3">
        <v>0.75</v>
      </c>
      <c r="E177" s="1"/>
      <c r="F177" s="1"/>
      <c r="G177" s="1"/>
      <c r="H177" s="30"/>
      <c r="I177" s="1"/>
      <c r="J177" s="1"/>
      <c r="K177" s="1"/>
      <c r="L177" s="1"/>
      <c r="M177" s="1"/>
      <c r="N177" s="1"/>
      <c r="O177" s="1"/>
      <c r="P177" s="31" t="str">
        <f t="shared" si="20"/>
        <v/>
      </c>
      <c r="Q177" s="31" t="str">
        <f t="shared" si="21"/>
        <v/>
      </c>
      <c r="R177" s="31" t="str">
        <f t="shared" si="3"/>
        <v/>
      </c>
      <c r="S177" s="1" t="str">
        <f t="shared" si="4"/>
        <v/>
      </c>
      <c r="T177" s="31" t="str">
        <f t="shared" si="5"/>
        <v/>
      </c>
      <c r="U177" s="31" t="str">
        <f t="shared" si="6"/>
        <v/>
      </c>
      <c r="V177" s="1"/>
      <c r="W177" s="32"/>
      <c r="X177" s="28"/>
      <c r="Y177" s="28"/>
      <c r="Z177" s="28"/>
      <c r="AA177" s="28"/>
      <c r="AB177" s="28"/>
    </row>
    <row r="178" ht="12.0" customHeight="1">
      <c r="A178" s="8" t="s">
        <v>44</v>
      </c>
      <c r="B178" s="9">
        <v>43189.0</v>
      </c>
      <c r="C178" s="10">
        <v>0.375</v>
      </c>
      <c r="D178" s="10">
        <v>0.5</v>
      </c>
      <c r="E178" s="13"/>
      <c r="F178" s="13"/>
      <c r="G178" s="13"/>
      <c r="H178" s="15"/>
      <c r="I178" s="13"/>
      <c r="J178" s="13"/>
      <c r="K178" s="13"/>
      <c r="L178" s="13"/>
      <c r="M178" s="13"/>
      <c r="N178" s="13"/>
      <c r="O178" s="13"/>
      <c r="P178" s="17" t="str">
        <f t="shared" si="20"/>
        <v/>
      </c>
      <c r="Q178" s="17" t="str">
        <f t="shared" si="21"/>
        <v/>
      </c>
      <c r="R178" s="17" t="str">
        <f t="shared" si="3"/>
        <v/>
      </c>
      <c r="S178" s="17" t="str">
        <f t="shared" si="4"/>
        <v/>
      </c>
      <c r="T178" s="17" t="str">
        <f t="shared" si="5"/>
        <v/>
      </c>
      <c r="U178" s="17" t="str">
        <f t="shared" si="6"/>
        <v/>
      </c>
      <c r="V178" s="13"/>
      <c r="W178" s="27"/>
      <c r="X178" s="28"/>
      <c r="Y178" s="28"/>
      <c r="Z178" s="28"/>
      <c r="AA178" s="28"/>
      <c r="AB178" s="28"/>
    </row>
    <row r="179" ht="12.0" customHeight="1">
      <c r="A179" s="4" t="s">
        <v>44</v>
      </c>
      <c r="B179" s="29">
        <v>43189.0</v>
      </c>
      <c r="C179" s="3">
        <v>0.625</v>
      </c>
      <c r="D179" s="3">
        <v>0.75</v>
      </c>
      <c r="E179" s="1"/>
      <c r="F179" s="1"/>
      <c r="G179" s="1"/>
      <c r="H179" s="30"/>
      <c r="I179" s="1"/>
      <c r="J179" s="1"/>
      <c r="K179" s="1"/>
      <c r="L179" s="1"/>
      <c r="M179" s="1"/>
      <c r="N179" s="1"/>
      <c r="O179" s="1"/>
      <c r="P179" s="31" t="str">
        <f t="shared" si="20"/>
        <v/>
      </c>
      <c r="Q179" s="31" t="str">
        <f t="shared" si="21"/>
        <v/>
      </c>
      <c r="R179" s="31" t="str">
        <f t="shared" si="3"/>
        <v/>
      </c>
      <c r="S179" s="31" t="str">
        <f t="shared" si="4"/>
        <v/>
      </c>
      <c r="T179" s="31" t="str">
        <f t="shared" si="5"/>
        <v/>
      </c>
      <c r="U179" s="31" t="str">
        <f t="shared" si="6"/>
        <v/>
      </c>
      <c r="V179" s="1"/>
      <c r="W179" s="32"/>
      <c r="X179" s="28"/>
      <c r="Y179" s="28"/>
      <c r="Z179" s="28"/>
      <c r="AA179" s="28"/>
      <c r="AB179" s="28"/>
    </row>
    <row r="180" ht="12.0" customHeight="1">
      <c r="A180" s="8" t="s">
        <v>45</v>
      </c>
      <c r="B180" s="9">
        <v>43190.0</v>
      </c>
      <c r="C180" s="10">
        <v>0.375</v>
      </c>
      <c r="D180" s="10">
        <v>0.5</v>
      </c>
      <c r="E180" s="13"/>
      <c r="F180" s="13"/>
      <c r="G180" s="13"/>
      <c r="H180" s="15"/>
      <c r="I180" s="13"/>
      <c r="J180" s="13"/>
      <c r="K180" s="13"/>
      <c r="L180" s="13"/>
      <c r="M180" s="13"/>
      <c r="N180" s="13"/>
      <c r="O180" s="13"/>
      <c r="P180" s="17" t="str">
        <f t="shared" si="20"/>
        <v/>
      </c>
      <c r="Q180" s="17" t="str">
        <f t="shared" si="21"/>
        <v/>
      </c>
      <c r="R180" s="17" t="str">
        <f t="shared" si="3"/>
        <v/>
      </c>
      <c r="S180" s="17" t="str">
        <f t="shared" si="4"/>
        <v/>
      </c>
      <c r="T180" s="17" t="str">
        <f t="shared" si="5"/>
        <v/>
      </c>
      <c r="U180" s="17" t="str">
        <f t="shared" si="6"/>
        <v/>
      </c>
      <c r="V180" s="13"/>
      <c r="W180" s="27"/>
      <c r="X180" s="28"/>
      <c r="Y180" s="28"/>
      <c r="Z180" s="28"/>
      <c r="AA180" s="28"/>
      <c r="AB180" s="28"/>
    </row>
    <row r="181" ht="12.0" customHeight="1">
      <c r="A181" s="4" t="s">
        <v>45</v>
      </c>
      <c r="B181" s="29">
        <v>43190.0</v>
      </c>
      <c r="C181" s="3">
        <v>0.625</v>
      </c>
      <c r="D181" s="3">
        <v>0.75</v>
      </c>
      <c r="E181" s="1"/>
      <c r="F181" s="1"/>
      <c r="G181" s="1"/>
      <c r="H181" s="30"/>
      <c r="I181" s="1"/>
      <c r="J181" s="1"/>
      <c r="K181" s="1"/>
      <c r="L181" s="1"/>
      <c r="M181" s="1"/>
      <c r="N181" s="1"/>
      <c r="O181" s="1"/>
      <c r="P181" s="31" t="str">
        <f t="shared" si="20"/>
        <v/>
      </c>
      <c r="Q181" s="31" t="str">
        <f t="shared" si="21"/>
        <v/>
      </c>
      <c r="R181" s="31" t="str">
        <f t="shared" si="3"/>
        <v/>
      </c>
      <c r="S181" s="1" t="str">
        <f t="shared" si="4"/>
        <v/>
      </c>
      <c r="T181" s="31" t="str">
        <f t="shared" si="5"/>
        <v/>
      </c>
      <c r="U181" s="31" t="str">
        <f t="shared" si="6"/>
        <v/>
      </c>
      <c r="V181" s="1"/>
      <c r="W181" s="32"/>
      <c r="X181" s="28"/>
      <c r="Y181" s="28"/>
      <c r="Z181" s="28"/>
      <c r="AA181" s="28"/>
      <c r="AB181" s="28"/>
    </row>
    <row r="182" ht="12.0" customHeight="1">
      <c r="A182" s="8" t="s">
        <v>46</v>
      </c>
      <c r="B182" s="9">
        <v>43191.0</v>
      </c>
      <c r="C182" s="10">
        <v>0.375</v>
      </c>
      <c r="D182" s="10">
        <v>0.5</v>
      </c>
      <c r="E182" s="13"/>
      <c r="F182" s="13"/>
      <c r="G182" s="13"/>
      <c r="H182" s="15"/>
      <c r="I182" s="13"/>
      <c r="J182" s="13"/>
      <c r="K182" s="13"/>
      <c r="L182" s="13"/>
      <c r="M182" s="13"/>
      <c r="N182" s="13"/>
      <c r="O182" s="13"/>
      <c r="P182" s="17" t="str">
        <f t="shared" si="20"/>
        <v/>
      </c>
      <c r="Q182" s="17" t="str">
        <f t="shared" si="21"/>
        <v/>
      </c>
      <c r="R182" s="17" t="str">
        <f t="shared" si="3"/>
        <v/>
      </c>
      <c r="S182" s="13" t="str">
        <f t="shared" si="4"/>
        <v/>
      </c>
      <c r="T182" s="17" t="str">
        <f t="shared" si="5"/>
        <v/>
      </c>
      <c r="U182" s="17" t="str">
        <f t="shared" si="6"/>
        <v/>
      </c>
      <c r="V182" s="13"/>
      <c r="W182" s="27"/>
      <c r="X182" s="28"/>
      <c r="Y182" s="28"/>
      <c r="Z182" s="28"/>
      <c r="AA182" s="28"/>
      <c r="AB182" s="28"/>
    </row>
    <row r="183" ht="12.0" customHeight="1">
      <c r="A183" s="4" t="s">
        <v>46</v>
      </c>
      <c r="B183" s="29">
        <v>43191.0</v>
      </c>
      <c r="C183" s="3">
        <v>0.625</v>
      </c>
      <c r="D183" s="3">
        <v>0.75</v>
      </c>
      <c r="E183" s="1"/>
      <c r="F183" s="1"/>
      <c r="G183" s="1"/>
      <c r="H183" s="30"/>
      <c r="I183" s="1"/>
      <c r="J183" s="1"/>
      <c r="K183" s="1"/>
      <c r="L183" s="1"/>
      <c r="M183" s="1"/>
      <c r="N183" s="1"/>
      <c r="O183" s="1"/>
      <c r="P183" s="31" t="str">
        <f t="shared" si="20"/>
        <v/>
      </c>
      <c r="Q183" s="31" t="str">
        <f t="shared" si="21"/>
        <v/>
      </c>
      <c r="R183" s="31" t="str">
        <f t="shared" si="3"/>
        <v/>
      </c>
      <c r="S183" s="1" t="str">
        <f t="shared" si="4"/>
        <v/>
      </c>
      <c r="T183" s="31" t="str">
        <f t="shared" si="5"/>
        <v/>
      </c>
      <c r="U183" s="31" t="str">
        <f t="shared" si="6"/>
        <v/>
      </c>
      <c r="V183" s="1"/>
      <c r="W183" s="32"/>
      <c r="X183" s="28"/>
      <c r="Y183" s="28"/>
      <c r="Z183" s="28"/>
      <c r="AA183" s="28"/>
      <c r="AB183" s="28"/>
    </row>
    <row r="184" ht="12.0" customHeight="1">
      <c r="A184" s="8" t="s">
        <v>25</v>
      </c>
      <c r="B184" s="9">
        <v>43192.0</v>
      </c>
      <c r="C184" s="10">
        <v>0.375</v>
      </c>
      <c r="D184" s="10">
        <v>0.5</v>
      </c>
      <c r="E184" s="13"/>
      <c r="F184" s="13"/>
      <c r="G184" s="13"/>
      <c r="H184" s="15"/>
      <c r="I184" s="13"/>
      <c r="J184" s="13"/>
      <c r="K184" s="13"/>
      <c r="L184" s="13"/>
      <c r="M184" s="13"/>
      <c r="N184" s="13"/>
      <c r="O184" s="13"/>
      <c r="P184" s="17" t="str">
        <f t="shared" si="20"/>
        <v/>
      </c>
      <c r="Q184" s="17" t="str">
        <f t="shared" si="21"/>
        <v/>
      </c>
      <c r="R184" s="17" t="str">
        <f t="shared" si="3"/>
        <v/>
      </c>
      <c r="S184" s="17" t="str">
        <f t="shared" si="4"/>
        <v/>
      </c>
      <c r="T184" s="17" t="str">
        <f t="shared" si="5"/>
        <v/>
      </c>
      <c r="U184" s="17" t="str">
        <f t="shared" si="6"/>
        <v/>
      </c>
      <c r="V184" s="13"/>
      <c r="W184" s="27"/>
      <c r="X184" s="28"/>
      <c r="Y184" s="28"/>
      <c r="Z184" s="28"/>
      <c r="AA184" s="28"/>
      <c r="AB184" s="28"/>
    </row>
    <row r="185" ht="12.0" customHeight="1">
      <c r="A185" s="4" t="s">
        <v>25</v>
      </c>
      <c r="B185" s="29">
        <v>43192.0</v>
      </c>
      <c r="C185" s="3">
        <v>0.625</v>
      </c>
      <c r="D185" s="3">
        <v>0.75</v>
      </c>
      <c r="E185" s="1"/>
      <c r="F185" s="1"/>
      <c r="G185" s="1"/>
      <c r="H185" s="30"/>
      <c r="I185" s="1"/>
      <c r="J185" s="1"/>
      <c r="K185" s="1"/>
      <c r="L185" s="1"/>
      <c r="M185" s="1"/>
      <c r="N185" s="1"/>
      <c r="O185" s="1"/>
      <c r="P185" s="31" t="str">
        <f t="shared" si="20"/>
        <v/>
      </c>
      <c r="Q185" s="31" t="str">
        <f t="shared" si="21"/>
        <v/>
      </c>
      <c r="R185" s="31" t="str">
        <f t="shared" si="3"/>
        <v/>
      </c>
      <c r="S185" s="31" t="str">
        <f t="shared" si="4"/>
        <v/>
      </c>
      <c r="T185" s="31" t="str">
        <f t="shared" si="5"/>
        <v/>
      </c>
      <c r="U185" s="31" t="str">
        <f t="shared" si="6"/>
        <v/>
      </c>
      <c r="V185" s="1"/>
      <c r="W185" s="32"/>
      <c r="X185" s="28"/>
      <c r="Y185" s="28"/>
      <c r="Z185" s="28"/>
      <c r="AA185" s="28"/>
      <c r="AB185" s="28"/>
    </row>
    <row r="186" ht="12.0" customHeight="1">
      <c r="A186" s="8" t="s">
        <v>39</v>
      </c>
      <c r="B186" s="9">
        <v>43193.0</v>
      </c>
      <c r="C186" s="10">
        <v>0.375</v>
      </c>
      <c r="D186" s="10">
        <v>0.5</v>
      </c>
      <c r="E186" s="13"/>
      <c r="F186" s="13"/>
      <c r="G186" s="13"/>
      <c r="H186" s="15"/>
      <c r="I186" s="13"/>
      <c r="J186" s="13"/>
      <c r="K186" s="13"/>
      <c r="L186" s="13"/>
      <c r="M186" s="13"/>
      <c r="N186" s="13"/>
      <c r="O186" s="13"/>
      <c r="P186" s="17" t="str">
        <f t="shared" si="20"/>
        <v/>
      </c>
      <c r="Q186" s="17" t="str">
        <f t="shared" si="21"/>
        <v/>
      </c>
      <c r="R186" s="17" t="str">
        <f t="shared" si="3"/>
        <v/>
      </c>
      <c r="S186" s="17" t="str">
        <f t="shared" si="4"/>
        <v/>
      </c>
      <c r="T186" s="17" t="str">
        <f t="shared" si="5"/>
        <v/>
      </c>
      <c r="U186" s="17" t="str">
        <f t="shared" si="6"/>
        <v/>
      </c>
      <c r="V186" s="13"/>
      <c r="W186" s="27"/>
      <c r="X186" s="28"/>
      <c r="Y186" s="28"/>
      <c r="Z186" s="28"/>
      <c r="AA186" s="28"/>
      <c r="AB186" s="28"/>
    </row>
    <row r="187" ht="12.0" customHeight="1">
      <c r="A187" s="4" t="s">
        <v>39</v>
      </c>
      <c r="B187" s="29">
        <v>43193.0</v>
      </c>
      <c r="C187" s="3">
        <v>0.625</v>
      </c>
      <c r="D187" s="3">
        <v>0.75</v>
      </c>
      <c r="E187" s="1"/>
      <c r="F187" s="1"/>
      <c r="G187" s="1"/>
      <c r="H187" s="30"/>
      <c r="I187" s="1"/>
      <c r="J187" s="1"/>
      <c r="K187" s="1"/>
      <c r="L187" s="1"/>
      <c r="M187" s="1"/>
      <c r="N187" s="1"/>
      <c r="O187" s="1"/>
      <c r="P187" s="31" t="str">
        <f t="shared" si="20"/>
        <v/>
      </c>
      <c r="Q187" s="31" t="str">
        <f t="shared" si="21"/>
        <v/>
      </c>
      <c r="R187" s="31" t="str">
        <f t="shared" si="3"/>
        <v/>
      </c>
      <c r="S187" s="31" t="str">
        <f t="shared" si="4"/>
        <v/>
      </c>
      <c r="T187" s="31" t="str">
        <f t="shared" si="5"/>
        <v/>
      </c>
      <c r="U187" s="31" t="str">
        <f t="shared" si="6"/>
        <v/>
      </c>
      <c r="V187" s="1"/>
      <c r="W187" s="32"/>
      <c r="X187" s="28"/>
      <c r="Y187" s="28"/>
      <c r="Z187" s="28"/>
      <c r="AA187" s="28"/>
      <c r="AB187" s="28"/>
    </row>
    <row r="188" ht="12.0" customHeight="1">
      <c r="A188" s="8" t="s">
        <v>42</v>
      </c>
      <c r="B188" s="9">
        <v>43194.0</v>
      </c>
      <c r="C188" s="10">
        <v>0.375</v>
      </c>
      <c r="D188" s="10">
        <v>0.5</v>
      </c>
      <c r="E188" s="13"/>
      <c r="F188" s="13"/>
      <c r="G188" s="13"/>
      <c r="H188" s="15"/>
      <c r="I188" s="13"/>
      <c r="J188" s="13"/>
      <c r="K188" s="13"/>
      <c r="L188" s="13"/>
      <c r="M188" s="13"/>
      <c r="N188" s="13"/>
      <c r="O188" s="13"/>
      <c r="P188" s="17" t="str">
        <f t="shared" si="20"/>
        <v/>
      </c>
      <c r="Q188" s="17" t="str">
        <f t="shared" si="21"/>
        <v/>
      </c>
      <c r="R188" s="17" t="str">
        <f t="shared" si="3"/>
        <v/>
      </c>
      <c r="S188" s="17" t="str">
        <f t="shared" si="4"/>
        <v/>
      </c>
      <c r="T188" s="17" t="str">
        <f t="shared" si="5"/>
        <v/>
      </c>
      <c r="U188" s="17" t="str">
        <f t="shared" si="6"/>
        <v/>
      </c>
      <c r="V188" s="13"/>
      <c r="W188" s="27"/>
      <c r="X188" s="28"/>
      <c r="Y188" s="28"/>
      <c r="Z188" s="28"/>
      <c r="AA188" s="28"/>
      <c r="AB188" s="28"/>
    </row>
    <row r="189" ht="12.0" customHeight="1">
      <c r="A189" s="4" t="s">
        <v>42</v>
      </c>
      <c r="B189" s="29">
        <v>43194.0</v>
      </c>
      <c r="C189" s="3">
        <v>0.625</v>
      </c>
      <c r="D189" s="3">
        <v>0.75</v>
      </c>
      <c r="E189" s="1"/>
      <c r="F189" s="1"/>
      <c r="G189" s="1"/>
      <c r="H189" s="30"/>
      <c r="I189" s="1"/>
      <c r="J189" s="1"/>
      <c r="K189" s="1"/>
      <c r="L189" s="1"/>
      <c r="M189" s="1"/>
      <c r="N189" s="1"/>
      <c r="O189" s="1"/>
      <c r="P189" s="31" t="str">
        <f t="shared" si="20"/>
        <v/>
      </c>
      <c r="Q189" s="31" t="str">
        <f t="shared" si="21"/>
        <v/>
      </c>
      <c r="R189" s="31" t="str">
        <f t="shared" si="3"/>
        <v/>
      </c>
      <c r="S189" s="1" t="str">
        <f t="shared" si="4"/>
        <v/>
      </c>
      <c r="T189" s="31" t="str">
        <f t="shared" si="5"/>
        <v/>
      </c>
      <c r="U189" s="31" t="str">
        <f t="shared" si="6"/>
        <v/>
      </c>
      <c r="V189" s="1"/>
      <c r="W189" s="32"/>
      <c r="X189" s="28"/>
      <c r="Y189" s="28"/>
      <c r="Z189" s="28"/>
      <c r="AA189" s="28"/>
      <c r="AB189" s="28"/>
    </row>
    <row r="190" ht="12.0" customHeight="1">
      <c r="A190" s="8" t="s">
        <v>43</v>
      </c>
      <c r="B190" s="9">
        <v>43195.0</v>
      </c>
      <c r="C190" s="10">
        <v>0.375</v>
      </c>
      <c r="D190" s="10">
        <v>0.5</v>
      </c>
      <c r="E190" s="13"/>
      <c r="F190" s="13"/>
      <c r="G190" s="13"/>
      <c r="H190" s="15"/>
      <c r="I190" s="13"/>
      <c r="J190" s="13"/>
      <c r="K190" s="13"/>
      <c r="L190" s="13"/>
      <c r="M190" s="13"/>
      <c r="N190" s="13"/>
      <c r="O190" s="13"/>
      <c r="P190" s="17" t="str">
        <f t="shared" si="20"/>
        <v/>
      </c>
      <c r="Q190" s="17" t="str">
        <f t="shared" si="21"/>
        <v/>
      </c>
      <c r="R190" s="17" t="str">
        <f t="shared" si="3"/>
        <v/>
      </c>
      <c r="S190" s="17" t="str">
        <f t="shared" si="4"/>
        <v/>
      </c>
      <c r="T190" s="17" t="str">
        <f t="shared" si="5"/>
        <v/>
      </c>
      <c r="U190" s="17" t="str">
        <f t="shared" si="6"/>
        <v/>
      </c>
      <c r="V190" s="13"/>
      <c r="W190" s="27"/>
      <c r="X190" s="28"/>
      <c r="Y190" s="28"/>
      <c r="Z190" s="28"/>
      <c r="AA190" s="28"/>
      <c r="AB190" s="28"/>
    </row>
    <row r="191" ht="12.0" customHeight="1">
      <c r="A191" s="4" t="s">
        <v>43</v>
      </c>
      <c r="B191" s="29">
        <v>43195.0</v>
      </c>
      <c r="C191" s="3">
        <v>0.625</v>
      </c>
      <c r="D191" s="3">
        <v>0.75</v>
      </c>
      <c r="E191" s="1"/>
      <c r="F191" s="1"/>
      <c r="G191" s="1"/>
      <c r="H191" s="30"/>
      <c r="I191" s="1"/>
      <c r="J191" s="1"/>
      <c r="K191" s="1"/>
      <c r="L191" s="1"/>
      <c r="M191" s="1"/>
      <c r="N191" s="1"/>
      <c r="O191" s="1"/>
      <c r="P191" s="31" t="str">
        <f t="shared" si="20"/>
        <v/>
      </c>
      <c r="Q191" s="31" t="str">
        <f t="shared" si="21"/>
        <v/>
      </c>
      <c r="R191" s="31" t="str">
        <f t="shared" si="3"/>
        <v/>
      </c>
      <c r="S191" s="31" t="str">
        <f t="shared" si="4"/>
        <v/>
      </c>
      <c r="T191" s="31" t="str">
        <f t="shared" si="5"/>
        <v/>
      </c>
      <c r="U191" s="31" t="str">
        <f t="shared" si="6"/>
        <v/>
      </c>
      <c r="V191" s="1"/>
      <c r="W191" s="32"/>
      <c r="X191" s="28"/>
      <c r="Y191" s="28"/>
      <c r="Z191" s="28"/>
      <c r="AA191" s="28"/>
      <c r="AB191" s="28"/>
    </row>
    <row r="192" ht="12.0" customHeight="1">
      <c r="A192" s="8" t="s">
        <v>44</v>
      </c>
      <c r="B192" s="9">
        <v>43196.0</v>
      </c>
      <c r="C192" s="10">
        <v>0.375</v>
      </c>
      <c r="D192" s="10">
        <v>0.5</v>
      </c>
      <c r="E192" s="13"/>
      <c r="F192" s="13"/>
      <c r="G192" s="13"/>
      <c r="H192" s="15"/>
      <c r="I192" s="13"/>
      <c r="J192" s="13"/>
      <c r="K192" s="13"/>
      <c r="L192" s="13"/>
      <c r="M192" s="13"/>
      <c r="N192" s="13"/>
      <c r="O192" s="13"/>
      <c r="P192" s="17" t="str">
        <f t="shared" si="20"/>
        <v/>
      </c>
      <c r="Q192" s="17" t="str">
        <f t="shared" si="21"/>
        <v/>
      </c>
      <c r="R192" s="17" t="str">
        <f t="shared" si="3"/>
        <v/>
      </c>
      <c r="S192" s="17" t="str">
        <f t="shared" si="4"/>
        <v/>
      </c>
      <c r="T192" s="17" t="str">
        <f t="shared" si="5"/>
        <v/>
      </c>
      <c r="U192" s="17" t="str">
        <f t="shared" si="6"/>
        <v/>
      </c>
      <c r="V192" s="13"/>
      <c r="W192" s="27"/>
      <c r="X192" s="28"/>
      <c r="Y192" s="28"/>
      <c r="Z192" s="28"/>
      <c r="AA192" s="28"/>
      <c r="AB192" s="28"/>
    </row>
    <row r="193" ht="12.0" customHeight="1">
      <c r="A193" s="4" t="s">
        <v>44</v>
      </c>
      <c r="B193" s="29">
        <v>43196.0</v>
      </c>
      <c r="C193" s="3">
        <v>0.625</v>
      </c>
      <c r="D193" s="3">
        <v>0.75</v>
      </c>
      <c r="E193" s="1"/>
      <c r="F193" s="1"/>
      <c r="G193" s="1"/>
      <c r="H193" s="30"/>
      <c r="I193" s="1"/>
      <c r="J193" s="1"/>
      <c r="K193" s="1"/>
      <c r="L193" s="1"/>
      <c r="M193" s="1"/>
      <c r="N193" s="1"/>
      <c r="O193" s="1"/>
      <c r="P193" s="31" t="str">
        <f t="shared" si="20"/>
        <v/>
      </c>
      <c r="Q193" s="31" t="str">
        <f t="shared" si="21"/>
        <v/>
      </c>
      <c r="R193" s="31" t="str">
        <f t="shared" si="3"/>
        <v/>
      </c>
      <c r="S193" s="1" t="str">
        <f t="shared" si="4"/>
        <v/>
      </c>
      <c r="T193" s="31" t="str">
        <f t="shared" si="5"/>
        <v/>
      </c>
      <c r="U193" s="31" t="str">
        <f t="shared" si="6"/>
        <v/>
      </c>
      <c r="V193" s="1"/>
      <c r="W193" s="32"/>
      <c r="X193" s="28"/>
      <c r="Y193" s="28"/>
      <c r="Z193" s="28"/>
      <c r="AA193" s="28"/>
      <c r="AB193" s="28"/>
    </row>
    <row r="194" ht="12.0" customHeight="1">
      <c r="A194" s="8" t="s">
        <v>45</v>
      </c>
      <c r="B194" s="9">
        <v>43197.0</v>
      </c>
      <c r="C194" s="10">
        <v>0.375</v>
      </c>
      <c r="D194" s="10">
        <v>0.5</v>
      </c>
      <c r="E194" s="13"/>
      <c r="F194" s="13"/>
      <c r="G194" s="13"/>
      <c r="H194" s="15"/>
      <c r="I194" s="13"/>
      <c r="J194" s="13"/>
      <c r="K194" s="13"/>
      <c r="L194" s="13"/>
      <c r="M194" s="13"/>
      <c r="N194" s="13"/>
      <c r="O194" s="13"/>
      <c r="P194" s="17" t="str">
        <f t="shared" si="20"/>
        <v/>
      </c>
      <c r="Q194" s="17" t="str">
        <f t="shared" si="21"/>
        <v/>
      </c>
      <c r="R194" s="17" t="str">
        <f t="shared" si="3"/>
        <v/>
      </c>
      <c r="S194" s="17" t="str">
        <f t="shared" si="4"/>
        <v/>
      </c>
      <c r="T194" s="17" t="str">
        <f t="shared" si="5"/>
        <v/>
      </c>
      <c r="U194" s="17" t="str">
        <f t="shared" si="6"/>
        <v/>
      </c>
      <c r="V194" s="13"/>
      <c r="W194" s="27"/>
      <c r="X194" s="28"/>
      <c r="Y194" s="28"/>
      <c r="Z194" s="28"/>
      <c r="AA194" s="28"/>
      <c r="AB194" s="28"/>
    </row>
    <row r="195" ht="12.0" customHeight="1">
      <c r="A195" s="4" t="s">
        <v>45</v>
      </c>
      <c r="B195" s="29">
        <v>43197.0</v>
      </c>
      <c r="C195" s="3">
        <v>0.625</v>
      </c>
      <c r="D195" s="3">
        <v>0.75</v>
      </c>
      <c r="E195" s="1"/>
      <c r="F195" s="1"/>
      <c r="G195" s="1"/>
      <c r="H195" s="30"/>
      <c r="I195" s="1"/>
      <c r="J195" s="1"/>
      <c r="K195" s="1"/>
      <c r="L195" s="1"/>
      <c r="M195" s="1"/>
      <c r="N195" s="1"/>
      <c r="O195" s="1"/>
      <c r="P195" s="31" t="str">
        <f t="shared" si="20"/>
        <v/>
      </c>
      <c r="Q195" s="31" t="str">
        <f t="shared" si="21"/>
        <v/>
      </c>
      <c r="R195" s="31" t="str">
        <f t="shared" si="3"/>
        <v/>
      </c>
      <c r="S195" s="31" t="str">
        <f t="shared" si="4"/>
        <v/>
      </c>
      <c r="T195" s="31" t="str">
        <f t="shared" si="5"/>
        <v/>
      </c>
      <c r="U195" s="31" t="str">
        <f t="shared" si="6"/>
        <v/>
      </c>
      <c r="V195" s="1"/>
      <c r="W195" s="32"/>
      <c r="X195" s="28"/>
      <c r="Y195" s="28"/>
      <c r="Z195" s="28"/>
      <c r="AA195" s="28"/>
      <c r="AB195" s="28"/>
    </row>
    <row r="196" ht="12.0" customHeight="1">
      <c r="A196" s="8" t="s">
        <v>46</v>
      </c>
      <c r="B196" s="9">
        <v>43198.0</v>
      </c>
      <c r="C196" s="10">
        <v>0.375</v>
      </c>
      <c r="D196" s="10">
        <v>0.5</v>
      </c>
      <c r="E196" s="13"/>
      <c r="F196" s="13"/>
      <c r="G196" s="13"/>
      <c r="H196" s="15"/>
      <c r="I196" s="13"/>
      <c r="J196" s="13"/>
      <c r="K196" s="13"/>
      <c r="L196" s="13"/>
      <c r="M196" s="13"/>
      <c r="N196" s="13"/>
      <c r="O196" s="13"/>
      <c r="P196" s="17" t="str">
        <f t="shared" si="20"/>
        <v/>
      </c>
      <c r="Q196" s="17" t="str">
        <f t="shared" si="21"/>
        <v/>
      </c>
      <c r="R196" s="17" t="str">
        <f t="shared" si="3"/>
        <v/>
      </c>
      <c r="S196" s="17" t="str">
        <f t="shared" si="4"/>
        <v/>
      </c>
      <c r="T196" s="17" t="str">
        <f t="shared" si="5"/>
        <v/>
      </c>
      <c r="U196" s="17" t="str">
        <f t="shared" si="6"/>
        <v/>
      </c>
      <c r="V196" s="13"/>
      <c r="W196" s="27"/>
      <c r="X196" s="28"/>
      <c r="Y196" s="28"/>
      <c r="Z196" s="28"/>
      <c r="AA196" s="28"/>
      <c r="AB196" s="28"/>
    </row>
    <row r="197" ht="12.0" customHeight="1">
      <c r="A197" s="4" t="s">
        <v>46</v>
      </c>
      <c r="B197" s="29">
        <v>43198.0</v>
      </c>
      <c r="C197" s="3">
        <v>0.625</v>
      </c>
      <c r="D197" s="3">
        <v>0.75</v>
      </c>
      <c r="E197" s="1"/>
      <c r="F197" s="1"/>
      <c r="G197" s="1"/>
      <c r="H197" s="30"/>
      <c r="I197" s="1"/>
      <c r="J197" s="1"/>
      <c r="K197" s="1"/>
      <c r="L197" s="1"/>
      <c r="M197" s="1"/>
      <c r="N197" s="1"/>
      <c r="O197" s="1"/>
      <c r="P197" s="31" t="str">
        <f t="shared" si="20"/>
        <v/>
      </c>
      <c r="Q197" s="31" t="str">
        <f t="shared" si="21"/>
        <v/>
      </c>
      <c r="R197" s="31" t="str">
        <f t="shared" si="3"/>
        <v/>
      </c>
      <c r="S197" s="1" t="str">
        <f t="shared" si="4"/>
        <v/>
      </c>
      <c r="T197" s="31" t="str">
        <f t="shared" si="5"/>
        <v/>
      </c>
      <c r="U197" s="31" t="str">
        <f t="shared" si="6"/>
        <v/>
      </c>
      <c r="V197" s="1"/>
      <c r="W197" s="32"/>
      <c r="X197" s="28"/>
      <c r="Y197" s="28"/>
      <c r="Z197" s="28"/>
      <c r="AA197" s="28"/>
      <c r="AB197" s="28"/>
    </row>
    <row r="198" ht="12.0" customHeight="1">
      <c r="A198" s="8" t="s">
        <v>25</v>
      </c>
      <c r="B198" s="9">
        <v>43199.0</v>
      </c>
      <c r="C198" s="10">
        <v>0.375</v>
      </c>
      <c r="D198" s="10">
        <v>0.5</v>
      </c>
      <c r="E198" s="13"/>
      <c r="F198" s="13"/>
      <c r="G198" s="13"/>
      <c r="H198" s="15"/>
      <c r="I198" s="13"/>
      <c r="J198" s="13"/>
      <c r="K198" s="13"/>
      <c r="L198" s="13"/>
      <c r="M198" s="13"/>
      <c r="N198" s="13"/>
      <c r="O198" s="13"/>
      <c r="P198" s="17" t="str">
        <f t="shared" si="20"/>
        <v/>
      </c>
      <c r="Q198" s="17" t="str">
        <f t="shared" si="21"/>
        <v/>
      </c>
      <c r="R198" s="17" t="str">
        <f t="shared" si="3"/>
        <v/>
      </c>
      <c r="S198" s="17" t="str">
        <f t="shared" si="4"/>
        <v/>
      </c>
      <c r="T198" s="17" t="str">
        <f t="shared" si="5"/>
        <v/>
      </c>
      <c r="U198" s="17" t="str">
        <f t="shared" si="6"/>
        <v/>
      </c>
      <c r="V198" s="13"/>
      <c r="W198" s="27"/>
      <c r="X198" s="28"/>
      <c r="Y198" s="28"/>
      <c r="Z198" s="28"/>
      <c r="AA198" s="28"/>
      <c r="AB198" s="28"/>
    </row>
    <row r="199" ht="12.0" customHeight="1">
      <c r="A199" s="4" t="s">
        <v>25</v>
      </c>
      <c r="B199" s="29">
        <v>43199.0</v>
      </c>
      <c r="C199" s="3">
        <v>0.625</v>
      </c>
      <c r="D199" s="3">
        <v>0.75</v>
      </c>
      <c r="E199" s="1"/>
      <c r="F199" s="1"/>
      <c r="G199" s="1"/>
      <c r="H199" s="30"/>
      <c r="I199" s="1"/>
      <c r="J199" s="1"/>
      <c r="K199" s="1"/>
      <c r="L199" s="1"/>
      <c r="M199" s="1"/>
      <c r="N199" s="1"/>
      <c r="O199" s="1"/>
      <c r="P199" s="31" t="str">
        <f t="shared" si="20"/>
        <v/>
      </c>
      <c r="Q199" s="31" t="str">
        <f t="shared" si="21"/>
        <v/>
      </c>
      <c r="R199" s="31" t="str">
        <f t="shared" si="3"/>
        <v/>
      </c>
      <c r="S199" s="31" t="str">
        <f t="shared" si="4"/>
        <v/>
      </c>
      <c r="T199" s="31" t="str">
        <f t="shared" si="5"/>
        <v/>
      </c>
      <c r="U199" s="31" t="str">
        <f t="shared" si="6"/>
        <v/>
      </c>
      <c r="V199" s="1"/>
      <c r="W199" s="32"/>
      <c r="X199" s="28"/>
      <c r="Y199" s="28"/>
      <c r="Z199" s="28"/>
      <c r="AA199" s="28"/>
      <c r="AB199" s="28"/>
    </row>
    <row r="200" ht="12.0" customHeight="1">
      <c r="A200" s="8" t="s">
        <v>39</v>
      </c>
      <c r="B200" s="9">
        <v>43200.0</v>
      </c>
      <c r="C200" s="10">
        <v>0.375</v>
      </c>
      <c r="D200" s="10">
        <v>0.5</v>
      </c>
      <c r="E200" s="13"/>
      <c r="F200" s="13"/>
      <c r="G200" s="13"/>
      <c r="H200" s="15"/>
      <c r="I200" s="13"/>
      <c r="J200" s="13"/>
      <c r="K200" s="13"/>
      <c r="L200" s="13"/>
      <c r="M200" s="13"/>
      <c r="N200" s="13"/>
      <c r="O200" s="13"/>
      <c r="P200" s="17" t="str">
        <f t="shared" si="20"/>
        <v/>
      </c>
      <c r="Q200" s="17" t="str">
        <f t="shared" si="21"/>
        <v/>
      </c>
      <c r="R200" s="17" t="str">
        <f t="shared" si="3"/>
        <v/>
      </c>
      <c r="S200" s="17" t="str">
        <f t="shared" si="4"/>
        <v/>
      </c>
      <c r="T200" s="17" t="str">
        <f t="shared" si="5"/>
        <v/>
      </c>
      <c r="U200" s="17" t="str">
        <f t="shared" si="6"/>
        <v/>
      </c>
      <c r="V200" s="13"/>
      <c r="W200" s="27"/>
      <c r="X200" s="28"/>
      <c r="Y200" s="28"/>
      <c r="Z200" s="28"/>
      <c r="AA200" s="28"/>
      <c r="AB200" s="28"/>
    </row>
    <row r="201" ht="12.0" customHeight="1">
      <c r="A201" s="4" t="s">
        <v>39</v>
      </c>
      <c r="B201" s="29">
        <v>43200.0</v>
      </c>
      <c r="C201" s="3">
        <v>0.625</v>
      </c>
      <c r="D201" s="3">
        <v>0.75</v>
      </c>
      <c r="E201" s="1"/>
      <c r="F201" s="1"/>
      <c r="G201" s="1"/>
      <c r="H201" s="30"/>
      <c r="I201" s="1"/>
      <c r="J201" s="1"/>
      <c r="K201" s="1"/>
      <c r="L201" s="1"/>
      <c r="M201" s="1"/>
      <c r="N201" s="1"/>
      <c r="O201" s="1"/>
      <c r="P201" s="31" t="str">
        <f t="shared" si="20"/>
        <v/>
      </c>
      <c r="Q201" s="31" t="str">
        <f t="shared" si="21"/>
        <v/>
      </c>
      <c r="R201" s="31" t="str">
        <f t="shared" si="3"/>
        <v/>
      </c>
      <c r="S201" s="1" t="str">
        <f t="shared" si="4"/>
        <v/>
      </c>
      <c r="T201" s="31" t="str">
        <f t="shared" si="5"/>
        <v/>
      </c>
      <c r="U201" s="31" t="str">
        <f t="shared" si="6"/>
        <v/>
      </c>
      <c r="V201" s="1"/>
      <c r="W201" s="32"/>
      <c r="X201" s="28"/>
      <c r="Y201" s="28"/>
      <c r="Z201" s="28"/>
      <c r="AA201" s="28"/>
      <c r="AB201" s="28"/>
    </row>
    <row r="202" ht="12.0" customHeight="1">
      <c r="A202" s="8" t="s">
        <v>42</v>
      </c>
      <c r="B202" s="9">
        <v>43201.0</v>
      </c>
      <c r="C202" s="10">
        <v>0.375</v>
      </c>
      <c r="D202" s="10">
        <v>0.5</v>
      </c>
      <c r="E202" s="13"/>
      <c r="F202" s="13"/>
      <c r="G202" s="13"/>
      <c r="H202" s="15"/>
      <c r="I202" s="13"/>
      <c r="J202" s="13"/>
      <c r="K202" s="13"/>
      <c r="L202" s="13"/>
      <c r="M202" s="13"/>
      <c r="N202" s="13"/>
      <c r="O202" s="13"/>
      <c r="P202" s="17" t="str">
        <f t="shared" si="20"/>
        <v/>
      </c>
      <c r="Q202" s="17" t="str">
        <f t="shared" si="21"/>
        <v/>
      </c>
      <c r="R202" s="17" t="str">
        <f t="shared" si="3"/>
        <v/>
      </c>
      <c r="S202" s="13" t="str">
        <f t="shared" si="4"/>
        <v/>
      </c>
      <c r="T202" s="17" t="str">
        <f t="shared" si="5"/>
        <v/>
      </c>
      <c r="U202" s="17" t="str">
        <f t="shared" si="6"/>
        <v/>
      </c>
      <c r="V202" s="13"/>
      <c r="W202" s="27"/>
      <c r="X202" s="28"/>
      <c r="Y202" s="28"/>
      <c r="Z202" s="28"/>
      <c r="AA202" s="28"/>
      <c r="AB202" s="28"/>
    </row>
    <row r="203" ht="12.0" customHeight="1">
      <c r="A203" s="4" t="s">
        <v>42</v>
      </c>
      <c r="B203" s="29">
        <v>43201.0</v>
      </c>
      <c r="C203" s="3">
        <v>0.625</v>
      </c>
      <c r="D203" s="3">
        <v>0.75</v>
      </c>
      <c r="E203" s="1"/>
      <c r="F203" s="1"/>
      <c r="G203" s="1"/>
      <c r="H203" s="30"/>
      <c r="I203" s="1"/>
      <c r="J203" s="1"/>
      <c r="K203" s="1"/>
      <c r="L203" s="1"/>
      <c r="M203" s="1"/>
      <c r="N203" s="1"/>
      <c r="O203" s="1"/>
      <c r="P203" s="31" t="str">
        <f t="shared" si="20"/>
        <v/>
      </c>
      <c r="Q203" s="31" t="str">
        <f t="shared" si="21"/>
        <v/>
      </c>
      <c r="R203" s="31" t="str">
        <f t="shared" si="3"/>
        <v/>
      </c>
      <c r="S203" s="1" t="str">
        <f t="shared" si="4"/>
        <v/>
      </c>
      <c r="T203" s="31" t="str">
        <f t="shared" si="5"/>
        <v/>
      </c>
      <c r="U203" s="31" t="str">
        <f t="shared" si="6"/>
        <v/>
      </c>
      <c r="V203" s="1"/>
      <c r="W203" s="32"/>
      <c r="X203" s="28"/>
      <c r="Y203" s="28"/>
      <c r="Z203" s="28"/>
      <c r="AA203" s="28"/>
      <c r="AB203" s="28"/>
    </row>
    <row r="204" ht="12.0" customHeight="1">
      <c r="A204" s="8" t="s">
        <v>43</v>
      </c>
      <c r="B204" s="9">
        <v>43202.0</v>
      </c>
      <c r="C204" s="10">
        <v>0.375</v>
      </c>
      <c r="D204" s="10">
        <v>0.5</v>
      </c>
      <c r="E204" s="13"/>
      <c r="F204" s="13"/>
      <c r="G204" s="13"/>
      <c r="H204" s="15"/>
      <c r="I204" s="13"/>
      <c r="J204" s="13"/>
      <c r="K204" s="13"/>
      <c r="L204" s="13"/>
      <c r="M204" s="13"/>
      <c r="N204" s="13"/>
      <c r="O204" s="13"/>
      <c r="P204" s="17" t="str">
        <f t="shared" si="20"/>
        <v/>
      </c>
      <c r="Q204" s="17" t="str">
        <f t="shared" si="21"/>
        <v/>
      </c>
      <c r="R204" s="17" t="str">
        <f t="shared" si="3"/>
        <v/>
      </c>
      <c r="S204" s="17" t="str">
        <f t="shared" si="4"/>
        <v/>
      </c>
      <c r="T204" s="17" t="str">
        <f t="shared" si="5"/>
        <v/>
      </c>
      <c r="U204" s="17" t="str">
        <f t="shared" si="6"/>
        <v/>
      </c>
      <c r="V204" s="13"/>
      <c r="W204" s="27"/>
      <c r="X204" s="28"/>
      <c r="Y204" s="28"/>
      <c r="Z204" s="28"/>
      <c r="AA204" s="28"/>
      <c r="AB204" s="28"/>
    </row>
    <row r="205" ht="12.0" customHeight="1">
      <c r="A205" s="4" t="s">
        <v>43</v>
      </c>
      <c r="B205" s="29">
        <v>43202.0</v>
      </c>
      <c r="C205" s="3">
        <v>0.625</v>
      </c>
      <c r="D205" s="3">
        <v>0.75</v>
      </c>
      <c r="E205" s="1"/>
      <c r="F205" s="1"/>
      <c r="G205" s="1"/>
      <c r="H205" s="30"/>
      <c r="I205" s="1"/>
      <c r="J205" s="1"/>
      <c r="K205" s="1"/>
      <c r="L205" s="1"/>
      <c r="M205" s="1"/>
      <c r="N205" s="1"/>
      <c r="O205" s="1"/>
      <c r="P205" s="31" t="str">
        <f t="shared" si="20"/>
        <v/>
      </c>
      <c r="Q205" s="31" t="str">
        <f t="shared" si="21"/>
        <v/>
      </c>
      <c r="R205" s="31" t="str">
        <f t="shared" si="3"/>
        <v/>
      </c>
      <c r="S205" s="31" t="str">
        <f t="shared" si="4"/>
        <v/>
      </c>
      <c r="T205" s="31" t="str">
        <f t="shared" si="5"/>
        <v/>
      </c>
      <c r="U205" s="31" t="str">
        <f t="shared" si="6"/>
        <v/>
      </c>
      <c r="V205" s="1"/>
      <c r="W205" s="32"/>
      <c r="X205" s="28"/>
      <c r="Y205" s="28"/>
      <c r="Z205" s="28"/>
      <c r="AA205" s="28"/>
      <c r="AB205" s="28"/>
    </row>
    <row r="206" ht="12.0" customHeight="1">
      <c r="A206" s="8" t="s">
        <v>44</v>
      </c>
      <c r="B206" s="9">
        <v>43203.0</v>
      </c>
      <c r="C206" s="10">
        <v>0.375</v>
      </c>
      <c r="D206" s="10">
        <v>0.5</v>
      </c>
      <c r="E206" s="13"/>
      <c r="F206" s="13"/>
      <c r="G206" s="13"/>
      <c r="H206" s="15"/>
      <c r="I206" s="13"/>
      <c r="J206" s="13"/>
      <c r="K206" s="13"/>
      <c r="L206" s="13"/>
      <c r="M206" s="13"/>
      <c r="N206" s="13"/>
      <c r="O206" s="13"/>
      <c r="P206" s="17" t="str">
        <f t="shared" si="20"/>
        <v/>
      </c>
      <c r="Q206" s="17" t="str">
        <f t="shared" si="21"/>
        <v/>
      </c>
      <c r="R206" s="17" t="str">
        <f t="shared" si="3"/>
        <v/>
      </c>
      <c r="S206" s="17" t="str">
        <f t="shared" si="4"/>
        <v/>
      </c>
      <c r="T206" s="17" t="str">
        <f t="shared" si="5"/>
        <v/>
      </c>
      <c r="U206" s="17" t="str">
        <f t="shared" si="6"/>
        <v/>
      </c>
      <c r="V206" s="13"/>
      <c r="W206" s="27"/>
      <c r="X206" s="28"/>
      <c r="Y206" s="28"/>
      <c r="Z206" s="28"/>
      <c r="AA206" s="28"/>
      <c r="AB206" s="28"/>
    </row>
    <row r="207" ht="12.0" customHeight="1">
      <c r="A207" s="4" t="s">
        <v>44</v>
      </c>
      <c r="B207" s="29">
        <v>43203.0</v>
      </c>
      <c r="C207" s="3">
        <v>0.625</v>
      </c>
      <c r="D207" s="3">
        <v>0.75</v>
      </c>
      <c r="E207" s="1"/>
      <c r="F207" s="1"/>
      <c r="G207" s="1"/>
      <c r="H207" s="30"/>
      <c r="I207" s="1"/>
      <c r="J207" s="1"/>
      <c r="K207" s="1"/>
      <c r="L207" s="1"/>
      <c r="M207" s="1"/>
      <c r="N207" s="1"/>
      <c r="O207" s="1"/>
      <c r="P207" s="31" t="str">
        <f t="shared" si="20"/>
        <v/>
      </c>
      <c r="Q207" s="31" t="str">
        <f t="shared" si="21"/>
        <v/>
      </c>
      <c r="R207" s="31" t="str">
        <f t="shared" si="3"/>
        <v/>
      </c>
      <c r="S207" s="31" t="str">
        <f t="shared" si="4"/>
        <v/>
      </c>
      <c r="T207" s="31" t="str">
        <f t="shared" si="5"/>
        <v/>
      </c>
      <c r="U207" s="31" t="str">
        <f t="shared" si="6"/>
        <v/>
      </c>
      <c r="V207" s="1"/>
      <c r="W207" s="32"/>
      <c r="X207" s="28"/>
      <c r="Y207" s="28"/>
      <c r="Z207" s="28"/>
      <c r="AA207" s="28"/>
      <c r="AB207" s="28"/>
    </row>
    <row r="208" ht="12.0" customHeight="1">
      <c r="A208" s="8" t="s">
        <v>45</v>
      </c>
      <c r="B208" s="9">
        <v>43204.0</v>
      </c>
      <c r="C208" s="10">
        <v>0.375</v>
      </c>
      <c r="D208" s="10">
        <v>0.5</v>
      </c>
      <c r="E208" s="13"/>
      <c r="F208" s="13"/>
      <c r="G208" s="13"/>
      <c r="H208" s="15"/>
      <c r="I208" s="13"/>
      <c r="J208" s="13"/>
      <c r="K208" s="13"/>
      <c r="L208" s="13"/>
      <c r="M208" s="13"/>
      <c r="N208" s="13"/>
      <c r="O208" s="13"/>
      <c r="P208" s="17" t="str">
        <f t="shared" si="20"/>
        <v/>
      </c>
      <c r="Q208" s="17" t="str">
        <f t="shared" si="21"/>
        <v/>
      </c>
      <c r="R208" s="17" t="str">
        <f t="shared" si="3"/>
        <v/>
      </c>
      <c r="S208" s="17" t="str">
        <f t="shared" si="4"/>
        <v/>
      </c>
      <c r="T208" s="17" t="str">
        <f t="shared" si="5"/>
        <v/>
      </c>
      <c r="U208" s="17" t="str">
        <f t="shared" si="6"/>
        <v/>
      </c>
      <c r="V208" s="13"/>
      <c r="W208" s="27"/>
      <c r="X208" s="28"/>
      <c r="Y208" s="28"/>
      <c r="Z208" s="28"/>
      <c r="AA208" s="28"/>
      <c r="AB208" s="28"/>
    </row>
    <row r="209" ht="12.0" customHeight="1">
      <c r="A209" s="4" t="s">
        <v>45</v>
      </c>
      <c r="B209" s="29">
        <v>43204.0</v>
      </c>
      <c r="C209" s="3">
        <v>0.625</v>
      </c>
      <c r="D209" s="3">
        <v>0.75</v>
      </c>
      <c r="E209" s="1"/>
      <c r="F209" s="1"/>
      <c r="G209" s="1"/>
      <c r="H209" s="30"/>
      <c r="I209" s="1"/>
      <c r="J209" s="1"/>
      <c r="K209" s="1"/>
      <c r="L209" s="1"/>
      <c r="M209" s="1"/>
      <c r="N209" s="1"/>
      <c r="O209" s="1"/>
      <c r="P209" s="31" t="str">
        <f t="shared" si="20"/>
        <v/>
      </c>
      <c r="Q209" s="31" t="str">
        <f t="shared" si="21"/>
        <v/>
      </c>
      <c r="R209" s="31" t="str">
        <f t="shared" si="3"/>
        <v/>
      </c>
      <c r="S209" s="1" t="str">
        <f t="shared" si="4"/>
        <v/>
      </c>
      <c r="T209" s="31" t="str">
        <f t="shared" si="5"/>
        <v/>
      </c>
      <c r="U209" s="31" t="str">
        <f t="shared" si="6"/>
        <v/>
      </c>
      <c r="V209" s="1"/>
      <c r="W209" s="32"/>
      <c r="X209" s="28"/>
      <c r="Y209" s="28"/>
      <c r="Z209" s="28"/>
      <c r="AA209" s="28"/>
      <c r="AB209" s="28"/>
    </row>
    <row r="210" ht="12.0" customHeight="1">
      <c r="A210" s="8" t="s">
        <v>46</v>
      </c>
      <c r="B210" s="9">
        <v>43205.0</v>
      </c>
      <c r="C210" s="10">
        <v>0.375</v>
      </c>
      <c r="D210" s="10">
        <v>0.5</v>
      </c>
      <c r="E210" s="13"/>
      <c r="F210" s="13"/>
      <c r="G210" s="13"/>
      <c r="H210" s="15"/>
      <c r="I210" s="13"/>
      <c r="J210" s="13"/>
      <c r="K210" s="13"/>
      <c r="L210" s="13"/>
      <c r="M210" s="13"/>
      <c r="N210" s="13"/>
      <c r="O210" s="13"/>
      <c r="P210" s="17" t="str">
        <f t="shared" si="20"/>
        <v/>
      </c>
      <c r="Q210" s="17" t="str">
        <f t="shared" si="21"/>
        <v/>
      </c>
      <c r="R210" s="17" t="str">
        <f t="shared" si="3"/>
        <v/>
      </c>
      <c r="S210" s="17" t="str">
        <f t="shared" si="4"/>
        <v/>
      </c>
      <c r="T210" s="17" t="str">
        <f t="shared" si="5"/>
        <v/>
      </c>
      <c r="U210" s="17" t="str">
        <f t="shared" si="6"/>
        <v/>
      </c>
      <c r="V210" s="13"/>
      <c r="W210" s="27"/>
      <c r="X210" s="28"/>
      <c r="Y210" s="28"/>
      <c r="Z210" s="28"/>
      <c r="AA210" s="28"/>
      <c r="AB210" s="28"/>
    </row>
    <row r="211" ht="12.0" customHeight="1">
      <c r="A211" s="4" t="s">
        <v>46</v>
      </c>
      <c r="B211" s="29">
        <v>43205.0</v>
      </c>
      <c r="C211" s="3">
        <v>0.625</v>
      </c>
      <c r="D211" s="3">
        <v>0.75</v>
      </c>
      <c r="E211" s="1"/>
      <c r="F211" s="1"/>
      <c r="G211" s="1"/>
      <c r="H211" s="30"/>
      <c r="I211" s="1"/>
      <c r="J211" s="1"/>
      <c r="K211" s="1"/>
      <c r="L211" s="1"/>
      <c r="M211" s="1"/>
      <c r="N211" s="1"/>
      <c r="O211" s="1"/>
      <c r="P211" s="31" t="str">
        <f t="shared" si="20"/>
        <v/>
      </c>
      <c r="Q211" s="31" t="str">
        <f t="shared" si="21"/>
        <v/>
      </c>
      <c r="R211" s="31" t="str">
        <f t="shared" si="3"/>
        <v/>
      </c>
      <c r="S211" s="31" t="str">
        <f t="shared" si="4"/>
        <v/>
      </c>
      <c r="T211" s="31" t="str">
        <f t="shared" si="5"/>
        <v/>
      </c>
      <c r="U211" s="31" t="str">
        <f t="shared" si="6"/>
        <v/>
      </c>
      <c r="V211" s="1"/>
      <c r="W211" s="32"/>
      <c r="X211" s="28"/>
      <c r="Y211" s="28"/>
      <c r="Z211" s="28"/>
      <c r="AA211" s="28"/>
      <c r="AB211" s="28"/>
    </row>
    <row r="212" ht="12.0" customHeight="1">
      <c r="A212" s="8" t="s">
        <v>25</v>
      </c>
      <c r="B212" s="9">
        <v>43206.0</v>
      </c>
      <c r="C212" s="10">
        <v>0.375</v>
      </c>
      <c r="D212" s="10">
        <v>0.5</v>
      </c>
      <c r="E212" s="13"/>
      <c r="F212" s="13"/>
      <c r="G212" s="13"/>
      <c r="H212" s="15"/>
      <c r="I212" s="13"/>
      <c r="J212" s="13"/>
      <c r="K212" s="13"/>
      <c r="L212" s="13"/>
      <c r="M212" s="13"/>
      <c r="N212" s="13"/>
      <c r="O212" s="13"/>
      <c r="P212" s="17" t="str">
        <f t="shared" si="20"/>
        <v/>
      </c>
      <c r="Q212" s="17" t="str">
        <f t="shared" si="21"/>
        <v/>
      </c>
      <c r="R212" s="17" t="str">
        <f t="shared" si="3"/>
        <v/>
      </c>
      <c r="S212" s="17" t="str">
        <f t="shared" si="4"/>
        <v/>
      </c>
      <c r="T212" s="17" t="str">
        <f t="shared" si="5"/>
        <v/>
      </c>
      <c r="U212" s="17" t="str">
        <f t="shared" si="6"/>
        <v/>
      </c>
      <c r="V212" s="13"/>
      <c r="W212" s="27"/>
      <c r="X212" s="28"/>
      <c r="Y212" s="28"/>
      <c r="Z212" s="28"/>
      <c r="AA212" s="28"/>
      <c r="AB212" s="28"/>
    </row>
    <row r="213" ht="12.0" customHeight="1">
      <c r="A213" s="4" t="s">
        <v>25</v>
      </c>
      <c r="B213" s="29">
        <v>43206.0</v>
      </c>
      <c r="C213" s="3">
        <v>0.625</v>
      </c>
      <c r="D213" s="3">
        <v>0.75</v>
      </c>
      <c r="E213" s="1"/>
      <c r="F213" s="1"/>
      <c r="G213" s="1"/>
      <c r="H213" s="30"/>
      <c r="I213" s="1"/>
      <c r="J213" s="1"/>
      <c r="K213" s="1"/>
      <c r="L213" s="1"/>
      <c r="M213" s="1"/>
      <c r="N213" s="1"/>
      <c r="O213" s="1"/>
      <c r="P213" s="31" t="str">
        <f t="shared" si="20"/>
        <v/>
      </c>
      <c r="Q213" s="31" t="str">
        <f t="shared" si="21"/>
        <v/>
      </c>
      <c r="R213" s="31" t="str">
        <f t="shared" si="3"/>
        <v/>
      </c>
      <c r="S213" s="1" t="str">
        <f t="shared" si="4"/>
        <v/>
      </c>
      <c r="T213" s="31" t="str">
        <f t="shared" si="5"/>
        <v/>
      </c>
      <c r="U213" s="31" t="str">
        <f t="shared" si="6"/>
        <v/>
      </c>
      <c r="V213" s="1"/>
      <c r="W213" s="32"/>
      <c r="X213" s="28"/>
      <c r="Y213" s="28"/>
      <c r="Z213" s="28"/>
      <c r="AA213" s="28"/>
      <c r="AB213" s="28"/>
    </row>
    <row r="214" ht="12.0" customHeight="1">
      <c r="A214" s="8" t="s">
        <v>39</v>
      </c>
      <c r="B214" s="9">
        <v>43207.0</v>
      </c>
      <c r="C214" s="10">
        <v>0.375</v>
      </c>
      <c r="D214" s="10">
        <v>0.5</v>
      </c>
      <c r="E214" s="13"/>
      <c r="F214" s="13"/>
      <c r="G214" s="13"/>
      <c r="H214" s="15"/>
      <c r="I214" s="13"/>
      <c r="J214" s="13"/>
      <c r="K214" s="13"/>
      <c r="L214" s="13"/>
      <c r="M214" s="13"/>
      <c r="N214" s="13"/>
      <c r="O214" s="13"/>
      <c r="P214" s="17" t="str">
        <f t="shared" si="20"/>
        <v/>
      </c>
      <c r="Q214" s="17" t="str">
        <f t="shared" si="21"/>
        <v/>
      </c>
      <c r="R214" s="17" t="str">
        <f t="shared" si="3"/>
        <v/>
      </c>
      <c r="S214" s="17" t="str">
        <f t="shared" si="4"/>
        <v/>
      </c>
      <c r="T214" s="17" t="str">
        <f t="shared" si="5"/>
        <v/>
      </c>
      <c r="U214" s="17" t="str">
        <f t="shared" si="6"/>
        <v/>
      </c>
      <c r="V214" s="13"/>
      <c r="W214" s="27"/>
      <c r="X214" s="28"/>
      <c r="Y214" s="28"/>
      <c r="Z214" s="28"/>
      <c r="AA214" s="28"/>
      <c r="AB214" s="28"/>
    </row>
    <row r="215" ht="12.0" customHeight="1">
      <c r="A215" s="4" t="s">
        <v>39</v>
      </c>
      <c r="B215" s="29">
        <v>43207.0</v>
      </c>
      <c r="C215" s="3">
        <v>0.625</v>
      </c>
      <c r="D215" s="3">
        <v>0.75</v>
      </c>
      <c r="E215" s="1"/>
      <c r="F215" s="1"/>
      <c r="G215" s="1"/>
      <c r="H215" s="30"/>
      <c r="I215" s="1"/>
      <c r="J215" s="1"/>
      <c r="K215" s="1"/>
      <c r="L215" s="1"/>
      <c r="M215" s="1"/>
      <c r="N215" s="1"/>
      <c r="O215" s="1"/>
      <c r="P215" s="31" t="str">
        <f t="shared" si="20"/>
        <v/>
      </c>
      <c r="Q215" s="31" t="str">
        <f t="shared" si="21"/>
        <v/>
      </c>
      <c r="R215" s="31" t="str">
        <f t="shared" si="3"/>
        <v/>
      </c>
      <c r="S215" s="31" t="str">
        <f t="shared" si="4"/>
        <v/>
      </c>
      <c r="T215" s="31" t="str">
        <f t="shared" si="5"/>
        <v/>
      </c>
      <c r="U215" s="31" t="str">
        <f t="shared" si="6"/>
        <v/>
      </c>
      <c r="V215" s="1"/>
      <c r="W215" s="32"/>
      <c r="X215" s="28"/>
      <c r="Y215" s="28"/>
      <c r="Z215" s="28"/>
      <c r="AA215" s="28"/>
      <c r="AB215" s="28"/>
    </row>
    <row r="216" ht="12.0" customHeight="1">
      <c r="A216" s="8" t="s">
        <v>42</v>
      </c>
      <c r="B216" s="9">
        <v>43208.0</v>
      </c>
      <c r="C216" s="10">
        <v>0.375</v>
      </c>
      <c r="D216" s="10">
        <v>0.5</v>
      </c>
      <c r="E216" s="13"/>
      <c r="F216" s="13"/>
      <c r="G216" s="13"/>
      <c r="H216" s="15"/>
      <c r="I216" s="13"/>
      <c r="J216" s="13"/>
      <c r="K216" s="13"/>
      <c r="L216" s="13"/>
      <c r="M216" s="13"/>
      <c r="N216" s="13"/>
      <c r="O216" s="13"/>
      <c r="P216" s="17" t="str">
        <f t="shared" si="20"/>
        <v/>
      </c>
      <c r="Q216" s="17" t="str">
        <f t="shared" si="21"/>
        <v/>
      </c>
      <c r="R216" s="17" t="str">
        <f t="shared" si="3"/>
        <v/>
      </c>
      <c r="S216" s="17" t="str">
        <f t="shared" si="4"/>
        <v/>
      </c>
      <c r="T216" s="17" t="str">
        <f t="shared" si="5"/>
        <v/>
      </c>
      <c r="U216" s="17" t="str">
        <f t="shared" si="6"/>
        <v/>
      </c>
      <c r="V216" s="13"/>
      <c r="W216" s="27"/>
      <c r="X216" s="28"/>
      <c r="Y216" s="28"/>
      <c r="Z216" s="28"/>
      <c r="AA216" s="28"/>
      <c r="AB216" s="28"/>
    </row>
    <row r="217" ht="12.0" customHeight="1">
      <c r="A217" s="4" t="s">
        <v>42</v>
      </c>
      <c r="B217" s="29">
        <v>43208.0</v>
      </c>
      <c r="C217" s="3">
        <v>0.625</v>
      </c>
      <c r="D217" s="3">
        <v>0.75</v>
      </c>
      <c r="E217" s="1"/>
      <c r="F217" s="1"/>
      <c r="G217" s="1"/>
      <c r="H217" s="30"/>
      <c r="I217" s="1"/>
      <c r="J217" s="1"/>
      <c r="K217" s="1"/>
      <c r="L217" s="1"/>
      <c r="M217" s="1"/>
      <c r="N217" s="1"/>
      <c r="O217" s="1"/>
      <c r="P217" s="31" t="str">
        <f t="shared" si="20"/>
        <v/>
      </c>
      <c r="Q217" s="31" t="str">
        <f t="shared" si="21"/>
        <v/>
      </c>
      <c r="R217" s="31" t="str">
        <f t="shared" si="3"/>
        <v/>
      </c>
      <c r="S217" s="1" t="str">
        <f t="shared" si="4"/>
        <v/>
      </c>
      <c r="T217" s="31" t="str">
        <f t="shared" si="5"/>
        <v/>
      </c>
      <c r="U217" s="31" t="str">
        <f t="shared" si="6"/>
        <v/>
      </c>
      <c r="V217" s="1"/>
      <c r="W217" s="32"/>
      <c r="X217" s="28"/>
      <c r="Y217" s="28"/>
      <c r="Z217" s="28"/>
      <c r="AA217" s="28"/>
      <c r="AB217" s="28"/>
    </row>
    <row r="218" ht="12.0" customHeight="1">
      <c r="A218" s="8" t="s">
        <v>43</v>
      </c>
      <c r="B218" s="9">
        <v>43209.0</v>
      </c>
      <c r="C218" s="10">
        <v>0.375</v>
      </c>
      <c r="D218" s="10">
        <v>0.5</v>
      </c>
      <c r="E218" s="13"/>
      <c r="F218" s="13"/>
      <c r="G218" s="13"/>
      <c r="H218" s="15"/>
      <c r="I218" s="13"/>
      <c r="J218" s="13"/>
      <c r="K218" s="13"/>
      <c r="L218" s="13"/>
      <c r="M218" s="13"/>
      <c r="N218" s="13"/>
      <c r="O218" s="13"/>
      <c r="P218" s="17" t="str">
        <f t="shared" si="20"/>
        <v/>
      </c>
      <c r="Q218" s="17" t="str">
        <f t="shared" si="21"/>
        <v/>
      </c>
      <c r="R218" s="17" t="str">
        <f t="shared" si="3"/>
        <v/>
      </c>
      <c r="S218" s="17" t="str">
        <f t="shared" si="4"/>
        <v/>
      </c>
      <c r="T218" s="17" t="str">
        <f t="shared" si="5"/>
        <v/>
      </c>
      <c r="U218" s="17" t="str">
        <f t="shared" si="6"/>
        <v/>
      </c>
      <c r="V218" s="13"/>
      <c r="W218" s="27"/>
      <c r="X218" s="28"/>
      <c r="Y218" s="28"/>
      <c r="Z218" s="28"/>
      <c r="AA218" s="28"/>
      <c r="AB218" s="28"/>
    </row>
    <row r="219" ht="12.0" customHeight="1">
      <c r="A219" s="4" t="s">
        <v>43</v>
      </c>
      <c r="B219" s="29">
        <v>43209.0</v>
      </c>
      <c r="C219" s="3">
        <v>0.625</v>
      </c>
      <c r="D219" s="3">
        <v>0.75</v>
      </c>
      <c r="E219" s="1"/>
      <c r="F219" s="1"/>
      <c r="G219" s="1"/>
      <c r="H219" s="30"/>
      <c r="I219" s="1"/>
      <c r="J219" s="1"/>
      <c r="K219" s="1"/>
      <c r="L219" s="1"/>
      <c r="M219" s="1"/>
      <c r="N219" s="1"/>
      <c r="O219" s="1"/>
      <c r="P219" s="31" t="str">
        <f t="shared" si="20"/>
        <v/>
      </c>
      <c r="Q219" s="31" t="str">
        <f t="shared" si="21"/>
        <v/>
      </c>
      <c r="R219" s="31" t="str">
        <f t="shared" si="3"/>
        <v/>
      </c>
      <c r="S219" s="31" t="str">
        <f t="shared" si="4"/>
        <v/>
      </c>
      <c r="T219" s="31" t="str">
        <f t="shared" si="5"/>
        <v/>
      </c>
      <c r="U219" s="31" t="str">
        <f t="shared" si="6"/>
        <v/>
      </c>
      <c r="V219" s="1"/>
      <c r="W219" s="32"/>
      <c r="X219" s="28"/>
      <c r="Y219" s="28"/>
      <c r="Z219" s="28"/>
      <c r="AA219" s="28"/>
      <c r="AB219" s="28"/>
    </row>
    <row r="220" ht="12.0" customHeight="1">
      <c r="A220" s="8" t="s">
        <v>44</v>
      </c>
      <c r="B220" s="9">
        <v>43210.0</v>
      </c>
      <c r="C220" s="10">
        <v>0.375</v>
      </c>
      <c r="D220" s="10">
        <v>0.5</v>
      </c>
      <c r="E220" s="13"/>
      <c r="F220" s="13"/>
      <c r="G220" s="13"/>
      <c r="H220" s="15"/>
      <c r="I220" s="13"/>
      <c r="J220" s="13"/>
      <c r="K220" s="13"/>
      <c r="L220" s="13"/>
      <c r="M220" s="13"/>
      <c r="N220" s="13"/>
      <c r="O220" s="13"/>
      <c r="P220" s="17" t="str">
        <f t="shared" si="20"/>
        <v/>
      </c>
      <c r="Q220" s="17" t="str">
        <f t="shared" si="21"/>
        <v/>
      </c>
      <c r="R220" s="17" t="str">
        <f t="shared" si="3"/>
        <v/>
      </c>
      <c r="S220" s="17" t="str">
        <f t="shared" si="4"/>
        <v/>
      </c>
      <c r="T220" s="17" t="str">
        <f t="shared" si="5"/>
        <v/>
      </c>
      <c r="U220" s="17" t="str">
        <f t="shared" si="6"/>
        <v/>
      </c>
      <c r="V220" s="13"/>
      <c r="W220" s="27"/>
      <c r="X220" s="28"/>
      <c r="Y220" s="28"/>
      <c r="Z220" s="28"/>
      <c r="AA220" s="28"/>
      <c r="AB220" s="28"/>
    </row>
    <row r="221" ht="12.0" customHeight="1">
      <c r="A221" s="4" t="s">
        <v>44</v>
      </c>
      <c r="B221" s="29">
        <v>43210.0</v>
      </c>
      <c r="C221" s="3">
        <v>0.625</v>
      </c>
      <c r="D221" s="3">
        <v>0.75</v>
      </c>
      <c r="E221" s="1"/>
      <c r="F221" s="1"/>
      <c r="G221" s="1"/>
      <c r="H221" s="30"/>
      <c r="I221" s="1"/>
      <c r="J221" s="1"/>
      <c r="K221" s="1"/>
      <c r="L221" s="1"/>
      <c r="M221" s="1"/>
      <c r="N221" s="1"/>
      <c r="O221" s="1"/>
      <c r="P221" s="31" t="str">
        <f t="shared" si="20"/>
        <v/>
      </c>
      <c r="Q221" s="31" t="str">
        <f t="shared" si="21"/>
        <v/>
      </c>
      <c r="R221" s="31" t="str">
        <f t="shared" si="3"/>
        <v/>
      </c>
      <c r="S221" s="1" t="str">
        <f t="shared" si="4"/>
        <v/>
      </c>
      <c r="T221" s="31" t="str">
        <f t="shared" si="5"/>
        <v/>
      </c>
      <c r="U221" s="31" t="str">
        <f t="shared" si="6"/>
        <v/>
      </c>
      <c r="V221" s="1"/>
      <c r="W221" s="32"/>
      <c r="X221" s="28"/>
      <c r="Y221" s="28"/>
      <c r="Z221" s="28"/>
      <c r="AA221" s="28"/>
      <c r="AB221" s="28"/>
    </row>
    <row r="222" ht="12.0" customHeight="1">
      <c r="A222" s="8" t="s">
        <v>45</v>
      </c>
      <c r="B222" s="9">
        <v>43211.0</v>
      </c>
      <c r="C222" s="10">
        <v>0.375</v>
      </c>
      <c r="D222" s="10">
        <v>0.5</v>
      </c>
      <c r="E222" s="13"/>
      <c r="F222" s="13"/>
      <c r="G222" s="13"/>
      <c r="H222" s="15"/>
      <c r="I222" s="13"/>
      <c r="J222" s="13"/>
      <c r="K222" s="13"/>
      <c r="L222" s="13"/>
      <c r="M222" s="13"/>
      <c r="N222" s="13"/>
      <c r="O222" s="13"/>
      <c r="P222" s="17" t="str">
        <f t="shared" si="20"/>
        <v/>
      </c>
      <c r="Q222" s="17" t="str">
        <f t="shared" si="21"/>
        <v/>
      </c>
      <c r="R222" s="17" t="str">
        <f t="shared" si="3"/>
        <v/>
      </c>
      <c r="S222" s="13" t="str">
        <f t="shared" si="4"/>
        <v/>
      </c>
      <c r="T222" s="17" t="str">
        <f t="shared" si="5"/>
        <v/>
      </c>
      <c r="U222" s="17" t="str">
        <f t="shared" si="6"/>
        <v/>
      </c>
      <c r="V222" s="13"/>
      <c r="W222" s="27"/>
      <c r="X222" s="28"/>
      <c r="Y222" s="28"/>
      <c r="Z222" s="28"/>
      <c r="AA222" s="28"/>
      <c r="AB222" s="28"/>
    </row>
    <row r="223" ht="12.0" customHeight="1">
      <c r="A223" s="4" t="s">
        <v>45</v>
      </c>
      <c r="B223" s="29">
        <v>43211.0</v>
      </c>
      <c r="C223" s="3">
        <v>0.625</v>
      </c>
      <c r="D223" s="3">
        <v>0.75</v>
      </c>
      <c r="E223" s="1"/>
      <c r="F223" s="1"/>
      <c r="G223" s="1"/>
      <c r="H223" s="30"/>
      <c r="I223" s="1"/>
      <c r="J223" s="1"/>
      <c r="K223" s="1"/>
      <c r="L223" s="1"/>
      <c r="M223" s="1"/>
      <c r="N223" s="1"/>
      <c r="O223" s="1"/>
      <c r="P223" s="31" t="str">
        <f t="shared" si="20"/>
        <v/>
      </c>
      <c r="Q223" s="31" t="str">
        <f t="shared" si="21"/>
        <v/>
      </c>
      <c r="R223" s="31" t="str">
        <f t="shared" si="3"/>
        <v/>
      </c>
      <c r="S223" s="1" t="str">
        <f t="shared" si="4"/>
        <v/>
      </c>
      <c r="T223" s="31" t="str">
        <f t="shared" si="5"/>
        <v/>
      </c>
      <c r="U223" s="31" t="str">
        <f t="shared" si="6"/>
        <v/>
      </c>
      <c r="V223" s="1"/>
      <c r="W223" s="32"/>
      <c r="X223" s="28"/>
      <c r="Y223" s="28"/>
      <c r="Z223" s="28"/>
      <c r="AA223" s="28"/>
      <c r="AB223" s="28"/>
    </row>
    <row r="224" ht="12.0" customHeight="1">
      <c r="A224" s="8" t="s">
        <v>46</v>
      </c>
      <c r="B224" s="9">
        <v>43212.0</v>
      </c>
      <c r="C224" s="10">
        <v>0.375</v>
      </c>
      <c r="D224" s="10">
        <v>0.5</v>
      </c>
      <c r="E224" s="13"/>
      <c r="F224" s="13"/>
      <c r="G224" s="13"/>
      <c r="H224" s="15"/>
      <c r="I224" s="13"/>
      <c r="J224" s="13"/>
      <c r="K224" s="13"/>
      <c r="L224" s="13"/>
      <c r="M224" s="13"/>
      <c r="N224" s="13"/>
      <c r="O224" s="13"/>
      <c r="P224" s="17" t="str">
        <f t="shared" si="20"/>
        <v/>
      </c>
      <c r="Q224" s="17" t="str">
        <f t="shared" si="21"/>
        <v/>
      </c>
      <c r="R224" s="17" t="str">
        <f t="shared" si="3"/>
        <v/>
      </c>
      <c r="S224" s="17" t="str">
        <f t="shared" si="4"/>
        <v/>
      </c>
      <c r="T224" s="17" t="str">
        <f t="shared" si="5"/>
        <v/>
      </c>
      <c r="U224" s="17" t="str">
        <f t="shared" si="6"/>
        <v/>
      </c>
      <c r="V224" s="13"/>
      <c r="W224" s="27"/>
      <c r="X224" s="28"/>
      <c r="Y224" s="28"/>
      <c r="Z224" s="28"/>
      <c r="AA224" s="28"/>
      <c r="AB224" s="28"/>
    </row>
    <row r="225" ht="12.0" customHeight="1">
      <c r="A225" s="4" t="s">
        <v>46</v>
      </c>
      <c r="B225" s="29">
        <v>43212.0</v>
      </c>
      <c r="C225" s="3">
        <v>0.625</v>
      </c>
      <c r="D225" s="3">
        <v>0.75</v>
      </c>
      <c r="E225" s="1"/>
      <c r="F225" s="1"/>
      <c r="G225" s="1"/>
      <c r="H225" s="30"/>
      <c r="I225" s="1"/>
      <c r="J225" s="1"/>
      <c r="K225" s="1"/>
      <c r="L225" s="1"/>
      <c r="M225" s="1"/>
      <c r="N225" s="1"/>
      <c r="O225" s="1"/>
      <c r="P225" s="31" t="str">
        <f t="shared" si="20"/>
        <v/>
      </c>
      <c r="Q225" s="31" t="str">
        <f t="shared" si="21"/>
        <v/>
      </c>
      <c r="R225" s="31" t="str">
        <f t="shared" si="3"/>
        <v/>
      </c>
      <c r="S225" s="31" t="str">
        <f t="shared" si="4"/>
        <v/>
      </c>
      <c r="T225" s="31" t="str">
        <f t="shared" si="5"/>
        <v/>
      </c>
      <c r="U225" s="31" t="str">
        <f t="shared" si="6"/>
        <v/>
      </c>
      <c r="V225" s="1"/>
      <c r="W225" s="32"/>
      <c r="X225" s="28"/>
      <c r="Y225" s="28"/>
      <c r="Z225" s="28"/>
      <c r="AA225" s="28"/>
      <c r="AB225" s="28"/>
    </row>
    <row r="226" ht="12.0" customHeight="1">
      <c r="A226" s="8" t="s">
        <v>25</v>
      </c>
      <c r="B226" s="9">
        <v>43213.0</v>
      </c>
      <c r="C226" s="10">
        <v>0.375</v>
      </c>
      <c r="D226" s="10">
        <v>0.5</v>
      </c>
      <c r="E226" s="13"/>
      <c r="F226" s="13"/>
      <c r="G226" s="13"/>
      <c r="H226" s="15"/>
      <c r="I226" s="13"/>
      <c r="J226" s="13"/>
      <c r="K226" s="13"/>
      <c r="L226" s="13"/>
      <c r="M226" s="13"/>
      <c r="N226" s="13"/>
      <c r="O226" s="13"/>
      <c r="P226" s="17" t="str">
        <f t="shared" si="20"/>
        <v/>
      </c>
      <c r="Q226" s="17" t="str">
        <f t="shared" si="21"/>
        <v/>
      </c>
      <c r="R226" s="17" t="str">
        <f t="shared" si="3"/>
        <v/>
      </c>
      <c r="S226" s="17" t="str">
        <f t="shared" si="4"/>
        <v/>
      </c>
      <c r="T226" s="17" t="str">
        <f t="shared" si="5"/>
        <v/>
      </c>
      <c r="U226" s="17" t="str">
        <f t="shared" si="6"/>
        <v/>
      </c>
      <c r="V226" s="13"/>
      <c r="W226" s="27"/>
      <c r="X226" s="28"/>
      <c r="Y226" s="28"/>
      <c r="Z226" s="28"/>
      <c r="AA226" s="28"/>
      <c r="AB226" s="28"/>
    </row>
    <row r="227" ht="12.0" customHeight="1">
      <c r="A227" s="4" t="s">
        <v>25</v>
      </c>
      <c r="B227" s="29">
        <v>43213.0</v>
      </c>
      <c r="C227" s="3">
        <v>0.625</v>
      </c>
      <c r="D227" s="3">
        <v>0.75</v>
      </c>
      <c r="E227" s="1"/>
      <c r="F227" s="1"/>
      <c r="G227" s="1"/>
      <c r="H227" s="30"/>
      <c r="I227" s="1"/>
      <c r="J227" s="1"/>
      <c r="K227" s="1"/>
      <c r="L227" s="1"/>
      <c r="M227" s="1"/>
      <c r="N227" s="1"/>
      <c r="O227" s="1"/>
      <c r="P227" s="31" t="str">
        <f t="shared" si="20"/>
        <v/>
      </c>
      <c r="Q227" s="31" t="str">
        <f t="shared" si="21"/>
        <v/>
      </c>
      <c r="R227" s="31" t="str">
        <f t="shared" si="3"/>
        <v/>
      </c>
      <c r="S227" s="31" t="str">
        <f t="shared" si="4"/>
        <v/>
      </c>
      <c r="T227" s="31" t="str">
        <f t="shared" si="5"/>
        <v/>
      </c>
      <c r="U227" s="31" t="str">
        <f t="shared" si="6"/>
        <v/>
      </c>
      <c r="V227" s="1"/>
      <c r="W227" s="32"/>
      <c r="X227" s="28"/>
      <c r="Y227" s="28"/>
      <c r="Z227" s="28"/>
      <c r="AA227" s="28"/>
      <c r="AB227" s="28"/>
    </row>
    <row r="228" ht="12.0" customHeight="1">
      <c r="A228" s="8" t="s">
        <v>39</v>
      </c>
      <c r="B228" s="9">
        <v>43214.0</v>
      </c>
      <c r="C228" s="10">
        <v>0.375</v>
      </c>
      <c r="D228" s="10">
        <v>0.5</v>
      </c>
      <c r="E228" s="13"/>
      <c r="F228" s="13"/>
      <c r="G228" s="13"/>
      <c r="H228" s="15"/>
      <c r="I228" s="13"/>
      <c r="J228" s="13"/>
      <c r="K228" s="13"/>
      <c r="L228" s="13"/>
      <c r="M228" s="13"/>
      <c r="N228" s="13"/>
      <c r="O228" s="13"/>
      <c r="P228" s="17" t="str">
        <f t="shared" si="20"/>
        <v/>
      </c>
      <c r="Q228" s="17" t="str">
        <f t="shared" si="21"/>
        <v/>
      </c>
      <c r="R228" s="17" t="str">
        <f t="shared" si="3"/>
        <v/>
      </c>
      <c r="S228" s="17" t="str">
        <f t="shared" si="4"/>
        <v/>
      </c>
      <c r="T228" s="17" t="str">
        <f t="shared" si="5"/>
        <v/>
      </c>
      <c r="U228" s="17" t="str">
        <f t="shared" si="6"/>
        <v/>
      </c>
      <c r="V228" s="13"/>
      <c r="W228" s="27"/>
      <c r="X228" s="28"/>
      <c r="Y228" s="28"/>
      <c r="Z228" s="28"/>
      <c r="AA228" s="28"/>
      <c r="AB228" s="28"/>
    </row>
    <row r="229" ht="12.0" customHeight="1">
      <c r="A229" s="4" t="s">
        <v>39</v>
      </c>
      <c r="B229" s="29">
        <v>43214.0</v>
      </c>
      <c r="C229" s="3">
        <v>0.625</v>
      </c>
      <c r="D229" s="3">
        <v>0.75</v>
      </c>
      <c r="E229" s="1"/>
      <c r="F229" s="1"/>
      <c r="G229" s="1"/>
      <c r="H229" s="30"/>
      <c r="I229" s="1"/>
      <c r="J229" s="1"/>
      <c r="K229" s="1"/>
      <c r="L229" s="1"/>
      <c r="M229" s="1"/>
      <c r="N229" s="1"/>
      <c r="O229" s="1"/>
      <c r="P229" s="31" t="str">
        <f t="shared" si="20"/>
        <v/>
      </c>
      <c r="Q229" s="31" t="str">
        <f t="shared" si="21"/>
        <v/>
      </c>
      <c r="R229" s="31" t="str">
        <f t="shared" si="3"/>
        <v/>
      </c>
      <c r="S229" s="1" t="str">
        <f t="shared" si="4"/>
        <v/>
      </c>
      <c r="T229" s="31" t="str">
        <f t="shared" si="5"/>
        <v/>
      </c>
      <c r="U229" s="31" t="str">
        <f t="shared" si="6"/>
        <v/>
      </c>
      <c r="V229" s="1"/>
      <c r="W229" s="32"/>
      <c r="X229" s="28"/>
      <c r="Y229" s="28"/>
      <c r="Z229" s="28"/>
      <c r="AA229" s="28"/>
      <c r="AB229" s="28"/>
    </row>
    <row r="230" ht="12.0" customHeight="1">
      <c r="A230" s="8" t="s">
        <v>42</v>
      </c>
      <c r="B230" s="9">
        <v>43215.0</v>
      </c>
      <c r="C230" s="10">
        <v>0.375</v>
      </c>
      <c r="D230" s="10">
        <v>0.5</v>
      </c>
      <c r="E230" s="13"/>
      <c r="F230" s="13"/>
      <c r="G230" s="13"/>
      <c r="H230" s="15"/>
      <c r="I230" s="13"/>
      <c r="J230" s="13"/>
      <c r="K230" s="13"/>
      <c r="L230" s="13"/>
      <c r="M230" s="13"/>
      <c r="N230" s="13"/>
      <c r="O230" s="13"/>
      <c r="P230" s="17" t="str">
        <f t="shared" si="20"/>
        <v/>
      </c>
      <c r="Q230" s="17" t="str">
        <f t="shared" si="21"/>
        <v/>
      </c>
      <c r="R230" s="17" t="str">
        <f t="shared" si="3"/>
        <v/>
      </c>
      <c r="S230" s="17" t="str">
        <f t="shared" si="4"/>
        <v/>
      </c>
      <c r="T230" s="17" t="str">
        <f t="shared" si="5"/>
        <v/>
      </c>
      <c r="U230" s="17" t="str">
        <f t="shared" si="6"/>
        <v/>
      </c>
      <c r="V230" s="13"/>
      <c r="W230" s="27"/>
      <c r="X230" s="28"/>
      <c r="Y230" s="28"/>
      <c r="Z230" s="28"/>
      <c r="AA230" s="28"/>
      <c r="AB230" s="28"/>
    </row>
    <row r="231" ht="12.0" customHeight="1">
      <c r="A231" s="4" t="s">
        <v>42</v>
      </c>
      <c r="B231" s="29">
        <v>43215.0</v>
      </c>
      <c r="C231" s="3">
        <v>0.625</v>
      </c>
      <c r="D231" s="3">
        <v>0.75</v>
      </c>
      <c r="E231" s="1"/>
      <c r="F231" s="1"/>
      <c r="G231" s="1"/>
      <c r="H231" s="30"/>
      <c r="I231" s="1"/>
      <c r="J231" s="1"/>
      <c r="K231" s="1"/>
      <c r="L231" s="1"/>
      <c r="M231" s="1"/>
      <c r="N231" s="1"/>
      <c r="O231" s="1"/>
      <c r="P231" s="31" t="str">
        <f t="shared" si="20"/>
        <v/>
      </c>
      <c r="Q231" s="31" t="str">
        <f t="shared" si="21"/>
        <v/>
      </c>
      <c r="R231" s="31" t="str">
        <f t="shared" si="3"/>
        <v/>
      </c>
      <c r="S231" s="31" t="str">
        <f t="shared" si="4"/>
        <v/>
      </c>
      <c r="T231" s="31" t="str">
        <f t="shared" si="5"/>
        <v/>
      </c>
      <c r="U231" s="31" t="str">
        <f t="shared" si="6"/>
        <v/>
      </c>
      <c r="V231" s="1"/>
      <c r="W231" s="32"/>
      <c r="X231" s="28"/>
      <c r="Y231" s="28"/>
      <c r="Z231" s="28"/>
      <c r="AA231" s="28"/>
      <c r="AB231" s="28"/>
    </row>
    <row r="232" ht="12.0" customHeight="1">
      <c r="A232" s="8" t="s">
        <v>43</v>
      </c>
      <c r="B232" s="9">
        <v>43216.0</v>
      </c>
      <c r="C232" s="10">
        <v>0.375</v>
      </c>
      <c r="D232" s="10">
        <v>0.5</v>
      </c>
      <c r="E232" s="13"/>
      <c r="F232" s="13"/>
      <c r="G232" s="13"/>
      <c r="H232" s="15"/>
      <c r="I232" s="13"/>
      <c r="J232" s="13"/>
      <c r="K232" s="13"/>
      <c r="L232" s="13"/>
      <c r="M232" s="13"/>
      <c r="N232" s="13"/>
      <c r="O232" s="13"/>
      <c r="P232" s="17" t="str">
        <f t="shared" si="20"/>
        <v/>
      </c>
      <c r="Q232" s="17" t="str">
        <f t="shared" si="21"/>
        <v/>
      </c>
      <c r="R232" s="17" t="str">
        <f t="shared" si="3"/>
        <v/>
      </c>
      <c r="S232" s="17" t="str">
        <f t="shared" si="4"/>
        <v/>
      </c>
      <c r="T232" s="17" t="str">
        <f t="shared" si="5"/>
        <v/>
      </c>
      <c r="U232" s="17" t="str">
        <f t="shared" si="6"/>
        <v/>
      </c>
      <c r="V232" s="13"/>
      <c r="W232" s="27"/>
      <c r="X232" s="28"/>
      <c r="Y232" s="28"/>
      <c r="Z232" s="28"/>
      <c r="AA232" s="28"/>
      <c r="AB232" s="28"/>
    </row>
    <row r="233" ht="12.0" customHeight="1">
      <c r="A233" s="4" t="s">
        <v>43</v>
      </c>
      <c r="B233" s="29">
        <v>43216.0</v>
      </c>
      <c r="C233" s="3">
        <v>0.625</v>
      </c>
      <c r="D233" s="3">
        <v>0.75</v>
      </c>
      <c r="E233" s="1"/>
      <c r="F233" s="1"/>
      <c r="G233" s="1"/>
      <c r="H233" s="30"/>
      <c r="I233" s="1"/>
      <c r="J233" s="1"/>
      <c r="K233" s="1"/>
      <c r="L233" s="1"/>
      <c r="M233" s="1"/>
      <c r="N233" s="1"/>
      <c r="O233" s="1"/>
      <c r="P233" s="31" t="str">
        <f t="shared" si="20"/>
        <v/>
      </c>
      <c r="Q233" s="31" t="str">
        <f t="shared" si="21"/>
        <v/>
      </c>
      <c r="R233" s="31" t="str">
        <f t="shared" si="3"/>
        <v/>
      </c>
      <c r="S233" s="1" t="str">
        <f t="shared" si="4"/>
        <v/>
      </c>
      <c r="T233" s="31" t="str">
        <f t="shared" si="5"/>
        <v/>
      </c>
      <c r="U233" s="31" t="str">
        <f t="shared" si="6"/>
        <v/>
      </c>
      <c r="V233" s="1"/>
      <c r="W233" s="32"/>
      <c r="X233" s="28"/>
      <c r="Y233" s="28"/>
      <c r="Z233" s="28"/>
      <c r="AA233" s="28"/>
      <c r="AB233" s="28"/>
    </row>
    <row r="234" ht="12.0" customHeight="1">
      <c r="A234" s="8" t="s">
        <v>44</v>
      </c>
      <c r="B234" s="9">
        <v>43217.0</v>
      </c>
      <c r="C234" s="10">
        <v>0.375</v>
      </c>
      <c r="D234" s="10">
        <v>0.5</v>
      </c>
      <c r="E234" s="13"/>
      <c r="F234" s="13"/>
      <c r="G234" s="13"/>
      <c r="H234" s="15"/>
      <c r="I234" s="13"/>
      <c r="J234" s="13"/>
      <c r="K234" s="13"/>
      <c r="L234" s="13"/>
      <c r="M234" s="13"/>
      <c r="N234" s="13"/>
      <c r="O234" s="13"/>
      <c r="P234" s="17" t="str">
        <f t="shared" si="20"/>
        <v/>
      </c>
      <c r="Q234" s="17" t="str">
        <f t="shared" si="21"/>
        <v/>
      </c>
      <c r="R234" s="17" t="str">
        <f t="shared" si="3"/>
        <v/>
      </c>
      <c r="S234" s="17" t="str">
        <f t="shared" si="4"/>
        <v/>
      </c>
      <c r="T234" s="17" t="str">
        <f t="shared" si="5"/>
        <v/>
      </c>
      <c r="U234" s="17" t="str">
        <f t="shared" si="6"/>
        <v/>
      </c>
      <c r="V234" s="13"/>
      <c r="W234" s="27"/>
      <c r="X234" s="28"/>
      <c r="Y234" s="28"/>
      <c r="Z234" s="28"/>
      <c r="AA234" s="28"/>
      <c r="AB234" s="28"/>
    </row>
    <row r="235" ht="12.0" customHeight="1">
      <c r="A235" s="4" t="s">
        <v>44</v>
      </c>
      <c r="B235" s="29">
        <v>43217.0</v>
      </c>
      <c r="C235" s="3">
        <v>0.625</v>
      </c>
      <c r="D235" s="3">
        <v>0.75</v>
      </c>
      <c r="E235" s="1"/>
      <c r="F235" s="1"/>
      <c r="G235" s="1"/>
      <c r="H235" s="30"/>
      <c r="I235" s="1"/>
      <c r="J235" s="1"/>
      <c r="K235" s="1"/>
      <c r="L235" s="1"/>
      <c r="M235" s="1"/>
      <c r="N235" s="1"/>
      <c r="O235" s="1"/>
      <c r="P235" s="31" t="str">
        <f t="shared" si="20"/>
        <v/>
      </c>
      <c r="Q235" s="31" t="str">
        <f t="shared" si="21"/>
        <v/>
      </c>
      <c r="R235" s="31" t="str">
        <f t="shared" si="3"/>
        <v/>
      </c>
      <c r="S235" s="31" t="str">
        <f t="shared" si="4"/>
        <v/>
      </c>
      <c r="T235" s="31" t="str">
        <f t="shared" si="5"/>
        <v/>
      </c>
      <c r="U235" s="31" t="str">
        <f t="shared" si="6"/>
        <v/>
      </c>
      <c r="V235" s="1"/>
      <c r="W235" s="32"/>
      <c r="X235" s="28"/>
      <c r="Y235" s="28"/>
      <c r="Z235" s="28"/>
      <c r="AA235" s="28"/>
      <c r="AB235" s="28"/>
    </row>
    <row r="236" ht="12.0" customHeight="1">
      <c r="A236" s="8" t="s">
        <v>45</v>
      </c>
      <c r="B236" s="9">
        <v>43218.0</v>
      </c>
      <c r="C236" s="10">
        <v>0.375</v>
      </c>
      <c r="D236" s="10">
        <v>0.5</v>
      </c>
      <c r="E236" s="13"/>
      <c r="F236" s="13"/>
      <c r="G236" s="13"/>
      <c r="H236" s="15"/>
      <c r="I236" s="13"/>
      <c r="J236" s="13"/>
      <c r="K236" s="13"/>
      <c r="L236" s="13"/>
      <c r="M236" s="13"/>
      <c r="N236" s="13"/>
      <c r="O236" s="13"/>
      <c r="P236" s="17" t="str">
        <f t="shared" si="20"/>
        <v/>
      </c>
      <c r="Q236" s="17" t="str">
        <f t="shared" si="21"/>
        <v/>
      </c>
      <c r="R236" s="17" t="str">
        <f t="shared" si="3"/>
        <v/>
      </c>
      <c r="S236" s="17" t="str">
        <f t="shared" si="4"/>
        <v/>
      </c>
      <c r="T236" s="17" t="str">
        <f t="shared" si="5"/>
        <v/>
      </c>
      <c r="U236" s="17" t="str">
        <f t="shared" si="6"/>
        <v/>
      </c>
      <c r="V236" s="13"/>
      <c r="W236" s="27"/>
      <c r="X236" s="28"/>
      <c r="Y236" s="28"/>
      <c r="Z236" s="28"/>
      <c r="AA236" s="28"/>
      <c r="AB236" s="28"/>
    </row>
    <row r="237" ht="12.0" customHeight="1">
      <c r="A237" s="4" t="s">
        <v>45</v>
      </c>
      <c r="B237" s="29">
        <v>43218.0</v>
      </c>
      <c r="C237" s="3">
        <v>0.625</v>
      </c>
      <c r="D237" s="3">
        <v>0.75</v>
      </c>
      <c r="E237" s="1"/>
      <c r="F237" s="1"/>
      <c r="G237" s="1"/>
      <c r="H237" s="30"/>
      <c r="I237" s="1"/>
      <c r="J237" s="1"/>
      <c r="K237" s="1"/>
      <c r="L237" s="1"/>
      <c r="M237" s="1"/>
      <c r="N237" s="1"/>
      <c r="O237" s="1"/>
      <c r="P237" s="31" t="str">
        <f t="shared" si="20"/>
        <v/>
      </c>
      <c r="Q237" s="31" t="str">
        <f t="shared" si="21"/>
        <v/>
      </c>
      <c r="R237" s="31" t="str">
        <f t="shared" si="3"/>
        <v/>
      </c>
      <c r="S237" s="1" t="str">
        <f t="shared" si="4"/>
        <v/>
      </c>
      <c r="T237" s="31" t="str">
        <f t="shared" si="5"/>
        <v/>
      </c>
      <c r="U237" s="31" t="str">
        <f t="shared" si="6"/>
        <v/>
      </c>
      <c r="V237" s="1"/>
      <c r="W237" s="32"/>
      <c r="X237" s="28"/>
      <c r="Y237" s="28"/>
      <c r="Z237" s="28"/>
      <c r="AA237" s="28"/>
      <c r="AB237" s="28"/>
    </row>
    <row r="238" ht="12.0" customHeight="1">
      <c r="A238" s="8" t="s">
        <v>46</v>
      </c>
      <c r="B238" s="9">
        <v>43219.0</v>
      </c>
      <c r="C238" s="10">
        <v>0.375</v>
      </c>
      <c r="D238" s="10">
        <v>0.5</v>
      </c>
      <c r="E238" s="13"/>
      <c r="F238" s="13"/>
      <c r="G238" s="13"/>
      <c r="H238" s="15"/>
      <c r="I238" s="13"/>
      <c r="J238" s="13"/>
      <c r="K238" s="13"/>
      <c r="L238" s="13"/>
      <c r="M238" s="13"/>
      <c r="N238" s="13"/>
      <c r="O238" s="13"/>
      <c r="P238" s="17" t="str">
        <f t="shared" si="20"/>
        <v/>
      </c>
      <c r="Q238" s="17" t="str">
        <f t="shared" si="21"/>
        <v/>
      </c>
      <c r="R238" s="17" t="str">
        <f t="shared" si="3"/>
        <v/>
      </c>
      <c r="S238" s="17" t="str">
        <f t="shared" si="4"/>
        <v/>
      </c>
      <c r="T238" s="17" t="str">
        <f t="shared" si="5"/>
        <v/>
      </c>
      <c r="U238" s="17" t="str">
        <f t="shared" si="6"/>
        <v/>
      </c>
      <c r="V238" s="13"/>
      <c r="W238" s="27"/>
      <c r="X238" s="28"/>
      <c r="Y238" s="28"/>
      <c r="Z238" s="28"/>
      <c r="AA238" s="28"/>
      <c r="AB238" s="28"/>
    </row>
    <row r="239" ht="12.0" customHeight="1">
      <c r="A239" s="4" t="s">
        <v>46</v>
      </c>
      <c r="B239" s="29">
        <v>43219.0</v>
      </c>
      <c r="C239" s="3">
        <v>0.625</v>
      </c>
      <c r="D239" s="3">
        <v>0.75</v>
      </c>
      <c r="E239" s="1"/>
      <c r="F239" s="1"/>
      <c r="G239" s="1"/>
      <c r="H239" s="30"/>
      <c r="I239" s="1"/>
      <c r="J239" s="1"/>
      <c r="K239" s="1"/>
      <c r="L239" s="1"/>
      <c r="M239" s="1"/>
      <c r="N239" s="1"/>
      <c r="O239" s="1"/>
      <c r="P239" s="31" t="str">
        <f t="shared" si="20"/>
        <v/>
      </c>
      <c r="Q239" s="31" t="str">
        <f t="shared" si="21"/>
        <v/>
      </c>
      <c r="R239" s="31" t="str">
        <f t="shared" si="3"/>
        <v/>
      </c>
      <c r="S239" s="31" t="str">
        <f t="shared" si="4"/>
        <v/>
      </c>
      <c r="T239" s="31" t="str">
        <f t="shared" si="5"/>
        <v/>
      </c>
      <c r="U239" s="31" t="str">
        <f t="shared" si="6"/>
        <v/>
      </c>
      <c r="V239" s="1"/>
      <c r="W239" s="32"/>
      <c r="X239" s="28"/>
      <c r="Y239" s="28"/>
      <c r="Z239" s="28"/>
      <c r="AA239" s="28"/>
      <c r="AB239" s="28"/>
    </row>
    <row r="240" ht="12.0" customHeight="1">
      <c r="A240" s="8" t="s">
        <v>25</v>
      </c>
      <c r="B240" s="9">
        <v>43220.0</v>
      </c>
      <c r="C240" s="10">
        <v>0.375</v>
      </c>
      <c r="D240" s="10">
        <v>0.5</v>
      </c>
      <c r="E240" s="13"/>
      <c r="F240" s="13"/>
      <c r="G240" s="13"/>
      <c r="H240" s="15"/>
      <c r="I240" s="13"/>
      <c r="J240" s="13"/>
      <c r="K240" s="13"/>
      <c r="L240" s="13"/>
      <c r="M240" s="13"/>
      <c r="N240" s="13"/>
      <c r="O240" s="13"/>
      <c r="P240" s="17" t="str">
        <f t="shared" si="20"/>
        <v/>
      </c>
      <c r="Q240" s="17" t="str">
        <f t="shared" si="21"/>
        <v/>
      </c>
      <c r="R240" s="17" t="str">
        <f t="shared" si="3"/>
        <v/>
      </c>
      <c r="S240" s="17" t="str">
        <f t="shared" si="4"/>
        <v/>
      </c>
      <c r="T240" s="17" t="str">
        <f t="shared" si="5"/>
        <v/>
      </c>
      <c r="U240" s="17" t="str">
        <f t="shared" si="6"/>
        <v/>
      </c>
      <c r="V240" s="13"/>
      <c r="W240" s="27"/>
      <c r="X240" s="28"/>
      <c r="Y240" s="28"/>
      <c r="Z240" s="28"/>
      <c r="AA240" s="28"/>
      <c r="AB240" s="28"/>
    </row>
    <row r="241" ht="12.0" customHeight="1">
      <c r="A241" s="4" t="s">
        <v>25</v>
      </c>
      <c r="B241" s="29">
        <v>43220.0</v>
      </c>
      <c r="C241" s="3">
        <v>0.625</v>
      </c>
      <c r="D241" s="3">
        <v>0.75</v>
      </c>
      <c r="E241" s="1"/>
      <c r="F241" s="1"/>
      <c r="G241" s="1"/>
      <c r="H241" s="30"/>
      <c r="I241" s="1"/>
      <c r="J241" s="1"/>
      <c r="K241" s="1"/>
      <c r="L241" s="1"/>
      <c r="M241" s="1"/>
      <c r="N241" s="1"/>
      <c r="O241" s="1"/>
      <c r="P241" s="31" t="str">
        <f t="shared" si="20"/>
        <v/>
      </c>
      <c r="Q241" s="31" t="str">
        <f t="shared" si="21"/>
        <v/>
      </c>
      <c r="R241" s="31" t="str">
        <f t="shared" si="3"/>
        <v/>
      </c>
      <c r="S241" s="1" t="str">
        <f t="shared" si="4"/>
        <v/>
      </c>
      <c r="T241" s="31" t="str">
        <f t="shared" si="5"/>
        <v/>
      </c>
      <c r="U241" s="31" t="str">
        <f t="shared" si="6"/>
        <v/>
      </c>
      <c r="V241" s="1"/>
      <c r="W241" s="32"/>
      <c r="X241" s="28"/>
      <c r="Y241" s="28"/>
      <c r="Z241" s="28"/>
      <c r="AA241" s="28"/>
      <c r="AB241" s="28"/>
    </row>
    <row r="242" ht="12.0" customHeight="1">
      <c r="A242" s="8" t="s">
        <v>39</v>
      </c>
      <c r="B242" s="9">
        <v>43221.0</v>
      </c>
      <c r="C242" s="10">
        <v>0.375</v>
      </c>
      <c r="D242" s="10">
        <v>0.5</v>
      </c>
      <c r="E242" s="13"/>
      <c r="F242" s="13"/>
      <c r="G242" s="13"/>
      <c r="H242" s="15"/>
      <c r="I242" s="13"/>
      <c r="J242" s="13"/>
      <c r="K242" s="13"/>
      <c r="L242" s="13"/>
      <c r="M242" s="13"/>
      <c r="N242" s="13"/>
      <c r="O242" s="13"/>
      <c r="P242" s="17" t="str">
        <f t="shared" si="20"/>
        <v/>
      </c>
      <c r="Q242" s="17" t="str">
        <f t="shared" si="21"/>
        <v/>
      </c>
      <c r="R242" s="17" t="str">
        <f t="shared" si="3"/>
        <v/>
      </c>
      <c r="S242" s="13" t="str">
        <f t="shared" si="4"/>
        <v/>
      </c>
      <c r="T242" s="17" t="str">
        <f t="shared" si="5"/>
        <v/>
      </c>
      <c r="U242" s="17" t="str">
        <f t="shared" si="6"/>
        <v/>
      </c>
      <c r="V242" s="13"/>
      <c r="W242" s="27"/>
      <c r="X242" s="28"/>
      <c r="Y242" s="28"/>
      <c r="Z242" s="28"/>
      <c r="AA242" s="28"/>
      <c r="AB242" s="28"/>
    </row>
    <row r="243" ht="12.0" customHeight="1">
      <c r="A243" s="4" t="s">
        <v>39</v>
      </c>
      <c r="B243" s="29">
        <v>43221.0</v>
      </c>
      <c r="C243" s="3">
        <v>0.625</v>
      </c>
      <c r="D243" s="3">
        <v>0.75</v>
      </c>
      <c r="E243" s="1"/>
      <c r="F243" s="1"/>
      <c r="G243" s="1"/>
      <c r="H243" s="30"/>
      <c r="I243" s="1"/>
      <c r="J243" s="1"/>
      <c r="K243" s="1"/>
      <c r="L243" s="1"/>
      <c r="M243" s="1"/>
      <c r="N243" s="1"/>
      <c r="O243" s="1"/>
      <c r="P243" s="31" t="str">
        <f t="shared" si="20"/>
        <v/>
      </c>
      <c r="Q243" s="31" t="str">
        <f t="shared" si="21"/>
        <v/>
      </c>
      <c r="R243" s="31" t="str">
        <f t="shared" si="3"/>
        <v/>
      </c>
      <c r="S243" s="1" t="str">
        <f t="shared" si="4"/>
        <v/>
      </c>
      <c r="T243" s="31" t="str">
        <f t="shared" si="5"/>
        <v/>
      </c>
      <c r="U243" s="31" t="str">
        <f t="shared" si="6"/>
        <v/>
      </c>
      <c r="V243" s="1"/>
      <c r="W243" s="32"/>
      <c r="X243" s="28"/>
      <c r="Y243" s="28"/>
      <c r="Z243" s="28"/>
      <c r="AA243" s="28"/>
      <c r="AB243" s="28"/>
    </row>
    <row r="244" ht="12.0" customHeight="1">
      <c r="A244" s="8" t="s">
        <v>42</v>
      </c>
      <c r="B244" s="9">
        <v>43222.0</v>
      </c>
      <c r="C244" s="10">
        <v>0.375</v>
      </c>
      <c r="D244" s="10">
        <v>0.5</v>
      </c>
      <c r="E244" s="13"/>
      <c r="F244" s="13"/>
      <c r="G244" s="13"/>
      <c r="H244" s="15"/>
      <c r="I244" s="13"/>
      <c r="J244" s="13"/>
      <c r="K244" s="13"/>
      <c r="L244" s="13"/>
      <c r="M244" s="13"/>
      <c r="N244" s="13"/>
      <c r="O244" s="13"/>
      <c r="P244" s="17" t="str">
        <f t="shared" si="20"/>
        <v/>
      </c>
      <c r="Q244" s="17" t="str">
        <f t="shared" si="21"/>
        <v/>
      </c>
      <c r="R244" s="17" t="str">
        <f t="shared" si="3"/>
        <v/>
      </c>
      <c r="S244" s="17" t="str">
        <f t="shared" si="4"/>
        <v/>
      </c>
      <c r="T244" s="17" t="str">
        <f t="shared" si="5"/>
        <v/>
      </c>
      <c r="U244" s="17" t="str">
        <f t="shared" si="6"/>
        <v/>
      </c>
      <c r="V244" s="13"/>
      <c r="W244" s="27"/>
      <c r="X244" s="28"/>
      <c r="Y244" s="28"/>
      <c r="Z244" s="28"/>
      <c r="AA244" s="28"/>
      <c r="AB244" s="28"/>
    </row>
    <row r="245" ht="12.0" customHeight="1">
      <c r="A245" s="4" t="s">
        <v>42</v>
      </c>
      <c r="B245" s="29">
        <v>43222.0</v>
      </c>
      <c r="C245" s="3">
        <v>0.625</v>
      </c>
      <c r="D245" s="3">
        <v>0.75</v>
      </c>
      <c r="E245" s="1"/>
      <c r="F245" s="1"/>
      <c r="G245" s="1"/>
      <c r="H245" s="30"/>
      <c r="I245" s="1"/>
      <c r="J245" s="1"/>
      <c r="K245" s="1"/>
      <c r="L245" s="1"/>
      <c r="M245" s="1"/>
      <c r="N245" s="1"/>
      <c r="O245" s="1"/>
      <c r="P245" s="31" t="str">
        <f t="shared" si="20"/>
        <v/>
      </c>
      <c r="Q245" s="31" t="str">
        <f t="shared" si="21"/>
        <v/>
      </c>
      <c r="R245" s="31" t="str">
        <f t="shared" si="3"/>
        <v/>
      </c>
      <c r="S245" s="31" t="str">
        <f t="shared" si="4"/>
        <v/>
      </c>
      <c r="T245" s="31" t="str">
        <f t="shared" si="5"/>
        <v/>
      </c>
      <c r="U245" s="31" t="str">
        <f t="shared" si="6"/>
        <v/>
      </c>
      <c r="V245" s="1"/>
      <c r="W245" s="32"/>
      <c r="X245" s="28"/>
      <c r="Y245" s="28"/>
      <c r="Z245" s="28"/>
      <c r="AA245" s="28"/>
      <c r="AB245" s="28"/>
    </row>
    <row r="246" ht="12.0" customHeight="1">
      <c r="A246" s="8" t="s">
        <v>43</v>
      </c>
      <c r="B246" s="9">
        <v>43223.0</v>
      </c>
      <c r="C246" s="10">
        <v>0.375</v>
      </c>
      <c r="D246" s="10">
        <v>0.5</v>
      </c>
      <c r="E246" s="13"/>
      <c r="F246" s="13"/>
      <c r="G246" s="13"/>
      <c r="H246" s="15"/>
      <c r="I246" s="13"/>
      <c r="J246" s="13"/>
      <c r="K246" s="13"/>
      <c r="L246" s="13"/>
      <c r="M246" s="13"/>
      <c r="N246" s="13"/>
      <c r="O246" s="13"/>
      <c r="P246" s="17" t="str">
        <f t="shared" si="20"/>
        <v/>
      </c>
      <c r="Q246" s="17" t="str">
        <f t="shared" si="21"/>
        <v/>
      </c>
      <c r="R246" s="17" t="str">
        <f t="shared" si="3"/>
        <v/>
      </c>
      <c r="S246" s="17" t="str">
        <f t="shared" si="4"/>
        <v/>
      </c>
      <c r="T246" s="17" t="str">
        <f t="shared" si="5"/>
        <v/>
      </c>
      <c r="U246" s="17" t="str">
        <f t="shared" si="6"/>
        <v/>
      </c>
      <c r="V246" s="13"/>
      <c r="W246" s="27"/>
      <c r="X246" s="28"/>
      <c r="Y246" s="28"/>
      <c r="Z246" s="28"/>
      <c r="AA246" s="28"/>
      <c r="AB246" s="28"/>
    </row>
    <row r="247" ht="12.0" customHeight="1">
      <c r="A247" s="4" t="s">
        <v>43</v>
      </c>
      <c r="B247" s="29">
        <v>43223.0</v>
      </c>
      <c r="C247" s="3">
        <v>0.625</v>
      </c>
      <c r="D247" s="3">
        <v>0.75</v>
      </c>
      <c r="E247" s="1"/>
      <c r="F247" s="1"/>
      <c r="G247" s="1"/>
      <c r="H247" s="30"/>
      <c r="I247" s="1"/>
      <c r="J247" s="1"/>
      <c r="K247" s="1"/>
      <c r="L247" s="1"/>
      <c r="M247" s="1"/>
      <c r="N247" s="1"/>
      <c r="O247" s="1"/>
      <c r="P247" s="31" t="str">
        <f t="shared" si="20"/>
        <v/>
      </c>
      <c r="Q247" s="31" t="str">
        <f t="shared" si="21"/>
        <v/>
      </c>
      <c r="R247" s="31" t="str">
        <f t="shared" si="3"/>
        <v/>
      </c>
      <c r="S247" s="31" t="str">
        <f t="shared" si="4"/>
        <v/>
      </c>
      <c r="T247" s="31" t="str">
        <f t="shared" si="5"/>
        <v/>
      </c>
      <c r="U247" s="31" t="str">
        <f t="shared" si="6"/>
        <v/>
      </c>
      <c r="V247" s="1"/>
      <c r="W247" s="32"/>
      <c r="X247" s="28"/>
      <c r="Y247" s="28"/>
      <c r="Z247" s="28"/>
      <c r="AA247" s="28"/>
      <c r="AB247" s="28"/>
    </row>
    <row r="248" ht="12.0" customHeight="1">
      <c r="A248" s="8" t="s">
        <v>44</v>
      </c>
      <c r="B248" s="9">
        <v>43224.0</v>
      </c>
      <c r="C248" s="10">
        <v>0.375</v>
      </c>
      <c r="D248" s="10">
        <v>0.5</v>
      </c>
      <c r="E248" s="13"/>
      <c r="F248" s="13"/>
      <c r="G248" s="13"/>
      <c r="H248" s="15"/>
      <c r="I248" s="13"/>
      <c r="J248" s="13"/>
      <c r="K248" s="13"/>
      <c r="L248" s="13"/>
      <c r="M248" s="13"/>
      <c r="N248" s="13"/>
      <c r="O248" s="13"/>
      <c r="P248" s="17" t="str">
        <f t="shared" si="20"/>
        <v/>
      </c>
      <c r="Q248" s="17" t="str">
        <f t="shared" si="21"/>
        <v/>
      </c>
      <c r="R248" s="17" t="str">
        <f t="shared" si="3"/>
        <v/>
      </c>
      <c r="S248" s="17" t="str">
        <f t="shared" si="4"/>
        <v/>
      </c>
      <c r="T248" s="17" t="str">
        <f t="shared" si="5"/>
        <v/>
      </c>
      <c r="U248" s="17" t="str">
        <f t="shared" si="6"/>
        <v/>
      </c>
      <c r="V248" s="13"/>
      <c r="W248" s="27"/>
      <c r="X248" s="28"/>
      <c r="Y248" s="28"/>
      <c r="Z248" s="28"/>
      <c r="AA248" s="28"/>
      <c r="AB248" s="28"/>
    </row>
    <row r="249" ht="12.0" customHeight="1">
      <c r="A249" s="4" t="s">
        <v>44</v>
      </c>
      <c r="B249" s="29">
        <v>43224.0</v>
      </c>
      <c r="C249" s="3">
        <v>0.625</v>
      </c>
      <c r="D249" s="3">
        <v>0.75</v>
      </c>
      <c r="E249" s="1"/>
      <c r="F249" s="1"/>
      <c r="G249" s="1"/>
      <c r="H249" s="30"/>
      <c r="I249" s="1"/>
      <c r="J249" s="1"/>
      <c r="K249" s="1"/>
      <c r="L249" s="1"/>
      <c r="M249" s="1"/>
      <c r="N249" s="1"/>
      <c r="O249" s="1"/>
      <c r="P249" s="31" t="str">
        <f t="shared" si="20"/>
        <v/>
      </c>
      <c r="Q249" s="31" t="str">
        <f t="shared" si="21"/>
        <v/>
      </c>
      <c r="R249" s="31" t="str">
        <f t="shared" si="3"/>
        <v/>
      </c>
      <c r="S249" s="1" t="str">
        <f t="shared" si="4"/>
        <v/>
      </c>
      <c r="T249" s="31" t="str">
        <f t="shared" si="5"/>
        <v/>
      </c>
      <c r="U249" s="31" t="str">
        <f t="shared" si="6"/>
        <v/>
      </c>
      <c r="V249" s="1"/>
      <c r="W249" s="32"/>
      <c r="X249" s="28"/>
      <c r="Y249" s="28"/>
      <c r="Z249" s="28"/>
      <c r="AA249" s="28"/>
      <c r="AB249" s="28"/>
    </row>
    <row r="250" ht="12.0" customHeight="1">
      <c r="A250" s="8" t="s">
        <v>45</v>
      </c>
      <c r="B250" s="9">
        <v>43225.0</v>
      </c>
      <c r="C250" s="10">
        <v>0.375</v>
      </c>
      <c r="D250" s="10">
        <v>0.5</v>
      </c>
      <c r="E250" s="13"/>
      <c r="F250" s="13"/>
      <c r="G250" s="13"/>
      <c r="H250" s="15"/>
      <c r="I250" s="13"/>
      <c r="J250" s="13"/>
      <c r="K250" s="13"/>
      <c r="L250" s="13"/>
      <c r="M250" s="13"/>
      <c r="N250" s="13"/>
      <c r="O250" s="13"/>
      <c r="P250" s="17" t="str">
        <f t="shared" si="20"/>
        <v/>
      </c>
      <c r="Q250" s="17" t="str">
        <f t="shared" si="21"/>
        <v/>
      </c>
      <c r="R250" s="17" t="str">
        <f t="shared" si="3"/>
        <v/>
      </c>
      <c r="S250" s="17" t="str">
        <f t="shared" si="4"/>
        <v/>
      </c>
      <c r="T250" s="17" t="str">
        <f t="shared" si="5"/>
        <v/>
      </c>
      <c r="U250" s="17" t="str">
        <f t="shared" si="6"/>
        <v/>
      </c>
      <c r="V250" s="13"/>
      <c r="W250" s="27"/>
      <c r="X250" s="28"/>
      <c r="Y250" s="28"/>
      <c r="Z250" s="28"/>
      <c r="AA250" s="28"/>
      <c r="AB250" s="28"/>
    </row>
    <row r="251" ht="12.0" customHeight="1">
      <c r="A251" s="4" t="s">
        <v>45</v>
      </c>
      <c r="B251" s="29">
        <v>43225.0</v>
      </c>
      <c r="C251" s="3">
        <v>0.625</v>
      </c>
      <c r="D251" s="3">
        <v>0.75</v>
      </c>
      <c r="E251" s="1"/>
      <c r="F251" s="1"/>
      <c r="G251" s="1"/>
      <c r="H251" s="30"/>
      <c r="I251" s="1"/>
      <c r="J251" s="1"/>
      <c r="K251" s="1"/>
      <c r="L251" s="1"/>
      <c r="M251" s="1"/>
      <c r="N251" s="1"/>
      <c r="O251" s="1"/>
      <c r="P251" s="31" t="str">
        <f t="shared" si="20"/>
        <v/>
      </c>
      <c r="Q251" s="31" t="str">
        <f t="shared" si="21"/>
        <v/>
      </c>
      <c r="R251" s="31" t="str">
        <f t="shared" si="3"/>
        <v/>
      </c>
      <c r="S251" s="31" t="str">
        <f t="shared" si="4"/>
        <v/>
      </c>
      <c r="T251" s="31" t="str">
        <f t="shared" si="5"/>
        <v/>
      </c>
      <c r="U251" s="31" t="str">
        <f t="shared" si="6"/>
        <v/>
      </c>
      <c r="V251" s="1"/>
      <c r="W251" s="32"/>
      <c r="X251" s="28"/>
      <c r="Y251" s="28"/>
      <c r="Z251" s="28"/>
      <c r="AA251" s="28"/>
      <c r="AB251" s="28"/>
    </row>
    <row r="252" ht="12.0" customHeight="1">
      <c r="A252" s="8" t="s">
        <v>46</v>
      </c>
      <c r="B252" s="9">
        <v>43226.0</v>
      </c>
      <c r="C252" s="10">
        <v>0.375</v>
      </c>
      <c r="D252" s="10">
        <v>0.5</v>
      </c>
      <c r="E252" s="13"/>
      <c r="F252" s="13"/>
      <c r="G252" s="13"/>
      <c r="H252" s="15"/>
      <c r="I252" s="13"/>
      <c r="J252" s="13"/>
      <c r="K252" s="13"/>
      <c r="L252" s="13"/>
      <c r="M252" s="13"/>
      <c r="N252" s="13"/>
      <c r="O252" s="13"/>
      <c r="P252" s="17" t="str">
        <f t="shared" si="20"/>
        <v/>
      </c>
      <c r="Q252" s="17" t="str">
        <f t="shared" si="21"/>
        <v/>
      </c>
      <c r="R252" s="17" t="str">
        <f t="shared" si="3"/>
        <v/>
      </c>
      <c r="S252" s="17" t="str">
        <f t="shared" si="4"/>
        <v/>
      </c>
      <c r="T252" s="17" t="str">
        <f t="shared" si="5"/>
        <v/>
      </c>
      <c r="U252" s="17" t="str">
        <f t="shared" si="6"/>
        <v/>
      </c>
      <c r="V252" s="13"/>
      <c r="W252" s="27"/>
      <c r="X252" s="28"/>
      <c r="Y252" s="28"/>
      <c r="Z252" s="28"/>
      <c r="AA252" s="28"/>
      <c r="AB252" s="28"/>
    </row>
    <row r="253" ht="12.0" customHeight="1">
      <c r="A253" s="4" t="s">
        <v>46</v>
      </c>
      <c r="B253" s="29">
        <v>43226.0</v>
      </c>
      <c r="C253" s="3">
        <v>0.625</v>
      </c>
      <c r="D253" s="3">
        <v>0.75</v>
      </c>
      <c r="E253" s="1"/>
      <c r="F253" s="1"/>
      <c r="G253" s="1"/>
      <c r="H253" s="30"/>
      <c r="I253" s="1"/>
      <c r="J253" s="1"/>
      <c r="K253" s="1"/>
      <c r="L253" s="1"/>
      <c r="M253" s="1"/>
      <c r="N253" s="1"/>
      <c r="O253" s="1"/>
      <c r="P253" s="31" t="str">
        <f t="shared" si="20"/>
        <v/>
      </c>
      <c r="Q253" s="31" t="str">
        <f t="shared" si="21"/>
        <v/>
      </c>
      <c r="R253" s="31" t="str">
        <f t="shared" si="3"/>
        <v/>
      </c>
      <c r="S253" s="1" t="str">
        <f t="shared" si="4"/>
        <v/>
      </c>
      <c r="T253" s="31" t="str">
        <f t="shared" si="5"/>
        <v/>
      </c>
      <c r="U253" s="31" t="str">
        <f t="shared" si="6"/>
        <v/>
      </c>
      <c r="V253" s="1"/>
      <c r="W253" s="32"/>
      <c r="X253" s="28"/>
      <c r="Y253" s="28"/>
      <c r="Z253" s="28"/>
      <c r="AA253" s="28"/>
      <c r="AB253" s="28"/>
    </row>
    <row r="254" ht="12.0" customHeight="1">
      <c r="A254" s="8" t="s">
        <v>25</v>
      </c>
      <c r="B254" s="9">
        <v>43227.0</v>
      </c>
      <c r="C254" s="10">
        <v>0.375</v>
      </c>
      <c r="D254" s="10">
        <v>0.5</v>
      </c>
      <c r="E254" s="13"/>
      <c r="F254" s="13"/>
      <c r="G254" s="13"/>
      <c r="H254" s="15"/>
      <c r="I254" s="13"/>
      <c r="J254" s="13"/>
      <c r="K254" s="13"/>
      <c r="L254" s="13">
        <v>52.25</v>
      </c>
      <c r="M254" s="13"/>
      <c r="N254" s="13"/>
      <c r="O254" s="13"/>
      <c r="P254" s="17" t="str">
        <f t="shared" si="20"/>
        <v/>
      </c>
      <c r="Q254" s="17" t="str">
        <f t="shared" si="21"/>
        <v/>
      </c>
      <c r="R254" s="17" t="str">
        <f t="shared" si="3"/>
        <v/>
      </c>
      <c r="S254" s="17" t="str">
        <f t="shared" si="4"/>
        <v/>
      </c>
      <c r="T254" s="17" t="str">
        <f t="shared" si="5"/>
        <v/>
      </c>
      <c r="U254" s="17" t="str">
        <f t="shared" si="6"/>
        <v/>
      </c>
      <c r="V254" s="13"/>
      <c r="W254" s="27"/>
      <c r="X254" s="28"/>
      <c r="Y254" s="28"/>
      <c r="Z254" s="28"/>
      <c r="AA254" s="28"/>
      <c r="AB254" s="28"/>
    </row>
    <row r="255" ht="12.0" customHeight="1">
      <c r="A255" s="4" t="s">
        <v>25</v>
      </c>
      <c r="B255" s="29">
        <v>43227.0</v>
      </c>
      <c r="C255" s="3">
        <v>0.625</v>
      </c>
      <c r="D255" s="3">
        <v>0.75</v>
      </c>
      <c r="E255" s="1"/>
      <c r="F255" s="1"/>
      <c r="G255" s="1"/>
      <c r="H255" s="30"/>
      <c r="I255" s="1"/>
      <c r="J255" s="1"/>
      <c r="K255" s="1"/>
      <c r="L255" s="1"/>
      <c r="M255" s="1"/>
      <c r="N255" s="1"/>
      <c r="O255" s="1"/>
      <c r="P255" s="31" t="str">
        <f t="shared" si="20"/>
        <v/>
      </c>
      <c r="Q255" s="31" t="str">
        <f t="shared" si="21"/>
        <v/>
      </c>
      <c r="R255" s="31" t="str">
        <f t="shared" si="3"/>
        <v/>
      </c>
      <c r="S255" s="31" t="str">
        <f t="shared" si="4"/>
        <v/>
      </c>
      <c r="T255" s="31" t="str">
        <f t="shared" si="5"/>
        <v/>
      </c>
      <c r="U255" s="31" t="str">
        <f t="shared" si="6"/>
        <v/>
      </c>
      <c r="V255" s="1"/>
      <c r="W255" s="32"/>
      <c r="X255" s="28"/>
      <c r="Y255" s="28"/>
      <c r="Z255" s="28"/>
      <c r="AA255" s="28"/>
      <c r="AB255" s="28"/>
    </row>
    <row r="256" ht="12.0" customHeight="1">
      <c r="A256" s="8" t="s">
        <v>39</v>
      </c>
      <c r="B256" s="9">
        <v>43228.0</v>
      </c>
      <c r="C256" s="10">
        <v>0.375</v>
      </c>
      <c r="D256" s="10">
        <v>0.5</v>
      </c>
      <c r="E256" s="13"/>
      <c r="F256" s="13"/>
      <c r="G256" s="13"/>
      <c r="H256" s="15"/>
      <c r="I256" s="13"/>
      <c r="J256" s="13"/>
      <c r="K256" s="13"/>
      <c r="L256" s="13">
        <v>92.25</v>
      </c>
      <c r="M256" s="13"/>
      <c r="N256" s="13"/>
      <c r="O256" s="13"/>
      <c r="P256" s="17" t="str">
        <f t="shared" si="20"/>
        <v/>
      </c>
      <c r="Q256" s="17" t="str">
        <f t="shared" si="21"/>
        <v/>
      </c>
      <c r="R256" s="17" t="str">
        <f t="shared" si="3"/>
        <v/>
      </c>
      <c r="S256" s="17" t="str">
        <f t="shared" si="4"/>
        <v/>
      </c>
      <c r="T256" s="17" t="str">
        <f t="shared" si="5"/>
        <v/>
      </c>
      <c r="U256" s="17" t="str">
        <f t="shared" si="6"/>
        <v/>
      </c>
      <c r="V256" s="13"/>
      <c r="W256" s="27"/>
      <c r="X256" s="28"/>
      <c r="Y256" s="28"/>
      <c r="Z256" s="28"/>
      <c r="AA256" s="28"/>
      <c r="AB256" s="28"/>
    </row>
    <row r="257" ht="12.0" customHeight="1">
      <c r="A257" s="4" t="s">
        <v>39</v>
      </c>
      <c r="B257" s="29">
        <v>43228.0</v>
      </c>
      <c r="C257" s="3">
        <v>0.625</v>
      </c>
      <c r="D257" s="3">
        <v>0.75</v>
      </c>
      <c r="E257" s="1"/>
      <c r="F257" s="1"/>
      <c r="G257" s="1"/>
      <c r="H257" s="30"/>
      <c r="I257" s="1"/>
      <c r="J257" s="1"/>
      <c r="K257" s="1"/>
      <c r="L257" s="1"/>
      <c r="M257" s="1"/>
      <c r="N257" s="1"/>
      <c r="O257" s="1"/>
      <c r="P257" s="31" t="str">
        <f t="shared" si="20"/>
        <v/>
      </c>
      <c r="Q257" s="31" t="str">
        <f t="shared" si="21"/>
        <v/>
      </c>
      <c r="R257" s="31" t="str">
        <f t="shared" si="3"/>
        <v/>
      </c>
      <c r="S257" s="1" t="str">
        <f t="shared" si="4"/>
        <v/>
      </c>
      <c r="T257" s="31" t="str">
        <f t="shared" si="5"/>
        <v/>
      </c>
      <c r="U257" s="31" t="str">
        <f t="shared" si="6"/>
        <v/>
      </c>
      <c r="V257" s="1"/>
      <c r="W257" s="32"/>
      <c r="X257" s="28"/>
      <c r="Y257" s="28"/>
      <c r="Z257" s="28"/>
      <c r="AA257" s="28"/>
      <c r="AB257" s="28"/>
    </row>
    <row r="258" ht="12.0" customHeight="1">
      <c r="A258" s="8" t="s">
        <v>42</v>
      </c>
      <c r="B258" s="9">
        <v>43229.0</v>
      </c>
      <c r="C258" s="10">
        <v>0.375</v>
      </c>
      <c r="D258" s="10">
        <v>0.5</v>
      </c>
      <c r="E258" s="13"/>
      <c r="F258" s="13"/>
      <c r="G258" s="13"/>
      <c r="H258" s="15"/>
      <c r="I258" s="13"/>
      <c r="J258" s="13"/>
      <c r="K258" s="13"/>
      <c r="L258" s="13">
        <v>1.5</v>
      </c>
      <c r="M258" s="13"/>
      <c r="N258" s="13"/>
      <c r="O258" s="13"/>
      <c r="P258" s="17" t="str">
        <f t="shared" si="20"/>
        <v/>
      </c>
      <c r="Q258" s="17" t="str">
        <f t="shared" si="21"/>
        <v/>
      </c>
      <c r="R258" s="17" t="str">
        <f t="shared" si="3"/>
        <v/>
      </c>
      <c r="S258" s="17" t="str">
        <f t="shared" si="4"/>
        <v/>
      </c>
      <c r="T258" s="17" t="str">
        <f t="shared" si="5"/>
        <v/>
      </c>
      <c r="U258" s="17" t="str">
        <f t="shared" si="6"/>
        <v/>
      </c>
      <c r="V258" s="13"/>
      <c r="W258" s="27"/>
      <c r="X258" s="28"/>
      <c r="Y258" s="28"/>
      <c r="Z258" s="28"/>
      <c r="AA258" s="28"/>
      <c r="AB258" s="28"/>
    </row>
    <row r="259" ht="12.0" customHeight="1">
      <c r="A259" s="4" t="s">
        <v>42</v>
      </c>
      <c r="B259" s="29">
        <v>43229.0</v>
      </c>
      <c r="C259" s="3">
        <v>0.625</v>
      </c>
      <c r="D259" s="3">
        <v>0.75</v>
      </c>
      <c r="E259" s="1"/>
      <c r="F259" s="1"/>
      <c r="G259" s="1"/>
      <c r="H259" s="30"/>
      <c r="I259" s="1"/>
      <c r="J259" s="1"/>
      <c r="K259" s="1"/>
      <c r="L259" s="1"/>
      <c r="M259" s="1"/>
      <c r="N259" s="1"/>
      <c r="O259" s="1"/>
      <c r="P259" s="31" t="str">
        <f t="shared" si="20"/>
        <v/>
      </c>
      <c r="Q259" s="31" t="str">
        <f t="shared" si="21"/>
        <v/>
      </c>
      <c r="R259" s="31" t="str">
        <f t="shared" si="3"/>
        <v/>
      </c>
      <c r="S259" s="31" t="str">
        <f t="shared" si="4"/>
        <v/>
      </c>
      <c r="T259" s="31" t="str">
        <f t="shared" si="5"/>
        <v/>
      </c>
      <c r="U259" s="31" t="str">
        <f t="shared" si="6"/>
        <v/>
      </c>
      <c r="V259" s="1"/>
      <c r="W259" s="32"/>
      <c r="X259" s="28"/>
      <c r="Y259" s="28"/>
      <c r="Z259" s="28"/>
      <c r="AA259" s="28"/>
      <c r="AB259" s="28"/>
    </row>
    <row r="260" ht="12.0" customHeight="1">
      <c r="A260" s="8" t="s">
        <v>43</v>
      </c>
      <c r="B260" s="9">
        <v>43230.0</v>
      </c>
      <c r="C260" s="10">
        <v>0.375</v>
      </c>
      <c r="D260" s="10">
        <v>0.5</v>
      </c>
      <c r="E260" s="13"/>
      <c r="F260" s="13"/>
      <c r="G260" s="13"/>
      <c r="H260" s="15"/>
      <c r="I260" s="13"/>
      <c r="J260" s="13"/>
      <c r="K260" s="13"/>
      <c r="L260" s="13">
        <v>25.75</v>
      </c>
      <c r="M260" s="13"/>
      <c r="N260" s="13"/>
      <c r="O260" s="13"/>
      <c r="P260" s="17" t="str">
        <f t="shared" si="20"/>
        <v/>
      </c>
      <c r="Q260" s="17" t="str">
        <f t="shared" si="21"/>
        <v/>
      </c>
      <c r="R260" s="17" t="str">
        <f t="shared" si="3"/>
        <v/>
      </c>
      <c r="S260" s="17" t="str">
        <f t="shared" si="4"/>
        <v/>
      </c>
      <c r="T260" s="17" t="str">
        <f t="shared" si="5"/>
        <v/>
      </c>
      <c r="U260" s="17" t="str">
        <f t="shared" si="6"/>
        <v/>
      </c>
      <c r="V260" s="13"/>
      <c r="W260" s="27"/>
      <c r="X260" s="28"/>
      <c r="Y260" s="28"/>
      <c r="Z260" s="28"/>
      <c r="AA260" s="28"/>
      <c r="AB260" s="28"/>
    </row>
    <row r="261" ht="12.0" customHeight="1">
      <c r="A261" s="4" t="s">
        <v>43</v>
      </c>
      <c r="B261" s="29">
        <v>43230.0</v>
      </c>
      <c r="C261" s="3">
        <v>0.625</v>
      </c>
      <c r="D261" s="3">
        <v>0.75</v>
      </c>
      <c r="E261" s="1"/>
      <c r="F261" s="1"/>
      <c r="G261" s="1"/>
      <c r="H261" s="30"/>
      <c r="I261" s="1"/>
      <c r="J261" s="1"/>
      <c r="K261" s="1"/>
      <c r="L261" s="1"/>
      <c r="M261" s="1"/>
      <c r="N261" s="1"/>
      <c r="O261" s="1"/>
      <c r="P261" s="31" t="str">
        <f t="shared" si="20"/>
        <v/>
      </c>
      <c r="Q261" s="31" t="str">
        <f t="shared" si="21"/>
        <v/>
      </c>
      <c r="R261" s="31" t="str">
        <f t="shared" si="3"/>
        <v/>
      </c>
      <c r="S261" s="1" t="str">
        <f t="shared" si="4"/>
        <v/>
      </c>
      <c r="T261" s="31" t="str">
        <f t="shared" si="5"/>
        <v/>
      </c>
      <c r="U261" s="31" t="str">
        <f t="shared" si="6"/>
        <v/>
      </c>
      <c r="V261" s="1"/>
      <c r="W261" s="32"/>
      <c r="X261" s="28"/>
      <c r="Y261" s="28"/>
      <c r="Z261" s="28"/>
      <c r="AA261" s="28"/>
      <c r="AB261" s="28"/>
    </row>
    <row r="262" ht="12.0" customHeight="1">
      <c r="A262" s="8" t="s">
        <v>44</v>
      </c>
      <c r="B262" s="9">
        <v>43231.0</v>
      </c>
      <c r="C262" s="10">
        <v>0.375</v>
      </c>
      <c r="D262" s="10">
        <v>0.5</v>
      </c>
      <c r="E262" s="13"/>
      <c r="F262" s="13"/>
      <c r="G262" s="13"/>
      <c r="H262" s="15"/>
      <c r="I262" s="13"/>
      <c r="J262" s="13"/>
      <c r="K262" s="13"/>
      <c r="L262" s="13">
        <v>9.25</v>
      </c>
      <c r="M262" s="13"/>
      <c r="N262" s="13"/>
      <c r="O262" s="13"/>
      <c r="P262" s="17" t="str">
        <f t="shared" si="20"/>
        <v/>
      </c>
      <c r="Q262" s="17" t="str">
        <f t="shared" si="21"/>
        <v/>
      </c>
      <c r="R262" s="17" t="str">
        <f t="shared" si="3"/>
        <v/>
      </c>
      <c r="S262" s="13" t="str">
        <f t="shared" si="4"/>
        <v/>
      </c>
      <c r="T262" s="17" t="str">
        <f t="shared" si="5"/>
        <v/>
      </c>
      <c r="U262" s="17" t="str">
        <f t="shared" si="6"/>
        <v/>
      </c>
      <c r="V262" s="13"/>
      <c r="W262" s="27"/>
      <c r="X262" s="28"/>
      <c r="Y262" s="28"/>
      <c r="Z262" s="28"/>
      <c r="AA262" s="28"/>
      <c r="AB262" s="28"/>
    </row>
    <row r="263" ht="12.0" customHeight="1">
      <c r="A263" s="4" t="s">
        <v>44</v>
      </c>
      <c r="B263" s="29">
        <v>43231.0</v>
      </c>
      <c r="C263" s="3">
        <v>0.625</v>
      </c>
      <c r="D263" s="3">
        <v>0.75</v>
      </c>
      <c r="E263" s="1"/>
      <c r="F263" s="1"/>
      <c r="G263" s="1"/>
      <c r="H263" s="30"/>
      <c r="I263" s="1"/>
      <c r="J263" s="1"/>
      <c r="K263" s="1"/>
      <c r="L263" s="1"/>
      <c r="M263" s="1"/>
      <c r="N263" s="1"/>
      <c r="O263" s="1"/>
      <c r="P263" s="31" t="str">
        <f t="shared" si="20"/>
        <v/>
      </c>
      <c r="Q263" s="31" t="str">
        <f t="shared" si="21"/>
        <v/>
      </c>
      <c r="R263" s="31" t="str">
        <f t="shared" si="3"/>
        <v/>
      </c>
      <c r="S263" s="1" t="str">
        <f t="shared" si="4"/>
        <v/>
      </c>
      <c r="T263" s="31" t="str">
        <f t="shared" si="5"/>
        <v/>
      </c>
      <c r="U263" s="31" t="str">
        <f t="shared" si="6"/>
        <v/>
      </c>
      <c r="V263" s="1"/>
      <c r="W263" s="32"/>
      <c r="X263" s="28"/>
      <c r="Y263" s="28"/>
      <c r="Z263" s="28"/>
      <c r="AA263" s="28"/>
      <c r="AB263" s="28"/>
    </row>
    <row r="264" ht="12.0" customHeight="1">
      <c r="A264" s="8" t="s">
        <v>45</v>
      </c>
      <c r="B264" s="9">
        <v>43232.0</v>
      </c>
      <c r="C264" s="10">
        <v>0.375</v>
      </c>
      <c r="D264" s="10">
        <v>0.5</v>
      </c>
      <c r="E264" s="13"/>
      <c r="F264" s="13"/>
      <c r="G264" s="13"/>
      <c r="H264" s="15"/>
      <c r="I264" s="13"/>
      <c r="J264" s="13"/>
      <c r="K264" s="13"/>
      <c r="L264" s="13">
        <v>5.25</v>
      </c>
      <c r="M264" s="13"/>
      <c r="N264" s="13"/>
      <c r="O264" s="13"/>
      <c r="P264" s="17" t="str">
        <f t="shared" si="20"/>
        <v/>
      </c>
      <c r="Q264" s="17" t="str">
        <f t="shared" si="21"/>
        <v/>
      </c>
      <c r="R264" s="17" t="str">
        <f t="shared" si="3"/>
        <v/>
      </c>
      <c r="S264" s="17" t="str">
        <f t="shared" si="4"/>
        <v/>
      </c>
      <c r="T264" s="17" t="str">
        <f t="shared" si="5"/>
        <v/>
      </c>
      <c r="U264" s="17" t="str">
        <f t="shared" si="6"/>
        <v/>
      </c>
      <c r="V264" s="13"/>
      <c r="W264" s="27"/>
      <c r="X264" s="28"/>
      <c r="Y264" s="28"/>
      <c r="Z264" s="28"/>
      <c r="AA264" s="28"/>
      <c r="AB264" s="28"/>
    </row>
    <row r="265" ht="12.0" customHeight="1">
      <c r="A265" s="4" t="s">
        <v>45</v>
      </c>
      <c r="B265" s="29">
        <v>43232.0</v>
      </c>
      <c r="C265" s="3">
        <v>0.625</v>
      </c>
      <c r="D265" s="3">
        <v>0.75</v>
      </c>
      <c r="E265" s="1"/>
      <c r="F265" s="1"/>
      <c r="G265" s="1"/>
      <c r="H265" s="30"/>
      <c r="I265" s="1"/>
      <c r="J265" s="1"/>
      <c r="K265" s="1"/>
      <c r="L265" s="1"/>
      <c r="M265" s="1"/>
      <c r="N265" s="1"/>
      <c r="O265" s="1"/>
      <c r="P265" s="31" t="str">
        <f t="shared" si="20"/>
        <v/>
      </c>
      <c r="Q265" s="31" t="str">
        <f t="shared" si="21"/>
        <v/>
      </c>
      <c r="R265" s="31" t="str">
        <f t="shared" si="3"/>
        <v/>
      </c>
      <c r="S265" s="31" t="str">
        <f t="shared" si="4"/>
        <v/>
      </c>
      <c r="T265" s="31" t="str">
        <f t="shared" si="5"/>
        <v/>
      </c>
      <c r="U265" s="31" t="str">
        <f t="shared" si="6"/>
        <v/>
      </c>
      <c r="V265" s="1"/>
      <c r="W265" s="32"/>
      <c r="X265" s="28"/>
      <c r="Y265" s="28"/>
      <c r="Z265" s="28"/>
      <c r="AA265" s="28"/>
      <c r="AB265" s="28"/>
    </row>
    <row r="266" ht="12.0" customHeight="1">
      <c r="A266" s="8" t="s">
        <v>46</v>
      </c>
      <c r="B266" s="9">
        <v>43233.0</v>
      </c>
      <c r="C266" s="10">
        <v>0.375</v>
      </c>
      <c r="D266" s="10">
        <v>0.5</v>
      </c>
      <c r="E266" s="13"/>
      <c r="F266" s="13"/>
      <c r="G266" s="13"/>
      <c r="H266" s="15"/>
      <c r="I266" s="13"/>
      <c r="J266" s="13"/>
      <c r="K266" s="13"/>
      <c r="L266" s="13">
        <v>7.75</v>
      </c>
      <c r="M266" s="13"/>
      <c r="N266" s="13"/>
      <c r="O266" s="13"/>
      <c r="P266" s="17" t="str">
        <f t="shared" si="20"/>
        <v/>
      </c>
      <c r="Q266" s="17" t="str">
        <f t="shared" si="21"/>
        <v/>
      </c>
      <c r="R266" s="17" t="str">
        <f t="shared" si="3"/>
        <v/>
      </c>
      <c r="S266" s="17" t="str">
        <f t="shared" si="4"/>
        <v/>
      </c>
      <c r="T266" s="17" t="str">
        <f t="shared" si="5"/>
        <v/>
      </c>
      <c r="U266" s="17" t="str">
        <f t="shared" si="6"/>
        <v/>
      </c>
      <c r="V266" s="13"/>
      <c r="W266" s="27"/>
      <c r="X266" s="28"/>
      <c r="Y266" s="28"/>
      <c r="Z266" s="28"/>
      <c r="AA266" s="28"/>
      <c r="AB266" s="28"/>
    </row>
    <row r="267" ht="12.0" customHeight="1">
      <c r="A267" s="4" t="s">
        <v>46</v>
      </c>
      <c r="B267" s="29">
        <v>43233.0</v>
      </c>
      <c r="C267" s="3">
        <v>0.625</v>
      </c>
      <c r="D267" s="3">
        <v>0.75</v>
      </c>
      <c r="E267" s="1"/>
      <c r="F267" s="1"/>
      <c r="G267" s="1"/>
      <c r="H267" s="30"/>
      <c r="I267" s="1"/>
      <c r="J267" s="1"/>
      <c r="K267" s="1"/>
      <c r="L267" s="1"/>
      <c r="M267" s="1"/>
      <c r="N267" s="1"/>
      <c r="O267" s="1"/>
      <c r="P267" s="31" t="str">
        <f t="shared" si="20"/>
        <v/>
      </c>
      <c r="Q267" s="31" t="str">
        <f t="shared" si="21"/>
        <v/>
      </c>
      <c r="R267" s="31" t="str">
        <f t="shared" si="3"/>
        <v/>
      </c>
      <c r="S267" s="31" t="str">
        <f t="shared" si="4"/>
        <v/>
      </c>
      <c r="T267" s="31" t="str">
        <f t="shared" si="5"/>
        <v/>
      </c>
      <c r="U267" s="31" t="str">
        <f t="shared" si="6"/>
        <v/>
      </c>
      <c r="V267" s="1"/>
      <c r="W267" s="32"/>
      <c r="X267" s="28"/>
      <c r="Y267" s="28"/>
      <c r="Z267" s="28"/>
      <c r="AA267" s="28"/>
      <c r="AB267" s="28"/>
    </row>
    <row r="268" ht="12.0" customHeight="1">
      <c r="A268" s="8" t="s">
        <v>25</v>
      </c>
      <c r="B268" s="9">
        <v>43234.0</v>
      </c>
      <c r="C268" s="10">
        <v>0.375</v>
      </c>
      <c r="D268" s="10">
        <v>0.5</v>
      </c>
      <c r="E268" s="13"/>
      <c r="F268" s="13"/>
      <c r="G268" s="13"/>
      <c r="H268" s="15"/>
      <c r="I268" s="13"/>
      <c r="J268" s="13"/>
      <c r="K268" s="13"/>
      <c r="L268" s="13">
        <v>31.5</v>
      </c>
      <c r="M268" s="13"/>
      <c r="N268" s="13"/>
      <c r="O268" s="13"/>
      <c r="P268" s="17" t="str">
        <f t="shared" si="20"/>
        <v/>
      </c>
      <c r="Q268" s="17" t="str">
        <f t="shared" si="21"/>
        <v/>
      </c>
      <c r="R268" s="17" t="str">
        <f t="shared" si="3"/>
        <v/>
      </c>
      <c r="S268" s="17" t="str">
        <f t="shared" si="4"/>
        <v/>
      </c>
      <c r="T268" s="17" t="str">
        <f t="shared" si="5"/>
        <v/>
      </c>
      <c r="U268" s="17" t="str">
        <f t="shared" si="6"/>
        <v/>
      </c>
      <c r="V268" s="13"/>
      <c r="W268" s="27"/>
      <c r="X268" s="28"/>
      <c r="Y268" s="28"/>
      <c r="Z268" s="28"/>
      <c r="AA268" s="28"/>
      <c r="AB268" s="28"/>
    </row>
    <row r="269" ht="12.0" customHeight="1">
      <c r="A269" s="4" t="s">
        <v>25</v>
      </c>
      <c r="B269" s="29">
        <v>43234.0</v>
      </c>
      <c r="C269" s="3">
        <v>0.625</v>
      </c>
      <c r="D269" s="3">
        <v>0.75</v>
      </c>
      <c r="E269" s="1"/>
      <c r="F269" s="1"/>
      <c r="G269" s="1"/>
      <c r="H269" s="30"/>
      <c r="I269" s="1"/>
      <c r="J269" s="1"/>
      <c r="K269" s="1"/>
      <c r="L269" s="1"/>
      <c r="M269" s="1"/>
      <c r="N269" s="1"/>
      <c r="O269" s="1"/>
      <c r="P269" s="31" t="str">
        <f t="shared" si="20"/>
        <v/>
      </c>
      <c r="Q269" s="31" t="str">
        <f t="shared" si="21"/>
        <v/>
      </c>
      <c r="R269" s="31" t="str">
        <f t="shared" si="3"/>
        <v/>
      </c>
      <c r="S269" s="1" t="str">
        <f t="shared" si="4"/>
        <v/>
      </c>
      <c r="T269" s="31" t="str">
        <f t="shared" si="5"/>
        <v/>
      </c>
      <c r="U269" s="31" t="str">
        <f t="shared" si="6"/>
        <v/>
      </c>
      <c r="V269" s="1"/>
      <c r="W269" s="32"/>
      <c r="X269" s="28"/>
      <c r="Y269" s="28"/>
      <c r="Z269" s="28"/>
      <c r="AA269" s="28"/>
      <c r="AB269" s="28"/>
    </row>
    <row r="270" ht="12.0" customHeight="1">
      <c r="A270" s="8" t="s">
        <v>39</v>
      </c>
      <c r="B270" s="9">
        <v>43235.0</v>
      </c>
      <c r="C270" s="10">
        <v>0.375</v>
      </c>
      <c r="D270" s="10">
        <v>0.5</v>
      </c>
      <c r="E270" s="13"/>
      <c r="F270" s="13"/>
      <c r="G270" s="13"/>
      <c r="H270" s="15"/>
      <c r="I270" s="13"/>
      <c r="J270" s="13"/>
      <c r="K270" s="13"/>
      <c r="L270" s="13">
        <v>5.75</v>
      </c>
      <c r="M270" s="13"/>
      <c r="N270" s="13"/>
      <c r="O270" s="13"/>
      <c r="P270" s="17" t="str">
        <f t="shared" si="20"/>
        <v/>
      </c>
      <c r="Q270" s="17" t="str">
        <f t="shared" si="21"/>
        <v/>
      </c>
      <c r="R270" s="17" t="str">
        <f t="shared" si="3"/>
        <v/>
      </c>
      <c r="S270" s="17" t="str">
        <f t="shared" si="4"/>
        <v/>
      </c>
      <c r="T270" s="17" t="str">
        <f t="shared" si="5"/>
        <v/>
      </c>
      <c r="U270" s="17" t="str">
        <f t="shared" si="6"/>
        <v/>
      </c>
      <c r="V270" s="13"/>
      <c r="W270" s="27"/>
      <c r="X270" s="28"/>
      <c r="Y270" s="28"/>
      <c r="Z270" s="28"/>
      <c r="AA270" s="28"/>
      <c r="AB270" s="28"/>
    </row>
    <row r="271" ht="12.0" customHeight="1">
      <c r="A271" s="4" t="s">
        <v>39</v>
      </c>
      <c r="B271" s="29">
        <v>43235.0</v>
      </c>
      <c r="C271" s="3">
        <v>0.625</v>
      </c>
      <c r="D271" s="3">
        <v>0.75</v>
      </c>
      <c r="E271" s="1"/>
      <c r="F271" s="1"/>
      <c r="G271" s="1"/>
      <c r="H271" s="30"/>
      <c r="I271" s="1"/>
      <c r="J271" s="1"/>
      <c r="K271" s="1"/>
      <c r="L271" s="1"/>
      <c r="M271" s="1"/>
      <c r="N271" s="1"/>
      <c r="O271" s="1"/>
      <c r="P271" s="31" t="str">
        <f t="shared" si="20"/>
        <v/>
      </c>
      <c r="Q271" s="31" t="str">
        <f t="shared" si="21"/>
        <v/>
      </c>
      <c r="R271" s="31" t="str">
        <f t="shared" si="3"/>
        <v/>
      </c>
      <c r="S271" s="31" t="str">
        <f t="shared" si="4"/>
        <v/>
      </c>
      <c r="T271" s="31" t="str">
        <f t="shared" si="5"/>
        <v/>
      </c>
      <c r="U271" s="31" t="str">
        <f t="shared" si="6"/>
        <v/>
      </c>
      <c r="V271" s="1"/>
      <c r="W271" s="32"/>
      <c r="X271" s="28"/>
      <c r="Y271" s="28"/>
      <c r="Z271" s="28"/>
      <c r="AA271" s="28"/>
      <c r="AB271" s="28"/>
    </row>
    <row r="272" ht="12.0" customHeight="1">
      <c r="A272" s="8" t="s">
        <v>42</v>
      </c>
      <c r="B272" s="9">
        <v>43236.0</v>
      </c>
      <c r="C272" s="10">
        <v>0.375</v>
      </c>
      <c r="D272" s="10">
        <v>0.5</v>
      </c>
      <c r="E272" s="13"/>
      <c r="F272" s="13"/>
      <c r="G272" s="13"/>
      <c r="H272" s="15"/>
      <c r="I272" s="13"/>
      <c r="J272" s="13"/>
      <c r="K272" s="13"/>
      <c r="L272" s="13">
        <v>14.25</v>
      </c>
      <c r="M272" s="13"/>
      <c r="N272" s="13"/>
      <c r="O272" s="13"/>
      <c r="P272" s="17" t="str">
        <f t="shared" si="20"/>
        <v/>
      </c>
      <c r="Q272" s="17" t="str">
        <f t="shared" si="21"/>
        <v/>
      </c>
      <c r="R272" s="17" t="str">
        <f t="shared" si="3"/>
        <v/>
      </c>
      <c r="S272" s="17" t="str">
        <f t="shared" si="4"/>
        <v/>
      </c>
      <c r="T272" s="17" t="str">
        <f t="shared" si="5"/>
        <v/>
      </c>
      <c r="U272" s="17" t="str">
        <f t="shared" si="6"/>
        <v/>
      </c>
      <c r="V272" s="13"/>
      <c r="W272" s="27"/>
      <c r="X272" s="28"/>
      <c r="Y272" s="28"/>
      <c r="Z272" s="28"/>
      <c r="AA272" s="28"/>
      <c r="AB272" s="28"/>
    </row>
    <row r="273" ht="12.0" customHeight="1">
      <c r="A273" s="4" t="s">
        <v>42</v>
      </c>
      <c r="B273" s="29">
        <v>43236.0</v>
      </c>
      <c r="C273" s="3">
        <v>0.625</v>
      </c>
      <c r="D273" s="3">
        <v>0.75</v>
      </c>
      <c r="E273" s="1"/>
      <c r="F273" s="1"/>
      <c r="G273" s="1"/>
      <c r="H273" s="30"/>
      <c r="I273" s="1"/>
      <c r="J273" s="1"/>
      <c r="K273" s="1"/>
      <c r="L273" s="1"/>
      <c r="M273" s="1"/>
      <c r="N273" s="1"/>
      <c r="O273" s="1"/>
      <c r="P273" s="31" t="str">
        <f t="shared" si="20"/>
        <v/>
      </c>
      <c r="Q273" s="31" t="str">
        <f t="shared" si="21"/>
        <v/>
      </c>
      <c r="R273" s="31" t="str">
        <f t="shared" si="3"/>
        <v/>
      </c>
      <c r="S273" s="1" t="str">
        <f t="shared" si="4"/>
        <v/>
      </c>
      <c r="T273" s="31" t="str">
        <f t="shared" si="5"/>
        <v/>
      </c>
      <c r="U273" s="31" t="str">
        <f t="shared" si="6"/>
        <v/>
      </c>
      <c r="V273" s="1"/>
      <c r="W273" s="32"/>
      <c r="X273" s="28"/>
      <c r="Y273" s="28"/>
      <c r="Z273" s="28"/>
      <c r="AA273" s="28"/>
      <c r="AB273" s="28"/>
    </row>
    <row r="274" ht="12.0" customHeight="1">
      <c r="A274" s="8" t="s">
        <v>43</v>
      </c>
      <c r="B274" s="9">
        <v>43237.0</v>
      </c>
      <c r="C274" s="10">
        <v>0.375</v>
      </c>
      <c r="D274" s="10">
        <v>0.5</v>
      </c>
      <c r="E274" s="13"/>
      <c r="F274" s="13"/>
      <c r="G274" s="13"/>
      <c r="H274" s="15"/>
      <c r="I274" s="13"/>
      <c r="J274" s="13"/>
      <c r="K274" s="13"/>
      <c r="L274" s="13">
        <v>0.0</v>
      </c>
      <c r="M274" s="13"/>
      <c r="N274" s="13"/>
      <c r="O274" s="13"/>
      <c r="P274" s="17" t="str">
        <f t="shared" si="20"/>
        <v/>
      </c>
      <c r="Q274" s="17" t="str">
        <f t="shared" si="21"/>
        <v/>
      </c>
      <c r="R274" s="17" t="str">
        <f t="shared" si="3"/>
        <v/>
      </c>
      <c r="S274" s="17" t="str">
        <f t="shared" si="4"/>
        <v/>
      </c>
      <c r="T274" s="17" t="str">
        <f t="shared" si="5"/>
        <v/>
      </c>
      <c r="U274" s="17" t="str">
        <f t="shared" si="6"/>
        <v/>
      </c>
      <c r="V274" s="13"/>
      <c r="W274" s="27"/>
      <c r="X274" s="28"/>
      <c r="Y274" s="28"/>
      <c r="Z274" s="28"/>
      <c r="AA274" s="28"/>
      <c r="AB274" s="28"/>
    </row>
    <row r="275" ht="12.0" customHeight="1">
      <c r="A275" s="4" t="s">
        <v>43</v>
      </c>
      <c r="B275" s="29">
        <v>43237.0</v>
      </c>
      <c r="C275" s="3">
        <v>0.625</v>
      </c>
      <c r="D275" s="3">
        <v>0.75</v>
      </c>
      <c r="E275" s="1"/>
      <c r="F275" s="1"/>
      <c r="G275" s="1"/>
      <c r="H275" s="30"/>
      <c r="I275" s="1"/>
      <c r="J275" s="1"/>
      <c r="K275" s="1"/>
      <c r="L275" s="1"/>
      <c r="M275" s="1"/>
      <c r="N275" s="1"/>
      <c r="O275" s="1"/>
      <c r="P275" s="31" t="str">
        <f t="shared" si="20"/>
        <v/>
      </c>
      <c r="Q275" s="31" t="str">
        <f t="shared" si="21"/>
        <v/>
      </c>
      <c r="R275" s="31" t="str">
        <f t="shared" si="3"/>
        <v/>
      </c>
      <c r="S275" s="31" t="str">
        <f t="shared" si="4"/>
        <v/>
      </c>
      <c r="T275" s="31" t="str">
        <f t="shared" si="5"/>
        <v/>
      </c>
      <c r="U275" s="31" t="str">
        <f t="shared" si="6"/>
        <v/>
      </c>
      <c r="V275" s="1"/>
      <c r="W275" s="32"/>
      <c r="X275" s="28"/>
      <c r="Y275" s="28"/>
      <c r="Z275" s="28"/>
      <c r="AA275" s="28"/>
      <c r="AB275" s="28"/>
    </row>
    <row r="276" ht="12.0" customHeight="1">
      <c r="A276" s="8" t="s">
        <v>44</v>
      </c>
      <c r="B276" s="9">
        <v>43238.0</v>
      </c>
      <c r="C276" s="10">
        <v>0.375</v>
      </c>
      <c r="D276" s="10">
        <v>0.5</v>
      </c>
      <c r="E276" s="13"/>
      <c r="F276" s="13"/>
      <c r="G276" s="13"/>
      <c r="H276" s="15"/>
      <c r="I276" s="13"/>
      <c r="J276" s="13"/>
      <c r="K276" s="13"/>
      <c r="L276" s="13">
        <v>0.0</v>
      </c>
      <c r="M276" s="13"/>
      <c r="N276" s="13"/>
      <c r="O276" s="13"/>
      <c r="P276" s="17" t="str">
        <f t="shared" si="20"/>
        <v/>
      </c>
      <c r="Q276" s="17" t="str">
        <f t="shared" si="21"/>
        <v/>
      </c>
      <c r="R276" s="17" t="str">
        <f t="shared" si="3"/>
        <v/>
      </c>
      <c r="S276" s="17" t="str">
        <f t="shared" si="4"/>
        <v/>
      </c>
      <c r="T276" s="17" t="str">
        <f t="shared" si="5"/>
        <v/>
      </c>
      <c r="U276" s="17" t="str">
        <f t="shared" si="6"/>
        <v/>
      </c>
      <c r="V276" s="13"/>
      <c r="W276" s="27"/>
      <c r="X276" s="28"/>
      <c r="Y276" s="28"/>
      <c r="Z276" s="28"/>
      <c r="AA276" s="28"/>
      <c r="AB276" s="28"/>
    </row>
    <row r="277" ht="12.0" customHeight="1">
      <c r="A277" s="4" t="s">
        <v>44</v>
      </c>
      <c r="B277" s="29">
        <v>43238.0</v>
      </c>
      <c r="C277" s="3">
        <v>0.625</v>
      </c>
      <c r="D277" s="3">
        <v>0.75</v>
      </c>
      <c r="E277" s="1"/>
      <c r="F277" s="1"/>
      <c r="G277" s="1"/>
      <c r="H277" s="30"/>
      <c r="I277" s="1"/>
      <c r="J277" s="1"/>
      <c r="K277" s="1"/>
      <c r="L277" s="1"/>
      <c r="M277" s="1"/>
      <c r="N277" s="1"/>
      <c r="O277" s="1"/>
      <c r="P277" s="31" t="str">
        <f t="shared" si="20"/>
        <v/>
      </c>
      <c r="Q277" s="31" t="str">
        <f t="shared" si="21"/>
        <v/>
      </c>
      <c r="R277" s="31" t="str">
        <f t="shared" si="3"/>
        <v/>
      </c>
      <c r="S277" s="1" t="str">
        <f t="shared" si="4"/>
        <v/>
      </c>
      <c r="T277" s="31" t="str">
        <f t="shared" si="5"/>
        <v/>
      </c>
      <c r="U277" s="31" t="str">
        <f t="shared" si="6"/>
        <v/>
      </c>
      <c r="V277" s="1"/>
      <c r="W277" s="32"/>
      <c r="X277" s="28"/>
      <c r="Y277" s="28"/>
      <c r="Z277" s="28"/>
      <c r="AA277" s="28"/>
      <c r="AB277" s="28"/>
    </row>
    <row r="278" ht="12.0" customHeight="1">
      <c r="A278" s="8" t="s">
        <v>45</v>
      </c>
      <c r="B278" s="9">
        <v>43239.0</v>
      </c>
      <c r="C278" s="10">
        <v>0.375</v>
      </c>
      <c r="D278" s="10">
        <v>0.5</v>
      </c>
      <c r="E278" s="13"/>
      <c r="F278" s="13"/>
      <c r="G278" s="13"/>
      <c r="H278" s="15"/>
      <c r="I278" s="13"/>
      <c r="J278" s="13"/>
      <c r="K278" s="13"/>
      <c r="L278" s="13">
        <v>3.25</v>
      </c>
      <c r="M278" s="13"/>
      <c r="N278" s="13"/>
      <c r="O278" s="13"/>
      <c r="P278" s="17" t="str">
        <f t="shared" si="20"/>
        <v/>
      </c>
      <c r="Q278" s="17" t="str">
        <f t="shared" si="21"/>
        <v/>
      </c>
      <c r="R278" s="17" t="str">
        <f t="shared" si="3"/>
        <v/>
      </c>
      <c r="S278" s="17" t="str">
        <f t="shared" si="4"/>
        <v/>
      </c>
      <c r="T278" s="17" t="str">
        <f t="shared" si="5"/>
        <v/>
      </c>
      <c r="U278" s="17" t="str">
        <f t="shared" si="6"/>
        <v/>
      </c>
      <c r="V278" s="13"/>
      <c r="W278" s="27"/>
      <c r="X278" s="28"/>
      <c r="Y278" s="28"/>
      <c r="Z278" s="28"/>
      <c r="AA278" s="28"/>
      <c r="AB278" s="28"/>
    </row>
    <row r="279" ht="12.0" customHeight="1">
      <c r="A279" s="4" t="s">
        <v>45</v>
      </c>
      <c r="B279" s="29">
        <v>43239.0</v>
      </c>
      <c r="C279" s="3">
        <v>0.625</v>
      </c>
      <c r="D279" s="3">
        <v>0.75</v>
      </c>
      <c r="E279" s="1"/>
      <c r="F279" s="1"/>
      <c r="G279" s="1"/>
      <c r="H279" s="30"/>
      <c r="I279" s="1"/>
      <c r="J279" s="1"/>
      <c r="K279" s="1"/>
      <c r="L279" s="1"/>
      <c r="M279" s="1"/>
      <c r="N279" s="1"/>
      <c r="O279" s="1"/>
      <c r="P279" s="31" t="str">
        <f t="shared" si="20"/>
        <v/>
      </c>
      <c r="Q279" s="31" t="str">
        <f t="shared" si="21"/>
        <v/>
      </c>
      <c r="R279" s="31" t="str">
        <f t="shared" si="3"/>
        <v/>
      </c>
      <c r="S279" s="31" t="str">
        <f t="shared" si="4"/>
        <v/>
      </c>
      <c r="T279" s="31" t="str">
        <f t="shared" si="5"/>
        <v/>
      </c>
      <c r="U279" s="31" t="str">
        <f t="shared" si="6"/>
        <v/>
      </c>
      <c r="V279" s="1"/>
      <c r="W279" s="32"/>
      <c r="X279" s="28"/>
      <c r="Y279" s="28"/>
      <c r="Z279" s="28"/>
      <c r="AA279" s="28"/>
      <c r="AB279" s="28"/>
    </row>
    <row r="280" ht="12.0" customHeight="1">
      <c r="A280" s="8" t="s">
        <v>46</v>
      </c>
      <c r="B280" s="9">
        <v>43240.0</v>
      </c>
      <c r="C280" s="10">
        <v>0.375</v>
      </c>
      <c r="D280" s="10">
        <v>0.5</v>
      </c>
      <c r="E280" s="13"/>
      <c r="F280" s="13"/>
      <c r="G280" s="13"/>
      <c r="H280" s="15"/>
      <c r="I280" s="13"/>
      <c r="J280" s="13"/>
      <c r="K280" s="13"/>
      <c r="L280" s="13">
        <v>0.0</v>
      </c>
      <c r="M280" s="13"/>
      <c r="N280" s="13"/>
      <c r="O280" s="13"/>
      <c r="P280" s="17" t="str">
        <f t="shared" si="20"/>
        <v/>
      </c>
      <c r="Q280" s="17" t="str">
        <f t="shared" si="21"/>
        <v/>
      </c>
      <c r="R280" s="17" t="str">
        <f t="shared" si="3"/>
        <v/>
      </c>
      <c r="S280" s="17" t="str">
        <f t="shared" si="4"/>
        <v/>
      </c>
      <c r="T280" s="17" t="str">
        <f t="shared" si="5"/>
        <v/>
      </c>
      <c r="U280" s="17" t="str">
        <f t="shared" si="6"/>
        <v/>
      </c>
      <c r="V280" s="13"/>
      <c r="W280" s="27"/>
      <c r="X280" s="28"/>
      <c r="Y280" s="28"/>
      <c r="Z280" s="28"/>
      <c r="AA280" s="28"/>
      <c r="AB280" s="28"/>
    </row>
    <row r="281" ht="12.0" customHeight="1">
      <c r="A281" s="4" t="s">
        <v>46</v>
      </c>
      <c r="B281" s="29">
        <v>43240.0</v>
      </c>
      <c r="C281" s="3">
        <v>0.625</v>
      </c>
      <c r="D281" s="3">
        <v>0.75</v>
      </c>
      <c r="E281" s="1"/>
      <c r="F281" s="1"/>
      <c r="G281" s="1"/>
      <c r="H281" s="30"/>
      <c r="I281" s="1"/>
      <c r="J281" s="1"/>
      <c r="K281" s="1"/>
      <c r="L281" s="1"/>
      <c r="M281" s="1"/>
      <c r="N281" s="1"/>
      <c r="O281" s="1"/>
      <c r="P281" s="31" t="str">
        <f t="shared" si="20"/>
        <v/>
      </c>
      <c r="Q281" s="31" t="str">
        <f t="shared" si="21"/>
        <v/>
      </c>
      <c r="R281" s="31" t="str">
        <f t="shared" si="3"/>
        <v/>
      </c>
      <c r="S281" s="1" t="str">
        <f t="shared" si="4"/>
        <v/>
      </c>
      <c r="T281" s="31" t="str">
        <f t="shared" si="5"/>
        <v/>
      </c>
      <c r="U281" s="31" t="str">
        <f t="shared" si="6"/>
        <v/>
      </c>
      <c r="V281" s="1"/>
      <c r="W281" s="32"/>
      <c r="X281" s="28"/>
      <c r="Y281" s="28"/>
      <c r="Z281" s="28"/>
      <c r="AA281" s="28"/>
      <c r="AB281" s="28"/>
    </row>
    <row r="282" ht="12.0" customHeight="1">
      <c r="A282" s="8" t="s">
        <v>25</v>
      </c>
      <c r="B282" s="9">
        <v>43241.0</v>
      </c>
      <c r="C282" s="10">
        <v>0.375</v>
      </c>
      <c r="D282" s="10">
        <v>0.5</v>
      </c>
      <c r="E282" s="13"/>
      <c r="F282" s="13"/>
      <c r="G282" s="13"/>
      <c r="H282" s="15"/>
      <c r="I282" s="13"/>
      <c r="J282" s="13"/>
      <c r="K282" s="13"/>
      <c r="L282" s="13">
        <v>4.5</v>
      </c>
      <c r="M282" s="13"/>
      <c r="N282" s="13"/>
      <c r="O282" s="13"/>
      <c r="P282" s="17" t="str">
        <f t="shared" si="20"/>
        <v/>
      </c>
      <c r="Q282" s="17" t="str">
        <f t="shared" si="21"/>
        <v/>
      </c>
      <c r="R282" s="17" t="str">
        <f t="shared" si="3"/>
        <v/>
      </c>
      <c r="S282" s="13" t="str">
        <f t="shared" si="4"/>
        <v/>
      </c>
      <c r="T282" s="17" t="str">
        <f t="shared" si="5"/>
        <v/>
      </c>
      <c r="U282" s="17" t="str">
        <f t="shared" si="6"/>
        <v/>
      </c>
      <c r="V282" s="13"/>
      <c r="W282" s="27"/>
      <c r="X282" s="28"/>
      <c r="Y282" s="28"/>
      <c r="Z282" s="28"/>
      <c r="AA282" s="28"/>
      <c r="AB282" s="28"/>
    </row>
    <row r="283" ht="12.0" customHeight="1">
      <c r="A283" s="4" t="s">
        <v>25</v>
      </c>
      <c r="B283" s="29">
        <v>43241.0</v>
      </c>
      <c r="C283" s="3">
        <v>0.625</v>
      </c>
      <c r="D283" s="3">
        <v>0.75</v>
      </c>
      <c r="E283" s="1"/>
      <c r="F283" s="1"/>
      <c r="G283" s="1"/>
      <c r="H283" s="30"/>
      <c r="I283" s="1"/>
      <c r="J283" s="1"/>
      <c r="K283" s="1"/>
      <c r="L283" s="1"/>
      <c r="M283" s="1"/>
      <c r="N283" s="1"/>
      <c r="O283" s="1"/>
      <c r="P283" s="31" t="str">
        <f t="shared" si="20"/>
        <v/>
      </c>
      <c r="Q283" s="31" t="str">
        <f t="shared" si="21"/>
        <v/>
      </c>
      <c r="R283" s="31" t="str">
        <f t="shared" si="3"/>
        <v/>
      </c>
      <c r="S283" s="1" t="str">
        <f t="shared" si="4"/>
        <v/>
      </c>
      <c r="T283" s="31" t="str">
        <f t="shared" si="5"/>
        <v/>
      </c>
      <c r="U283" s="31" t="str">
        <f t="shared" si="6"/>
        <v/>
      </c>
      <c r="V283" s="1"/>
      <c r="W283" s="32"/>
      <c r="X283" s="28"/>
      <c r="Y283" s="28"/>
      <c r="Z283" s="28"/>
      <c r="AA283" s="28"/>
      <c r="AB283" s="28"/>
    </row>
    <row r="284" ht="12.0" customHeight="1">
      <c r="A284" s="8" t="s">
        <v>39</v>
      </c>
      <c r="B284" s="9">
        <v>43242.0</v>
      </c>
      <c r="C284" s="10">
        <v>0.375</v>
      </c>
      <c r="D284" s="10">
        <v>0.5</v>
      </c>
      <c r="E284" s="13"/>
      <c r="F284" s="13"/>
      <c r="G284" s="13"/>
      <c r="H284" s="15"/>
      <c r="I284" s="13"/>
      <c r="J284" s="13"/>
      <c r="K284" s="13"/>
      <c r="L284" s="13">
        <v>0.0</v>
      </c>
      <c r="M284" s="13"/>
      <c r="N284" s="13"/>
      <c r="O284" s="13"/>
      <c r="P284" s="17" t="str">
        <f t="shared" si="20"/>
        <v/>
      </c>
      <c r="Q284" s="17" t="str">
        <f t="shared" si="21"/>
        <v/>
      </c>
      <c r="R284" s="17" t="str">
        <f t="shared" si="3"/>
        <v/>
      </c>
      <c r="S284" s="17" t="str">
        <f t="shared" si="4"/>
        <v/>
      </c>
      <c r="T284" s="17" t="str">
        <f t="shared" si="5"/>
        <v/>
      </c>
      <c r="U284" s="17" t="str">
        <f t="shared" si="6"/>
        <v/>
      </c>
      <c r="V284" s="13"/>
      <c r="W284" s="27"/>
      <c r="X284" s="28"/>
      <c r="Y284" s="28"/>
      <c r="Z284" s="28"/>
      <c r="AA284" s="28"/>
      <c r="AB284" s="28"/>
    </row>
    <row r="285" ht="12.0" customHeight="1">
      <c r="A285" s="4" t="s">
        <v>39</v>
      </c>
      <c r="B285" s="29">
        <v>43242.0</v>
      </c>
      <c r="C285" s="3">
        <v>0.625</v>
      </c>
      <c r="D285" s="3">
        <v>0.75</v>
      </c>
      <c r="E285" s="1"/>
      <c r="F285" s="1"/>
      <c r="G285" s="1"/>
      <c r="H285" s="30"/>
      <c r="I285" s="1"/>
      <c r="J285" s="1"/>
      <c r="K285" s="1"/>
      <c r="L285" s="1"/>
      <c r="M285" s="1"/>
      <c r="N285" s="1"/>
      <c r="O285" s="1"/>
      <c r="P285" s="31" t="str">
        <f t="shared" si="20"/>
        <v/>
      </c>
      <c r="Q285" s="31" t="str">
        <f t="shared" si="21"/>
        <v/>
      </c>
      <c r="R285" s="31" t="str">
        <f t="shared" si="3"/>
        <v/>
      </c>
      <c r="S285" s="31" t="str">
        <f t="shared" si="4"/>
        <v/>
      </c>
      <c r="T285" s="31" t="str">
        <f t="shared" si="5"/>
        <v/>
      </c>
      <c r="U285" s="31" t="str">
        <f t="shared" si="6"/>
        <v/>
      </c>
      <c r="V285" s="1"/>
      <c r="W285" s="32"/>
      <c r="X285" s="28"/>
      <c r="Y285" s="28"/>
      <c r="Z285" s="28"/>
      <c r="AA285" s="28"/>
      <c r="AB285" s="28"/>
    </row>
    <row r="286" ht="12.0" customHeight="1">
      <c r="A286" s="8" t="s">
        <v>42</v>
      </c>
      <c r="B286" s="9">
        <v>43243.0</v>
      </c>
      <c r="C286" s="10">
        <v>0.375</v>
      </c>
      <c r="D286" s="10">
        <v>0.5</v>
      </c>
      <c r="E286" s="13"/>
      <c r="F286" s="13"/>
      <c r="G286" s="13"/>
      <c r="H286" s="15"/>
      <c r="I286" s="13"/>
      <c r="J286" s="13"/>
      <c r="K286" s="13"/>
      <c r="L286" s="13">
        <v>0.0</v>
      </c>
      <c r="M286" s="13"/>
      <c r="N286" s="13"/>
      <c r="O286" s="13"/>
      <c r="P286" s="17" t="str">
        <f t="shared" si="20"/>
        <v/>
      </c>
      <c r="Q286" s="17" t="str">
        <f t="shared" si="21"/>
        <v/>
      </c>
      <c r="R286" s="17" t="str">
        <f t="shared" si="3"/>
        <v/>
      </c>
      <c r="S286" s="17" t="str">
        <f t="shared" si="4"/>
        <v/>
      </c>
      <c r="T286" s="17" t="str">
        <f t="shared" si="5"/>
        <v/>
      </c>
      <c r="U286" s="17" t="str">
        <f t="shared" si="6"/>
        <v/>
      </c>
      <c r="V286" s="13"/>
      <c r="W286" s="27"/>
      <c r="X286" s="28"/>
      <c r="Y286" s="28"/>
      <c r="Z286" s="28"/>
      <c r="AA286" s="28"/>
      <c r="AB286" s="28"/>
    </row>
    <row r="287" ht="12.0" customHeight="1">
      <c r="A287" s="4" t="s">
        <v>42</v>
      </c>
      <c r="B287" s="29">
        <v>43243.0</v>
      </c>
      <c r="C287" s="3">
        <v>0.625</v>
      </c>
      <c r="D287" s="3">
        <v>0.75</v>
      </c>
      <c r="E287" s="1"/>
      <c r="F287" s="1"/>
      <c r="G287" s="1"/>
      <c r="H287" s="30"/>
      <c r="I287" s="1"/>
      <c r="J287" s="1"/>
      <c r="K287" s="1"/>
      <c r="L287" s="1"/>
      <c r="M287" s="1"/>
      <c r="N287" s="1"/>
      <c r="O287" s="1"/>
      <c r="P287" s="31" t="str">
        <f t="shared" si="20"/>
        <v/>
      </c>
      <c r="Q287" s="31" t="str">
        <f t="shared" si="21"/>
        <v/>
      </c>
      <c r="R287" s="31" t="str">
        <f t="shared" si="3"/>
        <v/>
      </c>
      <c r="S287" s="31" t="str">
        <f t="shared" si="4"/>
        <v/>
      </c>
      <c r="T287" s="31" t="str">
        <f t="shared" si="5"/>
        <v/>
      </c>
      <c r="U287" s="31" t="str">
        <f t="shared" si="6"/>
        <v/>
      </c>
      <c r="V287" s="1"/>
      <c r="W287" s="32"/>
      <c r="X287" s="28"/>
      <c r="Y287" s="28"/>
      <c r="Z287" s="28"/>
      <c r="AA287" s="28"/>
      <c r="AB287" s="28"/>
    </row>
    <row r="288" ht="12.0" customHeight="1">
      <c r="A288" s="8" t="s">
        <v>43</v>
      </c>
      <c r="B288" s="9">
        <v>43244.0</v>
      </c>
      <c r="C288" s="10">
        <v>0.375</v>
      </c>
      <c r="D288" s="10">
        <v>0.5</v>
      </c>
      <c r="E288" s="13"/>
      <c r="F288" s="13"/>
      <c r="G288" s="13"/>
      <c r="H288" s="15"/>
      <c r="I288" s="13"/>
      <c r="J288" s="13"/>
      <c r="K288" s="13"/>
      <c r="L288" s="13">
        <v>31.25</v>
      </c>
      <c r="M288" s="13"/>
      <c r="N288" s="13"/>
      <c r="O288" s="13"/>
      <c r="P288" s="17" t="str">
        <f t="shared" si="20"/>
        <v/>
      </c>
      <c r="Q288" s="17" t="str">
        <f t="shared" si="21"/>
        <v/>
      </c>
      <c r="R288" s="17" t="str">
        <f t="shared" si="3"/>
        <v/>
      </c>
      <c r="S288" s="17" t="str">
        <f t="shared" si="4"/>
        <v/>
      </c>
      <c r="T288" s="17" t="str">
        <f t="shared" si="5"/>
        <v/>
      </c>
      <c r="U288" s="17" t="str">
        <f t="shared" si="6"/>
        <v/>
      </c>
      <c r="V288" s="13"/>
      <c r="W288" s="27"/>
      <c r="X288" s="28"/>
      <c r="Y288" s="28"/>
      <c r="Z288" s="28"/>
      <c r="AA288" s="28"/>
      <c r="AB288" s="28"/>
    </row>
    <row r="289" ht="12.0" customHeight="1">
      <c r="A289" s="4" t="s">
        <v>43</v>
      </c>
      <c r="B289" s="29">
        <v>43244.0</v>
      </c>
      <c r="C289" s="3">
        <v>0.625</v>
      </c>
      <c r="D289" s="3">
        <v>0.75</v>
      </c>
      <c r="E289" s="1"/>
      <c r="F289" s="1"/>
      <c r="G289" s="1"/>
      <c r="H289" s="30"/>
      <c r="I289" s="1"/>
      <c r="J289" s="1"/>
      <c r="K289" s="1"/>
      <c r="L289" s="1"/>
      <c r="M289" s="1"/>
      <c r="N289" s="1"/>
      <c r="O289" s="1"/>
      <c r="P289" s="31" t="str">
        <f t="shared" si="20"/>
        <v/>
      </c>
      <c r="Q289" s="31" t="str">
        <f t="shared" si="21"/>
        <v/>
      </c>
      <c r="R289" s="31" t="str">
        <f t="shared" si="3"/>
        <v/>
      </c>
      <c r="S289" s="1" t="str">
        <f t="shared" si="4"/>
        <v/>
      </c>
      <c r="T289" s="31" t="str">
        <f t="shared" si="5"/>
        <v/>
      </c>
      <c r="U289" s="31" t="str">
        <f t="shared" si="6"/>
        <v/>
      </c>
      <c r="V289" s="1"/>
      <c r="W289" s="32"/>
      <c r="X289" s="28"/>
      <c r="Y289" s="28"/>
      <c r="Z289" s="28"/>
      <c r="AA289" s="28"/>
      <c r="AB289" s="28"/>
    </row>
    <row r="290" ht="12.0" customHeight="1">
      <c r="A290" s="8" t="s">
        <v>44</v>
      </c>
      <c r="B290" s="9">
        <v>43245.0</v>
      </c>
      <c r="C290" s="10">
        <v>0.375</v>
      </c>
      <c r="D290" s="10">
        <v>0.5</v>
      </c>
      <c r="E290" s="13"/>
      <c r="F290" s="13"/>
      <c r="G290" s="13"/>
      <c r="H290" s="15"/>
      <c r="I290" s="13"/>
      <c r="J290" s="13"/>
      <c r="K290" s="13"/>
      <c r="L290" s="13">
        <v>0.0</v>
      </c>
      <c r="M290" s="13"/>
      <c r="N290" s="13"/>
      <c r="O290" s="13"/>
      <c r="P290" s="17" t="str">
        <f t="shared" si="20"/>
        <v/>
      </c>
      <c r="Q290" s="17" t="str">
        <f t="shared" si="21"/>
        <v/>
      </c>
      <c r="R290" s="17" t="str">
        <f t="shared" si="3"/>
        <v/>
      </c>
      <c r="S290" s="17" t="str">
        <f t="shared" si="4"/>
        <v/>
      </c>
      <c r="T290" s="17" t="str">
        <f t="shared" si="5"/>
        <v/>
      </c>
      <c r="U290" s="17" t="str">
        <f t="shared" si="6"/>
        <v/>
      </c>
      <c r="V290" s="13"/>
      <c r="W290" s="27"/>
      <c r="X290" s="28"/>
      <c r="Y290" s="28"/>
      <c r="Z290" s="28"/>
      <c r="AA290" s="28"/>
      <c r="AB290" s="28"/>
    </row>
    <row r="291" ht="12.0" customHeight="1">
      <c r="A291" s="4" t="s">
        <v>44</v>
      </c>
      <c r="B291" s="29">
        <v>43245.0</v>
      </c>
      <c r="C291" s="3">
        <v>0.625</v>
      </c>
      <c r="D291" s="3">
        <v>0.75</v>
      </c>
      <c r="E291" s="1"/>
      <c r="F291" s="1"/>
      <c r="G291" s="1"/>
      <c r="H291" s="30"/>
      <c r="I291" s="1"/>
      <c r="J291" s="1"/>
      <c r="K291" s="1"/>
      <c r="L291" s="1"/>
      <c r="M291" s="1"/>
      <c r="N291" s="1"/>
      <c r="O291" s="1"/>
      <c r="P291" s="31" t="str">
        <f t="shared" si="20"/>
        <v/>
      </c>
      <c r="Q291" s="31" t="str">
        <f t="shared" si="21"/>
        <v/>
      </c>
      <c r="R291" s="31" t="str">
        <f t="shared" si="3"/>
        <v/>
      </c>
      <c r="S291" s="31" t="str">
        <f t="shared" si="4"/>
        <v/>
      </c>
      <c r="T291" s="31" t="str">
        <f t="shared" si="5"/>
        <v/>
      </c>
      <c r="U291" s="31" t="str">
        <f t="shared" si="6"/>
        <v/>
      </c>
      <c r="V291" s="1"/>
      <c r="W291" s="32"/>
      <c r="X291" s="28"/>
      <c r="Y291" s="28"/>
      <c r="Z291" s="28"/>
      <c r="AA291" s="28"/>
      <c r="AB291" s="28"/>
    </row>
    <row r="292" ht="12.0" customHeight="1">
      <c r="A292" s="8" t="s">
        <v>45</v>
      </c>
      <c r="B292" s="9">
        <v>43246.0</v>
      </c>
      <c r="C292" s="10">
        <v>0.375</v>
      </c>
      <c r="D292" s="10">
        <v>0.5</v>
      </c>
      <c r="E292" s="13"/>
      <c r="F292" s="13"/>
      <c r="G292" s="13"/>
      <c r="H292" s="15"/>
      <c r="I292" s="13"/>
      <c r="J292" s="13"/>
      <c r="K292" s="13"/>
      <c r="L292" s="13">
        <v>3.75</v>
      </c>
      <c r="M292" s="13"/>
      <c r="N292" s="13"/>
      <c r="O292" s="13"/>
      <c r="P292" s="17" t="str">
        <f t="shared" si="20"/>
        <v/>
      </c>
      <c r="Q292" s="17" t="str">
        <f t="shared" si="21"/>
        <v/>
      </c>
      <c r="R292" s="17" t="str">
        <f t="shared" si="3"/>
        <v/>
      </c>
      <c r="S292" s="17" t="str">
        <f t="shared" si="4"/>
        <v/>
      </c>
      <c r="T292" s="17" t="str">
        <f t="shared" si="5"/>
        <v/>
      </c>
      <c r="U292" s="17" t="str">
        <f t="shared" si="6"/>
        <v/>
      </c>
      <c r="V292" s="13"/>
      <c r="W292" s="27"/>
      <c r="X292" s="28"/>
      <c r="Y292" s="28"/>
      <c r="Z292" s="28"/>
      <c r="AA292" s="28"/>
      <c r="AB292" s="28"/>
    </row>
    <row r="293" ht="12.0" customHeight="1">
      <c r="A293" s="4" t="s">
        <v>45</v>
      </c>
      <c r="B293" s="29">
        <v>43246.0</v>
      </c>
      <c r="C293" s="3">
        <v>0.625</v>
      </c>
      <c r="D293" s="3">
        <v>0.75</v>
      </c>
      <c r="E293" s="1"/>
      <c r="F293" s="1"/>
      <c r="G293" s="1"/>
      <c r="H293" s="30"/>
      <c r="I293" s="1"/>
      <c r="J293" s="1"/>
      <c r="K293" s="1"/>
      <c r="L293" s="1"/>
      <c r="M293" s="1"/>
      <c r="N293" s="1"/>
      <c r="O293" s="1"/>
      <c r="P293" s="31" t="str">
        <f t="shared" si="20"/>
        <v/>
      </c>
      <c r="Q293" s="31" t="str">
        <f t="shared" si="21"/>
        <v/>
      </c>
      <c r="R293" s="31" t="str">
        <f t="shared" si="3"/>
        <v/>
      </c>
      <c r="S293" s="1" t="str">
        <f t="shared" si="4"/>
        <v/>
      </c>
      <c r="T293" s="31" t="str">
        <f t="shared" si="5"/>
        <v/>
      </c>
      <c r="U293" s="31" t="str">
        <f t="shared" si="6"/>
        <v/>
      </c>
      <c r="V293" s="1"/>
      <c r="W293" s="32"/>
      <c r="X293" s="28"/>
      <c r="Y293" s="28"/>
      <c r="Z293" s="28"/>
      <c r="AA293" s="28"/>
      <c r="AB293" s="28"/>
    </row>
    <row r="294" ht="12.0" customHeight="1">
      <c r="A294" s="8" t="s">
        <v>46</v>
      </c>
      <c r="B294" s="9">
        <v>43247.0</v>
      </c>
      <c r="C294" s="10">
        <v>0.375</v>
      </c>
      <c r="D294" s="10">
        <v>0.5</v>
      </c>
      <c r="E294" s="13"/>
      <c r="F294" s="13"/>
      <c r="G294" s="13"/>
      <c r="H294" s="15"/>
      <c r="I294" s="13"/>
      <c r="J294" s="13"/>
      <c r="K294" s="13"/>
      <c r="L294" s="13">
        <v>22.62</v>
      </c>
      <c r="M294" s="13"/>
      <c r="N294" s="13"/>
      <c r="O294" s="13"/>
      <c r="P294" s="17" t="str">
        <f t="shared" si="20"/>
        <v/>
      </c>
      <c r="Q294" s="17" t="str">
        <f t="shared" si="21"/>
        <v/>
      </c>
      <c r="R294" s="17" t="str">
        <f t="shared" si="3"/>
        <v/>
      </c>
      <c r="S294" s="17" t="str">
        <f t="shared" si="4"/>
        <v/>
      </c>
      <c r="T294" s="17" t="str">
        <f t="shared" si="5"/>
        <v/>
      </c>
      <c r="U294" s="17" t="str">
        <f t="shared" si="6"/>
        <v/>
      </c>
      <c r="V294" s="13"/>
      <c r="W294" s="27"/>
      <c r="X294" s="28"/>
      <c r="Y294" s="28"/>
      <c r="Z294" s="28"/>
      <c r="AA294" s="28"/>
      <c r="AB294" s="28"/>
    </row>
    <row r="295" ht="12.0" customHeight="1">
      <c r="A295" s="4" t="s">
        <v>46</v>
      </c>
      <c r="B295" s="29">
        <v>43247.0</v>
      </c>
      <c r="C295" s="3">
        <v>0.625</v>
      </c>
      <c r="D295" s="3">
        <v>0.75</v>
      </c>
      <c r="E295" s="1"/>
      <c r="F295" s="1"/>
      <c r="G295" s="1"/>
      <c r="H295" s="30"/>
      <c r="I295" s="1"/>
      <c r="J295" s="1"/>
      <c r="K295" s="1"/>
      <c r="L295" s="1"/>
      <c r="M295" s="1"/>
      <c r="N295" s="1"/>
      <c r="O295" s="1"/>
      <c r="P295" s="31" t="str">
        <f t="shared" si="20"/>
        <v/>
      </c>
      <c r="Q295" s="31" t="str">
        <f t="shared" si="21"/>
        <v/>
      </c>
      <c r="R295" s="31" t="str">
        <f t="shared" si="3"/>
        <v/>
      </c>
      <c r="S295" s="31" t="str">
        <f t="shared" si="4"/>
        <v/>
      </c>
      <c r="T295" s="31" t="str">
        <f t="shared" si="5"/>
        <v/>
      </c>
      <c r="U295" s="31" t="str">
        <f t="shared" si="6"/>
        <v/>
      </c>
      <c r="V295" s="1"/>
      <c r="W295" s="32"/>
      <c r="X295" s="28"/>
      <c r="Y295" s="28"/>
      <c r="Z295" s="28"/>
      <c r="AA295" s="28"/>
      <c r="AB295" s="28"/>
    </row>
    <row r="296" ht="12.0" customHeight="1">
      <c r="A296" s="8" t="s">
        <v>25</v>
      </c>
      <c r="B296" s="9">
        <v>43248.0</v>
      </c>
      <c r="C296" s="10">
        <v>0.375</v>
      </c>
      <c r="D296" s="10">
        <v>0.5</v>
      </c>
      <c r="E296" s="13"/>
      <c r="F296" s="13"/>
      <c r="G296" s="13"/>
      <c r="H296" s="15"/>
      <c r="I296" s="13"/>
      <c r="J296" s="13"/>
      <c r="K296" s="13"/>
      <c r="L296" s="13">
        <v>53.5</v>
      </c>
      <c r="M296" s="13"/>
      <c r="N296" s="13"/>
      <c r="O296" s="13"/>
      <c r="P296" s="17" t="str">
        <f t="shared" si="20"/>
        <v/>
      </c>
      <c r="Q296" s="17" t="str">
        <f t="shared" si="21"/>
        <v/>
      </c>
      <c r="R296" s="17" t="str">
        <f t="shared" si="3"/>
        <v/>
      </c>
      <c r="S296" s="17" t="str">
        <f t="shared" si="4"/>
        <v/>
      </c>
      <c r="T296" s="17" t="str">
        <f t="shared" si="5"/>
        <v/>
      </c>
      <c r="U296" s="17" t="str">
        <f t="shared" si="6"/>
        <v/>
      </c>
      <c r="V296" s="13"/>
      <c r="W296" s="27"/>
      <c r="X296" s="28"/>
      <c r="Y296" s="28"/>
      <c r="Z296" s="28"/>
      <c r="AA296" s="28"/>
      <c r="AB296" s="28"/>
    </row>
    <row r="297" ht="12.0" customHeight="1">
      <c r="A297" s="4" t="s">
        <v>25</v>
      </c>
      <c r="B297" s="29">
        <v>43248.0</v>
      </c>
      <c r="C297" s="3">
        <v>0.625</v>
      </c>
      <c r="D297" s="3">
        <v>0.75</v>
      </c>
      <c r="E297" s="1"/>
      <c r="F297" s="1"/>
      <c r="G297" s="1"/>
      <c r="H297" s="30"/>
      <c r="I297" s="1"/>
      <c r="J297" s="1"/>
      <c r="K297" s="1"/>
      <c r="L297" s="1"/>
      <c r="M297" s="1"/>
      <c r="N297" s="1"/>
      <c r="O297" s="1"/>
      <c r="P297" s="31" t="str">
        <f t="shared" si="20"/>
        <v/>
      </c>
      <c r="Q297" s="31" t="str">
        <f t="shared" si="21"/>
        <v/>
      </c>
      <c r="R297" s="31" t="str">
        <f t="shared" si="3"/>
        <v/>
      </c>
      <c r="S297" s="1" t="str">
        <f t="shared" si="4"/>
        <v/>
      </c>
      <c r="T297" s="31" t="str">
        <f t="shared" si="5"/>
        <v/>
      </c>
      <c r="U297" s="31" t="str">
        <f t="shared" si="6"/>
        <v/>
      </c>
      <c r="V297" s="1"/>
      <c r="W297" s="32"/>
      <c r="X297" s="28"/>
      <c r="Y297" s="28"/>
      <c r="Z297" s="28"/>
      <c r="AA297" s="28"/>
      <c r="AB297" s="28"/>
    </row>
    <row r="298" ht="12.0" customHeight="1">
      <c r="A298" s="8" t="s">
        <v>39</v>
      </c>
      <c r="B298" s="9">
        <v>43249.0</v>
      </c>
      <c r="C298" s="10">
        <v>0.375</v>
      </c>
      <c r="D298" s="10">
        <v>0.5</v>
      </c>
      <c r="E298" s="13"/>
      <c r="F298" s="13"/>
      <c r="G298" s="13"/>
      <c r="H298" s="15"/>
      <c r="I298" s="13"/>
      <c r="J298" s="13"/>
      <c r="K298" s="13"/>
      <c r="L298" s="13">
        <v>33.0</v>
      </c>
      <c r="M298" s="13"/>
      <c r="N298" s="13"/>
      <c r="O298" s="13"/>
      <c r="P298" s="17" t="str">
        <f t="shared" si="20"/>
        <v/>
      </c>
      <c r="Q298" s="17" t="str">
        <f t="shared" si="21"/>
        <v/>
      </c>
      <c r="R298" s="17" t="str">
        <f t="shared" si="3"/>
        <v/>
      </c>
      <c r="S298" s="17" t="str">
        <f t="shared" si="4"/>
        <v/>
      </c>
      <c r="T298" s="17" t="str">
        <f t="shared" si="5"/>
        <v/>
      </c>
      <c r="U298" s="17" t="str">
        <f t="shared" si="6"/>
        <v/>
      </c>
      <c r="V298" s="13"/>
      <c r="W298" s="27"/>
      <c r="X298" s="28"/>
      <c r="Y298" s="28"/>
      <c r="Z298" s="28"/>
      <c r="AA298" s="28"/>
      <c r="AB298" s="28"/>
    </row>
    <row r="299" ht="12.0" customHeight="1">
      <c r="A299" s="4" t="s">
        <v>39</v>
      </c>
      <c r="B299" s="29">
        <v>43249.0</v>
      </c>
      <c r="C299" s="3">
        <v>0.625</v>
      </c>
      <c r="D299" s="3">
        <v>0.75</v>
      </c>
      <c r="E299" s="1"/>
      <c r="F299" s="1"/>
      <c r="G299" s="1"/>
      <c r="H299" s="30"/>
      <c r="I299" s="1"/>
      <c r="J299" s="1"/>
      <c r="K299" s="1"/>
      <c r="L299" s="1"/>
      <c r="M299" s="1"/>
      <c r="N299" s="1"/>
      <c r="O299" s="1"/>
      <c r="P299" s="31" t="str">
        <f t="shared" si="20"/>
        <v/>
      </c>
      <c r="Q299" s="31" t="str">
        <f t="shared" si="21"/>
        <v/>
      </c>
      <c r="R299" s="31" t="str">
        <f t="shared" si="3"/>
        <v/>
      </c>
      <c r="S299" s="31" t="str">
        <f t="shared" si="4"/>
        <v/>
      </c>
      <c r="T299" s="31" t="str">
        <f t="shared" si="5"/>
        <v/>
      </c>
      <c r="U299" s="31" t="str">
        <f t="shared" si="6"/>
        <v/>
      </c>
      <c r="V299" s="1"/>
      <c r="W299" s="32"/>
      <c r="X299" s="28"/>
      <c r="Y299" s="28"/>
      <c r="Z299" s="28"/>
      <c r="AA299" s="28"/>
      <c r="AB299" s="28"/>
    </row>
    <row r="300" ht="12.0" customHeight="1">
      <c r="A300" s="8" t="s">
        <v>42</v>
      </c>
      <c r="B300" s="9">
        <v>43250.0</v>
      </c>
      <c r="C300" s="10">
        <v>0.375</v>
      </c>
      <c r="D300" s="10">
        <v>0.5</v>
      </c>
      <c r="E300" s="13"/>
      <c r="F300" s="13"/>
      <c r="G300" s="13"/>
      <c r="H300" s="15"/>
      <c r="I300" s="13"/>
      <c r="J300" s="13"/>
      <c r="K300" s="13"/>
      <c r="L300" s="13">
        <v>7.0</v>
      </c>
      <c r="M300" s="13"/>
      <c r="N300" s="13"/>
      <c r="O300" s="13"/>
      <c r="P300" s="17" t="str">
        <f t="shared" si="20"/>
        <v/>
      </c>
      <c r="Q300" s="17" t="str">
        <f t="shared" si="21"/>
        <v/>
      </c>
      <c r="R300" s="17" t="str">
        <f t="shared" si="3"/>
        <v/>
      </c>
      <c r="S300" s="17" t="str">
        <f t="shared" si="4"/>
        <v/>
      </c>
      <c r="T300" s="17" t="str">
        <f t="shared" si="5"/>
        <v/>
      </c>
      <c r="U300" s="17" t="str">
        <f t="shared" si="6"/>
        <v/>
      </c>
      <c r="V300" s="13"/>
      <c r="W300" s="27"/>
      <c r="X300" s="28"/>
      <c r="Y300" s="28"/>
      <c r="Z300" s="28"/>
      <c r="AA300" s="28"/>
      <c r="AB300" s="28"/>
    </row>
    <row r="301" ht="12.0" customHeight="1">
      <c r="A301" s="4" t="s">
        <v>42</v>
      </c>
      <c r="B301" s="29">
        <v>43250.0</v>
      </c>
      <c r="C301" s="3">
        <v>0.625</v>
      </c>
      <c r="D301" s="3">
        <v>0.75</v>
      </c>
      <c r="E301" s="1"/>
      <c r="F301" s="1"/>
      <c r="G301" s="1"/>
      <c r="H301" s="30"/>
      <c r="I301" s="1"/>
      <c r="J301" s="1"/>
      <c r="K301" s="1"/>
      <c r="L301" s="1"/>
      <c r="M301" s="1"/>
      <c r="N301" s="1"/>
      <c r="O301" s="1"/>
      <c r="P301" s="31" t="str">
        <f t="shared" si="20"/>
        <v/>
      </c>
      <c r="Q301" s="31" t="str">
        <f t="shared" si="21"/>
        <v/>
      </c>
      <c r="R301" s="31" t="str">
        <f t="shared" si="3"/>
        <v/>
      </c>
      <c r="S301" s="1" t="str">
        <f t="shared" si="4"/>
        <v/>
      </c>
      <c r="T301" s="31" t="str">
        <f t="shared" si="5"/>
        <v/>
      </c>
      <c r="U301" s="31" t="str">
        <f t="shared" si="6"/>
        <v/>
      </c>
      <c r="V301" s="1"/>
      <c r="W301" s="32"/>
      <c r="X301" s="28"/>
      <c r="Y301" s="28"/>
      <c r="Z301" s="28"/>
      <c r="AA301" s="28"/>
      <c r="AB301" s="28"/>
    </row>
    <row r="302" ht="12.0" customHeight="1">
      <c r="A302" s="8" t="s">
        <v>43</v>
      </c>
      <c r="B302" s="9">
        <v>43251.0</v>
      </c>
      <c r="C302" s="10">
        <v>0.375</v>
      </c>
      <c r="D302" s="10">
        <v>0.5</v>
      </c>
      <c r="E302" s="13"/>
      <c r="F302" s="13"/>
      <c r="G302" s="13"/>
      <c r="H302" s="15"/>
      <c r="I302" s="13"/>
      <c r="J302" s="13"/>
      <c r="K302" s="13"/>
      <c r="L302" s="13">
        <v>5.5</v>
      </c>
      <c r="M302" s="13"/>
      <c r="N302" s="13"/>
      <c r="O302" s="13"/>
      <c r="P302" s="17" t="str">
        <f t="shared" si="20"/>
        <v/>
      </c>
      <c r="Q302" s="17" t="str">
        <f t="shared" si="21"/>
        <v/>
      </c>
      <c r="R302" s="17" t="str">
        <f t="shared" si="3"/>
        <v/>
      </c>
      <c r="S302" s="13" t="str">
        <f t="shared" si="4"/>
        <v/>
      </c>
      <c r="T302" s="17" t="str">
        <f t="shared" si="5"/>
        <v/>
      </c>
      <c r="U302" s="17" t="str">
        <f t="shared" si="6"/>
        <v/>
      </c>
      <c r="V302" s="13"/>
      <c r="W302" s="27"/>
      <c r="X302" s="28"/>
      <c r="Y302" s="28"/>
      <c r="Z302" s="28"/>
      <c r="AA302" s="28"/>
      <c r="AB302" s="28"/>
    </row>
    <row r="303" ht="12.0" customHeight="1">
      <c r="A303" s="4" t="s">
        <v>43</v>
      </c>
      <c r="B303" s="29">
        <v>43251.0</v>
      </c>
      <c r="C303" s="3">
        <v>0.625</v>
      </c>
      <c r="D303" s="3">
        <v>0.75</v>
      </c>
      <c r="E303" s="1"/>
      <c r="F303" s="1"/>
      <c r="G303" s="1"/>
      <c r="H303" s="30"/>
      <c r="I303" s="1"/>
      <c r="J303" s="1"/>
      <c r="K303" s="1"/>
      <c r="L303" s="1"/>
      <c r="M303" s="1"/>
      <c r="N303" s="1"/>
      <c r="O303" s="1"/>
      <c r="P303" s="31" t="str">
        <f t="shared" si="20"/>
        <v/>
      </c>
      <c r="Q303" s="31" t="str">
        <f t="shared" si="21"/>
        <v/>
      </c>
      <c r="R303" s="31" t="str">
        <f t="shared" si="3"/>
        <v/>
      </c>
      <c r="S303" s="1" t="str">
        <f t="shared" si="4"/>
        <v/>
      </c>
      <c r="T303" s="31" t="str">
        <f t="shared" si="5"/>
        <v/>
      </c>
      <c r="U303" s="31" t="str">
        <f t="shared" si="6"/>
        <v/>
      </c>
      <c r="V303" s="1"/>
      <c r="W303" s="32"/>
      <c r="X303" s="28"/>
      <c r="Y303" s="28"/>
      <c r="Z303" s="28"/>
      <c r="AA303" s="28"/>
      <c r="AB303" s="28"/>
    </row>
    <row r="304" ht="12.0" customHeight="1">
      <c r="A304" s="8" t="s">
        <v>44</v>
      </c>
      <c r="B304" s="9">
        <v>43252.0</v>
      </c>
      <c r="C304" s="10">
        <v>0.375</v>
      </c>
      <c r="D304" s="10">
        <v>0.5</v>
      </c>
      <c r="E304" s="13"/>
      <c r="F304" s="13"/>
      <c r="G304" s="13"/>
      <c r="H304" s="15"/>
      <c r="I304" s="13"/>
      <c r="J304" s="13"/>
      <c r="K304" s="13"/>
      <c r="L304" s="13">
        <v>0.0</v>
      </c>
      <c r="M304" s="13"/>
      <c r="N304" s="13"/>
      <c r="O304" s="13"/>
      <c r="P304" s="17" t="str">
        <f t="shared" si="20"/>
        <v/>
      </c>
      <c r="Q304" s="17" t="str">
        <f t="shared" si="21"/>
        <v/>
      </c>
      <c r="R304" s="17" t="str">
        <f t="shared" si="3"/>
        <v/>
      </c>
      <c r="S304" s="17" t="str">
        <f t="shared" si="4"/>
        <v/>
      </c>
      <c r="T304" s="17" t="str">
        <f t="shared" si="5"/>
        <v/>
      </c>
      <c r="U304" s="17" t="str">
        <f t="shared" si="6"/>
        <v/>
      </c>
      <c r="V304" s="13"/>
      <c r="W304" s="27"/>
      <c r="X304" s="28"/>
      <c r="Y304" s="28"/>
      <c r="Z304" s="28"/>
      <c r="AA304" s="28"/>
      <c r="AB304" s="28"/>
    </row>
    <row r="305" ht="12.0" customHeight="1">
      <c r="A305" s="4" t="s">
        <v>44</v>
      </c>
      <c r="B305" s="29">
        <v>43252.0</v>
      </c>
      <c r="C305" s="3">
        <v>0.625</v>
      </c>
      <c r="D305" s="3">
        <v>0.75</v>
      </c>
      <c r="E305" s="1"/>
      <c r="F305" s="1"/>
      <c r="G305" s="1"/>
      <c r="H305" s="30"/>
      <c r="I305" s="1"/>
      <c r="J305" s="1"/>
      <c r="K305" s="1"/>
      <c r="L305" s="1"/>
      <c r="M305" s="1"/>
      <c r="N305" s="1"/>
      <c r="O305" s="1"/>
      <c r="P305" s="31" t="str">
        <f t="shared" si="20"/>
        <v/>
      </c>
      <c r="Q305" s="31" t="str">
        <f t="shared" si="21"/>
        <v/>
      </c>
      <c r="R305" s="31" t="str">
        <f t="shared" si="3"/>
        <v/>
      </c>
      <c r="S305" s="31" t="str">
        <f t="shared" si="4"/>
        <v/>
      </c>
      <c r="T305" s="31" t="str">
        <f t="shared" si="5"/>
        <v/>
      </c>
      <c r="U305" s="31" t="str">
        <f t="shared" si="6"/>
        <v/>
      </c>
      <c r="V305" s="1"/>
      <c r="W305" s="32"/>
      <c r="X305" s="28"/>
      <c r="Y305" s="28"/>
      <c r="Z305" s="28"/>
      <c r="AA305" s="28"/>
      <c r="AB305" s="28"/>
    </row>
    <row r="306" ht="12.0" customHeight="1">
      <c r="A306" s="8" t="s">
        <v>45</v>
      </c>
      <c r="B306" s="9">
        <v>43253.0</v>
      </c>
      <c r="C306" s="10">
        <v>0.375</v>
      </c>
      <c r="D306" s="10">
        <v>0.5</v>
      </c>
      <c r="E306" s="13"/>
      <c r="F306" s="13"/>
      <c r="G306" s="13"/>
      <c r="H306" s="15"/>
      <c r="I306" s="13"/>
      <c r="J306" s="13"/>
      <c r="K306" s="13"/>
      <c r="L306" s="13">
        <v>0.0</v>
      </c>
      <c r="M306" s="13"/>
      <c r="N306" s="13"/>
      <c r="O306" s="13"/>
      <c r="P306" s="17" t="str">
        <f t="shared" si="20"/>
        <v/>
      </c>
      <c r="Q306" s="17" t="str">
        <f t="shared" si="21"/>
        <v/>
      </c>
      <c r="R306" s="17" t="str">
        <f t="shared" si="3"/>
        <v/>
      </c>
      <c r="S306" s="17" t="str">
        <f t="shared" si="4"/>
        <v/>
      </c>
      <c r="T306" s="17" t="str">
        <f t="shared" si="5"/>
        <v/>
      </c>
      <c r="U306" s="17" t="str">
        <f t="shared" si="6"/>
        <v/>
      </c>
      <c r="V306" s="13"/>
      <c r="W306" s="27"/>
      <c r="X306" s="28"/>
      <c r="Y306" s="28"/>
      <c r="Z306" s="28"/>
      <c r="AA306" s="28"/>
      <c r="AB306" s="28"/>
    </row>
    <row r="307" ht="12.0" customHeight="1">
      <c r="A307" s="4" t="s">
        <v>45</v>
      </c>
      <c r="B307" s="29">
        <v>43253.0</v>
      </c>
      <c r="C307" s="3">
        <v>0.625</v>
      </c>
      <c r="D307" s="3">
        <v>0.75</v>
      </c>
      <c r="E307" s="1"/>
      <c r="F307" s="1"/>
      <c r="G307" s="1"/>
      <c r="H307" s="30"/>
      <c r="I307" s="1"/>
      <c r="J307" s="1"/>
      <c r="K307" s="1"/>
      <c r="L307" s="1"/>
      <c r="M307" s="1"/>
      <c r="N307" s="1"/>
      <c r="O307" s="1"/>
      <c r="P307" s="31" t="str">
        <f t="shared" si="20"/>
        <v/>
      </c>
      <c r="Q307" s="31" t="str">
        <f t="shared" si="21"/>
        <v/>
      </c>
      <c r="R307" s="31" t="str">
        <f t="shared" si="3"/>
        <v/>
      </c>
      <c r="S307" s="31" t="str">
        <f t="shared" si="4"/>
        <v/>
      </c>
      <c r="T307" s="31" t="str">
        <f t="shared" si="5"/>
        <v/>
      </c>
      <c r="U307" s="31" t="str">
        <f t="shared" si="6"/>
        <v/>
      </c>
      <c r="V307" s="1"/>
      <c r="W307" s="32"/>
      <c r="X307" s="28"/>
      <c r="Y307" s="28"/>
      <c r="Z307" s="28"/>
      <c r="AA307" s="28"/>
      <c r="AB307" s="28"/>
    </row>
    <row r="308" ht="12.0" customHeight="1">
      <c r="A308" s="8" t="s">
        <v>46</v>
      </c>
      <c r="B308" s="9">
        <v>43254.0</v>
      </c>
      <c r="C308" s="10">
        <v>0.375</v>
      </c>
      <c r="D308" s="10">
        <v>0.5</v>
      </c>
      <c r="E308" s="13"/>
      <c r="F308" s="13"/>
      <c r="G308" s="13"/>
      <c r="H308" s="15"/>
      <c r="I308" s="13"/>
      <c r="J308" s="13"/>
      <c r="K308" s="13"/>
      <c r="L308" s="13">
        <v>14.0</v>
      </c>
      <c r="M308" s="13"/>
      <c r="N308" s="13"/>
      <c r="O308" s="13"/>
      <c r="P308" s="17" t="str">
        <f t="shared" si="20"/>
        <v/>
      </c>
      <c r="Q308" s="17" t="str">
        <f t="shared" si="21"/>
        <v/>
      </c>
      <c r="R308" s="17" t="str">
        <f t="shared" si="3"/>
        <v/>
      </c>
      <c r="S308" s="17" t="str">
        <f t="shared" si="4"/>
        <v/>
      </c>
      <c r="T308" s="17" t="str">
        <f t="shared" si="5"/>
        <v/>
      </c>
      <c r="U308" s="17" t="str">
        <f t="shared" si="6"/>
        <v/>
      </c>
      <c r="V308" s="13"/>
      <c r="W308" s="27"/>
      <c r="X308" s="28"/>
      <c r="Y308" s="28"/>
      <c r="Z308" s="28"/>
      <c r="AA308" s="28"/>
      <c r="AB308" s="28"/>
    </row>
    <row r="309" ht="12.0" customHeight="1">
      <c r="A309" s="4" t="s">
        <v>46</v>
      </c>
      <c r="B309" s="29">
        <v>43254.0</v>
      </c>
      <c r="C309" s="3">
        <v>0.625</v>
      </c>
      <c r="D309" s="3">
        <v>0.75</v>
      </c>
      <c r="E309" s="1"/>
      <c r="F309" s="1"/>
      <c r="G309" s="1"/>
      <c r="H309" s="30"/>
      <c r="I309" s="1"/>
      <c r="J309" s="1"/>
      <c r="K309" s="1"/>
      <c r="L309" s="1"/>
      <c r="M309" s="1"/>
      <c r="N309" s="1"/>
      <c r="O309" s="1"/>
      <c r="P309" s="31" t="str">
        <f t="shared" si="20"/>
        <v/>
      </c>
      <c r="Q309" s="31" t="str">
        <f t="shared" si="21"/>
        <v/>
      </c>
      <c r="R309" s="31" t="str">
        <f t="shared" si="3"/>
        <v/>
      </c>
      <c r="S309" s="1" t="str">
        <f t="shared" si="4"/>
        <v/>
      </c>
      <c r="T309" s="31" t="str">
        <f t="shared" si="5"/>
        <v/>
      </c>
      <c r="U309" s="31" t="str">
        <f t="shared" si="6"/>
        <v/>
      </c>
      <c r="V309" s="1"/>
      <c r="W309" s="32"/>
      <c r="X309" s="28"/>
      <c r="Y309" s="28"/>
      <c r="Z309" s="28"/>
      <c r="AA309" s="28"/>
      <c r="AB309" s="28"/>
    </row>
    <row r="310" ht="12.0" customHeight="1">
      <c r="A310" s="8" t="s">
        <v>25</v>
      </c>
      <c r="B310" s="9">
        <v>43255.0</v>
      </c>
      <c r="C310" s="10">
        <v>0.375</v>
      </c>
      <c r="D310" s="10">
        <v>0.5</v>
      </c>
      <c r="E310" s="13"/>
      <c r="F310" s="13"/>
      <c r="G310" s="13"/>
      <c r="H310" s="15"/>
      <c r="I310" s="13"/>
      <c r="J310" s="13"/>
      <c r="K310" s="13"/>
      <c r="L310" s="13">
        <v>0.0</v>
      </c>
      <c r="M310" s="13"/>
      <c r="N310" s="13"/>
      <c r="O310" s="13"/>
      <c r="P310" s="17" t="str">
        <f t="shared" si="20"/>
        <v/>
      </c>
      <c r="Q310" s="17" t="str">
        <f t="shared" si="21"/>
        <v/>
      </c>
      <c r="R310" s="17" t="str">
        <f t="shared" si="3"/>
        <v/>
      </c>
      <c r="S310" s="17" t="str">
        <f t="shared" si="4"/>
        <v/>
      </c>
      <c r="T310" s="17" t="str">
        <f t="shared" si="5"/>
        <v/>
      </c>
      <c r="U310" s="17" t="str">
        <f t="shared" si="6"/>
        <v/>
      </c>
      <c r="V310" s="13"/>
      <c r="W310" s="27"/>
      <c r="X310" s="28"/>
      <c r="Y310" s="28"/>
      <c r="Z310" s="28"/>
      <c r="AA310" s="28"/>
      <c r="AB310" s="28"/>
    </row>
    <row r="311" ht="12.0" customHeight="1">
      <c r="A311" s="4" t="s">
        <v>25</v>
      </c>
      <c r="B311" s="29">
        <v>43255.0</v>
      </c>
      <c r="C311" s="3">
        <v>0.625</v>
      </c>
      <c r="D311" s="3">
        <v>0.75</v>
      </c>
      <c r="E311" s="1"/>
      <c r="F311" s="1"/>
      <c r="G311" s="1"/>
      <c r="H311" s="30"/>
      <c r="I311" s="1"/>
      <c r="J311" s="1"/>
      <c r="K311" s="1"/>
      <c r="L311" s="1"/>
      <c r="M311" s="1"/>
      <c r="N311" s="1"/>
      <c r="O311" s="1"/>
      <c r="P311" s="31" t="str">
        <f t="shared" si="20"/>
        <v/>
      </c>
      <c r="Q311" s="31" t="str">
        <f t="shared" si="21"/>
        <v/>
      </c>
      <c r="R311" s="31" t="str">
        <f t="shared" si="3"/>
        <v/>
      </c>
      <c r="S311" s="31" t="str">
        <f t="shared" si="4"/>
        <v/>
      </c>
      <c r="T311" s="31" t="str">
        <f t="shared" si="5"/>
        <v/>
      </c>
      <c r="U311" s="31" t="str">
        <f t="shared" si="6"/>
        <v/>
      </c>
      <c r="V311" s="1"/>
      <c r="W311" s="32"/>
      <c r="X311" s="28"/>
      <c r="Y311" s="28"/>
      <c r="Z311" s="28"/>
      <c r="AA311" s="28"/>
      <c r="AB311" s="28"/>
    </row>
    <row r="312" ht="12.0" customHeight="1">
      <c r="A312" s="8" t="s">
        <v>39</v>
      </c>
      <c r="B312" s="9">
        <v>43256.0</v>
      </c>
      <c r="C312" s="10">
        <v>0.375</v>
      </c>
      <c r="D312" s="10">
        <v>0.5</v>
      </c>
      <c r="E312" s="13"/>
      <c r="F312" s="13"/>
      <c r="G312" s="13"/>
      <c r="H312" s="15"/>
      <c r="I312" s="13"/>
      <c r="J312" s="13"/>
      <c r="K312" s="13"/>
      <c r="L312" s="13">
        <v>0.0</v>
      </c>
      <c r="M312" s="13"/>
      <c r="N312" s="13"/>
      <c r="O312" s="13"/>
      <c r="P312" s="17" t="str">
        <f t="shared" si="20"/>
        <v/>
      </c>
      <c r="Q312" s="17" t="str">
        <f t="shared" si="21"/>
        <v/>
      </c>
      <c r="R312" s="17" t="str">
        <f t="shared" si="3"/>
        <v/>
      </c>
      <c r="S312" s="17" t="str">
        <f t="shared" si="4"/>
        <v/>
      </c>
      <c r="T312" s="17" t="str">
        <f t="shared" si="5"/>
        <v/>
      </c>
      <c r="U312" s="17" t="str">
        <f t="shared" si="6"/>
        <v/>
      </c>
      <c r="V312" s="13"/>
      <c r="W312" s="27"/>
      <c r="X312" s="28"/>
      <c r="Y312" s="28"/>
      <c r="Z312" s="28"/>
      <c r="AA312" s="28"/>
      <c r="AB312" s="28"/>
    </row>
    <row r="313" ht="12.0" customHeight="1">
      <c r="A313" s="4" t="s">
        <v>39</v>
      </c>
      <c r="B313" s="29">
        <v>43256.0</v>
      </c>
      <c r="C313" s="3">
        <v>0.625</v>
      </c>
      <c r="D313" s="3">
        <v>0.75</v>
      </c>
      <c r="E313" s="1"/>
      <c r="F313" s="1"/>
      <c r="G313" s="1"/>
      <c r="H313" s="30"/>
      <c r="I313" s="1"/>
      <c r="J313" s="1"/>
      <c r="K313" s="1"/>
      <c r="L313" s="1"/>
      <c r="M313" s="1"/>
      <c r="N313" s="1"/>
      <c r="O313" s="1"/>
      <c r="P313" s="31" t="str">
        <f t="shared" si="20"/>
        <v/>
      </c>
      <c r="Q313" s="31" t="str">
        <f t="shared" si="21"/>
        <v/>
      </c>
      <c r="R313" s="31" t="str">
        <f t="shared" si="3"/>
        <v/>
      </c>
      <c r="S313" s="1" t="str">
        <f t="shared" si="4"/>
        <v/>
      </c>
      <c r="T313" s="31" t="str">
        <f t="shared" si="5"/>
        <v/>
      </c>
      <c r="U313" s="31" t="str">
        <f t="shared" si="6"/>
        <v/>
      </c>
      <c r="V313" s="1"/>
      <c r="W313" s="32"/>
      <c r="X313" s="28"/>
      <c r="Y313" s="28"/>
      <c r="Z313" s="28"/>
      <c r="AA313" s="28"/>
      <c r="AB313" s="28"/>
    </row>
    <row r="314" ht="12.0" customHeight="1">
      <c r="A314" s="8" t="s">
        <v>42</v>
      </c>
      <c r="B314" s="9">
        <v>43257.0</v>
      </c>
      <c r="C314" s="10">
        <v>0.375</v>
      </c>
      <c r="D314" s="10">
        <v>0.5</v>
      </c>
      <c r="E314" s="13"/>
      <c r="F314" s="13"/>
      <c r="G314" s="13"/>
      <c r="H314" s="15"/>
      <c r="I314" s="13"/>
      <c r="J314" s="13"/>
      <c r="K314" s="13"/>
      <c r="L314" s="13">
        <v>0.0</v>
      </c>
      <c r="M314" s="13"/>
      <c r="N314" s="13"/>
      <c r="O314" s="13"/>
      <c r="P314" s="17" t="str">
        <f t="shared" si="20"/>
        <v/>
      </c>
      <c r="Q314" s="17" t="str">
        <f t="shared" si="21"/>
        <v/>
      </c>
      <c r="R314" s="17" t="str">
        <f t="shared" si="3"/>
        <v/>
      </c>
      <c r="S314" s="17" t="str">
        <f t="shared" si="4"/>
        <v/>
      </c>
      <c r="T314" s="17" t="str">
        <f t="shared" si="5"/>
        <v/>
      </c>
      <c r="U314" s="17" t="str">
        <f t="shared" si="6"/>
        <v/>
      </c>
      <c r="V314" s="13"/>
      <c r="W314" s="27"/>
      <c r="X314" s="28"/>
      <c r="Y314" s="28"/>
      <c r="Z314" s="28"/>
      <c r="AA314" s="28"/>
      <c r="AB314" s="28"/>
    </row>
    <row r="315" ht="12.0" customHeight="1">
      <c r="A315" s="4" t="s">
        <v>42</v>
      </c>
      <c r="B315" s="29">
        <v>43257.0</v>
      </c>
      <c r="C315" s="3">
        <v>0.625</v>
      </c>
      <c r="D315" s="3">
        <v>0.75</v>
      </c>
      <c r="E315" s="1"/>
      <c r="F315" s="1"/>
      <c r="G315" s="1"/>
      <c r="H315" s="30"/>
      <c r="I315" s="1"/>
      <c r="J315" s="1"/>
      <c r="K315" s="1"/>
      <c r="L315" s="1"/>
      <c r="M315" s="1"/>
      <c r="N315" s="1"/>
      <c r="O315" s="1"/>
      <c r="P315" s="31" t="str">
        <f t="shared" si="20"/>
        <v/>
      </c>
      <c r="Q315" s="31" t="str">
        <f t="shared" si="21"/>
        <v/>
      </c>
      <c r="R315" s="31" t="str">
        <f t="shared" si="3"/>
        <v/>
      </c>
      <c r="S315" s="31" t="str">
        <f t="shared" si="4"/>
        <v/>
      </c>
      <c r="T315" s="31" t="str">
        <f t="shared" si="5"/>
        <v/>
      </c>
      <c r="U315" s="31" t="str">
        <f t="shared" si="6"/>
        <v/>
      </c>
      <c r="V315" s="1"/>
      <c r="W315" s="32"/>
      <c r="X315" s="28"/>
      <c r="Y315" s="28"/>
      <c r="Z315" s="28"/>
      <c r="AA315" s="28"/>
      <c r="AB315" s="28"/>
    </row>
    <row r="316" ht="12.0" customHeight="1">
      <c r="A316" s="8" t="s">
        <v>43</v>
      </c>
      <c r="B316" s="9">
        <v>43258.0</v>
      </c>
      <c r="C316" s="10">
        <v>0.375</v>
      </c>
      <c r="D316" s="10">
        <v>0.5</v>
      </c>
      <c r="E316" s="13"/>
      <c r="F316" s="13"/>
      <c r="G316" s="13"/>
      <c r="H316" s="15"/>
      <c r="I316" s="13"/>
      <c r="J316" s="13"/>
      <c r="K316" s="13"/>
      <c r="L316" s="13">
        <v>0.0</v>
      </c>
      <c r="M316" s="13"/>
      <c r="N316" s="13"/>
      <c r="O316" s="13"/>
      <c r="P316" s="17">
        <f>E318</f>
        <v>32.7</v>
      </c>
      <c r="Q316" s="17" t="str">
        <f t="shared" si="21"/>
        <v/>
      </c>
      <c r="R316" s="17" t="str">
        <f t="shared" si="3"/>
        <v/>
      </c>
      <c r="S316" s="17" t="str">
        <f t="shared" si="4"/>
        <v/>
      </c>
      <c r="T316" s="17" t="str">
        <f t="shared" si="5"/>
        <v/>
      </c>
      <c r="U316" s="17" t="str">
        <f t="shared" si="6"/>
        <v/>
      </c>
      <c r="V316" s="13"/>
      <c r="W316" s="27"/>
      <c r="X316" s="28"/>
      <c r="Y316" s="28"/>
      <c r="Z316" s="28"/>
      <c r="AA316" s="28"/>
      <c r="AB316" s="28"/>
    </row>
    <row r="317" ht="12.0" customHeight="1">
      <c r="A317" s="4" t="s">
        <v>43</v>
      </c>
      <c r="B317" s="29">
        <v>43258.0</v>
      </c>
      <c r="C317" s="3">
        <v>0.625</v>
      </c>
      <c r="D317" s="3">
        <v>0.75</v>
      </c>
      <c r="E317" s="1"/>
      <c r="F317" s="1"/>
      <c r="G317" s="1"/>
      <c r="H317" s="30"/>
      <c r="I317" s="1"/>
      <c r="J317" s="1"/>
      <c r="K317" s="1"/>
      <c r="L317" s="1"/>
      <c r="M317" s="1"/>
      <c r="N317" s="1"/>
      <c r="O317" s="1"/>
      <c r="P317" s="31" t="str">
        <f t="shared" ref="P317:Q317" si="22">E315</f>
        <v/>
      </c>
      <c r="Q317" s="31" t="str">
        <f t="shared" si="22"/>
        <v/>
      </c>
      <c r="R317" s="31" t="str">
        <f t="shared" si="3"/>
        <v/>
      </c>
      <c r="S317" s="1" t="str">
        <f t="shared" si="4"/>
        <v/>
      </c>
      <c r="T317" s="31" t="str">
        <f t="shared" si="5"/>
        <v/>
      </c>
      <c r="U317" s="31" t="str">
        <f t="shared" si="6"/>
        <v/>
      </c>
      <c r="V317" s="1"/>
      <c r="W317" s="32"/>
      <c r="X317" s="28"/>
      <c r="Y317" s="28"/>
      <c r="Z317" s="28"/>
      <c r="AA317" s="28"/>
      <c r="AB317" s="28"/>
    </row>
    <row r="318" ht="12.0" customHeight="1">
      <c r="A318" s="8" t="s">
        <v>44</v>
      </c>
      <c r="B318" s="9">
        <v>43259.0</v>
      </c>
      <c r="C318" s="10">
        <v>0.375</v>
      </c>
      <c r="D318" s="10">
        <v>0.5</v>
      </c>
      <c r="E318" s="13">
        <v>32.7</v>
      </c>
      <c r="F318" s="13"/>
      <c r="G318" s="13"/>
      <c r="H318" s="15">
        <v>29.0</v>
      </c>
      <c r="I318" s="13"/>
      <c r="J318" s="13"/>
      <c r="K318" s="13"/>
      <c r="L318" s="13">
        <v>0.0</v>
      </c>
      <c r="M318" s="13"/>
      <c r="N318" s="13"/>
      <c r="O318" s="13"/>
      <c r="P318" s="17">
        <f>E320</f>
        <v>31.6</v>
      </c>
      <c r="Q318" s="17" t="str">
        <f>F316</f>
        <v/>
      </c>
      <c r="R318" s="17" t="str">
        <f t="shared" si="3"/>
        <v/>
      </c>
      <c r="S318" s="17" t="str">
        <f t="shared" si="4"/>
        <v/>
      </c>
      <c r="T318" s="17">
        <f t="shared" si="5"/>
        <v>40.05279577</v>
      </c>
      <c r="U318" s="17">
        <f t="shared" si="6"/>
        <v>0</v>
      </c>
      <c r="V318" s="13"/>
      <c r="W318" s="27"/>
      <c r="X318" s="28"/>
      <c r="Y318" s="28"/>
      <c r="Z318" s="28"/>
      <c r="AA318" s="28"/>
      <c r="AB318" s="28"/>
    </row>
    <row r="319" ht="12.0" customHeight="1">
      <c r="A319" s="4" t="s">
        <v>44</v>
      </c>
      <c r="B319" s="29">
        <v>43259.0</v>
      </c>
      <c r="C319" s="3">
        <v>0.625</v>
      </c>
      <c r="D319" s="3">
        <v>0.75</v>
      </c>
      <c r="E319" s="1"/>
      <c r="F319" s="1"/>
      <c r="G319" s="1"/>
      <c r="H319" s="30"/>
      <c r="I319" s="1"/>
      <c r="J319" s="1"/>
      <c r="K319" s="1"/>
      <c r="L319" s="1"/>
      <c r="M319" s="1"/>
      <c r="N319" s="1"/>
      <c r="O319" s="1"/>
      <c r="P319" s="31" t="str">
        <f t="shared" ref="P319:Q319" si="23">E317</f>
        <v/>
      </c>
      <c r="Q319" s="31" t="str">
        <f t="shared" si="23"/>
        <v/>
      </c>
      <c r="R319" s="31" t="str">
        <f t="shared" si="3"/>
        <v/>
      </c>
      <c r="S319" s="31" t="str">
        <f t="shared" si="4"/>
        <v/>
      </c>
      <c r="T319" s="31" t="str">
        <f t="shared" si="5"/>
        <v/>
      </c>
      <c r="U319" s="31" t="str">
        <f t="shared" si="6"/>
        <v/>
      </c>
      <c r="V319" s="1"/>
      <c r="W319" s="32"/>
      <c r="X319" s="28"/>
      <c r="Y319" s="28"/>
      <c r="Z319" s="28"/>
      <c r="AA319" s="28"/>
      <c r="AB319" s="28"/>
    </row>
    <row r="320" ht="12.0" customHeight="1">
      <c r="A320" s="8" t="s">
        <v>45</v>
      </c>
      <c r="B320" s="9">
        <v>43260.0</v>
      </c>
      <c r="C320" s="10">
        <v>0.375</v>
      </c>
      <c r="D320" s="10">
        <v>0.5</v>
      </c>
      <c r="E320" s="13">
        <v>31.6</v>
      </c>
      <c r="F320" s="13"/>
      <c r="G320" s="13"/>
      <c r="H320" s="15">
        <v>27.4</v>
      </c>
      <c r="I320" s="13"/>
      <c r="J320" s="13"/>
      <c r="K320" s="13"/>
      <c r="L320" s="13">
        <v>0.0</v>
      </c>
      <c r="M320" s="13"/>
      <c r="N320" s="13"/>
      <c r="O320" s="13"/>
      <c r="P320" s="17">
        <f t="shared" ref="P320:P728" si="24">E322</f>
        <v>31.8</v>
      </c>
      <c r="Q320" s="17" t="str">
        <f t="shared" ref="Q320:Q728" si="25">F318</f>
        <v/>
      </c>
      <c r="R320" s="17" t="str">
        <f t="shared" si="3"/>
        <v/>
      </c>
      <c r="S320" s="17" t="str">
        <f t="shared" si="4"/>
        <v/>
      </c>
      <c r="T320" s="17">
        <f t="shared" si="5"/>
        <v>36.49517019</v>
      </c>
      <c r="U320" s="17">
        <f t="shared" si="6"/>
        <v>0</v>
      </c>
      <c r="V320" s="13"/>
      <c r="W320" s="27"/>
      <c r="X320" s="28"/>
      <c r="Y320" s="28"/>
      <c r="Z320" s="28"/>
      <c r="AA320" s="28"/>
      <c r="AB320" s="28"/>
    </row>
    <row r="321" ht="12.0" customHeight="1">
      <c r="A321" s="4" t="s">
        <v>45</v>
      </c>
      <c r="B321" s="29">
        <v>43260.0</v>
      </c>
      <c r="C321" s="3">
        <v>0.625</v>
      </c>
      <c r="D321" s="3">
        <v>0.75</v>
      </c>
      <c r="E321" s="1"/>
      <c r="F321" s="1"/>
      <c r="G321" s="1"/>
      <c r="H321" s="30"/>
      <c r="I321" s="1"/>
      <c r="J321" s="1"/>
      <c r="K321" s="1"/>
      <c r="L321" s="1"/>
      <c r="M321" s="1"/>
      <c r="N321" s="1"/>
      <c r="O321" s="1"/>
      <c r="P321" s="17" t="str">
        <f t="shared" si="24"/>
        <v/>
      </c>
      <c r="Q321" s="31" t="str">
        <f t="shared" si="25"/>
        <v/>
      </c>
      <c r="R321" s="31" t="str">
        <f t="shared" si="3"/>
        <v/>
      </c>
      <c r="S321" s="1" t="str">
        <f t="shared" si="4"/>
        <v/>
      </c>
      <c r="T321" s="31" t="str">
        <f t="shared" si="5"/>
        <v/>
      </c>
      <c r="U321" s="31" t="str">
        <f t="shared" si="6"/>
        <v/>
      </c>
      <c r="V321" s="1"/>
      <c r="W321" s="32"/>
      <c r="X321" s="28"/>
      <c r="Y321" s="28"/>
      <c r="Z321" s="28"/>
      <c r="AA321" s="28"/>
      <c r="AB321" s="28"/>
    </row>
    <row r="322" ht="12.0" customHeight="1">
      <c r="A322" s="8" t="s">
        <v>46</v>
      </c>
      <c r="B322" s="9">
        <v>43261.0</v>
      </c>
      <c r="C322" s="10">
        <v>0.375</v>
      </c>
      <c r="D322" s="10">
        <v>0.5</v>
      </c>
      <c r="E322" s="13">
        <v>31.8</v>
      </c>
      <c r="F322" s="13"/>
      <c r="G322" s="13"/>
      <c r="H322" s="15">
        <v>29.4</v>
      </c>
      <c r="I322" s="13"/>
      <c r="J322" s="13"/>
      <c r="K322" s="13"/>
      <c r="L322" s="13">
        <v>0.0</v>
      </c>
      <c r="M322" s="13"/>
      <c r="N322" s="13"/>
      <c r="O322" s="13"/>
      <c r="P322" s="17">
        <f t="shared" si="24"/>
        <v>32.9</v>
      </c>
      <c r="Q322" s="17" t="str">
        <f t="shared" si="25"/>
        <v/>
      </c>
      <c r="R322" s="17" t="str">
        <f t="shared" si="3"/>
        <v/>
      </c>
      <c r="S322" s="13" t="str">
        <f t="shared" si="4"/>
        <v/>
      </c>
      <c r="T322" s="17">
        <f t="shared" si="5"/>
        <v>40.98797486</v>
      </c>
      <c r="U322" s="17">
        <f t="shared" si="6"/>
        <v>0</v>
      </c>
      <c r="V322" s="13"/>
      <c r="W322" s="27"/>
      <c r="X322" s="28"/>
      <c r="Y322" s="28"/>
      <c r="Z322" s="28"/>
      <c r="AA322" s="28"/>
      <c r="AB322" s="28"/>
    </row>
    <row r="323" ht="12.0" customHeight="1">
      <c r="A323" s="4" t="s">
        <v>46</v>
      </c>
      <c r="B323" s="29">
        <v>43261.0</v>
      </c>
      <c r="C323" s="3">
        <v>0.625</v>
      </c>
      <c r="D323" s="3">
        <v>0.75</v>
      </c>
      <c r="E323" s="1"/>
      <c r="F323" s="1"/>
      <c r="G323" s="1"/>
      <c r="H323" s="30"/>
      <c r="I323" s="1"/>
      <c r="J323" s="1"/>
      <c r="K323" s="1"/>
      <c r="L323" s="1"/>
      <c r="M323" s="1"/>
      <c r="N323" s="1"/>
      <c r="O323" s="1"/>
      <c r="P323" s="17" t="str">
        <f t="shared" si="24"/>
        <v/>
      </c>
      <c r="Q323" s="31" t="str">
        <f t="shared" si="25"/>
        <v/>
      </c>
      <c r="R323" s="31" t="str">
        <f t="shared" si="3"/>
        <v/>
      </c>
      <c r="S323" s="1" t="str">
        <f t="shared" si="4"/>
        <v/>
      </c>
      <c r="T323" s="31" t="str">
        <f t="shared" si="5"/>
        <v/>
      </c>
      <c r="U323" s="31" t="str">
        <f t="shared" si="6"/>
        <v/>
      </c>
      <c r="V323" s="1"/>
      <c r="W323" s="32"/>
      <c r="X323" s="28"/>
      <c r="Y323" s="28"/>
      <c r="Z323" s="28"/>
      <c r="AA323" s="28"/>
      <c r="AB323" s="28"/>
    </row>
    <row r="324" ht="12.0" customHeight="1">
      <c r="A324" s="8" t="s">
        <v>25</v>
      </c>
      <c r="B324" s="9">
        <v>43262.0</v>
      </c>
      <c r="C324" s="10">
        <v>0.375</v>
      </c>
      <c r="D324" s="10">
        <v>0.5</v>
      </c>
      <c r="E324" s="13">
        <v>32.9</v>
      </c>
      <c r="F324" s="13"/>
      <c r="G324" s="13"/>
      <c r="H324" s="15">
        <v>28.6</v>
      </c>
      <c r="I324" s="13"/>
      <c r="J324" s="13"/>
      <c r="K324" s="13"/>
      <c r="L324" s="13">
        <v>0.0</v>
      </c>
      <c r="M324" s="13"/>
      <c r="N324" s="13"/>
      <c r="O324" s="13"/>
      <c r="P324" s="17">
        <f t="shared" si="24"/>
        <v>32.8</v>
      </c>
      <c r="Q324" s="17" t="str">
        <f t="shared" si="25"/>
        <v/>
      </c>
      <c r="R324" s="17" t="str">
        <f t="shared" si="3"/>
        <v/>
      </c>
      <c r="S324" s="17" t="str">
        <f t="shared" si="4"/>
        <v/>
      </c>
      <c r="T324" s="17">
        <f t="shared" si="5"/>
        <v>39.13623594</v>
      </c>
      <c r="U324" s="17">
        <f t="shared" si="6"/>
        <v>0</v>
      </c>
      <c r="V324" s="13"/>
      <c r="W324" s="27"/>
      <c r="X324" s="28"/>
      <c r="Y324" s="28"/>
      <c r="Z324" s="28"/>
      <c r="AA324" s="28"/>
      <c r="AB324" s="28"/>
    </row>
    <row r="325" ht="12.0" customHeight="1">
      <c r="A325" s="4" t="s">
        <v>25</v>
      </c>
      <c r="B325" s="29">
        <v>43262.0</v>
      </c>
      <c r="C325" s="3">
        <v>0.625</v>
      </c>
      <c r="D325" s="3">
        <v>0.75</v>
      </c>
      <c r="E325" s="1"/>
      <c r="F325" s="1"/>
      <c r="G325" s="1"/>
      <c r="H325" s="30"/>
      <c r="I325" s="1"/>
      <c r="J325" s="1"/>
      <c r="K325" s="1"/>
      <c r="L325" s="1"/>
      <c r="M325" s="1"/>
      <c r="N325" s="1"/>
      <c r="O325" s="1"/>
      <c r="P325" s="17" t="str">
        <f t="shared" si="24"/>
        <v/>
      </c>
      <c r="Q325" s="31" t="str">
        <f t="shared" si="25"/>
        <v/>
      </c>
      <c r="R325" s="31" t="str">
        <f t="shared" si="3"/>
        <v/>
      </c>
      <c r="S325" s="31" t="str">
        <f t="shared" si="4"/>
        <v/>
      </c>
      <c r="T325" s="31" t="str">
        <f t="shared" si="5"/>
        <v/>
      </c>
      <c r="U325" s="31" t="str">
        <f t="shared" si="6"/>
        <v/>
      </c>
      <c r="V325" s="1"/>
      <c r="W325" s="32"/>
      <c r="X325" s="28"/>
      <c r="Y325" s="28"/>
      <c r="Z325" s="28"/>
      <c r="AA325" s="28"/>
      <c r="AB325" s="28"/>
    </row>
    <row r="326" ht="12.0" customHeight="1">
      <c r="A326" s="8" t="s">
        <v>39</v>
      </c>
      <c r="B326" s="9">
        <v>43263.0</v>
      </c>
      <c r="C326" s="10">
        <v>0.375</v>
      </c>
      <c r="D326" s="10">
        <v>0.5</v>
      </c>
      <c r="E326" s="13">
        <v>32.8</v>
      </c>
      <c r="F326" s="13"/>
      <c r="G326" s="13"/>
      <c r="H326" s="15">
        <v>28.7</v>
      </c>
      <c r="I326" s="13"/>
      <c r="J326" s="13"/>
      <c r="K326" s="13"/>
      <c r="L326" s="13">
        <v>0.0</v>
      </c>
      <c r="M326" s="13"/>
      <c r="N326" s="13"/>
      <c r="O326" s="13"/>
      <c r="P326" s="17">
        <f t="shared" si="24"/>
        <v>33.6</v>
      </c>
      <c r="Q326" s="17" t="str">
        <f t="shared" si="25"/>
        <v/>
      </c>
      <c r="R326" s="17" t="str">
        <f t="shared" si="3"/>
        <v/>
      </c>
      <c r="S326" s="17" t="str">
        <f t="shared" si="4"/>
        <v/>
      </c>
      <c r="T326" s="17">
        <f t="shared" si="5"/>
        <v>39.36364749</v>
      </c>
      <c r="U326" s="17">
        <f t="shared" si="6"/>
        <v>0</v>
      </c>
      <c r="V326" s="13"/>
      <c r="W326" s="27"/>
      <c r="X326" s="28"/>
      <c r="Y326" s="28"/>
      <c r="Z326" s="28"/>
      <c r="AA326" s="28"/>
      <c r="AB326" s="28"/>
    </row>
    <row r="327" ht="12.0" customHeight="1">
      <c r="A327" s="4" t="s">
        <v>39</v>
      </c>
      <c r="B327" s="29">
        <v>43263.0</v>
      </c>
      <c r="C327" s="3">
        <v>0.625</v>
      </c>
      <c r="D327" s="3">
        <v>0.75</v>
      </c>
      <c r="E327" s="1"/>
      <c r="F327" s="1"/>
      <c r="G327" s="1"/>
      <c r="H327" s="30"/>
      <c r="I327" s="1"/>
      <c r="J327" s="1"/>
      <c r="K327" s="1"/>
      <c r="L327" s="1"/>
      <c r="M327" s="1"/>
      <c r="N327" s="1"/>
      <c r="O327" s="1"/>
      <c r="P327" s="17" t="str">
        <f t="shared" si="24"/>
        <v/>
      </c>
      <c r="Q327" s="31" t="str">
        <f t="shared" si="25"/>
        <v/>
      </c>
      <c r="R327" s="31" t="str">
        <f t="shared" si="3"/>
        <v/>
      </c>
      <c r="S327" s="31" t="str">
        <f t="shared" si="4"/>
        <v/>
      </c>
      <c r="T327" s="31" t="str">
        <f t="shared" si="5"/>
        <v/>
      </c>
      <c r="U327" s="31" t="str">
        <f t="shared" si="6"/>
        <v/>
      </c>
      <c r="V327" s="1"/>
      <c r="W327" s="32"/>
      <c r="X327" s="28"/>
      <c r="Y327" s="28"/>
      <c r="Z327" s="28"/>
      <c r="AA327" s="28"/>
      <c r="AB327" s="28"/>
    </row>
    <row r="328" ht="12.0" customHeight="1">
      <c r="A328" s="8" t="s">
        <v>42</v>
      </c>
      <c r="B328" s="9">
        <v>43264.0</v>
      </c>
      <c r="C328" s="10">
        <v>0.375</v>
      </c>
      <c r="D328" s="10">
        <v>0.5</v>
      </c>
      <c r="E328" s="13">
        <v>33.6</v>
      </c>
      <c r="F328" s="13"/>
      <c r="G328" s="13"/>
      <c r="H328" s="15">
        <v>29.4</v>
      </c>
      <c r="I328" s="13"/>
      <c r="J328" s="13"/>
      <c r="K328" s="13"/>
      <c r="L328" s="13">
        <v>0.0</v>
      </c>
      <c r="M328" s="13"/>
      <c r="N328" s="13"/>
      <c r="O328" s="13"/>
      <c r="P328" s="17">
        <f t="shared" si="24"/>
        <v>34.6</v>
      </c>
      <c r="Q328" s="17" t="str">
        <f t="shared" si="25"/>
        <v/>
      </c>
      <c r="R328" s="17" t="str">
        <f t="shared" si="3"/>
        <v/>
      </c>
      <c r="S328" s="17" t="str">
        <f t="shared" si="4"/>
        <v/>
      </c>
      <c r="T328" s="17">
        <f t="shared" si="5"/>
        <v>40.98797486</v>
      </c>
      <c r="U328" s="17">
        <f t="shared" si="6"/>
        <v>0</v>
      </c>
      <c r="V328" s="13"/>
      <c r="W328" s="27"/>
      <c r="X328" s="28"/>
      <c r="Y328" s="28"/>
      <c r="Z328" s="28"/>
      <c r="AA328" s="28"/>
      <c r="AB328" s="28"/>
    </row>
    <row r="329" ht="12.0" customHeight="1">
      <c r="A329" s="4" t="s">
        <v>42</v>
      </c>
      <c r="B329" s="29">
        <v>43264.0</v>
      </c>
      <c r="C329" s="3">
        <v>0.625</v>
      </c>
      <c r="D329" s="3">
        <v>0.75</v>
      </c>
      <c r="E329" s="1"/>
      <c r="F329" s="1"/>
      <c r="G329" s="1"/>
      <c r="H329" s="30"/>
      <c r="I329" s="1"/>
      <c r="J329" s="1"/>
      <c r="K329" s="1"/>
      <c r="L329" s="1"/>
      <c r="M329" s="1"/>
      <c r="N329" s="1"/>
      <c r="O329" s="1"/>
      <c r="P329" s="17" t="str">
        <f t="shared" si="24"/>
        <v/>
      </c>
      <c r="Q329" s="31" t="str">
        <f t="shared" si="25"/>
        <v/>
      </c>
      <c r="R329" s="31" t="str">
        <f t="shared" si="3"/>
        <v/>
      </c>
      <c r="S329" s="1" t="str">
        <f t="shared" si="4"/>
        <v/>
      </c>
      <c r="T329" s="31" t="str">
        <f t="shared" si="5"/>
        <v/>
      </c>
      <c r="U329" s="31" t="str">
        <f t="shared" si="6"/>
        <v/>
      </c>
      <c r="V329" s="1"/>
      <c r="W329" s="32"/>
      <c r="X329" s="28"/>
      <c r="Y329" s="28"/>
      <c r="Z329" s="28"/>
      <c r="AA329" s="28"/>
      <c r="AB329" s="28"/>
    </row>
    <row r="330" ht="12.0" customHeight="1">
      <c r="A330" s="8" t="s">
        <v>43</v>
      </c>
      <c r="B330" s="9">
        <v>43265.0</v>
      </c>
      <c r="C330" s="10">
        <v>0.375</v>
      </c>
      <c r="D330" s="10">
        <v>0.5</v>
      </c>
      <c r="E330" s="13">
        <v>34.6</v>
      </c>
      <c r="F330" s="13"/>
      <c r="G330" s="13"/>
      <c r="H330" s="15">
        <v>29.8</v>
      </c>
      <c r="I330" s="13"/>
      <c r="J330" s="13"/>
      <c r="K330" s="13"/>
      <c r="L330" s="13">
        <v>0.0</v>
      </c>
      <c r="M330" s="13"/>
      <c r="N330" s="13"/>
      <c r="O330" s="13"/>
      <c r="P330" s="17">
        <f t="shared" si="24"/>
        <v>34.9</v>
      </c>
      <c r="Q330" s="17" t="str">
        <f t="shared" si="25"/>
        <v/>
      </c>
      <c r="R330" s="17" t="str">
        <f t="shared" si="3"/>
        <v/>
      </c>
      <c r="S330" s="17" t="str">
        <f t="shared" si="4"/>
        <v/>
      </c>
      <c r="T330" s="17">
        <f t="shared" si="5"/>
        <v>41.94208964</v>
      </c>
      <c r="U330" s="17">
        <f t="shared" si="6"/>
        <v>0</v>
      </c>
      <c r="V330" s="13"/>
      <c r="W330" s="27"/>
      <c r="X330" s="28"/>
      <c r="Y330" s="28"/>
      <c r="Z330" s="28"/>
      <c r="AA330" s="28"/>
      <c r="AB330" s="28"/>
    </row>
    <row r="331" ht="12.0" customHeight="1">
      <c r="A331" s="4" t="s">
        <v>43</v>
      </c>
      <c r="B331" s="29">
        <v>43265.0</v>
      </c>
      <c r="C331" s="3">
        <v>0.625</v>
      </c>
      <c r="D331" s="3">
        <v>0.75</v>
      </c>
      <c r="E331" s="1"/>
      <c r="F331" s="1"/>
      <c r="G331" s="1"/>
      <c r="H331" s="30"/>
      <c r="I331" s="1"/>
      <c r="J331" s="1"/>
      <c r="K331" s="1"/>
      <c r="L331" s="1"/>
      <c r="M331" s="1"/>
      <c r="N331" s="1"/>
      <c r="O331" s="1"/>
      <c r="P331" s="17" t="str">
        <f t="shared" si="24"/>
        <v/>
      </c>
      <c r="Q331" s="31" t="str">
        <f t="shared" si="25"/>
        <v/>
      </c>
      <c r="R331" s="31" t="str">
        <f t="shared" si="3"/>
        <v/>
      </c>
      <c r="S331" s="31" t="str">
        <f t="shared" si="4"/>
        <v/>
      </c>
      <c r="T331" s="31" t="str">
        <f t="shared" si="5"/>
        <v/>
      </c>
      <c r="U331" s="31" t="str">
        <f t="shared" si="6"/>
        <v/>
      </c>
      <c r="V331" s="1"/>
      <c r="W331" s="32"/>
      <c r="X331" s="28"/>
      <c r="Y331" s="28"/>
      <c r="Z331" s="28"/>
      <c r="AA331" s="28"/>
      <c r="AB331" s="28"/>
    </row>
    <row r="332" ht="12.0" customHeight="1">
      <c r="A332" s="8" t="s">
        <v>44</v>
      </c>
      <c r="B332" s="9">
        <v>43266.0</v>
      </c>
      <c r="C332" s="10">
        <v>0.375</v>
      </c>
      <c r="D332" s="10">
        <v>0.5</v>
      </c>
      <c r="E332" s="13">
        <v>34.9</v>
      </c>
      <c r="F332" s="13"/>
      <c r="G332" s="13"/>
      <c r="H332" s="15">
        <v>28.3</v>
      </c>
      <c r="I332" s="13"/>
      <c r="J332" s="13"/>
      <c r="K332" s="13"/>
      <c r="L332" s="13">
        <v>0.0</v>
      </c>
      <c r="M332" s="13"/>
      <c r="N332" s="13"/>
      <c r="O332" s="13"/>
      <c r="P332" s="17">
        <f t="shared" si="24"/>
        <v>33.8</v>
      </c>
      <c r="Q332" s="17" t="str">
        <f t="shared" si="25"/>
        <v/>
      </c>
      <c r="R332" s="17" t="str">
        <f t="shared" si="3"/>
        <v/>
      </c>
      <c r="S332" s="17" t="str">
        <f t="shared" si="4"/>
        <v/>
      </c>
      <c r="T332" s="17">
        <f t="shared" si="5"/>
        <v>38.46084696</v>
      </c>
      <c r="U332" s="17">
        <f t="shared" si="6"/>
        <v>0</v>
      </c>
      <c r="V332" s="13"/>
      <c r="W332" s="27"/>
      <c r="X332" s="28"/>
      <c r="Y332" s="28"/>
      <c r="Z332" s="28"/>
      <c r="AA332" s="28"/>
      <c r="AB332" s="28"/>
    </row>
    <row r="333" ht="12.0" customHeight="1">
      <c r="A333" s="4" t="s">
        <v>44</v>
      </c>
      <c r="B333" s="29">
        <v>43266.0</v>
      </c>
      <c r="C333" s="3">
        <v>0.625</v>
      </c>
      <c r="D333" s="3">
        <v>0.75</v>
      </c>
      <c r="E333" s="1"/>
      <c r="F333" s="1"/>
      <c r="G333" s="1"/>
      <c r="H333" s="30"/>
      <c r="I333" s="1"/>
      <c r="J333" s="1"/>
      <c r="K333" s="1"/>
      <c r="L333" s="1"/>
      <c r="M333" s="1"/>
      <c r="N333" s="1"/>
      <c r="O333" s="1"/>
      <c r="P333" s="17" t="str">
        <f t="shared" si="24"/>
        <v/>
      </c>
      <c r="Q333" s="31" t="str">
        <f t="shared" si="25"/>
        <v/>
      </c>
      <c r="R333" s="31" t="str">
        <f t="shared" si="3"/>
        <v/>
      </c>
      <c r="S333" s="1" t="str">
        <f t="shared" si="4"/>
        <v/>
      </c>
      <c r="T333" s="31" t="str">
        <f t="shared" si="5"/>
        <v/>
      </c>
      <c r="U333" s="31" t="str">
        <f t="shared" si="6"/>
        <v/>
      </c>
      <c r="V333" s="1"/>
      <c r="W333" s="32"/>
      <c r="X333" s="28"/>
      <c r="Y333" s="28"/>
      <c r="Z333" s="28"/>
      <c r="AA333" s="28"/>
      <c r="AB333" s="28"/>
    </row>
    <row r="334" ht="12.0" customHeight="1">
      <c r="A334" s="8" t="s">
        <v>45</v>
      </c>
      <c r="B334" s="9">
        <v>43267.0</v>
      </c>
      <c r="C334" s="10">
        <v>0.375</v>
      </c>
      <c r="D334" s="10">
        <v>0.5</v>
      </c>
      <c r="E334" s="13">
        <v>33.8</v>
      </c>
      <c r="F334" s="13"/>
      <c r="G334" s="13"/>
      <c r="H334" s="15">
        <v>28.8</v>
      </c>
      <c r="I334" s="13"/>
      <c r="J334" s="13"/>
      <c r="K334" s="13"/>
      <c r="L334" s="13">
        <v>0.0</v>
      </c>
      <c r="M334" s="13"/>
      <c r="N334" s="13"/>
      <c r="O334" s="13"/>
      <c r="P334" s="17">
        <f t="shared" si="24"/>
        <v>34.2</v>
      </c>
      <c r="Q334" s="17" t="str">
        <f t="shared" si="25"/>
        <v/>
      </c>
      <c r="R334" s="17" t="str">
        <f t="shared" si="3"/>
        <v/>
      </c>
      <c r="S334" s="17" t="str">
        <f t="shared" si="4"/>
        <v/>
      </c>
      <c r="T334" s="17">
        <f t="shared" si="5"/>
        <v>39.59220806</v>
      </c>
      <c r="U334" s="17">
        <f t="shared" si="6"/>
        <v>0</v>
      </c>
      <c r="V334" s="13"/>
      <c r="W334" s="27"/>
      <c r="X334" s="28"/>
      <c r="Y334" s="28"/>
      <c r="Z334" s="28"/>
      <c r="AA334" s="28"/>
      <c r="AB334" s="28"/>
    </row>
    <row r="335" ht="12.0" customHeight="1">
      <c r="A335" s="4" t="s">
        <v>45</v>
      </c>
      <c r="B335" s="29">
        <v>43267.0</v>
      </c>
      <c r="C335" s="3">
        <v>0.625</v>
      </c>
      <c r="D335" s="3">
        <v>0.75</v>
      </c>
      <c r="E335" s="1"/>
      <c r="F335" s="1"/>
      <c r="G335" s="1"/>
      <c r="H335" s="30"/>
      <c r="I335" s="1"/>
      <c r="J335" s="1"/>
      <c r="K335" s="1"/>
      <c r="L335" s="1"/>
      <c r="M335" s="1"/>
      <c r="N335" s="1"/>
      <c r="O335" s="1"/>
      <c r="P335" s="17" t="str">
        <f t="shared" si="24"/>
        <v/>
      </c>
      <c r="Q335" s="31" t="str">
        <f t="shared" si="25"/>
        <v/>
      </c>
      <c r="R335" s="31" t="str">
        <f t="shared" si="3"/>
        <v/>
      </c>
      <c r="S335" s="31" t="str">
        <f t="shared" si="4"/>
        <v/>
      </c>
      <c r="T335" s="31" t="str">
        <f t="shared" si="5"/>
        <v/>
      </c>
      <c r="U335" s="31" t="str">
        <f t="shared" si="6"/>
        <v/>
      </c>
      <c r="V335" s="1"/>
      <c r="W335" s="32"/>
      <c r="X335" s="28"/>
      <c r="Y335" s="28"/>
      <c r="Z335" s="28"/>
      <c r="AA335" s="28"/>
      <c r="AB335" s="28"/>
    </row>
    <row r="336" ht="12.0" customHeight="1">
      <c r="A336" s="8" t="s">
        <v>46</v>
      </c>
      <c r="B336" s="9">
        <v>43268.0</v>
      </c>
      <c r="C336" s="10">
        <v>0.375</v>
      </c>
      <c r="D336" s="10">
        <v>0.5</v>
      </c>
      <c r="E336" s="13">
        <v>34.2</v>
      </c>
      <c r="F336" s="13"/>
      <c r="G336" s="13"/>
      <c r="H336" s="15">
        <v>27.8</v>
      </c>
      <c r="I336" s="13"/>
      <c r="J336" s="13"/>
      <c r="K336" s="13"/>
      <c r="L336" s="13">
        <v>11.87</v>
      </c>
      <c r="M336" s="13"/>
      <c r="N336" s="13"/>
      <c r="O336" s="13"/>
      <c r="P336" s="17">
        <f t="shared" si="24"/>
        <v>31.2</v>
      </c>
      <c r="Q336" s="17" t="str">
        <f t="shared" si="25"/>
        <v/>
      </c>
      <c r="R336" s="17" t="str">
        <f t="shared" si="3"/>
        <v/>
      </c>
      <c r="S336" s="17" t="str">
        <f t="shared" si="4"/>
        <v/>
      </c>
      <c r="T336" s="17">
        <f t="shared" si="5"/>
        <v>37.3577292</v>
      </c>
      <c r="U336" s="17">
        <f t="shared" si="6"/>
        <v>0</v>
      </c>
      <c r="V336" s="13"/>
      <c r="W336" s="27"/>
      <c r="X336" s="28"/>
      <c r="Y336" s="28"/>
      <c r="Z336" s="28"/>
      <c r="AA336" s="28"/>
      <c r="AB336" s="28"/>
    </row>
    <row r="337" ht="12.0" customHeight="1">
      <c r="A337" s="4" t="s">
        <v>46</v>
      </c>
      <c r="B337" s="29">
        <v>43268.0</v>
      </c>
      <c r="C337" s="3">
        <v>0.625</v>
      </c>
      <c r="D337" s="3">
        <v>0.75</v>
      </c>
      <c r="E337" s="1"/>
      <c r="F337" s="1"/>
      <c r="G337" s="1"/>
      <c r="H337" s="30"/>
      <c r="I337" s="1"/>
      <c r="J337" s="1"/>
      <c r="K337" s="1"/>
      <c r="L337" s="1"/>
      <c r="M337" s="1"/>
      <c r="N337" s="1"/>
      <c r="O337" s="1"/>
      <c r="P337" s="17" t="str">
        <f t="shared" si="24"/>
        <v/>
      </c>
      <c r="Q337" s="31" t="str">
        <f t="shared" si="25"/>
        <v/>
      </c>
      <c r="R337" s="31" t="str">
        <f t="shared" si="3"/>
        <v/>
      </c>
      <c r="S337" s="1" t="str">
        <f t="shared" si="4"/>
        <v/>
      </c>
      <c r="T337" s="31" t="str">
        <f t="shared" si="5"/>
        <v/>
      </c>
      <c r="U337" s="31" t="str">
        <f t="shared" si="6"/>
        <v/>
      </c>
      <c r="V337" s="1"/>
      <c r="W337" s="32"/>
      <c r="X337" s="28"/>
      <c r="Y337" s="28"/>
      <c r="Z337" s="28"/>
      <c r="AA337" s="28"/>
      <c r="AB337" s="28"/>
    </row>
    <row r="338" ht="12.0" customHeight="1">
      <c r="A338" s="8" t="s">
        <v>25</v>
      </c>
      <c r="B338" s="9">
        <v>43269.0</v>
      </c>
      <c r="C338" s="10">
        <v>0.375</v>
      </c>
      <c r="D338" s="10">
        <v>0.5</v>
      </c>
      <c r="E338" s="13">
        <v>31.2</v>
      </c>
      <c r="F338" s="13"/>
      <c r="G338" s="13"/>
      <c r="H338" s="15">
        <v>28.4</v>
      </c>
      <c r="I338" s="13"/>
      <c r="J338" s="13"/>
      <c r="K338" s="13"/>
      <c r="L338" s="13">
        <v>3.5</v>
      </c>
      <c r="M338" s="13"/>
      <c r="N338" s="13"/>
      <c r="O338" s="13"/>
      <c r="P338" s="17">
        <f t="shared" si="24"/>
        <v>31.8</v>
      </c>
      <c r="Q338" s="17" t="str">
        <f t="shared" si="25"/>
        <v/>
      </c>
      <c r="R338" s="17" t="str">
        <f t="shared" si="3"/>
        <v/>
      </c>
      <c r="S338" s="17" t="str">
        <f t="shared" si="4"/>
        <v/>
      </c>
      <c r="T338" s="17">
        <f t="shared" si="5"/>
        <v>38.68484051</v>
      </c>
      <c r="U338" s="17">
        <f t="shared" si="6"/>
        <v>0</v>
      </c>
      <c r="V338" s="13"/>
      <c r="W338" s="27"/>
      <c r="X338" s="28"/>
      <c r="Y338" s="28"/>
      <c r="Z338" s="28"/>
      <c r="AA338" s="28"/>
      <c r="AB338" s="28"/>
    </row>
    <row r="339" ht="12.0" customHeight="1">
      <c r="A339" s="4" t="s">
        <v>25</v>
      </c>
      <c r="B339" s="29">
        <v>43269.0</v>
      </c>
      <c r="C339" s="3">
        <v>0.625</v>
      </c>
      <c r="D339" s="3">
        <v>0.75</v>
      </c>
      <c r="E339" s="1"/>
      <c r="F339" s="1"/>
      <c r="G339" s="1"/>
      <c r="H339" s="30"/>
      <c r="I339" s="1"/>
      <c r="J339" s="1"/>
      <c r="K339" s="1"/>
      <c r="L339" s="1"/>
      <c r="M339" s="1"/>
      <c r="N339" s="1"/>
      <c r="O339" s="1"/>
      <c r="P339" s="17" t="str">
        <f t="shared" si="24"/>
        <v/>
      </c>
      <c r="Q339" s="31" t="str">
        <f t="shared" si="25"/>
        <v/>
      </c>
      <c r="R339" s="31" t="str">
        <f t="shared" si="3"/>
        <v/>
      </c>
      <c r="S339" s="31" t="str">
        <f t="shared" si="4"/>
        <v/>
      </c>
      <c r="T339" s="31" t="str">
        <f t="shared" si="5"/>
        <v/>
      </c>
      <c r="U339" s="31" t="str">
        <f t="shared" si="6"/>
        <v/>
      </c>
      <c r="V339" s="1"/>
      <c r="W339" s="32"/>
      <c r="X339" s="28"/>
      <c r="Y339" s="28"/>
      <c r="Z339" s="28"/>
      <c r="AA339" s="28"/>
      <c r="AB339" s="28"/>
    </row>
    <row r="340" ht="12.0" customHeight="1">
      <c r="A340" s="8" t="s">
        <v>39</v>
      </c>
      <c r="B340" s="9">
        <v>43270.0</v>
      </c>
      <c r="C340" s="10">
        <v>0.375</v>
      </c>
      <c r="D340" s="10">
        <v>0.5</v>
      </c>
      <c r="E340" s="13">
        <v>31.8</v>
      </c>
      <c r="F340" s="13"/>
      <c r="G340" s="13"/>
      <c r="H340" s="15">
        <v>27.1</v>
      </c>
      <c r="I340" s="13"/>
      <c r="J340" s="13"/>
      <c r="K340" s="13"/>
      <c r="L340" s="13">
        <v>0.0</v>
      </c>
      <c r="M340" s="13"/>
      <c r="N340" s="13"/>
      <c r="O340" s="13"/>
      <c r="P340" s="17" t="str">
        <f t="shared" si="24"/>
        <v/>
      </c>
      <c r="Q340" s="17" t="str">
        <f t="shared" si="25"/>
        <v/>
      </c>
      <c r="R340" s="17" t="str">
        <f t="shared" si="3"/>
        <v/>
      </c>
      <c r="S340" s="17" t="str">
        <f t="shared" si="4"/>
        <v/>
      </c>
      <c r="T340" s="17">
        <f t="shared" si="5"/>
        <v>35.85968262</v>
      </c>
      <c r="U340" s="17">
        <f t="shared" si="6"/>
        <v>0</v>
      </c>
      <c r="V340" s="13"/>
      <c r="W340" s="27"/>
      <c r="X340" s="28"/>
      <c r="Y340" s="28"/>
      <c r="Z340" s="28"/>
      <c r="AA340" s="28"/>
      <c r="AB340" s="28"/>
    </row>
    <row r="341" ht="12.0" customHeight="1">
      <c r="A341" s="4" t="s">
        <v>39</v>
      </c>
      <c r="B341" s="29">
        <v>43270.0</v>
      </c>
      <c r="C341" s="3">
        <v>0.625</v>
      </c>
      <c r="D341" s="3">
        <v>0.75</v>
      </c>
      <c r="E341" s="1"/>
      <c r="F341" s="1"/>
      <c r="G341" s="1"/>
      <c r="H341" s="30"/>
      <c r="I341" s="1"/>
      <c r="J341" s="1"/>
      <c r="K341" s="1"/>
      <c r="L341" s="1"/>
      <c r="M341" s="1"/>
      <c r="N341" s="1"/>
      <c r="O341" s="1"/>
      <c r="P341" s="17" t="str">
        <f t="shared" si="24"/>
        <v/>
      </c>
      <c r="Q341" s="31" t="str">
        <f t="shared" si="25"/>
        <v/>
      </c>
      <c r="R341" s="31" t="str">
        <f t="shared" si="3"/>
        <v/>
      </c>
      <c r="S341" s="1" t="str">
        <f t="shared" si="4"/>
        <v/>
      </c>
      <c r="T341" s="31" t="str">
        <f t="shared" si="5"/>
        <v/>
      </c>
      <c r="U341" s="31" t="str">
        <f t="shared" si="6"/>
        <v/>
      </c>
      <c r="V341" s="1"/>
      <c r="W341" s="32"/>
      <c r="X341" s="28"/>
      <c r="Y341" s="28"/>
      <c r="Z341" s="28"/>
      <c r="AA341" s="28"/>
      <c r="AB341" s="28"/>
    </row>
    <row r="342" ht="12.0" customHeight="1">
      <c r="A342" s="8" t="s">
        <v>42</v>
      </c>
      <c r="B342" s="9">
        <v>43271.0</v>
      </c>
      <c r="C342" s="10">
        <v>0.375</v>
      </c>
      <c r="D342" s="10">
        <v>0.5</v>
      </c>
      <c r="E342" s="13"/>
      <c r="F342" s="13"/>
      <c r="G342" s="13"/>
      <c r="H342" s="15"/>
      <c r="I342" s="13"/>
      <c r="J342" s="13"/>
      <c r="K342" s="13"/>
      <c r="L342" s="13"/>
      <c r="M342" s="13"/>
      <c r="N342" s="13"/>
      <c r="O342" s="13"/>
      <c r="P342" s="17">
        <f t="shared" si="24"/>
        <v>33.8</v>
      </c>
      <c r="Q342" s="17" t="str">
        <f t="shared" si="25"/>
        <v/>
      </c>
      <c r="R342" s="17" t="str">
        <f t="shared" si="3"/>
        <v/>
      </c>
      <c r="S342" s="13" t="str">
        <f t="shared" si="4"/>
        <v/>
      </c>
      <c r="T342" s="17" t="str">
        <f t="shared" si="5"/>
        <v/>
      </c>
      <c r="U342" s="17" t="str">
        <f t="shared" si="6"/>
        <v/>
      </c>
      <c r="V342" s="13"/>
      <c r="W342" s="27"/>
      <c r="X342" s="28"/>
      <c r="Y342" s="28"/>
      <c r="Z342" s="28"/>
      <c r="AA342" s="28"/>
      <c r="AB342" s="28"/>
    </row>
    <row r="343" ht="12.0" customHeight="1">
      <c r="A343" s="4" t="s">
        <v>42</v>
      </c>
      <c r="B343" s="29">
        <v>43271.0</v>
      </c>
      <c r="C343" s="3">
        <v>0.625</v>
      </c>
      <c r="D343" s="3">
        <v>0.75</v>
      </c>
      <c r="E343" s="1"/>
      <c r="F343" s="1"/>
      <c r="G343" s="1"/>
      <c r="H343" s="30"/>
      <c r="I343" s="1"/>
      <c r="J343" s="1"/>
      <c r="K343" s="1"/>
      <c r="L343" s="1"/>
      <c r="M343" s="1"/>
      <c r="N343" s="1"/>
      <c r="O343" s="1"/>
      <c r="P343" s="17" t="str">
        <f t="shared" si="24"/>
        <v/>
      </c>
      <c r="Q343" s="31" t="str">
        <f t="shared" si="25"/>
        <v/>
      </c>
      <c r="R343" s="31" t="str">
        <f t="shared" si="3"/>
        <v/>
      </c>
      <c r="S343" s="1" t="str">
        <f t="shared" si="4"/>
        <v/>
      </c>
      <c r="T343" s="31" t="str">
        <f t="shared" si="5"/>
        <v/>
      </c>
      <c r="U343" s="31" t="str">
        <f t="shared" si="6"/>
        <v/>
      </c>
      <c r="V343" s="1"/>
      <c r="W343" s="32"/>
      <c r="X343" s="28"/>
      <c r="Y343" s="28"/>
      <c r="Z343" s="28"/>
      <c r="AA343" s="28"/>
      <c r="AB343" s="28"/>
    </row>
    <row r="344" ht="12.0" customHeight="1">
      <c r="A344" s="8" t="s">
        <v>43</v>
      </c>
      <c r="B344" s="9">
        <v>43272.0</v>
      </c>
      <c r="C344" s="10">
        <v>0.375</v>
      </c>
      <c r="D344" s="10">
        <v>0.5</v>
      </c>
      <c r="E344" s="13">
        <v>33.8</v>
      </c>
      <c r="F344" s="13"/>
      <c r="G344" s="13"/>
      <c r="H344" s="15">
        <v>28.5</v>
      </c>
      <c r="I344" s="13">
        <v>25.1</v>
      </c>
      <c r="J344" s="13"/>
      <c r="K344" s="13"/>
      <c r="L344" s="13">
        <v>13.25</v>
      </c>
      <c r="M344" s="13"/>
      <c r="N344" s="13"/>
      <c r="O344" s="13"/>
      <c r="P344" s="17">
        <f t="shared" si="24"/>
        <v>33.7</v>
      </c>
      <c r="Q344" s="17" t="str">
        <f t="shared" si="25"/>
        <v/>
      </c>
      <c r="R344" s="17">
        <f t="shared" si="3"/>
        <v>31.86404936</v>
      </c>
      <c r="S344" s="17">
        <f t="shared" ref="S344:S730" si="26">IF(R344="","",R344-(0.8*(H344-I344)))</f>
        <v>29.14404936</v>
      </c>
      <c r="T344" s="17">
        <f t="shared" si="5"/>
        <v>38.90996856</v>
      </c>
      <c r="U344" s="17">
        <f t="shared" si="6"/>
        <v>74.9012411</v>
      </c>
      <c r="V344" s="13"/>
      <c r="W344" s="27"/>
      <c r="X344" s="28"/>
      <c r="Y344" s="28"/>
      <c r="Z344" s="28"/>
      <c r="AA344" s="28"/>
      <c r="AB344" s="28"/>
    </row>
    <row r="345" ht="12.0" customHeight="1">
      <c r="A345" s="4" t="s">
        <v>43</v>
      </c>
      <c r="B345" s="29">
        <v>43272.0</v>
      </c>
      <c r="C345" s="3">
        <v>0.625</v>
      </c>
      <c r="D345" s="3">
        <v>0.75</v>
      </c>
      <c r="E345" s="1"/>
      <c r="F345" s="1"/>
      <c r="G345" s="1"/>
      <c r="H345" s="30"/>
      <c r="I345" s="1"/>
      <c r="J345" s="1"/>
      <c r="K345" s="1"/>
      <c r="L345" s="1"/>
      <c r="M345" s="1"/>
      <c r="N345" s="1"/>
      <c r="O345" s="1"/>
      <c r="P345" s="17" t="str">
        <f t="shared" si="24"/>
        <v/>
      </c>
      <c r="Q345" s="31" t="str">
        <f t="shared" si="25"/>
        <v/>
      </c>
      <c r="R345" s="31" t="str">
        <f t="shared" si="3"/>
        <v/>
      </c>
      <c r="S345" s="17" t="str">
        <f t="shared" si="26"/>
        <v/>
      </c>
      <c r="T345" s="31" t="str">
        <f t="shared" si="5"/>
        <v/>
      </c>
      <c r="U345" s="31" t="str">
        <f t="shared" si="6"/>
        <v/>
      </c>
      <c r="V345" s="1"/>
      <c r="W345" s="32"/>
      <c r="X345" s="28"/>
      <c r="Y345" s="28"/>
      <c r="Z345" s="28"/>
      <c r="AA345" s="28"/>
      <c r="AB345" s="28"/>
    </row>
    <row r="346" ht="12.0" customHeight="1">
      <c r="A346" s="8" t="s">
        <v>44</v>
      </c>
      <c r="B346" s="9">
        <v>43273.0</v>
      </c>
      <c r="C346" s="10">
        <v>0.375</v>
      </c>
      <c r="D346" s="10">
        <v>0.5</v>
      </c>
      <c r="E346" s="13">
        <v>33.7</v>
      </c>
      <c r="F346" s="13"/>
      <c r="G346" s="13"/>
      <c r="H346" s="15">
        <v>28.2</v>
      </c>
      <c r="I346" s="13">
        <v>25.6</v>
      </c>
      <c r="J346" s="13"/>
      <c r="K346" s="13"/>
      <c r="L346" s="13">
        <v>0.0</v>
      </c>
      <c r="M346" s="13"/>
      <c r="N346" s="13"/>
      <c r="O346" s="13"/>
      <c r="P346" s="17">
        <f t="shared" si="24"/>
        <v>33.2</v>
      </c>
      <c r="Q346" s="17" t="str">
        <f t="shared" si="25"/>
        <v/>
      </c>
      <c r="R346" s="17">
        <f t="shared" si="3"/>
        <v>32.82468122</v>
      </c>
      <c r="S346" s="17">
        <f t="shared" si="26"/>
        <v>30.74468122</v>
      </c>
      <c r="T346" s="17">
        <f t="shared" si="5"/>
        <v>38.23798312</v>
      </c>
      <c r="U346" s="17">
        <f t="shared" si="6"/>
        <v>80.40351166</v>
      </c>
      <c r="V346" s="13"/>
      <c r="W346" s="27"/>
      <c r="X346" s="28"/>
      <c r="Y346" s="28"/>
      <c r="Z346" s="28"/>
      <c r="AA346" s="28"/>
      <c r="AB346" s="28"/>
    </row>
    <row r="347" ht="12.0" customHeight="1">
      <c r="A347" s="4" t="s">
        <v>44</v>
      </c>
      <c r="B347" s="29">
        <v>43273.0</v>
      </c>
      <c r="C347" s="3">
        <v>0.625</v>
      </c>
      <c r="D347" s="3">
        <v>0.75</v>
      </c>
      <c r="E347" s="1"/>
      <c r="F347" s="1"/>
      <c r="G347" s="1"/>
      <c r="H347" s="30"/>
      <c r="I347" s="1"/>
      <c r="J347" s="1"/>
      <c r="K347" s="1"/>
      <c r="L347" s="1"/>
      <c r="M347" s="1"/>
      <c r="N347" s="1"/>
      <c r="O347" s="1"/>
      <c r="P347" s="17" t="str">
        <f t="shared" si="24"/>
        <v/>
      </c>
      <c r="Q347" s="31" t="str">
        <f t="shared" si="25"/>
        <v/>
      </c>
      <c r="R347" s="31" t="str">
        <f t="shared" si="3"/>
        <v/>
      </c>
      <c r="S347" s="17" t="str">
        <f t="shared" si="26"/>
        <v/>
      </c>
      <c r="T347" s="31" t="str">
        <f t="shared" si="5"/>
        <v/>
      </c>
      <c r="U347" s="31" t="str">
        <f t="shared" si="6"/>
        <v/>
      </c>
      <c r="V347" s="1"/>
      <c r="W347" s="32"/>
      <c r="X347" s="28"/>
      <c r="Y347" s="28"/>
      <c r="Z347" s="28"/>
      <c r="AA347" s="28"/>
      <c r="AB347" s="28"/>
    </row>
    <row r="348" ht="12.0" customHeight="1">
      <c r="A348" s="8" t="s">
        <v>45</v>
      </c>
      <c r="B348" s="9">
        <v>43274.0</v>
      </c>
      <c r="C348" s="10">
        <v>0.375</v>
      </c>
      <c r="D348" s="10">
        <v>0.5</v>
      </c>
      <c r="E348" s="13">
        <v>33.2</v>
      </c>
      <c r="F348" s="13"/>
      <c r="G348" s="13"/>
      <c r="H348" s="15">
        <v>28.6</v>
      </c>
      <c r="I348" s="13">
        <v>25.8</v>
      </c>
      <c r="J348" s="13"/>
      <c r="K348" s="13"/>
      <c r="L348" s="13">
        <v>0.0</v>
      </c>
      <c r="M348" s="13"/>
      <c r="N348" s="13"/>
      <c r="O348" s="13"/>
      <c r="P348" s="17">
        <f t="shared" si="24"/>
        <v>32.8</v>
      </c>
      <c r="Q348" s="17" t="str">
        <f t="shared" si="25"/>
        <v/>
      </c>
      <c r="R348" s="17">
        <f t="shared" si="3"/>
        <v>33.21594473</v>
      </c>
      <c r="S348" s="17">
        <f t="shared" si="26"/>
        <v>30.97594473</v>
      </c>
      <c r="T348" s="17">
        <f t="shared" si="5"/>
        <v>39.13623594</v>
      </c>
      <c r="U348" s="17">
        <f t="shared" si="6"/>
        <v>79.14901367</v>
      </c>
      <c r="V348" s="13"/>
      <c r="W348" s="27"/>
      <c r="X348" s="28"/>
      <c r="Y348" s="28"/>
      <c r="Z348" s="28"/>
      <c r="AA348" s="28"/>
      <c r="AB348" s="28"/>
    </row>
    <row r="349" ht="12.0" customHeight="1">
      <c r="A349" s="4" t="s">
        <v>45</v>
      </c>
      <c r="B349" s="29">
        <v>43274.0</v>
      </c>
      <c r="C349" s="3">
        <v>0.625</v>
      </c>
      <c r="D349" s="3">
        <v>0.75</v>
      </c>
      <c r="E349" s="1"/>
      <c r="F349" s="1"/>
      <c r="G349" s="1"/>
      <c r="H349" s="30"/>
      <c r="I349" s="1"/>
      <c r="J349" s="1"/>
      <c r="K349" s="1"/>
      <c r="L349" s="1"/>
      <c r="M349" s="1"/>
      <c r="N349" s="1"/>
      <c r="O349" s="1"/>
      <c r="P349" s="17" t="str">
        <f t="shared" si="24"/>
        <v/>
      </c>
      <c r="Q349" s="31" t="str">
        <f t="shared" si="25"/>
        <v/>
      </c>
      <c r="R349" s="31" t="str">
        <f t="shared" si="3"/>
        <v/>
      </c>
      <c r="S349" s="17" t="str">
        <f t="shared" si="26"/>
        <v/>
      </c>
      <c r="T349" s="31" t="str">
        <f t="shared" si="5"/>
        <v/>
      </c>
      <c r="U349" s="31" t="str">
        <f t="shared" si="6"/>
        <v/>
      </c>
      <c r="V349" s="1"/>
      <c r="W349" s="32"/>
      <c r="X349" s="28"/>
      <c r="Y349" s="28"/>
      <c r="Z349" s="28"/>
      <c r="AA349" s="28"/>
      <c r="AB349" s="28"/>
    </row>
    <row r="350" ht="12.0" customHeight="1">
      <c r="A350" s="8" t="s">
        <v>46</v>
      </c>
      <c r="B350" s="9">
        <v>43275.0</v>
      </c>
      <c r="C350" s="10">
        <v>0.375</v>
      </c>
      <c r="D350" s="10">
        <v>0.5</v>
      </c>
      <c r="E350" s="13">
        <v>32.8</v>
      </c>
      <c r="F350" s="13"/>
      <c r="G350" s="13"/>
      <c r="H350" s="15">
        <v>28.4</v>
      </c>
      <c r="I350" s="13">
        <v>25.5</v>
      </c>
      <c r="J350" s="13"/>
      <c r="K350" s="13"/>
      <c r="L350" s="13">
        <v>0.0</v>
      </c>
      <c r="M350" s="13"/>
      <c r="N350" s="13"/>
      <c r="O350" s="13"/>
      <c r="P350" s="17">
        <f t="shared" si="24"/>
        <v>33</v>
      </c>
      <c r="Q350" s="17" t="str">
        <f t="shared" si="25"/>
        <v/>
      </c>
      <c r="R350" s="17">
        <f t="shared" si="3"/>
        <v>32.63056049</v>
      </c>
      <c r="S350" s="17">
        <f t="shared" si="26"/>
        <v>30.31056049</v>
      </c>
      <c r="T350" s="17">
        <f t="shared" si="5"/>
        <v>38.68484051</v>
      </c>
      <c r="U350" s="17">
        <f t="shared" si="6"/>
        <v>78.35255385</v>
      </c>
      <c r="V350" s="13"/>
      <c r="W350" s="27"/>
      <c r="X350" s="28"/>
      <c r="Y350" s="28"/>
      <c r="Z350" s="28"/>
      <c r="AA350" s="28"/>
      <c r="AB350" s="28"/>
    </row>
    <row r="351" ht="12.0" customHeight="1">
      <c r="A351" s="4" t="s">
        <v>46</v>
      </c>
      <c r="B351" s="29">
        <v>43275.0</v>
      </c>
      <c r="C351" s="3">
        <v>0.625</v>
      </c>
      <c r="D351" s="3">
        <v>0.75</v>
      </c>
      <c r="E351" s="1"/>
      <c r="F351" s="1"/>
      <c r="G351" s="1"/>
      <c r="H351" s="30"/>
      <c r="I351" s="1"/>
      <c r="J351" s="1"/>
      <c r="K351" s="1"/>
      <c r="L351" s="1"/>
      <c r="M351" s="1"/>
      <c r="N351" s="1"/>
      <c r="O351" s="1"/>
      <c r="P351" s="17" t="str">
        <f t="shared" si="24"/>
        <v/>
      </c>
      <c r="Q351" s="31" t="str">
        <f t="shared" si="25"/>
        <v/>
      </c>
      <c r="R351" s="31" t="str">
        <f t="shared" si="3"/>
        <v/>
      </c>
      <c r="S351" s="17" t="str">
        <f t="shared" si="26"/>
        <v/>
      </c>
      <c r="T351" s="31" t="str">
        <f t="shared" si="5"/>
        <v/>
      </c>
      <c r="U351" s="31" t="str">
        <f t="shared" si="6"/>
        <v/>
      </c>
      <c r="V351" s="1"/>
      <c r="W351" s="32"/>
      <c r="X351" s="28"/>
      <c r="Y351" s="28"/>
      <c r="Z351" s="28"/>
      <c r="AA351" s="28"/>
      <c r="AB351" s="28"/>
    </row>
    <row r="352" ht="12.0" customHeight="1">
      <c r="A352" s="8" t="s">
        <v>25</v>
      </c>
      <c r="B352" s="9">
        <v>43276.0</v>
      </c>
      <c r="C352" s="10">
        <v>0.375</v>
      </c>
      <c r="D352" s="10">
        <v>0.5</v>
      </c>
      <c r="E352" s="13">
        <v>33.0</v>
      </c>
      <c r="F352" s="13"/>
      <c r="G352" s="13"/>
      <c r="H352" s="15">
        <v>28.8</v>
      </c>
      <c r="I352" s="13">
        <v>26.0</v>
      </c>
      <c r="J352" s="13"/>
      <c r="K352" s="13"/>
      <c r="L352" s="13">
        <v>0.25</v>
      </c>
      <c r="M352" s="13"/>
      <c r="N352" s="13"/>
      <c r="O352" s="13"/>
      <c r="P352" s="17">
        <f t="shared" si="24"/>
        <v>33.2</v>
      </c>
      <c r="Q352" s="17" t="str">
        <f t="shared" si="25"/>
        <v/>
      </c>
      <c r="R352" s="17">
        <f t="shared" si="3"/>
        <v>33.61126698</v>
      </c>
      <c r="S352" s="17">
        <f t="shared" si="26"/>
        <v>31.37126698</v>
      </c>
      <c r="T352" s="17">
        <f t="shared" si="5"/>
        <v>39.59220806</v>
      </c>
      <c r="U352" s="17">
        <f t="shared" si="6"/>
        <v>79.23596212</v>
      </c>
      <c r="V352" s="13"/>
      <c r="W352" s="27"/>
      <c r="X352" s="28"/>
      <c r="Y352" s="28"/>
      <c r="Z352" s="28"/>
      <c r="AA352" s="28"/>
      <c r="AB352" s="28"/>
    </row>
    <row r="353" ht="12.0" customHeight="1">
      <c r="A353" s="4" t="s">
        <v>25</v>
      </c>
      <c r="B353" s="29">
        <v>43276.0</v>
      </c>
      <c r="C353" s="3">
        <v>0.625</v>
      </c>
      <c r="D353" s="3">
        <v>0.75</v>
      </c>
      <c r="E353" s="1"/>
      <c r="F353" s="1"/>
      <c r="G353" s="1"/>
      <c r="H353" s="30">
        <v>32.2</v>
      </c>
      <c r="I353" s="1">
        <v>24.0</v>
      </c>
      <c r="J353" s="1"/>
      <c r="K353" s="1"/>
      <c r="L353" s="1"/>
      <c r="M353" s="1"/>
      <c r="N353" s="1"/>
      <c r="O353" s="1"/>
      <c r="P353" s="17" t="str">
        <f t="shared" si="24"/>
        <v/>
      </c>
      <c r="Q353" s="31" t="str">
        <f t="shared" si="25"/>
        <v/>
      </c>
      <c r="R353" s="31">
        <f t="shared" si="3"/>
        <v>29.83652107</v>
      </c>
      <c r="S353" s="17">
        <f t="shared" si="26"/>
        <v>23.27652107</v>
      </c>
      <c r="T353" s="31">
        <f t="shared" si="5"/>
        <v>48.08268417</v>
      </c>
      <c r="U353" s="31">
        <f t="shared" si="6"/>
        <v>48.40936289</v>
      </c>
      <c r="V353" s="1"/>
      <c r="W353" s="32"/>
      <c r="X353" s="28"/>
      <c r="Y353" s="28"/>
      <c r="Z353" s="28"/>
      <c r="AA353" s="28"/>
      <c r="AB353" s="28"/>
    </row>
    <row r="354" ht="12.0" customHeight="1">
      <c r="A354" s="8" t="s">
        <v>39</v>
      </c>
      <c r="B354" s="9">
        <v>43277.0</v>
      </c>
      <c r="C354" s="10">
        <v>0.375</v>
      </c>
      <c r="D354" s="10">
        <v>0.5</v>
      </c>
      <c r="E354" s="13">
        <v>33.2</v>
      </c>
      <c r="F354" s="13"/>
      <c r="G354" s="13"/>
      <c r="H354" s="15">
        <v>26.5</v>
      </c>
      <c r="I354" s="13">
        <v>25.2</v>
      </c>
      <c r="J354" s="13"/>
      <c r="K354" s="13"/>
      <c r="L354" s="13">
        <v>0.0</v>
      </c>
      <c r="M354" s="13"/>
      <c r="N354" s="13"/>
      <c r="O354" s="13"/>
      <c r="P354" s="17">
        <f t="shared" si="24"/>
        <v>33.1</v>
      </c>
      <c r="Q354" s="17" t="str">
        <f t="shared" si="25"/>
        <v/>
      </c>
      <c r="R354" s="17">
        <f t="shared" si="3"/>
        <v>32.05419006</v>
      </c>
      <c r="S354" s="17">
        <f t="shared" si="26"/>
        <v>31.01419006</v>
      </c>
      <c r="T354" s="17">
        <f t="shared" si="5"/>
        <v>34.61756235</v>
      </c>
      <c r="U354" s="17">
        <f t="shared" si="6"/>
        <v>89.59091267</v>
      </c>
      <c r="V354" s="13"/>
      <c r="W354" s="27"/>
      <c r="X354" s="28"/>
      <c r="Y354" s="28"/>
      <c r="Z354" s="28"/>
      <c r="AA354" s="28"/>
      <c r="AB354" s="28"/>
    </row>
    <row r="355" ht="12.0" customHeight="1">
      <c r="A355" s="4" t="s">
        <v>39</v>
      </c>
      <c r="B355" s="29">
        <v>43277.0</v>
      </c>
      <c r="C355" s="3">
        <v>0.625</v>
      </c>
      <c r="D355" s="3">
        <v>0.75</v>
      </c>
      <c r="E355" s="1"/>
      <c r="F355" s="1"/>
      <c r="G355" s="1"/>
      <c r="H355" s="30">
        <v>32.6</v>
      </c>
      <c r="I355" s="1">
        <v>24.8</v>
      </c>
      <c r="J355" s="1"/>
      <c r="K355" s="1"/>
      <c r="L355" s="1"/>
      <c r="M355" s="1"/>
      <c r="N355" s="1"/>
      <c r="O355" s="1"/>
      <c r="P355" s="17" t="str">
        <f t="shared" si="24"/>
        <v/>
      </c>
      <c r="Q355" s="31" t="str">
        <f t="shared" si="25"/>
        <v/>
      </c>
      <c r="R355" s="31">
        <f t="shared" si="3"/>
        <v>31.29951528</v>
      </c>
      <c r="S355" s="17">
        <f t="shared" si="26"/>
        <v>25.05951528</v>
      </c>
      <c r="T355" s="31">
        <f t="shared" si="5"/>
        <v>49.17856797</v>
      </c>
      <c r="U355" s="31">
        <f t="shared" si="6"/>
        <v>50.95617118</v>
      </c>
      <c r="V355" s="1"/>
      <c r="W355" s="32"/>
      <c r="X355" s="28"/>
      <c r="Y355" s="28"/>
      <c r="Z355" s="28"/>
      <c r="AA355" s="28"/>
      <c r="AB355" s="28"/>
    </row>
    <row r="356" ht="12.0" customHeight="1">
      <c r="A356" s="8" t="s">
        <v>42</v>
      </c>
      <c r="B356" s="9">
        <v>43278.0</v>
      </c>
      <c r="C356" s="10">
        <v>0.375</v>
      </c>
      <c r="D356" s="10">
        <v>0.5</v>
      </c>
      <c r="E356" s="13">
        <v>33.1</v>
      </c>
      <c r="F356" s="13"/>
      <c r="G356" s="13"/>
      <c r="H356" s="15">
        <v>28.3</v>
      </c>
      <c r="I356" s="13">
        <v>26.2</v>
      </c>
      <c r="J356" s="13"/>
      <c r="K356" s="13"/>
      <c r="L356" s="13">
        <v>2.5</v>
      </c>
      <c r="M356" s="13"/>
      <c r="N356" s="13"/>
      <c r="O356" s="13"/>
      <c r="P356" s="17">
        <f t="shared" si="24"/>
        <v>33.4</v>
      </c>
      <c r="Q356" s="17" t="str">
        <f t="shared" si="25"/>
        <v/>
      </c>
      <c r="R356" s="17">
        <f t="shared" si="3"/>
        <v>34.01068335</v>
      </c>
      <c r="S356" s="17">
        <f t="shared" si="26"/>
        <v>32.33068335</v>
      </c>
      <c r="T356" s="17">
        <f t="shared" si="5"/>
        <v>38.46084696</v>
      </c>
      <c r="U356" s="17">
        <f t="shared" si="6"/>
        <v>84.06128804</v>
      </c>
      <c r="V356" s="13"/>
      <c r="W356" s="27"/>
      <c r="X356" s="28"/>
      <c r="Y356" s="28"/>
      <c r="Z356" s="28"/>
      <c r="AA356" s="28"/>
      <c r="AB356" s="28"/>
    </row>
    <row r="357" ht="12.0" customHeight="1">
      <c r="A357" s="4" t="s">
        <v>42</v>
      </c>
      <c r="B357" s="29">
        <v>43278.0</v>
      </c>
      <c r="C357" s="3">
        <v>0.625</v>
      </c>
      <c r="D357" s="3">
        <v>0.75</v>
      </c>
      <c r="E357" s="1"/>
      <c r="F357" s="1"/>
      <c r="G357" s="1"/>
      <c r="H357" s="30">
        <v>29.4</v>
      </c>
      <c r="I357" s="1">
        <v>25.6</v>
      </c>
      <c r="J357" s="1"/>
      <c r="K357" s="1"/>
      <c r="L357" s="1"/>
      <c r="M357" s="1"/>
      <c r="N357" s="1"/>
      <c r="O357" s="1"/>
      <c r="P357" s="17" t="str">
        <f t="shared" si="24"/>
        <v/>
      </c>
      <c r="Q357" s="31" t="str">
        <f t="shared" si="25"/>
        <v/>
      </c>
      <c r="R357" s="31">
        <f t="shared" si="3"/>
        <v>32.82468122</v>
      </c>
      <c r="S357" s="17">
        <f t="shared" si="26"/>
        <v>29.78468122</v>
      </c>
      <c r="T357" s="31">
        <f t="shared" si="5"/>
        <v>40.98797486</v>
      </c>
      <c r="U357" s="31">
        <f t="shared" si="6"/>
        <v>72.66687685</v>
      </c>
      <c r="V357" s="1"/>
      <c r="W357" s="32"/>
      <c r="X357" s="28"/>
      <c r="Y357" s="28"/>
      <c r="Z357" s="28"/>
      <c r="AA357" s="28"/>
      <c r="AB357" s="28"/>
    </row>
    <row r="358" ht="12.0" customHeight="1">
      <c r="A358" s="8" t="s">
        <v>43</v>
      </c>
      <c r="B358" s="9">
        <v>43279.0</v>
      </c>
      <c r="C358" s="10">
        <v>0.375</v>
      </c>
      <c r="D358" s="10">
        <v>0.5</v>
      </c>
      <c r="E358" s="13">
        <v>33.4</v>
      </c>
      <c r="F358" s="13"/>
      <c r="G358" s="13"/>
      <c r="H358" s="15">
        <v>28.7</v>
      </c>
      <c r="I358" s="13">
        <v>26.3</v>
      </c>
      <c r="J358" s="13"/>
      <c r="K358" s="13"/>
      <c r="L358" s="13">
        <v>0.0</v>
      </c>
      <c r="M358" s="13"/>
      <c r="N358" s="13"/>
      <c r="O358" s="13"/>
      <c r="P358" s="17">
        <f t="shared" si="24"/>
        <v>34.7</v>
      </c>
      <c r="Q358" s="17" t="str">
        <f t="shared" si="25"/>
        <v/>
      </c>
      <c r="R358" s="17">
        <f t="shared" si="3"/>
        <v>34.21193795</v>
      </c>
      <c r="S358" s="17">
        <f t="shared" si="26"/>
        <v>32.29193795</v>
      </c>
      <c r="T358" s="17">
        <f t="shared" si="5"/>
        <v>39.36364749</v>
      </c>
      <c r="U358" s="17">
        <f t="shared" si="6"/>
        <v>82.03492309</v>
      </c>
      <c r="V358" s="13"/>
      <c r="W358" s="27"/>
      <c r="X358" s="28"/>
      <c r="Y358" s="28"/>
      <c r="Z358" s="28"/>
      <c r="AA358" s="28"/>
      <c r="AB358" s="28"/>
    </row>
    <row r="359" ht="12.0" customHeight="1">
      <c r="A359" s="4" t="s">
        <v>43</v>
      </c>
      <c r="B359" s="29">
        <v>43279.0</v>
      </c>
      <c r="C359" s="3">
        <v>0.625</v>
      </c>
      <c r="D359" s="3">
        <v>0.75</v>
      </c>
      <c r="E359" s="1"/>
      <c r="F359" s="1"/>
      <c r="G359" s="1"/>
      <c r="H359" s="30">
        <v>32.9</v>
      </c>
      <c r="I359" s="1">
        <v>26.0</v>
      </c>
      <c r="J359" s="1"/>
      <c r="K359" s="1"/>
      <c r="L359" s="1"/>
      <c r="M359" s="1"/>
      <c r="N359" s="1"/>
      <c r="O359" s="1"/>
      <c r="P359" s="17" t="str">
        <f t="shared" si="24"/>
        <v/>
      </c>
      <c r="Q359" s="31" t="str">
        <f t="shared" si="25"/>
        <v/>
      </c>
      <c r="R359" s="31">
        <f t="shared" si="3"/>
        <v>33.61126698</v>
      </c>
      <c r="S359" s="17">
        <f t="shared" si="26"/>
        <v>28.09126698</v>
      </c>
      <c r="T359" s="31">
        <f t="shared" si="5"/>
        <v>50.01465102</v>
      </c>
      <c r="U359" s="31">
        <f t="shared" si="6"/>
        <v>56.16607616</v>
      </c>
      <c r="V359" s="1"/>
      <c r="W359" s="32"/>
      <c r="X359" s="28"/>
      <c r="Y359" s="28"/>
      <c r="Z359" s="28"/>
      <c r="AA359" s="28"/>
      <c r="AB359" s="28"/>
    </row>
    <row r="360" ht="12.0" customHeight="1">
      <c r="A360" s="8" t="s">
        <v>44</v>
      </c>
      <c r="B360" s="9">
        <v>43280.0</v>
      </c>
      <c r="C360" s="10">
        <v>0.375</v>
      </c>
      <c r="D360" s="10">
        <v>0.5</v>
      </c>
      <c r="E360" s="13">
        <v>34.7</v>
      </c>
      <c r="F360" s="13"/>
      <c r="G360" s="13"/>
      <c r="H360" s="15">
        <v>28.9</v>
      </c>
      <c r="I360" s="13">
        <v>25.5</v>
      </c>
      <c r="J360" s="13"/>
      <c r="K360" s="13"/>
      <c r="L360" s="13">
        <v>5.0</v>
      </c>
      <c r="M360" s="13"/>
      <c r="N360" s="13"/>
      <c r="O360" s="13"/>
      <c r="P360" s="17" t="str">
        <f t="shared" si="24"/>
        <v/>
      </c>
      <c r="Q360" s="17" t="str">
        <f t="shared" si="25"/>
        <v/>
      </c>
      <c r="R360" s="17">
        <f t="shared" si="3"/>
        <v>32.63056049</v>
      </c>
      <c r="S360" s="17">
        <f t="shared" si="26"/>
        <v>29.91056049</v>
      </c>
      <c r="T360" s="17">
        <f t="shared" si="5"/>
        <v>39.82192253</v>
      </c>
      <c r="U360" s="17">
        <f t="shared" si="6"/>
        <v>75.11078972</v>
      </c>
      <c r="V360" s="13"/>
      <c r="W360" s="27"/>
      <c r="X360" s="28"/>
      <c r="Y360" s="28"/>
      <c r="Z360" s="28"/>
      <c r="AA360" s="28"/>
      <c r="AB360" s="28"/>
    </row>
    <row r="361" ht="12.0" customHeight="1">
      <c r="A361" s="4" t="s">
        <v>44</v>
      </c>
      <c r="B361" s="29">
        <v>43280.0</v>
      </c>
      <c r="C361" s="3">
        <v>0.625</v>
      </c>
      <c r="D361" s="3">
        <v>0.75</v>
      </c>
      <c r="E361" s="1"/>
      <c r="F361" s="1"/>
      <c r="G361" s="1"/>
      <c r="H361" s="30">
        <v>33.0</v>
      </c>
      <c r="I361" s="1">
        <v>26.0</v>
      </c>
      <c r="J361" s="1"/>
      <c r="K361" s="1"/>
      <c r="L361" s="1"/>
      <c r="M361" s="1"/>
      <c r="N361" s="1"/>
      <c r="O361" s="1"/>
      <c r="P361" s="17" t="str">
        <f t="shared" si="24"/>
        <v/>
      </c>
      <c r="Q361" s="31" t="str">
        <f t="shared" si="25"/>
        <v/>
      </c>
      <c r="R361" s="31">
        <f t="shared" si="3"/>
        <v>33.61126698</v>
      </c>
      <c r="S361" s="17">
        <f t="shared" si="26"/>
        <v>28.01126698</v>
      </c>
      <c r="T361" s="31">
        <f t="shared" si="5"/>
        <v>50.29607399</v>
      </c>
      <c r="U361" s="31">
        <f t="shared" si="6"/>
        <v>55.69275047</v>
      </c>
      <c r="V361" s="1"/>
      <c r="W361" s="32"/>
      <c r="X361" s="28"/>
      <c r="Y361" s="28"/>
      <c r="Z361" s="28"/>
      <c r="AA361" s="28"/>
      <c r="AB361" s="28"/>
    </row>
    <row r="362" ht="12.0" customHeight="1">
      <c r="A362" s="8" t="s">
        <v>45</v>
      </c>
      <c r="B362" s="9">
        <v>43281.0</v>
      </c>
      <c r="C362" s="10">
        <v>0.375</v>
      </c>
      <c r="D362" s="10">
        <v>0.5</v>
      </c>
      <c r="E362" s="13"/>
      <c r="F362" s="13"/>
      <c r="G362" s="13"/>
      <c r="H362" s="15">
        <v>28.8</v>
      </c>
      <c r="I362" s="13">
        <v>26.4</v>
      </c>
      <c r="J362" s="13"/>
      <c r="K362" s="13"/>
      <c r="L362" s="13">
        <v>0.0</v>
      </c>
      <c r="M362" s="13"/>
      <c r="N362" s="13"/>
      <c r="O362" s="13"/>
      <c r="P362" s="17" t="str">
        <f t="shared" si="24"/>
        <v/>
      </c>
      <c r="Q362" s="17" t="str">
        <f t="shared" si="25"/>
        <v/>
      </c>
      <c r="R362" s="17">
        <f t="shared" si="3"/>
        <v>34.41422945</v>
      </c>
      <c r="S362" s="17">
        <f t="shared" si="26"/>
        <v>32.49422945</v>
      </c>
      <c r="T362" s="17">
        <f t="shared" si="5"/>
        <v>39.59220806</v>
      </c>
      <c r="U362" s="17">
        <f t="shared" si="6"/>
        <v>82.07228402</v>
      </c>
      <c r="V362" s="13"/>
      <c r="W362" s="27"/>
      <c r="X362" s="28"/>
      <c r="Y362" s="28"/>
      <c r="Z362" s="28"/>
      <c r="AA362" s="28"/>
      <c r="AB362" s="28"/>
    </row>
    <row r="363" ht="12.0" customHeight="1">
      <c r="A363" s="4" t="s">
        <v>45</v>
      </c>
      <c r="B363" s="29">
        <v>43281.0</v>
      </c>
      <c r="C363" s="3">
        <v>0.625</v>
      </c>
      <c r="D363" s="3">
        <v>0.75</v>
      </c>
      <c r="E363" s="1"/>
      <c r="F363" s="1"/>
      <c r="G363" s="1"/>
      <c r="H363" s="30"/>
      <c r="I363" s="1"/>
      <c r="J363" s="1"/>
      <c r="K363" s="1"/>
      <c r="L363" s="1"/>
      <c r="M363" s="1"/>
      <c r="N363" s="1"/>
      <c r="O363" s="1"/>
      <c r="P363" s="17" t="str">
        <f t="shared" si="24"/>
        <v/>
      </c>
      <c r="Q363" s="31" t="str">
        <f t="shared" si="25"/>
        <v/>
      </c>
      <c r="R363" s="31" t="str">
        <f t="shared" si="3"/>
        <v/>
      </c>
      <c r="S363" s="17" t="str">
        <f t="shared" si="26"/>
        <v/>
      </c>
      <c r="T363" s="31" t="str">
        <f t="shared" si="5"/>
        <v/>
      </c>
      <c r="U363" s="31" t="str">
        <f t="shared" si="6"/>
        <v/>
      </c>
      <c r="V363" s="1"/>
      <c r="W363" s="32"/>
      <c r="X363" s="28"/>
      <c r="Y363" s="28"/>
      <c r="Z363" s="28"/>
      <c r="AA363" s="28"/>
      <c r="AB363" s="28"/>
    </row>
    <row r="364" ht="12.0" customHeight="1">
      <c r="A364" s="8" t="s">
        <v>46</v>
      </c>
      <c r="B364" s="9">
        <v>43282.0</v>
      </c>
      <c r="C364" s="10">
        <v>0.375</v>
      </c>
      <c r="D364" s="10">
        <v>0.5</v>
      </c>
      <c r="E364" s="13"/>
      <c r="F364" s="13"/>
      <c r="G364" s="13"/>
      <c r="H364" s="15"/>
      <c r="I364" s="13"/>
      <c r="J364" s="13"/>
      <c r="K364" s="13"/>
      <c r="L364" s="13"/>
      <c r="M364" s="13"/>
      <c r="N364" s="13"/>
      <c r="O364" s="13"/>
      <c r="P364" s="17" t="str">
        <f t="shared" si="24"/>
        <v/>
      </c>
      <c r="Q364" s="17" t="str">
        <f t="shared" si="25"/>
        <v/>
      </c>
      <c r="R364" s="17" t="str">
        <f t="shared" si="3"/>
        <v/>
      </c>
      <c r="S364" s="17" t="str">
        <f t="shared" si="26"/>
        <v/>
      </c>
      <c r="T364" s="17" t="str">
        <f t="shared" si="5"/>
        <v/>
      </c>
      <c r="U364" s="17" t="str">
        <f t="shared" si="6"/>
        <v/>
      </c>
      <c r="V364" s="13"/>
      <c r="W364" s="27"/>
      <c r="X364" s="28"/>
      <c r="Y364" s="28"/>
      <c r="Z364" s="28"/>
      <c r="AA364" s="28"/>
      <c r="AB364" s="28"/>
    </row>
    <row r="365" ht="12.0" customHeight="1">
      <c r="A365" s="4" t="s">
        <v>46</v>
      </c>
      <c r="B365" s="29">
        <v>43282.0</v>
      </c>
      <c r="C365" s="3">
        <v>0.625</v>
      </c>
      <c r="D365" s="3">
        <v>0.75</v>
      </c>
      <c r="E365" s="1"/>
      <c r="F365" s="1"/>
      <c r="G365" s="1"/>
      <c r="H365" s="30"/>
      <c r="I365" s="1"/>
      <c r="J365" s="1"/>
      <c r="K365" s="1"/>
      <c r="L365" s="1"/>
      <c r="M365" s="1"/>
      <c r="N365" s="1"/>
      <c r="O365" s="1"/>
      <c r="P365" s="17" t="str">
        <f t="shared" si="24"/>
        <v/>
      </c>
      <c r="Q365" s="31" t="str">
        <f t="shared" si="25"/>
        <v/>
      </c>
      <c r="R365" s="31" t="str">
        <f t="shared" si="3"/>
        <v/>
      </c>
      <c r="S365" s="17" t="str">
        <f t="shared" si="26"/>
        <v/>
      </c>
      <c r="T365" s="31" t="str">
        <f t="shared" si="5"/>
        <v/>
      </c>
      <c r="U365" s="31" t="str">
        <f t="shared" si="6"/>
        <v/>
      </c>
      <c r="V365" s="1"/>
      <c r="W365" s="32"/>
      <c r="X365" s="28"/>
      <c r="Y365" s="28"/>
      <c r="Z365" s="28"/>
      <c r="AA365" s="28"/>
      <c r="AB365" s="28"/>
    </row>
    <row r="366" ht="12.0" customHeight="1">
      <c r="A366" s="8" t="s">
        <v>25</v>
      </c>
      <c r="B366" s="9">
        <v>43283.0</v>
      </c>
      <c r="C366" s="10">
        <v>0.375</v>
      </c>
      <c r="D366" s="10">
        <v>0.5</v>
      </c>
      <c r="E366" s="13"/>
      <c r="F366" s="13"/>
      <c r="G366" s="13"/>
      <c r="H366" s="15"/>
      <c r="I366" s="13"/>
      <c r="J366" s="13"/>
      <c r="K366" s="13"/>
      <c r="L366" s="13"/>
      <c r="M366" s="13"/>
      <c r="N366" s="13"/>
      <c r="O366" s="13"/>
      <c r="P366" s="17" t="str">
        <f t="shared" si="24"/>
        <v/>
      </c>
      <c r="Q366" s="17" t="str">
        <f t="shared" si="25"/>
        <v/>
      </c>
      <c r="R366" s="17" t="str">
        <f t="shared" si="3"/>
        <v/>
      </c>
      <c r="S366" s="17" t="str">
        <f t="shared" si="26"/>
        <v/>
      </c>
      <c r="T366" s="17" t="str">
        <f t="shared" si="5"/>
        <v/>
      </c>
      <c r="U366" s="17" t="str">
        <f t="shared" si="6"/>
        <v/>
      </c>
      <c r="V366" s="13"/>
      <c r="W366" s="27"/>
      <c r="X366" s="28"/>
      <c r="Y366" s="28"/>
      <c r="Z366" s="28"/>
      <c r="AA366" s="28"/>
      <c r="AB366" s="28"/>
    </row>
    <row r="367" ht="12.0" customHeight="1">
      <c r="A367" s="4" t="s">
        <v>25</v>
      </c>
      <c r="B367" s="29">
        <v>43283.0</v>
      </c>
      <c r="C367" s="3">
        <v>0.625</v>
      </c>
      <c r="D367" s="3">
        <v>0.75</v>
      </c>
      <c r="E367" s="1"/>
      <c r="F367" s="1"/>
      <c r="G367" s="1"/>
      <c r="H367" s="30"/>
      <c r="I367" s="1"/>
      <c r="J367" s="1"/>
      <c r="K367" s="1"/>
      <c r="L367" s="1"/>
      <c r="M367" s="1"/>
      <c r="N367" s="1"/>
      <c r="O367" s="1"/>
      <c r="P367" s="17">
        <f t="shared" si="24"/>
        <v>34.4</v>
      </c>
      <c r="Q367" s="31" t="str">
        <f t="shared" si="25"/>
        <v/>
      </c>
      <c r="R367" s="31" t="str">
        <f t="shared" si="3"/>
        <v/>
      </c>
      <c r="S367" s="17" t="str">
        <f t="shared" si="26"/>
        <v/>
      </c>
      <c r="T367" s="31" t="str">
        <f t="shared" si="5"/>
        <v/>
      </c>
      <c r="U367" s="31" t="str">
        <f t="shared" si="6"/>
        <v/>
      </c>
      <c r="V367" s="1"/>
      <c r="W367" s="32"/>
      <c r="X367" s="28"/>
      <c r="Y367" s="28"/>
      <c r="Z367" s="28"/>
      <c r="AA367" s="28"/>
      <c r="AB367" s="28"/>
    </row>
    <row r="368" ht="12.0" customHeight="1">
      <c r="A368" s="8" t="s">
        <v>39</v>
      </c>
      <c r="B368" s="9">
        <v>43284.0</v>
      </c>
      <c r="C368" s="10">
        <v>0.375</v>
      </c>
      <c r="D368" s="10">
        <v>0.5</v>
      </c>
      <c r="E368" s="13"/>
      <c r="F368" s="13"/>
      <c r="G368" s="13"/>
      <c r="H368" s="15"/>
      <c r="I368" s="13"/>
      <c r="J368" s="13"/>
      <c r="K368" s="13"/>
      <c r="L368" s="13">
        <v>3.125</v>
      </c>
      <c r="M368" s="13"/>
      <c r="N368" s="13"/>
      <c r="O368" s="13"/>
      <c r="P368" s="17">
        <f t="shared" si="24"/>
        <v>34.4</v>
      </c>
      <c r="Q368" s="17" t="str">
        <f t="shared" si="25"/>
        <v/>
      </c>
      <c r="R368" s="17" t="str">
        <f t="shared" si="3"/>
        <v/>
      </c>
      <c r="S368" s="17" t="str">
        <f t="shared" si="26"/>
        <v/>
      </c>
      <c r="T368" s="17" t="str">
        <f t="shared" si="5"/>
        <v/>
      </c>
      <c r="U368" s="17" t="str">
        <f t="shared" si="6"/>
        <v/>
      </c>
      <c r="V368" s="13"/>
      <c r="W368" s="27"/>
      <c r="X368" s="28"/>
      <c r="Y368" s="28"/>
      <c r="Z368" s="28"/>
      <c r="AA368" s="28"/>
      <c r="AB368" s="28"/>
    </row>
    <row r="369" ht="12.0" customHeight="1">
      <c r="A369" s="4" t="s">
        <v>39</v>
      </c>
      <c r="B369" s="29">
        <v>43284.0</v>
      </c>
      <c r="C369" s="3">
        <v>0.625</v>
      </c>
      <c r="D369" s="3">
        <v>0.75</v>
      </c>
      <c r="E369" s="1">
        <v>34.4</v>
      </c>
      <c r="F369" s="1"/>
      <c r="G369" s="1"/>
      <c r="H369" s="30">
        <v>34.3</v>
      </c>
      <c r="I369" s="1">
        <v>27.4</v>
      </c>
      <c r="J369" s="1"/>
      <c r="K369" s="1"/>
      <c r="L369" s="1"/>
      <c r="M369" s="1"/>
      <c r="N369" s="1"/>
      <c r="O369" s="1"/>
      <c r="P369" s="17">
        <f t="shared" si="24"/>
        <v>34.2</v>
      </c>
      <c r="Q369" s="31" t="str">
        <f t="shared" si="25"/>
        <v/>
      </c>
      <c r="R369" s="31">
        <f t="shared" si="3"/>
        <v>36.49517019</v>
      </c>
      <c r="S369" s="17">
        <f t="shared" si="26"/>
        <v>30.97517019</v>
      </c>
      <c r="T369" s="31">
        <f t="shared" si="5"/>
        <v>54.08162794</v>
      </c>
      <c r="U369" s="31">
        <f t="shared" si="6"/>
        <v>57.27484797</v>
      </c>
      <c r="V369" s="1"/>
      <c r="W369" s="32"/>
      <c r="X369" s="28"/>
      <c r="Y369" s="28"/>
      <c r="Z369" s="28"/>
      <c r="AA369" s="28"/>
      <c r="AB369" s="28"/>
    </row>
    <row r="370" ht="12.0" customHeight="1">
      <c r="A370" s="8" t="s">
        <v>42</v>
      </c>
      <c r="B370" s="9">
        <v>43285.0</v>
      </c>
      <c r="C370" s="10">
        <v>0.375</v>
      </c>
      <c r="D370" s="10">
        <v>0.5</v>
      </c>
      <c r="E370" s="13">
        <v>34.4</v>
      </c>
      <c r="F370" s="13"/>
      <c r="G370" s="13"/>
      <c r="H370" s="15">
        <v>26.2</v>
      </c>
      <c r="I370" s="13">
        <v>25.4</v>
      </c>
      <c r="J370" s="13"/>
      <c r="K370" s="13"/>
      <c r="L370" s="13">
        <v>2.75</v>
      </c>
      <c r="M370" s="13"/>
      <c r="N370" s="13"/>
      <c r="O370" s="13"/>
      <c r="P370" s="17">
        <f t="shared" si="24"/>
        <v>32</v>
      </c>
      <c r="Q370" s="17" t="str">
        <f t="shared" si="25"/>
        <v/>
      </c>
      <c r="R370" s="17">
        <f t="shared" si="3"/>
        <v>32.43744129</v>
      </c>
      <c r="S370" s="17">
        <f t="shared" si="26"/>
        <v>31.79744129</v>
      </c>
      <c r="T370" s="17">
        <f t="shared" si="5"/>
        <v>34.01068335</v>
      </c>
      <c r="U370" s="17">
        <f t="shared" si="6"/>
        <v>93.49250929</v>
      </c>
      <c r="V370" s="13"/>
      <c r="W370" s="79"/>
      <c r="X370" s="28"/>
      <c r="Y370" s="28"/>
      <c r="Z370" s="28"/>
      <c r="AA370" s="28"/>
      <c r="AB370" s="28"/>
    </row>
    <row r="371" ht="12.0" customHeight="1">
      <c r="A371" s="4" t="s">
        <v>42</v>
      </c>
      <c r="B371" s="29">
        <v>43285.0</v>
      </c>
      <c r="C371" s="3">
        <v>0.625</v>
      </c>
      <c r="D371" s="3">
        <v>0.75</v>
      </c>
      <c r="E371" s="1">
        <v>34.2</v>
      </c>
      <c r="F371" s="1"/>
      <c r="G371" s="1"/>
      <c r="H371" s="30">
        <v>30.0</v>
      </c>
      <c r="I371" s="1">
        <v>26.2</v>
      </c>
      <c r="J371" s="1"/>
      <c r="K371" s="1"/>
      <c r="L371" s="1"/>
      <c r="M371" s="1"/>
      <c r="N371" s="1"/>
      <c r="O371" s="1"/>
      <c r="P371" s="17">
        <f t="shared" si="24"/>
        <v>33.1</v>
      </c>
      <c r="Q371" s="31" t="str">
        <f t="shared" si="25"/>
        <v/>
      </c>
      <c r="R371" s="31">
        <f t="shared" si="3"/>
        <v>34.01068335</v>
      </c>
      <c r="S371" s="17">
        <f t="shared" si="26"/>
        <v>30.97068335</v>
      </c>
      <c r="T371" s="31">
        <f t="shared" si="5"/>
        <v>42.42634795</v>
      </c>
      <c r="U371" s="31">
        <f t="shared" si="6"/>
        <v>72.99870209</v>
      </c>
      <c r="V371" s="1"/>
      <c r="W371" s="27"/>
      <c r="X371" s="28"/>
      <c r="Y371" s="28"/>
      <c r="Z371" s="28"/>
      <c r="AA371" s="28"/>
      <c r="AB371" s="28"/>
    </row>
    <row r="372" ht="12.0" customHeight="1">
      <c r="A372" s="8" t="s">
        <v>43</v>
      </c>
      <c r="B372" s="9">
        <v>43286.0</v>
      </c>
      <c r="C372" s="10">
        <v>0.375</v>
      </c>
      <c r="D372" s="10">
        <v>0.5</v>
      </c>
      <c r="E372" s="13">
        <v>32.0</v>
      </c>
      <c r="F372" s="13"/>
      <c r="G372" s="13"/>
      <c r="H372" s="15">
        <v>26.8</v>
      </c>
      <c r="I372" s="13">
        <v>25.0</v>
      </c>
      <c r="J372" s="13"/>
      <c r="K372" s="13"/>
      <c r="L372" s="13">
        <v>0.0</v>
      </c>
      <c r="M372" s="13"/>
      <c r="N372" s="13"/>
      <c r="O372" s="13"/>
      <c r="P372" s="17">
        <f t="shared" si="24"/>
        <v>33.8</v>
      </c>
      <c r="Q372" s="17" t="str">
        <f t="shared" si="25"/>
        <v/>
      </c>
      <c r="R372" s="17">
        <f t="shared" si="3"/>
        <v>31.67489286</v>
      </c>
      <c r="S372" s="17">
        <f t="shared" si="26"/>
        <v>30.23489286</v>
      </c>
      <c r="T372" s="17">
        <f t="shared" si="5"/>
        <v>35.23385461</v>
      </c>
      <c r="U372" s="17">
        <f t="shared" si="6"/>
        <v>85.8120498</v>
      </c>
      <c r="V372" s="13"/>
      <c r="W372" s="27"/>
      <c r="X372" s="28"/>
      <c r="Y372" s="28"/>
      <c r="Z372" s="28"/>
      <c r="AA372" s="28"/>
      <c r="AB372" s="28"/>
    </row>
    <row r="373" ht="12.0" customHeight="1">
      <c r="A373" s="4" t="s">
        <v>43</v>
      </c>
      <c r="B373" s="29">
        <v>43286.0</v>
      </c>
      <c r="C373" s="3">
        <v>0.625</v>
      </c>
      <c r="D373" s="3">
        <v>0.75</v>
      </c>
      <c r="E373" s="1">
        <v>33.1</v>
      </c>
      <c r="F373" s="1"/>
      <c r="G373" s="1"/>
      <c r="H373" s="30">
        <v>32.4</v>
      </c>
      <c r="I373" s="1">
        <v>27.5</v>
      </c>
      <c r="J373" s="1"/>
      <c r="K373" s="1"/>
      <c r="L373" s="1"/>
      <c r="M373" s="1"/>
      <c r="N373" s="1"/>
      <c r="O373" s="1"/>
      <c r="P373" s="17" t="str">
        <f t="shared" si="24"/>
        <v/>
      </c>
      <c r="Q373" s="31" t="str">
        <f t="shared" si="25"/>
        <v/>
      </c>
      <c r="R373" s="31">
        <f t="shared" si="3"/>
        <v>36.70916751</v>
      </c>
      <c r="S373" s="17">
        <f t="shared" si="26"/>
        <v>32.78916751</v>
      </c>
      <c r="T373" s="31">
        <f t="shared" si="5"/>
        <v>48.62794535</v>
      </c>
      <c r="U373" s="31">
        <f t="shared" si="6"/>
        <v>67.4286509</v>
      </c>
      <c r="V373" s="1"/>
      <c r="W373" s="32"/>
      <c r="X373" s="28"/>
      <c r="Y373" s="28"/>
      <c r="Z373" s="28"/>
      <c r="AA373" s="28"/>
      <c r="AB373" s="28"/>
    </row>
    <row r="374" ht="12.0" customHeight="1">
      <c r="A374" s="8" t="s">
        <v>44</v>
      </c>
      <c r="B374" s="9">
        <v>43287.0</v>
      </c>
      <c r="C374" s="10">
        <v>0.375</v>
      </c>
      <c r="D374" s="10">
        <v>0.5</v>
      </c>
      <c r="E374" s="13">
        <v>33.8</v>
      </c>
      <c r="F374" s="13"/>
      <c r="G374" s="13"/>
      <c r="H374" s="15">
        <v>28.0</v>
      </c>
      <c r="I374" s="13">
        <v>25.4</v>
      </c>
      <c r="J374" s="13"/>
      <c r="K374" s="13"/>
      <c r="L374" s="13">
        <v>16.0</v>
      </c>
      <c r="M374" s="13"/>
      <c r="N374" s="13"/>
      <c r="O374" s="13"/>
      <c r="P374" s="17">
        <f t="shared" si="24"/>
        <v>33</v>
      </c>
      <c r="Q374" s="17" t="str">
        <f t="shared" si="25"/>
        <v/>
      </c>
      <c r="R374" s="17">
        <f t="shared" si="3"/>
        <v>32.43744129</v>
      </c>
      <c r="S374" s="17">
        <f t="shared" si="26"/>
        <v>30.35744129</v>
      </c>
      <c r="T374" s="17">
        <f t="shared" si="5"/>
        <v>37.79562539</v>
      </c>
      <c r="U374" s="17">
        <f t="shared" si="6"/>
        <v>80.3199867</v>
      </c>
      <c r="V374" s="13"/>
      <c r="W374" s="27"/>
      <c r="X374" s="28"/>
      <c r="Y374" s="28"/>
      <c r="Z374" s="28"/>
      <c r="AA374" s="28"/>
      <c r="AB374" s="28"/>
    </row>
    <row r="375" ht="12.0" customHeight="1">
      <c r="A375" s="4" t="s">
        <v>44</v>
      </c>
      <c r="B375" s="29">
        <v>43287.0</v>
      </c>
      <c r="C375" s="3">
        <v>0.625</v>
      </c>
      <c r="D375" s="3">
        <v>0.75</v>
      </c>
      <c r="E375" s="1"/>
      <c r="F375" s="1"/>
      <c r="G375" s="1"/>
      <c r="H375" s="30"/>
      <c r="I375" s="1"/>
      <c r="J375" s="1"/>
      <c r="K375" s="1"/>
      <c r="L375" s="1"/>
      <c r="M375" s="1"/>
      <c r="N375" s="1"/>
      <c r="O375" s="1"/>
      <c r="P375" s="17" t="str">
        <f t="shared" si="24"/>
        <v/>
      </c>
      <c r="Q375" s="31" t="str">
        <f t="shared" si="25"/>
        <v/>
      </c>
      <c r="R375" s="31" t="str">
        <f t="shared" si="3"/>
        <v/>
      </c>
      <c r="S375" s="17" t="str">
        <f t="shared" si="26"/>
        <v/>
      </c>
      <c r="T375" s="31" t="str">
        <f t="shared" si="5"/>
        <v/>
      </c>
      <c r="U375" s="31" t="str">
        <f t="shared" si="6"/>
        <v/>
      </c>
      <c r="V375" s="1"/>
      <c r="W375" s="32"/>
      <c r="X375" s="28"/>
      <c r="Y375" s="28"/>
      <c r="Z375" s="28"/>
      <c r="AA375" s="28"/>
      <c r="AB375" s="28"/>
    </row>
    <row r="376" ht="12.0" customHeight="1">
      <c r="A376" s="8" t="s">
        <v>45</v>
      </c>
      <c r="B376" s="9">
        <v>43288.0</v>
      </c>
      <c r="C376" s="10">
        <v>0.375</v>
      </c>
      <c r="D376" s="10">
        <v>0.5</v>
      </c>
      <c r="E376" s="13">
        <v>33.0</v>
      </c>
      <c r="F376" s="13"/>
      <c r="G376" s="13"/>
      <c r="H376" s="15">
        <v>28.4</v>
      </c>
      <c r="I376" s="13">
        <v>26.0</v>
      </c>
      <c r="J376" s="13"/>
      <c r="K376" s="13"/>
      <c r="L376" s="13">
        <v>0.0</v>
      </c>
      <c r="M376" s="13"/>
      <c r="N376" s="13"/>
      <c r="O376" s="13"/>
      <c r="P376" s="17">
        <f t="shared" si="24"/>
        <v>32.4</v>
      </c>
      <c r="Q376" s="17" t="str">
        <f t="shared" si="25"/>
        <v/>
      </c>
      <c r="R376" s="17">
        <f t="shared" si="3"/>
        <v>33.61126698</v>
      </c>
      <c r="S376" s="17">
        <f t="shared" si="26"/>
        <v>31.69126698</v>
      </c>
      <c r="T376" s="17">
        <f t="shared" si="5"/>
        <v>38.68484051</v>
      </c>
      <c r="U376" s="17">
        <f t="shared" si="6"/>
        <v>81.92166898</v>
      </c>
      <c r="V376" s="13"/>
      <c r="W376" s="27"/>
      <c r="X376" s="28"/>
      <c r="Y376" s="28"/>
      <c r="Z376" s="28"/>
      <c r="AA376" s="28"/>
      <c r="AB376" s="28"/>
    </row>
    <row r="377" ht="12.0" customHeight="1">
      <c r="A377" s="4" t="s">
        <v>45</v>
      </c>
      <c r="B377" s="29">
        <v>43288.0</v>
      </c>
      <c r="C377" s="3">
        <v>0.625</v>
      </c>
      <c r="D377" s="3">
        <v>0.75</v>
      </c>
      <c r="E377" s="1"/>
      <c r="F377" s="1"/>
      <c r="G377" s="1"/>
      <c r="H377" s="30"/>
      <c r="I377" s="1"/>
      <c r="J377" s="1"/>
      <c r="K377" s="1"/>
      <c r="L377" s="1"/>
      <c r="M377" s="1"/>
      <c r="N377" s="1"/>
      <c r="O377" s="1"/>
      <c r="P377" s="17">
        <f t="shared" si="24"/>
        <v>33.8</v>
      </c>
      <c r="Q377" s="31" t="str">
        <f t="shared" si="25"/>
        <v/>
      </c>
      <c r="R377" s="31" t="str">
        <f t="shared" si="3"/>
        <v/>
      </c>
      <c r="S377" s="17" t="str">
        <f t="shared" si="26"/>
        <v/>
      </c>
      <c r="T377" s="31" t="str">
        <f t="shared" si="5"/>
        <v/>
      </c>
      <c r="U377" s="31" t="str">
        <f t="shared" si="6"/>
        <v/>
      </c>
      <c r="V377" s="1"/>
      <c r="W377" s="32"/>
      <c r="X377" s="28"/>
      <c r="Y377" s="28"/>
      <c r="Z377" s="28"/>
      <c r="AA377" s="28"/>
      <c r="AB377" s="28"/>
    </row>
    <row r="378" ht="12.0" customHeight="1">
      <c r="A378" s="8" t="s">
        <v>46</v>
      </c>
      <c r="B378" s="9">
        <v>43289.0</v>
      </c>
      <c r="C378" s="10">
        <v>0.375</v>
      </c>
      <c r="D378" s="10">
        <v>0.5</v>
      </c>
      <c r="E378" s="13">
        <v>32.4</v>
      </c>
      <c r="F378" s="13"/>
      <c r="G378" s="13"/>
      <c r="H378" s="15">
        <v>29.2</v>
      </c>
      <c r="I378" s="13">
        <v>28.8</v>
      </c>
      <c r="J378" s="13"/>
      <c r="K378" s="13"/>
      <c r="L378" s="13"/>
      <c r="M378" s="13"/>
      <c r="N378" s="13"/>
      <c r="O378" s="13"/>
      <c r="P378" s="17">
        <f t="shared" si="24"/>
        <v>34.1</v>
      </c>
      <c r="Q378" s="17" t="str">
        <f t="shared" si="25"/>
        <v/>
      </c>
      <c r="R378" s="17">
        <f t="shared" si="3"/>
        <v>39.59220806</v>
      </c>
      <c r="S378" s="17">
        <f t="shared" si="26"/>
        <v>39.27220806</v>
      </c>
      <c r="T378" s="17">
        <f t="shared" si="5"/>
        <v>40.51803823</v>
      </c>
      <c r="U378" s="17">
        <f t="shared" si="6"/>
        <v>96.92524559</v>
      </c>
      <c r="V378" s="13"/>
      <c r="W378" s="27"/>
      <c r="X378" s="28"/>
      <c r="Y378" s="28"/>
      <c r="Z378" s="28"/>
      <c r="AA378" s="28"/>
      <c r="AB378" s="28"/>
    </row>
    <row r="379" ht="12.0" customHeight="1">
      <c r="A379" s="4" t="s">
        <v>46</v>
      </c>
      <c r="B379" s="29">
        <v>43289.0</v>
      </c>
      <c r="C379" s="3">
        <v>0.625</v>
      </c>
      <c r="D379" s="3">
        <v>0.75</v>
      </c>
      <c r="E379" s="1">
        <v>33.8</v>
      </c>
      <c r="F379" s="1"/>
      <c r="G379" s="1"/>
      <c r="H379" s="30">
        <v>33.0</v>
      </c>
      <c r="I379" s="1">
        <v>26.8</v>
      </c>
      <c r="J379" s="1"/>
      <c r="K379" s="1"/>
      <c r="L379" s="1"/>
      <c r="M379" s="1"/>
      <c r="N379" s="1"/>
      <c r="O379" s="1"/>
      <c r="P379" s="17">
        <f t="shared" si="24"/>
        <v>34.2</v>
      </c>
      <c r="Q379" s="31" t="str">
        <f t="shared" si="25"/>
        <v/>
      </c>
      <c r="R379" s="31">
        <f t="shared" si="3"/>
        <v>35.23385461</v>
      </c>
      <c r="S379" s="17">
        <f t="shared" si="26"/>
        <v>30.27385461</v>
      </c>
      <c r="T379" s="31">
        <f t="shared" si="5"/>
        <v>50.29607399</v>
      </c>
      <c r="U379" s="31">
        <f t="shared" si="6"/>
        <v>60.19128772</v>
      </c>
      <c r="V379" s="1"/>
      <c r="W379" s="32"/>
      <c r="X379" s="28"/>
      <c r="Y379" s="28"/>
      <c r="Z379" s="28"/>
      <c r="AA379" s="28"/>
      <c r="AB379" s="28"/>
    </row>
    <row r="380" ht="12.0" customHeight="1">
      <c r="A380" s="8" t="s">
        <v>25</v>
      </c>
      <c r="B380" s="9">
        <v>43290.0</v>
      </c>
      <c r="C380" s="10">
        <v>0.375</v>
      </c>
      <c r="D380" s="10">
        <v>0.5</v>
      </c>
      <c r="E380" s="13">
        <v>34.1</v>
      </c>
      <c r="F380" s="13"/>
      <c r="G380" s="13"/>
      <c r="H380" s="15">
        <v>27.1</v>
      </c>
      <c r="I380" s="13">
        <v>24.8</v>
      </c>
      <c r="J380" s="13"/>
      <c r="K380" s="13"/>
      <c r="L380" s="13">
        <v>5.0</v>
      </c>
      <c r="M380" s="13"/>
      <c r="N380" s="13"/>
      <c r="O380" s="13"/>
      <c r="P380" s="17">
        <f t="shared" si="24"/>
        <v>34.2</v>
      </c>
      <c r="Q380" s="17" t="str">
        <f t="shared" si="25"/>
        <v/>
      </c>
      <c r="R380" s="17">
        <f t="shared" si="3"/>
        <v>31.29951528</v>
      </c>
      <c r="S380" s="17">
        <f t="shared" si="26"/>
        <v>29.45951528</v>
      </c>
      <c r="T380" s="17">
        <f t="shared" si="5"/>
        <v>35.85968262</v>
      </c>
      <c r="U380" s="17">
        <f t="shared" si="6"/>
        <v>82.15219189</v>
      </c>
      <c r="V380" s="13"/>
      <c r="W380" s="27"/>
      <c r="X380" s="28"/>
      <c r="Y380" s="28"/>
      <c r="Z380" s="28"/>
      <c r="AA380" s="28"/>
      <c r="AB380" s="28"/>
    </row>
    <row r="381" ht="12.0" customHeight="1">
      <c r="A381" s="4" t="s">
        <v>25</v>
      </c>
      <c r="B381" s="29">
        <v>43290.0</v>
      </c>
      <c r="C381" s="3">
        <v>0.625</v>
      </c>
      <c r="D381" s="3">
        <v>0.75</v>
      </c>
      <c r="E381" s="1">
        <v>34.2</v>
      </c>
      <c r="F381" s="1"/>
      <c r="G381" s="1"/>
      <c r="H381" s="30">
        <v>30.4</v>
      </c>
      <c r="I381" s="1">
        <v>27.0</v>
      </c>
      <c r="J381" s="1"/>
      <c r="K381" s="1"/>
      <c r="L381" s="1"/>
      <c r="M381" s="1"/>
      <c r="N381" s="1"/>
      <c r="O381" s="1"/>
      <c r="P381" s="17" t="str">
        <f t="shared" si="24"/>
        <v/>
      </c>
      <c r="Q381" s="31" t="str">
        <f t="shared" si="25"/>
        <v/>
      </c>
      <c r="R381" s="31">
        <f t="shared" si="3"/>
        <v>35.65000614</v>
      </c>
      <c r="S381" s="17">
        <f t="shared" si="26"/>
        <v>32.93000614</v>
      </c>
      <c r="T381" s="31">
        <f t="shared" si="5"/>
        <v>43.4094688</v>
      </c>
      <c r="U381" s="31">
        <f t="shared" si="6"/>
        <v>75.85903963</v>
      </c>
      <c r="V381" s="1"/>
      <c r="W381" s="32"/>
      <c r="X381" s="28"/>
      <c r="Y381" s="28"/>
      <c r="Z381" s="28"/>
      <c r="AA381" s="28"/>
      <c r="AB381" s="28"/>
    </row>
    <row r="382" ht="12.0" customHeight="1">
      <c r="A382" s="8" t="s">
        <v>39</v>
      </c>
      <c r="B382" s="9">
        <v>43291.0</v>
      </c>
      <c r="C382" s="10">
        <v>0.375</v>
      </c>
      <c r="D382" s="10">
        <v>0.5</v>
      </c>
      <c r="E382" s="13">
        <v>34.2</v>
      </c>
      <c r="F382" s="13"/>
      <c r="G382" s="13"/>
      <c r="H382" s="15">
        <v>28.8</v>
      </c>
      <c r="I382" s="13">
        <v>26.4</v>
      </c>
      <c r="J382" s="13"/>
      <c r="K382" s="13"/>
      <c r="L382" s="13">
        <v>0.0</v>
      </c>
      <c r="M382" s="13"/>
      <c r="N382" s="13"/>
      <c r="O382" s="13"/>
      <c r="P382" s="17">
        <f t="shared" si="24"/>
        <v>32.8</v>
      </c>
      <c r="Q382" s="17" t="str">
        <f t="shared" si="25"/>
        <v/>
      </c>
      <c r="R382" s="17">
        <f t="shared" si="3"/>
        <v>34.41422945</v>
      </c>
      <c r="S382" s="17">
        <f t="shared" si="26"/>
        <v>32.49422945</v>
      </c>
      <c r="T382" s="17">
        <f t="shared" si="5"/>
        <v>39.59220806</v>
      </c>
      <c r="U382" s="17">
        <f t="shared" si="6"/>
        <v>82.07228402</v>
      </c>
      <c r="V382" s="13"/>
      <c r="W382" s="27"/>
      <c r="X382" s="28"/>
      <c r="Y382" s="28"/>
      <c r="Z382" s="28"/>
      <c r="AA382" s="28"/>
      <c r="AB382" s="28"/>
    </row>
    <row r="383" ht="12.0" customHeight="1">
      <c r="A383" s="4" t="s">
        <v>39</v>
      </c>
      <c r="B383" s="29">
        <v>43291.0</v>
      </c>
      <c r="C383" s="3">
        <v>0.625</v>
      </c>
      <c r="D383" s="3">
        <v>0.75</v>
      </c>
      <c r="E383" s="1"/>
      <c r="F383" s="1"/>
      <c r="G383" s="1"/>
      <c r="H383" s="30"/>
      <c r="I383" s="1"/>
      <c r="J383" s="1"/>
      <c r="K383" s="1"/>
      <c r="L383" s="1"/>
      <c r="M383" s="1"/>
      <c r="N383" s="1"/>
      <c r="O383" s="1"/>
      <c r="P383" s="17" t="str">
        <f t="shared" si="24"/>
        <v/>
      </c>
      <c r="Q383" s="31" t="str">
        <f t="shared" si="25"/>
        <v/>
      </c>
      <c r="R383" s="31" t="str">
        <f t="shared" si="3"/>
        <v/>
      </c>
      <c r="S383" s="17" t="str">
        <f t="shared" si="26"/>
        <v/>
      </c>
      <c r="T383" s="31" t="str">
        <f t="shared" si="5"/>
        <v/>
      </c>
      <c r="U383" s="31" t="str">
        <f t="shared" si="6"/>
        <v/>
      </c>
      <c r="V383" s="1"/>
      <c r="W383" s="32"/>
      <c r="X383" s="28"/>
      <c r="Y383" s="28"/>
      <c r="Z383" s="28"/>
      <c r="AA383" s="28"/>
      <c r="AB383" s="28"/>
    </row>
    <row r="384" ht="12.0" customHeight="1">
      <c r="A384" s="8" t="s">
        <v>42</v>
      </c>
      <c r="B384" s="9">
        <v>43292.0</v>
      </c>
      <c r="C384" s="10">
        <v>0.375</v>
      </c>
      <c r="D384" s="10">
        <v>0.5</v>
      </c>
      <c r="E384" s="13">
        <v>32.8</v>
      </c>
      <c r="F384" s="13"/>
      <c r="G384" s="13"/>
      <c r="H384" s="15">
        <v>27.0</v>
      </c>
      <c r="I384" s="13">
        <v>24.4</v>
      </c>
      <c r="J384" s="13"/>
      <c r="K384" s="13"/>
      <c r="L384" s="13">
        <v>0.0</v>
      </c>
      <c r="M384" s="13"/>
      <c r="N384" s="13"/>
      <c r="O384" s="13"/>
      <c r="P384" s="17">
        <f t="shared" si="24"/>
        <v>31.9</v>
      </c>
      <c r="Q384" s="17" t="str">
        <f t="shared" si="25"/>
        <v/>
      </c>
      <c r="R384" s="17">
        <f t="shared" si="3"/>
        <v>30.56038249</v>
      </c>
      <c r="S384" s="17">
        <f t="shared" si="26"/>
        <v>28.48038249</v>
      </c>
      <c r="T384" s="17">
        <f t="shared" si="5"/>
        <v>35.65000614</v>
      </c>
      <c r="U384" s="17">
        <f t="shared" si="6"/>
        <v>79.88885717</v>
      </c>
      <c r="V384" s="13"/>
      <c r="W384" s="27"/>
      <c r="X384" s="28"/>
      <c r="Y384" s="28"/>
      <c r="Z384" s="28"/>
      <c r="AA384" s="28"/>
      <c r="AB384" s="28"/>
    </row>
    <row r="385" ht="12.0" customHeight="1">
      <c r="A385" s="4" t="s">
        <v>42</v>
      </c>
      <c r="B385" s="29">
        <v>43292.0</v>
      </c>
      <c r="C385" s="3">
        <v>0.625</v>
      </c>
      <c r="D385" s="3">
        <v>0.75</v>
      </c>
      <c r="E385" s="1"/>
      <c r="F385" s="1"/>
      <c r="G385" s="1"/>
      <c r="H385" s="30"/>
      <c r="I385" s="1"/>
      <c r="J385" s="1"/>
      <c r="K385" s="1"/>
      <c r="L385" s="1"/>
      <c r="M385" s="1"/>
      <c r="N385" s="1"/>
      <c r="O385" s="1"/>
      <c r="P385" s="17" t="str">
        <f t="shared" si="24"/>
        <v/>
      </c>
      <c r="Q385" s="31" t="str">
        <f t="shared" si="25"/>
        <v/>
      </c>
      <c r="R385" s="31" t="str">
        <f t="shared" si="3"/>
        <v/>
      </c>
      <c r="S385" s="17" t="str">
        <f t="shared" si="26"/>
        <v/>
      </c>
      <c r="T385" s="31" t="str">
        <f t="shared" si="5"/>
        <v/>
      </c>
      <c r="U385" s="31" t="str">
        <f t="shared" si="6"/>
        <v/>
      </c>
      <c r="V385" s="1"/>
      <c r="W385" s="32"/>
      <c r="X385" s="28"/>
      <c r="Y385" s="28"/>
      <c r="Z385" s="28"/>
      <c r="AA385" s="28"/>
      <c r="AB385" s="28"/>
    </row>
    <row r="386" ht="12.0" customHeight="1">
      <c r="A386" s="8" t="s">
        <v>43</v>
      </c>
      <c r="B386" s="9">
        <v>43293.0</v>
      </c>
      <c r="C386" s="10">
        <v>0.375</v>
      </c>
      <c r="D386" s="10">
        <v>0.5</v>
      </c>
      <c r="E386" s="13">
        <v>31.9</v>
      </c>
      <c r="F386" s="13"/>
      <c r="G386" s="13"/>
      <c r="H386" s="15">
        <v>28.0</v>
      </c>
      <c r="I386" s="13">
        <v>25.5</v>
      </c>
      <c r="J386" s="13"/>
      <c r="K386" s="13"/>
      <c r="L386" s="13">
        <v>0.25</v>
      </c>
      <c r="M386" s="13"/>
      <c r="N386" s="13"/>
      <c r="O386" s="13"/>
      <c r="P386" s="17" t="str">
        <f t="shared" si="24"/>
        <v/>
      </c>
      <c r="Q386" s="17" t="str">
        <f t="shared" si="25"/>
        <v/>
      </c>
      <c r="R386" s="17">
        <f t="shared" si="3"/>
        <v>32.63056049</v>
      </c>
      <c r="S386" s="17">
        <f t="shared" si="26"/>
        <v>30.63056049</v>
      </c>
      <c r="T386" s="17">
        <f t="shared" si="5"/>
        <v>37.79562539</v>
      </c>
      <c r="U386" s="17">
        <f t="shared" si="6"/>
        <v>81.0426079</v>
      </c>
      <c r="V386" s="13"/>
      <c r="W386" s="27"/>
      <c r="X386" s="28"/>
      <c r="Y386" s="28"/>
      <c r="Z386" s="28"/>
      <c r="AA386" s="28"/>
      <c r="AB386" s="28"/>
    </row>
    <row r="387" ht="12.0" customHeight="1">
      <c r="A387" s="4" t="s">
        <v>43</v>
      </c>
      <c r="B387" s="29">
        <v>43293.0</v>
      </c>
      <c r="C387" s="3">
        <v>0.625</v>
      </c>
      <c r="D387" s="3">
        <v>0.75</v>
      </c>
      <c r="E387" s="1"/>
      <c r="F387" s="1"/>
      <c r="G387" s="1"/>
      <c r="H387" s="30"/>
      <c r="I387" s="1"/>
      <c r="J387" s="1"/>
      <c r="K387" s="1"/>
      <c r="L387" s="1"/>
      <c r="M387" s="1"/>
      <c r="N387" s="1"/>
      <c r="O387" s="1"/>
      <c r="P387" s="17" t="str">
        <f t="shared" si="24"/>
        <v/>
      </c>
      <c r="Q387" s="31" t="str">
        <f t="shared" si="25"/>
        <v/>
      </c>
      <c r="R387" s="31" t="str">
        <f t="shared" si="3"/>
        <v/>
      </c>
      <c r="S387" s="17" t="str">
        <f t="shared" si="26"/>
        <v/>
      </c>
      <c r="T387" s="31" t="str">
        <f t="shared" si="5"/>
        <v/>
      </c>
      <c r="U387" s="31" t="str">
        <f t="shared" si="6"/>
        <v/>
      </c>
      <c r="V387" s="1"/>
      <c r="W387" s="32"/>
      <c r="X387" s="28"/>
      <c r="Y387" s="28"/>
      <c r="Z387" s="28"/>
      <c r="AA387" s="28"/>
      <c r="AB387" s="28"/>
    </row>
    <row r="388" ht="12.0" customHeight="1">
      <c r="A388" s="8" t="s">
        <v>44</v>
      </c>
      <c r="B388" s="9">
        <v>43294.0</v>
      </c>
      <c r="C388" s="10">
        <v>0.375</v>
      </c>
      <c r="D388" s="10">
        <v>0.5</v>
      </c>
      <c r="E388" s="13"/>
      <c r="F388" s="13"/>
      <c r="G388" s="13"/>
      <c r="H388" s="15"/>
      <c r="I388" s="13"/>
      <c r="J388" s="13"/>
      <c r="K388" s="13"/>
      <c r="L388" s="13">
        <v>0.0</v>
      </c>
      <c r="M388" s="13"/>
      <c r="N388" s="13"/>
      <c r="O388" s="13"/>
      <c r="P388" s="17" t="str">
        <f t="shared" si="24"/>
        <v/>
      </c>
      <c r="Q388" s="17" t="str">
        <f t="shared" si="25"/>
        <v/>
      </c>
      <c r="R388" s="17" t="str">
        <f t="shared" si="3"/>
        <v/>
      </c>
      <c r="S388" s="17" t="str">
        <f t="shared" si="26"/>
        <v/>
      </c>
      <c r="T388" s="17" t="str">
        <f t="shared" si="5"/>
        <v/>
      </c>
      <c r="U388" s="17" t="str">
        <f t="shared" si="6"/>
        <v/>
      </c>
      <c r="V388" s="13"/>
      <c r="W388" s="27"/>
      <c r="X388" s="28"/>
      <c r="Y388" s="28"/>
      <c r="Z388" s="28"/>
      <c r="AA388" s="28"/>
      <c r="AB388" s="28"/>
    </row>
    <row r="389" ht="12.0" customHeight="1">
      <c r="A389" s="4" t="s">
        <v>44</v>
      </c>
      <c r="B389" s="29">
        <v>43294.0</v>
      </c>
      <c r="C389" s="3">
        <v>0.625</v>
      </c>
      <c r="D389" s="3">
        <v>0.75</v>
      </c>
      <c r="E389" s="1"/>
      <c r="F389" s="1"/>
      <c r="G389" s="1"/>
      <c r="H389" s="30"/>
      <c r="I389" s="1"/>
      <c r="J389" s="1"/>
      <c r="K389" s="1"/>
      <c r="L389" s="1"/>
      <c r="M389" s="1"/>
      <c r="N389" s="1"/>
      <c r="O389" s="1"/>
      <c r="P389" s="17" t="str">
        <f t="shared" si="24"/>
        <v/>
      </c>
      <c r="Q389" s="31" t="str">
        <f t="shared" si="25"/>
        <v/>
      </c>
      <c r="R389" s="31" t="str">
        <f t="shared" si="3"/>
        <v/>
      </c>
      <c r="S389" s="17" t="str">
        <f t="shared" si="26"/>
        <v/>
      </c>
      <c r="T389" s="31" t="str">
        <f t="shared" si="5"/>
        <v/>
      </c>
      <c r="U389" s="31" t="str">
        <f t="shared" si="6"/>
        <v/>
      </c>
      <c r="V389" s="1"/>
      <c r="W389" s="32"/>
      <c r="X389" s="28"/>
      <c r="Y389" s="28"/>
      <c r="Z389" s="28"/>
      <c r="AA389" s="28"/>
      <c r="AB389" s="28"/>
    </row>
    <row r="390" ht="12.0" customHeight="1">
      <c r="A390" s="8" t="s">
        <v>45</v>
      </c>
      <c r="B390" s="9">
        <v>43295.0</v>
      </c>
      <c r="C390" s="10">
        <v>0.375</v>
      </c>
      <c r="D390" s="10">
        <v>0.5</v>
      </c>
      <c r="E390" s="13"/>
      <c r="F390" s="13"/>
      <c r="G390" s="13"/>
      <c r="H390" s="15"/>
      <c r="I390" s="13"/>
      <c r="J390" s="13"/>
      <c r="K390" s="13"/>
      <c r="L390" s="13"/>
      <c r="M390" s="13"/>
      <c r="N390" s="13"/>
      <c r="O390" s="13"/>
      <c r="P390" s="17">
        <f t="shared" si="24"/>
        <v>32.7</v>
      </c>
      <c r="Q390" s="17" t="str">
        <f t="shared" si="25"/>
        <v/>
      </c>
      <c r="R390" s="17" t="str">
        <f t="shared" si="3"/>
        <v/>
      </c>
      <c r="S390" s="17" t="str">
        <f t="shared" si="26"/>
        <v/>
      </c>
      <c r="T390" s="17" t="str">
        <f t="shared" si="5"/>
        <v/>
      </c>
      <c r="U390" s="17" t="str">
        <f t="shared" si="6"/>
        <v/>
      </c>
      <c r="V390" s="13"/>
      <c r="W390" s="27"/>
      <c r="X390" s="28"/>
      <c r="Y390" s="28"/>
      <c r="Z390" s="28"/>
      <c r="AA390" s="28"/>
      <c r="AB390" s="28"/>
    </row>
    <row r="391" ht="12.0" customHeight="1">
      <c r="A391" s="4" t="s">
        <v>45</v>
      </c>
      <c r="B391" s="29">
        <v>43295.0</v>
      </c>
      <c r="C391" s="3">
        <v>0.625</v>
      </c>
      <c r="D391" s="3">
        <v>0.75</v>
      </c>
      <c r="E391" s="1"/>
      <c r="F391" s="1"/>
      <c r="G391" s="1"/>
      <c r="H391" s="30"/>
      <c r="I391" s="1"/>
      <c r="J391" s="1"/>
      <c r="K391" s="1"/>
      <c r="L391" s="1"/>
      <c r="M391" s="1"/>
      <c r="N391" s="1"/>
      <c r="O391" s="1"/>
      <c r="P391" s="17" t="str">
        <f t="shared" si="24"/>
        <v/>
      </c>
      <c r="Q391" s="31" t="str">
        <f t="shared" si="25"/>
        <v/>
      </c>
      <c r="R391" s="31" t="str">
        <f t="shared" si="3"/>
        <v/>
      </c>
      <c r="S391" s="17" t="str">
        <f t="shared" si="26"/>
        <v/>
      </c>
      <c r="T391" s="31" t="str">
        <f t="shared" si="5"/>
        <v/>
      </c>
      <c r="U391" s="31" t="str">
        <f t="shared" si="6"/>
        <v/>
      </c>
      <c r="V391" s="1"/>
      <c r="W391" s="32"/>
      <c r="X391" s="28"/>
      <c r="Y391" s="28"/>
      <c r="Z391" s="28"/>
      <c r="AA391" s="28"/>
      <c r="AB391" s="28"/>
    </row>
    <row r="392" ht="12.0" customHeight="1">
      <c r="A392" s="8" t="s">
        <v>46</v>
      </c>
      <c r="B392" s="9">
        <v>43296.0</v>
      </c>
      <c r="C392" s="10">
        <v>0.375</v>
      </c>
      <c r="D392" s="10">
        <v>0.5</v>
      </c>
      <c r="E392" s="13">
        <v>32.7</v>
      </c>
      <c r="F392" s="13"/>
      <c r="G392" s="13"/>
      <c r="H392" s="15">
        <v>28.2</v>
      </c>
      <c r="I392" s="13">
        <v>25.3</v>
      </c>
      <c r="J392" s="13"/>
      <c r="K392" s="13"/>
      <c r="L392" s="13"/>
      <c r="M392" s="13"/>
      <c r="N392" s="13"/>
      <c r="O392" s="13"/>
      <c r="P392" s="17">
        <f t="shared" si="24"/>
        <v>33.2</v>
      </c>
      <c r="Q392" s="17" t="str">
        <f t="shared" si="25"/>
        <v/>
      </c>
      <c r="R392" s="17">
        <f t="shared" si="3"/>
        <v>32.24531926</v>
      </c>
      <c r="S392" s="17">
        <f t="shared" si="26"/>
        <v>29.92531926</v>
      </c>
      <c r="T392" s="17">
        <f t="shared" si="5"/>
        <v>38.23798312</v>
      </c>
      <c r="U392" s="17">
        <f t="shared" si="6"/>
        <v>78.2607157</v>
      </c>
      <c r="V392" s="13"/>
      <c r="W392" s="27"/>
      <c r="X392" s="28"/>
      <c r="Y392" s="28"/>
      <c r="Z392" s="28"/>
      <c r="AA392" s="28"/>
      <c r="AB392" s="28"/>
    </row>
    <row r="393" ht="12.0" customHeight="1">
      <c r="A393" s="4" t="s">
        <v>46</v>
      </c>
      <c r="B393" s="29">
        <v>43296.0</v>
      </c>
      <c r="C393" s="3">
        <v>0.625</v>
      </c>
      <c r="D393" s="3">
        <v>0.75</v>
      </c>
      <c r="E393" s="1"/>
      <c r="F393" s="1"/>
      <c r="G393" s="1"/>
      <c r="H393" s="30"/>
      <c r="I393" s="1"/>
      <c r="J393" s="1"/>
      <c r="K393" s="1"/>
      <c r="L393" s="1"/>
      <c r="M393" s="1"/>
      <c r="N393" s="1"/>
      <c r="O393" s="1"/>
      <c r="P393" s="17" t="str">
        <f t="shared" si="24"/>
        <v/>
      </c>
      <c r="Q393" s="31" t="str">
        <f t="shared" si="25"/>
        <v/>
      </c>
      <c r="R393" s="31" t="str">
        <f t="shared" si="3"/>
        <v/>
      </c>
      <c r="S393" s="17" t="str">
        <f t="shared" si="26"/>
        <v/>
      </c>
      <c r="T393" s="31" t="str">
        <f t="shared" si="5"/>
        <v/>
      </c>
      <c r="U393" s="31" t="str">
        <f t="shared" si="6"/>
        <v/>
      </c>
      <c r="V393" s="1"/>
      <c r="W393" s="32"/>
      <c r="X393" s="28"/>
      <c r="Y393" s="28"/>
      <c r="Z393" s="28"/>
      <c r="AA393" s="28"/>
      <c r="AB393" s="28"/>
    </row>
    <row r="394" ht="12.0" customHeight="1">
      <c r="A394" s="8" t="s">
        <v>25</v>
      </c>
      <c r="B394" s="9">
        <v>43297.0</v>
      </c>
      <c r="C394" s="10">
        <v>0.375</v>
      </c>
      <c r="D394" s="10">
        <v>0.5</v>
      </c>
      <c r="E394" s="13">
        <v>33.2</v>
      </c>
      <c r="F394" s="13"/>
      <c r="G394" s="13"/>
      <c r="H394" s="15">
        <v>29.0</v>
      </c>
      <c r="I394" s="13">
        <v>26.2</v>
      </c>
      <c r="J394" s="13"/>
      <c r="K394" s="13"/>
      <c r="L394" s="13"/>
      <c r="M394" s="13"/>
      <c r="N394" s="13"/>
      <c r="O394" s="13"/>
      <c r="P394" s="17">
        <f t="shared" si="24"/>
        <v>32.9</v>
      </c>
      <c r="Q394" s="17" t="str">
        <f t="shared" si="25"/>
        <v/>
      </c>
      <c r="R394" s="17">
        <f t="shared" si="3"/>
        <v>34.01068335</v>
      </c>
      <c r="S394" s="17">
        <f t="shared" si="26"/>
        <v>31.77068335</v>
      </c>
      <c r="T394" s="17">
        <f t="shared" si="5"/>
        <v>40.05279577</v>
      </c>
      <c r="U394" s="17">
        <f t="shared" si="6"/>
        <v>79.3220117</v>
      </c>
      <c r="V394" s="13"/>
      <c r="W394" s="27"/>
      <c r="X394" s="28"/>
      <c r="Y394" s="28"/>
      <c r="Z394" s="28"/>
      <c r="AA394" s="28"/>
      <c r="AB394" s="28"/>
    </row>
    <row r="395" ht="12.0" customHeight="1">
      <c r="A395" s="4" t="s">
        <v>25</v>
      </c>
      <c r="B395" s="29">
        <v>43297.0</v>
      </c>
      <c r="C395" s="3">
        <v>0.625</v>
      </c>
      <c r="D395" s="3">
        <v>0.75</v>
      </c>
      <c r="E395" s="1"/>
      <c r="F395" s="1"/>
      <c r="G395" s="1"/>
      <c r="H395" s="30"/>
      <c r="I395" s="1"/>
      <c r="J395" s="1"/>
      <c r="K395" s="1"/>
      <c r="L395" s="1"/>
      <c r="M395" s="1"/>
      <c r="N395" s="1"/>
      <c r="O395" s="1"/>
      <c r="P395" s="17" t="str">
        <f t="shared" si="24"/>
        <v/>
      </c>
      <c r="Q395" s="31" t="str">
        <f t="shared" si="25"/>
        <v/>
      </c>
      <c r="R395" s="31" t="str">
        <f t="shared" si="3"/>
        <v/>
      </c>
      <c r="S395" s="17" t="str">
        <f t="shared" si="26"/>
        <v/>
      </c>
      <c r="T395" s="31" t="str">
        <f t="shared" si="5"/>
        <v/>
      </c>
      <c r="U395" s="31" t="str">
        <f t="shared" si="6"/>
        <v/>
      </c>
      <c r="V395" s="1"/>
      <c r="W395" s="32"/>
      <c r="X395" s="28"/>
      <c r="Y395" s="28"/>
      <c r="Z395" s="28"/>
      <c r="AA395" s="28"/>
      <c r="AB395" s="28"/>
    </row>
    <row r="396" ht="12.0" customHeight="1">
      <c r="A396" s="8" t="s">
        <v>39</v>
      </c>
      <c r="B396" s="9">
        <v>43298.0</v>
      </c>
      <c r="C396" s="10">
        <v>0.375</v>
      </c>
      <c r="D396" s="10">
        <v>0.5</v>
      </c>
      <c r="E396" s="13">
        <v>32.9</v>
      </c>
      <c r="F396" s="13"/>
      <c r="G396" s="13"/>
      <c r="H396" s="15">
        <v>27.4</v>
      </c>
      <c r="I396" s="13">
        <v>25.4</v>
      </c>
      <c r="J396" s="13"/>
      <c r="K396" s="13"/>
      <c r="L396" s="13">
        <v>11.5</v>
      </c>
      <c r="M396" s="13"/>
      <c r="N396" s="13"/>
      <c r="O396" s="13"/>
      <c r="P396" s="17">
        <f t="shared" si="24"/>
        <v>32.4</v>
      </c>
      <c r="Q396" s="17" t="str">
        <f t="shared" si="25"/>
        <v/>
      </c>
      <c r="R396" s="17">
        <f t="shared" si="3"/>
        <v>32.43744129</v>
      </c>
      <c r="S396" s="17">
        <f t="shared" si="26"/>
        <v>30.83744129</v>
      </c>
      <c r="T396" s="17">
        <f t="shared" si="5"/>
        <v>36.49517019</v>
      </c>
      <c r="U396" s="17">
        <f t="shared" si="6"/>
        <v>84.49732152</v>
      </c>
      <c r="V396" s="13"/>
      <c r="W396" s="27"/>
      <c r="X396" s="28"/>
      <c r="Y396" s="28"/>
      <c r="Z396" s="28"/>
      <c r="AA396" s="28"/>
      <c r="AB396" s="28"/>
    </row>
    <row r="397" ht="12.0" customHeight="1">
      <c r="A397" s="4" t="s">
        <v>39</v>
      </c>
      <c r="B397" s="29">
        <v>43298.0</v>
      </c>
      <c r="C397" s="3">
        <v>0.625</v>
      </c>
      <c r="D397" s="3">
        <v>0.75</v>
      </c>
      <c r="E397" s="1"/>
      <c r="F397" s="1"/>
      <c r="G397" s="1"/>
      <c r="H397" s="30"/>
      <c r="I397" s="1"/>
      <c r="J397" s="1"/>
      <c r="K397" s="1"/>
      <c r="L397" s="1"/>
      <c r="M397" s="1"/>
      <c r="N397" s="1"/>
      <c r="O397" s="1"/>
      <c r="P397" s="17" t="str">
        <f t="shared" si="24"/>
        <v/>
      </c>
      <c r="Q397" s="31" t="str">
        <f t="shared" si="25"/>
        <v/>
      </c>
      <c r="R397" s="31" t="str">
        <f t="shared" si="3"/>
        <v/>
      </c>
      <c r="S397" s="17" t="str">
        <f t="shared" si="26"/>
        <v/>
      </c>
      <c r="T397" s="31" t="str">
        <f t="shared" si="5"/>
        <v/>
      </c>
      <c r="U397" s="31" t="str">
        <f t="shared" si="6"/>
        <v/>
      </c>
      <c r="V397" s="1"/>
      <c r="W397" s="32"/>
      <c r="X397" s="28"/>
      <c r="Y397" s="28"/>
      <c r="Z397" s="28"/>
      <c r="AA397" s="28"/>
      <c r="AB397" s="28"/>
    </row>
    <row r="398" ht="12.0" customHeight="1">
      <c r="A398" s="8" t="s">
        <v>42</v>
      </c>
      <c r="B398" s="9">
        <v>43299.0</v>
      </c>
      <c r="C398" s="10">
        <v>0.375</v>
      </c>
      <c r="D398" s="10">
        <v>0.5</v>
      </c>
      <c r="E398" s="13">
        <v>32.4</v>
      </c>
      <c r="F398" s="13"/>
      <c r="G398" s="13"/>
      <c r="H398" s="15">
        <v>27.6</v>
      </c>
      <c r="I398" s="13">
        <v>25.6</v>
      </c>
      <c r="J398" s="13"/>
      <c r="K398" s="13"/>
      <c r="L398" s="13">
        <v>3.75</v>
      </c>
      <c r="M398" s="13"/>
      <c r="N398" s="13"/>
      <c r="O398" s="13"/>
      <c r="P398" s="17" t="str">
        <f t="shared" si="24"/>
        <v/>
      </c>
      <c r="Q398" s="17" t="str">
        <f t="shared" si="25"/>
        <v/>
      </c>
      <c r="R398" s="17">
        <f t="shared" si="3"/>
        <v>32.82468122</v>
      </c>
      <c r="S398" s="17">
        <f t="shared" si="26"/>
        <v>31.22468122</v>
      </c>
      <c r="T398" s="17">
        <f t="shared" si="5"/>
        <v>36.92425667</v>
      </c>
      <c r="U398" s="17">
        <f t="shared" si="6"/>
        <v>84.56414301</v>
      </c>
      <c r="V398" s="13"/>
      <c r="W398" s="27"/>
      <c r="X398" s="28"/>
      <c r="Y398" s="28"/>
      <c r="Z398" s="28"/>
      <c r="AA398" s="28"/>
      <c r="AB398" s="28"/>
    </row>
    <row r="399" ht="12.0" customHeight="1">
      <c r="A399" s="4" t="s">
        <v>42</v>
      </c>
      <c r="B399" s="29">
        <v>43299.0</v>
      </c>
      <c r="C399" s="3">
        <v>0.625</v>
      </c>
      <c r="D399" s="3">
        <v>0.75</v>
      </c>
      <c r="E399" s="1"/>
      <c r="F399" s="1"/>
      <c r="G399" s="1"/>
      <c r="H399" s="30"/>
      <c r="I399" s="1"/>
      <c r="J399" s="1"/>
      <c r="K399" s="1"/>
      <c r="L399" s="1"/>
      <c r="M399" s="1"/>
      <c r="N399" s="1"/>
      <c r="O399" s="1"/>
      <c r="P399" s="17" t="str">
        <f t="shared" si="24"/>
        <v/>
      </c>
      <c r="Q399" s="31" t="str">
        <f t="shared" si="25"/>
        <v/>
      </c>
      <c r="R399" s="31" t="str">
        <f t="shared" si="3"/>
        <v/>
      </c>
      <c r="S399" s="17" t="str">
        <f t="shared" si="26"/>
        <v/>
      </c>
      <c r="T399" s="31" t="str">
        <f t="shared" si="5"/>
        <v/>
      </c>
      <c r="U399" s="31" t="str">
        <f t="shared" si="6"/>
        <v/>
      </c>
      <c r="V399" s="1"/>
      <c r="W399" s="32"/>
      <c r="X399" s="28"/>
      <c r="Y399" s="28"/>
      <c r="Z399" s="28"/>
      <c r="AA399" s="28"/>
      <c r="AB399" s="28"/>
    </row>
    <row r="400" ht="12.0" customHeight="1">
      <c r="A400" s="8" t="s">
        <v>43</v>
      </c>
      <c r="B400" s="9">
        <v>43300.0</v>
      </c>
      <c r="C400" s="10">
        <v>0.375</v>
      </c>
      <c r="D400" s="10">
        <v>0.5</v>
      </c>
      <c r="E400" s="13"/>
      <c r="F400" s="13"/>
      <c r="G400" s="13"/>
      <c r="H400" s="15"/>
      <c r="I400" s="13"/>
      <c r="J400" s="13"/>
      <c r="K400" s="13"/>
      <c r="L400" s="13">
        <v>0.0</v>
      </c>
      <c r="M400" s="13"/>
      <c r="N400" s="13"/>
      <c r="O400" s="13"/>
      <c r="P400" s="17" t="str">
        <f t="shared" si="24"/>
        <v/>
      </c>
      <c r="Q400" s="17" t="str">
        <f t="shared" si="25"/>
        <v/>
      </c>
      <c r="R400" s="17" t="str">
        <f t="shared" si="3"/>
        <v/>
      </c>
      <c r="S400" s="17" t="str">
        <f t="shared" si="26"/>
        <v/>
      </c>
      <c r="T400" s="17" t="str">
        <f t="shared" si="5"/>
        <v/>
      </c>
      <c r="U400" s="17" t="str">
        <f t="shared" si="6"/>
        <v/>
      </c>
      <c r="V400" s="13"/>
      <c r="W400" s="27"/>
      <c r="X400" s="28"/>
      <c r="Y400" s="28"/>
      <c r="Z400" s="28"/>
      <c r="AA400" s="28"/>
      <c r="AB400" s="28"/>
    </row>
    <row r="401" ht="12.0" customHeight="1">
      <c r="A401" s="4" t="s">
        <v>43</v>
      </c>
      <c r="B401" s="29">
        <v>43300.0</v>
      </c>
      <c r="C401" s="3">
        <v>0.625</v>
      </c>
      <c r="D401" s="3">
        <v>0.75</v>
      </c>
      <c r="E401" s="1"/>
      <c r="F401" s="1"/>
      <c r="G401" s="1"/>
      <c r="H401" s="30"/>
      <c r="I401" s="1"/>
      <c r="J401" s="1"/>
      <c r="K401" s="1"/>
      <c r="L401" s="1"/>
      <c r="M401" s="1"/>
      <c r="N401" s="1"/>
      <c r="O401" s="1"/>
      <c r="P401" s="17" t="str">
        <f t="shared" si="24"/>
        <v/>
      </c>
      <c r="Q401" s="31" t="str">
        <f t="shared" si="25"/>
        <v/>
      </c>
      <c r="R401" s="31" t="str">
        <f t="shared" si="3"/>
        <v/>
      </c>
      <c r="S401" s="17" t="str">
        <f t="shared" si="26"/>
        <v/>
      </c>
      <c r="T401" s="31" t="str">
        <f t="shared" si="5"/>
        <v/>
      </c>
      <c r="U401" s="31" t="str">
        <f t="shared" si="6"/>
        <v/>
      </c>
      <c r="V401" s="1"/>
      <c r="W401" s="32"/>
      <c r="X401" s="28"/>
      <c r="Y401" s="28"/>
      <c r="Z401" s="28"/>
      <c r="AA401" s="28"/>
      <c r="AB401" s="28"/>
    </row>
    <row r="402" ht="12.0" customHeight="1">
      <c r="A402" s="8" t="s">
        <v>44</v>
      </c>
      <c r="B402" s="9">
        <v>43301.0</v>
      </c>
      <c r="C402" s="10">
        <v>0.375</v>
      </c>
      <c r="D402" s="10">
        <v>0.5</v>
      </c>
      <c r="E402" s="13"/>
      <c r="F402" s="13"/>
      <c r="G402" s="13"/>
      <c r="H402" s="15"/>
      <c r="I402" s="13"/>
      <c r="J402" s="13"/>
      <c r="K402" s="13"/>
      <c r="L402" s="13">
        <v>0.0</v>
      </c>
      <c r="M402" s="13"/>
      <c r="N402" s="13"/>
      <c r="O402" s="13"/>
      <c r="P402" s="17" t="str">
        <f t="shared" si="24"/>
        <v/>
      </c>
      <c r="Q402" s="17" t="str">
        <f t="shared" si="25"/>
        <v/>
      </c>
      <c r="R402" s="17" t="str">
        <f t="shared" si="3"/>
        <v/>
      </c>
      <c r="S402" s="17" t="str">
        <f t="shared" si="26"/>
        <v/>
      </c>
      <c r="T402" s="17" t="str">
        <f t="shared" si="5"/>
        <v/>
      </c>
      <c r="U402" s="17" t="str">
        <f t="shared" si="6"/>
        <v/>
      </c>
      <c r="V402" s="13"/>
      <c r="W402" s="27"/>
      <c r="X402" s="28"/>
      <c r="Y402" s="28"/>
      <c r="Z402" s="28"/>
      <c r="AA402" s="28"/>
      <c r="AB402" s="28"/>
    </row>
    <row r="403" ht="12.0" customHeight="1">
      <c r="A403" s="4" t="s">
        <v>44</v>
      </c>
      <c r="B403" s="29">
        <v>43301.0</v>
      </c>
      <c r="C403" s="3">
        <v>0.625</v>
      </c>
      <c r="D403" s="3">
        <v>0.75</v>
      </c>
      <c r="E403" s="1"/>
      <c r="F403" s="1"/>
      <c r="G403" s="1"/>
      <c r="H403" s="30"/>
      <c r="I403" s="1"/>
      <c r="J403" s="1"/>
      <c r="K403" s="1"/>
      <c r="L403" s="1"/>
      <c r="M403" s="1"/>
      <c r="N403" s="1"/>
      <c r="O403" s="1"/>
      <c r="P403" s="17" t="str">
        <f t="shared" si="24"/>
        <v/>
      </c>
      <c r="Q403" s="31" t="str">
        <f t="shared" si="25"/>
        <v/>
      </c>
      <c r="R403" s="31" t="str">
        <f t="shared" si="3"/>
        <v/>
      </c>
      <c r="S403" s="17" t="str">
        <f t="shared" si="26"/>
        <v/>
      </c>
      <c r="T403" s="31" t="str">
        <f t="shared" si="5"/>
        <v/>
      </c>
      <c r="U403" s="31" t="str">
        <f t="shared" si="6"/>
        <v/>
      </c>
      <c r="V403" s="1"/>
      <c r="W403" s="32"/>
      <c r="X403" s="28"/>
      <c r="Y403" s="28"/>
      <c r="Z403" s="28"/>
      <c r="AA403" s="28"/>
      <c r="AB403" s="28"/>
    </row>
    <row r="404" ht="12.0" customHeight="1">
      <c r="A404" s="8" t="s">
        <v>45</v>
      </c>
      <c r="B404" s="9">
        <v>43302.0</v>
      </c>
      <c r="C404" s="10">
        <v>0.375</v>
      </c>
      <c r="D404" s="10">
        <v>0.5</v>
      </c>
      <c r="E404" s="13"/>
      <c r="F404" s="13"/>
      <c r="G404" s="13"/>
      <c r="H404" s="15"/>
      <c r="I404" s="13"/>
      <c r="J404" s="13"/>
      <c r="K404" s="13"/>
      <c r="L404" s="13">
        <v>0.0</v>
      </c>
      <c r="M404" s="13"/>
      <c r="N404" s="13"/>
      <c r="O404" s="13"/>
      <c r="P404" s="17" t="str">
        <f t="shared" si="24"/>
        <v/>
      </c>
      <c r="Q404" s="17" t="str">
        <f t="shared" si="25"/>
        <v/>
      </c>
      <c r="R404" s="17" t="str">
        <f t="shared" si="3"/>
        <v/>
      </c>
      <c r="S404" s="17" t="str">
        <f t="shared" si="26"/>
        <v/>
      </c>
      <c r="T404" s="17" t="str">
        <f t="shared" si="5"/>
        <v/>
      </c>
      <c r="U404" s="17" t="str">
        <f t="shared" si="6"/>
        <v/>
      </c>
      <c r="V404" s="13"/>
      <c r="W404" s="27"/>
      <c r="X404" s="28"/>
      <c r="Y404" s="28"/>
      <c r="Z404" s="28"/>
      <c r="AA404" s="28"/>
      <c r="AB404" s="28"/>
    </row>
    <row r="405" ht="12.0" customHeight="1">
      <c r="A405" s="4" t="s">
        <v>45</v>
      </c>
      <c r="B405" s="29">
        <v>43302.0</v>
      </c>
      <c r="C405" s="3">
        <v>0.625</v>
      </c>
      <c r="D405" s="3">
        <v>0.75</v>
      </c>
      <c r="E405" s="1"/>
      <c r="F405" s="1"/>
      <c r="G405" s="1"/>
      <c r="H405" s="30"/>
      <c r="I405" s="1"/>
      <c r="J405" s="1"/>
      <c r="K405" s="1"/>
      <c r="L405" s="1"/>
      <c r="M405" s="1"/>
      <c r="N405" s="1"/>
      <c r="O405" s="1"/>
      <c r="P405" s="17" t="str">
        <f t="shared" si="24"/>
        <v/>
      </c>
      <c r="Q405" s="31" t="str">
        <f t="shared" si="25"/>
        <v/>
      </c>
      <c r="R405" s="31" t="str">
        <f t="shared" si="3"/>
        <v/>
      </c>
      <c r="S405" s="17" t="str">
        <f t="shared" si="26"/>
        <v/>
      </c>
      <c r="T405" s="31" t="str">
        <f t="shared" si="5"/>
        <v/>
      </c>
      <c r="U405" s="31" t="str">
        <f t="shared" si="6"/>
        <v/>
      </c>
      <c r="V405" s="1"/>
      <c r="W405" s="32"/>
      <c r="X405" s="28"/>
      <c r="Y405" s="28"/>
      <c r="Z405" s="28"/>
      <c r="AA405" s="28"/>
      <c r="AB405" s="28"/>
    </row>
    <row r="406" ht="12.0" customHeight="1">
      <c r="A406" s="8" t="s">
        <v>46</v>
      </c>
      <c r="B406" s="9">
        <v>43303.0</v>
      </c>
      <c r="C406" s="10">
        <v>0.375</v>
      </c>
      <c r="D406" s="10">
        <v>0.5</v>
      </c>
      <c r="E406" s="13"/>
      <c r="F406" s="13"/>
      <c r="G406" s="13"/>
      <c r="H406" s="15"/>
      <c r="I406" s="13"/>
      <c r="J406" s="13"/>
      <c r="K406" s="13"/>
      <c r="L406" s="13"/>
      <c r="M406" s="13"/>
      <c r="N406" s="13"/>
      <c r="O406" s="13"/>
      <c r="P406" s="17" t="str">
        <f t="shared" si="24"/>
        <v/>
      </c>
      <c r="Q406" s="17" t="str">
        <f t="shared" si="25"/>
        <v/>
      </c>
      <c r="R406" s="17" t="str">
        <f t="shared" si="3"/>
        <v/>
      </c>
      <c r="S406" s="17" t="str">
        <f t="shared" si="26"/>
        <v/>
      </c>
      <c r="T406" s="17" t="str">
        <f t="shared" si="5"/>
        <v/>
      </c>
      <c r="U406" s="17" t="str">
        <f t="shared" si="6"/>
        <v/>
      </c>
      <c r="V406" s="13"/>
      <c r="W406" s="27"/>
      <c r="X406" s="28"/>
      <c r="Y406" s="28"/>
      <c r="Z406" s="28"/>
      <c r="AA406" s="28"/>
      <c r="AB406" s="28"/>
    </row>
    <row r="407" ht="12.0" customHeight="1">
      <c r="A407" s="4" t="s">
        <v>46</v>
      </c>
      <c r="B407" s="29">
        <v>43303.0</v>
      </c>
      <c r="C407" s="3">
        <v>0.625</v>
      </c>
      <c r="D407" s="3">
        <v>0.75</v>
      </c>
      <c r="E407" s="1"/>
      <c r="F407" s="1"/>
      <c r="G407" s="1"/>
      <c r="H407" s="30"/>
      <c r="I407" s="1"/>
      <c r="J407" s="1"/>
      <c r="K407" s="1"/>
      <c r="L407" s="1"/>
      <c r="M407" s="1"/>
      <c r="N407" s="1"/>
      <c r="O407" s="1"/>
      <c r="P407" s="17" t="str">
        <f t="shared" si="24"/>
        <v/>
      </c>
      <c r="Q407" s="31" t="str">
        <f t="shared" si="25"/>
        <v/>
      </c>
      <c r="R407" s="31" t="str">
        <f t="shared" si="3"/>
        <v/>
      </c>
      <c r="S407" s="17" t="str">
        <f t="shared" si="26"/>
        <v/>
      </c>
      <c r="T407" s="31" t="str">
        <f t="shared" si="5"/>
        <v/>
      </c>
      <c r="U407" s="31" t="str">
        <f t="shared" si="6"/>
        <v/>
      </c>
      <c r="V407" s="1"/>
      <c r="W407" s="32"/>
      <c r="X407" s="28"/>
      <c r="Y407" s="28"/>
      <c r="Z407" s="28"/>
      <c r="AA407" s="28"/>
      <c r="AB407" s="28"/>
    </row>
    <row r="408" ht="12.0" customHeight="1">
      <c r="A408" s="8" t="s">
        <v>25</v>
      </c>
      <c r="B408" s="9">
        <v>43304.0</v>
      </c>
      <c r="C408" s="10">
        <v>0.375</v>
      </c>
      <c r="D408" s="10">
        <v>0.5</v>
      </c>
      <c r="E408" s="13"/>
      <c r="F408" s="13"/>
      <c r="G408" s="13"/>
      <c r="H408" s="15"/>
      <c r="I408" s="13"/>
      <c r="J408" s="13"/>
      <c r="K408" s="13"/>
      <c r="L408" s="13">
        <v>34.0</v>
      </c>
      <c r="M408" s="13"/>
      <c r="N408" s="13"/>
      <c r="O408" s="13"/>
      <c r="P408" s="17" t="str">
        <f t="shared" si="24"/>
        <v/>
      </c>
      <c r="Q408" s="17" t="str">
        <f t="shared" si="25"/>
        <v/>
      </c>
      <c r="R408" s="17" t="str">
        <f t="shared" si="3"/>
        <v/>
      </c>
      <c r="S408" s="17" t="str">
        <f t="shared" si="26"/>
        <v/>
      </c>
      <c r="T408" s="17" t="str">
        <f t="shared" si="5"/>
        <v/>
      </c>
      <c r="U408" s="17" t="str">
        <f t="shared" si="6"/>
        <v/>
      </c>
      <c r="V408" s="13"/>
      <c r="W408" s="27"/>
      <c r="X408" s="28"/>
      <c r="Y408" s="28"/>
      <c r="Z408" s="28"/>
      <c r="AA408" s="28"/>
      <c r="AB408" s="28"/>
    </row>
    <row r="409" ht="12.0" customHeight="1">
      <c r="A409" s="4" t="s">
        <v>25</v>
      </c>
      <c r="B409" s="29">
        <v>43304.0</v>
      </c>
      <c r="C409" s="3">
        <v>0.625</v>
      </c>
      <c r="D409" s="3">
        <v>0.75</v>
      </c>
      <c r="E409" s="1"/>
      <c r="F409" s="1"/>
      <c r="G409" s="1"/>
      <c r="H409" s="30"/>
      <c r="I409" s="1"/>
      <c r="J409" s="1"/>
      <c r="K409" s="1"/>
      <c r="L409" s="1"/>
      <c r="M409" s="1"/>
      <c r="N409" s="1"/>
      <c r="O409" s="1"/>
      <c r="P409" s="17" t="str">
        <f t="shared" si="24"/>
        <v/>
      </c>
      <c r="Q409" s="31" t="str">
        <f t="shared" si="25"/>
        <v/>
      </c>
      <c r="R409" s="31" t="str">
        <f t="shared" si="3"/>
        <v/>
      </c>
      <c r="S409" s="17" t="str">
        <f t="shared" si="26"/>
        <v/>
      </c>
      <c r="T409" s="31" t="str">
        <f t="shared" si="5"/>
        <v/>
      </c>
      <c r="U409" s="31" t="str">
        <f t="shared" si="6"/>
        <v/>
      </c>
      <c r="V409" s="1"/>
      <c r="W409" s="32"/>
      <c r="X409" s="28"/>
      <c r="Y409" s="28"/>
      <c r="Z409" s="28"/>
      <c r="AA409" s="28"/>
      <c r="AB409" s="28"/>
    </row>
    <row r="410" ht="12.0" customHeight="1">
      <c r="A410" s="8" t="s">
        <v>39</v>
      </c>
      <c r="B410" s="9">
        <v>43305.0</v>
      </c>
      <c r="C410" s="10">
        <v>0.375</v>
      </c>
      <c r="D410" s="10">
        <v>0.5</v>
      </c>
      <c r="E410" s="13"/>
      <c r="F410" s="13"/>
      <c r="G410" s="13"/>
      <c r="H410" s="15"/>
      <c r="I410" s="13"/>
      <c r="J410" s="13"/>
      <c r="K410" s="13"/>
      <c r="L410" s="13">
        <v>3.25</v>
      </c>
      <c r="M410" s="13"/>
      <c r="N410" s="13"/>
      <c r="O410" s="13"/>
      <c r="P410" s="17" t="str">
        <f t="shared" si="24"/>
        <v/>
      </c>
      <c r="Q410" s="17" t="str">
        <f t="shared" si="25"/>
        <v/>
      </c>
      <c r="R410" s="17" t="str">
        <f t="shared" si="3"/>
        <v/>
      </c>
      <c r="S410" s="17" t="str">
        <f t="shared" si="26"/>
        <v/>
      </c>
      <c r="T410" s="17" t="str">
        <f t="shared" si="5"/>
        <v/>
      </c>
      <c r="U410" s="17" t="str">
        <f t="shared" si="6"/>
        <v/>
      </c>
      <c r="V410" s="13"/>
      <c r="W410" s="27"/>
      <c r="X410" s="28"/>
      <c r="Y410" s="28"/>
      <c r="Z410" s="28"/>
      <c r="AA410" s="28"/>
      <c r="AB410" s="28"/>
    </row>
    <row r="411" ht="12.0" customHeight="1">
      <c r="A411" s="4" t="s">
        <v>39</v>
      </c>
      <c r="B411" s="29">
        <v>43305.0</v>
      </c>
      <c r="C411" s="3">
        <v>0.625</v>
      </c>
      <c r="D411" s="3">
        <v>0.75</v>
      </c>
      <c r="E411" s="1"/>
      <c r="F411" s="1"/>
      <c r="G411" s="1"/>
      <c r="H411" s="30"/>
      <c r="I411" s="1"/>
      <c r="J411" s="1"/>
      <c r="K411" s="1"/>
      <c r="L411" s="1"/>
      <c r="M411" s="1"/>
      <c r="N411" s="1"/>
      <c r="O411" s="1"/>
      <c r="P411" s="17" t="str">
        <f t="shared" si="24"/>
        <v/>
      </c>
      <c r="Q411" s="31" t="str">
        <f t="shared" si="25"/>
        <v/>
      </c>
      <c r="R411" s="31" t="str">
        <f t="shared" si="3"/>
        <v/>
      </c>
      <c r="S411" s="17" t="str">
        <f t="shared" si="26"/>
        <v/>
      </c>
      <c r="T411" s="31" t="str">
        <f t="shared" si="5"/>
        <v/>
      </c>
      <c r="U411" s="31" t="str">
        <f t="shared" si="6"/>
        <v/>
      </c>
      <c r="V411" s="1"/>
      <c r="W411" s="32"/>
      <c r="X411" s="28"/>
      <c r="Y411" s="28"/>
      <c r="Z411" s="28"/>
      <c r="AA411" s="28"/>
      <c r="AB411" s="28"/>
    </row>
    <row r="412" ht="12.0" customHeight="1">
      <c r="A412" s="8" t="s">
        <v>42</v>
      </c>
      <c r="B412" s="9">
        <v>43306.0</v>
      </c>
      <c r="C412" s="10">
        <v>0.375</v>
      </c>
      <c r="D412" s="10">
        <v>0.5</v>
      </c>
      <c r="E412" s="13"/>
      <c r="F412" s="13"/>
      <c r="G412" s="13"/>
      <c r="H412" s="15"/>
      <c r="I412" s="13"/>
      <c r="J412" s="13"/>
      <c r="K412" s="13"/>
      <c r="L412" s="13">
        <v>0.5</v>
      </c>
      <c r="M412" s="13"/>
      <c r="N412" s="13"/>
      <c r="O412" s="13"/>
      <c r="P412" s="17">
        <f t="shared" si="24"/>
        <v>33.2</v>
      </c>
      <c r="Q412" s="17" t="str">
        <f t="shared" si="25"/>
        <v/>
      </c>
      <c r="R412" s="17" t="str">
        <f t="shared" si="3"/>
        <v/>
      </c>
      <c r="S412" s="17" t="str">
        <f t="shared" si="26"/>
        <v/>
      </c>
      <c r="T412" s="17" t="str">
        <f t="shared" si="5"/>
        <v/>
      </c>
      <c r="U412" s="17" t="str">
        <f t="shared" si="6"/>
        <v/>
      </c>
      <c r="V412" s="13"/>
      <c r="W412" s="27"/>
      <c r="X412" s="28"/>
      <c r="Y412" s="28"/>
      <c r="Z412" s="28"/>
      <c r="AA412" s="28"/>
      <c r="AB412" s="28"/>
    </row>
    <row r="413" ht="12.0" customHeight="1">
      <c r="A413" s="4" t="s">
        <v>42</v>
      </c>
      <c r="B413" s="29">
        <v>43306.0</v>
      </c>
      <c r="C413" s="3">
        <v>0.625</v>
      </c>
      <c r="D413" s="3">
        <v>0.75</v>
      </c>
      <c r="E413" s="1"/>
      <c r="F413" s="1"/>
      <c r="G413" s="1"/>
      <c r="H413" s="30"/>
      <c r="I413" s="1"/>
      <c r="J413" s="1"/>
      <c r="K413" s="1"/>
      <c r="L413" s="1"/>
      <c r="M413" s="1"/>
      <c r="N413" s="1"/>
      <c r="O413" s="1"/>
      <c r="P413" s="17" t="str">
        <f t="shared" si="24"/>
        <v/>
      </c>
      <c r="Q413" s="31" t="str">
        <f t="shared" si="25"/>
        <v/>
      </c>
      <c r="R413" s="31" t="str">
        <f t="shared" si="3"/>
        <v/>
      </c>
      <c r="S413" s="17" t="str">
        <f t="shared" si="26"/>
        <v/>
      </c>
      <c r="T413" s="31" t="str">
        <f t="shared" si="5"/>
        <v/>
      </c>
      <c r="U413" s="31" t="str">
        <f t="shared" si="6"/>
        <v/>
      </c>
      <c r="V413" s="1"/>
      <c r="W413" s="32"/>
      <c r="X413" s="28"/>
      <c r="Y413" s="28"/>
      <c r="Z413" s="28"/>
      <c r="AA413" s="28"/>
      <c r="AB413" s="28"/>
    </row>
    <row r="414" ht="12.0" customHeight="1">
      <c r="A414" s="8" t="s">
        <v>43</v>
      </c>
      <c r="B414" s="9">
        <v>43307.0</v>
      </c>
      <c r="C414" s="10">
        <v>0.375</v>
      </c>
      <c r="D414" s="10">
        <v>0.5</v>
      </c>
      <c r="E414" s="13">
        <v>33.2</v>
      </c>
      <c r="F414" s="13"/>
      <c r="G414" s="13"/>
      <c r="H414" s="15">
        <v>29.0</v>
      </c>
      <c r="I414" s="13">
        <v>25.8</v>
      </c>
      <c r="J414" s="13"/>
      <c r="K414" s="13"/>
      <c r="L414" s="13">
        <v>0.0</v>
      </c>
      <c r="M414" s="13"/>
      <c r="N414" s="13"/>
      <c r="O414" s="13"/>
      <c r="P414" s="17">
        <f t="shared" si="24"/>
        <v>1.3</v>
      </c>
      <c r="Q414" s="17" t="str">
        <f t="shared" si="25"/>
        <v/>
      </c>
      <c r="R414" s="17">
        <f t="shared" si="3"/>
        <v>33.21594473</v>
      </c>
      <c r="S414" s="17">
        <f t="shared" si="26"/>
        <v>30.65594473</v>
      </c>
      <c r="T414" s="17">
        <f t="shared" si="5"/>
        <v>40.05279577</v>
      </c>
      <c r="U414" s="17">
        <f t="shared" si="6"/>
        <v>76.53883866</v>
      </c>
      <c r="V414" s="13"/>
      <c r="W414" s="27"/>
      <c r="X414" s="28"/>
      <c r="Y414" s="28"/>
      <c r="Z414" s="28"/>
      <c r="AA414" s="28"/>
      <c r="AB414" s="28"/>
    </row>
    <row r="415" ht="12.0" customHeight="1">
      <c r="A415" s="4" t="s">
        <v>43</v>
      </c>
      <c r="B415" s="29">
        <v>43307.0</v>
      </c>
      <c r="C415" s="3">
        <v>0.625</v>
      </c>
      <c r="D415" s="3">
        <v>0.75</v>
      </c>
      <c r="E415" s="1"/>
      <c r="F415" s="1"/>
      <c r="G415" s="1"/>
      <c r="H415" s="30"/>
      <c r="I415" s="1"/>
      <c r="J415" s="1"/>
      <c r="K415" s="1"/>
      <c r="L415" s="1"/>
      <c r="M415" s="1"/>
      <c r="N415" s="1"/>
      <c r="O415" s="1"/>
      <c r="P415" s="17" t="str">
        <f t="shared" si="24"/>
        <v/>
      </c>
      <c r="Q415" s="31" t="str">
        <f t="shared" si="25"/>
        <v/>
      </c>
      <c r="R415" s="31" t="str">
        <f t="shared" si="3"/>
        <v/>
      </c>
      <c r="S415" s="17" t="str">
        <f t="shared" si="26"/>
        <v/>
      </c>
      <c r="T415" s="31" t="str">
        <f t="shared" si="5"/>
        <v/>
      </c>
      <c r="U415" s="31" t="str">
        <f t="shared" si="6"/>
        <v/>
      </c>
      <c r="V415" s="1"/>
      <c r="W415" s="32"/>
      <c r="X415" s="28"/>
      <c r="Y415" s="28"/>
      <c r="Z415" s="28"/>
      <c r="AA415" s="28"/>
      <c r="AB415" s="28"/>
    </row>
    <row r="416" ht="12.0" customHeight="1">
      <c r="A416" s="8" t="s">
        <v>44</v>
      </c>
      <c r="B416" s="9">
        <v>43308.0</v>
      </c>
      <c r="C416" s="10">
        <v>0.375</v>
      </c>
      <c r="D416" s="10">
        <v>0.5</v>
      </c>
      <c r="E416" s="13">
        <v>1.3</v>
      </c>
      <c r="F416" s="13"/>
      <c r="G416" s="13"/>
      <c r="H416" s="15">
        <v>28.8</v>
      </c>
      <c r="I416" s="13">
        <v>26.0</v>
      </c>
      <c r="J416" s="13"/>
      <c r="K416" s="13"/>
      <c r="L416" s="13">
        <v>0.75</v>
      </c>
      <c r="M416" s="13"/>
      <c r="N416" s="13"/>
      <c r="O416" s="13"/>
      <c r="P416" s="17">
        <f t="shared" si="24"/>
        <v>33.2</v>
      </c>
      <c r="Q416" s="17" t="str">
        <f t="shared" si="25"/>
        <v/>
      </c>
      <c r="R416" s="17">
        <f t="shared" si="3"/>
        <v>33.61126698</v>
      </c>
      <c r="S416" s="17">
        <f t="shared" si="26"/>
        <v>31.37126698</v>
      </c>
      <c r="T416" s="17">
        <f t="shared" si="5"/>
        <v>39.59220806</v>
      </c>
      <c r="U416" s="17">
        <f t="shared" si="6"/>
        <v>79.23596212</v>
      </c>
      <c r="V416" s="13"/>
      <c r="W416" s="27"/>
      <c r="X416" s="28"/>
      <c r="Y416" s="28"/>
      <c r="Z416" s="28"/>
      <c r="AA416" s="28"/>
      <c r="AB416" s="28"/>
    </row>
    <row r="417" ht="12.0" customHeight="1">
      <c r="A417" s="4" t="s">
        <v>44</v>
      </c>
      <c r="B417" s="29">
        <v>43308.0</v>
      </c>
      <c r="C417" s="3">
        <v>0.625</v>
      </c>
      <c r="D417" s="3">
        <v>0.75</v>
      </c>
      <c r="E417" s="1"/>
      <c r="F417" s="1"/>
      <c r="G417" s="1"/>
      <c r="H417" s="30"/>
      <c r="I417" s="1"/>
      <c r="J417" s="1"/>
      <c r="K417" s="1"/>
      <c r="L417" s="1"/>
      <c r="M417" s="1"/>
      <c r="N417" s="1"/>
      <c r="O417" s="1"/>
      <c r="P417" s="17" t="str">
        <f t="shared" si="24"/>
        <v/>
      </c>
      <c r="Q417" s="31" t="str">
        <f t="shared" si="25"/>
        <v/>
      </c>
      <c r="R417" s="31" t="str">
        <f t="shared" si="3"/>
        <v/>
      </c>
      <c r="S417" s="17" t="str">
        <f t="shared" si="26"/>
        <v/>
      </c>
      <c r="T417" s="31" t="str">
        <f t="shared" si="5"/>
        <v/>
      </c>
      <c r="U417" s="31" t="str">
        <f t="shared" si="6"/>
        <v/>
      </c>
      <c r="V417" s="1"/>
      <c r="W417" s="32"/>
      <c r="X417" s="28"/>
      <c r="Y417" s="28"/>
      <c r="Z417" s="28"/>
      <c r="AA417" s="28"/>
      <c r="AB417" s="28"/>
    </row>
    <row r="418" ht="12.0" customHeight="1">
      <c r="A418" s="8" t="s">
        <v>45</v>
      </c>
      <c r="B418" s="9">
        <v>43309.0</v>
      </c>
      <c r="C418" s="10">
        <v>0.375</v>
      </c>
      <c r="D418" s="10">
        <v>0.5</v>
      </c>
      <c r="E418" s="13">
        <v>33.2</v>
      </c>
      <c r="F418" s="13"/>
      <c r="G418" s="13"/>
      <c r="H418" s="15">
        <v>28.0</v>
      </c>
      <c r="I418" s="13">
        <v>25.4</v>
      </c>
      <c r="J418" s="13"/>
      <c r="K418" s="13"/>
      <c r="L418" s="13">
        <v>1.375</v>
      </c>
      <c r="M418" s="13"/>
      <c r="N418" s="13"/>
      <c r="O418" s="13"/>
      <c r="P418" s="17">
        <f t="shared" si="24"/>
        <v>29.8</v>
      </c>
      <c r="Q418" s="17" t="str">
        <f t="shared" si="25"/>
        <v/>
      </c>
      <c r="R418" s="17">
        <f t="shared" si="3"/>
        <v>32.43744129</v>
      </c>
      <c r="S418" s="17">
        <f t="shared" si="26"/>
        <v>30.35744129</v>
      </c>
      <c r="T418" s="17">
        <f t="shared" si="5"/>
        <v>37.79562539</v>
      </c>
      <c r="U418" s="17">
        <f t="shared" si="6"/>
        <v>80.3199867</v>
      </c>
      <c r="V418" s="13"/>
      <c r="W418" s="27"/>
      <c r="X418" s="28"/>
      <c r="Y418" s="28"/>
      <c r="Z418" s="28"/>
      <c r="AA418" s="28"/>
      <c r="AB418" s="28"/>
    </row>
    <row r="419" ht="12.0" customHeight="1">
      <c r="A419" s="4" t="s">
        <v>45</v>
      </c>
      <c r="B419" s="29">
        <v>43309.0</v>
      </c>
      <c r="C419" s="3">
        <v>0.625</v>
      </c>
      <c r="D419" s="3">
        <v>0.75</v>
      </c>
      <c r="E419" s="1"/>
      <c r="F419" s="1"/>
      <c r="G419" s="1"/>
      <c r="H419" s="30"/>
      <c r="I419" s="1"/>
      <c r="J419" s="1"/>
      <c r="K419" s="1"/>
      <c r="L419" s="1"/>
      <c r="M419" s="1"/>
      <c r="N419" s="1"/>
      <c r="O419" s="1"/>
      <c r="P419" s="17" t="str">
        <f t="shared" si="24"/>
        <v/>
      </c>
      <c r="Q419" s="31" t="str">
        <f t="shared" si="25"/>
        <v/>
      </c>
      <c r="R419" s="31" t="str">
        <f t="shared" si="3"/>
        <v/>
      </c>
      <c r="S419" s="17" t="str">
        <f t="shared" si="26"/>
        <v/>
      </c>
      <c r="T419" s="31" t="str">
        <f t="shared" si="5"/>
        <v/>
      </c>
      <c r="U419" s="31" t="str">
        <f t="shared" si="6"/>
        <v/>
      </c>
      <c r="V419" s="1"/>
      <c r="W419" s="32"/>
      <c r="X419" s="28"/>
      <c r="Y419" s="28"/>
      <c r="Z419" s="28"/>
      <c r="AA419" s="28"/>
      <c r="AB419" s="28"/>
    </row>
    <row r="420" ht="12.0" customHeight="1">
      <c r="A420" s="8" t="s">
        <v>46</v>
      </c>
      <c r="B420" s="9">
        <v>43310.0</v>
      </c>
      <c r="C420" s="10">
        <v>0.375</v>
      </c>
      <c r="D420" s="10">
        <v>0.5</v>
      </c>
      <c r="E420" s="13">
        <v>29.8</v>
      </c>
      <c r="F420" s="13"/>
      <c r="G420" s="13"/>
      <c r="H420" s="15">
        <v>27.8</v>
      </c>
      <c r="I420" s="13">
        <v>25.6</v>
      </c>
      <c r="J420" s="13"/>
      <c r="K420" s="13"/>
      <c r="L420" s="13">
        <v>32.0</v>
      </c>
      <c r="M420" s="13"/>
      <c r="N420" s="13"/>
      <c r="O420" s="13"/>
      <c r="P420" s="17" t="str">
        <f t="shared" si="24"/>
        <v/>
      </c>
      <c r="Q420" s="17" t="str">
        <f t="shared" si="25"/>
        <v/>
      </c>
      <c r="R420" s="17">
        <f t="shared" si="3"/>
        <v>32.82468122</v>
      </c>
      <c r="S420" s="17">
        <f t="shared" si="26"/>
        <v>31.06468122</v>
      </c>
      <c r="T420" s="17">
        <f t="shared" si="5"/>
        <v>37.3577292</v>
      </c>
      <c r="U420" s="17">
        <f t="shared" si="6"/>
        <v>83.15462926</v>
      </c>
      <c r="V420" s="13"/>
      <c r="W420" s="27"/>
      <c r="X420" s="28"/>
      <c r="Y420" s="28"/>
      <c r="Z420" s="28"/>
      <c r="AA420" s="28"/>
      <c r="AB420" s="28"/>
    </row>
    <row r="421" ht="12.0" customHeight="1">
      <c r="A421" s="4" t="s">
        <v>46</v>
      </c>
      <c r="B421" s="29">
        <v>43310.0</v>
      </c>
      <c r="C421" s="3">
        <v>0.625</v>
      </c>
      <c r="D421" s="3">
        <v>0.75</v>
      </c>
      <c r="E421" s="1"/>
      <c r="F421" s="1"/>
      <c r="G421" s="1"/>
      <c r="H421" s="30"/>
      <c r="I421" s="1"/>
      <c r="J421" s="1"/>
      <c r="K421" s="1"/>
      <c r="L421" s="1"/>
      <c r="M421" s="1"/>
      <c r="N421" s="1"/>
      <c r="O421" s="1"/>
      <c r="P421" s="17" t="str">
        <f t="shared" si="24"/>
        <v/>
      </c>
      <c r="Q421" s="31" t="str">
        <f t="shared" si="25"/>
        <v/>
      </c>
      <c r="R421" s="31" t="str">
        <f t="shared" si="3"/>
        <v/>
      </c>
      <c r="S421" s="17" t="str">
        <f t="shared" si="26"/>
        <v/>
      </c>
      <c r="T421" s="31" t="str">
        <f t="shared" si="5"/>
        <v/>
      </c>
      <c r="U421" s="31" t="str">
        <f t="shared" si="6"/>
        <v/>
      </c>
      <c r="V421" s="1"/>
      <c r="W421" s="32"/>
      <c r="X421" s="28"/>
      <c r="Y421" s="28"/>
      <c r="Z421" s="28"/>
      <c r="AA421" s="28"/>
      <c r="AB421" s="28"/>
    </row>
    <row r="422" ht="12.0" customHeight="1">
      <c r="A422" s="8" t="s">
        <v>25</v>
      </c>
      <c r="B422" s="9">
        <v>43311.0</v>
      </c>
      <c r="C422" s="10">
        <v>0.375</v>
      </c>
      <c r="D422" s="10">
        <v>0.5</v>
      </c>
      <c r="E422" s="13"/>
      <c r="F422" s="13"/>
      <c r="G422" s="13"/>
      <c r="H422" s="15"/>
      <c r="I422" s="13"/>
      <c r="J422" s="13"/>
      <c r="K422" s="13"/>
      <c r="L422" s="13">
        <v>0.0</v>
      </c>
      <c r="M422" s="13"/>
      <c r="N422" s="13"/>
      <c r="O422" s="13"/>
      <c r="P422" s="17" t="str">
        <f t="shared" si="24"/>
        <v/>
      </c>
      <c r="Q422" s="17" t="str">
        <f t="shared" si="25"/>
        <v/>
      </c>
      <c r="R422" s="17" t="str">
        <f t="shared" si="3"/>
        <v/>
      </c>
      <c r="S422" s="17" t="str">
        <f t="shared" si="26"/>
        <v/>
      </c>
      <c r="T422" s="17" t="str">
        <f t="shared" si="5"/>
        <v/>
      </c>
      <c r="U422" s="17" t="str">
        <f t="shared" si="6"/>
        <v/>
      </c>
      <c r="V422" s="13"/>
      <c r="W422" s="27"/>
      <c r="X422" s="28"/>
      <c r="Y422" s="28"/>
      <c r="Z422" s="28"/>
      <c r="AA422" s="28"/>
      <c r="AB422" s="28"/>
    </row>
    <row r="423" ht="12.0" customHeight="1">
      <c r="A423" s="4" t="s">
        <v>25</v>
      </c>
      <c r="B423" s="29">
        <v>43311.0</v>
      </c>
      <c r="C423" s="3">
        <v>0.625</v>
      </c>
      <c r="D423" s="3">
        <v>0.75</v>
      </c>
      <c r="E423" s="1"/>
      <c r="F423" s="1"/>
      <c r="G423" s="1"/>
      <c r="H423" s="30"/>
      <c r="I423" s="1"/>
      <c r="J423" s="1"/>
      <c r="K423" s="1"/>
      <c r="L423" s="1"/>
      <c r="M423" s="1"/>
      <c r="N423" s="1"/>
      <c r="O423" s="1"/>
      <c r="P423" s="17" t="str">
        <f t="shared" si="24"/>
        <v/>
      </c>
      <c r="Q423" s="31" t="str">
        <f t="shared" si="25"/>
        <v/>
      </c>
      <c r="R423" s="31" t="str">
        <f t="shared" si="3"/>
        <v/>
      </c>
      <c r="S423" s="17" t="str">
        <f t="shared" si="26"/>
        <v/>
      </c>
      <c r="T423" s="31" t="str">
        <f t="shared" si="5"/>
        <v/>
      </c>
      <c r="U423" s="31" t="str">
        <f t="shared" si="6"/>
        <v/>
      </c>
      <c r="V423" s="1"/>
      <c r="W423" s="32"/>
      <c r="X423" s="28"/>
      <c r="Y423" s="28"/>
      <c r="Z423" s="28"/>
      <c r="AA423" s="28"/>
      <c r="AB423" s="28"/>
    </row>
    <row r="424" ht="12.0" customHeight="1">
      <c r="A424" s="8" t="s">
        <v>39</v>
      </c>
      <c r="B424" s="9">
        <v>43312.0</v>
      </c>
      <c r="C424" s="10">
        <v>0.375</v>
      </c>
      <c r="D424" s="10">
        <v>0.5</v>
      </c>
      <c r="E424" s="13"/>
      <c r="F424" s="13"/>
      <c r="G424" s="13"/>
      <c r="H424" s="15"/>
      <c r="I424" s="13"/>
      <c r="J424" s="13"/>
      <c r="K424" s="13"/>
      <c r="L424" s="13">
        <v>9.5</v>
      </c>
      <c r="M424" s="13"/>
      <c r="N424" s="13"/>
      <c r="O424" s="13"/>
      <c r="P424" s="17">
        <f t="shared" si="24"/>
        <v>33</v>
      </c>
      <c r="Q424" s="17" t="str">
        <f t="shared" si="25"/>
        <v/>
      </c>
      <c r="R424" s="17" t="str">
        <f t="shared" si="3"/>
        <v/>
      </c>
      <c r="S424" s="17" t="str">
        <f t="shared" si="26"/>
        <v/>
      </c>
      <c r="T424" s="17" t="str">
        <f t="shared" si="5"/>
        <v/>
      </c>
      <c r="U424" s="17" t="str">
        <f t="shared" si="6"/>
        <v/>
      </c>
      <c r="V424" s="13"/>
      <c r="W424" s="27"/>
      <c r="X424" s="28"/>
      <c r="Y424" s="28"/>
      <c r="Z424" s="28"/>
      <c r="AA424" s="28"/>
      <c r="AB424" s="28"/>
    </row>
    <row r="425" ht="12.0" customHeight="1">
      <c r="A425" s="4" t="s">
        <v>39</v>
      </c>
      <c r="B425" s="29">
        <v>43312.0</v>
      </c>
      <c r="C425" s="3">
        <v>0.625</v>
      </c>
      <c r="D425" s="3">
        <v>0.75</v>
      </c>
      <c r="E425" s="1"/>
      <c r="F425" s="1"/>
      <c r="G425" s="1"/>
      <c r="H425" s="30"/>
      <c r="I425" s="1"/>
      <c r="J425" s="1"/>
      <c r="K425" s="1"/>
      <c r="L425" s="1"/>
      <c r="M425" s="1"/>
      <c r="N425" s="1"/>
      <c r="O425" s="1"/>
      <c r="P425" s="17">
        <f t="shared" si="24"/>
        <v>32.6</v>
      </c>
      <c r="Q425" s="31" t="str">
        <f t="shared" si="25"/>
        <v/>
      </c>
      <c r="R425" s="31" t="str">
        <f t="shared" si="3"/>
        <v/>
      </c>
      <c r="S425" s="17" t="str">
        <f t="shared" si="26"/>
        <v/>
      </c>
      <c r="T425" s="31" t="str">
        <f t="shared" si="5"/>
        <v/>
      </c>
      <c r="U425" s="31" t="str">
        <f t="shared" si="6"/>
        <v/>
      </c>
      <c r="V425" s="1"/>
      <c r="W425" s="32"/>
      <c r="X425" s="28"/>
      <c r="Y425" s="28"/>
      <c r="Z425" s="28"/>
      <c r="AA425" s="28"/>
      <c r="AB425" s="28"/>
    </row>
    <row r="426" ht="12.0" customHeight="1">
      <c r="A426" s="8" t="s">
        <v>42</v>
      </c>
      <c r="B426" s="9">
        <v>43313.0</v>
      </c>
      <c r="C426" s="10">
        <v>0.375</v>
      </c>
      <c r="D426" s="10">
        <v>0.5</v>
      </c>
      <c r="E426" s="13">
        <v>33.0</v>
      </c>
      <c r="F426" s="13"/>
      <c r="G426" s="13"/>
      <c r="H426" s="15">
        <v>28.2</v>
      </c>
      <c r="I426" s="13">
        <v>25.2</v>
      </c>
      <c r="J426" s="13"/>
      <c r="K426" s="13"/>
      <c r="L426" s="13">
        <v>0.0</v>
      </c>
      <c r="M426" s="13"/>
      <c r="N426" s="13"/>
      <c r="O426" s="13"/>
      <c r="P426" s="17">
        <f t="shared" si="24"/>
        <v>33.7</v>
      </c>
      <c r="Q426" s="17" t="str">
        <f t="shared" si="25"/>
        <v/>
      </c>
      <c r="R426" s="17">
        <f t="shared" si="3"/>
        <v>32.05419006</v>
      </c>
      <c r="S426" s="17">
        <f t="shared" si="26"/>
        <v>29.65419006</v>
      </c>
      <c r="T426" s="17">
        <f t="shared" si="5"/>
        <v>38.23798312</v>
      </c>
      <c r="U426" s="17">
        <f t="shared" si="6"/>
        <v>77.55165843</v>
      </c>
      <c r="V426" s="13"/>
      <c r="W426" s="27"/>
      <c r="X426" s="28"/>
      <c r="Y426" s="28"/>
      <c r="Z426" s="28"/>
      <c r="AA426" s="28"/>
      <c r="AB426" s="28"/>
    </row>
    <row r="427" ht="12.0" customHeight="1">
      <c r="A427" s="4" t="s">
        <v>42</v>
      </c>
      <c r="B427" s="29">
        <v>43313.0</v>
      </c>
      <c r="C427" s="3">
        <v>0.625</v>
      </c>
      <c r="D427" s="3">
        <v>0.75</v>
      </c>
      <c r="E427" s="1">
        <v>32.6</v>
      </c>
      <c r="F427" s="1"/>
      <c r="G427" s="1"/>
      <c r="H427" s="30">
        <v>32.0</v>
      </c>
      <c r="I427" s="1">
        <v>26.4</v>
      </c>
      <c r="J427" s="1"/>
      <c r="K427" s="1"/>
      <c r="L427" s="1"/>
      <c r="M427" s="1"/>
      <c r="N427" s="1"/>
      <c r="O427" s="1"/>
      <c r="P427" s="17" t="str">
        <f t="shared" si="24"/>
        <v/>
      </c>
      <c r="Q427" s="31" t="str">
        <f t="shared" si="25"/>
        <v/>
      </c>
      <c r="R427" s="31">
        <f t="shared" si="3"/>
        <v>34.41422945</v>
      </c>
      <c r="S427" s="17">
        <f t="shared" si="26"/>
        <v>29.93422945</v>
      </c>
      <c r="T427" s="31">
        <f t="shared" si="5"/>
        <v>47.54274065</v>
      </c>
      <c r="U427" s="31">
        <f t="shared" si="6"/>
        <v>62.96277631</v>
      </c>
      <c r="V427" s="1"/>
      <c r="W427" s="32"/>
      <c r="X427" s="28"/>
      <c r="Y427" s="28"/>
      <c r="Z427" s="28"/>
      <c r="AA427" s="28"/>
      <c r="AB427" s="28"/>
    </row>
    <row r="428" ht="12.0" customHeight="1">
      <c r="A428" s="8" t="s">
        <v>43</v>
      </c>
      <c r="B428" s="9">
        <v>43314.0</v>
      </c>
      <c r="C428" s="10">
        <v>0.375</v>
      </c>
      <c r="D428" s="10">
        <v>0.5</v>
      </c>
      <c r="E428" s="13">
        <v>33.7</v>
      </c>
      <c r="F428" s="13"/>
      <c r="G428" s="13"/>
      <c r="H428" s="15">
        <v>28.3</v>
      </c>
      <c r="I428" s="13">
        <v>25.8</v>
      </c>
      <c r="J428" s="13"/>
      <c r="K428" s="13"/>
      <c r="L428" s="13">
        <v>47.5</v>
      </c>
      <c r="M428" s="13"/>
      <c r="N428" s="13"/>
      <c r="O428" s="13"/>
      <c r="P428" s="17">
        <f t="shared" si="24"/>
        <v>32.3</v>
      </c>
      <c r="Q428" s="17" t="str">
        <f t="shared" si="25"/>
        <v/>
      </c>
      <c r="R428" s="17">
        <f t="shared" si="3"/>
        <v>33.21594473</v>
      </c>
      <c r="S428" s="17">
        <f t="shared" si="26"/>
        <v>31.21594473</v>
      </c>
      <c r="T428" s="17">
        <f t="shared" si="5"/>
        <v>38.46084696</v>
      </c>
      <c r="U428" s="17">
        <f t="shared" si="6"/>
        <v>81.16291554</v>
      </c>
      <c r="V428" s="13"/>
      <c r="W428" s="27"/>
      <c r="X428" s="28"/>
      <c r="Y428" s="28"/>
      <c r="Z428" s="28"/>
      <c r="AA428" s="28"/>
      <c r="AB428" s="28"/>
    </row>
    <row r="429" ht="12.0" customHeight="1">
      <c r="A429" s="4" t="s">
        <v>43</v>
      </c>
      <c r="B429" s="29">
        <v>43314.0</v>
      </c>
      <c r="C429" s="3">
        <v>0.625</v>
      </c>
      <c r="D429" s="3">
        <v>0.75</v>
      </c>
      <c r="E429" s="1"/>
      <c r="F429" s="1"/>
      <c r="G429" s="1"/>
      <c r="H429" s="30"/>
      <c r="I429" s="1"/>
      <c r="J429" s="1"/>
      <c r="K429" s="1"/>
      <c r="L429" s="1"/>
      <c r="M429" s="1"/>
      <c r="N429" s="1"/>
      <c r="O429" s="1"/>
      <c r="P429" s="17">
        <f t="shared" si="24"/>
        <v>31.6</v>
      </c>
      <c r="Q429" s="31" t="str">
        <f t="shared" si="25"/>
        <v/>
      </c>
      <c r="R429" s="31" t="str">
        <f t="shared" si="3"/>
        <v/>
      </c>
      <c r="S429" s="17" t="str">
        <f t="shared" si="26"/>
        <v/>
      </c>
      <c r="T429" s="31" t="str">
        <f t="shared" si="5"/>
        <v/>
      </c>
      <c r="U429" s="31" t="str">
        <f t="shared" si="6"/>
        <v/>
      </c>
      <c r="V429" s="1"/>
      <c r="W429" s="32"/>
      <c r="X429" s="28"/>
      <c r="Y429" s="28"/>
      <c r="Z429" s="28"/>
      <c r="AA429" s="28"/>
      <c r="AB429" s="28"/>
    </row>
    <row r="430" ht="12.0" customHeight="1">
      <c r="A430" s="8" t="s">
        <v>44</v>
      </c>
      <c r="B430" s="9">
        <v>43315.0</v>
      </c>
      <c r="C430" s="10">
        <v>0.375</v>
      </c>
      <c r="D430" s="10">
        <v>0.5</v>
      </c>
      <c r="E430" s="13">
        <v>32.3</v>
      </c>
      <c r="F430" s="13"/>
      <c r="G430" s="13"/>
      <c r="H430" s="15">
        <v>27.6</v>
      </c>
      <c r="I430" s="13">
        <v>25.9</v>
      </c>
      <c r="J430" s="13"/>
      <c r="K430" s="13"/>
      <c r="L430" s="13">
        <v>0.0</v>
      </c>
      <c r="M430" s="13"/>
      <c r="N430" s="13"/>
      <c r="O430" s="13"/>
      <c r="P430" s="17">
        <f t="shared" si="24"/>
        <v>28.4</v>
      </c>
      <c r="Q430" s="17" t="str">
        <f t="shared" si="25"/>
        <v/>
      </c>
      <c r="R430" s="17">
        <f t="shared" si="3"/>
        <v>33.41309631</v>
      </c>
      <c r="S430" s="17">
        <f t="shared" si="26"/>
        <v>32.05309631</v>
      </c>
      <c r="T430" s="17">
        <f t="shared" si="5"/>
        <v>36.92425667</v>
      </c>
      <c r="U430" s="17">
        <f t="shared" si="6"/>
        <v>86.80769554</v>
      </c>
      <c r="V430" s="13"/>
      <c r="W430" s="27"/>
      <c r="X430" s="28"/>
      <c r="Y430" s="28"/>
      <c r="Z430" s="28"/>
      <c r="AA430" s="28"/>
      <c r="AB430" s="28"/>
    </row>
    <row r="431" ht="12.0" customHeight="1">
      <c r="A431" s="4" t="s">
        <v>44</v>
      </c>
      <c r="B431" s="29">
        <v>43315.0</v>
      </c>
      <c r="C431" s="3">
        <v>0.625</v>
      </c>
      <c r="D431" s="3">
        <v>0.75</v>
      </c>
      <c r="E431" s="1">
        <v>31.6</v>
      </c>
      <c r="F431" s="1"/>
      <c r="G431" s="1"/>
      <c r="H431" s="30">
        <v>26.0</v>
      </c>
      <c r="I431" s="1">
        <v>24.6</v>
      </c>
      <c r="J431" s="1"/>
      <c r="K431" s="1"/>
      <c r="L431" s="1"/>
      <c r="M431" s="1"/>
      <c r="N431" s="1"/>
      <c r="O431" s="1"/>
      <c r="P431" s="17" t="str">
        <f t="shared" si="24"/>
        <v/>
      </c>
      <c r="Q431" s="31" t="str">
        <f t="shared" si="25"/>
        <v/>
      </c>
      <c r="R431" s="31">
        <f t="shared" si="3"/>
        <v>30.92802314</v>
      </c>
      <c r="S431" s="17">
        <f t="shared" si="26"/>
        <v>29.80802314</v>
      </c>
      <c r="T431" s="31">
        <f t="shared" si="5"/>
        <v>33.61126698</v>
      </c>
      <c r="U431" s="31">
        <f t="shared" si="6"/>
        <v>88.68461624</v>
      </c>
      <c r="V431" s="1"/>
      <c r="W431" s="32"/>
      <c r="X431" s="28"/>
      <c r="Y431" s="28"/>
      <c r="Z431" s="28"/>
      <c r="AA431" s="28"/>
      <c r="AB431" s="28"/>
    </row>
    <row r="432" ht="12.0" customHeight="1">
      <c r="A432" s="8" t="s">
        <v>45</v>
      </c>
      <c r="B432" s="9">
        <v>43316.0</v>
      </c>
      <c r="C432" s="10">
        <v>0.375</v>
      </c>
      <c r="D432" s="10">
        <v>0.5</v>
      </c>
      <c r="E432" s="13">
        <v>28.4</v>
      </c>
      <c r="F432" s="13"/>
      <c r="G432" s="13"/>
      <c r="H432" s="15">
        <v>28.2</v>
      </c>
      <c r="I432" s="13">
        <v>25.8</v>
      </c>
      <c r="J432" s="13"/>
      <c r="K432" s="13"/>
      <c r="L432" s="13">
        <v>10.5</v>
      </c>
      <c r="M432" s="13"/>
      <c r="N432" s="13"/>
      <c r="O432" s="13"/>
      <c r="P432" s="17">
        <f t="shared" si="24"/>
        <v>31.9</v>
      </c>
      <c r="Q432" s="17" t="str">
        <f t="shared" si="25"/>
        <v/>
      </c>
      <c r="R432" s="17">
        <f t="shared" si="3"/>
        <v>33.21594473</v>
      </c>
      <c r="S432" s="17">
        <f t="shared" si="26"/>
        <v>31.29594473</v>
      </c>
      <c r="T432" s="17">
        <f t="shared" si="5"/>
        <v>38.23798312</v>
      </c>
      <c r="U432" s="17">
        <f t="shared" si="6"/>
        <v>81.8451764</v>
      </c>
      <c r="V432" s="13"/>
      <c r="W432" s="27"/>
      <c r="X432" s="28"/>
      <c r="Y432" s="28"/>
      <c r="Z432" s="28"/>
      <c r="AA432" s="28"/>
      <c r="AB432" s="28"/>
    </row>
    <row r="433" ht="12.0" customHeight="1">
      <c r="A433" s="4" t="s">
        <v>45</v>
      </c>
      <c r="B433" s="29">
        <v>43316.0</v>
      </c>
      <c r="C433" s="3">
        <v>0.625</v>
      </c>
      <c r="D433" s="3">
        <v>0.75</v>
      </c>
      <c r="E433" s="1"/>
      <c r="F433" s="1"/>
      <c r="G433" s="1"/>
      <c r="H433" s="30"/>
      <c r="I433" s="1"/>
      <c r="J433" s="1"/>
      <c r="K433" s="1"/>
      <c r="L433" s="1"/>
      <c r="M433" s="1"/>
      <c r="N433" s="1"/>
      <c r="O433" s="1"/>
      <c r="P433" s="17" t="str">
        <f t="shared" si="24"/>
        <v/>
      </c>
      <c r="Q433" s="31" t="str">
        <f t="shared" si="25"/>
        <v/>
      </c>
      <c r="R433" s="31" t="str">
        <f t="shared" si="3"/>
        <v/>
      </c>
      <c r="S433" s="17" t="str">
        <f t="shared" si="26"/>
        <v/>
      </c>
      <c r="T433" s="31" t="str">
        <f t="shared" si="5"/>
        <v/>
      </c>
      <c r="U433" s="31" t="str">
        <f t="shared" si="6"/>
        <v/>
      </c>
      <c r="V433" s="1"/>
      <c r="W433" s="32"/>
      <c r="X433" s="28"/>
      <c r="Y433" s="28"/>
      <c r="Z433" s="28"/>
      <c r="AA433" s="28"/>
      <c r="AB433" s="28"/>
    </row>
    <row r="434" ht="12.0" customHeight="1">
      <c r="A434" s="8" t="s">
        <v>46</v>
      </c>
      <c r="B434" s="9">
        <v>43317.0</v>
      </c>
      <c r="C434" s="10">
        <v>0.375</v>
      </c>
      <c r="D434" s="10">
        <v>0.5</v>
      </c>
      <c r="E434" s="13">
        <v>31.9</v>
      </c>
      <c r="F434" s="13"/>
      <c r="G434" s="13"/>
      <c r="H434" s="15">
        <v>28.1</v>
      </c>
      <c r="I434" s="13">
        <v>25.9</v>
      </c>
      <c r="J434" s="13"/>
      <c r="K434" s="13"/>
      <c r="L434" s="13">
        <v>5.0</v>
      </c>
      <c r="M434" s="13"/>
      <c r="N434" s="13"/>
      <c r="O434" s="13"/>
      <c r="P434" s="17">
        <f t="shared" si="24"/>
        <v>33.5</v>
      </c>
      <c r="Q434" s="17" t="str">
        <f t="shared" si="25"/>
        <v/>
      </c>
      <c r="R434" s="17">
        <f t="shared" si="3"/>
        <v>33.41309631</v>
      </c>
      <c r="S434" s="17">
        <f t="shared" si="26"/>
        <v>31.65309631</v>
      </c>
      <c r="T434" s="17">
        <f t="shared" si="5"/>
        <v>38.01624419</v>
      </c>
      <c r="U434" s="17">
        <f t="shared" si="6"/>
        <v>83.26202914</v>
      </c>
      <c r="V434" s="13"/>
      <c r="W434" s="27"/>
      <c r="X434" s="28"/>
      <c r="Y434" s="28"/>
      <c r="Z434" s="28"/>
      <c r="AA434" s="28"/>
      <c r="AB434" s="28"/>
    </row>
    <row r="435" ht="12.0" customHeight="1">
      <c r="A435" s="4" t="s">
        <v>46</v>
      </c>
      <c r="B435" s="29">
        <v>43317.0</v>
      </c>
      <c r="C435" s="3">
        <v>0.625</v>
      </c>
      <c r="D435" s="3">
        <v>0.75</v>
      </c>
      <c r="E435" s="1"/>
      <c r="F435" s="1"/>
      <c r="G435" s="1"/>
      <c r="H435" s="30"/>
      <c r="I435" s="1"/>
      <c r="J435" s="1"/>
      <c r="K435" s="1"/>
      <c r="L435" s="1"/>
      <c r="M435" s="1"/>
      <c r="N435" s="1"/>
      <c r="O435" s="1"/>
      <c r="P435" s="17">
        <f t="shared" si="24"/>
        <v>32.4</v>
      </c>
      <c r="Q435" s="31" t="str">
        <f t="shared" si="25"/>
        <v/>
      </c>
      <c r="R435" s="31" t="str">
        <f t="shared" si="3"/>
        <v/>
      </c>
      <c r="S435" s="17" t="str">
        <f t="shared" si="26"/>
        <v/>
      </c>
      <c r="T435" s="31" t="str">
        <f t="shared" si="5"/>
        <v/>
      </c>
      <c r="U435" s="31" t="str">
        <f t="shared" si="6"/>
        <v/>
      </c>
      <c r="V435" s="1"/>
      <c r="W435" s="32"/>
      <c r="X435" s="28"/>
      <c r="Y435" s="28"/>
      <c r="Z435" s="28"/>
      <c r="AA435" s="28"/>
      <c r="AB435" s="28"/>
    </row>
    <row r="436" ht="12.0" customHeight="1">
      <c r="A436" s="8" t="s">
        <v>25</v>
      </c>
      <c r="B436" s="9">
        <v>43318.0</v>
      </c>
      <c r="C436" s="10">
        <v>0.375</v>
      </c>
      <c r="D436" s="10">
        <v>0.5</v>
      </c>
      <c r="E436" s="13">
        <v>33.5</v>
      </c>
      <c r="F436" s="13"/>
      <c r="G436" s="13"/>
      <c r="H436" s="15">
        <v>28.2</v>
      </c>
      <c r="I436" s="13">
        <v>25.8</v>
      </c>
      <c r="J436" s="13"/>
      <c r="K436" s="13"/>
      <c r="L436" s="13">
        <v>17.75</v>
      </c>
      <c r="M436" s="13"/>
      <c r="N436" s="13"/>
      <c r="O436" s="13"/>
      <c r="P436" s="17">
        <f t="shared" si="24"/>
        <v>32.3</v>
      </c>
      <c r="Q436" s="17" t="str">
        <f t="shared" si="25"/>
        <v/>
      </c>
      <c r="R436" s="17">
        <f t="shared" si="3"/>
        <v>33.21594473</v>
      </c>
      <c r="S436" s="17">
        <f t="shared" si="26"/>
        <v>31.29594473</v>
      </c>
      <c r="T436" s="17">
        <f t="shared" si="5"/>
        <v>38.23798312</v>
      </c>
      <c r="U436" s="17">
        <f t="shared" si="6"/>
        <v>81.8451764</v>
      </c>
      <c r="V436" s="13"/>
      <c r="W436" s="27"/>
      <c r="X436" s="28"/>
      <c r="Y436" s="28"/>
      <c r="Z436" s="28"/>
      <c r="AA436" s="28"/>
      <c r="AB436" s="28"/>
    </row>
    <row r="437" ht="12.0" customHeight="1">
      <c r="A437" s="4" t="s">
        <v>25</v>
      </c>
      <c r="B437" s="29">
        <v>43318.0</v>
      </c>
      <c r="C437" s="3">
        <v>0.625</v>
      </c>
      <c r="D437" s="3">
        <v>0.75</v>
      </c>
      <c r="E437" s="1">
        <v>32.4</v>
      </c>
      <c r="F437" s="1"/>
      <c r="G437" s="1"/>
      <c r="H437" s="30">
        <v>31.6</v>
      </c>
      <c r="I437" s="1">
        <v>26.8</v>
      </c>
      <c r="J437" s="1"/>
      <c r="K437" s="1"/>
      <c r="L437" s="1"/>
      <c r="M437" s="1"/>
      <c r="N437" s="1"/>
      <c r="O437" s="1"/>
      <c r="P437" s="17">
        <f t="shared" si="24"/>
        <v>33.2</v>
      </c>
      <c r="Q437" s="31" t="str">
        <f t="shared" si="25"/>
        <v/>
      </c>
      <c r="R437" s="31">
        <f t="shared" si="3"/>
        <v>35.23385461</v>
      </c>
      <c r="S437" s="17">
        <f t="shared" si="26"/>
        <v>31.39385461</v>
      </c>
      <c r="T437" s="31">
        <f t="shared" si="5"/>
        <v>46.47863297</v>
      </c>
      <c r="U437" s="31">
        <f t="shared" si="6"/>
        <v>67.54470301</v>
      </c>
      <c r="V437" s="1"/>
      <c r="W437" s="32"/>
      <c r="X437" s="28"/>
      <c r="Y437" s="28"/>
      <c r="Z437" s="28"/>
      <c r="AA437" s="28"/>
      <c r="AB437" s="28"/>
    </row>
    <row r="438" ht="12.0" customHeight="1">
      <c r="A438" s="8" t="s">
        <v>39</v>
      </c>
      <c r="B438" s="9">
        <v>43319.0</v>
      </c>
      <c r="C438" s="10">
        <v>0.375</v>
      </c>
      <c r="D438" s="10">
        <v>0.5</v>
      </c>
      <c r="E438" s="13">
        <v>32.3</v>
      </c>
      <c r="F438" s="13"/>
      <c r="G438" s="13"/>
      <c r="H438" s="15">
        <v>27.4</v>
      </c>
      <c r="I438" s="13">
        <v>25.9</v>
      </c>
      <c r="J438" s="13"/>
      <c r="K438" s="13"/>
      <c r="L438" s="13">
        <v>0.0</v>
      </c>
      <c r="M438" s="13"/>
      <c r="N438" s="13"/>
      <c r="O438" s="13"/>
      <c r="P438" s="17">
        <f t="shared" si="24"/>
        <v>33.4</v>
      </c>
      <c r="Q438" s="17" t="str">
        <f t="shared" si="25"/>
        <v/>
      </c>
      <c r="R438" s="17">
        <f t="shared" si="3"/>
        <v>33.41309631</v>
      </c>
      <c r="S438" s="17">
        <f t="shared" si="26"/>
        <v>32.21309631</v>
      </c>
      <c r="T438" s="17">
        <f t="shared" si="5"/>
        <v>36.49517019</v>
      </c>
      <c r="U438" s="17">
        <f t="shared" si="6"/>
        <v>88.26673817</v>
      </c>
      <c r="V438" s="13"/>
      <c r="W438" s="27"/>
      <c r="X438" s="28"/>
      <c r="Y438" s="28"/>
      <c r="Z438" s="28"/>
      <c r="AA438" s="28"/>
      <c r="AB438" s="28"/>
    </row>
    <row r="439" ht="12.0" customHeight="1">
      <c r="A439" s="4" t="s">
        <v>39</v>
      </c>
      <c r="B439" s="29">
        <v>43319.0</v>
      </c>
      <c r="C439" s="3">
        <v>0.625</v>
      </c>
      <c r="D439" s="3">
        <v>0.75</v>
      </c>
      <c r="E439" s="1">
        <v>33.2</v>
      </c>
      <c r="F439" s="1"/>
      <c r="G439" s="1"/>
      <c r="H439" s="30">
        <v>32.2</v>
      </c>
      <c r="I439" s="1">
        <v>27.2</v>
      </c>
      <c r="J439" s="1"/>
      <c r="K439" s="1"/>
      <c r="L439" s="1"/>
      <c r="M439" s="1"/>
      <c r="N439" s="1"/>
      <c r="O439" s="1"/>
      <c r="P439" s="17">
        <f t="shared" si="24"/>
        <v>33</v>
      </c>
      <c r="Q439" s="31" t="str">
        <f t="shared" si="25"/>
        <v/>
      </c>
      <c r="R439" s="31">
        <f t="shared" si="3"/>
        <v>36.07043238</v>
      </c>
      <c r="S439" s="17">
        <f t="shared" si="26"/>
        <v>32.07043238</v>
      </c>
      <c r="T439" s="31">
        <f t="shared" si="5"/>
        <v>48.08268417</v>
      </c>
      <c r="U439" s="31">
        <f t="shared" si="6"/>
        <v>66.69850682</v>
      </c>
      <c r="V439" s="1"/>
      <c r="W439" s="32"/>
      <c r="X439" s="28"/>
      <c r="Y439" s="28"/>
      <c r="Z439" s="28"/>
      <c r="AA439" s="28"/>
      <c r="AB439" s="28"/>
    </row>
    <row r="440" ht="12.0" customHeight="1">
      <c r="A440" s="8" t="s">
        <v>42</v>
      </c>
      <c r="B440" s="9">
        <v>43320.0</v>
      </c>
      <c r="C440" s="10">
        <v>0.375</v>
      </c>
      <c r="D440" s="10">
        <v>0.5</v>
      </c>
      <c r="E440" s="13">
        <v>33.4</v>
      </c>
      <c r="F440" s="13"/>
      <c r="G440" s="13"/>
      <c r="H440" s="15">
        <v>28.8</v>
      </c>
      <c r="I440" s="13">
        <v>26.2</v>
      </c>
      <c r="J440" s="13"/>
      <c r="K440" s="13"/>
      <c r="L440" s="13">
        <v>6.5</v>
      </c>
      <c r="M440" s="13"/>
      <c r="N440" s="13"/>
      <c r="O440" s="13"/>
      <c r="P440" s="17">
        <f t="shared" si="24"/>
        <v>33.7</v>
      </c>
      <c r="Q440" s="17" t="str">
        <f t="shared" si="25"/>
        <v/>
      </c>
      <c r="R440" s="17">
        <f t="shared" si="3"/>
        <v>34.01068335</v>
      </c>
      <c r="S440" s="17">
        <f t="shared" si="26"/>
        <v>31.93068335</v>
      </c>
      <c r="T440" s="17">
        <f t="shared" si="5"/>
        <v>39.59220806</v>
      </c>
      <c r="U440" s="17">
        <f t="shared" si="6"/>
        <v>80.64890773</v>
      </c>
      <c r="V440" s="13"/>
      <c r="W440" s="27"/>
      <c r="X440" s="28"/>
      <c r="Y440" s="28"/>
      <c r="Z440" s="28"/>
      <c r="AA440" s="28"/>
      <c r="AB440" s="28"/>
    </row>
    <row r="441" ht="12.0" customHeight="1">
      <c r="A441" s="4" t="s">
        <v>42</v>
      </c>
      <c r="B441" s="29">
        <v>43320.0</v>
      </c>
      <c r="C441" s="3">
        <v>0.625</v>
      </c>
      <c r="D441" s="3">
        <v>0.75</v>
      </c>
      <c r="E441" s="1">
        <v>33.0</v>
      </c>
      <c r="F441" s="1"/>
      <c r="G441" s="1"/>
      <c r="H441" s="30">
        <v>32.2</v>
      </c>
      <c r="I441" s="1">
        <v>26.6</v>
      </c>
      <c r="J441" s="1"/>
      <c r="K441" s="1"/>
      <c r="L441" s="1"/>
      <c r="M441" s="1"/>
      <c r="N441" s="1"/>
      <c r="O441" s="1"/>
      <c r="P441" s="17">
        <f t="shared" si="24"/>
        <v>32.6</v>
      </c>
      <c r="Q441" s="31" t="str">
        <f t="shared" si="25"/>
        <v/>
      </c>
      <c r="R441" s="31">
        <f t="shared" si="3"/>
        <v>34.82194116</v>
      </c>
      <c r="S441" s="17">
        <f t="shared" si="26"/>
        <v>30.34194116</v>
      </c>
      <c r="T441" s="31">
        <f t="shared" si="5"/>
        <v>48.08268417</v>
      </c>
      <c r="U441" s="31">
        <f t="shared" si="6"/>
        <v>63.10367586</v>
      </c>
      <c r="V441" s="1"/>
      <c r="W441" s="32"/>
      <c r="X441" s="28"/>
      <c r="Y441" s="28"/>
      <c r="Z441" s="28"/>
      <c r="AA441" s="28"/>
      <c r="AB441" s="28"/>
    </row>
    <row r="442" ht="12.0" customHeight="1">
      <c r="A442" s="8" t="s">
        <v>43</v>
      </c>
      <c r="B442" s="9">
        <v>43321.0</v>
      </c>
      <c r="C442" s="10">
        <v>0.375</v>
      </c>
      <c r="D442" s="10">
        <v>0.5</v>
      </c>
      <c r="E442" s="13">
        <v>33.7</v>
      </c>
      <c r="F442" s="13"/>
      <c r="G442" s="13"/>
      <c r="H442" s="15">
        <v>28.1</v>
      </c>
      <c r="I442" s="13">
        <v>25.7</v>
      </c>
      <c r="J442" s="13"/>
      <c r="K442" s="13"/>
      <c r="L442" s="13">
        <v>16.5</v>
      </c>
      <c r="M442" s="13"/>
      <c r="N442" s="13"/>
      <c r="O442" s="13"/>
      <c r="P442" s="17" t="str">
        <f t="shared" si="24"/>
        <v/>
      </c>
      <c r="Q442" s="17" t="str">
        <f t="shared" si="25"/>
        <v/>
      </c>
      <c r="R442" s="17">
        <f t="shared" si="3"/>
        <v>33.01980784</v>
      </c>
      <c r="S442" s="17">
        <f t="shared" si="26"/>
        <v>31.09980784</v>
      </c>
      <c r="T442" s="17">
        <f t="shared" si="5"/>
        <v>38.01624419</v>
      </c>
      <c r="U442" s="17">
        <f t="shared" si="6"/>
        <v>81.80662898</v>
      </c>
      <c r="V442" s="13"/>
      <c r="W442" s="27"/>
      <c r="X442" s="28"/>
      <c r="Y442" s="28"/>
      <c r="Z442" s="28"/>
      <c r="AA442" s="28"/>
      <c r="AB442" s="28"/>
    </row>
    <row r="443" ht="12.0" customHeight="1">
      <c r="A443" s="4" t="s">
        <v>43</v>
      </c>
      <c r="B443" s="29">
        <v>43321.0</v>
      </c>
      <c r="C443" s="3">
        <v>0.625</v>
      </c>
      <c r="D443" s="3">
        <v>0.75</v>
      </c>
      <c r="E443" s="1">
        <v>32.6</v>
      </c>
      <c r="F443" s="1"/>
      <c r="G443" s="1"/>
      <c r="H443" s="30">
        <v>30.2</v>
      </c>
      <c r="I443" s="1">
        <v>27.2</v>
      </c>
      <c r="J443" s="1"/>
      <c r="K443" s="1"/>
      <c r="L443" s="1"/>
      <c r="M443" s="1"/>
      <c r="N443" s="1"/>
      <c r="O443" s="1"/>
      <c r="P443" s="17" t="str">
        <f t="shared" si="24"/>
        <v/>
      </c>
      <c r="Q443" s="31" t="str">
        <f t="shared" si="25"/>
        <v/>
      </c>
      <c r="R443" s="31">
        <f t="shared" si="3"/>
        <v>36.07043238</v>
      </c>
      <c r="S443" s="17">
        <f t="shared" si="26"/>
        <v>33.67043238</v>
      </c>
      <c r="T443" s="31">
        <f t="shared" si="5"/>
        <v>42.91546075</v>
      </c>
      <c r="U443" s="31">
        <f t="shared" si="6"/>
        <v>78.457581</v>
      </c>
      <c r="V443" s="1"/>
      <c r="W443" s="32"/>
      <c r="X443" s="28"/>
      <c r="Y443" s="28"/>
      <c r="Z443" s="28"/>
      <c r="AA443" s="28"/>
      <c r="AB443" s="28"/>
    </row>
    <row r="444" ht="12.0" customHeight="1">
      <c r="A444" s="8" t="s">
        <v>44</v>
      </c>
      <c r="B444" s="9">
        <v>43322.0</v>
      </c>
      <c r="C444" s="10">
        <v>0.375</v>
      </c>
      <c r="D444" s="10">
        <v>0.5</v>
      </c>
      <c r="E444" s="13"/>
      <c r="F444" s="13"/>
      <c r="G444" s="13"/>
      <c r="H444" s="15"/>
      <c r="I444" s="13"/>
      <c r="J444" s="13"/>
      <c r="K444" s="13"/>
      <c r="L444" s="13"/>
      <c r="M444" s="13"/>
      <c r="N444" s="13"/>
      <c r="O444" s="13"/>
      <c r="P444" s="17">
        <f t="shared" si="24"/>
        <v>32.6</v>
      </c>
      <c r="Q444" s="17" t="str">
        <f t="shared" si="25"/>
        <v/>
      </c>
      <c r="R444" s="17" t="str">
        <f t="shared" si="3"/>
        <v/>
      </c>
      <c r="S444" s="17" t="str">
        <f t="shared" si="26"/>
        <v/>
      </c>
      <c r="T444" s="17" t="str">
        <f t="shared" si="5"/>
        <v/>
      </c>
      <c r="U444" s="17" t="str">
        <f t="shared" si="6"/>
        <v/>
      </c>
      <c r="V444" s="13"/>
      <c r="W444" s="27"/>
      <c r="X444" s="28"/>
      <c r="Y444" s="28"/>
      <c r="Z444" s="28"/>
      <c r="AA444" s="28"/>
      <c r="AB444" s="28"/>
    </row>
    <row r="445" ht="12.0" customHeight="1">
      <c r="A445" s="4" t="s">
        <v>44</v>
      </c>
      <c r="B445" s="29">
        <v>43322.0</v>
      </c>
      <c r="C445" s="3">
        <v>0.625</v>
      </c>
      <c r="D445" s="3">
        <v>0.75</v>
      </c>
      <c r="E445" s="1"/>
      <c r="F445" s="1"/>
      <c r="G445" s="1"/>
      <c r="H445" s="30"/>
      <c r="I445" s="1"/>
      <c r="J445" s="1"/>
      <c r="K445" s="1"/>
      <c r="L445" s="1"/>
      <c r="M445" s="1"/>
      <c r="N445" s="1"/>
      <c r="O445" s="1"/>
      <c r="P445" s="17" t="str">
        <f t="shared" si="24"/>
        <v/>
      </c>
      <c r="Q445" s="31" t="str">
        <f t="shared" si="25"/>
        <v/>
      </c>
      <c r="R445" s="31" t="str">
        <f t="shared" si="3"/>
        <v/>
      </c>
      <c r="S445" s="17" t="str">
        <f t="shared" si="26"/>
        <v/>
      </c>
      <c r="T445" s="31" t="str">
        <f t="shared" si="5"/>
        <v/>
      </c>
      <c r="U445" s="31" t="str">
        <f t="shared" si="6"/>
        <v/>
      </c>
      <c r="V445" s="1"/>
      <c r="W445" s="32"/>
      <c r="X445" s="28"/>
      <c r="Y445" s="28"/>
      <c r="Z445" s="28"/>
      <c r="AA445" s="28"/>
      <c r="AB445" s="28"/>
    </row>
    <row r="446" ht="12.0" customHeight="1">
      <c r="A446" s="8" t="s">
        <v>45</v>
      </c>
      <c r="B446" s="9">
        <v>43323.0</v>
      </c>
      <c r="C446" s="10">
        <v>0.375</v>
      </c>
      <c r="D446" s="10">
        <v>0.5</v>
      </c>
      <c r="E446" s="13">
        <v>32.6</v>
      </c>
      <c r="F446" s="13"/>
      <c r="G446" s="13"/>
      <c r="H446" s="15">
        <v>28.8</v>
      </c>
      <c r="I446" s="13">
        <v>26.0</v>
      </c>
      <c r="J446" s="13"/>
      <c r="K446" s="13"/>
      <c r="L446" s="13">
        <v>1.5</v>
      </c>
      <c r="M446" s="13"/>
      <c r="N446" s="13"/>
      <c r="O446" s="13"/>
      <c r="P446" s="17">
        <f t="shared" si="24"/>
        <v>33.8</v>
      </c>
      <c r="Q446" s="17" t="str">
        <f t="shared" si="25"/>
        <v/>
      </c>
      <c r="R446" s="17">
        <f t="shared" si="3"/>
        <v>33.61126698</v>
      </c>
      <c r="S446" s="17">
        <f t="shared" si="26"/>
        <v>31.37126698</v>
      </c>
      <c r="T446" s="17">
        <f t="shared" si="5"/>
        <v>39.59220806</v>
      </c>
      <c r="U446" s="17">
        <f t="shared" si="6"/>
        <v>79.23596212</v>
      </c>
      <c r="V446" s="13"/>
      <c r="W446" s="27"/>
      <c r="X446" s="28"/>
      <c r="Y446" s="28"/>
      <c r="Z446" s="28"/>
      <c r="AA446" s="28"/>
      <c r="AB446" s="28"/>
    </row>
    <row r="447" ht="12.0" customHeight="1">
      <c r="A447" s="4" t="s">
        <v>45</v>
      </c>
      <c r="B447" s="29">
        <v>43323.0</v>
      </c>
      <c r="C447" s="3">
        <v>0.625</v>
      </c>
      <c r="D447" s="3">
        <v>0.75</v>
      </c>
      <c r="E447" s="1"/>
      <c r="F447" s="1"/>
      <c r="G447" s="1"/>
      <c r="H447" s="30"/>
      <c r="I447" s="1"/>
      <c r="J447" s="1"/>
      <c r="K447" s="1"/>
      <c r="L447" s="1"/>
      <c r="M447" s="1"/>
      <c r="N447" s="1"/>
      <c r="O447" s="1"/>
      <c r="P447" s="17" t="str">
        <f t="shared" si="24"/>
        <v/>
      </c>
      <c r="Q447" s="31" t="str">
        <f t="shared" si="25"/>
        <v/>
      </c>
      <c r="R447" s="31" t="str">
        <f t="shared" si="3"/>
        <v/>
      </c>
      <c r="S447" s="17" t="str">
        <f t="shared" si="26"/>
        <v/>
      </c>
      <c r="T447" s="31" t="str">
        <f t="shared" si="5"/>
        <v/>
      </c>
      <c r="U447" s="31" t="str">
        <f t="shared" si="6"/>
        <v/>
      </c>
      <c r="V447" s="1"/>
      <c r="W447" s="32"/>
      <c r="X447" s="28"/>
      <c r="Y447" s="28"/>
      <c r="Z447" s="28"/>
      <c r="AA447" s="28"/>
      <c r="AB447" s="28"/>
    </row>
    <row r="448" ht="12.0" customHeight="1">
      <c r="A448" s="8" t="s">
        <v>46</v>
      </c>
      <c r="B448" s="9">
        <v>43324.0</v>
      </c>
      <c r="C448" s="10">
        <v>0.375</v>
      </c>
      <c r="D448" s="10">
        <v>0.5</v>
      </c>
      <c r="E448" s="13">
        <v>33.8</v>
      </c>
      <c r="F448" s="13"/>
      <c r="G448" s="13"/>
      <c r="H448" s="15">
        <v>28.8</v>
      </c>
      <c r="I448" s="13">
        <v>25.0</v>
      </c>
      <c r="J448" s="13"/>
      <c r="K448" s="13"/>
      <c r="L448" s="13">
        <v>0.0</v>
      </c>
      <c r="M448" s="13"/>
      <c r="N448" s="13"/>
      <c r="O448" s="13"/>
      <c r="P448" s="17">
        <f t="shared" si="24"/>
        <v>33.9</v>
      </c>
      <c r="Q448" s="17" t="str">
        <f t="shared" si="25"/>
        <v/>
      </c>
      <c r="R448" s="17">
        <f t="shared" si="3"/>
        <v>31.67489286</v>
      </c>
      <c r="S448" s="17">
        <f t="shared" si="26"/>
        <v>28.63489286</v>
      </c>
      <c r="T448" s="17">
        <f t="shared" si="5"/>
        <v>39.59220806</v>
      </c>
      <c r="U448" s="17">
        <f t="shared" si="6"/>
        <v>72.32456653</v>
      </c>
      <c r="V448" s="13"/>
      <c r="W448" s="27"/>
      <c r="X448" s="28"/>
      <c r="Y448" s="28"/>
      <c r="Z448" s="28"/>
      <c r="AA448" s="28"/>
      <c r="AB448" s="28"/>
    </row>
    <row r="449" ht="12.0" customHeight="1">
      <c r="A449" s="4" t="s">
        <v>46</v>
      </c>
      <c r="B449" s="29">
        <v>43324.0</v>
      </c>
      <c r="C449" s="3">
        <v>0.625</v>
      </c>
      <c r="D449" s="3">
        <v>0.75</v>
      </c>
      <c r="E449" s="1"/>
      <c r="F449" s="1"/>
      <c r="G449" s="1"/>
      <c r="H449" s="30"/>
      <c r="I449" s="1"/>
      <c r="J449" s="1"/>
      <c r="K449" s="1"/>
      <c r="L449" s="1"/>
      <c r="M449" s="1"/>
      <c r="N449" s="1"/>
      <c r="O449" s="1"/>
      <c r="P449" s="17">
        <f t="shared" si="24"/>
        <v>32.8</v>
      </c>
      <c r="Q449" s="31" t="str">
        <f t="shared" si="25"/>
        <v/>
      </c>
      <c r="R449" s="31" t="str">
        <f t="shared" si="3"/>
        <v/>
      </c>
      <c r="S449" s="17" t="str">
        <f t="shared" si="26"/>
        <v/>
      </c>
      <c r="T449" s="31" t="str">
        <f t="shared" si="5"/>
        <v/>
      </c>
      <c r="U449" s="31" t="str">
        <f t="shared" si="6"/>
        <v/>
      </c>
      <c r="V449" s="1"/>
      <c r="W449" s="32"/>
      <c r="X449" s="28"/>
      <c r="Y449" s="28"/>
      <c r="Z449" s="28"/>
      <c r="AA449" s="28"/>
      <c r="AB449" s="28"/>
    </row>
    <row r="450" ht="12.0" customHeight="1">
      <c r="A450" s="8" t="s">
        <v>25</v>
      </c>
      <c r="B450" s="9">
        <v>43325.0</v>
      </c>
      <c r="C450" s="10">
        <v>0.375</v>
      </c>
      <c r="D450" s="10">
        <v>0.5</v>
      </c>
      <c r="E450" s="13">
        <v>33.9</v>
      </c>
      <c r="F450" s="13"/>
      <c r="G450" s="13"/>
      <c r="H450" s="15">
        <v>27.9</v>
      </c>
      <c r="I450" s="13">
        <v>24.9</v>
      </c>
      <c r="J450" s="13"/>
      <c r="K450" s="13"/>
      <c r="L450" s="13">
        <v>0.0</v>
      </c>
      <c r="M450" s="13"/>
      <c r="N450" s="13"/>
      <c r="O450" s="13"/>
      <c r="P450" s="17">
        <f t="shared" si="24"/>
        <v>33.1</v>
      </c>
      <c r="Q450" s="17" t="str">
        <f t="shared" si="25"/>
        <v/>
      </c>
      <c r="R450" s="17">
        <f t="shared" si="3"/>
        <v>31.48671626</v>
      </c>
      <c r="S450" s="17">
        <f t="shared" si="26"/>
        <v>29.08671626</v>
      </c>
      <c r="T450" s="17">
        <f t="shared" si="5"/>
        <v>37.57612198</v>
      </c>
      <c r="U450" s="17">
        <f t="shared" si="6"/>
        <v>77.40744582</v>
      </c>
      <c r="V450" s="13"/>
      <c r="W450" s="27"/>
      <c r="X450" s="28"/>
      <c r="Y450" s="28"/>
      <c r="Z450" s="28"/>
      <c r="AA450" s="28"/>
      <c r="AB450" s="28"/>
    </row>
    <row r="451" ht="12.0" customHeight="1">
      <c r="A451" s="4" t="s">
        <v>25</v>
      </c>
      <c r="B451" s="29">
        <v>43325.0</v>
      </c>
      <c r="C451" s="3">
        <v>0.625</v>
      </c>
      <c r="D451" s="3">
        <v>0.75</v>
      </c>
      <c r="E451" s="1">
        <v>32.8</v>
      </c>
      <c r="F451" s="1"/>
      <c r="G451" s="1"/>
      <c r="H451" s="30">
        <v>31.6</v>
      </c>
      <c r="I451" s="1">
        <v>25.6</v>
      </c>
      <c r="J451" s="1"/>
      <c r="K451" s="1"/>
      <c r="L451" s="1"/>
      <c r="M451" s="1"/>
      <c r="N451" s="1"/>
      <c r="O451" s="1"/>
      <c r="P451" s="17">
        <f t="shared" si="24"/>
        <v>33.2</v>
      </c>
      <c r="Q451" s="31" t="str">
        <f t="shared" si="25"/>
        <v/>
      </c>
      <c r="R451" s="31">
        <f t="shared" si="3"/>
        <v>32.82468122</v>
      </c>
      <c r="S451" s="17">
        <f t="shared" si="26"/>
        <v>28.02468122</v>
      </c>
      <c r="T451" s="31">
        <f t="shared" si="5"/>
        <v>46.47863297</v>
      </c>
      <c r="U451" s="31">
        <f t="shared" si="6"/>
        <v>60.29583794</v>
      </c>
      <c r="V451" s="1"/>
      <c r="W451" s="32"/>
      <c r="X451" s="28"/>
      <c r="Y451" s="28"/>
      <c r="Z451" s="28"/>
      <c r="AA451" s="28"/>
      <c r="AB451" s="28"/>
    </row>
    <row r="452" ht="12.0" customHeight="1">
      <c r="A452" s="8" t="s">
        <v>39</v>
      </c>
      <c r="B452" s="9">
        <v>43326.0</v>
      </c>
      <c r="C452" s="10">
        <v>0.375</v>
      </c>
      <c r="D452" s="10">
        <v>0.5</v>
      </c>
      <c r="E452" s="13">
        <v>33.1</v>
      </c>
      <c r="F452" s="13"/>
      <c r="G452" s="13"/>
      <c r="H452" s="15">
        <v>28.2</v>
      </c>
      <c r="I452" s="13">
        <v>24.6</v>
      </c>
      <c r="J452" s="13">
        <v>2.3</v>
      </c>
      <c r="K452" s="13">
        <v>29.3</v>
      </c>
      <c r="L452" s="13">
        <v>0.0</v>
      </c>
      <c r="M452" s="13"/>
      <c r="N452" s="13"/>
      <c r="O452" s="13"/>
      <c r="P452" s="17">
        <f t="shared" si="24"/>
        <v>33</v>
      </c>
      <c r="Q452" s="17" t="str">
        <f t="shared" si="25"/>
        <v/>
      </c>
      <c r="R452" s="17">
        <f t="shared" si="3"/>
        <v>30.92802314</v>
      </c>
      <c r="S452" s="17">
        <f t="shared" si="26"/>
        <v>28.04802314</v>
      </c>
      <c r="T452" s="17">
        <f t="shared" si="5"/>
        <v>38.23798312</v>
      </c>
      <c r="U452" s="17">
        <f t="shared" si="6"/>
        <v>73.35120958</v>
      </c>
      <c r="V452" s="13"/>
      <c r="W452" s="27"/>
      <c r="X452" s="28"/>
      <c r="Y452" s="28"/>
      <c r="Z452" s="28"/>
      <c r="AA452" s="28"/>
      <c r="AB452" s="28"/>
    </row>
    <row r="453" ht="12.0" customHeight="1">
      <c r="A453" s="4" t="s">
        <v>39</v>
      </c>
      <c r="B453" s="29">
        <v>43326.0</v>
      </c>
      <c r="C453" s="3">
        <v>0.625</v>
      </c>
      <c r="D453" s="3">
        <v>0.75</v>
      </c>
      <c r="E453" s="1">
        <v>33.2</v>
      </c>
      <c r="F453" s="1"/>
      <c r="G453" s="1"/>
      <c r="H453" s="30">
        <v>31.8</v>
      </c>
      <c r="I453" s="1">
        <v>25.6</v>
      </c>
      <c r="J453" s="1">
        <v>0.7</v>
      </c>
      <c r="K453" s="1">
        <v>30.1</v>
      </c>
      <c r="L453" s="1"/>
      <c r="M453" s="1"/>
      <c r="N453" s="1"/>
      <c r="O453" s="1"/>
      <c r="P453" s="17">
        <f t="shared" si="24"/>
        <v>33</v>
      </c>
      <c r="Q453" s="31" t="str">
        <f t="shared" si="25"/>
        <v/>
      </c>
      <c r="R453" s="31">
        <f t="shared" si="3"/>
        <v>32.82468122</v>
      </c>
      <c r="S453" s="17">
        <f t="shared" si="26"/>
        <v>27.86468122</v>
      </c>
      <c r="T453" s="31">
        <f t="shared" si="5"/>
        <v>47.00807132</v>
      </c>
      <c r="U453" s="31">
        <f t="shared" si="6"/>
        <v>59.27637623</v>
      </c>
      <c r="V453" s="1"/>
      <c r="W453" s="32"/>
      <c r="X453" s="28"/>
      <c r="Y453" s="28"/>
      <c r="Z453" s="28"/>
      <c r="AA453" s="28"/>
      <c r="AB453" s="28"/>
    </row>
    <row r="454" ht="12.0" customHeight="1">
      <c r="A454" s="8" t="s">
        <v>42</v>
      </c>
      <c r="B454" s="9">
        <v>43327.0</v>
      </c>
      <c r="C454" s="10">
        <v>0.375</v>
      </c>
      <c r="D454" s="10">
        <v>0.5</v>
      </c>
      <c r="E454" s="13">
        <v>33.0</v>
      </c>
      <c r="F454" s="13"/>
      <c r="G454" s="13"/>
      <c r="H454" s="15">
        <v>28.6</v>
      </c>
      <c r="I454" s="13">
        <v>25.2</v>
      </c>
      <c r="J454" s="13">
        <v>2.4</v>
      </c>
      <c r="K454" s="13">
        <v>29.0</v>
      </c>
      <c r="L454" s="13">
        <v>0.0</v>
      </c>
      <c r="M454" s="13"/>
      <c r="N454" s="13"/>
      <c r="O454" s="13"/>
      <c r="P454" s="17">
        <f t="shared" si="24"/>
        <v>33</v>
      </c>
      <c r="Q454" s="17" t="str">
        <f t="shared" si="25"/>
        <v/>
      </c>
      <c r="R454" s="17">
        <f t="shared" si="3"/>
        <v>32.05419006</v>
      </c>
      <c r="S454" s="17">
        <f t="shared" si="26"/>
        <v>29.33419006</v>
      </c>
      <c r="T454" s="17">
        <f t="shared" si="5"/>
        <v>39.13623594</v>
      </c>
      <c r="U454" s="17">
        <f t="shared" si="6"/>
        <v>74.9540403</v>
      </c>
      <c r="V454" s="13"/>
      <c r="W454" s="27"/>
      <c r="X454" s="28"/>
      <c r="Y454" s="28"/>
      <c r="Z454" s="28"/>
      <c r="AA454" s="28"/>
      <c r="AB454" s="28"/>
    </row>
    <row r="455" ht="12.0" customHeight="1">
      <c r="A455" s="4" t="s">
        <v>42</v>
      </c>
      <c r="B455" s="29">
        <v>43327.0</v>
      </c>
      <c r="C455" s="3">
        <v>0.625</v>
      </c>
      <c r="D455" s="3">
        <v>0.75</v>
      </c>
      <c r="E455" s="1">
        <v>33.0</v>
      </c>
      <c r="F455" s="1"/>
      <c r="G455" s="1"/>
      <c r="H455" s="30">
        <v>31.8</v>
      </c>
      <c r="I455" s="1">
        <v>27.2</v>
      </c>
      <c r="J455" s="1">
        <v>1.2</v>
      </c>
      <c r="K455" s="1">
        <v>33.7</v>
      </c>
      <c r="L455" s="1"/>
      <c r="M455" s="1"/>
      <c r="N455" s="1"/>
      <c r="O455" s="1"/>
      <c r="P455" s="17">
        <f t="shared" si="24"/>
        <v>32.8</v>
      </c>
      <c r="Q455" s="31" t="str">
        <f t="shared" si="25"/>
        <v/>
      </c>
      <c r="R455" s="31">
        <f t="shared" si="3"/>
        <v>36.07043238</v>
      </c>
      <c r="S455" s="17">
        <f t="shared" si="26"/>
        <v>32.39043238</v>
      </c>
      <c r="T455" s="31">
        <f t="shared" si="5"/>
        <v>47.00807132</v>
      </c>
      <c r="U455" s="31">
        <f t="shared" si="6"/>
        <v>68.90398067</v>
      </c>
      <c r="V455" s="1"/>
      <c r="W455" s="32"/>
      <c r="X455" s="28"/>
      <c r="Y455" s="28"/>
      <c r="Z455" s="28"/>
      <c r="AA455" s="28"/>
      <c r="AB455" s="28"/>
    </row>
    <row r="456" ht="12.0" customHeight="1">
      <c r="A456" s="8" t="s">
        <v>43</v>
      </c>
      <c r="B456" s="9">
        <v>43328.0</v>
      </c>
      <c r="C456" s="10">
        <v>0.375</v>
      </c>
      <c r="D456" s="10">
        <v>0.5</v>
      </c>
      <c r="E456" s="13">
        <v>33.0</v>
      </c>
      <c r="F456" s="13"/>
      <c r="G456" s="13"/>
      <c r="H456" s="15">
        <v>28.0</v>
      </c>
      <c r="I456" s="13">
        <v>25.4</v>
      </c>
      <c r="J456" s="13">
        <v>2.6</v>
      </c>
      <c r="K456" s="13">
        <v>28.8</v>
      </c>
      <c r="L456" s="13">
        <v>9.0</v>
      </c>
      <c r="M456" s="13"/>
      <c r="N456" s="13"/>
      <c r="O456" s="13"/>
      <c r="P456" s="17">
        <f t="shared" si="24"/>
        <v>33.4</v>
      </c>
      <c r="Q456" s="17" t="str">
        <f t="shared" si="25"/>
        <v/>
      </c>
      <c r="R456" s="17">
        <f t="shared" si="3"/>
        <v>32.43744129</v>
      </c>
      <c r="S456" s="17">
        <f t="shared" si="26"/>
        <v>30.35744129</v>
      </c>
      <c r="T456" s="17">
        <f t="shared" si="5"/>
        <v>37.79562539</v>
      </c>
      <c r="U456" s="17">
        <f t="shared" si="6"/>
        <v>80.3199867</v>
      </c>
      <c r="V456" s="13"/>
      <c r="W456" s="27"/>
      <c r="X456" s="28"/>
      <c r="Y456" s="28"/>
      <c r="Z456" s="28"/>
      <c r="AA456" s="28"/>
      <c r="AB456" s="28"/>
    </row>
    <row r="457" ht="12.0" customHeight="1">
      <c r="A457" s="4" t="s">
        <v>43</v>
      </c>
      <c r="B457" s="29">
        <v>43328.0</v>
      </c>
      <c r="C457" s="3">
        <v>0.625</v>
      </c>
      <c r="D457" s="3">
        <v>0.75</v>
      </c>
      <c r="E457" s="1">
        <v>32.8</v>
      </c>
      <c r="F457" s="1"/>
      <c r="G457" s="1"/>
      <c r="H457" s="30">
        <v>32.0</v>
      </c>
      <c r="I457" s="1">
        <v>26.6</v>
      </c>
      <c r="J457" s="1">
        <v>1.3</v>
      </c>
      <c r="K457" s="1">
        <v>32.0</v>
      </c>
      <c r="L457" s="1"/>
      <c r="M457" s="1"/>
      <c r="N457" s="1"/>
      <c r="O457" s="1"/>
      <c r="P457" s="17">
        <f t="shared" si="24"/>
        <v>32.8</v>
      </c>
      <c r="Q457" s="31" t="str">
        <f t="shared" si="25"/>
        <v/>
      </c>
      <c r="R457" s="31">
        <f t="shared" si="3"/>
        <v>34.82194116</v>
      </c>
      <c r="S457" s="17">
        <f t="shared" si="26"/>
        <v>30.50194116</v>
      </c>
      <c r="T457" s="31">
        <f t="shared" si="5"/>
        <v>47.54274065</v>
      </c>
      <c r="U457" s="31">
        <f t="shared" si="6"/>
        <v>64.15688441</v>
      </c>
      <c r="V457" s="1"/>
      <c r="W457" s="32"/>
      <c r="X457" s="28"/>
      <c r="Y457" s="28"/>
      <c r="Z457" s="28"/>
      <c r="AA457" s="28"/>
      <c r="AB457" s="28"/>
    </row>
    <row r="458" ht="12.0" customHeight="1">
      <c r="A458" s="8" t="s">
        <v>44</v>
      </c>
      <c r="B458" s="9">
        <v>43329.0</v>
      </c>
      <c r="C458" s="10">
        <v>0.375</v>
      </c>
      <c r="D458" s="10">
        <v>0.5</v>
      </c>
      <c r="E458" s="13">
        <v>33.4</v>
      </c>
      <c r="F458" s="13"/>
      <c r="G458" s="13"/>
      <c r="H458" s="15">
        <v>27.8</v>
      </c>
      <c r="I458" s="13">
        <v>26.6</v>
      </c>
      <c r="J458" s="13">
        <v>2.3</v>
      </c>
      <c r="K458" s="13">
        <v>27.8</v>
      </c>
      <c r="L458" s="13">
        <v>3.5</v>
      </c>
      <c r="M458" s="13"/>
      <c r="N458" s="13"/>
      <c r="O458" s="13"/>
      <c r="P458" s="17">
        <f t="shared" si="24"/>
        <v>33.2</v>
      </c>
      <c r="Q458" s="17" t="str">
        <f t="shared" si="25"/>
        <v/>
      </c>
      <c r="R458" s="17">
        <f t="shared" si="3"/>
        <v>34.82194116</v>
      </c>
      <c r="S458" s="17">
        <f t="shared" si="26"/>
        <v>33.86194116</v>
      </c>
      <c r="T458" s="17">
        <f t="shared" si="5"/>
        <v>37.3577292</v>
      </c>
      <c r="U458" s="17">
        <f t="shared" si="6"/>
        <v>90.64239687</v>
      </c>
      <c r="V458" s="13"/>
      <c r="W458" s="27"/>
      <c r="X458" s="28"/>
      <c r="Y458" s="28"/>
      <c r="Z458" s="28"/>
      <c r="AA458" s="28"/>
      <c r="AB458" s="28"/>
    </row>
    <row r="459" ht="12.0" customHeight="1">
      <c r="A459" s="4" t="s">
        <v>44</v>
      </c>
      <c r="B459" s="29">
        <v>43329.0</v>
      </c>
      <c r="C459" s="3">
        <v>0.625</v>
      </c>
      <c r="D459" s="3">
        <v>0.75</v>
      </c>
      <c r="E459" s="1">
        <v>32.8</v>
      </c>
      <c r="F459" s="1"/>
      <c r="G459" s="1"/>
      <c r="H459" s="30">
        <v>32.4</v>
      </c>
      <c r="I459" s="1">
        <v>26.8</v>
      </c>
      <c r="J459" s="1">
        <v>1.9</v>
      </c>
      <c r="K459" s="1">
        <v>34.2</v>
      </c>
      <c r="L459" s="1"/>
      <c r="M459" s="1"/>
      <c r="N459" s="1"/>
      <c r="O459" s="1"/>
      <c r="P459" s="17" t="str">
        <f t="shared" si="24"/>
        <v/>
      </c>
      <c r="Q459" s="31" t="str">
        <f t="shared" si="25"/>
        <v/>
      </c>
      <c r="R459" s="31">
        <f t="shared" si="3"/>
        <v>35.23385461</v>
      </c>
      <c r="S459" s="17">
        <f t="shared" si="26"/>
        <v>30.75385461</v>
      </c>
      <c r="T459" s="31">
        <f t="shared" si="5"/>
        <v>48.62794535</v>
      </c>
      <c r="U459" s="31">
        <f t="shared" si="6"/>
        <v>63.24317094</v>
      </c>
      <c r="V459" s="1"/>
      <c r="W459" s="32"/>
      <c r="X459" s="28"/>
      <c r="Y459" s="28"/>
      <c r="Z459" s="28"/>
      <c r="AA459" s="28"/>
      <c r="AB459" s="28"/>
    </row>
    <row r="460" ht="12.0" customHeight="1">
      <c r="A460" s="8" t="s">
        <v>45</v>
      </c>
      <c r="B460" s="9">
        <v>43330.0</v>
      </c>
      <c r="C460" s="10">
        <v>0.375</v>
      </c>
      <c r="D460" s="10">
        <v>0.5</v>
      </c>
      <c r="E460" s="13">
        <v>33.2</v>
      </c>
      <c r="F460" s="13"/>
      <c r="G460" s="13"/>
      <c r="H460" s="15">
        <v>27.4</v>
      </c>
      <c r="I460" s="13">
        <v>25.8</v>
      </c>
      <c r="J460" s="13">
        <v>2.3</v>
      </c>
      <c r="K460" s="13">
        <v>29.7</v>
      </c>
      <c r="L460" s="13">
        <v>3.5</v>
      </c>
      <c r="M460" s="13"/>
      <c r="N460" s="13"/>
      <c r="O460" s="13"/>
      <c r="P460" s="17">
        <f t="shared" si="24"/>
        <v>33.4</v>
      </c>
      <c r="Q460" s="17" t="str">
        <f t="shared" si="25"/>
        <v/>
      </c>
      <c r="R460" s="17">
        <f t="shared" si="3"/>
        <v>33.21594473</v>
      </c>
      <c r="S460" s="17">
        <f t="shared" si="26"/>
        <v>31.93594473</v>
      </c>
      <c r="T460" s="17">
        <f t="shared" si="5"/>
        <v>36.49517019</v>
      </c>
      <c r="U460" s="17">
        <f t="shared" si="6"/>
        <v>87.50731829</v>
      </c>
      <c r="V460" s="13"/>
      <c r="W460" s="27"/>
      <c r="X460" s="28"/>
      <c r="Y460" s="28"/>
      <c r="Z460" s="28"/>
      <c r="AA460" s="28"/>
      <c r="AB460" s="28"/>
    </row>
    <row r="461" ht="12.0" customHeight="1">
      <c r="A461" s="4" t="s">
        <v>45</v>
      </c>
      <c r="B461" s="29">
        <v>43330.0</v>
      </c>
      <c r="C461" s="3">
        <v>0.625</v>
      </c>
      <c r="D461" s="3">
        <v>0.75</v>
      </c>
      <c r="E461" s="1"/>
      <c r="F461" s="1"/>
      <c r="G461" s="1"/>
      <c r="H461" s="30"/>
      <c r="I461" s="1"/>
      <c r="J461" s="1"/>
      <c r="K461" s="1"/>
      <c r="L461" s="1"/>
      <c r="M461" s="1"/>
      <c r="N461" s="1"/>
      <c r="O461" s="1"/>
      <c r="P461" s="17" t="str">
        <f t="shared" si="24"/>
        <v/>
      </c>
      <c r="Q461" s="31" t="str">
        <f t="shared" si="25"/>
        <v/>
      </c>
      <c r="R461" s="31" t="str">
        <f t="shared" si="3"/>
        <v/>
      </c>
      <c r="S461" s="17" t="str">
        <f t="shared" si="26"/>
        <v/>
      </c>
      <c r="T461" s="31" t="str">
        <f t="shared" si="5"/>
        <v/>
      </c>
      <c r="U461" s="31" t="str">
        <f t="shared" si="6"/>
        <v/>
      </c>
      <c r="V461" s="1"/>
      <c r="W461" s="32"/>
      <c r="X461" s="28"/>
      <c r="Y461" s="28"/>
      <c r="Z461" s="28"/>
      <c r="AA461" s="28"/>
      <c r="AB461" s="28"/>
    </row>
    <row r="462" ht="12.0" customHeight="1">
      <c r="A462" s="8" t="s">
        <v>46</v>
      </c>
      <c r="B462" s="9">
        <v>43331.0</v>
      </c>
      <c r="C462" s="10">
        <v>0.375</v>
      </c>
      <c r="D462" s="10">
        <v>0.5</v>
      </c>
      <c r="E462" s="13">
        <v>33.4</v>
      </c>
      <c r="F462" s="13"/>
      <c r="G462" s="13"/>
      <c r="H462" s="15">
        <v>27.2</v>
      </c>
      <c r="I462" s="13">
        <v>25.0</v>
      </c>
      <c r="J462" s="13">
        <v>2.5</v>
      </c>
      <c r="K462" s="13">
        <v>29.1</v>
      </c>
      <c r="L462" s="13">
        <v>2.5</v>
      </c>
      <c r="M462" s="13"/>
      <c r="N462" s="13"/>
      <c r="O462" s="13"/>
      <c r="P462" s="17">
        <f t="shared" si="24"/>
        <v>32.4</v>
      </c>
      <c r="Q462" s="17" t="str">
        <f t="shared" si="25"/>
        <v/>
      </c>
      <c r="R462" s="17">
        <f t="shared" si="3"/>
        <v>31.67489286</v>
      </c>
      <c r="S462" s="17">
        <f t="shared" si="26"/>
        <v>29.91489286</v>
      </c>
      <c r="T462" s="17">
        <f t="shared" si="5"/>
        <v>36.07043238</v>
      </c>
      <c r="U462" s="17">
        <f t="shared" si="6"/>
        <v>82.93466667</v>
      </c>
      <c r="V462" s="13"/>
      <c r="W462" s="27"/>
      <c r="X462" s="28"/>
      <c r="Y462" s="28"/>
      <c r="Z462" s="28"/>
      <c r="AA462" s="28"/>
      <c r="AB462" s="28"/>
    </row>
    <row r="463" ht="12.0" customHeight="1">
      <c r="A463" s="4" t="s">
        <v>46</v>
      </c>
      <c r="B463" s="29">
        <v>43331.0</v>
      </c>
      <c r="C463" s="3">
        <v>0.625</v>
      </c>
      <c r="D463" s="3">
        <v>0.75</v>
      </c>
      <c r="E463" s="1"/>
      <c r="F463" s="1"/>
      <c r="G463" s="1"/>
      <c r="H463" s="30"/>
      <c r="I463" s="1"/>
      <c r="J463" s="1"/>
      <c r="K463" s="1"/>
      <c r="L463" s="1"/>
      <c r="M463" s="1"/>
      <c r="N463" s="1"/>
      <c r="O463" s="1"/>
      <c r="P463" s="17">
        <f t="shared" si="24"/>
        <v>32.8</v>
      </c>
      <c r="Q463" s="31" t="str">
        <f t="shared" si="25"/>
        <v/>
      </c>
      <c r="R463" s="31" t="str">
        <f t="shared" si="3"/>
        <v/>
      </c>
      <c r="S463" s="17" t="str">
        <f t="shared" si="26"/>
        <v/>
      </c>
      <c r="T463" s="31" t="str">
        <f t="shared" si="5"/>
        <v/>
      </c>
      <c r="U463" s="31" t="str">
        <f t="shared" si="6"/>
        <v/>
      </c>
      <c r="V463" s="1"/>
      <c r="W463" s="32"/>
      <c r="X463" s="28"/>
      <c r="Y463" s="28"/>
      <c r="Z463" s="28"/>
      <c r="AA463" s="28"/>
      <c r="AB463" s="28"/>
    </row>
    <row r="464" ht="12.0" customHeight="1">
      <c r="A464" s="8" t="s">
        <v>25</v>
      </c>
      <c r="B464" s="9">
        <v>43332.0</v>
      </c>
      <c r="C464" s="10">
        <v>0.375</v>
      </c>
      <c r="D464" s="10">
        <v>0.5</v>
      </c>
      <c r="E464" s="13">
        <v>32.4</v>
      </c>
      <c r="F464" s="13"/>
      <c r="G464" s="13"/>
      <c r="H464" s="15">
        <v>28.0</v>
      </c>
      <c r="I464" s="13">
        <v>25.1</v>
      </c>
      <c r="J464" s="13">
        <v>3.8</v>
      </c>
      <c r="K464" s="13">
        <v>28.9</v>
      </c>
      <c r="L464" s="13">
        <v>0.0</v>
      </c>
      <c r="M464" s="13"/>
      <c r="N464" s="13"/>
      <c r="O464" s="13"/>
      <c r="P464" s="17">
        <f t="shared" si="24"/>
        <v>33</v>
      </c>
      <c r="Q464" s="17" t="str">
        <f t="shared" si="25"/>
        <v/>
      </c>
      <c r="R464" s="17">
        <f t="shared" si="3"/>
        <v>31.86404936</v>
      </c>
      <c r="S464" s="17">
        <f t="shared" si="26"/>
        <v>29.54404936</v>
      </c>
      <c r="T464" s="17">
        <f t="shared" si="5"/>
        <v>37.79562539</v>
      </c>
      <c r="U464" s="17">
        <f t="shared" si="6"/>
        <v>78.16790714</v>
      </c>
      <c r="V464" s="13"/>
      <c r="W464" s="27"/>
      <c r="X464" s="28"/>
      <c r="Y464" s="28"/>
      <c r="Z464" s="28"/>
      <c r="AA464" s="28"/>
      <c r="AB464" s="28"/>
    </row>
    <row r="465" ht="12.0" customHeight="1">
      <c r="A465" s="4" t="s">
        <v>25</v>
      </c>
      <c r="B465" s="29">
        <v>43332.0</v>
      </c>
      <c r="C465" s="3">
        <v>0.625</v>
      </c>
      <c r="D465" s="3">
        <v>0.75</v>
      </c>
      <c r="E465" s="1">
        <v>32.8</v>
      </c>
      <c r="F465" s="1"/>
      <c r="G465" s="1"/>
      <c r="H465" s="30">
        <v>32.0</v>
      </c>
      <c r="I465" s="1">
        <v>25.4</v>
      </c>
      <c r="J465" s="1">
        <v>2.1</v>
      </c>
      <c r="K465" s="1">
        <v>33.0</v>
      </c>
      <c r="L465" s="1"/>
      <c r="M465" s="1"/>
      <c r="N465" s="1"/>
      <c r="O465" s="1"/>
      <c r="P465" s="17">
        <f t="shared" si="24"/>
        <v>33</v>
      </c>
      <c r="Q465" s="31" t="str">
        <f t="shared" si="25"/>
        <v/>
      </c>
      <c r="R465" s="31">
        <f t="shared" si="3"/>
        <v>32.43744129</v>
      </c>
      <c r="S465" s="17">
        <f t="shared" si="26"/>
        <v>27.15744129</v>
      </c>
      <c r="T465" s="31">
        <f t="shared" si="5"/>
        <v>47.54274065</v>
      </c>
      <c r="U465" s="31">
        <f t="shared" si="6"/>
        <v>57.1221619</v>
      </c>
      <c r="V465" s="1"/>
      <c r="W465" s="32"/>
      <c r="X465" s="28"/>
      <c r="Y465" s="28"/>
      <c r="Z465" s="28"/>
      <c r="AA465" s="28"/>
      <c r="AB465" s="28"/>
    </row>
    <row r="466" ht="12.0" customHeight="1">
      <c r="A466" s="8" t="s">
        <v>39</v>
      </c>
      <c r="B466" s="9">
        <v>43333.0</v>
      </c>
      <c r="C466" s="10">
        <v>0.375</v>
      </c>
      <c r="D466" s="10">
        <v>0.5</v>
      </c>
      <c r="E466" s="13">
        <v>33.0</v>
      </c>
      <c r="F466" s="13"/>
      <c r="G466" s="13"/>
      <c r="H466" s="15">
        <v>27.2</v>
      </c>
      <c r="I466" s="13">
        <v>25.0</v>
      </c>
      <c r="J466" s="13">
        <v>3.41</v>
      </c>
      <c r="K466" s="13">
        <v>29.0</v>
      </c>
      <c r="L466" s="13">
        <v>0.0</v>
      </c>
      <c r="M466" s="13">
        <v>71.72</v>
      </c>
      <c r="N466" s="13"/>
      <c r="O466" s="13"/>
      <c r="P466" s="17">
        <f t="shared" si="24"/>
        <v>33.3</v>
      </c>
      <c r="Q466" s="17" t="str">
        <f t="shared" si="25"/>
        <v/>
      </c>
      <c r="R466" s="17">
        <f t="shared" si="3"/>
        <v>31.67489286</v>
      </c>
      <c r="S466" s="17">
        <f t="shared" si="26"/>
        <v>29.91489286</v>
      </c>
      <c r="T466" s="17">
        <f t="shared" si="5"/>
        <v>36.07043238</v>
      </c>
      <c r="U466" s="17">
        <f t="shared" si="6"/>
        <v>82.93466667</v>
      </c>
      <c r="V466" s="13">
        <f>M464+L466-M466</f>
        <v>-71.72</v>
      </c>
      <c r="W466" s="27"/>
      <c r="X466" s="28"/>
      <c r="Y466" s="28"/>
      <c r="Z466" s="28"/>
      <c r="AA466" s="28"/>
      <c r="AB466" s="28"/>
    </row>
    <row r="467" ht="12.0" customHeight="1">
      <c r="A467" s="4" t="s">
        <v>39</v>
      </c>
      <c r="B467" s="29">
        <v>43333.0</v>
      </c>
      <c r="C467" s="3">
        <v>0.625</v>
      </c>
      <c r="D467" s="3">
        <v>0.75</v>
      </c>
      <c r="E467" s="1">
        <v>33.0</v>
      </c>
      <c r="F467" s="1"/>
      <c r="G467" s="1"/>
      <c r="H467" s="30">
        <v>32.2</v>
      </c>
      <c r="I467" s="1">
        <v>26.6</v>
      </c>
      <c r="J467" s="1">
        <v>2.2</v>
      </c>
      <c r="K467" s="1">
        <v>34.9</v>
      </c>
      <c r="L467" s="1"/>
      <c r="M467" s="1"/>
      <c r="N467" s="1"/>
      <c r="O467" s="1"/>
      <c r="P467" s="17">
        <f t="shared" si="24"/>
        <v>33.4</v>
      </c>
      <c r="Q467" s="31" t="str">
        <f t="shared" si="25"/>
        <v/>
      </c>
      <c r="R467" s="31">
        <f t="shared" si="3"/>
        <v>34.82194116</v>
      </c>
      <c r="S467" s="17">
        <f t="shared" si="26"/>
        <v>30.34194116</v>
      </c>
      <c r="T467" s="31">
        <f t="shared" si="5"/>
        <v>48.08268417</v>
      </c>
      <c r="U467" s="31">
        <f t="shared" si="6"/>
        <v>63.10367586</v>
      </c>
      <c r="V467" s="1"/>
      <c r="W467" s="32"/>
      <c r="X467" s="28"/>
      <c r="Y467" s="28"/>
      <c r="Z467" s="28"/>
      <c r="AA467" s="28"/>
      <c r="AB467" s="28"/>
    </row>
    <row r="468" ht="12.0" customHeight="1">
      <c r="A468" s="8" t="s">
        <v>42</v>
      </c>
      <c r="B468" s="9">
        <v>43334.0</v>
      </c>
      <c r="C468" s="10">
        <v>0.375</v>
      </c>
      <c r="D468" s="10">
        <v>0.5</v>
      </c>
      <c r="E468" s="13">
        <v>33.3</v>
      </c>
      <c r="F468" s="13"/>
      <c r="G468" s="13"/>
      <c r="H468" s="15">
        <v>27.8</v>
      </c>
      <c r="I468" s="13">
        <v>24.9</v>
      </c>
      <c r="J468" s="13">
        <v>2.2</v>
      </c>
      <c r="K468" s="13">
        <v>29.3</v>
      </c>
      <c r="L468" s="13">
        <v>0.5</v>
      </c>
      <c r="M468" s="13">
        <v>78.73</v>
      </c>
      <c r="N468" s="13"/>
      <c r="O468" s="13"/>
      <c r="P468" s="17">
        <f t="shared" si="24"/>
        <v>34.1</v>
      </c>
      <c r="Q468" s="17" t="str">
        <f t="shared" si="25"/>
        <v/>
      </c>
      <c r="R468" s="17">
        <f t="shared" si="3"/>
        <v>31.48671626</v>
      </c>
      <c r="S468" s="17">
        <f t="shared" si="26"/>
        <v>29.16671626</v>
      </c>
      <c r="T468" s="17">
        <f t="shared" si="5"/>
        <v>37.3577292</v>
      </c>
      <c r="U468" s="17">
        <f t="shared" si="6"/>
        <v>78.07411447</v>
      </c>
      <c r="V468" s="13">
        <f>M466+L468-M468</f>
        <v>-6.51</v>
      </c>
      <c r="W468" s="27"/>
      <c r="X468" s="28"/>
      <c r="Y468" s="28"/>
      <c r="Z468" s="28"/>
      <c r="AA468" s="28"/>
      <c r="AB468" s="28"/>
    </row>
    <row r="469" ht="12.0" customHeight="1">
      <c r="A469" s="4" t="s">
        <v>42</v>
      </c>
      <c r="B469" s="29">
        <v>43334.0</v>
      </c>
      <c r="C469" s="3">
        <v>0.625</v>
      </c>
      <c r="D469" s="3">
        <v>0.75</v>
      </c>
      <c r="E469" s="1">
        <v>33.4</v>
      </c>
      <c r="F469" s="1"/>
      <c r="G469" s="1"/>
      <c r="H469" s="30">
        <v>32.4</v>
      </c>
      <c r="I469" s="1">
        <v>25.6</v>
      </c>
      <c r="J469" s="1">
        <v>1.2</v>
      </c>
      <c r="K469" s="1">
        <v>34.2</v>
      </c>
      <c r="L469" s="1"/>
      <c r="M469" s="1"/>
      <c r="N469" s="1"/>
      <c r="O469" s="1"/>
      <c r="P469" s="17">
        <f t="shared" si="24"/>
        <v>32.8</v>
      </c>
      <c r="Q469" s="31" t="str">
        <f t="shared" si="25"/>
        <v/>
      </c>
      <c r="R469" s="31">
        <f t="shared" si="3"/>
        <v>32.82468122</v>
      </c>
      <c r="S469" s="17">
        <f t="shared" si="26"/>
        <v>27.38468122</v>
      </c>
      <c r="T469" s="31">
        <f t="shared" si="5"/>
        <v>48.62794535</v>
      </c>
      <c r="U469" s="31">
        <f t="shared" si="6"/>
        <v>56.31469933</v>
      </c>
      <c r="V469" s="1"/>
      <c r="W469" s="32"/>
      <c r="X469" s="28"/>
      <c r="Y469" s="28"/>
      <c r="Z469" s="28"/>
      <c r="AA469" s="28"/>
      <c r="AB469" s="28"/>
    </row>
    <row r="470" ht="12.0" customHeight="1">
      <c r="A470" s="8" t="s">
        <v>43</v>
      </c>
      <c r="B470" s="9">
        <v>43335.0</v>
      </c>
      <c r="C470" s="10">
        <v>0.375</v>
      </c>
      <c r="D470" s="10">
        <v>0.5</v>
      </c>
      <c r="E470" s="13">
        <v>34.1</v>
      </c>
      <c r="F470" s="13"/>
      <c r="G470" s="13"/>
      <c r="H470" s="15">
        <v>27.2</v>
      </c>
      <c r="I470" s="13">
        <v>25.2</v>
      </c>
      <c r="J470" s="13">
        <v>2.0</v>
      </c>
      <c r="K470" s="13">
        <v>27.9</v>
      </c>
      <c r="L470" s="13">
        <v>0.0</v>
      </c>
      <c r="M470" s="13">
        <v>72.71</v>
      </c>
      <c r="N470" s="13"/>
      <c r="O470" s="13"/>
      <c r="P470" s="17">
        <f t="shared" si="24"/>
        <v>33.4</v>
      </c>
      <c r="Q470" s="17" t="str">
        <f t="shared" si="25"/>
        <v/>
      </c>
      <c r="R470" s="17">
        <f t="shared" si="3"/>
        <v>32.05419006</v>
      </c>
      <c r="S470" s="17">
        <f t="shared" si="26"/>
        <v>30.45419006</v>
      </c>
      <c r="T470" s="17">
        <f t="shared" si="5"/>
        <v>36.07043238</v>
      </c>
      <c r="U470" s="17">
        <f t="shared" si="6"/>
        <v>84.4297893</v>
      </c>
      <c r="V470" s="13">
        <f>M468+L470-M470</f>
        <v>6.02</v>
      </c>
      <c r="W470" s="27"/>
      <c r="X470" s="28"/>
      <c r="Y470" s="28"/>
      <c r="Z470" s="28"/>
      <c r="AA470" s="28"/>
      <c r="AB470" s="28"/>
    </row>
    <row r="471" ht="12.0" customHeight="1">
      <c r="A471" s="4" t="s">
        <v>43</v>
      </c>
      <c r="B471" s="29">
        <v>43335.0</v>
      </c>
      <c r="C471" s="3">
        <v>0.625</v>
      </c>
      <c r="D471" s="3">
        <v>0.75</v>
      </c>
      <c r="E471" s="1">
        <v>32.8</v>
      </c>
      <c r="F471" s="1"/>
      <c r="G471" s="1"/>
      <c r="H471" s="30">
        <v>32.2</v>
      </c>
      <c r="I471" s="1">
        <v>26.0</v>
      </c>
      <c r="J471" s="1">
        <v>1.1</v>
      </c>
      <c r="K471" s="1">
        <v>31.6</v>
      </c>
      <c r="L471" s="1"/>
      <c r="M471" s="1"/>
      <c r="N471" s="1"/>
      <c r="O471" s="1"/>
      <c r="P471" s="17">
        <f t="shared" si="24"/>
        <v>32.8</v>
      </c>
      <c r="Q471" s="31" t="str">
        <f t="shared" si="25"/>
        <v/>
      </c>
      <c r="R471" s="31">
        <f t="shared" si="3"/>
        <v>33.61126698</v>
      </c>
      <c r="S471" s="17">
        <f t="shared" si="26"/>
        <v>28.65126698</v>
      </c>
      <c r="T471" s="31">
        <f t="shared" si="5"/>
        <v>48.08268417</v>
      </c>
      <c r="U471" s="31">
        <f t="shared" si="6"/>
        <v>59.58749491</v>
      </c>
      <c r="V471" s="1"/>
      <c r="W471" s="32"/>
      <c r="X471" s="28"/>
      <c r="Y471" s="28"/>
      <c r="Z471" s="28"/>
      <c r="AA471" s="28"/>
      <c r="AB471" s="28"/>
    </row>
    <row r="472" ht="12.0" customHeight="1">
      <c r="A472" s="8" t="s">
        <v>44</v>
      </c>
      <c r="B472" s="9">
        <v>43336.0</v>
      </c>
      <c r="C472" s="10">
        <v>0.375</v>
      </c>
      <c r="D472" s="10">
        <v>0.5</v>
      </c>
      <c r="E472" s="13">
        <v>33.4</v>
      </c>
      <c r="F472" s="13"/>
      <c r="G472" s="13"/>
      <c r="H472" s="15">
        <v>27.4</v>
      </c>
      <c r="I472" s="13">
        <v>25.2</v>
      </c>
      <c r="J472" s="13">
        <v>1.6</v>
      </c>
      <c r="K472" s="13">
        <v>29.5</v>
      </c>
      <c r="L472" s="13">
        <v>3.5</v>
      </c>
      <c r="M472" s="13">
        <v>69.44</v>
      </c>
      <c r="N472" s="13"/>
      <c r="O472" s="13"/>
      <c r="P472" s="17">
        <f t="shared" si="24"/>
        <v>32.2</v>
      </c>
      <c r="Q472" s="17" t="str">
        <f t="shared" si="25"/>
        <v/>
      </c>
      <c r="R472" s="17">
        <f t="shared" si="3"/>
        <v>32.05419006</v>
      </c>
      <c r="S472" s="17">
        <f t="shared" si="26"/>
        <v>30.29419006</v>
      </c>
      <c r="T472" s="17">
        <f t="shared" si="5"/>
        <v>36.49517019</v>
      </c>
      <c r="U472" s="17">
        <f t="shared" si="6"/>
        <v>83.008765</v>
      </c>
      <c r="V472" s="13">
        <f>M470+L472-M472</f>
        <v>6.77</v>
      </c>
      <c r="W472" s="27"/>
      <c r="X472" s="28"/>
      <c r="Y472" s="28"/>
      <c r="Z472" s="28"/>
      <c r="AA472" s="28"/>
      <c r="AB472" s="28"/>
    </row>
    <row r="473" ht="12.0" customHeight="1">
      <c r="A473" s="4" t="s">
        <v>44</v>
      </c>
      <c r="B473" s="29">
        <v>43336.0</v>
      </c>
      <c r="C473" s="3">
        <v>0.625</v>
      </c>
      <c r="D473" s="3">
        <v>0.75</v>
      </c>
      <c r="E473" s="1">
        <v>32.8</v>
      </c>
      <c r="F473" s="1"/>
      <c r="G473" s="1"/>
      <c r="H473" s="30">
        <v>31.4</v>
      </c>
      <c r="I473" s="1">
        <v>27.2</v>
      </c>
      <c r="J473" s="1">
        <v>1.0</v>
      </c>
      <c r="K473" s="1">
        <v>32.4</v>
      </c>
      <c r="L473" s="1"/>
      <c r="M473" s="1"/>
      <c r="N473" s="1"/>
      <c r="O473" s="1"/>
      <c r="P473" s="17" t="str">
        <f t="shared" si="24"/>
        <v/>
      </c>
      <c r="Q473" s="31" t="str">
        <f t="shared" si="25"/>
        <v/>
      </c>
      <c r="R473" s="31">
        <f t="shared" si="3"/>
        <v>36.07043238</v>
      </c>
      <c r="S473" s="17">
        <f t="shared" si="26"/>
        <v>32.71043238</v>
      </c>
      <c r="T473" s="31">
        <f t="shared" si="5"/>
        <v>45.95438267</v>
      </c>
      <c r="U473" s="31">
        <f t="shared" si="6"/>
        <v>71.18022368</v>
      </c>
      <c r="V473" s="1"/>
      <c r="W473" s="32"/>
      <c r="X473" s="28"/>
      <c r="Y473" s="28"/>
      <c r="Z473" s="28"/>
      <c r="AA473" s="28"/>
      <c r="AB473" s="28"/>
    </row>
    <row r="474" ht="12.0" customHeight="1">
      <c r="A474" s="8" t="s">
        <v>45</v>
      </c>
      <c r="B474" s="9">
        <v>43337.0</v>
      </c>
      <c r="C474" s="10">
        <v>0.375</v>
      </c>
      <c r="D474" s="10">
        <v>0.5</v>
      </c>
      <c r="E474" s="13">
        <v>32.2</v>
      </c>
      <c r="F474" s="13"/>
      <c r="G474" s="13"/>
      <c r="H474" s="15">
        <v>28.2</v>
      </c>
      <c r="I474" s="13">
        <v>26.0</v>
      </c>
      <c r="J474" s="13">
        <v>2.2</v>
      </c>
      <c r="K474" s="13">
        <v>29.4</v>
      </c>
      <c r="L474" s="13">
        <v>0.75</v>
      </c>
      <c r="M474" s="13">
        <v>67.52</v>
      </c>
      <c r="N474" s="13"/>
      <c r="O474" s="13"/>
      <c r="P474" s="17">
        <f t="shared" si="24"/>
        <v>33.5</v>
      </c>
      <c r="Q474" s="17" t="str">
        <f t="shared" si="25"/>
        <v/>
      </c>
      <c r="R474" s="17">
        <f t="shared" si="3"/>
        <v>33.61126698</v>
      </c>
      <c r="S474" s="17">
        <f t="shared" si="26"/>
        <v>31.85126698</v>
      </c>
      <c r="T474" s="17">
        <f t="shared" si="5"/>
        <v>38.23798312</v>
      </c>
      <c r="U474" s="17">
        <f t="shared" si="6"/>
        <v>83.29745553</v>
      </c>
      <c r="V474" s="13">
        <f>M472+L474-M474</f>
        <v>2.67</v>
      </c>
      <c r="W474" s="27"/>
      <c r="X474" s="28"/>
      <c r="Y474" s="28"/>
      <c r="Z474" s="28"/>
      <c r="AA474" s="28"/>
      <c r="AB474" s="28"/>
    </row>
    <row r="475" ht="12.0" customHeight="1">
      <c r="A475" s="4" t="s">
        <v>45</v>
      </c>
      <c r="B475" s="29">
        <v>43337.0</v>
      </c>
      <c r="C475" s="3">
        <v>0.625</v>
      </c>
      <c r="D475" s="3">
        <v>0.75</v>
      </c>
      <c r="E475" s="1"/>
      <c r="F475" s="1"/>
      <c r="G475" s="1"/>
      <c r="H475" s="30"/>
      <c r="I475" s="1"/>
      <c r="J475" s="1"/>
      <c r="K475" s="1"/>
      <c r="L475" s="1"/>
      <c r="M475" s="1"/>
      <c r="N475" s="1"/>
      <c r="O475" s="1"/>
      <c r="P475" s="17" t="str">
        <f t="shared" si="24"/>
        <v/>
      </c>
      <c r="Q475" s="31" t="str">
        <f t="shared" si="25"/>
        <v/>
      </c>
      <c r="R475" s="31" t="str">
        <f t="shared" si="3"/>
        <v/>
      </c>
      <c r="S475" s="17" t="str">
        <f t="shared" si="26"/>
        <v/>
      </c>
      <c r="T475" s="31" t="str">
        <f t="shared" si="5"/>
        <v/>
      </c>
      <c r="U475" s="31" t="str">
        <f t="shared" si="6"/>
        <v/>
      </c>
      <c r="V475" s="1"/>
      <c r="W475" s="32"/>
      <c r="X475" s="28"/>
      <c r="Y475" s="28"/>
      <c r="Z475" s="28"/>
      <c r="AA475" s="28"/>
      <c r="AB475" s="28"/>
    </row>
    <row r="476" ht="12.0" customHeight="1">
      <c r="A476" s="8" t="s">
        <v>46</v>
      </c>
      <c r="B476" s="9">
        <v>43338.0</v>
      </c>
      <c r="C476" s="10">
        <v>0.375</v>
      </c>
      <c r="D476" s="10">
        <v>0.5</v>
      </c>
      <c r="E476" s="13">
        <v>33.5</v>
      </c>
      <c r="F476" s="13"/>
      <c r="G476" s="13"/>
      <c r="H476" s="15">
        <v>28.5</v>
      </c>
      <c r="I476" s="13">
        <v>26.1</v>
      </c>
      <c r="J476" s="13">
        <v>2.4</v>
      </c>
      <c r="K476" s="13">
        <v>31.5</v>
      </c>
      <c r="L476" s="13">
        <v>36.25</v>
      </c>
      <c r="M476" s="13">
        <v>92.52</v>
      </c>
      <c r="N476" s="13"/>
      <c r="O476" s="13"/>
      <c r="P476" s="17">
        <f t="shared" si="24"/>
        <v>33.8</v>
      </c>
      <c r="Q476" s="17" t="str">
        <f t="shared" si="25"/>
        <v/>
      </c>
      <c r="R476" s="17">
        <f t="shared" si="3"/>
        <v>33.81046118</v>
      </c>
      <c r="S476" s="17">
        <f t="shared" si="26"/>
        <v>31.89046118</v>
      </c>
      <c r="T476" s="17">
        <f t="shared" si="5"/>
        <v>38.90996856</v>
      </c>
      <c r="U476" s="17">
        <f t="shared" si="6"/>
        <v>81.95961693</v>
      </c>
      <c r="V476" s="13">
        <f>M474+L476-M476</f>
        <v>11.25</v>
      </c>
      <c r="W476" s="27"/>
      <c r="X476" s="28"/>
      <c r="Y476" s="28"/>
      <c r="Z476" s="28"/>
      <c r="AA476" s="28"/>
      <c r="AB476" s="28"/>
    </row>
    <row r="477" ht="12.0" customHeight="1">
      <c r="A477" s="4" t="s">
        <v>46</v>
      </c>
      <c r="B477" s="29">
        <v>43338.0</v>
      </c>
      <c r="C477" s="3">
        <v>0.625</v>
      </c>
      <c r="D477" s="3">
        <v>0.75</v>
      </c>
      <c r="E477" s="1"/>
      <c r="F477" s="1"/>
      <c r="G477" s="1"/>
      <c r="H477" s="30"/>
      <c r="I477" s="1"/>
      <c r="J477" s="1"/>
      <c r="K477" s="1"/>
      <c r="L477" s="1"/>
      <c r="M477" s="1"/>
      <c r="N477" s="1"/>
      <c r="O477" s="1"/>
      <c r="P477" s="17">
        <f t="shared" si="24"/>
        <v>33.8</v>
      </c>
      <c r="Q477" s="31" t="str">
        <f t="shared" si="25"/>
        <v/>
      </c>
      <c r="R477" s="31" t="str">
        <f t="shared" si="3"/>
        <v/>
      </c>
      <c r="S477" s="17" t="str">
        <f t="shared" si="26"/>
        <v/>
      </c>
      <c r="T477" s="31" t="str">
        <f t="shared" si="5"/>
        <v/>
      </c>
      <c r="U477" s="31" t="str">
        <f t="shared" si="6"/>
        <v/>
      </c>
      <c r="V477" s="1"/>
      <c r="W477" s="32"/>
      <c r="X477" s="28"/>
      <c r="Y477" s="28"/>
      <c r="Z477" s="28"/>
      <c r="AA477" s="28"/>
      <c r="AB477" s="28"/>
    </row>
    <row r="478" ht="12.0" customHeight="1">
      <c r="A478" s="8" t="s">
        <v>25</v>
      </c>
      <c r="B478" s="9">
        <v>43339.0</v>
      </c>
      <c r="C478" s="10">
        <v>0.375</v>
      </c>
      <c r="D478" s="10">
        <v>0.5</v>
      </c>
      <c r="E478" s="13">
        <v>33.8</v>
      </c>
      <c r="F478" s="13"/>
      <c r="G478" s="13"/>
      <c r="H478" s="15">
        <v>27.6</v>
      </c>
      <c r="I478" s="13">
        <v>25.25</v>
      </c>
      <c r="J478" s="13">
        <v>3.3</v>
      </c>
      <c r="K478" s="13">
        <v>28.8</v>
      </c>
      <c r="L478" s="13">
        <v>0.0</v>
      </c>
      <c r="M478" s="13">
        <v>87.21</v>
      </c>
      <c r="N478" s="13"/>
      <c r="O478" s="13"/>
      <c r="P478" s="17">
        <f t="shared" si="24"/>
        <v>32.8</v>
      </c>
      <c r="Q478" s="17" t="str">
        <f t="shared" si="25"/>
        <v/>
      </c>
      <c r="R478" s="17">
        <f t="shared" si="3"/>
        <v>32.14963082</v>
      </c>
      <c r="S478" s="17">
        <f t="shared" si="26"/>
        <v>30.26963082</v>
      </c>
      <c r="T478" s="17">
        <f t="shared" si="5"/>
        <v>36.92425667</v>
      </c>
      <c r="U478" s="17">
        <f t="shared" si="6"/>
        <v>81.97763084</v>
      </c>
      <c r="V478" s="13">
        <f>M476+L478-M478</f>
        <v>5.31</v>
      </c>
      <c r="W478" s="27"/>
      <c r="X478" s="28"/>
      <c r="Y478" s="28"/>
      <c r="Z478" s="28"/>
      <c r="AA478" s="28"/>
      <c r="AB478" s="28"/>
    </row>
    <row r="479" ht="12.0" customHeight="1">
      <c r="A479" s="4" t="s">
        <v>25</v>
      </c>
      <c r="B479" s="29">
        <v>43339.0</v>
      </c>
      <c r="C479" s="3">
        <v>0.625</v>
      </c>
      <c r="D479" s="3">
        <v>0.75</v>
      </c>
      <c r="E479" s="1">
        <v>33.8</v>
      </c>
      <c r="F479" s="1"/>
      <c r="G479" s="1"/>
      <c r="H479" s="30">
        <v>31.6</v>
      </c>
      <c r="I479" s="1">
        <v>26.8</v>
      </c>
      <c r="J479" s="1">
        <v>1.1</v>
      </c>
      <c r="K479" s="1">
        <v>32.0</v>
      </c>
      <c r="L479" s="1"/>
      <c r="M479" s="1"/>
      <c r="N479" s="1"/>
      <c r="O479" s="1"/>
      <c r="P479" s="17">
        <f t="shared" si="24"/>
        <v>33.2</v>
      </c>
      <c r="Q479" s="31" t="str">
        <f t="shared" si="25"/>
        <v/>
      </c>
      <c r="R479" s="31">
        <f t="shared" si="3"/>
        <v>35.23385461</v>
      </c>
      <c r="S479" s="17">
        <f t="shared" si="26"/>
        <v>31.39385461</v>
      </c>
      <c r="T479" s="31">
        <f t="shared" si="5"/>
        <v>46.47863297</v>
      </c>
      <c r="U479" s="31">
        <f t="shared" si="6"/>
        <v>67.54470301</v>
      </c>
      <c r="V479" s="1"/>
      <c r="W479" s="32"/>
      <c r="X479" s="28"/>
      <c r="Y479" s="28"/>
      <c r="Z479" s="28"/>
      <c r="AA479" s="28"/>
      <c r="AB479" s="28"/>
    </row>
    <row r="480" ht="12.0" customHeight="1">
      <c r="A480" s="8" t="s">
        <v>39</v>
      </c>
      <c r="B480" s="9">
        <v>43340.0</v>
      </c>
      <c r="C480" s="10">
        <v>0.375</v>
      </c>
      <c r="D480" s="10">
        <v>0.5</v>
      </c>
      <c r="E480" s="13">
        <v>32.8</v>
      </c>
      <c r="F480" s="13"/>
      <c r="G480" s="13"/>
      <c r="H480" s="15">
        <v>28.0</v>
      </c>
      <c r="I480" s="13">
        <v>25.2</v>
      </c>
      <c r="J480" s="13">
        <v>2.7</v>
      </c>
      <c r="K480" s="13">
        <v>29.1</v>
      </c>
      <c r="L480" s="13">
        <v>3.0</v>
      </c>
      <c r="M480" s="13">
        <v>85.61</v>
      </c>
      <c r="N480" s="13"/>
      <c r="O480" s="13"/>
      <c r="P480" s="17">
        <f t="shared" si="24"/>
        <v>32.2</v>
      </c>
      <c r="Q480" s="17" t="str">
        <f t="shared" si="25"/>
        <v/>
      </c>
      <c r="R480" s="17">
        <f t="shared" si="3"/>
        <v>32.05419006</v>
      </c>
      <c r="S480" s="17">
        <f t="shared" si="26"/>
        <v>29.81419006</v>
      </c>
      <c r="T480" s="17">
        <f t="shared" si="5"/>
        <v>37.79562539</v>
      </c>
      <c r="U480" s="17">
        <f t="shared" si="6"/>
        <v>78.88264779</v>
      </c>
      <c r="V480" s="13">
        <f>M478+L480-M480</f>
        <v>4.6</v>
      </c>
      <c r="W480" s="27"/>
      <c r="X480" s="28"/>
      <c r="Y480" s="28"/>
      <c r="Z480" s="28"/>
      <c r="AA480" s="28"/>
      <c r="AB480" s="28"/>
    </row>
    <row r="481" ht="12.0" customHeight="1">
      <c r="A481" s="4" t="s">
        <v>39</v>
      </c>
      <c r="B481" s="29">
        <v>43340.0</v>
      </c>
      <c r="C481" s="3">
        <v>0.625</v>
      </c>
      <c r="D481" s="3">
        <v>0.75</v>
      </c>
      <c r="E481" s="1">
        <v>33.2</v>
      </c>
      <c r="F481" s="1"/>
      <c r="G481" s="1"/>
      <c r="H481" s="30">
        <v>33.0</v>
      </c>
      <c r="I481" s="1">
        <v>27.2</v>
      </c>
      <c r="J481" s="1">
        <v>2.3</v>
      </c>
      <c r="K481" s="1">
        <v>33.5</v>
      </c>
      <c r="L481" s="1"/>
      <c r="M481" s="1"/>
      <c r="N481" s="1"/>
      <c r="O481" s="1"/>
      <c r="P481" s="17">
        <f t="shared" si="24"/>
        <v>34</v>
      </c>
      <c r="Q481" s="31" t="str">
        <f t="shared" si="25"/>
        <v/>
      </c>
      <c r="R481" s="31">
        <f t="shared" si="3"/>
        <v>36.07043238</v>
      </c>
      <c r="S481" s="17">
        <f t="shared" si="26"/>
        <v>31.43043238</v>
      </c>
      <c r="T481" s="31">
        <f t="shared" si="5"/>
        <v>50.29607399</v>
      </c>
      <c r="U481" s="31">
        <f t="shared" si="6"/>
        <v>62.49082659</v>
      </c>
      <c r="V481" s="1"/>
      <c r="W481" s="32"/>
      <c r="X481" s="28"/>
      <c r="Y481" s="28"/>
      <c r="Z481" s="28"/>
      <c r="AA481" s="28"/>
      <c r="AB481" s="28"/>
    </row>
    <row r="482" ht="12.0" customHeight="1">
      <c r="A482" s="8" t="s">
        <v>42</v>
      </c>
      <c r="B482" s="9">
        <v>43341.0</v>
      </c>
      <c r="C482" s="10">
        <v>0.375</v>
      </c>
      <c r="D482" s="10">
        <v>0.5</v>
      </c>
      <c r="E482" s="13">
        <v>32.2</v>
      </c>
      <c r="F482" s="13"/>
      <c r="G482" s="13"/>
      <c r="H482" s="15">
        <v>28.2</v>
      </c>
      <c r="I482" s="13">
        <v>25.2</v>
      </c>
      <c r="J482" s="13">
        <v>3.0</v>
      </c>
      <c r="K482" s="13">
        <v>30.5</v>
      </c>
      <c r="L482" s="13">
        <v>0.0</v>
      </c>
      <c r="M482" s="13">
        <v>81.06</v>
      </c>
      <c r="N482" s="13"/>
      <c r="O482" s="13"/>
      <c r="P482" s="17">
        <f t="shared" si="24"/>
        <v>34.5</v>
      </c>
      <c r="Q482" s="17" t="str">
        <f t="shared" si="25"/>
        <v/>
      </c>
      <c r="R482" s="17">
        <f t="shared" si="3"/>
        <v>32.05419006</v>
      </c>
      <c r="S482" s="17">
        <f t="shared" si="26"/>
        <v>29.65419006</v>
      </c>
      <c r="T482" s="17">
        <f t="shared" si="5"/>
        <v>38.23798312</v>
      </c>
      <c r="U482" s="17">
        <f t="shared" si="6"/>
        <v>77.55165843</v>
      </c>
      <c r="V482" s="13">
        <f>M480+L482-M482</f>
        <v>4.55</v>
      </c>
      <c r="W482" s="27"/>
      <c r="X482" s="28"/>
      <c r="Y482" s="28"/>
      <c r="Z482" s="28"/>
      <c r="AA482" s="28"/>
      <c r="AB482" s="28"/>
    </row>
    <row r="483" ht="12.0" customHeight="1">
      <c r="A483" s="4" t="s">
        <v>42</v>
      </c>
      <c r="B483" s="29">
        <v>43341.0</v>
      </c>
      <c r="C483" s="3">
        <v>0.625</v>
      </c>
      <c r="D483" s="3">
        <v>0.75</v>
      </c>
      <c r="E483" s="1">
        <v>34.0</v>
      </c>
      <c r="F483" s="1"/>
      <c r="G483" s="1"/>
      <c r="H483" s="30">
        <v>33.2</v>
      </c>
      <c r="I483" s="1">
        <v>27.4</v>
      </c>
      <c r="J483" s="1">
        <v>1.2</v>
      </c>
      <c r="K483" s="1">
        <v>34.8</v>
      </c>
      <c r="L483" s="1"/>
      <c r="M483" s="1"/>
      <c r="N483" s="1"/>
      <c r="O483" s="1"/>
      <c r="P483" s="17">
        <f t="shared" si="24"/>
        <v>34.6</v>
      </c>
      <c r="Q483" s="31" t="str">
        <f t="shared" si="25"/>
        <v/>
      </c>
      <c r="R483" s="31">
        <f t="shared" si="3"/>
        <v>36.49517019</v>
      </c>
      <c r="S483" s="17">
        <f t="shared" si="26"/>
        <v>31.85517019</v>
      </c>
      <c r="T483" s="31">
        <f t="shared" si="5"/>
        <v>50.86304633</v>
      </c>
      <c r="U483" s="31">
        <f t="shared" si="6"/>
        <v>62.62930061</v>
      </c>
      <c r="V483" s="1"/>
      <c r="W483" s="32"/>
      <c r="X483" s="28"/>
      <c r="Y483" s="28"/>
      <c r="Z483" s="28"/>
      <c r="AA483" s="28"/>
      <c r="AB483" s="28"/>
    </row>
    <row r="484" ht="12.0" customHeight="1">
      <c r="A484" s="8" t="s">
        <v>43</v>
      </c>
      <c r="B484" s="9">
        <v>43342.0</v>
      </c>
      <c r="C484" s="10">
        <v>0.375</v>
      </c>
      <c r="D484" s="10">
        <v>0.5</v>
      </c>
      <c r="E484" s="13">
        <v>34.5</v>
      </c>
      <c r="F484" s="13"/>
      <c r="G484" s="13"/>
      <c r="H484" s="15">
        <v>28.7</v>
      </c>
      <c r="I484" s="13">
        <v>26.0</v>
      </c>
      <c r="J484" s="13">
        <v>0.5</v>
      </c>
      <c r="K484" s="13">
        <v>29.4</v>
      </c>
      <c r="L484" s="13">
        <v>0.0</v>
      </c>
      <c r="M484" s="13">
        <v>76.42</v>
      </c>
      <c r="N484" s="13"/>
      <c r="O484" s="13"/>
      <c r="P484" s="17">
        <f t="shared" si="24"/>
        <v>32.4</v>
      </c>
      <c r="Q484" s="17" t="str">
        <f t="shared" si="25"/>
        <v/>
      </c>
      <c r="R484" s="17">
        <f t="shared" si="3"/>
        <v>33.61126698</v>
      </c>
      <c r="S484" s="17">
        <f t="shared" si="26"/>
        <v>31.45126698</v>
      </c>
      <c r="T484" s="17">
        <f t="shared" si="5"/>
        <v>39.36364749</v>
      </c>
      <c r="U484" s="17">
        <f t="shared" si="6"/>
        <v>79.89926998</v>
      </c>
      <c r="V484" s="13">
        <f>M482+L484-M484</f>
        <v>4.64</v>
      </c>
      <c r="W484" s="27"/>
      <c r="X484" s="28"/>
      <c r="Y484" s="28"/>
      <c r="Z484" s="28"/>
      <c r="AA484" s="28"/>
      <c r="AB484" s="28"/>
    </row>
    <row r="485" ht="12.0" customHeight="1">
      <c r="A485" s="4" t="s">
        <v>43</v>
      </c>
      <c r="B485" s="29">
        <v>43342.0</v>
      </c>
      <c r="C485" s="3">
        <v>0.625</v>
      </c>
      <c r="D485" s="3">
        <v>0.75</v>
      </c>
      <c r="E485" s="1">
        <v>34.6</v>
      </c>
      <c r="F485" s="1"/>
      <c r="G485" s="1"/>
      <c r="H485" s="30">
        <v>32.0</v>
      </c>
      <c r="I485" s="1">
        <v>26.0</v>
      </c>
      <c r="J485" s="1">
        <v>0.8</v>
      </c>
      <c r="K485" s="1">
        <v>33.1</v>
      </c>
      <c r="L485" s="1"/>
      <c r="M485" s="1"/>
      <c r="N485" s="1"/>
      <c r="O485" s="1"/>
      <c r="P485" s="17">
        <f t="shared" si="24"/>
        <v>34.6</v>
      </c>
      <c r="Q485" s="31" t="str">
        <f t="shared" si="25"/>
        <v/>
      </c>
      <c r="R485" s="31">
        <f t="shared" si="3"/>
        <v>33.61126698</v>
      </c>
      <c r="S485" s="17">
        <f t="shared" si="26"/>
        <v>28.81126698</v>
      </c>
      <c r="T485" s="31">
        <f t="shared" si="5"/>
        <v>47.54274065</v>
      </c>
      <c r="U485" s="31">
        <f t="shared" si="6"/>
        <v>60.60077014</v>
      </c>
      <c r="V485" s="1"/>
      <c r="W485" s="32"/>
      <c r="X485" s="28"/>
      <c r="Y485" s="28"/>
      <c r="Z485" s="28"/>
      <c r="AA485" s="28"/>
      <c r="AB485" s="28"/>
    </row>
    <row r="486" ht="12.0" customHeight="1">
      <c r="A486" s="8" t="s">
        <v>44</v>
      </c>
      <c r="B486" s="9">
        <v>43343.0</v>
      </c>
      <c r="C486" s="10">
        <v>0.375</v>
      </c>
      <c r="D486" s="10">
        <v>0.5</v>
      </c>
      <c r="E486" s="13">
        <v>32.4</v>
      </c>
      <c r="F486" s="13"/>
      <c r="G486" s="13"/>
      <c r="H486" s="15">
        <v>28.4</v>
      </c>
      <c r="I486" s="13">
        <v>26.8</v>
      </c>
      <c r="J486" s="13">
        <v>1.6</v>
      </c>
      <c r="K486" s="13">
        <v>30.8</v>
      </c>
      <c r="L486" s="13">
        <v>0.0</v>
      </c>
      <c r="M486" s="13">
        <v>71.01</v>
      </c>
      <c r="N486" s="13"/>
      <c r="O486" s="13"/>
      <c r="P486" s="17">
        <f t="shared" si="24"/>
        <v>34.6</v>
      </c>
      <c r="Q486" s="17" t="str">
        <f t="shared" si="25"/>
        <v/>
      </c>
      <c r="R486" s="17">
        <f t="shared" si="3"/>
        <v>35.23385461</v>
      </c>
      <c r="S486" s="17">
        <f t="shared" si="26"/>
        <v>33.95385461</v>
      </c>
      <c r="T486" s="17">
        <f t="shared" si="5"/>
        <v>38.68484051</v>
      </c>
      <c r="U486" s="17">
        <f t="shared" si="6"/>
        <v>87.77043969</v>
      </c>
      <c r="V486" s="13">
        <f>M484+L486-M486</f>
        <v>5.41</v>
      </c>
      <c r="W486" s="27"/>
      <c r="X486" s="28"/>
      <c r="Y486" s="28"/>
      <c r="Z486" s="28"/>
      <c r="AA486" s="28"/>
      <c r="AB486" s="28"/>
    </row>
    <row r="487" ht="12.0" customHeight="1">
      <c r="A487" s="4" t="s">
        <v>44</v>
      </c>
      <c r="B487" s="29">
        <v>43343.0</v>
      </c>
      <c r="C487" s="3">
        <v>0.625</v>
      </c>
      <c r="D487" s="3">
        <v>0.75</v>
      </c>
      <c r="E487" s="1">
        <v>34.6</v>
      </c>
      <c r="F487" s="1"/>
      <c r="G487" s="1"/>
      <c r="H487" s="30">
        <v>33.6</v>
      </c>
      <c r="I487" s="1">
        <v>26.4</v>
      </c>
      <c r="J487" s="1">
        <v>1.3</v>
      </c>
      <c r="K487" s="1">
        <v>35.1</v>
      </c>
      <c r="L487" s="1"/>
      <c r="M487" s="1"/>
      <c r="N487" s="1"/>
      <c r="O487" s="1"/>
      <c r="P487" s="17" t="str">
        <f t="shared" si="24"/>
        <v/>
      </c>
      <c r="Q487" s="31" t="str">
        <f t="shared" si="25"/>
        <v/>
      </c>
      <c r="R487" s="31">
        <f t="shared" si="3"/>
        <v>34.41422945</v>
      </c>
      <c r="S487" s="17">
        <f t="shared" si="26"/>
        <v>28.65422945</v>
      </c>
      <c r="T487" s="31">
        <f t="shared" si="5"/>
        <v>52.01365417</v>
      </c>
      <c r="U487" s="31">
        <f t="shared" si="6"/>
        <v>55.08982191</v>
      </c>
      <c r="V487" s="1"/>
      <c r="W487" s="32"/>
      <c r="X487" s="28"/>
      <c r="Y487" s="28"/>
      <c r="Z487" s="28"/>
      <c r="AA487" s="28"/>
      <c r="AB487" s="28"/>
    </row>
    <row r="488" ht="12.0" customHeight="1">
      <c r="A488" s="8" t="s">
        <v>45</v>
      </c>
      <c r="B488" s="9">
        <v>43344.0</v>
      </c>
      <c r="C488" s="10">
        <v>0.375</v>
      </c>
      <c r="D488" s="10">
        <v>0.5</v>
      </c>
      <c r="E488" s="13">
        <v>34.6</v>
      </c>
      <c r="F488" s="13"/>
      <c r="G488" s="13"/>
      <c r="H488" s="15">
        <v>33.6</v>
      </c>
      <c r="I488" s="13">
        <v>26.0</v>
      </c>
      <c r="J488" s="13">
        <v>0.9</v>
      </c>
      <c r="K488" s="13">
        <v>28.2</v>
      </c>
      <c r="L488" s="13">
        <v>0.0</v>
      </c>
      <c r="M488" s="13">
        <v>65.32</v>
      </c>
      <c r="N488" s="13"/>
      <c r="O488" s="13"/>
      <c r="P488" s="17">
        <f t="shared" si="24"/>
        <v>34.6</v>
      </c>
      <c r="Q488" s="17" t="str">
        <f t="shared" si="25"/>
        <v/>
      </c>
      <c r="R488" s="17">
        <f t="shared" si="3"/>
        <v>33.61126698</v>
      </c>
      <c r="S488" s="17">
        <f t="shared" si="26"/>
        <v>27.53126698</v>
      </c>
      <c r="T488" s="17">
        <f t="shared" si="5"/>
        <v>52.01365417</v>
      </c>
      <c r="U488" s="17">
        <f t="shared" si="6"/>
        <v>52.93084561</v>
      </c>
      <c r="V488" s="13">
        <f>M486+L488-M488</f>
        <v>5.69</v>
      </c>
      <c r="W488" s="27"/>
      <c r="X488" s="28"/>
      <c r="Y488" s="28"/>
      <c r="Z488" s="28"/>
      <c r="AA488" s="28"/>
      <c r="AB488" s="28"/>
    </row>
    <row r="489" ht="12.0" customHeight="1">
      <c r="A489" s="4" t="s">
        <v>45</v>
      </c>
      <c r="B489" s="29">
        <v>43344.0</v>
      </c>
      <c r="C489" s="3">
        <v>0.625</v>
      </c>
      <c r="D489" s="3">
        <v>0.75</v>
      </c>
      <c r="E489" s="1"/>
      <c r="F489" s="1"/>
      <c r="G489" s="1"/>
      <c r="H489" s="30"/>
      <c r="I489" s="1"/>
      <c r="J489" s="1"/>
      <c r="K489" s="1"/>
      <c r="L489" s="1"/>
      <c r="M489" s="1"/>
      <c r="N489" s="1"/>
      <c r="O489" s="1"/>
      <c r="P489" s="17" t="str">
        <f t="shared" si="24"/>
        <v/>
      </c>
      <c r="Q489" s="31" t="str">
        <f t="shared" si="25"/>
        <v/>
      </c>
      <c r="R489" s="31" t="str">
        <f t="shared" si="3"/>
        <v/>
      </c>
      <c r="S489" s="17" t="str">
        <f t="shared" si="26"/>
        <v/>
      </c>
      <c r="T489" s="31" t="str">
        <f t="shared" si="5"/>
        <v/>
      </c>
      <c r="U489" s="31" t="str">
        <f t="shared" si="6"/>
        <v/>
      </c>
      <c r="V489" s="1"/>
      <c r="W489" s="32"/>
      <c r="X489" s="28"/>
      <c r="Y489" s="28"/>
      <c r="Z489" s="28"/>
      <c r="AA489" s="28"/>
      <c r="AB489" s="28"/>
    </row>
    <row r="490" ht="12.0" customHeight="1">
      <c r="A490" s="8" t="s">
        <v>46</v>
      </c>
      <c r="B490" s="9">
        <v>43345.0</v>
      </c>
      <c r="C490" s="10">
        <v>0.375</v>
      </c>
      <c r="D490" s="10">
        <v>0.5</v>
      </c>
      <c r="E490" s="13">
        <v>34.6</v>
      </c>
      <c r="F490" s="13"/>
      <c r="G490" s="13"/>
      <c r="H490" s="15">
        <v>28.9</v>
      </c>
      <c r="I490" s="13">
        <v>25.9</v>
      </c>
      <c r="J490" s="13">
        <v>3.0</v>
      </c>
      <c r="K490" s="13">
        <v>30.3</v>
      </c>
      <c r="L490" s="13">
        <v>0.0</v>
      </c>
      <c r="M490" s="13">
        <v>61.04</v>
      </c>
      <c r="N490" s="13"/>
      <c r="O490" s="13"/>
      <c r="P490" s="17">
        <f t="shared" si="24"/>
        <v>34.6</v>
      </c>
      <c r="Q490" s="17" t="str">
        <f t="shared" si="25"/>
        <v/>
      </c>
      <c r="R490" s="17">
        <f t="shared" si="3"/>
        <v>33.41309631</v>
      </c>
      <c r="S490" s="17">
        <f t="shared" si="26"/>
        <v>31.01309631</v>
      </c>
      <c r="T490" s="17">
        <f t="shared" si="5"/>
        <v>39.82192253</v>
      </c>
      <c r="U490" s="17">
        <f t="shared" si="6"/>
        <v>77.87945519</v>
      </c>
      <c r="V490" s="13">
        <f>M488+L490-M490</f>
        <v>4.28</v>
      </c>
      <c r="W490" s="27"/>
      <c r="X490" s="28"/>
      <c r="Y490" s="28"/>
      <c r="Z490" s="28"/>
      <c r="AA490" s="28"/>
      <c r="AB490" s="28"/>
    </row>
    <row r="491" ht="12.0" customHeight="1">
      <c r="A491" s="4" t="s">
        <v>46</v>
      </c>
      <c r="B491" s="29">
        <v>43345.0</v>
      </c>
      <c r="C491" s="3">
        <v>0.625</v>
      </c>
      <c r="D491" s="3">
        <v>0.75</v>
      </c>
      <c r="E491" s="1"/>
      <c r="F491" s="1"/>
      <c r="G491" s="1"/>
      <c r="H491" s="30"/>
      <c r="I491" s="1"/>
      <c r="J491" s="1"/>
      <c r="K491" s="1"/>
      <c r="L491" s="1"/>
      <c r="M491" s="1"/>
      <c r="N491" s="1"/>
      <c r="O491" s="1"/>
      <c r="P491" s="17">
        <f t="shared" si="24"/>
        <v>33.2</v>
      </c>
      <c r="Q491" s="31" t="str">
        <f t="shared" si="25"/>
        <v/>
      </c>
      <c r="R491" s="31" t="str">
        <f t="shared" si="3"/>
        <v/>
      </c>
      <c r="S491" s="17" t="str">
        <f t="shared" si="26"/>
        <v/>
      </c>
      <c r="T491" s="31" t="str">
        <f t="shared" si="5"/>
        <v/>
      </c>
      <c r="U491" s="31" t="str">
        <f t="shared" si="6"/>
        <v/>
      </c>
      <c r="V491" s="1"/>
      <c r="W491" s="32"/>
      <c r="X491" s="28"/>
      <c r="Y491" s="28"/>
      <c r="Z491" s="28"/>
      <c r="AA491" s="28"/>
      <c r="AB491" s="28"/>
    </row>
    <row r="492" ht="12.0" customHeight="1">
      <c r="A492" s="8" t="s">
        <v>25</v>
      </c>
      <c r="B492" s="9">
        <v>43346.0</v>
      </c>
      <c r="C492" s="10">
        <v>0.375</v>
      </c>
      <c r="D492" s="10">
        <v>0.5</v>
      </c>
      <c r="E492" s="13">
        <v>34.6</v>
      </c>
      <c r="F492" s="13"/>
      <c r="G492" s="13"/>
      <c r="H492" s="15">
        <v>29.2</v>
      </c>
      <c r="I492" s="13">
        <v>25.1</v>
      </c>
      <c r="J492" s="13">
        <v>1.7</v>
      </c>
      <c r="K492" s="13">
        <v>30.3</v>
      </c>
      <c r="L492" s="13">
        <v>0.25</v>
      </c>
      <c r="M492" s="13">
        <v>55.52</v>
      </c>
      <c r="N492" s="13">
        <v>76.72</v>
      </c>
      <c r="O492" s="13"/>
      <c r="P492" s="17">
        <f t="shared" si="24"/>
        <v>33.4</v>
      </c>
      <c r="Q492" s="17" t="str">
        <f t="shared" si="25"/>
        <v/>
      </c>
      <c r="R492" s="17">
        <f t="shared" si="3"/>
        <v>31.86404936</v>
      </c>
      <c r="S492" s="17">
        <f t="shared" si="26"/>
        <v>28.58404936</v>
      </c>
      <c r="T492" s="17">
        <f t="shared" si="5"/>
        <v>40.51803823</v>
      </c>
      <c r="U492" s="17">
        <f t="shared" si="6"/>
        <v>70.54647907</v>
      </c>
      <c r="V492" s="13">
        <f>M490+L492-M492</f>
        <v>5.77</v>
      </c>
      <c r="W492" s="27"/>
      <c r="X492" s="28"/>
      <c r="Y492" s="28"/>
      <c r="Z492" s="28"/>
      <c r="AA492" s="28"/>
      <c r="AB492" s="28"/>
    </row>
    <row r="493" ht="12.0" customHeight="1">
      <c r="A493" s="4" t="s">
        <v>25</v>
      </c>
      <c r="B493" s="29">
        <v>43346.0</v>
      </c>
      <c r="C493" s="3">
        <v>0.625</v>
      </c>
      <c r="D493" s="3">
        <v>0.75</v>
      </c>
      <c r="E493" s="1">
        <v>33.2</v>
      </c>
      <c r="F493" s="1"/>
      <c r="G493" s="1"/>
      <c r="H493" s="30">
        <v>31.4</v>
      </c>
      <c r="I493" s="1">
        <v>27.3</v>
      </c>
      <c r="J493" s="1">
        <v>0.9</v>
      </c>
      <c r="K493" s="1">
        <v>32.2</v>
      </c>
      <c r="L493" s="1"/>
      <c r="M493" s="1"/>
      <c r="N493" s="1"/>
      <c r="O493" s="1"/>
      <c r="P493" s="17">
        <f t="shared" si="24"/>
        <v>33.6</v>
      </c>
      <c r="Q493" s="31" t="str">
        <f t="shared" si="25"/>
        <v/>
      </c>
      <c r="R493" s="31">
        <f t="shared" si="3"/>
        <v>36.28226002</v>
      </c>
      <c r="S493" s="17">
        <f t="shared" si="26"/>
        <v>33.00226002</v>
      </c>
      <c r="T493" s="31">
        <f t="shared" si="5"/>
        <v>45.95438267</v>
      </c>
      <c r="U493" s="31">
        <f t="shared" si="6"/>
        <v>71.81526136</v>
      </c>
      <c r="V493" s="1"/>
      <c r="W493" s="32"/>
      <c r="X493" s="28"/>
      <c r="Y493" s="28"/>
      <c r="Z493" s="28"/>
      <c r="AA493" s="28"/>
      <c r="AB493" s="28"/>
    </row>
    <row r="494" ht="12.0" customHeight="1">
      <c r="A494" s="8" t="s">
        <v>39</v>
      </c>
      <c r="B494" s="9">
        <v>43347.0</v>
      </c>
      <c r="C494" s="10">
        <v>0.375</v>
      </c>
      <c r="D494" s="10">
        <v>0.5</v>
      </c>
      <c r="E494" s="13">
        <v>33.4</v>
      </c>
      <c r="F494" s="13"/>
      <c r="G494" s="13"/>
      <c r="H494" s="15">
        <v>29.0</v>
      </c>
      <c r="I494" s="13">
        <v>25.9</v>
      </c>
      <c r="J494" s="13">
        <v>2.0</v>
      </c>
      <c r="K494" s="13">
        <v>29.2</v>
      </c>
      <c r="L494" s="13">
        <v>0.0</v>
      </c>
      <c r="M494" s="13">
        <v>72.42</v>
      </c>
      <c r="N494" s="13"/>
      <c r="O494" s="13"/>
      <c r="P494" s="17">
        <f t="shared" si="24"/>
        <v>33.7</v>
      </c>
      <c r="Q494" s="17" t="str">
        <f t="shared" si="25"/>
        <v/>
      </c>
      <c r="R494" s="17">
        <f t="shared" si="3"/>
        <v>33.41309631</v>
      </c>
      <c r="S494" s="17">
        <f t="shared" si="26"/>
        <v>30.93309631</v>
      </c>
      <c r="T494" s="17">
        <f t="shared" si="5"/>
        <v>40.05279577</v>
      </c>
      <c r="U494" s="17">
        <f t="shared" si="6"/>
        <v>77.23080428</v>
      </c>
      <c r="V494" s="13">
        <f>N492+L494-M494</f>
        <v>4.3</v>
      </c>
      <c r="W494" s="27"/>
      <c r="X494" s="28"/>
      <c r="Y494" s="28"/>
      <c r="Z494" s="28"/>
      <c r="AA494" s="28"/>
      <c r="AB494" s="28"/>
    </row>
    <row r="495" ht="12.0" customHeight="1">
      <c r="A495" s="4" t="s">
        <v>39</v>
      </c>
      <c r="B495" s="29">
        <v>43347.0</v>
      </c>
      <c r="C495" s="3">
        <v>0.625</v>
      </c>
      <c r="D495" s="3">
        <v>0.75</v>
      </c>
      <c r="E495" s="1">
        <v>33.6</v>
      </c>
      <c r="F495" s="1"/>
      <c r="G495" s="1"/>
      <c r="H495" s="30">
        <v>32.8</v>
      </c>
      <c r="I495" s="1">
        <v>27.4</v>
      </c>
      <c r="J495" s="1">
        <v>0.6</v>
      </c>
      <c r="K495" s="1">
        <v>34.1</v>
      </c>
      <c r="L495" s="1"/>
      <c r="M495" s="1"/>
      <c r="N495" s="1"/>
      <c r="O495" s="1"/>
      <c r="P495" s="17">
        <f t="shared" si="24"/>
        <v>33.2</v>
      </c>
      <c r="Q495" s="31" t="str">
        <f t="shared" si="25"/>
        <v/>
      </c>
      <c r="R495" s="31">
        <f t="shared" si="3"/>
        <v>36.49517019</v>
      </c>
      <c r="S495" s="17">
        <f t="shared" si="26"/>
        <v>32.17517019</v>
      </c>
      <c r="T495" s="31">
        <f t="shared" si="5"/>
        <v>49.73459608</v>
      </c>
      <c r="U495" s="31">
        <f t="shared" si="6"/>
        <v>64.69373982</v>
      </c>
      <c r="V495" s="1"/>
      <c r="W495" s="32"/>
      <c r="X495" s="28"/>
      <c r="Y495" s="28"/>
      <c r="Z495" s="28"/>
      <c r="AA495" s="28"/>
      <c r="AB495" s="28"/>
    </row>
    <row r="496" ht="12.0" customHeight="1">
      <c r="A496" s="8" t="s">
        <v>42</v>
      </c>
      <c r="B496" s="9">
        <v>43348.0</v>
      </c>
      <c r="C496" s="10">
        <v>0.375</v>
      </c>
      <c r="D496" s="10">
        <v>0.5</v>
      </c>
      <c r="E496" s="13">
        <v>33.7</v>
      </c>
      <c r="F496" s="13"/>
      <c r="G496" s="13"/>
      <c r="H496" s="15">
        <v>28.8</v>
      </c>
      <c r="I496" s="13">
        <v>25.9</v>
      </c>
      <c r="J496" s="13">
        <v>2.5</v>
      </c>
      <c r="K496" s="13">
        <v>30.5</v>
      </c>
      <c r="L496" s="13">
        <v>0.0</v>
      </c>
      <c r="M496" s="13">
        <v>66.42</v>
      </c>
      <c r="N496" s="13"/>
      <c r="O496" s="13"/>
      <c r="P496" s="17">
        <f t="shared" si="24"/>
        <v>33.4</v>
      </c>
      <c r="Q496" s="17" t="str">
        <f t="shared" si="25"/>
        <v/>
      </c>
      <c r="R496" s="17">
        <f t="shared" si="3"/>
        <v>33.41309631</v>
      </c>
      <c r="S496" s="17">
        <f t="shared" si="26"/>
        <v>31.09309631</v>
      </c>
      <c r="T496" s="17">
        <f t="shared" si="5"/>
        <v>39.59220806</v>
      </c>
      <c r="U496" s="17">
        <f t="shared" si="6"/>
        <v>78.53337268</v>
      </c>
      <c r="V496" s="13">
        <f>M494+L496-M496</f>
        <v>6</v>
      </c>
      <c r="W496" s="27"/>
      <c r="X496" s="28"/>
      <c r="Y496" s="28"/>
      <c r="Z496" s="28"/>
      <c r="AA496" s="28"/>
      <c r="AB496" s="28"/>
    </row>
    <row r="497" ht="12.0" customHeight="1">
      <c r="A497" s="4" t="s">
        <v>42</v>
      </c>
      <c r="B497" s="29">
        <v>43348.0</v>
      </c>
      <c r="C497" s="3">
        <v>0.625</v>
      </c>
      <c r="D497" s="3">
        <v>0.75</v>
      </c>
      <c r="E497" s="1">
        <v>33.2</v>
      </c>
      <c r="F497" s="1"/>
      <c r="G497" s="1"/>
      <c r="H497" s="30">
        <v>31.4</v>
      </c>
      <c r="I497" s="1">
        <v>27.3</v>
      </c>
      <c r="J497" s="1">
        <v>0.4</v>
      </c>
      <c r="K497" s="1">
        <v>33.0</v>
      </c>
      <c r="L497" s="1"/>
      <c r="M497" s="1"/>
      <c r="N497" s="1"/>
      <c r="O497" s="1"/>
      <c r="P497" s="17">
        <f t="shared" si="24"/>
        <v>33.4</v>
      </c>
      <c r="Q497" s="31" t="str">
        <f t="shared" si="25"/>
        <v/>
      </c>
      <c r="R497" s="31">
        <f t="shared" si="3"/>
        <v>36.28226002</v>
      </c>
      <c r="S497" s="17">
        <f t="shared" si="26"/>
        <v>33.00226002</v>
      </c>
      <c r="T497" s="31">
        <f t="shared" si="5"/>
        <v>45.95438267</v>
      </c>
      <c r="U497" s="31">
        <f t="shared" si="6"/>
        <v>71.81526136</v>
      </c>
      <c r="V497" s="1"/>
      <c r="W497" s="32"/>
      <c r="X497" s="28"/>
      <c r="Y497" s="28"/>
      <c r="Z497" s="28"/>
      <c r="AA497" s="28"/>
      <c r="AB497" s="28"/>
    </row>
    <row r="498" ht="12.0" customHeight="1">
      <c r="A498" s="8" t="s">
        <v>43</v>
      </c>
      <c r="B498" s="9">
        <v>43349.0</v>
      </c>
      <c r="C498" s="10">
        <v>0.375</v>
      </c>
      <c r="D498" s="10">
        <v>0.5</v>
      </c>
      <c r="E498" s="13">
        <v>33.4</v>
      </c>
      <c r="F498" s="13"/>
      <c r="G498" s="13"/>
      <c r="H498" s="15">
        <v>28.9</v>
      </c>
      <c r="I498" s="13">
        <v>25.9</v>
      </c>
      <c r="J498" s="13">
        <v>3.7</v>
      </c>
      <c r="K498" s="13">
        <v>30.6</v>
      </c>
      <c r="L498" s="13">
        <v>22.0</v>
      </c>
      <c r="M498" s="13">
        <v>83.84</v>
      </c>
      <c r="N498" s="13"/>
      <c r="O498" s="13"/>
      <c r="P498" s="17">
        <f t="shared" si="24"/>
        <v>33.4</v>
      </c>
      <c r="Q498" s="17" t="str">
        <f t="shared" si="25"/>
        <v/>
      </c>
      <c r="R498" s="17">
        <f t="shared" si="3"/>
        <v>33.41309631</v>
      </c>
      <c r="S498" s="17">
        <f t="shared" si="26"/>
        <v>31.01309631</v>
      </c>
      <c r="T498" s="17">
        <f t="shared" si="5"/>
        <v>39.82192253</v>
      </c>
      <c r="U498" s="17">
        <f t="shared" si="6"/>
        <v>77.87945519</v>
      </c>
      <c r="V498" s="13">
        <f>M496+L498-M498</f>
        <v>4.58</v>
      </c>
      <c r="W498" s="27"/>
      <c r="X498" s="28"/>
      <c r="Y498" s="28"/>
      <c r="Z498" s="28"/>
      <c r="AA498" s="28"/>
      <c r="AB498" s="28"/>
    </row>
    <row r="499" ht="12.0" customHeight="1">
      <c r="A499" s="4" t="s">
        <v>43</v>
      </c>
      <c r="B499" s="29">
        <v>43349.0</v>
      </c>
      <c r="C499" s="3">
        <v>0.625</v>
      </c>
      <c r="D499" s="3">
        <v>0.75</v>
      </c>
      <c r="E499" s="1">
        <v>33.4</v>
      </c>
      <c r="F499" s="1"/>
      <c r="G499" s="1"/>
      <c r="H499" s="30">
        <v>31.4</v>
      </c>
      <c r="I499" s="1">
        <v>27.6</v>
      </c>
      <c r="J499" s="1">
        <v>0.9</v>
      </c>
      <c r="K499" s="1">
        <v>34.5</v>
      </c>
      <c r="L499" s="1"/>
      <c r="M499" s="1"/>
      <c r="N499" s="1"/>
      <c r="O499" s="1"/>
      <c r="P499" s="17">
        <f t="shared" si="24"/>
        <v>32.8</v>
      </c>
      <c r="Q499" s="31" t="str">
        <f t="shared" si="25"/>
        <v/>
      </c>
      <c r="R499" s="31">
        <f t="shared" si="3"/>
        <v>36.92425667</v>
      </c>
      <c r="S499" s="17">
        <f t="shared" si="26"/>
        <v>33.88425667</v>
      </c>
      <c r="T499" s="31">
        <f t="shared" si="5"/>
        <v>45.95438267</v>
      </c>
      <c r="U499" s="31">
        <f t="shared" si="6"/>
        <v>73.7345487</v>
      </c>
      <c r="V499" s="1"/>
      <c r="W499" s="32"/>
      <c r="X499" s="28"/>
      <c r="Y499" s="28"/>
      <c r="Z499" s="28"/>
      <c r="AA499" s="28"/>
      <c r="AB499" s="28"/>
    </row>
    <row r="500" ht="12.0" customHeight="1">
      <c r="A500" s="8" t="s">
        <v>44</v>
      </c>
      <c r="B500" s="9">
        <v>43350.0</v>
      </c>
      <c r="C500" s="10">
        <v>0.375</v>
      </c>
      <c r="D500" s="10">
        <v>0.5</v>
      </c>
      <c r="E500" s="13">
        <v>33.4</v>
      </c>
      <c r="F500" s="13"/>
      <c r="G500" s="13"/>
      <c r="H500" s="15">
        <v>27.8</v>
      </c>
      <c r="I500" s="13">
        <v>25.8</v>
      </c>
      <c r="J500" s="13">
        <v>2.4</v>
      </c>
      <c r="K500" s="13">
        <v>29.3</v>
      </c>
      <c r="L500" s="13">
        <v>10.5</v>
      </c>
      <c r="M500" s="13">
        <v>87.32</v>
      </c>
      <c r="N500" s="13">
        <v>79.56</v>
      </c>
      <c r="O500" s="13"/>
      <c r="P500" s="17">
        <f t="shared" si="24"/>
        <v>32.6</v>
      </c>
      <c r="Q500" s="17" t="str">
        <f t="shared" si="25"/>
        <v/>
      </c>
      <c r="R500" s="17">
        <f t="shared" si="3"/>
        <v>33.21594473</v>
      </c>
      <c r="S500" s="17">
        <f t="shared" si="26"/>
        <v>31.61594473</v>
      </c>
      <c r="T500" s="17">
        <f t="shared" si="5"/>
        <v>37.3577292</v>
      </c>
      <c r="U500" s="17">
        <f t="shared" si="6"/>
        <v>84.6302637</v>
      </c>
      <c r="V500" s="13">
        <f>M498+L500-M500</f>
        <v>7.02</v>
      </c>
      <c r="W500" s="27"/>
      <c r="X500" s="28"/>
      <c r="Y500" s="28"/>
      <c r="Z500" s="28"/>
      <c r="AA500" s="28"/>
      <c r="AB500" s="28"/>
    </row>
    <row r="501" ht="12.0" customHeight="1">
      <c r="A501" s="4" t="s">
        <v>44</v>
      </c>
      <c r="B501" s="29">
        <v>43350.0</v>
      </c>
      <c r="C501" s="3">
        <v>0.625</v>
      </c>
      <c r="D501" s="3">
        <v>0.75</v>
      </c>
      <c r="E501" s="1">
        <v>32.8</v>
      </c>
      <c r="F501" s="1"/>
      <c r="G501" s="1"/>
      <c r="H501" s="30">
        <v>31.4</v>
      </c>
      <c r="I501" s="1">
        <v>27.9</v>
      </c>
      <c r="J501" s="1">
        <v>1.8</v>
      </c>
      <c r="K501" s="1">
        <v>34.5</v>
      </c>
      <c r="L501" s="1"/>
      <c r="M501" s="1"/>
      <c r="N501" s="1"/>
      <c r="O501" s="1"/>
      <c r="P501" s="17" t="str">
        <f t="shared" si="24"/>
        <v/>
      </c>
      <c r="Q501" s="31" t="str">
        <f t="shared" si="25"/>
        <v/>
      </c>
      <c r="R501" s="31">
        <f t="shared" si="3"/>
        <v>37.57612198</v>
      </c>
      <c r="S501" s="17">
        <f t="shared" si="26"/>
        <v>34.77612198</v>
      </c>
      <c r="T501" s="31">
        <f t="shared" si="5"/>
        <v>45.95438267</v>
      </c>
      <c r="U501" s="31">
        <f t="shared" si="6"/>
        <v>75.67531094</v>
      </c>
      <c r="V501" s="1"/>
      <c r="W501" s="32"/>
      <c r="X501" s="28"/>
      <c r="Y501" s="28"/>
      <c r="Z501" s="28"/>
      <c r="AA501" s="28"/>
      <c r="AB501" s="28"/>
    </row>
    <row r="502" ht="12.0" customHeight="1">
      <c r="A502" s="8" t="s">
        <v>45</v>
      </c>
      <c r="B502" s="9">
        <v>43351.0</v>
      </c>
      <c r="C502" s="10">
        <v>0.375</v>
      </c>
      <c r="D502" s="10">
        <v>0.5</v>
      </c>
      <c r="E502" s="13">
        <v>32.6</v>
      </c>
      <c r="F502" s="13"/>
      <c r="G502" s="13"/>
      <c r="H502" s="15">
        <v>28.4</v>
      </c>
      <c r="I502" s="13">
        <v>26.6</v>
      </c>
      <c r="J502" s="13">
        <v>1.7</v>
      </c>
      <c r="K502" s="13">
        <v>29.2</v>
      </c>
      <c r="L502" s="13">
        <v>39.75</v>
      </c>
      <c r="M502" s="13">
        <v>109.26</v>
      </c>
      <c r="N502" s="13">
        <v>79.56</v>
      </c>
      <c r="O502" s="13"/>
      <c r="P502" s="17">
        <f t="shared" si="24"/>
        <v>33.4</v>
      </c>
      <c r="Q502" s="17" t="str">
        <f t="shared" si="25"/>
        <v/>
      </c>
      <c r="R502" s="17">
        <f t="shared" si="3"/>
        <v>34.82194116</v>
      </c>
      <c r="S502" s="17">
        <f t="shared" si="26"/>
        <v>33.38194116</v>
      </c>
      <c r="T502" s="17">
        <f t="shared" si="5"/>
        <v>38.68484051</v>
      </c>
      <c r="U502" s="17">
        <f t="shared" si="6"/>
        <v>86.29204807</v>
      </c>
      <c r="V502" s="13">
        <f>N500+L502-M502</f>
        <v>10.05</v>
      </c>
      <c r="W502" s="27"/>
      <c r="X502" s="28"/>
      <c r="Y502" s="28"/>
      <c r="Z502" s="28"/>
      <c r="AA502" s="28"/>
      <c r="AB502" s="28"/>
    </row>
    <row r="503" ht="12.0" customHeight="1">
      <c r="A503" s="4" t="s">
        <v>45</v>
      </c>
      <c r="B503" s="29">
        <v>43351.0</v>
      </c>
      <c r="C503" s="3">
        <v>0.625</v>
      </c>
      <c r="D503" s="3">
        <v>0.75</v>
      </c>
      <c r="E503" s="1"/>
      <c r="F503" s="1"/>
      <c r="G503" s="1"/>
      <c r="H503" s="30"/>
      <c r="I503" s="1"/>
      <c r="J503" s="1"/>
      <c r="K503" s="1"/>
      <c r="L503" s="1"/>
      <c r="M503" s="1"/>
      <c r="N503" s="1"/>
      <c r="O503" s="1"/>
      <c r="P503" s="17" t="str">
        <f t="shared" si="24"/>
        <v/>
      </c>
      <c r="Q503" s="31" t="str">
        <f t="shared" si="25"/>
        <v/>
      </c>
      <c r="R503" s="31" t="str">
        <f t="shared" si="3"/>
        <v/>
      </c>
      <c r="S503" s="17" t="str">
        <f t="shared" si="26"/>
        <v/>
      </c>
      <c r="T503" s="31" t="str">
        <f t="shared" si="5"/>
        <v/>
      </c>
      <c r="U503" s="31" t="str">
        <f t="shared" si="6"/>
        <v/>
      </c>
      <c r="V503" s="1"/>
      <c r="W503" s="32"/>
      <c r="X503" s="28"/>
      <c r="Y503" s="28"/>
      <c r="Z503" s="28"/>
      <c r="AA503" s="28"/>
      <c r="AB503" s="28"/>
    </row>
    <row r="504" ht="12.0" customHeight="1">
      <c r="A504" s="8" t="s">
        <v>46</v>
      </c>
      <c r="B504" s="9">
        <v>43352.0</v>
      </c>
      <c r="C504" s="10">
        <v>0.375</v>
      </c>
      <c r="D504" s="10">
        <v>0.5</v>
      </c>
      <c r="E504" s="13">
        <v>33.4</v>
      </c>
      <c r="F504" s="13"/>
      <c r="G504" s="13"/>
      <c r="H504" s="15">
        <v>29.8</v>
      </c>
      <c r="I504" s="13">
        <v>26.4</v>
      </c>
      <c r="J504" s="13">
        <v>1.1</v>
      </c>
      <c r="K504" s="13">
        <v>30.6</v>
      </c>
      <c r="L504" s="13">
        <v>0.0</v>
      </c>
      <c r="M504" s="13">
        <v>74.94</v>
      </c>
      <c r="N504" s="13"/>
      <c r="O504" s="13"/>
      <c r="P504" s="17">
        <f t="shared" si="24"/>
        <v>32.4</v>
      </c>
      <c r="Q504" s="17" t="str">
        <f t="shared" si="25"/>
        <v/>
      </c>
      <c r="R504" s="17">
        <f t="shared" si="3"/>
        <v>34.41422945</v>
      </c>
      <c r="S504" s="17">
        <f t="shared" si="26"/>
        <v>31.69422945</v>
      </c>
      <c r="T504" s="17">
        <f t="shared" si="5"/>
        <v>41.94208964</v>
      </c>
      <c r="U504" s="17">
        <f t="shared" si="6"/>
        <v>75.56664373</v>
      </c>
      <c r="V504" s="13">
        <f>N502+L504-M504</f>
        <v>4.62</v>
      </c>
      <c r="W504" s="27"/>
      <c r="X504" s="28"/>
      <c r="Y504" s="28"/>
      <c r="Z504" s="28"/>
      <c r="AA504" s="28"/>
      <c r="AB504" s="28"/>
    </row>
    <row r="505" ht="12.0" customHeight="1">
      <c r="A505" s="4" t="s">
        <v>46</v>
      </c>
      <c r="B505" s="29">
        <v>43352.0</v>
      </c>
      <c r="C505" s="3">
        <v>0.625</v>
      </c>
      <c r="D505" s="3">
        <v>0.75</v>
      </c>
      <c r="E505" s="1"/>
      <c r="F505" s="1"/>
      <c r="G505" s="1"/>
      <c r="H505" s="30"/>
      <c r="I505" s="1"/>
      <c r="J505" s="1"/>
      <c r="K505" s="1"/>
      <c r="L505" s="1"/>
      <c r="M505" s="1"/>
      <c r="N505" s="1"/>
      <c r="O505" s="1"/>
      <c r="P505" s="17">
        <f t="shared" si="24"/>
        <v>35.2</v>
      </c>
      <c r="Q505" s="31" t="str">
        <f t="shared" si="25"/>
        <v/>
      </c>
      <c r="R505" s="31" t="str">
        <f t="shared" si="3"/>
        <v/>
      </c>
      <c r="S505" s="17" t="str">
        <f t="shared" si="26"/>
        <v/>
      </c>
      <c r="T505" s="31" t="str">
        <f t="shared" si="5"/>
        <v/>
      </c>
      <c r="U505" s="31" t="str">
        <f t="shared" si="6"/>
        <v/>
      </c>
      <c r="V505" s="1"/>
      <c r="W505" s="32"/>
      <c r="X505" s="28"/>
      <c r="Y505" s="28"/>
      <c r="Z505" s="28"/>
      <c r="AA505" s="28"/>
      <c r="AB505" s="28"/>
    </row>
    <row r="506" ht="12.0" customHeight="1">
      <c r="A506" s="8" t="s">
        <v>25</v>
      </c>
      <c r="B506" s="9">
        <v>43353.0</v>
      </c>
      <c r="C506" s="10">
        <v>0.375</v>
      </c>
      <c r="D506" s="10">
        <v>0.5</v>
      </c>
      <c r="E506" s="13">
        <v>32.4</v>
      </c>
      <c r="F506" s="13"/>
      <c r="G506" s="13"/>
      <c r="H506" s="15">
        <v>28.9</v>
      </c>
      <c r="I506" s="13">
        <v>26.1</v>
      </c>
      <c r="J506" s="13">
        <v>3.1</v>
      </c>
      <c r="K506" s="13">
        <v>30.4</v>
      </c>
      <c r="L506" s="13">
        <v>6.5</v>
      </c>
      <c r="M506" s="13">
        <v>76.24</v>
      </c>
      <c r="N506" s="13"/>
      <c r="O506" s="13"/>
      <c r="P506" s="17">
        <f t="shared" si="24"/>
        <v>35.6</v>
      </c>
      <c r="Q506" s="17" t="str">
        <f t="shared" si="25"/>
        <v/>
      </c>
      <c r="R506" s="17">
        <f t="shared" si="3"/>
        <v>33.81046118</v>
      </c>
      <c r="S506" s="17">
        <f t="shared" si="26"/>
        <v>31.57046118</v>
      </c>
      <c r="T506" s="17">
        <f t="shared" si="5"/>
        <v>39.82192253</v>
      </c>
      <c r="U506" s="17">
        <f t="shared" si="6"/>
        <v>79.27909849</v>
      </c>
      <c r="V506" s="13">
        <f>M504+L506-M506</f>
        <v>5.2</v>
      </c>
      <c r="W506" s="27"/>
      <c r="X506" s="28"/>
      <c r="Y506" s="28"/>
      <c r="Z506" s="28"/>
      <c r="AA506" s="28"/>
      <c r="AB506" s="28"/>
    </row>
    <row r="507" ht="12.0" customHeight="1">
      <c r="A507" s="4" t="s">
        <v>25</v>
      </c>
      <c r="B507" s="29">
        <v>43353.0</v>
      </c>
      <c r="C507" s="3">
        <v>0.625</v>
      </c>
      <c r="D507" s="3">
        <v>0.75</v>
      </c>
      <c r="E507" s="1">
        <v>35.2</v>
      </c>
      <c r="F507" s="1"/>
      <c r="G507" s="1"/>
      <c r="H507" s="30">
        <v>33.8</v>
      </c>
      <c r="I507" s="1">
        <v>28.0</v>
      </c>
      <c r="J507" s="1">
        <v>0.5</v>
      </c>
      <c r="K507" s="1">
        <v>35.5</v>
      </c>
      <c r="L507" s="1"/>
      <c r="M507" s="1"/>
      <c r="N507" s="1"/>
      <c r="O507" s="1"/>
      <c r="P507" s="17">
        <f t="shared" si="24"/>
        <v>32.8</v>
      </c>
      <c r="Q507" s="31" t="str">
        <f t="shared" si="25"/>
        <v/>
      </c>
      <c r="R507" s="31">
        <f t="shared" si="3"/>
        <v>37.79562539</v>
      </c>
      <c r="S507" s="17">
        <f t="shared" si="26"/>
        <v>33.15562539</v>
      </c>
      <c r="T507" s="31">
        <f t="shared" si="5"/>
        <v>52.59738033</v>
      </c>
      <c r="U507" s="31">
        <f t="shared" si="6"/>
        <v>63.03664781</v>
      </c>
      <c r="V507" s="1"/>
      <c r="W507" s="32"/>
      <c r="X507" s="28"/>
      <c r="Y507" s="28"/>
      <c r="Z507" s="28"/>
      <c r="AA507" s="28"/>
      <c r="AB507" s="28"/>
    </row>
    <row r="508" ht="12.0" customHeight="1">
      <c r="A508" s="8" t="s">
        <v>39</v>
      </c>
      <c r="B508" s="9">
        <v>43354.0</v>
      </c>
      <c r="C508" s="10">
        <v>0.375</v>
      </c>
      <c r="D508" s="10">
        <v>0.5</v>
      </c>
      <c r="E508" s="13">
        <v>35.6</v>
      </c>
      <c r="F508" s="13"/>
      <c r="G508" s="13"/>
      <c r="H508" s="15">
        <v>28.4</v>
      </c>
      <c r="I508" s="13">
        <v>25.6</v>
      </c>
      <c r="J508" s="13">
        <v>4.8</v>
      </c>
      <c r="K508" s="13">
        <v>29.8</v>
      </c>
      <c r="L508" s="13">
        <v>0.0</v>
      </c>
      <c r="M508" s="13">
        <v>70.06</v>
      </c>
      <c r="N508" s="13"/>
      <c r="O508" s="13"/>
      <c r="P508" s="17">
        <f t="shared" si="24"/>
        <v>33.9</v>
      </c>
      <c r="Q508" s="17" t="str">
        <f t="shared" si="25"/>
        <v/>
      </c>
      <c r="R508" s="17">
        <f t="shared" si="3"/>
        <v>32.82468122</v>
      </c>
      <c r="S508" s="17">
        <f t="shared" si="26"/>
        <v>30.58468122</v>
      </c>
      <c r="T508" s="17">
        <f t="shared" si="5"/>
        <v>38.68484051</v>
      </c>
      <c r="U508" s="17">
        <f t="shared" si="6"/>
        <v>79.06115371</v>
      </c>
      <c r="V508" s="13">
        <f>M506+L508-M508</f>
        <v>6.18</v>
      </c>
      <c r="W508" s="27"/>
      <c r="X508" s="28"/>
      <c r="Y508" s="28"/>
      <c r="Z508" s="28"/>
      <c r="AA508" s="28"/>
      <c r="AB508" s="28"/>
    </row>
    <row r="509" ht="12.0" customHeight="1">
      <c r="A509" s="4" t="s">
        <v>39</v>
      </c>
      <c r="B509" s="29">
        <v>43354.0</v>
      </c>
      <c r="C509" s="3">
        <v>0.625</v>
      </c>
      <c r="D509" s="3">
        <v>0.75</v>
      </c>
      <c r="E509" s="1">
        <v>32.8</v>
      </c>
      <c r="F509" s="1"/>
      <c r="G509" s="1"/>
      <c r="H509" s="30">
        <v>33.6</v>
      </c>
      <c r="I509" s="1">
        <v>28.4</v>
      </c>
      <c r="J509" s="1">
        <v>2.0</v>
      </c>
      <c r="K509" s="1">
        <v>35.5</v>
      </c>
      <c r="L509" s="1"/>
      <c r="M509" s="1"/>
      <c r="N509" s="1"/>
      <c r="O509" s="1"/>
      <c r="P509" s="17">
        <f t="shared" si="24"/>
        <v>34</v>
      </c>
      <c r="Q509" s="31" t="str">
        <f t="shared" si="25"/>
        <v/>
      </c>
      <c r="R509" s="31">
        <f t="shared" si="3"/>
        <v>38.68484051</v>
      </c>
      <c r="S509" s="17">
        <f t="shared" si="26"/>
        <v>34.52484051</v>
      </c>
      <c r="T509" s="31">
        <f t="shared" si="5"/>
        <v>52.01365417</v>
      </c>
      <c r="U509" s="31">
        <f t="shared" si="6"/>
        <v>66.3764949</v>
      </c>
      <c r="V509" s="1"/>
      <c r="W509" s="32"/>
      <c r="X509" s="28"/>
      <c r="Y509" s="28"/>
      <c r="Z509" s="28"/>
      <c r="AA509" s="28"/>
      <c r="AB509" s="28"/>
    </row>
    <row r="510" ht="12.0" customHeight="1">
      <c r="A510" s="8" t="s">
        <v>42</v>
      </c>
      <c r="B510" s="9">
        <v>43355.0</v>
      </c>
      <c r="C510" s="10">
        <v>0.375</v>
      </c>
      <c r="D510" s="10">
        <v>0.5</v>
      </c>
      <c r="E510" s="13">
        <v>33.9</v>
      </c>
      <c r="F510" s="13"/>
      <c r="G510" s="13"/>
      <c r="H510" s="15">
        <v>28.8</v>
      </c>
      <c r="I510" s="13">
        <v>26.0</v>
      </c>
      <c r="J510" s="13">
        <v>4.6</v>
      </c>
      <c r="K510" s="13">
        <v>30.5</v>
      </c>
      <c r="L510" s="13">
        <v>0.0</v>
      </c>
      <c r="M510" s="13">
        <v>65.61</v>
      </c>
      <c r="N510" s="13"/>
      <c r="O510" s="13"/>
      <c r="P510" s="17">
        <f t="shared" si="24"/>
        <v>34</v>
      </c>
      <c r="Q510" s="17" t="str">
        <f t="shared" si="25"/>
        <v/>
      </c>
      <c r="R510" s="17">
        <f t="shared" si="3"/>
        <v>33.61126698</v>
      </c>
      <c r="S510" s="17">
        <f t="shared" si="26"/>
        <v>31.37126698</v>
      </c>
      <c r="T510" s="17">
        <f t="shared" si="5"/>
        <v>39.59220806</v>
      </c>
      <c r="U510" s="17">
        <f t="shared" si="6"/>
        <v>79.23596212</v>
      </c>
      <c r="V510" s="13">
        <f>M508+L510-M510</f>
        <v>4.45</v>
      </c>
      <c r="W510" s="27"/>
      <c r="X510" s="28"/>
      <c r="Y510" s="28"/>
      <c r="Z510" s="28"/>
      <c r="AA510" s="28"/>
      <c r="AB510" s="28"/>
    </row>
    <row r="511" ht="12.0" customHeight="1">
      <c r="A511" s="4" t="s">
        <v>42</v>
      </c>
      <c r="B511" s="29">
        <v>43355.0</v>
      </c>
      <c r="C511" s="3">
        <v>0.625</v>
      </c>
      <c r="D511" s="3">
        <v>0.75</v>
      </c>
      <c r="E511" s="1">
        <v>34.0</v>
      </c>
      <c r="F511" s="1"/>
      <c r="G511" s="1"/>
      <c r="H511" s="30">
        <v>30.2</v>
      </c>
      <c r="I511" s="1">
        <v>26.2</v>
      </c>
      <c r="J511" s="1">
        <v>3.7</v>
      </c>
      <c r="K511" s="1">
        <v>30.0</v>
      </c>
      <c r="L511" s="1"/>
      <c r="M511" s="1"/>
      <c r="N511" s="1"/>
      <c r="O511" s="1"/>
      <c r="P511" s="17">
        <f t="shared" si="24"/>
        <v>36.6</v>
      </c>
      <c r="Q511" s="31" t="str">
        <f t="shared" si="25"/>
        <v/>
      </c>
      <c r="R511" s="31">
        <f t="shared" si="3"/>
        <v>34.01068335</v>
      </c>
      <c r="S511" s="17">
        <f t="shared" si="26"/>
        <v>30.81068335</v>
      </c>
      <c r="T511" s="31">
        <f t="shared" si="5"/>
        <v>42.91546075</v>
      </c>
      <c r="U511" s="31">
        <f t="shared" si="6"/>
        <v>71.79390086</v>
      </c>
      <c r="V511" s="1"/>
      <c r="W511" s="32"/>
      <c r="X511" s="28"/>
      <c r="Y511" s="28"/>
      <c r="Z511" s="28"/>
      <c r="AA511" s="28"/>
      <c r="AB511" s="28"/>
    </row>
    <row r="512" ht="12.0" customHeight="1">
      <c r="A512" s="8" t="s">
        <v>43</v>
      </c>
      <c r="B512" s="9">
        <v>43356.0</v>
      </c>
      <c r="C512" s="10">
        <v>0.375</v>
      </c>
      <c r="D512" s="10">
        <v>0.5</v>
      </c>
      <c r="E512" s="13">
        <v>34.0</v>
      </c>
      <c r="F512" s="13"/>
      <c r="G512" s="13"/>
      <c r="H512" s="15">
        <v>28.2</v>
      </c>
      <c r="I512" s="13">
        <v>25.0</v>
      </c>
      <c r="J512" s="13">
        <v>1.0</v>
      </c>
      <c r="K512" s="13">
        <v>30.6</v>
      </c>
      <c r="L512" s="13">
        <v>0.0</v>
      </c>
      <c r="M512" s="13">
        <v>60.03</v>
      </c>
      <c r="N512" s="13"/>
      <c r="O512" s="13"/>
      <c r="P512" s="17">
        <f t="shared" si="24"/>
        <v>32.6</v>
      </c>
      <c r="Q512" s="17" t="str">
        <f t="shared" si="25"/>
        <v/>
      </c>
      <c r="R512" s="17">
        <f t="shared" si="3"/>
        <v>31.67489286</v>
      </c>
      <c r="S512" s="17">
        <f t="shared" si="26"/>
        <v>29.11489286</v>
      </c>
      <c r="T512" s="17">
        <f t="shared" si="5"/>
        <v>38.23798312</v>
      </c>
      <c r="U512" s="17">
        <f t="shared" si="6"/>
        <v>76.14128802</v>
      </c>
      <c r="V512" s="13">
        <f>M510+L512-M512</f>
        <v>5.58</v>
      </c>
      <c r="W512" s="27"/>
      <c r="X512" s="28"/>
      <c r="Y512" s="28"/>
      <c r="Z512" s="28"/>
      <c r="AA512" s="28"/>
      <c r="AB512" s="28"/>
    </row>
    <row r="513" ht="12.0" customHeight="1">
      <c r="A513" s="4" t="s">
        <v>43</v>
      </c>
      <c r="B513" s="29">
        <v>43356.0</v>
      </c>
      <c r="C513" s="3">
        <v>0.625</v>
      </c>
      <c r="D513" s="3">
        <v>0.75</v>
      </c>
      <c r="E513" s="1">
        <v>36.6</v>
      </c>
      <c r="F513" s="1"/>
      <c r="G513" s="1"/>
      <c r="H513" s="30">
        <v>31.4</v>
      </c>
      <c r="I513" s="1">
        <v>26.4</v>
      </c>
      <c r="J513" s="1">
        <v>1.4</v>
      </c>
      <c r="K513" s="1">
        <v>33.5</v>
      </c>
      <c r="L513" s="1"/>
      <c r="M513" s="1"/>
      <c r="N513" s="1"/>
      <c r="O513" s="1"/>
      <c r="P513" s="17">
        <f t="shared" si="24"/>
        <v>33</v>
      </c>
      <c r="Q513" s="31" t="str">
        <f t="shared" si="25"/>
        <v/>
      </c>
      <c r="R513" s="31">
        <f t="shared" si="3"/>
        <v>34.41422945</v>
      </c>
      <c r="S513" s="17">
        <f t="shared" si="26"/>
        <v>30.41422945</v>
      </c>
      <c r="T513" s="31">
        <f t="shared" si="5"/>
        <v>45.95438267</v>
      </c>
      <c r="U513" s="31">
        <f t="shared" si="6"/>
        <v>66.18352305</v>
      </c>
      <c r="V513" s="1"/>
      <c r="W513" s="32"/>
      <c r="X513" s="28"/>
      <c r="Y513" s="28"/>
      <c r="Z513" s="28"/>
      <c r="AA513" s="28"/>
      <c r="AB513" s="28"/>
    </row>
    <row r="514" ht="12.0" customHeight="1">
      <c r="A514" s="8" t="s">
        <v>44</v>
      </c>
      <c r="B514" s="9">
        <v>43357.0</v>
      </c>
      <c r="C514" s="10">
        <v>0.375</v>
      </c>
      <c r="D514" s="10">
        <v>0.5</v>
      </c>
      <c r="E514" s="13">
        <v>32.6</v>
      </c>
      <c r="F514" s="13"/>
      <c r="G514" s="13"/>
      <c r="H514" s="15">
        <v>28.2</v>
      </c>
      <c r="I514" s="13">
        <v>25.5</v>
      </c>
      <c r="J514" s="13">
        <v>2.0</v>
      </c>
      <c r="K514" s="13">
        <v>29.4</v>
      </c>
      <c r="L514" s="13">
        <v>0.0</v>
      </c>
      <c r="M514" s="13">
        <v>54.78</v>
      </c>
      <c r="N514" s="13">
        <v>84.93</v>
      </c>
      <c r="O514" s="13"/>
      <c r="P514" s="17">
        <f t="shared" si="24"/>
        <v>33</v>
      </c>
      <c r="Q514" s="17" t="str">
        <f t="shared" si="25"/>
        <v/>
      </c>
      <c r="R514" s="17">
        <f t="shared" si="3"/>
        <v>32.63056049</v>
      </c>
      <c r="S514" s="17">
        <f t="shared" si="26"/>
        <v>30.47056049</v>
      </c>
      <c r="T514" s="17">
        <f t="shared" si="5"/>
        <v>38.23798312</v>
      </c>
      <c r="U514" s="17">
        <f t="shared" si="6"/>
        <v>79.68663095</v>
      </c>
      <c r="V514" s="13">
        <f>M512+L514-M514</f>
        <v>5.25</v>
      </c>
      <c r="W514" s="27"/>
      <c r="X514" s="28"/>
      <c r="Y514" s="28"/>
      <c r="Z514" s="28"/>
      <c r="AA514" s="28"/>
      <c r="AB514" s="28"/>
    </row>
    <row r="515" ht="12.0" customHeight="1">
      <c r="A515" s="4" t="s">
        <v>44</v>
      </c>
      <c r="B515" s="29">
        <v>43357.0</v>
      </c>
      <c r="C515" s="3">
        <v>0.625</v>
      </c>
      <c r="D515" s="3">
        <v>0.75</v>
      </c>
      <c r="E515" s="1">
        <v>33.0</v>
      </c>
      <c r="F515" s="1"/>
      <c r="G515" s="1"/>
      <c r="H515" s="30">
        <v>32.4</v>
      </c>
      <c r="I515" s="1">
        <v>25.8</v>
      </c>
      <c r="J515" s="1">
        <v>1.4</v>
      </c>
      <c r="K515" s="1">
        <v>35.8</v>
      </c>
      <c r="L515" s="1"/>
      <c r="M515" s="1"/>
      <c r="N515" s="1"/>
      <c r="O515" s="1"/>
      <c r="P515" s="17" t="str">
        <f t="shared" si="24"/>
        <v/>
      </c>
      <c r="Q515" s="31" t="str">
        <f t="shared" si="25"/>
        <v/>
      </c>
      <c r="R515" s="31">
        <f t="shared" si="3"/>
        <v>33.21594473</v>
      </c>
      <c r="S515" s="17">
        <f t="shared" si="26"/>
        <v>27.93594473</v>
      </c>
      <c r="T515" s="31">
        <f t="shared" si="5"/>
        <v>48.62794535</v>
      </c>
      <c r="U515" s="31">
        <f t="shared" si="6"/>
        <v>57.44833455</v>
      </c>
      <c r="V515" s="1"/>
      <c r="W515" s="32"/>
      <c r="X515" s="28"/>
      <c r="Y515" s="28"/>
      <c r="Z515" s="28"/>
      <c r="AA515" s="28"/>
      <c r="AB515" s="28"/>
    </row>
    <row r="516" ht="12.0" customHeight="1">
      <c r="A516" s="8" t="s">
        <v>45</v>
      </c>
      <c r="B516" s="9">
        <v>43358.0</v>
      </c>
      <c r="C516" s="10">
        <v>0.375</v>
      </c>
      <c r="D516" s="10">
        <v>0.5</v>
      </c>
      <c r="E516" s="13">
        <v>33.0</v>
      </c>
      <c r="F516" s="13"/>
      <c r="G516" s="13"/>
      <c r="H516" s="15">
        <v>29.0</v>
      </c>
      <c r="I516" s="13">
        <v>26.0</v>
      </c>
      <c r="J516" s="13">
        <v>4.2</v>
      </c>
      <c r="K516" s="13">
        <v>30.5</v>
      </c>
      <c r="L516" s="13">
        <v>0.0</v>
      </c>
      <c r="M516" s="13">
        <v>79.56</v>
      </c>
      <c r="N516" s="13"/>
      <c r="O516" s="13"/>
      <c r="P516" s="17">
        <f t="shared" si="24"/>
        <v>34.3</v>
      </c>
      <c r="Q516" s="17" t="str">
        <f t="shared" si="25"/>
        <v/>
      </c>
      <c r="R516" s="17">
        <f t="shared" si="3"/>
        <v>33.61126698</v>
      </c>
      <c r="S516" s="17">
        <f t="shared" si="26"/>
        <v>31.21126698</v>
      </c>
      <c r="T516" s="17">
        <f t="shared" si="5"/>
        <v>40.05279577</v>
      </c>
      <c r="U516" s="17">
        <f t="shared" si="6"/>
        <v>77.92531428</v>
      </c>
      <c r="V516" s="13">
        <f>N514+L516-M516</f>
        <v>5.37</v>
      </c>
      <c r="W516" s="27"/>
      <c r="X516" s="28"/>
      <c r="Y516" s="28"/>
      <c r="Z516" s="28"/>
      <c r="AA516" s="28"/>
      <c r="AB516" s="28"/>
    </row>
    <row r="517" ht="12.0" customHeight="1">
      <c r="A517" s="4" t="s">
        <v>45</v>
      </c>
      <c r="B517" s="29">
        <v>43358.0</v>
      </c>
      <c r="C517" s="3">
        <v>0.625</v>
      </c>
      <c r="D517" s="3">
        <v>0.75</v>
      </c>
      <c r="E517" s="1"/>
      <c r="F517" s="1"/>
      <c r="G517" s="1"/>
      <c r="H517" s="30"/>
      <c r="I517" s="1"/>
      <c r="J517" s="1"/>
      <c r="K517" s="1"/>
      <c r="L517" s="1"/>
      <c r="M517" s="1"/>
      <c r="N517" s="1"/>
      <c r="O517" s="1"/>
      <c r="P517" s="17" t="str">
        <f t="shared" si="24"/>
        <v/>
      </c>
      <c r="Q517" s="31" t="str">
        <f t="shared" si="25"/>
        <v/>
      </c>
      <c r="R517" s="31" t="str">
        <f t="shared" si="3"/>
        <v/>
      </c>
      <c r="S517" s="17" t="str">
        <f t="shared" si="26"/>
        <v/>
      </c>
      <c r="T517" s="31" t="str">
        <f t="shared" si="5"/>
        <v/>
      </c>
      <c r="U517" s="31" t="str">
        <f t="shared" si="6"/>
        <v/>
      </c>
      <c r="V517" s="1"/>
      <c r="W517" s="32"/>
      <c r="X517" s="28"/>
      <c r="Y517" s="28"/>
      <c r="Z517" s="28"/>
      <c r="AA517" s="28"/>
      <c r="AB517" s="28"/>
    </row>
    <row r="518" ht="12.0" customHeight="1">
      <c r="A518" s="8" t="s">
        <v>46</v>
      </c>
      <c r="B518" s="9">
        <v>43359.0</v>
      </c>
      <c r="C518" s="10">
        <v>0.375</v>
      </c>
      <c r="D518" s="10">
        <v>0.5</v>
      </c>
      <c r="E518" s="13">
        <v>34.3</v>
      </c>
      <c r="F518" s="13"/>
      <c r="G518" s="13"/>
      <c r="H518" s="15">
        <v>28.3</v>
      </c>
      <c r="I518" s="13">
        <v>24.9</v>
      </c>
      <c r="J518" s="13">
        <v>4.9</v>
      </c>
      <c r="K518" s="13">
        <v>30.2</v>
      </c>
      <c r="L518" s="13">
        <v>0.0</v>
      </c>
      <c r="M518" s="13">
        <v>72.66</v>
      </c>
      <c r="N518" s="13"/>
      <c r="O518" s="13"/>
      <c r="P518" s="17">
        <f t="shared" si="24"/>
        <v>34.8</v>
      </c>
      <c r="Q518" s="17" t="str">
        <f t="shared" si="25"/>
        <v/>
      </c>
      <c r="R518" s="17">
        <f t="shared" si="3"/>
        <v>31.48671626</v>
      </c>
      <c r="S518" s="17">
        <f t="shared" si="26"/>
        <v>28.76671626</v>
      </c>
      <c r="T518" s="17">
        <f t="shared" si="5"/>
        <v>38.46084696</v>
      </c>
      <c r="U518" s="17">
        <f t="shared" si="6"/>
        <v>74.79480701</v>
      </c>
      <c r="V518" s="13">
        <f>M516+L518-M518</f>
        <v>6.9</v>
      </c>
      <c r="W518" s="27"/>
      <c r="X518" s="28"/>
      <c r="Y518" s="28"/>
      <c r="Z518" s="28"/>
      <c r="AA518" s="28"/>
      <c r="AB518" s="28"/>
    </row>
    <row r="519" ht="12.0" customHeight="1">
      <c r="A519" s="4" t="s">
        <v>46</v>
      </c>
      <c r="B519" s="29">
        <v>43359.0</v>
      </c>
      <c r="C519" s="3">
        <v>0.625</v>
      </c>
      <c r="D519" s="3">
        <v>0.75</v>
      </c>
      <c r="E519" s="1"/>
      <c r="F519" s="1"/>
      <c r="G519" s="1"/>
      <c r="H519" s="30"/>
      <c r="I519" s="1"/>
      <c r="J519" s="1"/>
      <c r="K519" s="1"/>
      <c r="L519" s="1"/>
      <c r="M519" s="1"/>
      <c r="N519" s="1"/>
      <c r="O519" s="1"/>
      <c r="P519" s="17" t="str">
        <f t="shared" si="24"/>
        <v/>
      </c>
      <c r="Q519" s="31" t="str">
        <f t="shared" si="25"/>
        <v/>
      </c>
      <c r="R519" s="31" t="str">
        <f t="shared" si="3"/>
        <v/>
      </c>
      <c r="S519" s="17" t="str">
        <f t="shared" si="26"/>
        <v/>
      </c>
      <c r="T519" s="31" t="str">
        <f t="shared" si="5"/>
        <v/>
      </c>
      <c r="U519" s="31" t="str">
        <f t="shared" si="6"/>
        <v/>
      </c>
      <c r="V519" s="1"/>
      <c r="W519" s="32"/>
      <c r="X519" s="28"/>
      <c r="Y519" s="28"/>
      <c r="Z519" s="28"/>
      <c r="AA519" s="28"/>
      <c r="AB519" s="28"/>
    </row>
    <row r="520" ht="12.0" customHeight="1">
      <c r="A520" s="8" t="s">
        <v>25</v>
      </c>
      <c r="B520" s="9">
        <v>43360.0</v>
      </c>
      <c r="C520" s="10">
        <v>0.375</v>
      </c>
      <c r="D520" s="10">
        <v>0.5</v>
      </c>
      <c r="E520" s="13">
        <v>34.8</v>
      </c>
      <c r="F520" s="13"/>
      <c r="G520" s="13"/>
      <c r="H520" s="15">
        <v>29.7</v>
      </c>
      <c r="I520" s="13">
        <v>25.8</v>
      </c>
      <c r="J520" s="13">
        <v>3.9</v>
      </c>
      <c r="K520" s="13">
        <v>30.9</v>
      </c>
      <c r="L520" s="13">
        <v>11.75</v>
      </c>
      <c r="M520" s="13">
        <v>76.42</v>
      </c>
      <c r="N520" s="13"/>
      <c r="O520" s="13"/>
      <c r="P520" s="17">
        <f t="shared" si="24"/>
        <v>35.2</v>
      </c>
      <c r="Q520" s="17" t="str">
        <f t="shared" si="25"/>
        <v/>
      </c>
      <c r="R520" s="17">
        <f t="shared" si="3"/>
        <v>33.21594473</v>
      </c>
      <c r="S520" s="17">
        <f t="shared" si="26"/>
        <v>30.09594473</v>
      </c>
      <c r="T520" s="17">
        <f t="shared" si="5"/>
        <v>41.70176826</v>
      </c>
      <c r="U520" s="17">
        <f t="shared" si="6"/>
        <v>72.16946904</v>
      </c>
      <c r="V520" s="13">
        <f>M518+L520-M520</f>
        <v>7.99</v>
      </c>
      <c r="W520" s="27"/>
      <c r="X520" s="28"/>
      <c r="Y520" s="28"/>
      <c r="Z520" s="28"/>
      <c r="AA520" s="28"/>
      <c r="AB520" s="28"/>
    </row>
    <row r="521" ht="12.0" customHeight="1">
      <c r="A521" s="4" t="s">
        <v>25</v>
      </c>
      <c r="B521" s="29">
        <v>43360.0</v>
      </c>
      <c r="C521" s="3">
        <v>0.625</v>
      </c>
      <c r="D521" s="3">
        <v>0.75</v>
      </c>
      <c r="E521" s="1"/>
      <c r="F521" s="1"/>
      <c r="G521" s="1"/>
      <c r="H521" s="30">
        <v>34.2</v>
      </c>
      <c r="I521" s="1">
        <v>27.8</v>
      </c>
      <c r="J521" s="1">
        <v>1.3</v>
      </c>
      <c r="K521" s="1">
        <v>35.5</v>
      </c>
      <c r="L521" s="1"/>
      <c r="M521" s="1"/>
      <c r="N521" s="1"/>
      <c r="O521" s="1"/>
      <c r="P521" s="17" t="str">
        <f t="shared" si="24"/>
        <v/>
      </c>
      <c r="Q521" s="31" t="str">
        <f t="shared" si="25"/>
        <v/>
      </c>
      <c r="R521" s="31">
        <f t="shared" si="3"/>
        <v>37.3577292</v>
      </c>
      <c r="S521" s="17">
        <f t="shared" si="26"/>
        <v>32.2377292</v>
      </c>
      <c r="T521" s="31">
        <f t="shared" si="5"/>
        <v>53.78190594</v>
      </c>
      <c r="U521" s="31">
        <f t="shared" si="6"/>
        <v>59.94158934</v>
      </c>
      <c r="V521" s="1"/>
      <c r="W521" s="32"/>
      <c r="X521" s="28"/>
      <c r="Y521" s="28"/>
      <c r="Z521" s="28"/>
      <c r="AA521" s="28"/>
      <c r="AB521" s="28"/>
    </row>
    <row r="522" ht="12.0" customHeight="1">
      <c r="A522" s="8" t="s">
        <v>39</v>
      </c>
      <c r="B522" s="9">
        <v>43361.0</v>
      </c>
      <c r="C522" s="10">
        <v>0.375</v>
      </c>
      <c r="D522" s="10">
        <v>0.5</v>
      </c>
      <c r="E522" s="13">
        <v>35.2</v>
      </c>
      <c r="F522" s="13"/>
      <c r="G522" s="13"/>
      <c r="H522" s="15">
        <v>29.3</v>
      </c>
      <c r="I522" s="13">
        <v>26.5</v>
      </c>
      <c r="J522" s="13">
        <v>2.3</v>
      </c>
      <c r="K522" s="13">
        <v>20.1</v>
      </c>
      <c r="L522" s="13">
        <v>0.0</v>
      </c>
      <c r="M522" s="13">
        <v>71.32</v>
      </c>
      <c r="N522" s="13"/>
      <c r="O522" s="13"/>
      <c r="P522" s="17">
        <f t="shared" si="24"/>
        <v>32.9</v>
      </c>
      <c r="Q522" s="17" t="str">
        <f t="shared" si="25"/>
        <v/>
      </c>
      <c r="R522" s="17">
        <f t="shared" si="3"/>
        <v>34.61756235</v>
      </c>
      <c r="S522" s="17">
        <f t="shared" si="26"/>
        <v>32.37756235</v>
      </c>
      <c r="T522" s="17">
        <f t="shared" si="5"/>
        <v>40.7524173</v>
      </c>
      <c r="U522" s="17">
        <f t="shared" si="6"/>
        <v>79.44942779</v>
      </c>
      <c r="V522" s="13">
        <f>M520+L522-M522</f>
        <v>5.1</v>
      </c>
      <c r="W522" s="27"/>
      <c r="X522" s="28"/>
      <c r="Y522" s="28"/>
      <c r="Z522" s="28"/>
      <c r="AA522" s="28"/>
      <c r="AB522" s="28"/>
    </row>
    <row r="523" ht="12.0" customHeight="1">
      <c r="A523" s="4" t="s">
        <v>39</v>
      </c>
      <c r="B523" s="29">
        <v>43361.0</v>
      </c>
      <c r="C523" s="3">
        <v>0.625</v>
      </c>
      <c r="D523" s="3">
        <v>0.75</v>
      </c>
      <c r="E523" s="1"/>
      <c r="F523" s="1"/>
      <c r="G523" s="1"/>
      <c r="H523" s="30">
        <v>30.7</v>
      </c>
      <c r="I523" s="1">
        <v>26.3</v>
      </c>
      <c r="J523" s="1">
        <v>2.6</v>
      </c>
      <c r="K523" s="1">
        <v>31.6</v>
      </c>
      <c r="L523" s="1"/>
      <c r="M523" s="1"/>
      <c r="N523" s="1"/>
      <c r="O523" s="1"/>
      <c r="P523" s="17" t="str">
        <f t="shared" si="24"/>
        <v/>
      </c>
      <c r="Q523" s="31" t="str">
        <f t="shared" si="25"/>
        <v/>
      </c>
      <c r="R523" s="31">
        <f t="shared" si="3"/>
        <v>34.21193795</v>
      </c>
      <c r="S523" s="17">
        <f t="shared" si="26"/>
        <v>30.69193795</v>
      </c>
      <c r="T523" s="31">
        <f t="shared" si="5"/>
        <v>44.15974925</v>
      </c>
      <c r="U523" s="31">
        <f t="shared" si="6"/>
        <v>69.50206572</v>
      </c>
      <c r="V523" s="1"/>
      <c r="W523" s="32"/>
      <c r="X523" s="28"/>
      <c r="Y523" s="28"/>
      <c r="Z523" s="28"/>
      <c r="AA523" s="28"/>
      <c r="AB523" s="28"/>
    </row>
    <row r="524" ht="12.0" customHeight="1">
      <c r="A524" s="8" t="s">
        <v>42</v>
      </c>
      <c r="B524" s="9">
        <v>43362.0</v>
      </c>
      <c r="C524" s="10">
        <v>0.375</v>
      </c>
      <c r="D524" s="10">
        <v>0.5</v>
      </c>
      <c r="E524" s="13">
        <v>32.9</v>
      </c>
      <c r="F524" s="13"/>
      <c r="G524" s="13"/>
      <c r="H524" s="15">
        <v>27.6</v>
      </c>
      <c r="I524" s="13">
        <v>26.0</v>
      </c>
      <c r="J524" s="13">
        <v>1.8</v>
      </c>
      <c r="K524" s="13">
        <v>29.6</v>
      </c>
      <c r="L524" s="13">
        <v>10.0</v>
      </c>
      <c r="M524" s="13">
        <v>77.27</v>
      </c>
      <c r="N524" s="13"/>
      <c r="O524" s="13"/>
      <c r="P524" s="17">
        <f t="shared" si="24"/>
        <v>32.4</v>
      </c>
      <c r="Q524" s="17" t="str">
        <f t="shared" si="25"/>
        <v/>
      </c>
      <c r="R524" s="17">
        <f t="shared" si="3"/>
        <v>33.61126698</v>
      </c>
      <c r="S524" s="17">
        <f t="shared" si="26"/>
        <v>32.33126698</v>
      </c>
      <c r="T524" s="17">
        <f t="shared" si="5"/>
        <v>36.92425667</v>
      </c>
      <c r="U524" s="17">
        <f t="shared" si="6"/>
        <v>87.56105037</v>
      </c>
      <c r="V524" s="13">
        <f>M522+L524-M524</f>
        <v>4.05</v>
      </c>
      <c r="W524" s="27"/>
      <c r="X524" s="28"/>
      <c r="Y524" s="28"/>
      <c r="Z524" s="28"/>
      <c r="AA524" s="28"/>
      <c r="AB524" s="28"/>
    </row>
    <row r="525" ht="12.0" customHeight="1">
      <c r="A525" s="4" t="s">
        <v>42</v>
      </c>
      <c r="B525" s="29">
        <v>43362.0</v>
      </c>
      <c r="C525" s="3">
        <v>0.625</v>
      </c>
      <c r="D525" s="3">
        <v>0.75</v>
      </c>
      <c r="E525" s="1"/>
      <c r="F525" s="1"/>
      <c r="G525" s="1"/>
      <c r="H525" s="30">
        <v>30.7</v>
      </c>
      <c r="I525" s="1">
        <v>28.4</v>
      </c>
      <c r="J525" s="1">
        <v>1.6</v>
      </c>
      <c r="K525" s="1">
        <v>32.7</v>
      </c>
      <c r="L525" s="1"/>
      <c r="M525" s="1"/>
      <c r="N525" s="1"/>
      <c r="O525" s="1"/>
      <c r="P525" s="17" t="str">
        <f t="shared" si="24"/>
        <v/>
      </c>
      <c r="Q525" s="31" t="str">
        <f t="shared" si="25"/>
        <v/>
      </c>
      <c r="R525" s="31">
        <f t="shared" si="3"/>
        <v>38.68484051</v>
      </c>
      <c r="S525" s="17">
        <f t="shared" si="26"/>
        <v>36.84484051</v>
      </c>
      <c r="T525" s="31">
        <f t="shared" si="5"/>
        <v>44.15974925</v>
      </c>
      <c r="U525" s="31">
        <f t="shared" si="6"/>
        <v>83.4353481</v>
      </c>
      <c r="V525" s="1"/>
      <c r="W525" s="32"/>
      <c r="X525" s="28"/>
      <c r="Y525" s="28"/>
      <c r="Z525" s="28"/>
      <c r="AA525" s="28"/>
      <c r="AB525" s="28"/>
    </row>
    <row r="526" ht="12.0" customHeight="1">
      <c r="A526" s="8" t="s">
        <v>43</v>
      </c>
      <c r="B526" s="9">
        <v>43363.0</v>
      </c>
      <c r="C526" s="10">
        <v>0.375</v>
      </c>
      <c r="D526" s="10">
        <v>0.5</v>
      </c>
      <c r="E526" s="13">
        <v>32.4</v>
      </c>
      <c r="F526" s="13"/>
      <c r="G526" s="13"/>
      <c r="H526" s="15">
        <v>29.2</v>
      </c>
      <c r="I526" s="13">
        <v>25.4</v>
      </c>
      <c r="J526" s="13">
        <v>2.2</v>
      </c>
      <c r="K526" s="13">
        <v>32.5</v>
      </c>
      <c r="L526" s="13">
        <v>1.0</v>
      </c>
      <c r="M526" s="13">
        <v>73.48</v>
      </c>
      <c r="N526" s="13"/>
      <c r="O526" s="13"/>
      <c r="P526" s="17">
        <f t="shared" si="24"/>
        <v>34</v>
      </c>
      <c r="Q526" s="17" t="str">
        <f t="shared" si="25"/>
        <v/>
      </c>
      <c r="R526" s="17">
        <f t="shared" si="3"/>
        <v>32.43744129</v>
      </c>
      <c r="S526" s="17">
        <f t="shared" si="26"/>
        <v>29.39744129</v>
      </c>
      <c r="T526" s="17">
        <f t="shared" si="5"/>
        <v>40.51803823</v>
      </c>
      <c r="U526" s="17">
        <f t="shared" si="6"/>
        <v>72.55396009</v>
      </c>
      <c r="V526" s="13">
        <f>M524+L526-M526</f>
        <v>4.79</v>
      </c>
      <c r="W526" s="27"/>
      <c r="X526" s="28"/>
      <c r="Y526" s="28"/>
      <c r="Z526" s="28"/>
      <c r="AA526" s="28"/>
      <c r="AB526" s="28"/>
    </row>
    <row r="527" ht="12.0" customHeight="1">
      <c r="A527" s="4" t="s">
        <v>43</v>
      </c>
      <c r="B527" s="29">
        <v>43363.0</v>
      </c>
      <c r="C527" s="3">
        <v>0.625</v>
      </c>
      <c r="D527" s="3">
        <v>0.75</v>
      </c>
      <c r="E527" s="1"/>
      <c r="F527" s="1"/>
      <c r="G527" s="1"/>
      <c r="H527" s="30">
        <v>33.0</v>
      </c>
      <c r="I527" s="1">
        <v>26.9</v>
      </c>
      <c r="J527" s="1">
        <v>3.3</v>
      </c>
      <c r="K527" s="1">
        <v>34.8</v>
      </c>
      <c r="L527" s="1"/>
      <c r="M527" s="1"/>
      <c r="N527" s="1"/>
      <c r="O527" s="1"/>
      <c r="P527" s="17" t="str">
        <f t="shared" si="24"/>
        <v/>
      </c>
      <c r="Q527" s="31" t="str">
        <f t="shared" si="25"/>
        <v/>
      </c>
      <c r="R527" s="31">
        <f t="shared" si="3"/>
        <v>35.44139833</v>
      </c>
      <c r="S527" s="17">
        <f t="shared" si="26"/>
        <v>30.56139833</v>
      </c>
      <c r="T527" s="31">
        <f t="shared" si="5"/>
        <v>50.29607399</v>
      </c>
      <c r="U527" s="31">
        <f t="shared" si="6"/>
        <v>60.76298984</v>
      </c>
      <c r="V527" s="1"/>
      <c r="W527" s="32"/>
      <c r="X527" s="28"/>
      <c r="Y527" s="28"/>
      <c r="Z527" s="28"/>
      <c r="AA527" s="28"/>
      <c r="AB527" s="28"/>
    </row>
    <row r="528" ht="12.0" customHeight="1">
      <c r="A528" s="8" t="s">
        <v>44</v>
      </c>
      <c r="B528" s="9">
        <v>43364.0</v>
      </c>
      <c r="C528" s="10">
        <v>0.375</v>
      </c>
      <c r="D528" s="10">
        <v>0.5</v>
      </c>
      <c r="E528" s="13">
        <v>34.0</v>
      </c>
      <c r="F528" s="13"/>
      <c r="G528" s="13"/>
      <c r="H528" s="15">
        <v>28.4</v>
      </c>
      <c r="I528" s="13">
        <v>25.5</v>
      </c>
      <c r="J528" s="13">
        <v>6.7</v>
      </c>
      <c r="K528" s="13">
        <v>30.0</v>
      </c>
      <c r="L528" s="13">
        <v>0.0</v>
      </c>
      <c r="M528" s="13">
        <v>69.21</v>
      </c>
      <c r="N528" s="13"/>
      <c r="O528" s="13"/>
      <c r="P528" s="17">
        <f t="shared" si="24"/>
        <v>33.8</v>
      </c>
      <c r="Q528" s="17" t="str">
        <f t="shared" si="25"/>
        <v/>
      </c>
      <c r="R528" s="17">
        <f t="shared" si="3"/>
        <v>32.63056049</v>
      </c>
      <c r="S528" s="17">
        <f t="shared" si="26"/>
        <v>30.31056049</v>
      </c>
      <c r="T528" s="17">
        <f t="shared" si="5"/>
        <v>38.68484051</v>
      </c>
      <c r="U528" s="17">
        <f t="shared" si="6"/>
        <v>78.35255385</v>
      </c>
      <c r="V528" s="13">
        <f>M526+L528-M528</f>
        <v>4.27</v>
      </c>
      <c r="W528" s="27"/>
      <c r="X528" s="28"/>
      <c r="Y528" s="28"/>
      <c r="Z528" s="28"/>
      <c r="AA528" s="28"/>
      <c r="AB528" s="28"/>
    </row>
    <row r="529" ht="12.0" customHeight="1">
      <c r="A529" s="4" t="s">
        <v>44</v>
      </c>
      <c r="B529" s="29">
        <v>43364.0</v>
      </c>
      <c r="C529" s="3">
        <v>0.625</v>
      </c>
      <c r="D529" s="3">
        <v>0.75</v>
      </c>
      <c r="E529" s="1"/>
      <c r="F529" s="1"/>
      <c r="G529" s="1"/>
      <c r="H529" s="30">
        <v>33.0</v>
      </c>
      <c r="I529" s="1">
        <v>26.6</v>
      </c>
      <c r="J529" s="1">
        <v>2.0</v>
      </c>
      <c r="K529" s="1">
        <v>34.6</v>
      </c>
      <c r="L529" s="1"/>
      <c r="M529" s="1"/>
      <c r="N529" s="1"/>
      <c r="O529" s="1"/>
      <c r="P529" s="17" t="str">
        <f t="shared" si="24"/>
        <v/>
      </c>
      <c r="Q529" s="31" t="str">
        <f t="shared" si="25"/>
        <v/>
      </c>
      <c r="R529" s="31">
        <f t="shared" si="3"/>
        <v>34.82194116</v>
      </c>
      <c r="S529" s="17">
        <f t="shared" si="26"/>
        <v>29.70194116</v>
      </c>
      <c r="T529" s="31">
        <f t="shared" si="5"/>
        <v>50.29607399</v>
      </c>
      <c r="U529" s="31">
        <f t="shared" si="6"/>
        <v>59.05419411</v>
      </c>
      <c r="V529" s="1"/>
      <c r="W529" s="32"/>
      <c r="X529" s="28"/>
      <c r="Y529" s="28"/>
      <c r="Z529" s="28"/>
      <c r="AA529" s="28"/>
      <c r="AB529" s="28"/>
    </row>
    <row r="530" ht="12.0" customHeight="1">
      <c r="A530" s="8" t="s">
        <v>45</v>
      </c>
      <c r="B530" s="9">
        <v>43365.0</v>
      </c>
      <c r="C530" s="10">
        <v>0.375</v>
      </c>
      <c r="D530" s="10">
        <v>0.5</v>
      </c>
      <c r="E530" s="13">
        <v>33.8</v>
      </c>
      <c r="F530" s="13"/>
      <c r="G530" s="13"/>
      <c r="H530" s="15">
        <v>28.0</v>
      </c>
      <c r="I530" s="13">
        <v>25.7</v>
      </c>
      <c r="J530" s="13">
        <v>2.7</v>
      </c>
      <c r="K530" s="13">
        <v>29.3</v>
      </c>
      <c r="L530" s="13">
        <v>2.75</v>
      </c>
      <c r="M530" s="13">
        <v>65.68</v>
      </c>
      <c r="N530" s="13">
        <v>54.32</v>
      </c>
      <c r="O530" s="13"/>
      <c r="P530" s="17">
        <f t="shared" si="24"/>
        <v>33.3</v>
      </c>
      <c r="Q530" s="17" t="str">
        <f t="shared" si="25"/>
        <v/>
      </c>
      <c r="R530" s="17">
        <f t="shared" si="3"/>
        <v>33.01980784</v>
      </c>
      <c r="S530" s="17">
        <f t="shared" si="26"/>
        <v>31.17980784</v>
      </c>
      <c r="T530" s="17">
        <f t="shared" si="5"/>
        <v>37.79562539</v>
      </c>
      <c r="U530" s="17">
        <f t="shared" si="6"/>
        <v>82.49581138</v>
      </c>
      <c r="V530" s="13">
        <f>M528+L530-M530</f>
        <v>6.28</v>
      </c>
      <c r="W530" s="27"/>
      <c r="X530" s="28"/>
      <c r="Y530" s="28"/>
      <c r="Z530" s="28"/>
      <c r="AA530" s="28"/>
      <c r="AB530" s="28"/>
    </row>
    <row r="531" ht="12.0" customHeight="1">
      <c r="A531" s="4" t="s">
        <v>45</v>
      </c>
      <c r="B531" s="29">
        <v>43365.0</v>
      </c>
      <c r="C531" s="3">
        <v>0.625</v>
      </c>
      <c r="D531" s="3">
        <v>0.75</v>
      </c>
      <c r="E531" s="1"/>
      <c r="F531" s="1"/>
      <c r="G531" s="1"/>
      <c r="H531" s="30"/>
      <c r="I531" s="1"/>
      <c r="J531" s="1"/>
      <c r="K531" s="1"/>
      <c r="L531" s="1"/>
      <c r="M531" s="1"/>
      <c r="N531" s="1"/>
      <c r="O531" s="1"/>
      <c r="P531" s="17" t="str">
        <f t="shared" si="24"/>
        <v/>
      </c>
      <c r="Q531" s="31" t="str">
        <f t="shared" si="25"/>
        <v/>
      </c>
      <c r="R531" s="31" t="str">
        <f t="shared" si="3"/>
        <v/>
      </c>
      <c r="S531" s="17" t="str">
        <f t="shared" si="26"/>
        <v/>
      </c>
      <c r="T531" s="31" t="str">
        <f t="shared" si="5"/>
        <v/>
      </c>
      <c r="U531" s="31" t="str">
        <f t="shared" si="6"/>
        <v/>
      </c>
      <c r="V531" s="1"/>
      <c r="W531" s="32"/>
      <c r="X531" s="28"/>
      <c r="Y531" s="28"/>
      <c r="Z531" s="28"/>
      <c r="AA531" s="28"/>
      <c r="AB531" s="28"/>
    </row>
    <row r="532" ht="12.0" customHeight="1">
      <c r="A532" s="8" t="s">
        <v>46</v>
      </c>
      <c r="B532" s="9">
        <v>43366.0</v>
      </c>
      <c r="C532" s="10">
        <v>0.375</v>
      </c>
      <c r="D532" s="10">
        <v>0.5</v>
      </c>
      <c r="E532" s="13">
        <v>33.3</v>
      </c>
      <c r="F532" s="13"/>
      <c r="G532" s="13"/>
      <c r="H532" s="15">
        <v>28.5</v>
      </c>
      <c r="I532" s="13">
        <v>25.9</v>
      </c>
      <c r="J532" s="13">
        <v>3.9</v>
      </c>
      <c r="K532" s="13">
        <v>29.6</v>
      </c>
      <c r="L532" s="13">
        <v>0.0</v>
      </c>
      <c r="M532" s="13">
        <v>50.49</v>
      </c>
      <c r="N532" s="13">
        <v>58.83</v>
      </c>
      <c r="O532" s="13"/>
      <c r="P532" s="17">
        <f t="shared" si="24"/>
        <v>33.3</v>
      </c>
      <c r="Q532" s="17" t="str">
        <f t="shared" si="25"/>
        <v/>
      </c>
      <c r="R532" s="17">
        <f t="shared" si="3"/>
        <v>33.41309631</v>
      </c>
      <c r="S532" s="17">
        <f t="shared" si="26"/>
        <v>31.33309631</v>
      </c>
      <c r="T532" s="17">
        <f t="shared" si="5"/>
        <v>38.90996856</v>
      </c>
      <c r="U532" s="17">
        <f t="shared" si="6"/>
        <v>80.52716944</v>
      </c>
      <c r="V532" s="13">
        <f>N530+L532-M532</f>
        <v>3.83</v>
      </c>
      <c r="W532" s="27"/>
      <c r="X532" s="28"/>
      <c r="Y532" s="28"/>
      <c r="Z532" s="28"/>
      <c r="AA532" s="28"/>
      <c r="AB532" s="28"/>
    </row>
    <row r="533" ht="12.0" customHeight="1">
      <c r="A533" s="4" t="s">
        <v>46</v>
      </c>
      <c r="B533" s="29">
        <v>43366.0</v>
      </c>
      <c r="C533" s="3">
        <v>0.625</v>
      </c>
      <c r="D533" s="3">
        <v>0.75</v>
      </c>
      <c r="E533" s="1"/>
      <c r="F533" s="1"/>
      <c r="G533" s="1"/>
      <c r="H533" s="30"/>
      <c r="I533" s="1"/>
      <c r="J533" s="1"/>
      <c r="K533" s="1"/>
      <c r="L533" s="1"/>
      <c r="M533" s="1"/>
      <c r="N533" s="1"/>
      <c r="O533" s="1"/>
      <c r="P533" s="17" t="str">
        <f t="shared" si="24"/>
        <v/>
      </c>
      <c r="Q533" s="31" t="str">
        <f t="shared" si="25"/>
        <v/>
      </c>
      <c r="R533" s="31" t="str">
        <f t="shared" si="3"/>
        <v/>
      </c>
      <c r="S533" s="17" t="str">
        <f t="shared" si="26"/>
        <v/>
      </c>
      <c r="T533" s="31" t="str">
        <f t="shared" si="5"/>
        <v/>
      </c>
      <c r="U533" s="31" t="str">
        <f t="shared" si="6"/>
        <v/>
      </c>
      <c r="V533" s="1"/>
      <c r="W533" s="32"/>
      <c r="X533" s="28"/>
      <c r="Y533" s="28"/>
      <c r="Z533" s="28"/>
      <c r="AA533" s="28"/>
      <c r="AB533" s="28"/>
    </row>
    <row r="534" ht="12.0" customHeight="1">
      <c r="A534" s="8" t="s">
        <v>25</v>
      </c>
      <c r="B534" s="9">
        <v>43367.0</v>
      </c>
      <c r="C534" s="10">
        <v>0.375</v>
      </c>
      <c r="D534" s="10">
        <v>0.5</v>
      </c>
      <c r="E534" s="13">
        <v>33.3</v>
      </c>
      <c r="F534" s="13"/>
      <c r="G534" s="13"/>
      <c r="H534" s="15">
        <v>28.9</v>
      </c>
      <c r="I534" s="13">
        <v>25.0</v>
      </c>
      <c r="J534" s="13">
        <v>3.9</v>
      </c>
      <c r="K534" s="13">
        <v>29.9</v>
      </c>
      <c r="L534" s="13">
        <v>16.55</v>
      </c>
      <c r="M534" s="13">
        <v>69.52</v>
      </c>
      <c r="N534" s="13"/>
      <c r="O534" s="13"/>
      <c r="P534" s="17">
        <f t="shared" si="24"/>
        <v>33.1</v>
      </c>
      <c r="Q534" s="17" t="str">
        <f t="shared" si="25"/>
        <v/>
      </c>
      <c r="R534" s="17">
        <f t="shared" si="3"/>
        <v>31.67489286</v>
      </c>
      <c r="S534" s="17">
        <f t="shared" si="26"/>
        <v>28.55489286</v>
      </c>
      <c r="T534" s="17">
        <f t="shared" si="5"/>
        <v>39.82192253</v>
      </c>
      <c r="U534" s="17">
        <f t="shared" si="6"/>
        <v>71.7064648</v>
      </c>
      <c r="V534" s="13">
        <f>N532+L534-M534</f>
        <v>5.86</v>
      </c>
      <c r="W534" s="27"/>
      <c r="X534" s="28"/>
      <c r="Y534" s="28"/>
      <c r="Z534" s="28"/>
      <c r="AA534" s="28"/>
      <c r="AB534" s="28"/>
    </row>
    <row r="535" ht="12.0" customHeight="1">
      <c r="A535" s="4" t="s">
        <v>25</v>
      </c>
      <c r="B535" s="29">
        <v>43367.0</v>
      </c>
      <c r="C535" s="3">
        <v>0.625</v>
      </c>
      <c r="D535" s="3">
        <v>0.75</v>
      </c>
      <c r="E535" s="1"/>
      <c r="F535" s="1"/>
      <c r="G535" s="1"/>
      <c r="H535" s="30">
        <v>31.6</v>
      </c>
      <c r="I535" s="1">
        <v>27.8</v>
      </c>
      <c r="J535" s="1">
        <v>3.5</v>
      </c>
      <c r="K535" s="1">
        <v>33.8</v>
      </c>
      <c r="L535" s="1"/>
      <c r="M535" s="1"/>
      <c r="N535" s="1"/>
      <c r="O535" s="1"/>
      <c r="P535" s="17" t="str">
        <f t="shared" si="24"/>
        <v/>
      </c>
      <c r="Q535" s="31" t="str">
        <f t="shared" si="25"/>
        <v/>
      </c>
      <c r="R535" s="31">
        <f t="shared" si="3"/>
        <v>37.3577292</v>
      </c>
      <c r="S535" s="17">
        <f t="shared" si="26"/>
        <v>34.3177292</v>
      </c>
      <c r="T535" s="31">
        <f t="shared" si="5"/>
        <v>46.47863297</v>
      </c>
      <c r="U535" s="31">
        <f t="shared" si="6"/>
        <v>73.83549602</v>
      </c>
      <c r="V535" s="1"/>
      <c r="W535" s="32"/>
      <c r="X535" s="28"/>
      <c r="Y535" s="28"/>
      <c r="Z535" s="28"/>
      <c r="AA535" s="28"/>
      <c r="AB535" s="28"/>
    </row>
    <row r="536" ht="12.0" customHeight="1">
      <c r="A536" s="8" t="s">
        <v>39</v>
      </c>
      <c r="B536" s="9">
        <v>43368.0</v>
      </c>
      <c r="C536" s="10">
        <v>0.375</v>
      </c>
      <c r="D536" s="10">
        <v>0.5</v>
      </c>
      <c r="E536" s="13">
        <v>33.1</v>
      </c>
      <c r="F536" s="13"/>
      <c r="G536" s="13"/>
      <c r="H536" s="15">
        <v>28.6</v>
      </c>
      <c r="I536" s="13">
        <v>26.0</v>
      </c>
      <c r="J536" s="13">
        <v>3.0</v>
      </c>
      <c r="K536" s="13">
        <v>29.2</v>
      </c>
      <c r="L536" s="13">
        <v>0.0</v>
      </c>
      <c r="M536" s="13">
        <v>67.49</v>
      </c>
      <c r="N536" s="13"/>
      <c r="O536" s="13"/>
      <c r="P536" s="17">
        <f t="shared" si="24"/>
        <v>33.3</v>
      </c>
      <c r="Q536" s="17" t="str">
        <f t="shared" si="25"/>
        <v/>
      </c>
      <c r="R536" s="17">
        <f t="shared" si="3"/>
        <v>33.61126698</v>
      </c>
      <c r="S536" s="17">
        <f t="shared" si="26"/>
        <v>31.53126698</v>
      </c>
      <c r="T536" s="17">
        <f t="shared" si="5"/>
        <v>39.13623594</v>
      </c>
      <c r="U536" s="17">
        <f t="shared" si="6"/>
        <v>80.56796017</v>
      </c>
      <c r="V536" s="13">
        <f>M534+L536-M536</f>
        <v>2.03</v>
      </c>
      <c r="W536" s="27"/>
      <c r="X536" s="28"/>
      <c r="Y536" s="28"/>
      <c r="Z536" s="28"/>
      <c r="AA536" s="28"/>
      <c r="AB536" s="28"/>
    </row>
    <row r="537" ht="12.0" customHeight="1">
      <c r="A537" s="4" t="s">
        <v>39</v>
      </c>
      <c r="B537" s="29">
        <v>43368.0</v>
      </c>
      <c r="C537" s="3">
        <v>0.625</v>
      </c>
      <c r="D537" s="3">
        <v>0.75</v>
      </c>
      <c r="E537" s="1"/>
      <c r="F537" s="1"/>
      <c r="G537" s="1"/>
      <c r="H537" s="30">
        <v>32.0</v>
      </c>
      <c r="I537" s="1">
        <v>26.5</v>
      </c>
      <c r="J537" s="1">
        <v>1.8</v>
      </c>
      <c r="K537" s="1">
        <v>33.1</v>
      </c>
      <c r="L537" s="1"/>
      <c r="M537" s="1"/>
      <c r="N537" s="1"/>
      <c r="O537" s="1"/>
      <c r="P537" s="17" t="str">
        <f t="shared" si="24"/>
        <v/>
      </c>
      <c r="Q537" s="31" t="str">
        <f t="shared" si="25"/>
        <v/>
      </c>
      <c r="R537" s="31">
        <f t="shared" si="3"/>
        <v>34.61756235</v>
      </c>
      <c r="S537" s="17">
        <f t="shared" si="26"/>
        <v>30.21756235</v>
      </c>
      <c r="T537" s="31">
        <f t="shared" si="5"/>
        <v>47.54274065</v>
      </c>
      <c r="U537" s="31">
        <f t="shared" si="6"/>
        <v>63.55873039</v>
      </c>
      <c r="V537" s="1"/>
      <c r="W537" s="32"/>
      <c r="X537" s="28"/>
      <c r="Y537" s="28"/>
      <c r="Z537" s="28"/>
      <c r="AA537" s="28"/>
      <c r="AB537" s="28"/>
    </row>
    <row r="538" ht="12.0" customHeight="1">
      <c r="A538" s="8" t="s">
        <v>42</v>
      </c>
      <c r="B538" s="9">
        <v>43369.0</v>
      </c>
      <c r="C538" s="10">
        <v>0.375</v>
      </c>
      <c r="D538" s="10">
        <v>0.5</v>
      </c>
      <c r="E538" s="13">
        <v>33.3</v>
      </c>
      <c r="F538" s="13"/>
      <c r="G538" s="13"/>
      <c r="H538" s="15">
        <v>29.0</v>
      </c>
      <c r="I538" s="13">
        <v>25.5</v>
      </c>
      <c r="J538" s="13">
        <v>3.0</v>
      </c>
      <c r="K538" s="13">
        <v>29.4</v>
      </c>
      <c r="L538" s="13">
        <v>0.0</v>
      </c>
      <c r="M538" s="13">
        <v>63.8</v>
      </c>
      <c r="N538" s="13"/>
      <c r="O538" s="13"/>
      <c r="P538" s="17">
        <f t="shared" si="24"/>
        <v>33.5</v>
      </c>
      <c r="Q538" s="17" t="str">
        <f t="shared" si="25"/>
        <v/>
      </c>
      <c r="R538" s="17">
        <f t="shared" si="3"/>
        <v>32.63056049</v>
      </c>
      <c r="S538" s="17">
        <f t="shared" si="26"/>
        <v>29.83056049</v>
      </c>
      <c r="T538" s="17">
        <f t="shared" si="5"/>
        <v>40.05279577</v>
      </c>
      <c r="U538" s="17">
        <f t="shared" si="6"/>
        <v>74.47809801</v>
      </c>
      <c r="V538" s="13">
        <f>M536+L538-M538</f>
        <v>3.69</v>
      </c>
      <c r="W538" s="27"/>
      <c r="X538" s="28"/>
      <c r="Y538" s="28"/>
      <c r="Z538" s="28"/>
      <c r="AA538" s="28"/>
      <c r="AB538" s="28"/>
    </row>
    <row r="539" ht="12.0" customHeight="1">
      <c r="A539" s="4" t="s">
        <v>42</v>
      </c>
      <c r="B539" s="29">
        <v>43369.0</v>
      </c>
      <c r="C539" s="3">
        <v>0.625</v>
      </c>
      <c r="D539" s="3">
        <v>0.75</v>
      </c>
      <c r="E539" s="1"/>
      <c r="F539" s="1"/>
      <c r="G539" s="1"/>
      <c r="H539" s="30">
        <v>32.9</v>
      </c>
      <c r="I539" s="1">
        <v>27.2</v>
      </c>
      <c r="J539" s="1">
        <v>0.3</v>
      </c>
      <c r="K539" s="1">
        <v>34.6</v>
      </c>
      <c r="L539" s="1"/>
      <c r="M539" s="1"/>
      <c r="N539" s="1"/>
      <c r="O539" s="1"/>
      <c r="P539" s="17" t="str">
        <f t="shared" si="24"/>
        <v/>
      </c>
      <c r="Q539" s="31" t="str">
        <f t="shared" si="25"/>
        <v/>
      </c>
      <c r="R539" s="31">
        <f t="shared" si="3"/>
        <v>36.07043238</v>
      </c>
      <c r="S539" s="17">
        <f t="shared" si="26"/>
        <v>31.51043238</v>
      </c>
      <c r="T539" s="31">
        <f t="shared" si="5"/>
        <v>50.01465102</v>
      </c>
      <c r="U539" s="31">
        <f t="shared" si="6"/>
        <v>63.00240377</v>
      </c>
      <c r="V539" s="1"/>
      <c r="W539" s="32"/>
      <c r="X539" s="28"/>
      <c r="Y539" s="28"/>
      <c r="Z539" s="28"/>
      <c r="AA539" s="28"/>
      <c r="AB539" s="28"/>
    </row>
    <row r="540" ht="12.0" customHeight="1">
      <c r="A540" s="8" t="s">
        <v>43</v>
      </c>
      <c r="B540" s="9">
        <v>43370.0</v>
      </c>
      <c r="C540" s="10">
        <v>0.375</v>
      </c>
      <c r="D540" s="10">
        <v>0.5</v>
      </c>
      <c r="E540" s="13">
        <v>33.5</v>
      </c>
      <c r="F540" s="13"/>
      <c r="G540" s="13"/>
      <c r="H540" s="15">
        <v>29.3</v>
      </c>
      <c r="I540" s="13">
        <v>26.0</v>
      </c>
      <c r="J540" s="13">
        <v>4.7</v>
      </c>
      <c r="K540" s="13">
        <v>30.0</v>
      </c>
      <c r="L540" s="13">
        <v>0.0</v>
      </c>
      <c r="M540" s="13">
        <v>58.73</v>
      </c>
      <c r="N540" s="13"/>
      <c r="O540" s="13"/>
      <c r="P540" s="17">
        <f t="shared" si="24"/>
        <v>33.6</v>
      </c>
      <c r="Q540" s="17" t="str">
        <f t="shared" si="25"/>
        <v/>
      </c>
      <c r="R540" s="17">
        <f t="shared" si="3"/>
        <v>33.61126698</v>
      </c>
      <c r="S540" s="17">
        <f t="shared" si="26"/>
        <v>30.97126698</v>
      </c>
      <c r="T540" s="17">
        <f t="shared" si="5"/>
        <v>40.7524173</v>
      </c>
      <c r="U540" s="17">
        <f t="shared" si="6"/>
        <v>75.9986009</v>
      </c>
      <c r="V540" s="13">
        <f>M538+L540-M540</f>
        <v>5.07</v>
      </c>
      <c r="W540" s="27"/>
      <c r="X540" s="28"/>
      <c r="Y540" s="28"/>
      <c r="Z540" s="28"/>
      <c r="AA540" s="28"/>
      <c r="AB540" s="28"/>
    </row>
    <row r="541" ht="12.0" customHeight="1">
      <c r="A541" s="4" t="s">
        <v>43</v>
      </c>
      <c r="B541" s="29">
        <v>43370.0</v>
      </c>
      <c r="C541" s="3">
        <v>0.625</v>
      </c>
      <c r="D541" s="3">
        <v>0.75</v>
      </c>
      <c r="E541" s="1"/>
      <c r="F541" s="1"/>
      <c r="G541" s="1"/>
      <c r="H541" s="30">
        <v>32.4</v>
      </c>
      <c r="I541" s="1">
        <v>26.6</v>
      </c>
      <c r="J541" s="1">
        <v>1.8</v>
      </c>
      <c r="K541" s="1">
        <v>33.8</v>
      </c>
      <c r="L541" s="1"/>
      <c r="M541" s="1"/>
      <c r="N541" s="1"/>
      <c r="O541" s="1"/>
      <c r="P541" s="17" t="str">
        <f t="shared" si="24"/>
        <v/>
      </c>
      <c r="Q541" s="31" t="str">
        <f t="shared" si="25"/>
        <v/>
      </c>
      <c r="R541" s="31">
        <f t="shared" si="3"/>
        <v>34.82194116</v>
      </c>
      <c r="S541" s="17">
        <f t="shared" si="26"/>
        <v>30.18194116</v>
      </c>
      <c r="T541" s="31">
        <f t="shared" si="5"/>
        <v>48.62794535</v>
      </c>
      <c r="U541" s="31">
        <f t="shared" si="6"/>
        <v>62.06707058</v>
      </c>
      <c r="V541" s="1"/>
      <c r="W541" s="32"/>
      <c r="X541" s="28"/>
      <c r="Y541" s="28"/>
      <c r="Z541" s="28"/>
      <c r="AA541" s="28"/>
      <c r="AB541" s="28"/>
    </row>
    <row r="542" ht="12.0" customHeight="1">
      <c r="A542" s="8" t="s">
        <v>44</v>
      </c>
      <c r="B542" s="9">
        <v>43371.0</v>
      </c>
      <c r="C542" s="10">
        <v>0.375</v>
      </c>
      <c r="D542" s="10">
        <v>0.5</v>
      </c>
      <c r="E542" s="13">
        <v>33.6</v>
      </c>
      <c r="F542" s="13"/>
      <c r="G542" s="13"/>
      <c r="H542" s="15">
        <v>28.9</v>
      </c>
      <c r="I542" s="13">
        <v>25.0</v>
      </c>
      <c r="J542" s="13">
        <v>5.3</v>
      </c>
      <c r="K542" s="13">
        <v>30.1</v>
      </c>
      <c r="L542" s="13">
        <v>0.0</v>
      </c>
      <c r="M542" s="13">
        <v>52.38</v>
      </c>
      <c r="N542" s="13">
        <v>69.8</v>
      </c>
      <c r="O542" s="13"/>
      <c r="P542" s="17">
        <f t="shared" si="24"/>
        <v>33.5</v>
      </c>
      <c r="Q542" s="17" t="str">
        <f t="shared" si="25"/>
        <v/>
      </c>
      <c r="R542" s="17">
        <f t="shared" si="3"/>
        <v>31.67489286</v>
      </c>
      <c r="S542" s="17">
        <f t="shared" si="26"/>
        <v>28.55489286</v>
      </c>
      <c r="T542" s="17">
        <f t="shared" si="5"/>
        <v>39.82192253</v>
      </c>
      <c r="U542" s="17">
        <f t="shared" si="6"/>
        <v>71.7064648</v>
      </c>
      <c r="V542" s="13">
        <f>M540+L542-M542</f>
        <v>6.35</v>
      </c>
      <c r="W542" s="27"/>
      <c r="X542" s="28"/>
      <c r="Y542" s="28"/>
      <c r="Z542" s="28"/>
      <c r="AA542" s="28"/>
      <c r="AB542" s="28"/>
    </row>
    <row r="543" ht="12.0" customHeight="1">
      <c r="A543" s="4" t="s">
        <v>44</v>
      </c>
      <c r="B543" s="29">
        <v>43371.0</v>
      </c>
      <c r="C543" s="3">
        <v>0.625</v>
      </c>
      <c r="D543" s="3">
        <v>0.75</v>
      </c>
      <c r="E543" s="1"/>
      <c r="F543" s="1"/>
      <c r="G543" s="1"/>
      <c r="H543" s="30">
        <v>32.1</v>
      </c>
      <c r="I543" s="1">
        <v>26.4</v>
      </c>
      <c r="J543" s="1">
        <v>1.8</v>
      </c>
      <c r="K543" s="1">
        <v>34.1</v>
      </c>
      <c r="L543" s="1"/>
      <c r="M543" s="1"/>
      <c r="N543" s="1"/>
      <c r="O543" s="1"/>
      <c r="P543" s="17" t="str">
        <f t="shared" si="24"/>
        <v/>
      </c>
      <c r="Q543" s="31" t="str">
        <f t="shared" si="25"/>
        <v/>
      </c>
      <c r="R543" s="31">
        <f t="shared" si="3"/>
        <v>34.41422945</v>
      </c>
      <c r="S543" s="17">
        <f t="shared" si="26"/>
        <v>29.85422945</v>
      </c>
      <c r="T543" s="31">
        <f t="shared" si="5"/>
        <v>47.81205043</v>
      </c>
      <c r="U543" s="31">
        <f t="shared" si="6"/>
        <v>62.44080558</v>
      </c>
      <c r="V543" s="1"/>
      <c r="W543" s="32"/>
      <c r="X543" s="28"/>
      <c r="Y543" s="28"/>
      <c r="Z543" s="28"/>
      <c r="AA543" s="28"/>
      <c r="AB543" s="28"/>
    </row>
    <row r="544" ht="12.0" customHeight="1">
      <c r="A544" s="8" t="s">
        <v>45</v>
      </c>
      <c r="B544" s="9">
        <v>43372.0</v>
      </c>
      <c r="C544" s="10">
        <v>0.375</v>
      </c>
      <c r="D544" s="10">
        <v>0.5</v>
      </c>
      <c r="E544" s="13">
        <v>33.5</v>
      </c>
      <c r="F544" s="13"/>
      <c r="G544" s="13"/>
      <c r="H544" s="15">
        <v>28.5</v>
      </c>
      <c r="I544" s="13">
        <v>25.5</v>
      </c>
      <c r="J544" s="13">
        <v>4.2</v>
      </c>
      <c r="K544" s="13">
        <v>29.9</v>
      </c>
      <c r="L544" s="13">
        <v>1.25</v>
      </c>
      <c r="M544" s="13">
        <v>66.5</v>
      </c>
      <c r="N544" s="13"/>
      <c r="O544" s="13"/>
      <c r="P544" s="17">
        <f t="shared" si="24"/>
        <v>33.4</v>
      </c>
      <c r="Q544" s="17" t="str">
        <f t="shared" si="25"/>
        <v/>
      </c>
      <c r="R544" s="17">
        <f t="shared" si="3"/>
        <v>32.63056049</v>
      </c>
      <c r="S544" s="17">
        <f t="shared" si="26"/>
        <v>30.23056049</v>
      </c>
      <c r="T544" s="17">
        <f t="shared" si="5"/>
        <v>38.90996856</v>
      </c>
      <c r="U544" s="17">
        <f t="shared" si="6"/>
        <v>77.69361326</v>
      </c>
      <c r="V544" s="13">
        <f>N542+L544-M544</f>
        <v>4.55</v>
      </c>
      <c r="W544" s="27"/>
      <c r="X544" s="28"/>
      <c r="Y544" s="28"/>
      <c r="Z544" s="28"/>
      <c r="AA544" s="28"/>
      <c r="AB544" s="28"/>
    </row>
    <row r="545" ht="12.0" customHeight="1">
      <c r="A545" s="4" t="s">
        <v>45</v>
      </c>
      <c r="B545" s="29">
        <v>43372.0</v>
      </c>
      <c r="C545" s="3">
        <v>0.625</v>
      </c>
      <c r="D545" s="3">
        <v>0.75</v>
      </c>
      <c r="E545" s="1"/>
      <c r="F545" s="1"/>
      <c r="G545" s="1"/>
      <c r="H545" s="30"/>
      <c r="I545" s="1"/>
      <c r="J545" s="1"/>
      <c r="K545" s="1"/>
      <c r="L545" s="1"/>
      <c r="M545" s="1"/>
      <c r="N545" s="1"/>
      <c r="O545" s="1"/>
      <c r="P545" s="17" t="str">
        <f t="shared" si="24"/>
        <v/>
      </c>
      <c r="Q545" s="31" t="str">
        <f t="shared" si="25"/>
        <v/>
      </c>
      <c r="R545" s="31" t="str">
        <f t="shared" si="3"/>
        <v/>
      </c>
      <c r="S545" s="17" t="str">
        <f t="shared" si="26"/>
        <v/>
      </c>
      <c r="T545" s="31" t="str">
        <f t="shared" si="5"/>
        <v/>
      </c>
      <c r="U545" s="31" t="str">
        <f t="shared" si="6"/>
        <v/>
      </c>
      <c r="V545" s="1"/>
      <c r="W545" s="32"/>
      <c r="X545" s="28"/>
      <c r="Y545" s="28"/>
      <c r="Z545" s="28"/>
      <c r="AA545" s="28"/>
      <c r="AB545" s="28"/>
    </row>
    <row r="546" ht="12.0" customHeight="1">
      <c r="A546" s="8" t="s">
        <v>46</v>
      </c>
      <c r="B546" s="9">
        <v>43373.0</v>
      </c>
      <c r="C546" s="10">
        <v>0.375</v>
      </c>
      <c r="D546" s="10">
        <v>0.5</v>
      </c>
      <c r="E546" s="13">
        <v>33.4</v>
      </c>
      <c r="F546" s="13"/>
      <c r="G546" s="13"/>
      <c r="H546" s="15">
        <v>28.7</v>
      </c>
      <c r="I546" s="13">
        <v>25.7</v>
      </c>
      <c r="J546" s="13">
        <v>3.9</v>
      </c>
      <c r="K546" s="13">
        <v>31.0</v>
      </c>
      <c r="L546" s="13">
        <v>0.0</v>
      </c>
      <c r="M546" s="13">
        <v>59.64</v>
      </c>
      <c r="N546" s="13"/>
      <c r="O546" s="13"/>
      <c r="P546" s="17">
        <f t="shared" si="24"/>
        <v>31.8</v>
      </c>
      <c r="Q546" s="17" t="str">
        <f t="shared" si="25"/>
        <v/>
      </c>
      <c r="R546" s="17">
        <f t="shared" si="3"/>
        <v>33.01980784</v>
      </c>
      <c r="S546" s="17">
        <f t="shared" si="26"/>
        <v>30.61980784</v>
      </c>
      <c r="T546" s="17">
        <f t="shared" si="5"/>
        <v>39.36364749</v>
      </c>
      <c r="U546" s="17">
        <f t="shared" si="6"/>
        <v>77.7870187</v>
      </c>
      <c r="V546" s="13">
        <f>M544+L546-M546</f>
        <v>6.86</v>
      </c>
      <c r="W546" s="27"/>
      <c r="X546" s="28"/>
      <c r="Y546" s="28"/>
      <c r="Z546" s="28"/>
      <c r="AA546" s="28"/>
      <c r="AB546" s="28"/>
    </row>
    <row r="547" ht="12.0" customHeight="1">
      <c r="A547" s="4" t="s">
        <v>46</v>
      </c>
      <c r="B547" s="29">
        <v>43373.0</v>
      </c>
      <c r="C547" s="3">
        <v>0.625</v>
      </c>
      <c r="D547" s="3">
        <v>0.75</v>
      </c>
      <c r="E547" s="1"/>
      <c r="F547" s="1"/>
      <c r="G547" s="1"/>
      <c r="H547" s="30"/>
      <c r="I547" s="1"/>
      <c r="J547" s="1"/>
      <c r="K547" s="1"/>
      <c r="L547" s="1"/>
      <c r="M547" s="1"/>
      <c r="N547" s="1"/>
      <c r="O547" s="1"/>
      <c r="P547" s="17" t="str">
        <f t="shared" si="24"/>
        <v/>
      </c>
      <c r="Q547" s="31" t="str">
        <f t="shared" si="25"/>
        <v/>
      </c>
      <c r="R547" s="31" t="str">
        <f t="shared" si="3"/>
        <v/>
      </c>
      <c r="S547" s="17" t="str">
        <f t="shared" si="26"/>
        <v/>
      </c>
      <c r="T547" s="31" t="str">
        <f t="shared" si="5"/>
        <v/>
      </c>
      <c r="U547" s="31" t="str">
        <f t="shared" si="6"/>
        <v/>
      </c>
      <c r="V547" s="1"/>
      <c r="W547" s="32"/>
      <c r="X547" s="28"/>
      <c r="Y547" s="28"/>
      <c r="Z547" s="28"/>
      <c r="AA547" s="28"/>
      <c r="AB547" s="28"/>
    </row>
    <row r="548" ht="12.0" customHeight="1">
      <c r="A548" s="8" t="s">
        <v>25</v>
      </c>
      <c r="B548" s="9">
        <v>43374.0</v>
      </c>
      <c r="C548" s="10">
        <v>0.375</v>
      </c>
      <c r="D548" s="10">
        <v>0.5</v>
      </c>
      <c r="E548" s="13">
        <v>31.8</v>
      </c>
      <c r="F548" s="13"/>
      <c r="G548" s="13"/>
      <c r="H548" s="15">
        <v>28.6</v>
      </c>
      <c r="I548" s="13">
        <v>25.6</v>
      </c>
      <c r="J548" s="13">
        <v>3.2</v>
      </c>
      <c r="K548" s="13">
        <v>29.9</v>
      </c>
      <c r="L548" s="13">
        <v>10.75</v>
      </c>
      <c r="M548" s="13">
        <v>66.52</v>
      </c>
      <c r="N548" s="13"/>
      <c r="O548" s="13"/>
      <c r="P548" s="17">
        <f t="shared" si="24"/>
        <v>33.8</v>
      </c>
      <c r="Q548" s="17" t="str">
        <f t="shared" si="25"/>
        <v/>
      </c>
      <c r="R548" s="17">
        <f t="shared" si="3"/>
        <v>32.82468122</v>
      </c>
      <c r="S548" s="17">
        <f t="shared" si="26"/>
        <v>30.42468122</v>
      </c>
      <c r="T548" s="17">
        <f t="shared" si="5"/>
        <v>39.13623594</v>
      </c>
      <c r="U548" s="17">
        <f t="shared" si="6"/>
        <v>77.74043795</v>
      </c>
      <c r="V548" s="13">
        <f>M546+L548-M548</f>
        <v>3.87</v>
      </c>
      <c r="W548" s="27"/>
      <c r="X548" s="28"/>
      <c r="Y548" s="28"/>
      <c r="Z548" s="28"/>
      <c r="AA548" s="28"/>
      <c r="AB548" s="28"/>
    </row>
    <row r="549" ht="12.0" customHeight="1">
      <c r="A549" s="4" t="s">
        <v>25</v>
      </c>
      <c r="B549" s="29">
        <v>43374.0</v>
      </c>
      <c r="C549" s="3">
        <v>0.625</v>
      </c>
      <c r="D549" s="3">
        <v>0.75</v>
      </c>
      <c r="E549" s="1"/>
      <c r="F549" s="1"/>
      <c r="G549" s="1"/>
      <c r="H549" s="30">
        <v>32.0</v>
      </c>
      <c r="I549" s="1">
        <v>27.4</v>
      </c>
      <c r="J549" s="1">
        <v>1.8</v>
      </c>
      <c r="K549" s="1">
        <v>34.2</v>
      </c>
      <c r="L549" s="1"/>
      <c r="M549" s="1"/>
      <c r="N549" s="1"/>
      <c r="O549" s="1"/>
      <c r="P549" s="17" t="str">
        <f t="shared" si="24"/>
        <v/>
      </c>
      <c r="Q549" s="31" t="str">
        <f t="shared" si="25"/>
        <v/>
      </c>
      <c r="R549" s="31">
        <f t="shared" si="3"/>
        <v>36.49517019</v>
      </c>
      <c r="S549" s="17">
        <f t="shared" si="26"/>
        <v>32.81517019</v>
      </c>
      <c r="T549" s="31">
        <f t="shared" si="5"/>
        <v>47.54274065</v>
      </c>
      <c r="U549" s="31">
        <f t="shared" si="6"/>
        <v>69.02246218</v>
      </c>
      <c r="V549" s="1"/>
      <c r="W549" s="32"/>
      <c r="X549" s="28"/>
      <c r="Y549" s="28"/>
      <c r="Z549" s="28"/>
      <c r="AA549" s="28"/>
      <c r="AB549" s="28"/>
    </row>
    <row r="550" ht="12.0" customHeight="1">
      <c r="A550" s="8" t="s">
        <v>39</v>
      </c>
      <c r="B550" s="9">
        <v>43375.0</v>
      </c>
      <c r="C550" s="10">
        <v>0.375</v>
      </c>
      <c r="D550" s="10">
        <v>0.5</v>
      </c>
      <c r="E550" s="13">
        <v>33.8</v>
      </c>
      <c r="F550" s="13"/>
      <c r="G550" s="13"/>
      <c r="H550" s="15">
        <v>29.4</v>
      </c>
      <c r="I550" s="13">
        <v>26.0</v>
      </c>
      <c r="J550" s="13">
        <v>5.3</v>
      </c>
      <c r="K550" s="13">
        <v>30.2</v>
      </c>
      <c r="L550" s="13">
        <v>0.0</v>
      </c>
      <c r="M550" s="13">
        <v>62.7</v>
      </c>
      <c r="N550" s="13"/>
      <c r="O550" s="13"/>
      <c r="P550" s="17">
        <f t="shared" si="24"/>
        <v>35.4</v>
      </c>
      <c r="Q550" s="17" t="str">
        <f t="shared" si="25"/>
        <v/>
      </c>
      <c r="R550" s="17">
        <f t="shared" si="3"/>
        <v>33.61126698</v>
      </c>
      <c r="S550" s="17">
        <f t="shared" si="26"/>
        <v>30.89126698</v>
      </c>
      <c r="T550" s="17">
        <f t="shared" si="5"/>
        <v>40.98797486</v>
      </c>
      <c r="U550" s="17">
        <f t="shared" si="6"/>
        <v>75.36665836</v>
      </c>
      <c r="V550" s="13">
        <f>M548+L550-M550</f>
        <v>3.82</v>
      </c>
      <c r="W550" s="27"/>
      <c r="X550" s="28"/>
      <c r="Y550" s="28"/>
      <c r="Z550" s="28"/>
      <c r="AA550" s="28"/>
      <c r="AB550" s="28"/>
    </row>
    <row r="551" ht="12.0" customHeight="1">
      <c r="A551" s="4" t="s">
        <v>39</v>
      </c>
      <c r="B551" s="29">
        <v>43375.0</v>
      </c>
      <c r="C551" s="3">
        <v>0.625</v>
      </c>
      <c r="D551" s="3">
        <v>0.75</v>
      </c>
      <c r="E551" s="1"/>
      <c r="F551" s="1"/>
      <c r="G551" s="1"/>
      <c r="H551" s="30">
        <v>33.6</v>
      </c>
      <c r="I551" s="1">
        <v>27.0</v>
      </c>
      <c r="J551" s="1">
        <v>0.4</v>
      </c>
      <c r="K551" s="1">
        <v>36.8</v>
      </c>
      <c r="L551" s="1"/>
      <c r="M551" s="1"/>
      <c r="N551" s="1"/>
      <c r="O551" s="1"/>
      <c r="P551" s="17" t="str">
        <f t="shared" si="24"/>
        <v/>
      </c>
      <c r="Q551" s="31" t="str">
        <f t="shared" si="25"/>
        <v/>
      </c>
      <c r="R551" s="31">
        <f t="shared" si="3"/>
        <v>35.65000614</v>
      </c>
      <c r="S551" s="17">
        <f t="shared" si="26"/>
        <v>30.37000614</v>
      </c>
      <c r="T551" s="31">
        <f t="shared" si="5"/>
        <v>52.01365417</v>
      </c>
      <c r="U551" s="31">
        <f t="shared" si="6"/>
        <v>58.3885263</v>
      </c>
      <c r="V551" s="1"/>
      <c r="W551" s="32"/>
      <c r="X551" s="28"/>
      <c r="Y551" s="28"/>
      <c r="Z551" s="28"/>
      <c r="AA551" s="28"/>
      <c r="AB551" s="28"/>
    </row>
    <row r="552" ht="12.0" customHeight="1">
      <c r="A552" s="8" t="s">
        <v>42</v>
      </c>
      <c r="B552" s="9">
        <v>43376.0</v>
      </c>
      <c r="C552" s="10">
        <v>0.375</v>
      </c>
      <c r="D552" s="10">
        <v>0.5</v>
      </c>
      <c r="E552" s="13">
        <v>35.4</v>
      </c>
      <c r="F552" s="13"/>
      <c r="G552" s="13"/>
      <c r="H552" s="15">
        <v>28.6</v>
      </c>
      <c r="I552" s="13">
        <v>25.8</v>
      </c>
      <c r="J552" s="13">
        <v>1.8</v>
      </c>
      <c r="K552" s="13">
        <v>30.2</v>
      </c>
      <c r="L552" s="13">
        <v>0.75</v>
      </c>
      <c r="M552" s="13">
        <v>56.62</v>
      </c>
      <c r="N552" s="13">
        <v>72.26</v>
      </c>
      <c r="O552" s="13"/>
      <c r="P552" s="17">
        <f t="shared" si="24"/>
        <v>35.4</v>
      </c>
      <c r="Q552" s="17" t="str">
        <f t="shared" si="25"/>
        <v/>
      </c>
      <c r="R552" s="17">
        <f t="shared" si="3"/>
        <v>33.21594473</v>
      </c>
      <c r="S552" s="17">
        <f t="shared" si="26"/>
        <v>30.97594473</v>
      </c>
      <c r="T552" s="17">
        <f t="shared" si="5"/>
        <v>39.13623594</v>
      </c>
      <c r="U552" s="17">
        <f t="shared" si="6"/>
        <v>79.14901367</v>
      </c>
      <c r="V552" s="13">
        <f>M550+L552-M552</f>
        <v>6.83</v>
      </c>
      <c r="W552" s="27"/>
      <c r="X552" s="28"/>
      <c r="Y552" s="28"/>
      <c r="Z552" s="28"/>
      <c r="AA552" s="28"/>
      <c r="AB552" s="28"/>
    </row>
    <row r="553" ht="12.0" customHeight="1">
      <c r="A553" s="4" t="s">
        <v>42</v>
      </c>
      <c r="B553" s="29">
        <v>43376.0</v>
      </c>
      <c r="C553" s="3">
        <v>0.625</v>
      </c>
      <c r="D553" s="3">
        <v>0.75</v>
      </c>
      <c r="E553" s="1"/>
      <c r="F553" s="1"/>
      <c r="G553" s="1"/>
      <c r="H553" s="30">
        <v>32.2</v>
      </c>
      <c r="I553" s="1">
        <v>27.0</v>
      </c>
      <c r="J553" s="1">
        <v>0.8</v>
      </c>
      <c r="K553" s="1">
        <v>36.0</v>
      </c>
      <c r="L553" s="1"/>
      <c r="M553" s="1"/>
      <c r="N553" s="1"/>
      <c r="O553" s="1"/>
      <c r="P553" s="17" t="str">
        <f t="shared" si="24"/>
        <v/>
      </c>
      <c r="Q553" s="31" t="str">
        <f t="shared" si="25"/>
        <v/>
      </c>
      <c r="R553" s="31">
        <f t="shared" si="3"/>
        <v>35.65000614</v>
      </c>
      <c r="S553" s="17">
        <f t="shared" si="26"/>
        <v>31.49000614</v>
      </c>
      <c r="T553" s="31">
        <f t="shared" si="5"/>
        <v>48.08268417</v>
      </c>
      <c r="U553" s="31">
        <f t="shared" si="6"/>
        <v>65.4913649</v>
      </c>
      <c r="V553" s="1"/>
      <c r="W553" s="32"/>
      <c r="X553" s="28"/>
      <c r="Y553" s="28"/>
      <c r="Z553" s="28"/>
      <c r="AA553" s="28"/>
      <c r="AB553" s="28"/>
    </row>
    <row r="554" ht="12.0" customHeight="1">
      <c r="A554" s="8" t="s">
        <v>43</v>
      </c>
      <c r="B554" s="9">
        <v>43377.0</v>
      </c>
      <c r="C554" s="10">
        <v>0.375</v>
      </c>
      <c r="D554" s="10">
        <v>0.5</v>
      </c>
      <c r="E554" s="13">
        <v>35.4</v>
      </c>
      <c r="F554" s="13"/>
      <c r="G554" s="13"/>
      <c r="H554" s="15">
        <v>28.0</v>
      </c>
      <c r="I554" s="13">
        <v>25.2</v>
      </c>
      <c r="J554" s="13">
        <v>2.5</v>
      </c>
      <c r="K554" s="13">
        <v>28.6</v>
      </c>
      <c r="L554" s="13">
        <v>21.75</v>
      </c>
      <c r="M554" s="13">
        <v>86.48</v>
      </c>
      <c r="N554" s="13"/>
      <c r="O554" s="13"/>
      <c r="P554" s="17">
        <f t="shared" si="24"/>
        <v>33.8</v>
      </c>
      <c r="Q554" s="17" t="str">
        <f t="shared" si="25"/>
        <v/>
      </c>
      <c r="R554" s="17">
        <f t="shared" si="3"/>
        <v>32.05419006</v>
      </c>
      <c r="S554" s="17">
        <f t="shared" si="26"/>
        <v>29.81419006</v>
      </c>
      <c r="T554" s="17">
        <f t="shared" si="5"/>
        <v>37.79562539</v>
      </c>
      <c r="U554" s="17">
        <f t="shared" si="6"/>
        <v>78.88264779</v>
      </c>
      <c r="V554" s="13">
        <f>N552+L554-M554</f>
        <v>7.53</v>
      </c>
      <c r="W554" s="27"/>
      <c r="X554" s="28"/>
      <c r="Y554" s="28"/>
      <c r="Z554" s="28"/>
      <c r="AA554" s="28"/>
      <c r="AB554" s="28"/>
    </row>
    <row r="555" ht="12.0" customHeight="1">
      <c r="A555" s="4" t="s">
        <v>43</v>
      </c>
      <c r="B555" s="29">
        <v>43377.0</v>
      </c>
      <c r="C555" s="3">
        <v>0.625</v>
      </c>
      <c r="D555" s="3">
        <v>0.75</v>
      </c>
      <c r="E555" s="1"/>
      <c r="F555" s="1"/>
      <c r="G555" s="1"/>
      <c r="H555" s="30">
        <v>32.6</v>
      </c>
      <c r="I555" s="1">
        <v>27.8</v>
      </c>
      <c r="J555" s="1">
        <v>1.5</v>
      </c>
      <c r="K555" s="1">
        <v>34.8</v>
      </c>
      <c r="L555" s="1"/>
      <c r="M555" s="1"/>
      <c r="N555" s="1"/>
      <c r="O555" s="1"/>
      <c r="P555" s="17" t="str">
        <f t="shared" si="24"/>
        <v/>
      </c>
      <c r="Q555" s="31" t="str">
        <f t="shared" si="25"/>
        <v/>
      </c>
      <c r="R555" s="31">
        <f t="shared" si="3"/>
        <v>37.3577292</v>
      </c>
      <c r="S555" s="17">
        <f t="shared" si="26"/>
        <v>33.5177292</v>
      </c>
      <c r="T555" s="31">
        <f t="shared" si="5"/>
        <v>49.17856797</v>
      </c>
      <c r="U555" s="31">
        <f t="shared" si="6"/>
        <v>68.15515494</v>
      </c>
      <c r="V555" s="1"/>
      <c r="W555" s="32"/>
      <c r="X555" s="28"/>
      <c r="Y555" s="28"/>
      <c r="Z555" s="28"/>
      <c r="AA555" s="28"/>
      <c r="AB555" s="28"/>
    </row>
    <row r="556" ht="12.0" customHeight="1">
      <c r="A556" s="8" t="s">
        <v>44</v>
      </c>
      <c r="B556" s="9">
        <v>43378.0</v>
      </c>
      <c r="C556" s="10">
        <v>0.375</v>
      </c>
      <c r="D556" s="10">
        <v>0.5</v>
      </c>
      <c r="E556" s="13">
        <v>33.8</v>
      </c>
      <c r="F556" s="13"/>
      <c r="G556" s="13"/>
      <c r="H556" s="15">
        <v>28.8</v>
      </c>
      <c r="I556" s="13">
        <v>25.4</v>
      </c>
      <c r="J556" s="13">
        <v>4.6</v>
      </c>
      <c r="K556" s="13">
        <v>28.9</v>
      </c>
      <c r="L556" s="13">
        <v>0.0</v>
      </c>
      <c r="M556" s="13">
        <v>80.24</v>
      </c>
      <c r="N556" s="13">
        <v>82.66</v>
      </c>
      <c r="O556" s="13"/>
      <c r="P556" s="17">
        <f t="shared" si="24"/>
        <v>33.6</v>
      </c>
      <c r="Q556" s="17" t="str">
        <f t="shared" si="25"/>
        <v/>
      </c>
      <c r="R556" s="17">
        <f t="shared" si="3"/>
        <v>32.43744129</v>
      </c>
      <c r="S556" s="17">
        <f t="shared" si="26"/>
        <v>29.71744129</v>
      </c>
      <c r="T556" s="17">
        <f t="shared" si="5"/>
        <v>39.59220806</v>
      </c>
      <c r="U556" s="17">
        <f t="shared" si="6"/>
        <v>75.05881269</v>
      </c>
      <c r="V556" s="13">
        <f>M554+L556-M556</f>
        <v>6.24</v>
      </c>
      <c r="W556" s="27"/>
      <c r="X556" s="28"/>
      <c r="Y556" s="28"/>
      <c r="Z556" s="28"/>
      <c r="AA556" s="28"/>
      <c r="AB556" s="28"/>
    </row>
    <row r="557" ht="12.0" customHeight="1">
      <c r="A557" s="4" t="s">
        <v>44</v>
      </c>
      <c r="B557" s="29">
        <v>43378.0</v>
      </c>
      <c r="C557" s="3">
        <v>0.625</v>
      </c>
      <c r="D557" s="3">
        <v>0.75</v>
      </c>
      <c r="E557" s="1"/>
      <c r="F557" s="1"/>
      <c r="G557" s="1"/>
      <c r="H557" s="30">
        <v>32.0</v>
      </c>
      <c r="I557" s="1">
        <v>24.2</v>
      </c>
      <c r="J557" s="1">
        <v>1.7</v>
      </c>
      <c r="K557" s="1">
        <v>34.8</v>
      </c>
      <c r="L557" s="1"/>
      <c r="M557" s="1"/>
      <c r="N557" s="1"/>
      <c r="O557" s="1"/>
      <c r="P557" s="17" t="str">
        <f t="shared" si="24"/>
        <v/>
      </c>
      <c r="Q557" s="31" t="str">
        <f t="shared" si="25"/>
        <v/>
      </c>
      <c r="R557" s="31">
        <f t="shared" si="3"/>
        <v>30.19655962</v>
      </c>
      <c r="S557" s="17">
        <f t="shared" si="26"/>
        <v>23.95655962</v>
      </c>
      <c r="T557" s="31">
        <f t="shared" si="5"/>
        <v>47.54274065</v>
      </c>
      <c r="U557" s="31">
        <f t="shared" si="6"/>
        <v>50.3895217</v>
      </c>
      <c r="V557" s="1"/>
      <c r="W557" s="32"/>
      <c r="X557" s="28"/>
      <c r="Y557" s="28"/>
      <c r="Z557" s="28"/>
      <c r="AA557" s="28"/>
      <c r="AB557" s="28"/>
    </row>
    <row r="558" ht="12.0" customHeight="1">
      <c r="A558" s="8" t="s">
        <v>45</v>
      </c>
      <c r="B558" s="9">
        <v>43379.0</v>
      </c>
      <c r="C558" s="10">
        <v>0.375</v>
      </c>
      <c r="D558" s="10">
        <v>0.5</v>
      </c>
      <c r="E558" s="13">
        <v>33.6</v>
      </c>
      <c r="F558" s="13"/>
      <c r="G558" s="13"/>
      <c r="H558" s="15">
        <v>29.0</v>
      </c>
      <c r="I558" s="13">
        <v>26.2</v>
      </c>
      <c r="J558" s="13">
        <v>3.7</v>
      </c>
      <c r="K558" s="13">
        <v>29.3</v>
      </c>
      <c r="L558" s="13">
        <v>0.0</v>
      </c>
      <c r="M558" s="13">
        <v>76.12</v>
      </c>
      <c r="N558" s="13"/>
      <c r="O558" s="13"/>
      <c r="P558" s="17">
        <f t="shared" si="24"/>
        <v>33.6</v>
      </c>
      <c r="Q558" s="17" t="str">
        <f t="shared" si="25"/>
        <v/>
      </c>
      <c r="R558" s="17">
        <f t="shared" si="3"/>
        <v>34.01068335</v>
      </c>
      <c r="S558" s="17">
        <f t="shared" si="26"/>
        <v>31.77068335</v>
      </c>
      <c r="T558" s="17">
        <f t="shared" si="5"/>
        <v>40.05279577</v>
      </c>
      <c r="U558" s="17">
        <f t="shared" si="6"/>
        <v>79.3220117</v>
      </c>
      <c r="V558" s="13">
        <f>M556+L558-M558</f>
        <v>4.12</v>
      </c>
      <c r="W558" s="27"/>
      <c r="X558" s="28"/>
      <c r="Y558" s="28"/>
      <c r="Z558" s="28"/>
      <c r="AA558" s="28"/>
      <c r="AB558" s="28"/>
    </row>
    <row r="559" ht="12.0" customHeight="1">
      <c r="A559" s="4" t="s">
        <v>45</v>
      </c>
      <c r="B559" s="29">
        <v>43379.0</v>
      </c>
      <c r="C559" s="3">
        <v>0.625</v>
      </c>
      <c r="D559" s="3">
        <v>0.75</v>
      </c>
      <c r="E559" s="1"/>
      <c r="F559" s="1"/>
      <c r="G559" s="1"/>
      <c r="H559" s="30"/>
      <c r="I559" s="1"/>
      <c r="J559" s="1"/>
      <c r="K559" s="1"/>
      <c r="L559" s="1"/>
      <c r="M559" s="1"/>
      <c r="N559" s="1"/>
      <c r="O559" s="1"/>
      <c r="P559" s="17" t="str">
        <f t="shared" si="24"/>
        <v/>
      </c>
      <c r="Q559" s="31" t="str">
        <f t="shared" si="25"/>
        <v/>
      </c>
      <c r="R559" s="31" t="str">
        <f t="shared" si="3"/>
        <v/>
      </c>
      <c r="S559" s="17" t="str">
        <f t="shared" si="26"/>
        <v/>
      </c>
      <c r="T559" s="31" t="str">
        <f t="shared" si="5"/>
        <v/>
      </c>
      <c r="U559" s="31" t="str">
        <f t="shared" si="6"/>
        <v/>
      </c>
      <c r="V559" s="1"/>
      <c r="W559" s="32"/>
      <c r="X559" s="28"/>
      <c r="Y559" s="28"/>
      <c r="Z559" s="28"/>
      <c r="AA559" s="28"/>
      <c r="AB559" s="28"/>
    </row>
    <row r="560" ht="12.0" customHeight="1">
      <c r="A560" s="8" t="s">
        <v>46</v>
      </c>
      <c r="B560" s="9">
        <v>43380.0</v>
      </c>
      <c r="C560" s="10">
        <v>0.375</v>
      </c>
      <c r="D560" s="10">
        <v>0.5</v>
      </c>
      <c r="E560" s="13">
        <v>33.6</v>
      </c>
      <c r="F560" s="13"/>
      <c r="G560" s="13"/>
      <c r="H560" s="15">
        <v>28.6</v>
      </c>
      <c r="I560" s="13">
        <v>25.8</v>
      </c>
      <c r="J560" s="13">
        <v>1.5</v>
      </c>
      <c r="K560" s="13">
        <v>30.5</v>
      </c>
      <c r="L560" s="13">
        <v>0.25</v>
      </c>
      <c r="M560" s="13">
        <v>72.58</v>
      </c>
      <c r="N560" s="13"/>
      <c r="O560" s="13"/>
      <c r="P560" s="17">
        <f t="shared" si="24"/>
        <v>33.8</v>
      </c>
      <c r="Q560" s="17" t="str">
        <f t="shared" si="25"/>
        <v/>
      </c>
      <c r="R560" s="17">
        <f t="shared" si="3"/>
        <v>33.21594473</v>
      </c>
      <c r="S560" s="17">
        <f t="shared" si="26"/>
        <v>30.97594473</v>
      </c>
      <c r="T560" s="17">
        <f t="shared" si="5"/>
        <v>39.13623594</v>
      </c>
      <c r="U560" s="17">
        <f t="shared" si="6"/>
        <v>79.14901367</v>
      </c>
      <c r="V560" s="13">
        <f>M558+L560-M560</f>
        <v>3.79</v>
      </c>
      <c r="W560" s="27"/>
      <c r="X560" s="28"/>
      <c r="Y560" s="28"/>
      <c r="Z560" s="28"/>
      <c r="AA560" s="28"/>
      <c r="AB560" s="28"/>
    </row>
    <row r="561" ht="12.0" customHeight="1">
      <c r="A561" s="4" t="s">
        <v>46</v>
      </c>
      <c r="B561" s="29">
        <v>43380.0</v>
      </c>
      <c r="C561" s="3">
        <v>0.625</v>
      </c>
      <c r="D561" s="3">
        <v>0.75</v>
      </c>
      <c r="E561" s="1"/>
      <c r="F561" s="1"/>
      <c r="G561" s="1"/>
      <c r="H561" s="30"/>
      <c r="I561" s="1"/>
      <c r="J561" s="1"/>
      <c r="K561" s="1"/>
      <c r="L561" s="1"/>
      <c r="M561" s="1"/>
      <c r="N561" s="1"/>
      <c r="O561" s="1"/>
      <c r="P561" s="17" t="str">
        <f t="shared" si="24"/>
        <v/>
      </c>
      <c r="Q561" s="31" t="str">
        <f t="shared" si="25"/>
        <v/>
      </c>
      <c r="R561" s="31" t="str">
        <f t="shared" si="3"/>
        <v/>
      </c>
      <c r="S561" s="17" t="str">
        <f t="shared" si="26"/>
        <v/>
      </c>
      <c r="T561" s="31" t="str">
        <f t="shared" si="5"/>
        <v/>
      </c>
      <c r="U561" s="31" t="str">
        <f t="shared" si="6"/>
        <v/>
      </c>
      <c r="V561" s="1"/>
      <c r="W561" s="32"/>
      <c r="X561" s="28"/>
      <c r="Y561" s="28"/>
      <c r="Z561" s="28"/>
      <c r="AA561" s="28"/>
      <c r="AB561" s="28"/>
    </row>
    <row r="562" ht="12.0" customHeight="1">
      <c r="A562" s="8" t="s">
        <v>25</v>
      </c>
      <c r="B562" s="9">
        <v>43381.0</v>
      </c>
      <c r="C562" s="10">
        <v>0.375</v>
      </c>
      <c r="D562" s="10">
        <v>0.5</v>
      </c>
      <c r="E562" s="13">
        <v>33.8</v>
      </c>
      <c r="F562" s="13"/>
      <c r="G562" s="13"/>
      <c r="H562" s="15">
        <v>29.0</v>
      </c>
      <c r="I562" s="13">
        <v>27.0</v>
      </c>
      <c r="J562" s="13">
        <v>2.8</v>
      </c>
      <c r="K562" s="13">
        <v>30.3</v>
      </c>
      <c r="L562" s="13">
        <v>2.25</v>
      </c>
      <c r="M562" s="13">
        <v>70.04</v>
      </c>
      <c r="N562" s="13"/>
      <c r="O562" s="13"/>
      <c r="P562" s="17">
        <f t="shared" si="24"/>
        <v>34.2</v>
      </c>
      <c r="Q562" s="17" t="str">
        <f t="shared" si="25"/>
        <v/>
      </c>
      <c r="R562" s="17">
        <f t="shared" si="3"/>
        <v>35.65000614</v>
      </c>
      <c r="S562" s="17">
        <f t="shared" si="26"/>
        <v>34.05000614</v>
      </c>
      <c r="T562" s="17">
        <f t="shared" si="5"/>
        <v>40.05279577</v>
      </c>
      <c r="U562" s="17">
        <f t="shared" si="6"/>
        <v>85.01280743</v>
      </c>
      <c r="V562" s="13">
        <f>M560+L562-M562</f>
        <v>4.79</v>
      </c>
      <c r="W562" s="27"/>
      <c r="X562" s="28"/>
      <c r="Y562" s="28"/>
      <c r="Z562" s="28"/>
      <c r="AA562" s="28"/>
      <c r="AB562" s="28"/>
    </row>
    <row r="563" ht="12.0" customHeight="1">
      <c r="A563" s="4" t="s">
        <v>25</v>
      </c>
      <c r="B563" s="29">
        <v>43381.0</v>
      </c>
      <c r="C563" s="3">
        <v>0.625</v>
      </c>
      <c r="D563" s="3">
        <v>0.75</v>
      </c>
      <c r="E563" s="1"/>
      <c r="F563" s="1"/>
      <c r="G563" s="1"/>
      <c r="H563" s="30">
        <v>32.2</v>
      </c>
      <c r="I563" s="1">
        <v>27.8</v>
      </c>
      <c r="J563" s="1">
        <v>1.2</v>
      </c>
      <c r="K563" s="1">
        <v>33.9</v>
      </c>
      <c r="L563" s="1"/>
      <c r="M563" s="1"/>
      <c r="N563" s="1"/>
      <c r="O563" s="1"/>
      <c r="P563" s="17" t="str">
        <f t="shared" si="24"/>
        <v/>
      </c>
      <c r="Q563" s="31" t="str">
        <f t="shared" si="25"/>
        <v/>
      </c>
      <c r="R563" s="31">
        <f t="shared" si="3"/>
        <v>37.3577292</v>
      </c>
      <c r="S563" s="17">
        <f t="shared" si="26"/>
        <v>33.8377292</v>
      </c>
      <c r="T563" s="31">
        <f t="shared" si="5"/>
        <v>48.08268417</v>
      </c>
      <c r="U563" s="31">
        <f t="shared" si="6"/>
        <v>70.37404376</v>
      </c>
      <c r="V563" s="1"/>
      <c r="W563" s="32"/>
      <c r="X563" s="28"/>
      <c r="Y563" s="28"/>
      <c r="Z563" s="28"/>
      <c r="AA563" s="28"/>
      <c r="AB563" s="28"/>
    </row>
    <row r="564" ht="12.0" customHeight="1">
      <c r="A564" s="8" t="s">
        <v>39</v>
      </c>
      <c r="B564" s="9">
        <v>43382.0</v>
      </c>
      <c r="C564" s="10">
        <v>0.375</v>
      </c>
      <c r="D564" s="10">
        <v>0.5</v>
      </c>
      <c r="E564" s="13">
        <v>34.2</v>
      </c>
      <c r="F564" s="13"/>
      <c r="G564" s="13"/>
      <c r="H564" s="15">
        <v>28.2</v>
      </c>
      <c r="I564" s="13">
        <v>25.4</v>
      </c>
      <c r="J564" s="13">
        <v>2.0</v>
      </c>
      <c r="K564" s="13">
        <v>30.6</v>
      </c>
      <c r="L564" s="13">
        <v>0.0</v>
      </c>
      <c r="M564" s="13">
        <v>65.46</v>
      </c>
      <c r="N564" s="13"/>
      <c r="O564" s="13"/>
      <c r="P564" s="17">
        <f t="shared" si="24"/>
        <v>34.8</v>
      </c>
      <c r="Q564" s="17" t="str">
        <f t="shared" si="25"/>
        <v/>
      </c>
      <c r="R564" s="17">
        <f t="shared" si="3"/>
        <v>32.43744129</v>
      </c>
      <c r="S564" s="17">
        <f t="shared" si="26"/>
        <v>30.19744129</v>
      </c>
      <c r="T564" s="17">
        <f t="shared" si="5"/>
        <v>38.23798312</v>
      </c>
      <c r="U564" s="17">
        <f t="shared" si="6"/>
        <v>78.97236943</v>
      </c>
      <c r="V564" s="13">
        <f>M562+L564-M564</f>
        <v>4.58</v>
      </c>
      <c r="W564" s="27"/>
      <c r="X564" s="28"/>
      <c r="Y564" s="28"/>
      <c r="Z564" s="28"/>
      <c r="AA564" s="28"/>
      <c r="AB564" s="28"/>
    </row>
    <row r="565" ht="12.0" customHeight="1">
      <c r="A565" s="4" t="s">
        <v>39</v>
      </c>
      <c r="B565" s="29">
        <v>43382.0</v>
      </c>
      <c r="C565" s="3">
        <v>0.625</v>
      </c>
      <c r="D565" s="3">
        <v>0.75</v>
      </c>
      <c r="E565" s="1"/>
      <c r="F565" s="1"/>
      <c r="G565" s="1"/>
      <c r="H565" s="30">
        <v>33.2</v>
      </c>
      <c r="I565" s="1">
        <v>26.8</v>
      </c>
      <c r="J565" s="1">
        <v>1.1</v>
      </c>
      <c r="K565" s="1">
        <v>35.5</v>
      </c>
      <c r="L565" s="1"/>
      <c r="M565" s="1"/>
      <c r="N565" s="1"/>
      <c r="O565" s="1"/>
      <c r="P565" s="17" t="str">
        <f t="shared" si="24"/>
        <v/>
      </c>
      <c r="Q565" s="31" t="str">
        <f t="shared" si="25"/>
        <v/>
      </c>
      <c r="R565" s="31">
        <f t="shared" si="3"/>
        <v>35.23385461</v>
      </c>
      <c r="S565" s="17">
        <f t="shared" si="26"/>
        <v>30.11385461</v>
      </c>
      <c r="T565" s="31">
        <f t="shared" si="5"/>
        <v>50.86304633</v>
      </c>
      <c r="U565" s="31">
        <f t="shared" si="6"/>
        <v>59.20576289</v>
      </c>
      <c r="V565" s="1"/>
      <c r="W565" s="32"/>
      <c r="X565" s="28"/>
      <c r="Y565" s="28"/>
      <c r="Z565" s="28"/>
      <c r="AA565" s="28"/>
      <c r="AB565" s="28"/>
    </row>
    <row r="566" ht="12.0" customHeight="1">
      <c r="A566" s="8" t="s">
        <v>42</v>
      </c>
      <c r="B566" s="9">
        <v>43383.0</v>
      </c>
      <c r="C566" s="10">
        <v>0.375</v>
      </c>
      <c r="D566" s="10">
        <v>0.5</v>
      </c>
      <c r="E566" s="13">
        <v>34.8</v>
      </c>
      <c r="F566" s="13"/>
      <c r="G566" s="13"/>
      <c r="H566" s="15">
        <v>28.8</v>
      </c>
      <c r="I566" s="13">
        <v>25.2</v>
      </c>
      <c r="J566" s="13">
        <v>3.5</v>
      </c>
      <c r="K566" s="13">
        <v>30.5</v>
      </c>
      <c r="L566" s="13">
        <v>0.0</v>
      </c>
      <c r="M566" s="13">
        <v>59.32</v>
      </c>
      <c r="N566" s="13"/>
      <c r="O566" s="13"/>
      <c r="P566" s="17">
        <f t="shared" si="24"/>
        <v>35</v>
      </c>
      <c r="Q566" s="17" t="str">
        <f t="shared" si="25"/>
        <v/>
      </c>
      <c r="R566" s="17">
        <f t="shared" si="3"/>
        <v>32.05419006</v>
      </c>
      <c r="S566" s="17">
        <f t="shared" si="26"/>
        <v>29.17419006</v>
      </c>
      <c r="T566" s="17">
        <f t="shared" si="5"/>
        <v>39.59220806</v>
      </c>
      <c r="U566" s="17">
        <f t="shared" si="6"/>
        <v>73.68669616</v>
      </c>
      <c r="V566" s="13">
        <f>M564+L566-M566</f>
        <v>6.14</v>
      </c>
      <c r="W566" s="27"/>
      <c r="X566" s="28"/>
      <c r="Y566" s="28"/>
      <c r="Z566" s="28"/>
      <c r="AA566" s="28"/>
      <c r="AB566" s="28"/>
    </row>
    <row r="567" ht="12.0" customHeight="1">
      <c r="A567" s="4" t="s">
        <v>42</v>
      </c>
      <c r="B567" s="29">
        <v>43383.0</v>
      </c>
      <c r="C567" s="3">
        <v>0.625</v>
      </c>
      <c r="D567" s="3">
        <v>0.75</v>
      </c>
      <c r="E567" s="1"/>
      <c r="F567" s="1"/>
      <c r="G567" s="1"/>
      <c r="H567" s="30">
        <v>31.6</v>
      </c>
      <c r="I567" s="1">
        <v>28.0</v>
      </c>
      <c r="J567" s="1">
        <v>0.4</v>
      </c>
      <c r="K567" s="1">
        <v>36.1</v>
      </c>
      <c r="L567" s="1"/>
      <c r="M567" s="1"/>
      <c r="N567" s="1"/>
      <c r="O567" s="1"/>
      <c r="P567" s="17" t="str">
        <f t="shared" si="24"/>
        <v/>
      </c>
      <c r="Q567" s="31" t="str">
        <f t="shared" si="25"/>
        <v/>
      </c>
      <c r="R567" s="31">
        <f t="shared" si="3"/>
        <v>37.79562539</v>
      </c>
      <c r="S567" s="17">
        <f t="shared" si="26"/>
        <v>34.91562539</v>
      </c>
      <c r="T567" s="31">
        <f t="shared" si="5"/>
        <v>46.47863297</v>
      </c>
      <c r="U567" s="31">
        <f t="shared" si="6"/>
        <v>75.12188539</v>
      </c>
      <c r="V567" s="1"/>
      <c r="W567" s="32"/>
      <c r="X567" s="28"/>
      <c r="Y567" s="28"/>
      <c r="Z567" s="28"/>
      <c r="AA567" s="28"/>
      <c r="AB567" s="28"/>
    </row>
    <row r="568" ht="12.0" customHeight="1">
      <c r="A568" s="8" t="s">
        <v>43</v>
      </c>
      <c r="B568" s="9">
        <v>43384.0</v>
      </c>
      <c r="C568" s="10">
        <v>0.375</v>
      </c>
      <c r="D568" s="10">
        <v>0.5</v>
      </c>
      <c r="E568" s="13">
        <v>35.0</v>
      </c>
      <c r="F568" s="13"/>
      <c r="G568" s="13"/>
      <c r="H568" s="15">
        <v>29.8</v>
      </c>
      <c r="I568" s="13">
        <v>25.2</v>
      </c>
      <c r="J568" s="13">
        <v>3.8</v>
      </c>
      <c r="K568" s="13">
        <v>31.3</v>
      </c>
      <c r="L568" s="13">
        <v>0.0</v>
      </c>
      <c r="M568" s="13">
        <v>54.18</v>
      </c>
      <c r="N568" s="13">
        <v>83.5</v>
      </c>
      <c r="O568" s="13"/>
      <c r="P568" s="17">
        <f t="shared" si="24"/>
        <v>33.8</v>
      </c>
      <c r="Q568" s="17" t="str">
        <f t="shared" si="25"/>
        <v/>
      </c>
      <c r="R568" s="17">
        <f t="shared" si="3"/>
        <v>32.05419006</v>
      </c>
      <c r="S568" s="17">
        <f t="shared" si="26"/>
        <v>28.37419006</v>
      </c>
      <c r="T568" s="17">
        <f t="shared" si="5"/>
        <v>41.94208964</v>
      </c>
      <c r="U568" s="17">
        <f t="shared" si="6"/>
        <v>67.65087362</v>
      </c>
      <c r="V568" s="13">
        <f>M566+L568-M568</f>
        <v>5.14</v>
      </c>
      <c r="W568" s="27"/>
      <c r="X568" s="28"/>
      <c r="Y568" s="28"/>
      <c r="Z568" s="28"/>
      <c r="AA568" s="28"/>
      <c r="AB568" s="28"/>
    </row>
    <row r="569" ht="12.0" customHeight="1">
      <c r="A569" s="4" t="s">
        <v>43</v>
      </c>
      <c r="B569" s="29">
        <v>43384.0</v>
      </c>
      <c r="C569" s="3">
        <v>0.625</v>
      </c>
      <c r="D569" s="3">
        <v>0.75</v>
      </c>
      <c r="E569" s="1"/>
      <c r="F569" s="1"/>
      <c r="G569" s="1"/>
      <c r="H569" s="30">
        <v>33.0</v>
      </c>
      <c r="I569" s="1">
        <v>28.4</v>
      </c>
      <c r="J569" s="1">
        <v>1.6</v>
      </c>
      <c r="K569" s="1">
        <v>34.5</v>
      </c>
      <c r="L569" s="1"/>
      <c r="M569" s="1"/>
      <c r="N569" s="1"/>
      <c r="O569" s="1"/>
      <c r="P569" s="17" t="str">
        <f t="shared" si="24"/>
        <v/>
      </c>
      <c r="Q569" s="31" t="str">
        <f t="shared" si="25"/>
        <v/>
      </c>
      <c r="R569" s="31">
        <f t="shared" si="3"/>
        <v>38.68484051</v>
      </c>
      <c r="S569" s="17">
        <f t="shared" si="26"/>
        <v>35.00484051</v>
      </c>
      <c r="T569" s="31">
        <f t="shared" si="5"/>
        <v>50.29607399</v>
      </c>
      <c r="U569" s="31">
        <f t="shared" si="6"/>
        <v>69.59756047</v>
      </c>
      <c r="V569" s="1"/>
      <c r="W569" s="32"/>
      <c r="X569" s="28"/>
      <c r="Y569" s="28"/>
      <c r="Z569" s="28"/>
      <c r="AA569" s="28"/>
      <c r="AB569" s="28"/>
    </row>
    <row r="570" ht="12.0" customHeight="1">
      <c r="A570" s="8" t="s">
        <v>44</v>
      </c>
      <c r="B570" s="9">
        <v>43385.0</v>
      </c>
      <c r="C570" s="10">
        <v>0.375</v>
      </c>
      <c r="D570" s="10">
        <v>0.5</v>
      </c>
      <c r="E570" s="13">
        <v>33.8</v>
      </c>
      <c r="F570" s="13"/>
      <c r="G570" s="13"/>
      <c r="H570" s="15">
        <v>29.2</v>
      </c>
      <c r="I570" s="13">
        <v>25.8</v>
      </c>
      <c r="J570" s="13">
        <v>3.3</v>
      </c>
      <c r="K570" s="13">
        <v>30.8</v>
      </c>
      <c r="L570" s="13">
        <v>0.0</v>
      </c>
      <c r="M570" s="13">
        <v>77.52</v>
      </c>
      <c r="N570" s="13"/>
      <c r="O570" s="13"/>
      <c r="P570" s="17">
        <f t="shared" si="24"/>
        <v>34</v>
      </c>
      <c r="Q570" s="17" t="str">
        <f t="shared" si="25"/>
        <v/>
      </c>
      <c r="R570" s="17">
        <f t="shared" si="3"/>
        <v>33.21594473</v>
      </c>
      <c r="S570" s="17">
        <f t="shared" si="26"/>
        <v>30.49594473</v>
      </c>
      <c r="T570" s="17">
        <f t="shared" si="5"/>
        <v>40.51803823</v>
      </c>
      <c r="U570" s="17">
        <f t="shared" si="6"/>
        <v>75.26510676</v>
      </c>
      <c r="V570" s="13">
        <f>N568+L570-M570</f>
        <v>5.98</v>
      </c>
      <c r="W570" s="27"/>
      <c r="X570" s="28"/>
      <c r="Y570" s="28"/>
      <c r="Z570" s="28"/>
      <c r="AA570" s="28"/>
      <c r="AB570" s="28"/>
    </row>
    <row r="571" ht="12.0" customHeight="1">
      <c r="A571" s="4" t="s">
        <v>44</v>
      </c>
      <c r="B571" s="29">
        <v>43385.0</v>
      </c>
      <c r="C571" s="3">
        <v>0.625</v>
      </c>
      <c r="D571" s="3">
        <v>0.75</v>
      </c>
      <c r="E571" s="1"/>
      <c r="F571" s="1"/>
      <c r="G571" s="1"/>
      <c r="H571" s="30">
        <v>32.8</v>
      </c>
      <c r="I571" s="1">
        <v>28.2</v>
      </c>
      <c r="J571" s="1">
        <v>2.8</v>
      </c>
      <c r="K571" s="1">
        <v>34.8</v>
      </c>
      <c r="L571" s="1"/>
      <c r="M571" s="1"/>
      <c r="N571" s="1"/>
      <c r="O571" s="1"/>
      <c r="P571" s="17" t="str">
        <f t="shared" si="24"/>
        <v/>
      </c>
      <c r="Q571" s="31" t="str">
        <f t="shared" si="25"/>
        <v/>
      </c>
      <c r="R571" s="31">
        <f t="shared" si="3"/>
        <v>38.23798312</v>
      </c>
      <c r="S571" s="17">
        <f t="shared" si="26"/>
        <v>34.55798312</v>
      </c>
      <c r="T571" s="31">
        <f t="shared" si="5"/>
        <v>49.73459608</v>
      </c>
      <c r="U571" s="31">
        <f t="shared" si="6"/>
        <v>69.48479699</v>
      </c>
      <c r="V571" s="1"/>
      <c r="W571" s="32"/>
      <c r="X571" s="28"/>
      <c r="Y571" s="28"/>
      <c r="Z571" s="28"/>
      <c r="AA571" s="28"/>
      <c r="AB571" s="28"/>
    </row>
    <row r="572" ht="12.0" customHeight="1">
      <c r="A572" s="8" t="s">
        <v>45</v>
      </c>
      <c r="B572" s="9">
        <v>43386.0</v>
      </c>
      <c r="C572" s="10">
        <v>0.375</v>
      </c>
      <c r="D572" s="10">
        <v>0.5</v>
      </c>
      <c r="E572" s="13">
        <v>34.0</v>
      </c>
      <c r="F572" s="13"/>
      <c r="G572" s="13"/>
      <c r="H572" s="15">
        <v>28.6</v>
      </c>
      <c r="I572" s="13">
        <v>25.8</v>
      </c>
      <c r="J572" s="13">
        <v>1.0</v>
      </c>
      <c r="K572" s="13">
        <v>29.8</v>
      </c>
      <c r="L572" s="13">
        <v>0.0</v>
      </c>
      <c r="M572" s="13">
        <v>72.82</v>
      </c>
      <c r="N572" s="13"/>
      <c r="O572" s="13"/>
      <c r="P572" s="17">
        <f t="shared" si="24"/>
        <v>34.2</v>
      </c>
      <c r="Q572" s="17" t="str">
        <f t="shared" si="25"/>
        <v/>
      </c>
      <c r="R572" s="17">
        <f t="shared" si="3"/>
        <v>33.21594473</v>
      </c>
      <c r="S572" s="17">
        <f t="shared" si="26"/>
        <v>30.97594473</v>
      </c>
      <c r="T572" s="17">
        <f t="shared" si="5"/>
        <v>39.13623594</v>
      </c>
      <c r="U572" s="17">
        <f t="shared" si="6"/>
        <v>79.14901367</v>
      </c>
      <c r="V572" s="13">
        <f>M570+L572-M572</f>
        <v>4.7</v>
      </c>
      <c r="W572" s="27"/>
      <c r="X572" s="28"/>
      <c r="Y572" s="28"/>
      <c r="Z572" s="28"/>
      <c r="AA572" s="28"/>
      <c r="AB572" s="28"/>
    </row>
    <row r="573" ht="12.0" customHeight="1">
      <c r="A573" s="4" t="s">
        <v>45</v>
      </c>
      <c r="B573" s="29">
        <v>43386.0</v>
      </c>
      <c r="C573" s="3">
        <v>0.625</v>
      </c>
      <c r="D573" s="3">
        <v>0.75</v>
      </c>
      <c r="E573" s="1"/>
      <c r="F573" s="1"/>
      <c r="G573" s="1"/>
      <c r="H573" s="30"/>
      <c r="I573" s="1"/>
      <c r="J573" s="1"/>
      <c r="K573" s="1"/>
      <c r="L573" s="1"/>
      <c r="M573" s="1"/>
      <c r="N573" s="1"/>
      <c r="O573" s="1"/>
      <c r="P573" s="17" t="str">
        <f t="shared" si="24"/>
        <v/>
      </c>
      <c r="Q573" s="31" t="str">
        <f t="shared" si="25"/>
        <v/>
      </c>
      <c r="R573" s="31" t="str">
        <f t="shared" si="3"/>
        <v/>
      </c>
      <c r="S573" s="17" t="str">
        <f t="shared" si="26"/>
        <v/>
      </c>
      <c r="T573" s="31" t="str">
        <f t="shared" si="5"/>
        <v/>
      </c>
      <c r="U573" s="31" t="str">
        <f t="shared" si="6"/>
        <v/>
      </c>
      <c r="V573" s="1"/>
      <c r="W573" s="32"/>
      <c r="X573" s="28"/>
      <c r="Y573" s="28"/>
      <c r="Z573" s="28"/>
      <c r="AA573" s="28"/>
      <c r="AB573" s="28"/>
    </row>
    <row r="574" ht="12.0" customHeight="1">
      <c r="A574" s="8" t="s">
        <v>46</v>
      </c>
      <c r="B574" s="9">
        <v>43387.0</v>
      </c>
      <c r="C574" s="10">
        <v>0.375</v>
      </c>
      <c r="D574" s="10">
        <v>0.5</v>
      </c>
      <c r="E574" s="13">
        <v>34.2</v>
      </c>
      <c r="F574" s="13"/>
      <c r="G574" s="13"/>
      <c r="H574" s="15">
        <v>29.0</v>
      </c>
      <c r="I574" s="13">
        <v>26.4</v>
      </c>
      <c r="J574" s="13">
        <v>2.9</v>
      </c>
      <c r="K574" s="13">
        <v>29.3</v>
      </c>
      <c r="L574" s="13">
        <v>3.5</v>
      </c>
      <c r="M574" s="13">
        <v>72.66</v>
      </c>
      <c r="N574" s="13"/>
      <c r="O574" s="13"/>
      <c r="P574" s="17">
        <f t="shared" si="24"/>
        <v>34.2</v>
      </c>
      <c r="Q574" s="17" t="str">
        <f t="shared" si="25"/>
        <v/>
      </c>
      <c r="R574" s="17">
        <f t="shared" si="3"/>
        <v>34.41422945</v>
      </c>
      <c r="S574" s="17">
        <f t="shared" si="26"/>
        <v>32.33422945</v>
      </c>
      <c r="T574" s="17">
        <f t="shared" si="5"/>
        <v>40.05279577</v>
      </c>
      <c r="U574" s="17">
        <f t="shared" si="6"/>
        <v>80.72901985</v>
      </c>
      <c r="V574" s="13">
        <f>M572+L574-M574</f>
        <v>3.66</v>
      </c>
      <c r="W574" s="27"/>
      <c r="X574" s="28"/>
      <c r="Y574" s="28"/>
      <c r="Z574" s="28"/>
      <c r="AA574" s="28"/>
      <c r="AB574" s="28"/>
    </row>
    <row r="575" ht="12.0" customHeight="1">
      <c r="A575" s="4" t="s">
        <v>46</v>
      </c>
      <c r="B575" s="29">
        <v>43387.0</v>
      </c>
      <c r="C575" s="3">
        <v>0.625</v>
      </c>
      <c r="D575" s="3">
        <v>0.75</v>
      </c>
      <c r="E575" s="1"/>
      <c r="F575" s="1"/>
      <c r="G575" s="1"/>
      <c r="H575" s="30"/>
      <c r="I575" s="1"/>
      <c r="J575" s="1"/>
      <c r="K575" s="1"/>
      <c r="L575" s="1"/>
      <c r="M575" s="1"/>
      <c r="N575" s="1"/>
      <c r="O575" s="1"/>
      <c r="P575" s="17" t="str">
        <f t="shared" si="24"/>
        <v/>
      </c>
      <c r="Q575" s="31" t="str">
        <f t="shared" si="25"/>
        <v/>
      </c>
      <c r="R575" s="31" t="str">
        <f t="shared" si="3"/>
        <v/>
      </c>
      <c r="S575" s="17" t="str">
        <f t="shared" si="26"/>
        <v/>
      </c>
      <c r="T575" s="31" t="str">
        <f t="shared" si="5"/>
        <v/>
      </c>
      <c r="U575" s="31" t="str">
        <f t="shared" si="6"/>
        <v/>
      </c>
      <c r="V575" s="1"/>
      <c r="W575" s="32"/>
      <c r="X575" s="28"/>
      <c r="Y575" s="28"/>
      <c r="Z575" s="28"/>
      <c r="AA575" s="28"/>
      <c r="AB575" s="28"/>
    </row>
    <row r="576" ht="12.0" customHeight="1">
      <c r="A576" s="8" t="s">
        <v>25</v>
      </c>
      <c r="B576" s="9">
        <v>43388.0</v>
      </c>
      <c r="C576" s="10">
        <v>0.375</v>
      </c>
      <c r="D576" s="10">
        <v>0.5</v>
      </c>
      <c r="E576" s="13">
        <v>34.2</v>
      </c>
      <c r="F576" s="13"/>
      <c r="G576" s="13"/>
      <c r="H576" s="15">
        <v>29.6</v>
      </c>
      <c r="I576" s="13">
        <v>26.4</v>
      </c>
      <c r="J576" s="13">
        <v>0.7</v>
      </c>
      <c r="K576" s="13">
        <v>31.5</v>
      </c>
      <c r="L576" s="13">
        <v>0.0</v>
      </c>
      <c r="M576" s="13">
        <v>66.56</v>
      </c>
      <c r="N576" s="13"/>
      <c r="O576" s="13"/>
      <c r="P576" s="17">
        <f t="shared" si="24"/>
        <v>34.9</v>
      </c>
      <c r="Q576" s="17" t="str">
        <f t="shared" si="25"/>
        <v/>
      </c>
      <c r="R576" s="17">
        <f t="shared" si="3"/>
        <v>34.41422945</v>
      </c>
      <c r="S576" s="17">
        <f t="shared" si="26"/>
        <v>31.85422945</v>
      </c>
      <c r="T576" s="17">
        <f t="shared" si="5"/>
        <v>41.46264535</v>
      </c>
      <c r="U576" s="17">
        <f t="shared" si="6"/>
        <v>76.82633171</v>
      </c>
      <c r="V576" s="13">
        <f>M574+L576-M576</f>
        <v>6.1</v>
      </c>
      <c r="W576" s="27"/>
      <c r="X576" s="28"/>
      <c r="Y576" s="28"/>
      <c r="Z576" s="28"/>
      <c r="AA576" s="28"/>
      <c r="AB576" s="28"/>
    </row>
    <row r="577" ht="12.0" customHeight="1">
      <c r="A577" s="4" t="s">
        <v>25</v>
      </c>
      <c r="B577" s="29">
        <v>43388.0</v>
      </c>
      <c r="C577" s="3">
        <v>0.625</v>
      </c>
      <c r="D577" s="3">
        <v>0.75</v>
      </c>
      <c r="E577" s="1"/>
      <c r="F577" s="1"/>
      <c r="G577" s="1"/>
      <c r="H577" s="30">
        <v>33.6</v>
      </c>
      <c r="I577" s="1">
        <v>27.6</v>
      </c>
      <c r="J577" s="1">
        <v>1.5</v>
      </c>
      <c r="K577" s="1">
        <v>36.2</v>
      </c>
      <c r="L577" s="1"/>
      <c r="M577" s="1"/>
      <c r="N577" s="1"/>
      <c r="O577" s="1"/>
      <c r="P577" s="17" t="str">
        <f t="shared" si="24"/>
        <v/>
      </c>
      <c r="Q577" s="31" t="str">
        <f t="shared" si="25"/>
        <v/>
      </c>
      <c r="R577" s="31">
        <f t="shared" si="3"/>
        <v>36.92425667</v>
      </c>
      <c r="S577" s="17">
        <f t="shared" si="26"/>
        <v>32.12425667</v>
      </c>
      <c r="T577" s="31">
        <f t="shared" si="5"/>
        <v>52.01365417</v>
      </c>
      <c r="U577" s="31">
        <f t="shared" si="6"/>
        <v>61.76119941</v>
      </c>
      <c r="V577" s="1"/>
      <c r="W577" s="32"/>
      <c r="X577" s="28"/>
      <c r="Y577" s="28"/>
      <c r="Z577" s="28"/>
      <c r="AA577" s="28"/>
      <c r="AB577" s="28"/>
    </row>
    <row r="578" ht="12.0" customHeight="1">
      <c r="A578" s="8" t="s">
        <v>39</v>
      </c>
      <c r="B578" s="9">
        <v>43389.0</v>
      </c>
      <c r="C578" s="10">
        <v>0.375</v>
      </c>
      <c r="D578" s="10">
        <v>0.5</v>
      </c>
      <c r="E578" s="13">
        <v>34.9</v>
      </c>
      <c r="F578" s="13"/>
      <c r="G578" s="13"/>
      <c r="H578" s="15">
        <v>29.4</v>
      </c>
      <c r="I578" s="13">
        <v>26.4</v>
      </c>
      <c r="J578" s="13">
        <v>0.2</v>
      </c>
      <c r="K578" s="13">
        <v>29.8</v>
      </c>
      <c r="L578" s="13">
        <v>0.0</v>
      </c>
      <c r="M578" s="13">
        <v>62.66</v>
      </c>
      <c r="N578" s="13">
        <v>68.92</v>
      </c>
      <c r="O578" s="13"/>
      <c r="P578" s="17">
        <f t="shared" si="24"/>
        <v>35</v>
      </c>
      <c r="Q578" s="17" t="str">
        <f t="shared" si="25"/>
        <v/>
      </c>
      <c r="R578" s="17">
        <f t="shared" si="3"/>
        <v>34.41422945</v>
      </c>
      <c r="S578" s="17">
        <f t="shared" si="26"/>
        <v>32.01422945</v>
      </c>
      <c r="T578" s="17">
        <f t="shared" si="5"/>
        <v>40.98797486</v>
      </c>
      <c r="U578" s="17">
        <f t="shared" si="6"/>
        <v>78.10639476</v>
      </c>
      <c r="V578" s="13">
        <f>M576+L578-M578</f>
        <v>3.9</v>
      </c>
      <c r="W578" s="27"/>
      <c r="X578" s="28"/>
      <c r="Y578" s="28"/>
      <c r="Z578" s="28"/>
      <c r="AA578" s="28"/>
      <c r="AB578" s="28"/>
    </row>
    <row r="579" ht="12.0" customHeight="1">
      <c r="A579" s="4" t="s">
        <v>39</v>
      </c>
      <c r="B579" s="29">
        <v>43389.0</v>
      </c>
      <c r="C579" s="3">
        <v>0.625</v>
      </c>
      <c r="D579" s="3">
        <v>0.75</v>
      </c>
      <c r="E579" s="1"/>
      <c r="F579" s="1"/>
      <c r="G579" s="1"/>
      <c r="H579" s="30">
        <v>25.0</v>
      </c>
      <c r="I579" s="1">
        <v>24.6</v>
      </c>
      <c r="J579" s="1">
        <v>0.2</v>
      </c>
      <c r="K579" s="1">
        <v>34.8</v>
      </c>
      <c r="L579" s="1"/>
      <c r="M579" s="1"/>
      <c r="N579" s="1"/>
      <c r="O579" s="1"/>
      <c r="P579" s="17" t="str">
        <f t="shared" si="24"/>
        <v/>
      </c>
      <c r="Q579" s="31" t="str">
        <f t="shared" si="25"/>
        <v/>
      </c>
      <c r="R579" s="31">
        <f t="shared" si="3"/>
        <v>30.92802314</v>
      </c>
      <c r="S579" s="17">
        <f t="shared" si="26"/>
        <v>30.60802314</v>
      </c>
      <c r="T579" s="31">
        <f t="shared" si="5"/>
        <v>31.67489286</v>
      </c>
      <c r="U579" s="31">
        <f t="shared" si="6"/>
        <v>96.63181269</v>
      </c>
      <c r="V579" s="1"/>
      <c r="W579" s="32"/>
      <c r="X579" s="28"/>
      <c r="Y579" s="28"/>
      <c r="Z579" s="28"/>
      <c r="AA579" s="28"/>
      <c r="AB579" s="28"/>
    </row>
    <row r="580" ht="12.0" customHeight="1">
      <c r="A580" s="8" t="s">
        <v>42</v>
      </c>
      <c r="B580" s="9">
        <v>43390.0</v>
      </c>
      <c r="C580" s="10">
        <v>0.375</v>
      </c>
      <c r="D580" s="10">
        <v>0.5</v>
      </c>
      <c r="E580" s="13">
        <v>35.0</v>
      </c>
      <c r="F580" s="13"/>
      <c r="G580" s="13"/>
      <c r="H580" s="15">
        <v>29.6</v>
      </c>
      <c r="I580" s="13">
        <v>26.6</v>
      </c>
      <c r="J580" s="13">
        <v>0.2</v>
      </c>
      <c r="K580" s="13">
        <v>30.3</v>
      </c>
      <c r="L580" s="13">
        <v>30.5</v>
      </c>
      <c r="M580" s="13">
        <v>90.1</v>
      </c>
      <c r="N580" s="13">
        <v>84.72</v>
      </c>
      <c r="O580" s="13"/>
      <c r="P580" s="17">
        <f t="shared" si="24"/>
        <v>34.6</v>
      </c>
      <c r="Q580" s="17" t="str">
        <f t="shared" si="25"/>
        <v/>
      </c>
      <c r="R580" s="17">
        <f t="shared" si="3"/>
        <v>34.82194116</v>
      </c>
      <c r="S580" s="17">
        <f t="shared" si="26"/>
        <v>32.42194116</v>
      </c>
      <c r="T580" s="17">
        <f t="shared" si="5"/>
        <v>41.46264535</v>
      </c>
      <c r="U580" s="17">
        <f t="shared" si="6"/>
        <v>78.19554419</v>
      </c>
      <c r="V580" s="13">
        <f>N578+L580-M580</f>
        <v>9.32</v>
      </c>
      <c r="W580" s="27"/>
      <c r="X580" s="28"/>
      <c r="Y580" s="28"/>
      <c r="Z580" s="28"/>
      <c r="AA580" s="28"/>
      <c r="AB580" s="28"/>
    </row>
    <row r="581" ht="12.0" customHeight="1">
      <c r="A581" s="4" t="s">
        <v>42</v>
      </c>
      <c r="B581" s="29">
        <v>43390.0</v>
      </c>
      <c r="C581" s="3">
        <v>0.625</v>
      </c>
      <c r="D581" s="3">
        <v>0.75</v>
      </c>
      <c r="E581" s="1"/>
      <c r="F581" s="1"/>
      <c r="G581" s="1"/>
      <c r="H581" s="30">
        <v>27.0</v>
      </c>
      <c r="I581" s="1">
        <v>25.8</v>
      </c>
      <c r="J581" s="1">
        <v>0.1</v>
      </c>
      <c r="K581" s="1">
        <v>30.6</v>
      </c>
      <c r="L581" s="1"/>
      <c r="M581" s="1"/>
      <c r="N581" s="1"/>
      <c r="O581" s="1"/>
      <c r="P581" s="17" t="str">
        <f t="shared" si="24"/>
        <v/>
      </c>
      <c r="Q581" s="31" t="str">
        <f t="shared" si="25"/>
        <v/>
      </c>
      <c r="R581" s="31">
        <f t="shared" si="3"/>
        <v>33.21594473</v>
      </c>
      <c r="S581" s="17">
        <f t="shared" si="26"/>
        <v>32.25594473</v>
      </c>
      <c r="T581" s="31">
        <f t="shared" si="5"/>
        <v>35.65000614</v>
      </c>
      <c r="U581" s="31">
        <f t="shared" si="6"/>
        <v>90.47949278</v>
      </c>
      <c r="V581" s="1"/>
      <c r="W581" s="32"/>
      <c r="X581" s="28"/>
      <c r="Y581" s="28"/>
      <c r="Z581" s="28"/>
      <c r="AA581" s="28"/>
      <c r="AB581" s="28"/>
    </row>
    <row r="582" ht="12.0" customHeight="1">
      <c r="A582" s="8" t="s">
        <v>43</v>
      </c>
      <c r="B582" s="9">
        <v>43391.0</v>
      </c>
      <c r="C582" s="10">
        <v>0.375</v>
      </c>
      <c r="D582" s="10">
        <v>0.5</v>
      </c>
      <c r="E582" s="13">
        <v>34.6</v>
      </c>
      <c r="F582" s="13"/>
      <c r="G582" s="13"/>
      <c r="H582" s="15">
        <v>28.2</v>
      </c>
      <c r="I582" s="13">
        <v>25.8</v>
      </c>
      <c r="J582" s="13">
        <v>3.6</v>
      </c>
      <c r="K582" s="13">
        <v>30.4</v>
      </c>
      <c r="L582" s="13">
        <v>4.5</v>
      </c>
      <c r="M582" s="13">
        <v>83.34</v>
      </c>
      <c r="N582" s="13"/>
      <c r="O582" s="13"/>
      <c r="P582" s="17">
        <f t="shared" si="24"/>
        <v>33.9</v>
      </c>
      <c r="Q582" s="17" t="str">
        <f t="shared" si="25"/>
        <v/>
      </c>
      <c r="R582" s="17">
        <f t="shared" si="3"/>
        <v>33.21594473</v>
      </c>
      <c r="S582" s="17">
        <f t="shared" si="26"/>
        <v>31.29594473</v>
      </c>
      <c r="T582" s="17">
        <f t="shared" si="5"/>
        <v>38.23798312</v>
      </c>
      <c r="U582" s="17">
        <f t="shared" si="6"/>
        <v>81.8451764</v>
      </c>
      <c r="V582" s="13">
        <f>N580+L582-M582</f>
        <v>5.88</v>
      </c>
      <c r="W582" s="27"/>
      <c r="X582" s="28"/>
      <c r="Y582" s="28"/>
      <c r="Z582" s="28"/>
      <c r="AA582" s="28"/>
      <c r="AB582" s="28"/>
    </row>
    <row r="583" ht="12.0" customHeight="1">
      <c r="A583" s="4" t="s">
        <v>43</v>
      </c>
      <c r="B583" s="29">
        <v>43391.0</v>
      </c>
      <c r="C583" s="3">
        <v>0.625</v>
      </c>
      <c r="D583" s="3">
        <v>0.75</v>
      </c>
      <c r="E583" s="1"/>
      <c r="F583" s="1"/>
      <c r="G583" s="1"/>
      <c r="H583" s="30">
        <v>33.2</v>
      </c>
      <c r="I583" s="1">
        <v>27.6</v>
      </c>
      <c r="J583" s="1">
        <v>2.0</v>
      </c>
      <c r="K583" s="1">
        <v>34.8</v>
      </c>
      <c r="L583" s="1"/>
      <c r="M583" s="1"/>
      <c r="N583" s="1"/>
      <c r="O583" s="1"/>
      <c r="P583" s="17" t="str">
        <f t="shared" si="24"/>
        <v/>
      </c>
      <c r="Q583" s="31" t="str">
        <f t="shared" si="25"/>
        <v/>
      </c>
      <c r="R583" s="31">
        <f t="shared" si="3"/>
        <v>36.92425667</v>
      </c>
      <c r="S583" s="17">
        <f t="shared" si="26"/>
        <v>32.44425667</v>
      </c>
      <c r="T583" s="31">
        <f t="shared" si="5"/>
        <v>50.86304633</v>
      </c>
      <c r="U583" s="31">
        <f t="shared" si="6"/>
        <v>63.78748229</v>
      </c>
      <c r="V583" s="1"/>
      <c r="W583" s="32"/>
      <c r="X583" s="28"/>
      <c r="Y583" s="28"/>
      <c r="Z583" s="28"/>
      <c r="AA583" s="28"/>
      <c r="AB583" s="28"/>
    </row>
    <row r="584" ht="12.0" customHeight="1">
      <c r="A584" s="8" t="s">
        <v>44</v>
      </c>
      <c r="B584" s="9">
        <v>43392.0</v>
      </c>
      <c r="C584" s="10">
        <v>0.375</v>
      </c>
      <c r="D584" s="10">
        <v>0.5</v>
      </c>
      <c r="E584" s="13">
        <v>33.9</v>
      </c>
      <c r="F584" s="13"/>
      <c r="G584" s="13"/>
      <c r="H584" s="15">
        <v>29.2</v>
      </c>
      <c r="I584" s="13">
        <v>25.9</v>
      </c>
      <c r="J584" s="13">
        <v>4.1</v>
      </c>
      <c r="K584" s="13">
        <v>30.2</v>
      </c>
      <c r="L584" s="13">
        <v>0.0</v>
      </c>
      <c r="M584" s="13">
        <v>79.58</v>
      </c>
      <c r="N584" s="13"/>
      <c r="O584" s="13"/>
      <c r="P584" s="17" t="str">
        <f t="shared" si="24"/>
        <v/>
      </c>
      <c r="Q584" s="17" t="str">
        <f t="shared" si="25"/>
        <v/>
      </c>
      <c r="R584" s="17">
        <f t="shared" si="3"/>
        <v>33.41309631</v>
      </c>
      <c r="S584" s="17">
        <f t="shared" si="26"/>
        <v>30.77309631</v>
      </c>
      <c r="T584" s="17">
        <f t="shared" si="5"/>
        <v>40.51803823</v>
      </c>
      <c r="U584" s="17">
        <f t="shared" si="6"/>
        <v>75.94912699</v>
      </c>
      <c r="V584" s="13">
        <f>M582+L584-M584</f>
        <v>3.76</v>
      </c>
      <c r="W584" s="27"/>
      <c r="X584" s="28"/>
      <c r="Y584" s="28"/>
      <c r="Z584" s="28"/>
      <c r="AA584" s="28"/>
      <c r="AB584" s="28"/>
    </row>
    <row r="585" ht="12.0" customHeight="1">
      <c r="A585" s="4" t="s">
        <v>44</v>
      </c>
      <c r="B585" s="29">
        <v>43392.0</v>
      </c>
      <c r="C585" s="3">
        <v>0.625</v>
      </c>
      <c r="D585" s="3">
        <v>0.75</v>
      </c>
      <c r="E585" s="1"/>
      <c r="F585" s="1"/>
      <c r="G585" s="1"/>
      <c r="H585" s="30">
        <v>33.4</v>
      </c>
      <c r="I585" s="1">
        <v>28.0</v>
      </c>
      <c r="J585" s="1">
        <v>0.2</v>
      </c>
      <c r="K585" s="1">
        <v>36.9</v>
      </c>
      <c r="L585" s="1"/>
      <c r="M585" s="1"/>
      <c r="N585" s="1"/>
      <c r="O585" s="1"/>
      <c r="P585" s="17" t="str">
        <f t="shared" si="24"/>
        <v/>
      </c>
      <c r="Q585" s="31" t="str">
        <f t="shared" si="25"/>
        <v/>
      </c>
      <c r="R585" s="31">
        <f t="shared" si="3"/>
        <v>37.79562539</v>
      </c>
      <c r="S585" s="17">
        <f t="shared" si="26"/>
        <v>33.47562539</v>
      </c>
      <c r="T585" s="31">
        <f t="shared" si="5"/>
        <v>51.43555799</v>
      </c>
      <c r="U585" s="31">
        <f t="shared" si="6"/>
        <v>65.08265235</v>
      </c>
      <c r="V585" s="1"/>
      <c r="W585" s="32"/>
      <c r="X585" s="28"/>
      <c r="Y585" s="28"/>
      <c r="Z585" s="28"/>
      <c r="AA585" s="28"/>
      <c r="AB585" s="28"/>
    </row>
    <row r="586" ht="12.0" customHeight="1">
      <c r="A586" s="8" t="s">
        <v>45</v>
      </c>
      <c r="B586" s="9">
        <v>43393.0</v>
      </c>
      <c r="C586" s="10">
        <v>0.375</v>
      </c>
      <c r="D586" s="10">
        <v>0.5</v>
      </c>
      <c r="E586" s="13"/>
      <c r="F586" s="13"/>
      <c r="G586" s="13"/>
      <c r="H586" s="15"/>
      <c r="I586" s="13"/>
      <c r="J586" s="13"/>
      <c r="K586" s="13"/>
      <c r="L586" s="13"/>
      <c r="M586" s="13"/>
      <c r="N586" s="13"/>
      <c r="O586" s="13"/>
      <c r="P586" s="17">
        <f t="shared" si="24"/>
        <v>34.1</v>
      </c>
      <c r="Q586" s="17" t="str">
        <f t="shared" si="25"/>
        <v/>
      </c>
      <c r="R586" s="17" t="str">
        <f t="shared" si="3"/>
        <v/>
      </c>
      <c r="S586" s="17" t="str">
        <f t="shared" si="26"/>
        <v/>
      </c>
      <c r="T586" s="17" t="str">
        <f t="shared" si="5"/>
        <v/>
      </c>
      <c r="U586" s="17" t="str">
        <f t="shared" si="6"/>
        <v/>
      </c>
      <c r="V586" s="13">
        <f>M584+L586-M586</f>
        <v>79.58</v>
      </c>
      <c r="W586" s="27"/>
      <c r="X586" s="28"/>
      <c r="Y586" s="28"/>
      <c r="Z586" s="28"/>
      <c r="AA586" s="28"/>
      <c r="AB586" s="28"/>
    </row>
    <row r="587" ht="12.0" customHeight="1">
      <c r="A587" s="4" t="s">
        <v>45</v>
      </c>
      <c r="B587" s="29">
        <v>43393.0</v>
      </c>
      <c r="C587" s="3">
        <v>0.625</v>
      </c>
      <c r="D587" s="3">
        <v>0.75</v>
      </c>
      <c r="E587" s="1"/>
      <c r="F587" s="1"/>
      <c r="G587" s="1"/>
      <c r="H587" s="30"/>
      <c r="I587" s="1"/>
      <c r="J587" s="1"/>
      <c r="K587" s="1"/>
      <c r="L587" s="1"/>
      <c r="M587" s="1"/>
      <c r="N587" s="1"/>
      <c r="O587" s="1"/>
      <c r="P587" s="17" t="str">
        <f t="shared" si="24"/>
        <v/>
      </c>
      <c r="Q587" s="31" t="str">
        <f t="shared" si="25"/>
        <v/>
      </c>
      <c r="R587" s="31" t="str">
        <f t="shared" si="3"/>
        <v/>
      </c>
      <c r="S587" s="17" t="str">
        <f t="shared" si="26"/>
        <v/>
      </c>
      <c r="T587" s="31" t="str">
        <f t="shared" si="5"/>
        <v/>
      </c>
      <c r="U587" s="31" t="str">
        <f t="shared" si="6"/>
        <v/>
      </c>
      <c r="V587" s="1"/>
      <c r="W587" s="32"/>
      <c r="X587" s="28"/>
      <c r="Y587" s="28"/>
      <c r="Z587" s="28"/>
      <c r="AA587" s="28"/>
      <c r="AB587" s="28"/>
    </row>
    <row r="588" ht="12.0" customHeight="1">
      <c r="A588" s="8" t="s">
        <v>46</v>
      </c>
      <c r="B588" s="9">
        <v>43394.0</v>
      </c>
      <c r="C588" s="10">
        <v>0.375</v>
      </c>
      <c r="D588" s="10">
        <v>0.5</v>
      </c>
      <c r="E588" s="13">
        <v>34.1</v>
      </c>
      <c r="F588" s="13"/>
      <c r="G588" s="13"/>
      <c r="H588" s="15">
        <v>29.7</v>
      </c>
      <c r="I588" s="13">
        <v>26.0</v>
      </c>
      <c r="J588" s="13">
        <v>4.9</v>
      </c>
      <c r="K588" s="13">
        <v>30.6</v>
      </c>
      <c r="L588" s="13">
        <v>0.0</v>
      </c>
      <c r="M588" s="13">
        <v>65.68</v>
      </c>
      <c r="N588" s="13">
        <v>88.63</v>
      </c>
      <c r="O588" s="13"/>
      <c r="P588" s="17" t="str">
        <f t="shared" si="24"/>
        <v/>
      </c>
      <c r="Q588" s="17" t="str">
        <f t="shared" si="25"/>
        <v/>
      </c>
      <c r="R588" s="17">
        <f t="shared" si="3"/>
        <v>33.61126698</v>
      </c>
      <c r="S588" s="17">
        <f t="shared" si="26"/>
        <v>30.65126698</v>
      </c>
      <c r="T588" s="17">
        <f t="shared" si="5"/>
        <v>41.70176826</v>
      </c>
      <c r="U588" s="17">
        <f t="shared" si="6"/>
        <v>73.5011206</v>
      </c>
      <c r="V588" s="13">
        <f>M586+L588-M588</f>
        <v>-65.68</v>
      </c>
      <c r="W588" s="27"/>
      <c r="X588" s="28"/>
      <c r="Y588" s="28"/>
      <c r="Z588" s="28"/>
      <c r="AA588" s="28"/>
      <c r="AB588" s="28"/>
    </row>
    <row r="589" ht="12.0" customHeight="1">
      <c r="A589" s="4" t="s">
        <v>46</v>
      </c>
      <c r="B589" s="29">
        <v>43394.0</v>
      </c>
      <c r="C589" s="3">
        <v>0.625</v>
      </c>
      <c r="D589" s="3">
        <v>0.75</v>
      </c>
      <c r="E589" s="1"/>
      <c r="F589" s="1"/>
      <c r="G589" s="1"/>
      <c r="H589" s="30"/>
      <c r="I589" s="1"/>
      <c r="J589" s="1"/>
      <c r="K589" s="1"/>
      <c r="L589" s="1"/>
      <c r="M589" s="1"/>
      <c r="N589" s="1"/>
      <c r="O589" s="1"/>
      <c r="P589" s="17" t="str">
        <f t="shared" si="24"/>
        <v/>
      </c>
      <c r="Q589" s="31" t="str">
        <f t="shared" si="25"/>
        <v/>
      </c>
      <c r="R589" s="31" t="str">
        <f t="shared" si="3"/>
        <v/>
      </c>
      <c r="S589" s="17" t="str">
        <f t="shared" si="26"/>
        <v/>
      </c>
      <c r="T589" s="31" t="str">
        <f t="shared" si="5"/>
        <v/>
      </c>
      <c r="U589" s="31" t="str">
        <f t="shared" si="6"/>
        <v/>
      </c>
      <c r="V589" s="1"/>
      <c r="W589" s="32"/>
      <c r="X589" s="28"/>
      <c r="Y589" s="28"/>
      <c r="Z589" s="28"/>
      <c r="AA589" s="28"/>
      <c r="AB589" s="28"/>
    </row>
    <row r="590" ht="12.0" customHeight="1">
      <c r="A590" s="8" t="s">
        <v>25</v>
      </c>
      <c r="B590" s="9">
        <v>43395.0</v>
      </c>
      <c r="C590" s="10">
        <v>0.375</v>
      </c>
      <c r="D590" s="10">
        <v>0.5</v>
      </c>
      <c r="E590" s="13"/>
      <c r="F590" s="13"/>
      <c r="G590" s="13"/>
      <c r="H590" s="15">
        <v>28.2</v>
      </c>
      <c r="I590" s="13">
        <v>26.0</v>
      </c>
      <c r="J590" s="13">
        <v>2.5</v>
      </c>
      <c r="K590" s="13">
        <v>29.4</v>
      </c>
      <c r="L590" s="13">
        <v>0.0</v>
      </c>
      <c r="M590" s="13">
        <v>82.96</v>
      </c>
      <c r="N590" s="13"/>
      <c r="O590" s="13"/>
      <c r="P590" s="17">
        <f t="shared" si="24"/>
        <v>34.8</v>
      </c>
      <c r="Q590" s="17" t="str">
        <f t="shared" si="25"/>
        <v/>
      </c>
      <c r="R590" s="17">
        <f t="shared" si="3"/>
        <v>33.61126698</v>
      </c>
      <c r="S590" s="17">
        <f t="shared" si="26"/>
        <v>31.85126698</v>
      </c>
      <c r="T590" s="17">
        <f t="shared" si="5"/>
        <v>38.23798312</v>
      </c>
      <c r="U590" s="17">
        <f t="shared" si="6"/>
        <v>83.29745553</v>
      </c>
      <c r="V590" s="13">
        <f>N588+L590-M590</f>
        <v>5.67</v>
      </c>
      <c r="W590" s="27"/>
      <c r="X590" s="28"/>
      <c r="Y590" s="28"/>
      <c r="Z590" s="28"/>
      <c r="AA590" s="28"/>
      <c r="AB590" s="28"/>
    </row>
    <row r="591" ht="12.0" customHeight="1">
      <c r="A591" s="4" t="s">
        <v>25</v>
      </c>
      <c r="B591" s="29">
        <v>43395.0</v>
      </c>
      <c r="C591" s="3">
        <v>0.625</v>
      </c>
      <c r="D591" s="3">
        <v>0.75</v>
      </c>
      <c r="E591" s="1"/>
      <c r="F591" s="1"/>
      <c r="G591" s="1"/>
      <c r="H591" s="30">
        <v>32.6</v>
      </c>
      <c r="I591" s="1">
        <v>27.0</v>
      </c>
      <c r="J591" s="1">
        <v>0.8</v>
      </c>
      <c r="K591" s="1">
        <v>34.8</v>
      </c>
      <c r="L591" s="1"/>
      <c r="M591" s="1"/>
      <c r="N591" s="1"/>
      <c r="O591" s="1"/>
      <c r="P591" s="17" t="str">
        <f t="shared" si="24"/>
        <v/>
      </c>
      <c r="Q591" s="31" t="str">
        <f t="shared" si="25"/>
        <v/>
      </c>
      <c r="R591" s="31">
        <f t="shared" si="3"/>
        <v>35.65000614</v>
      </c>
      <c r="S591" s="17">
        <f t="shared" si="26"/>
        <v>31.17000614</v>
      </c>
      <c r="T591" s="31">
        <f t="shared" si="5"/>
        <v>49.17856797</v>
      </c>
      <c r="U591" s="31">
        <f t="shared" si="6"/>
        <v>63.38128056</v>
      </c>
      <c r="V591" s="1"/>
      <c r="W591" s="32"/>
      <c r="X591" s="28"/>
      <c r="Y591" s="28"/>
      <c r="Z591" s="28"/>
      <c r="AA591" s="28"/>
      <c r="AB591" s="28"/>
    </row>
    <row r="592" ht="12.0" customHeight="1">
      <c r="A592" s="8" t="s">
        <v>39</v>
      </c>
      <c r="B592" s="9">
        <v>43396.0</v>
      </c>
      <c r="C592" s="10">
        <v>0.375</v>
      </c>
      <c r="D592" s="10">
        <v>0.5</v>
      </c>
      <c r="E592" s="13">
        <v>34.8</v>
      </c>
      <c r="F592" s="13"/>
      <c r="G592" s="13"/>
      <c r="H592" s="15">
        <v>29.6</v>
      </c>
      <c r="I592" s="13">
        <v>26.3</v>
      </c>
      <c r="J592" s="13">
        <v>1.9</v>
      </c>
      <c r="K592" s="13">
        <v>29.6</v>
      </c>
      <c r="L592" s="13">
        <v>0.0</v>
      </c>
      <c r="M592" s="13">
        <v>75.49</v>
      </c>
      <c r="N592" s="13"/>
      <c r="O592" s="13"/>
      <c r="P592" s="17">
        <f t="shared" si="24"/>
        <v>34.9</v>
      </c>
      <c r="Q592" s="17" t="str">
        <f t="shared" si="25"/>
        <v/>
      </c>
      <c r="R592" s="17">
        <f t="shared" si="3"/>
        <v>34.21193795</v>
      </c>
      <c r="S592" s="17">
        <f t="shared" si="26"/>
        <v>31.57193795</v>
      </c>
      <c r="T592" s="17">
        <f t="shared" si="5"/>
        <v>41.46264535</v>
      </c>
      <c r="U592" s="17">
        <f t="shared" si="6"/>
        <v>76.14549839</v>
      </c>
      <c r="V592" s="13">
        <f>M590+L592-M592</f>
        <v>7.47</v>
      </c>
      <c r="W592" s="27"/>
      <c r="X592" s="28"/>
      <c r="Y592" s="28"/>
      <c r="Z592" s="28"/>
      <c r="AA592" s="28"/>
      <c r="AB592" s="28"/>
    </row>
    <row r="593" ht="12.0" customHeight="1">
      <c r="A593" s="4" t="s">
        <v>39</v>
      </c>
      <c r="B593" s="29">
        <v>43396.0</v>
      </c>
      <c r="C593" s="3">
        <v>0.625</v>
      </c>
      <c r="D593" s="3">
        <v>0.75</v>
      </c>
      <c r="E593" s="1"/>
      <c r="F593" s="1"/>
      <c r="G593" s="1"/>
      <c r="H593" s="30">
        <v>33.6</v>
      </c>
      <c r="I593" s="1">
        <v>28.0</v>
      </c>
      <c r="J593" s="1">
        <v>0.8</v>
      </c>
      <c r="K593" s="1">
        <v>35.8</v>
      </c>
      <c r="L593" s="1"/>
      <c r="M593" s="1"/>
      <c r="N593" s="1"/>
      <c r="O593" s="1"/>
      <c r="P593" s="17" t="str">
        <f t="shared" si="24"/>
        <v/>
      </c>
      <c r="Q593" s="31" t="str">
        <f t="shared" si="25"/>
        <v/>
      </c>
      <c r="R593" s="31">
        <f t="shared" si="3"/>
        <v>37.79562539</v>
      </c>
      <c r="S593" s="17">
        <f t="shared" si="26"/>
        <v>33.31562539</v>
      </c>
      <c r="T593" s="31">
        <f t="shared" si="5"/>
        <v>52.01365417</v>
      </c>
      <c r="U593" s="31">
        <f t="shared" si="6"/>
        <v>64.05169167</v>
      </c>
      <c r="V593" s="1"/>
      <c r="W593" s="32"/>
      <c r="X593" s="28"/>
      <c r="Y593" s="28"/>
      <c r="Z593" s="28"/>
      <c r="AA593" s="28"/>
      <c r="AB593" s="28"/>
    </row>
    <row r="594" ht="12.0" customHeight="1">
      <c r="A594" s="8" t="s">
        <v>42</v>
      </c>
      <c r="B594" s="9">
        <v>43397.0</v>
      </c>
      <c r="C594" s="10">
        <v>0.375</v>
      </c>
      <c r="D594" s="10">
        <v>0.5</v>
      </c>
      <c r="E594" s="13">
        <v>34.9</v>
      </c>
      <c r="F594" s="13"/>
      <c r="G594" s="13"/>
      <c r="H594" s="15">
        <v>30.0</v>
      </c>
      <c r="I594" s="13">
        <v>26.2</v>
      </c>
      <c r="J594" s="13">
        <v>0.7</v>
      </c>
      <c r="K594" s="13">
        <v>31.6</v>
      </c>
      <c r="L594" s="13">
        <v>0.0</v>
      </c>
      <c r="M594" s="13">
        <v>71.9</v>
      </c>
      <c r="N594" s="13"/>
      <c r="O594" s="13"/>
      <c r="P594" s="17">
        <f t="shared" si="24"/>
        <v>35</v>
      </c>
      <c r="Q594" s="17" t="str">
        <f t="shared" si="25"/>
        <v/>
      </c>
      <c r="R594" s="17">
        <f t="shared" si="3"/>
        <v>34.01068335</v>
      </c>
      <c r="S594" s="17">
        <f t="shared" si="26"/>
        <v>30.97068335</v>
      </c>
      <c r="T594" s="17">
        <f t="shared" si="5"/>
        <v>42.42634795</v>
      </c>
      <c r="U594" s="17">
        <f t="shared" si="6"/>
        <v>72.99870209</v>
      </c>
      <c r="V594" s="13">
        <f>M592+L594-M594</f>
        <v>3.59</v>
      </c>
      <c r="W594" s="27"/>
      <c r="X594" s="28"/>
      <c r="Y594" s="28"/>
      <c r="Z594" s="28"/>
      <c r="AA594" s="28"/>
      <c r="AB594" s="28"/>
    </row>
    <row r="595" ht="12.0" customHeight="1">
      <c r="A595" s="4" t="s">
        <v>42</v>
      </c>
      <c r="B595" s="29">
        <v>43397.0</v>
      </c>
      <c r="C595" s="3">
        <v>0.625</v>
      </c>
      <c r="D595" s="3">
        <v>0.75</v>
      </c>
      <c r="E595" s="1"/>
      <c r="F595" s="1"/>
      <c r="G595" s="1"/>
      <c r="H595" s="30">
        <v>33.2</v>
      </c>
      <c r="I595" s="1">
        <v>28.4</v>
      </c>
      <c r="J595" s="1">
        <v>1.8</v>
      </c>
      <c r="K595" s="1">
        <v>37.2</v>
      </c>
      <c r="L595" s="1"/>
      <c r="M595" s="1"/>
      <c r="N595" s="1"/>
      <c r="O595" s="1"/>
      <c r="P595" s="17" t="str">
        <f t="shared" si="24"/>
        <v/>
      </c>
      <c r="Q595" s="31" t="str">
        <f t="shared" si="25"/>
        <v/>
      </c>
      <c r="R595" s="31">
        <f t="shared" si="3"/>
        <v>38.68484051</v>
      </c>
      <c r="S595" s="17">
        <f t="shared" si="26"/>
        <v>34.84484051</v>
      </c>
      <c r="T595" s="31">
        <f t="shared" si="5"/>
        <v>50.86304633</v>
      </c>
      <c r="U595" s="31">
        <f t="shared" si="6"/>
        <v>68.50718355</v>
      </c>
      <c r="V595" s="1"/>
      <c r="W595" s="32"/>
      <c r="X595" s="28"/>
      <c r="Y595" s="28"/>
      <c r="Z595" s="28"/>
      <c r="AA595" s="28"/>
      <c r="AB595" s="28"/>
    </row>
    <row r="596" ht="12.0" customHeight="1">
      <c r="A596" s="8" t="s">
        <v>43</v>
      </c>
      <c r="B596" s="9">
        <v>43398.0</v>
      </c>
      <c r="C596" s="10">
        <v>0.375</v>
      </c>
      <c r="D596" s="10">
        <v>0.5</v>
      </c>
      <c r="E596" s="13">
        <v>35.0</v>
      </c>
      <c r="F596" s="13"/>
      <c r="G596" s="13"/>
      <c r="H596" s="15">
        <v>30.4</v>
      </c>
      <c r="I596" s="13">
        <v>27.1</v>
      </c>
      <c r="J596" s="13">
        <v>3.1</v>
      </c>
      <c r="K596" s="13">
        <v>30.4</v>
      </c>
      <c r="L596" s="13">
        <v>0.0</v>
      </c>
      <c r="M596" s="13">
        <v>64.98</v>
      </c>
      <c r="N596" s="13"/>
      <c r="O596" s="13"/>
      <c r="P596" s="17">
        <f t="shared" si="24"/>
        <v>34.9</v>
      </c>
      <c r="Q596" s="17" t="str">
        <f t="shared" si="25"/>
        <v/>
      </c>
      <c r="R596" s="17">
        <f t="shared" si="3"/>
        <v>35.85968262</v>
      </c>
      <c r="S596" s="17">
        <f t="shared" si="26"/>
        <v>33.21968262</v>
      </c>
      <c r="T596" s="17">
        <f t="shared" si="5"/>
        <v>43.4094688</v>
      </c>
      <c r="U596" s="17">
        <f t="shared" si="6"/>
        <v>76.52635137</v>
      </c>
      <c r="V596" s="13">
        <f>M594+L596-M596</f>
        <v>6.92</v>
      </c>
      <c r="W596" s="27"/>
      <c r="X596" s="28"/>
      <c r="Y596" s="28"/>
      <c r="Z596" s="28"/>
      <c r="AA596" s="28"/>
      <c r="AB596" s="28"/>
    </row>
    <row r="597" ht="12.0" customHeight="1">
      <c r="A597" s="4" t="s">
        <v>43</v>
      </c>
      <c r="B597" s="29">
        <v>43398.0</v>
      </c>
      <c r="C597" s="3">
        <v>0.625</v>
      </c>
      <c r="D597" s="3">
        <v>0.75</v>
      </c>
      <c r="E597" s="1"/>
      <c r="F597" s="1"/>
      <c r="G597" s="1"/>
      <c r="H597" s="30">
        <v>33.2</v>
      </c>
      <c r="I597" s="1">
        <v>28.4</v>
      </c>
      <c r="J597" s="1">
        <v>0.4</v>
      </c>
      <c r="K597" s="1">
        <v>37.5</v>
      </c>
      <c r="L597" s="1"/>
      <c r="M597" s="1"/>
      <c r="N597" s="1"/>
      <c r="O597" s="1"/>
      <c r="P597" s="17" t="str">
        <f t="shared" si="24"/>
        <v/>
      </c>
      <c r="Q597" s="31" t="str">
        <f t="shared" si="25"/>
        <v/>
      </c>
      <c r="R597" s="31">
        <f t="shared" si="3"/>
        <v>38.68484051</v>
      </c>
      <c r="S597" s="17">
        <f t="shared" si="26"/>
        <v>34.84484051</v>
      </c>
      <c r="T597" s="31">
        <f t="shared" si="5"/>
        <v>50.86304633</v>
      </c>
      <c r="U597" s="31">
        <f t="shared" si="6"/>
        <v>68.50718355</v>
      </c>
      <c r="V597" s="1"/>
      <c r="W597" s="32"/>
      <c r="X597" s="28"/>
      <c r="Y597" s="28"/>
      <c r="Z597" s="28"/>
      <c r="AA597" s="28"/>
      <c r="AB597" s="28"/>
    </row>
    <row r="598" ht="12.0" customHeight="1">
      <c r="A598" s="8" t="s">
        <v>44</v>
      </c>
      <c r="B598" s="9">
        <v>43399.0</v>
      </c>
      <c r="C598" s="10">
        <v>0.375</v>
      </c>
      <c r="D598" s="10">
        <v>0.5</v>
      </c>
      <c r="E598" s="13">
        <v>34.9</v>
      </c>
      <c r="F598" s="13"/>
      <c r="G598" s="13"/>
      <c r="H598" s="15">
        <v>30.1</v>
      </c>
      <c r="I598" s="13">
        <v>26.1</v>
      </c>
      <c r="J598" s="13">
        <v>1.2</v>
      </c>
      <c r="K598" s="13">
        <v>31.6</v>
      </c>
      <c r="L598" s="13">
        <v>6.0</v>
      </c>
      <c r="M598" s="13">
        <v>65.64</v>
      </c>
      <c r="N598" s="13"/>
      <c r="O598" s="13"/>
      <c r="P598" s="17">
        <f t="shared" si="24"/>
        <v>33.8</v>
      </c>
      <c r="Q598" s="17" t="str">
        <f t="shared" si="25"/>
        <v/>
      </c>
      <c r="R598" s="17">
        <f t="shared" si="3"/>
        <v>33.81046118</v>
      </c>
      <c r="S598" s="17">
        <f t="shared" si="26"/>
        <v>30.61046118</v>
      </c>
      <c r="T598" s="17">
        <f t="shared" si="5"/>
        <v>42.670295</v>
      </c>
      <c r="U598" s="17">
        <f t="shared" si="6"/>
        <v>71.73716793</v>
      </c>
      <c r="V598" s="13">
        <f>M596+L598-M598</f>
        <v>5.34</v>
      </c>
      <c r="W598" s="27"/>
      <c r="X598" s="28"/>
      <c r="Y598" s="28"/>
      <c r="Z598" s="28"/>
      <c r="AA598" s="28"/>
      <c r="AB598" s="28"/>
    </row>
    <row r="599" ht="12.0" customHeight="1">
      <c r="A599" s="4" t="s">
        <v>44</v>
      </c>
      <c r="B599" s="29">
        <v>43399.0</v>
      </c>
      <c r="C599" s="3">
        <v>0.625</v>
      </c>
      <c r="D599" s="3">
        <v>0.75</v>
      </c>
      <c r="E599" s="1"/>
      <c r="F599" s="1"/>
      <c r="G599" s="1"/>
      <c r="H599" s="30">
        <v>31.2</v>
      </c>
      <c r="I599" s="1">
        <v>27.4</v>
      </c>
      <c r="J599" s="1">
        <v>0.6</v>
      </c>
      <c r="K599" s="1">
        <v>34.8</v>
      </c>
      <c r="L599" s="1"/>
      <c r="M599" s="1"/>
      <c r="N599" s="1"/>
      <c r="O599" s="1"/>
      <c r="P599" s="17" t="str">
        <f t="shared" si="24"/>
        <v/>
      </c>
      <c r="Q599" s="31" t="str">
        <f t="shared" si="25"/>
        <v/>
      </c>
      <c r="R599" s="31">
        <f t="shared" si="3"/>
        <v>36.49517019</v>
      </c>
      <c r="S599" s="17">
        <f t="shared" si="26"/>
        <v>33.45517019</v>
      </c>
      <c r="T599" s="31">
        <f t="shared" si="5"/>
        <v>45.43527778</v>
      </c>
      <c r="U599" s="31">
        <f t="shared" si="6"/>
        <v>73.63258645</v>
      </c>
      <c r="V599" s="1"/>
      <c r="W599" s="32"/>
      <c r="X599" s="28"/>
      <c r="Y599" s="28"/>
      <c r="Z599" s="28"/>
      <c r="AA599" s="28"/>
      <c r="AB599" s="28"/>
    </row>
    <row r="600" ht="12.0" customHeight="1">
      <c r="A600" s="8" t="s">
        <v>45</v>
      </c>
      <c r="B600" s="9">
        <v>43400.0</v>
      </c>
      <c r="C600" s="10">
        <v>0.375</v>
      </c>
      <c r="D600" s="10">
        <v>0.5</v>
      </c>
      <c r="E600" s="13">
        <v>33.8</v>
      </c>
      <c r="F600" s="13"/>
      <c r="G600" s="13"/>
      <c r="H600" s="15">
        <v>28.6</v>
      </c>
      <c r="I600" s="13">
        <v>26.6</v>
      </c>
      <c r="J600" s="13">
        <v>2.9</v>
      </c>
      <c r="K600" s="13">
        <v>30.3</v>
      </c>
      <c r="L600" s="13">
        <v>26.5</v>
      </c>
      <c r="M600" s="13">
        <v>85.82</v>
      </c>
      <c r="N600" s="13"/>
      <c r="O600" s="13"/>
      <c r="P600" s="17">
        <f t="shared" si="24"/>
        <v>33</v>
      </c>
      <c r="Q600" s="17" t="str">
        <f t="shared" si="25"/>
        <v/>
      </c>
      <c r="R600" s="17">
        <f t="shared" si="3"/>
        <v>34.82194116</v>
      </c>
      <c r="S600" s="17">
        <f t="shared" si="26"/>
        <v>33.22194116</v>
      </c>
      <c r="T600" s="17">
        <f t="shared" si="5"/>
        <v>39.13623594</v>
      </c>
      <c r="U600" s="17">
        <f t="shared" si="6"/>
        <v>84.88793152</v>
      </c>
      <c r="V600" s="13">
        <f>M598+L600-M600</f>
        <v>6.32</v>
      </c>
      <c r="W600" s="27"/>
      <c r="X600" s="28"/>
      <c r="Y600" s="28"/>
      <c r="Z600" s="28"/>
      <c r="AA600" s="28"/>
      <c r="AB600" s="28"/>
    </row>
    <row r="601" ht="12.0" customHeight="1">
      <c r="A601" s="4" t="s">
        <v>45</v>
      </c>
      <c r="B601" s="29">
        <v>43400.0</v>
      </c>
      <c r="C601" s="3">
        <v>0.625</v>
      </c>
      <c r="D601" s="3">
        <v>0.75</v>
      </c>
      <c r="E601" s="1"/>
      <c r="F601" s="1"/>
      <c r="G601" s="1"/>
      <c r="H601" s="30"/>
      <c r="I601" s="1"/>
      <c r="J601" s="1"/>
      <c r="K601" s="1"/>
      <c r="L601" s="1"/>
      <c r="M601" s="1"/>
      <c r="N601" s="1"/>
      <c r="O601" s="1"/>
      <c r="P601" s="17" t="str">
        <f t="shared" si="24"/>
        <v/>
      </c>
      <c r="Q601" s="31" t="str">
        <f t="shared" si="25"/>
        <v/>
      </c>
      <c r="R601" s="31" t="str">
        <f t="shared" si="3"/>
        <v/>
      </c>
      <c r="S601" s="17" t="str">
        <f t="shared" si="26"/>
        <v/>
      </c>
      <c r="T601" s="31" t="str">
        <f t="shared" si="5"/>
        <v/>
      </c>
      <c r="U601" s="31" t="str">
        <f t="shared" si="6"/>
        <v/>
      </c>
      <c r="V601" s="1"/>
      <c r="W601" s="32"/>
      <c r="X601" s="28"/>
      <c r="Y601" s="28"/>
      <c r="Z601" s="28"/>
      <c r="AA601" s="28"/>
      <c r="AB601" s="28"/>
    </row>
    <row r="602" ht="12.0" customHeight="1">
      <c r="A602" s="8" t="s">
        <v>46</v>
      </c>
      <c r="B602" s="9">
        <v>43401.0</v>
      </c>
      <c r="C602" s="10">
        <v>0.375</v>
      </c>
      <c r="D602" s="10">
        <v>0.5</v>
      </c>
      <c r="E602" s="13">
        <v>33.0</v>
      </c>
      <c r="F602" s="13"/>
      <c r="G602" s="13"/>
      <c r="H602" s="15">
        <v>29.0</v>
      </c>
      <c r="I602" s="13">
        <v>26.0</v>
      </c>
      <c r="J602" s="13">
        <v>0.7</v>
      </c>
      <c r="K602" s="13">
        <v>30.3</v>
      </c>
      <c r="L602" s="13">
        <v>0.0</v>
      </c>
      <c r="M602" s="13">
        <v>81.52</v>
      </c>
      <c r="N602" s="13"/>
      <c r="O602" s="13"/>
      <c r="P602" s="17">
        <f t="shared" si="24"/>
        <v>34.7</v>
      </c>
      <c r="Q602" s="17" t="str">
        <f t="shared" si="25"/>
        <v/>
      </c>
      <c r="R602" s="17">
        <f t="shared" si="3"/>
        <v>33.61126698</v>
      </c>
      <c r="S602" s="17">
        <f t="shared" si="26"/>
        <v>31.21126698</v>
      </c>
      <c r="T602" s="17">
        <f t="shared" si="5"/>
        <v>40.05279577</v>
      </c>
      <c r="U602" s="17">
        <f t="shared" si="6"/>
        <v>77.92531428</v>
      </c>
      <c r="V602" s="13">
        <f>M600+L602-M602</f>
        <v>4.3</v>
      </c>
      <c r="W602" s="27"/>
      <c r="X602" s="28"/>
      <c r="Y602" s="28"/>
      <c r="Z602" s="28"/>
      <c r="AA602" s="28"/>
      <c r="AB602" s="28"/>
    </row>
    <row r="603" ht="12.0" customHeight="1">
      <c r="A603" s="4" t="s">
        <v>46</v>
      </c>
      <c r="B603" s="29">
        <v>43401.0</v>
      </c>
      <c r="C603" s="3">
        <v>0.625</v>
      </c>
      <c r="D603" s="3">
        <v>0.75</v>
      </c>
      <c r="E603" s="1"/>
      <c r="F603" s="1"/>
      <c r="G603" s="1"/>
      <c r="H603" s="30"/>
      <c r="I603" s="1"/>
      <c r="J603" s="1"/>
      <c r="K603" s="1"/>
      <c r="L603" s="1"/>
      <c r="M603" s="1"/>
      <c r="N603" s="1"/>
      <c r="O603" s="1"/>
      <c r="P603" s="17" t="str">
        <f t="shared" si="24"/>
        <v/>
      </c>
      <c r="Q603" s="31" t="str">
        <f t="shared" si="25"/>
        <v/>
      </c>
      <c r="R603" s="31" t="str">
        <f t="shared" si="3"/>
        <v/>
      </c>
      <c r="S603" s="17" t="str">
        <f t="shared" si="26"/>
        <v/>
      </c>
      <c r="T603" s="31" t="str">
        <f t="shared" si="5"/>
        <v/>
      </c>
      <c r="U603" s="31" t="str">
        <f t="shared" si="6"/>
        <v/>
      </c>
      <c r="V603" s="1"/>
      <c r="W603" s="32"/>
      <c r="X603" s="28"/>
      <c r="Y603" s="28"/>
      <c r="Z603" s="28"/>
      <c r="AA603" s="28"/>
      <c r="AB603" s="28"/>
    </row>
    <row r="604" ht="12.0" customHeight="1">
      <c r="A604" s="8" t="s">
        <v>25</v>
      </c>
      <c r="B604" s="9">
        <v>43402.0</v>
      </c>
      <c r="C604" s="10">
        <v>0.375</v>
      </c>
      <c r="D604" s="10">
        <v>0.5</v>
      </c>
      <c r="E604" s="13">
        <v>34.7</v>
      </c>
      <c r="F604" s="13"/>
      <c r="G604" s="13"/>
      <c r="H604" s="15">
        <v>30.0</v>
      </c>
      <c r="I604" s="13">
        <v>26.4</v>
      </c>
      <c r="J604" s="13">
        <v>3.8</v>
      </c>
      <c r="K604" s="13">
        <v>31.1</v>
      </c>
      <c r="L604" s="13">
        <v>0.0</v>
      </c>
      <c r="M604" s="13">
        <v>74.84</v>
      </c>
      <c r="N604" s="13"/>
      <c r="O604" s="13"/>
      <c r="P604" s="17">
        <f t="shared" si="24"/>
        <v>34.6</v>
      </c>
      <c r="Q604" s="17" t="str">
        <f t="shared" si="25"/>
        <v/>
      </c>
      <c r="R604" s="17">
        <f t="shared" si="3"/>
        <v>34.41422945</v>
      </c>
      <c r="S604" s="17">
        <f t="shared" si="26"/>
        <v>31.53422945</v>
      </c>
      <c r="T604" s="17">
        <f t="shared" si="5"/>
        <v>42.42634795</v>
      </c>
      <c r="U604" s="17">
        <f t="shared" si="6"/>
        <v>74.32699484</v>
      </c>
      <c r="V604" s="13">
        <f>M602+L604-M604</f>
        <v>6.68</v>
      </c>
      <c r="W604" s="27"/>
      <c r="X604" s="28"/>
      <c r="Y604" s="28"/>
      <c r="Z604" s="28"/>
      <c r="AA604" s="28"/>
      <c r="AB604" s="28"/>
    </row>
    <row r="605" ht="12.0" customHeight="1">
      <c r="A605" s="4" t="s">
        <v>25</v>
      </c>
      <c r="B605" s="29">
        <v>43402.0</v>
      </c>
      <c r="C605" s="3">
        <v>0.625</v>
      </c>
      <c r="D605" s="3">
        <v>0.75</v>
      </c>
      <c r="E605" s="1"/>
      <c r="F605" s="1"/>
      <c r="G605" s="1"/>
      <c r="H605" s="30">
        <v>33.4</v>
      </c>
      <c r="I605" s="1">
        <v>28.2</v>
      </c>
      <c r="J605" s="1">
        <v>0.9</v>
      </c>
      <c r="K605" s="1">
        <v>36.0</v>
      </c>
      <c r="L605" s="1"/>
      <c r="M605" s="1"/>
      <c r="N605" s="1"/>
      <c r="O605" s="1"/>
      <c r="P605" s="17" t="str">
        <f t="shared" si="24"/>
        <v/>
      </c>
      <c r="Q605" s="31" t="str">
        <f t="shared" si="25"/>
        <v/>
      </c>
      <c r="R605" s="31">
        <f t="shared" si="3"/>
        <v>38.23798312</v>
      </c>
      <c r="S605" s="17">
        <f t="shared" si="26"/>
        <v>34.07798312</v>
      </c>
      <c r="T605" s="31">
        <f t="shared" si="5"/>
        <v>51.43555799</v>
      </c>
      <c r="U605" s="31">
        <f t="shared" si="6"/>
        <v>66.25374439</v>
      </c>
      <c r="V605" s="1"/>
      <c r="W605" s="32"/>
      <c r="X605" s="28"/>
      <c r="Y605" s="28"/>
      <c r="Z605" s="28"/>
      <c r="AA605" s="28"/>
      <c r="AB605" s="28"/>
    </row>
    <row r="606" ht="12.0" customHeight="1">
      <c r="A606" s="8" t="s">
        <v>39</v>
      </c>
      <c r="B606" s="9">
        <v>43403.0</v>
      </c>
      <c r="C606" s="10">
        <v>0.375</v>
      </c>
      <c r="D606" s="10">
        <v>0.5</v>
      </c>
      <c r="E606" s="13">
        <v>34.6</v>
      </c>
      <c r="F606" s="13"/>
      <c r="G606" s="13"/>
      <c r="H606" s="15">
        <v>29.6</v>
      </c>
      <c r="I606" s="13">
        <v>26.6</v>
      </c>
      <c r="J606" s="13">
        <v>2.6</v>
      </c>
      <c r="K606" s="13">
        <v>29.8</v>
      </c>
      <c r="L606" s="13">
        <v>0.0</v>
      </c>
      <c r="M606" s="13">
        <v>68.48</v>
      </c>
      <c r="N606" s="13"/>
      <c r="O606" s="13"/>
      <c r="P606" s="17">
        <f t="shared" si="24"/>
        <v>34.6</v>
      </c>
      <c r="Q606" s="17" t="str">
        <f t="shared" si="25"/>
        <v/>
      </c>
      <c r="R606" s="17">
        <f t="shared" si="3"/>
        <v>34.82194116</v>
      </c>
      <c r="S606" s="17">
        <f t="shared" si="26"/>
        <v>32.42194116</v>
      </c>
      <c r="T606" s="17">
        <f t="shared" si="5"/>
        <v>41.46264535</v>
      </c>
      <c r="U606" s="17">
        <f t="shared" si="6"/>
        <v>78.19554419</v>
      </c>
      <c r="V606" s="13">
        <f>M604+L606-M606</f>
        <v>6.36</v>
      </c>
      <c r="W606" s="27"/>
      <c r="X606" s="28"/>
      <c r="Y606" s="28"/>
      <c r="Z606" s="28"/>
      <c r="AA606" s="28"/>
      <c r="AB606" s="28"/>
    </row>
    <row r="607" ht="12.0" customHeight="1">
      <c r="A607" s="4" t="s">
        <v>39</v>
      </c>
      <c r="B607" s="29">
        <v>43403.0</v>
      </c>
      <c r="C607" s="3">
        <v>0.625</v>
      </c>
      <c r="D607" s="3">
        <v>0.75</v>
      </c>
      <c r="E607" s="1"/>
      <c r="F607" s="1"/>
      <c r="G607" s="1"/>
      <c r="H607" s="30">
        <v>32.4</v>
      </c>
      <c r="I607" s="1">
        <v>28.0</v>
      </c>
      <c r="J607" s="1">
        <v>0.7</v>
      </c>
      <c r="K607" s="1">
        <v>33.7</v>
      </c>
      <c r="L607" s="1"/>
      <c r="M607" s="1"/>
      <c r="N607" s="1"/>
      <c r="O607" s="1"/>
      <c r="P607" s="17" t="str">
        <f t="shared" si="24"/>
        <v/>
      </c>
      <c r="Q607" s="31" t="str">
        <f t="shared" si="25"/>
        <v/>
      </c>
      <c r="R607" s="31">
        <f t="shared" si="3"/>
        <v>37.79562539</v>
      </c>
      <c r="S607" s="17">
        <f t="shared" si="26"/>
        <v>34.27562539</v>
      </c>
      <c r="T607" s="31">
        <f t="shared" si="5"/>
        <v>48.62794535</v>
      </c>
      <c r="U607" s="31">
        <f t="shared" si="6"/>
        <v>70.48544853</v>
      </c>
      <c r="V607" s="1"/>
      <c r="W607" s="32"/>
      <c r="X607" s="28"/>
      <c r="Y607" s="28"/>
      <c r="Z607" s="28"/>
      <c r="AA607" s="28"/>
      <c r="AB607" s="28"/>
    </row>
    <row r="608" ht="12.0" customHeight="1">
      <c r="A608" s="8" t="s">
        <v>42</v>
      </c>
      <c r="B608" s="9">
        <v>43404.0</v>
      </c>
      <c r="C608" s="10">
        <v>0.375</v>
      </c>
      <c r="D608" s="10">
        <v>0.5</v>
      </c>
      <c r="E608" s="13">
        <v>34.6</v>
      </c>
      <c r="F608" s="13"/>
      <c r="G608" s="13"/>
      <c r="H608" s="15">
        <v>28.9</v>
      </c>
      <c r="I608" s="13">
        <v>26.6</v>
      </c>
      <c r="J608" s="13">
        <v>0.7</v>
      </c>
      <c r="K608" s="13">
        <v>29.2</v>
      </c>
      <c r="L608" s="13">
        <v>0.75</v>
      </c>
      <c r="M608" s="13">
        <v>66.63</v>
      </c>
      <c r="N608" s="13"/>
      <c r="O608" s="13"/>
      <c r="P608" s="17">
        <f t="shared" si="24"/>
        <v>34.9</v>
      </c>
      <c r="Q608" s="17" t="str">
        <f t="shared" si="25"/>
        <v/>
      </c>
      <c r="R608" s="17">
        <f t="shared" si="3"/>
        <v>34.82194116</v>
      </c>
      <c r="S608" s="17">
        <f t="shared" si="26"/>
        <v>32.98194116</v>
      </c>
      <c r="T608" s="17">
        <f t="shared" si="5"/>
        <v>39.82192253</v>
      </c>
      <c r="U608" s="17">
        <f t="shared" si="6"/>
        <v>82.82357825</v>
      </c>
      <c r="V608" s="13">
        <f>M606+L608-M608</f>
        <v>2.6</v>
      </c>
      <c r="W608" s="27"/>
      <c r="X608" s="28"/>
      <c r="Y608" s="28"/>
      <c r="Z608" s="28"/>
      <c r="AA608" s="28"/>
      <c r="AB608" s="28"/>
    </row>
    <row r="609" ht="12.0" customHeight="1">
      <c r="A609" s="4" t="s">
        <v>42</v>
      </c>
      <c r="B609" s="29">
        <v>43404.0</v>
      </c>
      <c r="C609" s="3">
        <v>0.625</v>
      </c>
      <c r="D609" s="3">
        <v>0.75</v>
      </c>
      <c r="E609" s="1"/>
      <c r="F609" s="1"/>
      <c r="G609" s="1"/>
      <c r="H609" s="30">
        <v>32.4</v>
      </c>
      <c r="I609" s="1">
        <v>28.0</v>
      </c>
      <c r="J609" s="1">
        <v>0.4</v>
      </c>
      <c r="K609" s="1">
        <v>34.6</v>
      </c>
      <c r="L609" s="1"/>
      <c r="M609" s="1"/>
      <c r="N609" s="1"/>
      <c r="O609" s="1"/>
      <c r="P609" s="17" t="str">
        <f t="shared" si="24"/>
        <v/>
      </c>
      <c r="Q609" s="31" t="str">
        <f t="shared" si="25"/>
        <v/>
      </c>
      <c r="R609" s="31">
        <f t="shared" si="3"/>
        <v>37.79562539</v>
      </c>
      <c r="S609" s="17">
        <f t="shared" si="26"/>
        <v>34.27562539</v>
      </c>
      <c r="T609" s="31">
        <f t="shared" si="5"/>
        <v>48.62794535</v>
      </c>
      <c r="U609" s="31">
        <f t="shared" si="6"/>
        <v>70.48544853</v>
      </c>
      <c r="V609" s="1"/>
      <c r="W609" s="32"/>
      <c r="X609" s="28"/>
      <c r="Y609" s="28"/>
      <c r="Z609" s="28"/>
      <c r="AA609" s="28"/>
      <c r="AB609" s="28"/>
    </row>
    <row r="610" ht="12.0" customHeight="1">
      <c r="A610" s="8" t="s">
        <v>43</v>
      </c>
      <c r="B610" s="9">
        <v>43405.0</v>
      </c>
      <c r="C610" s="10">
        <v>0.375</v>
      </c>
      <c r="D610" s="10">
        <v>0.5</v>
      </c>
      <c r="E610" s="13">
        <v>34.9</v>
      </c>
      <c r="F610" s="13"/>
      <c r="G610" s="13"/>
      <c r="H610" s="15">
        <v>30.0</v>
      </c>
      <c r="I610" s="13">
        <v>26.7</v>
      </c>
      <c r="J610" s="13">
        <v>1.6</v>
      </c>
      <c r="K610" s="13">
        <v>31.2</v>
      </c>
      <c r="L610" s="13">
        <v>0.0</v>
      </c>
      <c r="M610" s="13">
        <v>59.0</v>
      </c>
      <c r="N610" s="13">
        <v>71.52</v>
      </c>
      <c r="O610" s="13"/>
      <c r="P610" s="17">
        <f t="shared" si="24"/>
        <v>35</v>
      </c>
      <c r="Q610" s="17" t="str">
        <f t="shared" si="25"/>
        <v/>
      </c>
      <c r="R610" s="17">
        <f t="shared" si="3"/>
        <v>35.0273704</v>
      </c>
      <c r="S610" s="17">
        <f t="shared" si="26"/>
        <v>32.3873704</v>
      </c>
      <c r="T610" s="17">
        <f t="shared" si="5"/>
        <v>42.42634795</v>
      </c>
      <c r="U610" s="17">
        <f t="shared" si="6"/>
        <v>76.33787014</v>
      </c>
      <c r="V610" s="13">
        <f>M608+L610-M610</f>
        <v>7.63</v>
      </c>
      <c r="W610" s="27"/>
      <c r="X610" s="28"/>
      <c r="Y610" s="28"/>
      <c r="Z610" s="28"/>
      <c r="AA610" s="28"/>
      <c r="AB610" s="28"/>
    </row>
    <row r="611" ht="12.0" customHeight="1">
      <c r="A611" s="4" t="s">
        <v>43</v>
      </c>
      <c r="B611" s="29">
        <v>43405.0</v>
      </c>
      <c r="C611" s="3">
        <v>0.625</v>
      </c>
      <c r="D611" s="3">
        <v>0.75</v>
      </c>
      <c r="E611" s="1"/>
      <c r="F611" s="1"/>
      <c r="G611" s="1"/>
      <c r="H611" s="30">
        <v>33.2</v>
      </c>
      <c r="I611" s="1">
        <v>28.2</v>
      </c>
      <c r="J611" s="1">
        <v>0.5</v>
      </c>
      <c r="K611" s="1">
        <v>35.6</v>
      </c>
      <c r="L611" s="1"/>
      <c r="M611" s="1"/>
      <c r="N611" s="1"/>
      <c r="O611" s="1"/>
      <c r="P611" s="17" t="str">
        <f t="shared" si="24"/>
        <v/>
      </c>
      <c r="Q611" s="31" t="str">
        <f t="shared" si="25"/>
        <v/>
      </c>
      <c r="R611" s="31">
        <f t="shared" si="3"/>
        <v>38.23798312</v>
      </c>
      <c r="S611" s="17">
        <f t="shared" si="26"/>
        <v>34.23798312</v>
      </c>
      <c r="T611" s="31">
        <f t="shared" si="5"/>
        <v>50.86304633</v>
      </c>
      <c r="U611" s="31">
        <f t="shared" si="6"/>
        <v>67.31406314</v>
      </c>
      <c r="V611" s="1"/>
      <c r="W611" s="32"/>
      <c r="X611" s="28"/>
      <c r="Y611" s="28"/>
      <c r="Z611" s="28"/>
      <c r="AA611" s="28"/>
      <c r="AB611" s="28"/>
    </row>
    <row r="612" ht="12.0" customHeight="1">
      <c r="A612" s="8" t="s">
        <v>44</v>
      </c>
      <c r="B612" s="9">
        <v>43406.0</v>
      </c>
      <c r="C612" s="10">
        <v>0.375</v>
      </c>
      <c r="D612" s="10">
        <v>0.5</v>
      </c>
      <c r="E612" s="13">
        <v>35.0</v>
      </c>
      <c r="F612" s="13"/>
      <c r="G612" s="13"/>
      <c r="H612" s="15">
        <v>30.1</v>
      </c>
      <c r="I612" s="13">
        <v>26.8</v>
      </c>
      <c r="J612" s="13">
        <v>4.0</v>
      </c>
      <c r="K612" s="13">
        <v>31.3</v>
      </c>
      <c r="L612" s="13">
        <v>4.25</v>
      </c>
      <c r="M612" s="13">
        <v>70.04</v>
      </c>
      <c r="N612" s="13"/>
      <c r="O612" s="13"/>
      <c r="P612" s="17">
        <f t="shared" si="24"/>
        <v>34.8</v>
      </c>
      <c r="Q612" s="17" t="str">
        <f t="shared" si="25"/>
        <v/>
      </c>
      <c r="R612" s="17">
        <f t="shared" si="3"/>
        <v>35.23385461</v>
      </c>
      <c r="S612" s="17">
        <f t="shared" si="26"/>
        <v>32.59385461</v>
      </c>
      <c r="T612" s="17">
        <f t="shared" si="5"/>
        <v>42.670295</v>
      </c>
      <c r="U612" s="17">
        <f t="shared" si="6"/>
        <v>76.385351</v>
      </c>
      <c r="V612" s="13">
        <f>N610+L612-M612</f>
        <v>5.73</v>
      </c>
      <c r="W612" s="27"/>
      <c r="X612" s="28"/>
      <c r="Y612" s="28"/>
      <c r="Z612" s="28"/>
      <c r="AA612" s="28"/>
      <c r="AB612" s="28"/>
    </row>
    <row r="613" ht="12.0" customHeight="1">
      <c r="A613" s="4" t="s">
        <v>44</v>
      </c>
      <c r="B613" s="29">
        <v>43406.0</v>
      </c>
      <c r="C613" s="3">
        <v>0.625</v>
      </c>
      <c r="D613" s="3">
        <v>0.75</v>
      </c>
      <c r="E613" s="1"/>
      <c r="F613" s="1"/>
      <c r="G613" s="1"/>
      <c r="H613" s="30">
        <v>33.2</v>
      </c>
      <c r="I613" s="1">
        <v>28.2</v>
      </c>
      <c r="J613" s="1">
        <v>0.5</v>
      </c>
      <c r="K613" s="1">
        <v>35.6</v>
      </c>
      <c r="L613" s="1"/>
      <c r="M613" s="1"/>
      <c r="N613" s="1"/>
      <c r="O613" s="1"/>
      <c r="P613" s="17" t="str">
        <f t="shared" si="24"/>
        <v/>
      </c>
      <c r="Q613" s="31" t="str">
        <f t="shared" si="25"/>
        <v/>
      </c>
      <c r="R613" s="31">
        <f t="shared" si="3"/>
        <v>38.23798312</v>
      </c>
      <c r="S613" s="17">
        <f t="shared" si="26"/>
        <v>34.23798312</v>
      </c>
      <c r="T613" s="31">
        <f t="shared" si="5"/>
        <v>50.86304633</v>
      </c>
      <c r="U613" s="31">
        <f t="shared" si="6"/>
        <v>67.31406314</v>
      </c>
      <c r="V613" s="1"/>
      <c r="W613" s="32"/>
      <c r="X613" s="28"/>
      <c r="Y613" s="28"/>
      <c r="Z613" s="28"/>
      <c r="AA613" s="28"/>
      <c r="AB613" s="28"/>
    </row>
    <row r="614" ht="12.0" customHeight="1">
      <c r="A614" s="8" t="s">
        <v>45</v>
      </c>
      <c r="B614" s="9">
        <v>43407.0</v>
      </c>
      <c r="C614" s="10">
        <v>0.375</v>
      </c>
      <c r="D614" s="10">
        <v>0.5</v>
      </c>
      <c r="E614" s="13">
        <v>34.8</v>
      </c>
      <c r="F614" s="13"/>
      <c r="G614" s="13"/>
      <c r="H614" s="15">
        <v>29.6</v>
      </c>
      <c r="I614" s="13">
        <v>26.2</v>
      </c>
      <c r="J614" s="13">
        <v>2.7</v>
      </c>
      <c r="K614" s="13">
        <v>30.2</v>
      </c>
      <c r="L614" s="13">
        <v>2.25</v>
      </c>
      <c r="M614" s="13">
        <v>69.14</v>
      </c>
      <c r="N614" s="13">
        <v>91.72</v>
      </c>
      <c r="O614" s="13"/>
      <c r="P614" s="17">
        <f t="shared" si="24"/>
        <v>35.7</v>
      </c>
      <c r="Q614" s="17" t="str">
        <f t="shared" si="25"/>
        <v/>
      </c>
      <c r="R614" s="17">
        <f t="shared" si="3"/>
        <v>34.01068335</v>
      </c>
      <c r="S614" s="17">
        <f t="shared" si="26"/>
        <v>31.29068335</v>
      </c>
      <c r="T614" s="17">
        <f t="shared" si="5"/>
        <v>41.46264535</v>
      </c>
      <c r="U614" s="17">
        <f t="shared" si="6"/>
        <v>75.46716589</v>
      </c>
      <c r="V614" s="13">
        <f>M612+L614-M614</f>
        <v>3.15</v>
      </c>
      <c r="W614" s="27"/>
      <c r="X614" s="28"/>
      <c r="Y614" s="28"/>
      <c r="Z614" s="28"/>
      <c r="AA614" s="28"/>
      <c r="AB614" s="28"/>
    </row>
    <row r="615" ht="12.0" customHeight="1">
      <c r="A615" s="4" t="s">
        <v>45</v>
      </c>
      <c r="B615" s="29">
        <v>43407.0</v>
      </c>
      <c r="C615" s="3">
        <v>0.625</v>
      </c>
      <c r="D615" s="3">
        <v>0.75</v>
      </c>
      <c r="E615" s="1"/>
      <c r="F615" s="1"/>
      <c r="G615" s="1"/>
      <c r="H615" s="30"/>
      <c r="I615" s="1"/>
      <c r="J615" s="1"/>
      <c r="K615" s="1"/>
      <c r="L615" s="1"/>
      <c r="M615" s="1"/>
      <c r="N615" s="1"/>
      <c r="O615" s="1"/>
      <c r="P615" s="17" t="str">
        <f t="shared" si="24"/>
        <v/>
      </c>
      <c r="Q615" s="31" t="str">
        <f t="shared" si="25"/>
        <v/>
      </c>
      <c r="R615" s="31" t="str">
        <f t="shared" si="3"/>
        <v/>
      </c>
      <c r="S615" s="17" t="str">
        <f t="shared" si="26"/>
        <v/>
      </c>
      <c r="T615" s="31" t="str">
        <f t="shared" si="5"/>
        <v/>
      </c>
      <c r="U615" s="31" t="str">
        <f t="shared" si="6"/>
        <v/>
      </c>
      <c r="V615" s="1"/>
      <c r="W615" s="32"/>
      <c r="X615" s="28"/>
      <c r="Y615" s="28"/>
      <c r="Z615" s="28"/>
      <c r="AA615" s="28"/>
      <c r="AB615" s="28"/>
    </row>
    <row r="616" ht="12.0" customHeight="1">
      <c r="A616" s="8" t="s">
        <v>46</v>
      </c>
      <c r="B616" s="9">
        <v>43408.0</v>
      </c>
      <c r="C616" s="10">
        <v>0.375</v>
      </c>
      <c r="D616" s="10">
        <v>0.5</v>
      </c>
      <c r="E616" s="13">
        <v>35.7</v>
      </c>
      <c r="F616" s="13"/>
      <c r="G616" s="13"/>
      <c r="H616" s="15">
        <v>29.5</v>
      </c>
      <c r="I616" s="13">
        <v>25.7</v>
      </c>
      <c r="J616" s="13">
        <v>4.4</v>
      </c>
      <c r="K616" s="13">
        <v>30.6</v>
      </c>
      <c r="L616" s="13">
        <v>0.0</v>
      </c>
      <c r="M616" s="13">
        <v>84.01</v>
      </c>
      <c r="N616" s="13">
        <v>75.24</v>
      </c>
      <c r="O616" s="13"/>
      <c r="P616" s="17">
        <f t="shared" si="24"/>
        <v>35</v>
      </c>
      <c r="Q616" s="17" t="str">
        <f t="shared" si="25"/>
        <v/>
      </c>
      <c r="R616" s="17">
        <f t="shared" si="3"/>
        <v>33.01980784</v>
      </c>
      <c r="S616" s="17">
        <f t="shared" si="26"/>
        <v>29.97980784</v>
      </c>
      <c r="T616" s="17">
        <f t="shared" si="5"/>
        <v>41.22471588</v>
      </c>
      <c r="U616" s="17">
        <f t="shared" si="6"/>
        <v>72.7228974</v>
      </c>
      <c r="V616" s="13">
        <f>N614+L616-M616</f>
        <v>7.71</v>
      </c>
      <c r="W616" s="27"/>
      <c r="X616" s="28"/>
      <c r="Y616" s="28"/>
      <c r="Z616" s="28"/>
      <c r="AA616" s="28"/>
      <c r="AB616" s="28"/>
    </row>
    <row r="617" ht="12.0" customHeight="1">
      <c r="A617" s="4" t="s">
        <v>46</v>
      </c>
      <c r="B617" s="29">
        <v>43408.0</v>
      </c>
      <c r="C617" s="3">
        <v>0.625</v>
      </c>
      <c r="D617" s="3">
        <v>0.75</v>
      </c>
      <c r="E617" s="1"/>
      <c r="F617" s="1"/>
      <c r="G617" s="1"/>
      <c r="H617" s="30"/>
      <c r="I617" s="1"/>
      <c r="J617" s="1"/>
      <c r="K617" s="1"/>
      <c r="L617" s="1"/>
      <c r="M617" s="1"/>
      <c r="N617" s="1"/>
      <c r="O617" s="1"/>
      <c r="P617" s="17" t="str">
        <f t="shared" si="24"/>
        <v/>
      </c>
      <c r="Q617" s="31" t="str">
        <f t="shared" si="25"/>
        <v/>
      </c>
      <c r="R617" s="31" t="str">
        <f t="shared" si="3"/>
        <v/>
      </c>
      <c r="S617" s="17" t="str">
        <f t="shared" si="26"/>
        <v/>
      </c>
      <c r="T617" s="31" t="str">
        <f t="shared" si="5"/>
        <v/>
      </c>
      <c r="U617" s="31" t="str">
        <f t="shared" si="6"/>
        <v/>
      </c>
      <c r="V617" s="1"/>
      <c r="W617" s="32"/>
      <c r="X617" s="28"/>
      <c r="Y617" s="28"/>
      <c r="Z617" s="28"/>
      <c r="AA617" s="28"/>
      <c r="AB617" s="28"/>
    </row>
    <row r="618" ht="12.0" customHeight="1">
      <c r="A618" s="8" t="s">
        <v>25</v>
      </c>
      <c r="B618" s="9">
        <v>43409.0</v>
      </c>
      <c r="C618" s="10">
        <v>0.375</v>
      </c>
      <c r="D618" s="10">
        <v>0.5</v>
      </c>
      <c r="E618" s="13">
        <v>35.0</v>
      </c>
      <c r="F618" s="13"/>
      <c r="G618" s="13"/>
      <c r="H618" s="15">
        <v>29.9</v>
      </c>
      <c r="I618" s="13">
        <v>26.6</v>
      </c>
      <c r="J618" s="13">
        <v>3.0</v>
      </c>
      <c r="K618" s="13">
        <v>31.4</v>
      </c>
      <c r="L618" s="13">
        <v>0.0</v>
      </c>
      <c r="M618" s="13">
        <v>71.43</v>
      </c>
      <c r="N618" s="13"/>
      <c r="O618" s="13"/>
      <c r="P618" s="17">
        <f t="shared" si="24"/>
        <v>36.4</v>
      </c>
      <c r="Q618" s="17" t="str">
        <f t="shared" si="25"/>
        <v/>
      </c>
      <c r="R618" s="17">
        <f t="shared" si="3"/>
        <v>34.82194116</v>
      </c>
      <c r="S618" s="17">
        <f t="shared" si="26"/>
        <v>32.18194116</v>
      </c>
      <c r="T618" s="17">
        <f t="shared" si="5"/>
        <v>42.18361452</v>
      </c>
      <c r="U618" s="17">
        <f t="shared" si="6"/>
        <v>76.29014614</v>
      </c>
      <c r="V618" s="13">
        <f>N616+L618-M618</f>
        <v>3.81</v>
      </c>
      <c r="W618" s="27"/>
      <c r="X618" s="28"/>
      <c r="Y618" s="28"/>
      <c r="Z618" s="28"/>
      <c r="AA618" s="28"/>
      <c r="AB618" s="28"/>
    </row>
    <row r="619" ht="12.0" customHeight="1">
      <c r="A619" s="4" t="s">
        <v>25</v>
      </c>
      <c r="B619" s="29">
        <v>43409.0</v>
      </c>
      <c r="C619" s="3">
        <v>0.625</v>
      </c>
      <c r="D619" s="3">
        <v>0.75</v>
      </c>
      <c r="E619" s="1"/>
      <c r="F619" s="1"/>
      <c r="G619" s="1"/>
      <c r="H619" s="30">
        <v>34.6</v>
      </c>
      <c r="I619" s="1">
        <v>27.8</v>
      </c>
      <c r="J619" s="1">
        <v>1.1</v>
      </c>
      <c r="K619" s="1">
        <v>37.9</v>
      </c>
      <c r="L619" s="1"/>
      <c r="M619" s="1"/>
      <c r="N619" s="1"/>
      <c r="O619" s="1"/>
      <c r="P619" s="17" t="str">
        <f t="shared" si="24"/>
        <v/>
      </c>
      <c r="Q619" s="31" t="str">
        <f t="shared" si="25"/>
        <v/>
      </c>
      <c r="R619" s="31">
        <f t="shared" si="3"/>
        <v>37.3577292</v>
      </c>
      <c r="S619" s="17">
        <f t="shared" si="26"/>
        <v>31.9177292</v>
      </c>
      <c r="T619" s="31">
        <f t="shared" si="5"/>
        <v>54.98950443</v>
      </c>
      <c r="U619" s="31">
        <f t="shared" si="6"/>
        <v>58.04331123</v>
      </c>
      <c r="V619" s="1"/>
      <c r="W619" s="32"/>
      <c r="X619" s="28"/>
      <c r="Y619" s="28"/>
      <c r="Z619" s="28"/>
      <c r="AA619" s="28"/>
      <c r="AB619" s="28"/>
    </row>
    <row r="620" ht="12.0" customHeight="1">
      <c r="A620" s="8" t="s">
        <v>39</v>
      </c>
      <c r="B620" s="9">
        <v>43410.0</v>
      </c>
      <c r="C620" s="10">
        <v>0.375</v>
      </c>
      <c r="D620" s="10">
        <v>0.5</v>
      </c>
      <c r="E620" s="13">
        <v>36.4</v>
      </c>
      <c r="F620" s="13"/>
      <c r="G620" s="13"/>
      <c r="H620" s="15">
        <v>29.8</v>
      </c>
      <c r="I620" s="13">
        <v>26.6</v>
      </c>
      <c r="J620" s="13">
        <v>0.1</v>
      </c>
      <c r="K620" s="13">
        <v>29.8</v>
      </c>
      <c r="L620" s="13">
        <v>0.0</v>
      </c>
      <c r="M620" s="13">
        <v>65.49</v>
      </c>
      <c r="N620" s="13"/>
      <c r="O620" s="13"/>
      <c r="P620" s="17">
        <f t="shared" si="24"/>
        <v>36.2</v>
      </c>
      <c r="Q620" s="17" t="str">
        <f t="shared" si="25"/>
        <v/>
      </c>
      <c r="R620" s="17">
        <f t="shared" si="3"/>
        <v>34.82194116</v>
      </c>
      <c r="S620" s="17">
        <f t="shared" si="26"/>
        <v>32.26194116</v>
      </c>
      <c r="T620" s="17">
        <f t="shared" si="5"/>
        <v>41.94208964</v>
      </c>
      <c r="U620" s="17">
        <f t="shared" si="6"/>
        <v>76.9202046</v>
      </c>
      <c r="V620" s="13">
        <f>M618+L620-M620</f>
        <v>5.94</v>
      </c>
      <c r="W620" s="27"/>
      <c r="X620" s="28"/>
      <c r="Y620" s="28"/>
      <c r="Z620" s="28"/>
      <c r="AA620" s="28"/>
      <c r="AB620" s="28"/>
    </row>
    <row r="621" ht="12.0" customHeight="1">
      <c r="A621" s="4" t="s">
        <v>39</v>
      </c>
      <c r="B621" s="29">
        <v>43410.0</v>
      </c>
      <c r="C621" s="3">
        <v>0.625</v>
      </c>
      <c r="D621" s="3">
        <v>0.75</v>
      </c>
      <c r="E621" s="1"/>
      <c r="F621" s="1"/>
      <c r="G621" s="1"/>
      <c r="H621" s="30">
        <v>27.2</v>
      </c>
      <c r="I621" s="1">
        <v>25.8</v>
      </c>
      <c r="J621" s="1">
        <v>0.6</v>
      </c>
      <c r="K621" s="1">
        <v>27.8</v>
      </c>
      <c r="L621" s="1"/>
      <c r="M621" s="1"/>
      <c r="N621" s="1"/>
      <c r="O621" s="1"/>
      <c r="P621" s="17" t="str">
        <f t="shared" si="24"/>
        <v/>
      </c>
      <c r="Q621" s="31" t="str">
        <f t="shared" si="25"/>
        <v/>
      </c>
      <c r="R621" s="31">
        <f t="shared" si="3"/>
        <v>33.21594473</v>
      </c>
      <c r="S621" s="17">
        <f t="shared" si="26"/>
        <v>32.09594473</v>
      </c>
      <c r="T621" s="31">
        <f t="shared" si="5"/>
        <v>36.07043238</v>
      </c>
      <c r="U621" s="31">
        <f t="shared" si="6"/>
        <v>88.9813141</v>
      </c>
      <c r="V621" s="1"/>
      <c r="W621" s="32"/>
      <c r="X621" s="28"/>
      <c r="Y621" s="28"/>
      <c r="Z621" s="28"/>
      <c r="AA621" s="28"/>
      <c r="AB621" s="28"/>
    </row>
    <row r="622" ht="12.0" customHeight="1">
      <c r="A622" s="8" t="s">
        <v>42</v>
      </c>
      <c r="B622" s="9">
        <v>43411.0</v>
      </c>
      <c r="C622" s="10">
        <v>0.375</v>
      </c>
      <c r="D622" s="10">
        <v>0.5</v>
      </c>
      <c r="E622" s="13">
        <v>36.2</v>
      </c>
      <c r="F622" s="13"/>
      <c r="G622" s="13"/>
      <c r="H622" s="15">
        <v>30.2</v>
      </c>
      <c r="I622" s="13">
        <v>26.7</v>
      </c>
      <c r="J622" s="13">
        <v>3.9</v>
      </c>
      <c r="K622" s="13">
        <v>31.6</v>
      </c>
      <c r="L622" s="13">
        <v>10.0</v>
      </c>
      <c r="M622" s="13">
        <v>71.36</v>
      </c>
      <c r="N622" s="13"/>
      <c r="O622" s="13"/>
      <c r="P622" s="17">
        <f t="shared" si="24"/>
        <v>33.6</v>
      </c>
      <c r="Q622" s="17" t="str">
        <f t="shared" si="25"/>
        <v/>
      </c>
      <c r="R622" s="17">
        <f t="shared" si="3"/>
        <v>35.0273704</v>
      </c>
      <c r="S622" s="17">
        <f t="shared" si="26"/>
        <v>32.2273704</v>
      </c>
      <c r="T622" s="17">
        <f t="shared" si="5"/>
        <v>42.91546075</v>
      </c>
      <c r="U622" s="17">
        <f t="shared" si="6"/>
        <v>75.095012</v>
      </c>
      <c r="V622" s="13">
        <f>M620+L622-M622</f>
        <v>4.13</v>
      </c>
      <c r="W622" s="27"/>
      <c r="X622" s="28"/>
      <c r="Y622" s="28"/>
      <c r="Z622" s="28"/>
      <c r="AA622" s="28"/>
      <c r="AB622" s="28"/>
    </row>
    <row r="623" ht="12.0" customHeight="1">
      <c r="A623" s="4" t="s">
        <v>42</v>
      </c>
      <c r="B623" s="29">
        <v>43411.0</v>
      </c>
      <c r="C623" s="3">
        <v>0.625</v>
      </c>
      <c r="D623" s="3">
        <v>0.75</v>
      </c>
      <c r="E623" s="1"/>
      <c r="F623" s="1"/>
      <c r="G623" s="1"/>
      <c r="H623" s="30"/>
      <c r="I623" s="1"/>
      <c r="J623" s="1"/>
      <c r="K623" s="1"/>
      <c r="L623" s="1"/>
      <c r="M623" s="1"/>
      <c r="N623" s="1"/>
      <c r="O623" s="1"/>
      <c r="P623" s="17" t="str">
        <f t="shared" si="24"/>
        <v/>
      </c>
      <c r="Q623" s="31" t="str">
        <f t="shared" si="25"/>
        <v/>
      </c>
      <c r="R623" s="31" t="str">
        <f t="shared" si="3"/>
        <v/>
      </c>
      <c r="S623" s="17" t="str">
        <f t="shared" si="26"/>
        <v/>
      </c>
      <c r="T623" s="31" t="str">
        <f t="shared" si="5"/>
        <v/>
      </c>
      <c r="U623" s="31" t="str">
        <f t="shared" si="6"/>
        <v/>
      </c>
      <c r="V623" s="1"/>
      <c r="W623" s="32"/>
      <c r="X623" s="28"/>
      <c r="Y623" s="28"/>
      <c r="Z623" s="28"/>
      <c r="AA623" s="28"/>
      <c r="AB623" s="28"/>
    </row>
    <row r="624" ht="12.0" customHeight="1">
      <c r="A624" s="8" t="s">
        <v>43</v>
      </c>
      <c r="B624" s="9">
        <v>43412.0</v>
      </c>
      <c r="C624" s="10">
        <v>0.375</v>
      </c>
      <c r="D624" s="10">
        <v>0.5</v>
      </c>
      <c r="E624" s="13">
        <v>33.6</v>
      </c>
      <c r="F624" s="13"/>
      <c r="G624" s="13"/>
      <c r="H624" s="15">
        <v>29.7</v>
      </c>
      <c r="I624" s="13">
        <v>26.4</v>
      </c>
      <c r="J624" s="13">
        <v>2.5</v>
      </c>
      <c r="K624" s="13">
        <v>31.3</v>
      </c>
      <c r="L624" s="13">
        <v>26.0</v>
      </c>
      <c r="M624" s="13">
        <v>88.26</v>
      </c>
      <c r="N624" s="13">
        <v>61.99</v>
      </c>
      <c r="O624" s="13"/>
      <c r="P624" s="17">
        <f t="shared" si="24"/>
        <v>34.8</v>
      </c>
      <c r="Q624" s="17" t="str">
        <f t="shared" si="25"/>
        <v/>
      </c>
      <c r="R624" s="17">
        <f t="shared" si="3"/>
        <v>34.41422945</v>
      </c>
      <c r="S624" s="17">
        <f t="shared" si="26"/>
        <v>31.77422945</v>
      </c>
      <c r="T624" s="17">
        <f t="shared" si="5"/>
        <v>41.70176826</v>
      </c>
      <c r="U624" s="17">
        <f t="shared" si="6"/>
        <v>76.19396197</v>
      </c>
      <c r="V624" s="13">
        <f>M622+L624-M624</f>
        <v>9.1</v>
      </c>
      <c r="W624" s="27"/>
      <c r="X624" s="28"/>
      <c r="Y624" s="28"/>
      <c r="Z624" s="28"/>
      <c r="AA624" s="28"/>
      <c r="AB624" s="28"/>
    </row>
    <row r="625" ht="12.0" customHeight="1">
      <c r="A625" s="4" t="s">
        <v>43</v>
      </c>
      <c r="B625" s="29">
        <v>43412.0</v>
      </c>
      <c r="C625" s="3">
        <v>0.625</v>
      </c>
      <c r="D625" s="3">
        <v>0.75</v>
      </c>
      <c r="E625" s="1"/>
      <c r="F625" s="1"/>
      <c r="G625" s="1"/>
      <c r="H625" s="30">
        <v>33.6</v>
      </c>
      <c r="I625" s="1">
        <v>25.8</v>
      </c>
      <c r="J625" s="1">
        <v>0.5</v>
      </c>
      <c r="K625" s="1">
        <v>35.3</v>
      </c>
      <c r="L625" s="1"/>
      <c r="M625" s="1"/>
      <c r="N625" s="1"/>
      <c r="O625" s="1"/>
      <c r="P625" s="17" t="str">
        <f t="shared" si="24"/>
        <v/>
      </c>
      <c r="Q625" s="31" t="str">
        <f t="shared" si="25"/>
        <v/>
      </c>
      <c r="R625" s="31">
        <f t="shared" si="3"/>
        <v>33.21594473</v>
      </c>
      <c r="S625" s="17">
        <f t="shared" si="26"/>
        <v>26.97594473</v>
      </c>
      <c r="T625" s="31">
        <f t="shared" si="5"/>
        <v>52.01365417</v>
      </c>
      <c r="U625" s="31">
        <f t="shared" si="6"/>
        <v>51.86319855</v>
      </c>
      <c r="V625" s="1"/>
      <c r="W625" s="32"/>
      <c r="X625" s="28"/>
      <c r="Y625" s="28"/>
      <c r="Z625" s="28"/>
      <c r="AA625" s="28"/>
      <c r="AB625" s="28"/>
    </row>
    <row r="626" ht="12.0" customHeight="1">
      <c r="A626" s="8" t="s">
        <v>44</v>
      </c>
      <c r="B626" s="9">
        <v>43413.0</v>
      </c>
      <c r="C626" s="10">
        <v>0.375</v>
      </c>
      <c r="D626" s="10">
        <v>0.5</v>
      </c>
      <c r="E626" s="13">
        <v>34.8</v>
      </c>
      <c r="F626" s="13"/>
      <c r="G626" s="13"/>
      <c r="H626" s="15">
        <v>29.6</v>
      </c>
      <c r="I626" s="13">
        <v>25.9</v>
      </c>
      <c r="J626" s="13">
        <v>2.8</v>
      </c>
      <c r="K626" s="13">
        <v>30.8</v>
      </c>
      <c r="L626" s="13">
        <v>0.0</v>
      </c>
      <c r="M626" s="13">
        <v>55.67</v>
      </c>
      <c r="N626" s="13"/>
      <c r="O626" s="13"/>
      <c r="P626" s="17" t="str">
        <f t="shared" si="24"/>
        <v/>
      </c>
      <c r="Q626" s="17" t="str">
        <f t="shared" si="25"/>
        <v/>
      </c>
      <c r="R626" s="17">
        <f t="shared" si="3"/>
        <v>33.41309631</v>
      </c>
      <c r="S626" s="17">
        <f t="shared" si="26"/>
        <v>30.45309631</v>
      </c>
      <c r="T626" s="17">
        <f t="shared" si="5"/>
        <v>41.46264535</v>
      </c>
      <c r="U626" s="17">
        <f t="shared" si="6"/>
        <v>73.44706556</v>
      </c>
      <c r="V626" s="13">
        <f>N624+L626-M626</f>
        <v>6.32</v>
      </c>
      <c r="W626" s="27"/>
      <c r="X626" s="28"/>
      <c r="Y626" s="28"/>
      <c r="Z626" s="28"/>
      <c r="AA626" s="28"/>
      <c r="AB626" s="28"/>
    </row>
    <row r="627" ht="12.0" customHeight="1">
      <c r="A627" s="4" t="s">
        <v>44</v>
      </c>
      <c r="B627" s="29">
        <v>43413.0</v>
      </c>
      <c r="C627" s="3">
        <v>0.625</v>
      </c>
      <c r="D627" s="3">
        <v>0.75</v>
      </c>
      <c r="E627" s="1"/>
      <c r="F627" s="1"/>
      <c r="G627" s="1"/>
      <c r="H627" s="30">
        <v>33.2</v>
      </c>
      <c r="I627" s="1">
        <v>26.4</v>
      </c>
      <c r="J627" s="1">
        <v>1.6</v>
      </c>
      <c r="K627" s="1">
        <v>35.8</v>
      </c>
      <c r="L627" s="1"/>
      <c r="M627" s="1"/>
      <c r="N627" s="1"/>
      <c r="O627" s="1"/>
      <c r="P627" s="17" t="str">
        <f t="shared" si="24"/>
        <v/>
      </c>
      <c r="Q627" s="31" t="str">
        <f t="shared" si="25"/>
        <v/>
      </c>
      <c r="R627" s="31">
        <f t="shared" si="3"/>
        <v>34.41422945</v>
      </c>
      <c r="S627" s="17">
        <f t="shared" si="26"/>
        <v>28.97422945</v>
      </c>
      <c r="T627" s="31">
        <f t="shared" si="5"/>
        <v>50.86304633</v>
      </c>
      <c r="U627" s="31">
        <f t="shared" si="6"/>
        <v>56.96518699</v>
      </c>
      <c r="V627" s="1"/>
      <c r="W627" s="32"/>
      <c r="X627" s="28"/>
      <c r="Y627" s="28"/>
      <c r="Z627" s="28"/>
      <c r="AA627" s="28"/>
      <c r="AB627" s="28"/>
    </row>
    <row r="628" ht="12.0" customHeight="1">
      <c r="A628" s="8" t="s">
        <v>45</v>
      </c>
      <c r="B628" s="9">
        <v>43414.0</v>
      </c>
      <c r="C628" s="10">
        <v>0.375</v>
      </c>
      <c r="D628" s="10">
        <v>0.5</v>
      </c>
      <c r="E628" s="13"/>
      <c r="F628" s="13"/>
      <c r="G628" s="13"/>
      <c r="H628" s="15"/>
      <c r="I628" s="13"/>
      <c r="J628" s="13"/>
      <c r="K628" s="13"/>
      <c r="L628" s="13"/>
      <c r="M628" s="13"/>
      <c r="N628" s="13"/>
      <c r="O628" s="13"/>
      <c r="P628" s="17">
        <f t="shared" si="24"/>
        <v>34.8</v>
      </c>
      <c r="Q628" s="17" t="str">
        <f t="shared" si="25"/>
        <v/>
      </c>
      <c r="R628" s="17" t="str">
        <f t="shared" si="3"/>
        <v/>
      </c>
      <c r="S628" s="17" t="str">
        <f t="shared" si="26"/>
        <v/>
      </c>
      <c r="T628" s="17" t="str">
        <f t="shared" si="5"/>
        <v/>
      </c>
      <c r="U628" s="17" t="str">
        <f t="shared" si="6"/>
        <v/>
      </c>
      <c r="V628" s="13"/>
      <c r="W628" s="27"/>
      <c r="X628" s="28"/>
      <c r="Y628" s="28"/>
      <c r="Z628" s="28"/>
      <c r="AA628" s="28"/>
      <c r="AB628" s="28"/>
    </row>
    <row r="629" ht="12.0" customHeight="1">
      <c r="A629" s="4" t="s">
        <v>45</v>
      </c>
      <c r="B629" s="29">
        <v>43414.0</v>
      </c>
      <c r="C629" s="3">
        <v>0.625</v>
      </c>
      <c r="D629" s="3">
        <v>0.75</v>
      </c>
      <c r="E629" s="1"/>
      <c r="F629" s="1"/>
      <c r="G629" s="1"/>
      <c r="H629" s="30"/>
      <c r="I629" s="1"/>
      <c r="J629" s="1"/>
      <c r="K629" s="1"/>
      <c r="L629" s="1"/>
      <c r="M629" s="1"/>
      <c r="N629" s="1"/>
      <c r="O629" s="1"/>
      <c r="P629" s="17" t="str">
        <f t="shared" si="24"/>
        <v/>
      </c>
      <c r="Q629" s="31" t="str">
        <f t="shared" si="25"/>
        <v/>
      </c>
      <c r="R629" s="31" t="str">
        <f t="shared" si="3"/>
        <v/>
      </c>
      <c r="S629" s="17" t="str">
        <f t="shared" si="26"/>
        <v/>
      </c>
      <c r="T629" s="31" t="str">
        <f t="shared" si="5"/>
        <v/>
      </c>
      <c r="U629" s="31" t="str">
        <f t="shared" si="6"/>
        <v/>
      </c>
      <c r="V629" s="1"/>
      <c r="W629" s="32"/>
      <c r="X629" s="28"/>
      <c r="Y629" s="28"/>
      <c r="Z629" s="28"/>
      <c r="AA629" s="28"/>
      <c r="AB629" s="28"/>
    </row>
    <row r="630" ht="12.0" customHeight="1">
      <c r="A630" s="8" t="s">
        <v>46</v>
      </c>
      <c r="B630" s="9">
        <v>43415.0</v>
      </c>
      <c r="C630" s="10">
        <v>0.375</v>
      </c>
      <c r="D630" s="10">
        <v>0.5</v>
      </c>
      <c r="E630" s="13">
        <v>34.8</v>
      </c>
      <c r="F630" s="13"/>
      <c r="G630" s="13"/>
      <c r="H630" s="15">
        <v>28.8</v>
      </c>
      <c r="I630" s="13">
        <v>26.8</v>
      </c>
      <c r="J630" s="13">
        <v>1.5</v>
      </c>
      <c r="K630" s="13">
        <v>29.2</v>
      </c>
      <c r="L630" s="13">
        <v>37.25</v>
      </c>
      <c r="M630" s="13">
        <v>77.2</v>
      </c>
      <c r="N630" s="13"/>
      <c r="O630" s="13"/>
      <c r="P630" s="17">
        <f t="shared" si="24"/>
        <v>33.8</v>
      </c>
      <c r="Q630" s="17" t="str">
        <f t="shared" si="25"/>
        <v/>
      </c>
      <c r="R630" s="17">
        <f t="shared" si="3"/>
        <v>35.23385461</v>
      </c>
      <c r="S630" s="17">
        <f t="shared" si="26"/>
        <v>33.63385461</v>
      </c>
      <c r="T630" s="17">
        <f t="shared" si="5"/>
        <v>39.59220806</v>
      </c>
      <c r="U630" s="17">
        <f t="shared" si="6"/>
        <v>84.9506917</v>
      </c>
      <c r="V630" s="13"/>
      <c r="W630" s="27"/>
      <c r="X630" s="28"/>
      <c r="Y630" s="28"/>
      <c r="Z630" s="28"/>
      <c r="AA630" s="28"/>
      <c r="AB630" s="28"/>
    </row>
    <row r="631" ht="12.0" customHeight="1">
      <c r="A631" s="4" t="s">
        <v>46</v>
      </c>
      <c r="B631" s="29">
        <v>43415.0</v>
      </c>
      <c r="C631" s="3">
        <v>0.625</v>
      </c>
      <c r="D631" s="3">
        <v>0.75</v>
      </c>
      <c r="E631" s="1"/>
      <c r="F631" s="1"/>
      <c r="G631" s="1"/>
      <c r="H631" s="30"/>
      <c r="I631" s="1"/>
      <c r="J631" s="1"/>
      <c r="K631" s="1"/>
      <c r="L631" s="1"/>
      <c r="M631" s="1"/>
      <c r="N631" s="1"/>
      <c r="O631" s="1"/>
      <c r="P631" s="17" t="str">
        <f t="shared" si="24"/>
        <v/>
      </c>
      <c r="Q631" s="31" t="str">
        <f t="shared" si="25"/>
        <v/>
      </c>
      <c r="R631" s="31" t="str">
        <f t="shared" si="3"/>
        <v/>
      </c>
      <c r="S631" s="17" t="str">
        <f t="shared" si="26"/>
        <v/>
      </c>
      <c r="T631" s="31" t="str">
        <f t="shared" si="5"/>
        <v/>
      </c>
      <c r="U631" s="31" t="str">
        <f t="shared" si="6"/>
        <v/>
      </c>
      <c r="V631" s="1"/>
      <c r="W631" s="32"/>
      <c r="X631" s="28"/>
      <c r="Y631" s="28"/>
      <c r="Z631" s="28"/>
      <c r="AA631" s="28"/>
      <c r="AB631" s="28"/>
    </row>
    <row r="632" ht="12.0" customHeight="1">
      <c r="A632" s="8" t="s">
        <v>25</v>
      </c>
      <c r="B632" s="9">
        <v>43416.0</v>
      </c>
      <c r="C632" s="10">
        <v>0.375</v>
      </c>
      <c r="D632" s="10">
        <v>0.5</v>
      </c>
      <c r="E632" s="13">
        <v>33.8</v>
      </c>
      <c r="F632" s="13"/>
      <c r="G632" s="13"/>
      <c r="H632" s="15">
        <v>29.2</v>
      </c>
      <c r="I632" s="13">
        <v>26.0</v>
      </c>
      <c r="J632" s="13">
        <v>2.8</v>
      </c>
      <c r="K632" s="13">
        <v>32.5</v>
      </c>
      <c r="L632" s="13">
        <v>0.0</v>
      </c>
      <c r="M632" s="13">
        <v>72.71</v>
      </c>
      <c r="N632" s="13"/>
      <c r="O632" s="13"/>
      <c r="P632" s="17">
        <f t="shared" si="24"/>
        <v>34.1</v>
      </c>
      <c r="Q632" s="17" t="str">
        <f t="shared" si="25"/>
        <v/>
      </c>
      <c r="R632" s="17">
        <f t="shared" si="3"/>
        <v>33.61126698</v>
      </c>
      <c r="S632" s="17">
        <f t="shared" si="26"/>
        <v>31.05126698</v>
      </c>
      <c r="T632" s="17">
        <f t="shared" si="5"/>
        <v>40.51803823</v>
      </c>
      <c r="U632" s="17">
        <f t="shared" si="6"/>
        <v>76.63566238</v>
      </c>
      <c r="V632" s="13">
        <f>M630+L632-M632</f>
        <v>4.49</v>
      </c>
      <c r="W632" s="27"/>
      <c r="X632" s="28"/>
      <c r="Y632" s="28"/>
      <c r="Z632" s="28"/>
      <c r="AA632" s="28"/>
      <c r="AB632" s="28"/>
    </row>
    <row r="633" ht="12.0" customHeight="1">
      <c r="A633" s="4" t="s">
        <v>25</v>
      </c>
      <c r="B633" s="29">
        <v>43416.0</v>
      </c>
      <c r="C633" s="3">
        <v>0.625</v>
      </c>
      <c r="D633" s="3">
        <v>0.75</v>
      </c>
      <c r="E633" s="1"/>
      <c r="F633" s="1"/>
      <c r="G633" s="1"/>
      <c r="H633" s="30">
        <v>33.2</v>
      </c>
      <c r="I633" s="1">
        <v>27.8</v>
      </c>
      <c r="J633" s="1">
        <v>1.2</v>
      </c>
      <c r="K633" s="1">
        <v>35.2</v>
      </c>
      <c r="L633" s="1"/>
      <c r="M633" s="1"/>
      <c r="N633" s="1"/>
      <c r="O633" s="1"/>
      <c r="P633" s="17" t="str">
        <f t="shared" si="24"/>
        <v/>
      </c>
      <c r="Q633" s="31" t="str">
        <f t="shared" si="25"/>
        <v/>
      </c>
      <c r="R633" s="31">
        <f t="shared" si="3"/>
        <v>37.3577292</v>
      </c>
      <c r="S633" s="17">
        <f t="shared" si="26"/>
        <v>33.0377292</v>
      </c>
      <c r="T633" s="31">
        <f t="shared" si="5"/>
        <v>50.86304633</v>
      </c>
      <c r="U633" s="31">
        <f t="shared" si="6"/>
        <v>64.95428722</v>
      </c>
      <c r="V633" s="1"/>
      <c r="W633" s="32"/>
      <c r="X633" s="28"/>
      <c r="Y633" s="28"/>
      <c r="Z633" s="28"/>
      <c r="AA633" s="28"/>
      <c r="AB633" s="28"/>
    </row>
    <row r="634" ht="12.0" customHeight="1">
      <c r="A634" s="8" t="s">
        <v>39</v>
      </c>
      <c r="B634" s="9">
        <v>43417.0</v>
      </c>
      <c r="C634" s="10">
        <v>0.375</v>
      </c>
      <c r="D634" s="10">
        <v>0.5</v>
      </c>
      <c r="E634" s="13">
        <v>34.1</v>
      </c>
      <c r="F634" s="13"/>
      <c r="G634" s="13"/>
      <c r="H634" s="15">
        <v>29.4</v>
      </c>
      <c r="I634" s="13">
        <v>26.4</v>
      </c>
      <c r="J634" s="13">
        <v>3.4</v>
      </c>
      <c r="K634" s="13">
        <v>29.2</v>
      </c>
      <c r="L634" s="13">
        <v>6.0</v>
      </c>
      <c r="M634" s="13">
        <v>73.44</v>
      </c>
      <c r="N634" s="13"/>
      <c r="O634" s="13"/>
      <c r="P634" s="17">
        <f t="shared" si="24"/>
        <v>34</v>
      </c>
      <c r="Q634" s="17" t="str">
        <f t="shared" si="25"/>
        <v/>
      </c>
      <c r="R634" s="17">
        <f t="shared" si="3"/>
        <v>34.41422945</v>
      </c>
      <c r="S634" s="17">
        <f t="shared" si="26"/>
        <v>32.01422945</v>
      </c>
      <c r="T634" s="17">
        <f t="shared" si="5"/>
        <v>40.98797486</v>
      </c>
      <c r="U634" s="17">
        <f t="shared" si="6"/>
        <v>78.10639476</v>
      </c>
      <c r="V634" s="13">
        <f>M632+L634-M634</f>
        <v>5.27</v>
      </c>
      <c r="W634" s="27"/>
      <c r="X634" s="28"/>
      <c r="Y634" s="28"/>
      <c r="Z634" s="28"/>
      <c r="AA634" s="28"/>
      <c r="AB634" s="28"/>
    </row>
    <row r="635" ht="12.0" customHeight="1">
      <c r="A635" s="4" t="s">
        <v>39</v>
      </c>
      <c r="B635" s="29">
        <v>43417.0</v>
      </c>
      <c r="C635" s="3">
        <v>0.625</v>
      </c>
      <c r="D635" s="3">
        <v>0.75</v>
      </c>
      <c r="E635" s="1"/>
      <c r="F635" s="1"/>
      <c r="G635" s="1"/>
      <c r="H635" s="30">
        <v>32.4</v>
      </c>
      <c r="I635" s="1">
        <v>27.2</v>
      </c>
      <c r="J635" s="1">
        <v>0.1</v>
      </c>
      <c r="K635" s="1">
        <v>30.9</v>
      </c>
      <c r="L635" s="1"/>
      <c r="M635" s="1"/>
      <c r="N635" s="1"/>
      <c r="O635" s="1"/>
      <c r="P635" s="17" t="str">
        <f t="shared" si="24"/>
        <v/>
      </c>
      <c r="Q635" s="31" t="str">
        <f t="shared" si="25"/>
        <v/>
      </c>
      <c r="R635" s="31">
        <f t="shared" si="3"/>
        <v>36.07043238</v>
      </c>
      <c r="S635" s="17">
        <f t="shared" si="26"/>
        <v>31.91043238</v>
      </c>
      <c r="T635" s="31">
        <f t="shared" si="5"/>
        <v>48.62794535</v>
      </c>
      <c r="U635" s="31">
        <f t="shared" si="6"/>
        <v>65.62159299</v>
      </c>
      <c r="V635" s="1"/>
      <c r="W635" s="32"/>
      <c r="X635" s="28"/>
      <c r="Y635" s="28"/>
      <c r="Z635" s="28"/>
      <c r="AA635" s="28"/>
      <c r="AB635" s="28"/>
    </row>
    <row r="636" ht="12.0" customHeight="1">
      <c r="A636" s="8" t="s">
        <v>42</v>
      </c>
      <c r="B636" s="9">
        <v>43418.0</v>
      </c>
      <c r="C636" s="10">
        <v>0.375</v>
      </c>
      <c r="D636" s="10">
        <v>0.5</v>
      </c>
      <c r="E636" s="13">
        <v>34.0</v>
      </c>
      <c r="F636" s="13"/>
      <c r="G636" s="13"/>
      <c r="H636" s="15">
        <v>30.0</v>
      </c>
      <c r="I636" s="13">
        <v>26.7</v>
      </c>
      <c r="J636" s="13">
        <v>3.5</v>
      </c>
      <c r="K636" s="13">
        <v>30.2</v>
      </c>
      <c r="L636" s="13">
        <v>0.0</v>
      </c>
      <c r="M636" s="13">
        <v>67.51</v>
      </c>
      <c r="N636" s="13"/>
      <c r="O636" s="13"/>
      <c r="P636" s="17">
        <f t="shared" si="24"/>
        <v>35.1</v>
      </c>
      <c r="Q636" s="17" t="str">
        <f t="shared" si="25"/>
        <v/>
      </c>
      <c r="R636" s="17">
        <f t="shared" si="3"/>
        <v>35.0273704</v>
      </c>
      <c r="S636" s="17">
        <f t="shared" si="26"/>
        <v>32.3873704</v>
      </c>
      <c r="T636" s="17">
        <f t="shared" si="5"/>
        <v>42.42634795</v>
      </c>
      <c r="U636" s="17">
        <f t="shared" si="6"/>
        <v>76.33787014</v>
      </c>
      <c r="V636" s="13">
        <f>M634+L636-M636</f>
        <v>5.93</v>
      </c>
      <c r="W636" s="27"/>
      <c r="X636" s="28"/>
      <c r="Y636" s="28"/>
      <c r="Z636" s="28"/>
      <c r="AA636" s="28"/>
      <c r="AB636" s="28"/>
    </row>
    <row r="637" ht="12.0" customHeight="1">
      <c r="A637" s="4" t="s">
        <v>42</v>
      </c>
      <c r="B637" s="29">
        <v>43418.0</v>
      </c>
      <c r="C637" s="3">
        <v>0.625</v>
      </c>
      <c r="D637" s="3">
        <v>0.75</v>
      </c>
      <c r="E637" s="1"/>
      <c r="F637" s="1"/>
      <c r="G637" s="1"/>
      <c r="H637" s="30">
        <v>33.2</v>
      </c>
      <c r="I637" s="1">
        <v>28.2</v>
      </c>
      <c r="J637" s="1">
        <v>1.2</v>
      </c>
      <c r="K637" s="1">
        <v>35.3</v>
      </c>
      <c r="L637" s="1"/>
      <c r="M637" s="1"/>
      <c r="N637" s="1"/>
      <c r="O637" s="1"/>
      <c r="P637" s="17" t="str">
        <f t="shared" si="24"/>
        <v/>
      </c>
      <c r="Q637" s="31" t="str">
        <f t="shared" si="25"/>
        <v/>
      </c>
      <c r="R637" s="31">
        <f t="shared" si="3"/>
        <v>38.23798312</v>
      </c>
      <c r="S637" s="17">
        <f t="shared" si="26"/>
        <v>34.23798312</v>
      </c>
      <c r="T637" s="31">
        <f t="shared" si="5"/>
        <v>50.86304633</v>
      </c>
      <c r="U637" s="31">
        <f t="shared" si="6"/>
        <v>67.31406314</v>
      </c>
      <c r="V637" s="1"/>
      <c r="W637" s="32"/>
      <c r="X637" s="28"/>
      <c r="Y637" s="28"/>
      <c r="Z637" s="28"/>
      <c r="AA637" s="28"/>
      <c r="AB637" s="28"/>
    </row>
    <row r="638" ht="12.0" customHeight="1">
      <c r="A638" s="8" t="s">
        <v>43</v>
      </c>
      <c r="B638" s="9">
        <v>43419.0</v>
      </c>
      <c r="C638" s="10">
        <v>0.375</v>
      </c>
      <c r="D638" s="10">
        <v>0.5</v>
      </c>
      <c r="E638" s="13">
        <v>35.1</v>
      </c>
      <c r="F638" s="13"/>
      <c r="G638" s="13"/>
      <c r="H638" s="15">
        <v>29.4</v>
      </c>
      <c r="I638" s="13">
        <v>26.3</v>
      </c>
      <c r="J638" s="13">
        <v>3.3</v>
      </c>
      <c r="K638" s="13">
        <v>30.0</v>
      </c>
      <c r="L638" s="13">
        <v>0.0</v>
      </c>
      <c r="M638" s="13">
        <v>61.56</v>
      </c>
      <c r="N638" s="13"/>
      <c r="O638" s="13"/>
      <c r="P638" s="17">
        <f t="shared" si="24"/>
        <v>35</v>
      </c>
      <c r="Q638" s="17" t="str">
        <f t="shared" si="25"/>
        <v/>
      </c>
      <c r="R638" s="17">
        <f t="shared" si="3"/>
        <v>34.21193795</v>
      </c>
      <c r="S638" s="17">
        <f t="shared" si="26"/>
        <v>31.73193795</v>
      </c>
      <c r="T638" s="17">
        <f t="shared" si="5"/>
        <v>40.98797486</v>
      </c>
      <c r="U638" s="17">
        <f t="shared" si="6"/>
        <v>77.4176769</v>
      </c>
      <c r="V638" s="13">
        <f>M636+L638-M638</f>
        <v>5.95</v>
      </c>
      <c r="W638" s="27"/>
      <c r="X638" s="28"/>
      <c r="Y638" s="28"/>
      <c r="Z638" s="28"/>
      <c r="AA638" s="28"/>
      <c r="AB638" s="28"/>
    </row>
    <row r="639" ht="12.0" customHeight="1">
      <c r="A639" s="4" t="s">
        <v>43</v>
      </c>
      <c r="B639" s="29">
        <v>43419.0</v>
      </c>
      <c r="C639" s="3">
        <v>0.625</v>
      </c>
      <c r="D639" s="3">
        <v>0.75</v>
      </c>
      <c r="E639" s="1"/>
      <c r="F639" s="1"/>
      <c r="G639" s="1"/>
      <c r="H639" s="30">
        <v>33.0</v>
      </c>
      <c r="I639" s="1">
        <v>26.8</v>
      </c>
      <c r="J639" s="1">
        <v>0.2</v>
      </c>
      <c r="K639" s="1">
        <v>36.6</v>
      </c>
      <c r="L639" s="1"/>
      <c r="M639" s="1"/>
      <c r="N639" s="1"/>
      <c r="O639" s="1"/>
      <c r="P639" s="17" t="str">
        <f t="shared" si="24"/>
        <v/>
      </c>
      <c r="Q639" s="31" t="str">
        <f t="shared" si="25"/>
        <v/>
      </c>
      <c r="R639" s="31">
        <f t="shared" si="3"/>
        <v>35.23385461</v>
      </c>
      <c r="S639" s="17">
        <f t="shared" si="26"/>
        <v>30.27385461</v>
      </c>
      <c r="T639" s="31">
        <f t="shared" si="5"/>
        <v>50.29607399</v>
      </c>
      <c r="U639" s="31">
        <f t="shared" si="6"/>
        <v>60.19128772</v>
      </c>
      <c r="V639" s="1"/>
      <c r="W639" s="32"/>
      <c r="X639" s="28"/>
      <c r="Y639" s="28"/>
      <c r="Z639" s="28"/>
      <c r="AA639" s="28"/>
      <c r="AB639" s="28"/>
    </row>
    <row r="640" ht="12.0" customHeight="1">
      <c r="A640" s="8" t="s">
        <v>44</v>
      </c>
      <c r="B640" s="9">
        <v>43420.0</v>
      </c>
      <c r="C640" s="10">
        <v>0.375</v>
      </c>
      <c r="D640" s="10">
        <v>0.5</v>
      </c>
      <c r="E640" s="13">
        <v>35.0</v>
      </c>
      <c r="F640" s="13"/>
      <c r="G640" s="13"/>
      <c r="H640" s="15">
        <v>29.9</v>
      </c>
      <c r="I640" s="13">
        <v>25.4</v>
      </c>
      <c r="J640" s="13">
        <v>4.7</v>
      </c>
      <c r="K640" s="13">
        <v>31.3</v>
      </c>
      <c r="L640" s="13">
        <v>0.0</v>
      </c>
      <c r="M640" s="13">
        <v>55.43</v>
      </c>
      <c r="N640" s="13"/>
      <c r="O640" s="13"/>
      <c r="P640" s="17">
        <f t="shared" si="24"/>
        <v>33.6</v>
      </c>
      <c r="Q640" s="17" t="str">
        <f t="shared" si="25"/>
        <v/>
      </c>
      <c r="R640" s="17">
        <f t="shared" si="3"/>
        <v>32.43744129</v>
      </c>
      <c r="S640" s="17">
        <f t="shared" si="26"/>
        <v>28.83744129</v>
      </c>
      <c r="T640" s="17">
        <f t="shared" si="5"/>
        <v>42.18361452</v>
      </c>
      <c r="U640" s="17">
        <f t="shared" si="6"/>
        <v>68.36171253</v>
      </c>
      <c r="V640" s="13">
        <f>M638+L640-M640</f>
        <v>6.13</v>
      </c>
      <c r="W640" s="27"/>
      <c r="X640" s="28"/>
      <c r="Y640" s="28"/>
      <c r="Z640" s="28"/>
      <c r="AA640" s="28"/>
      <c r="AB640" s="28"/>
    </row>
    <row r="641" ht="12.0" customHeight="1">
      <c r="A641" s="4" t="s">
        <v>44</v>
      </c>
      <c r="B641" s="29">
        <v>43420.0</v>
      </c>
      <c r="C641" s="3">
        <v>0.625</v>
      </c>
      <c r="D641" s="3">
        <v>0.75</v>
      </c>
      <c r="E641" s="1"/>
      <c r="F641" s="1"/>
      <c r="G641" s="1"/>
      <c r="H641" s="30">
        <v>32.8</v>
      </c>
      <c r="I641" s="1">
        <v>27.8</v>
      </c>
      <c r="J641" s="1">
        <v>0.4</v>
      </c>
      <c r="K641" s="1">
        <v>34.2</v>
      </c>
      <c r="L641" s="1"/>
      <c r="M641" s="1"/>
      <c r="N641" s="1"/>
      <c r="O641" s="1"/>
      <c r="P641" s="17" t="str">
        <f t="shared" si="24"/>
        <v/>
      </c>
      <c r="Q641" s="31" t="str">
        <f t="shared" si="25"/>
        <v/>
      </c>
      <c r="R641" s="31">
        <f t="shared" si="3"/>
        <v>37.3577292</v>
      </c>
      <c r="S641" s="17">
        <f t="shared" si="26"/>
        <v>33.3577292</v>
      </c>
      <c r="T641" s="31">
        <f t="shared" si="5"/>
        <v>49.73459608</v>
      </c>
      <c r="U641" s="31">
        <f t="shared" si="6"/>
        <v>67.07147908</v>
      </c>
      <c r="V641" s="1"/>
      <c r="W641" s="32"/>
      <c r="X641" s="28"/>
      <c r="Y641" s="28"/>
      <c r="Z641" s="28"/>
      <c r="AA641" s="28"/>
      <c r="AB641" s="28"/>
    </row>
    <row r="642" ht="12.0" customHeight="1">
      <c r="A642" s="8" t="s">
        <v>45</v>
      </c>
      <c r="B642" s="9">
        <v>43421.0</v>
      </c>
      <c r="C642" s="10">
        <v>0.375</v>
      </c>
      <c r="D642" s="10">
        <v>0.5</v>
      </c>
      <c r="E642" s="13">
        <v>33.6</v>
      </c>
      <c r="F642" s="13"/>
      <c r="G642" s="13"/>
      <c r="H642" s="15">
        <v>29.2</v>
      </c>
      <c r="I642" s="13">
        <v>26.8</v>
      </c>
      <c r="J642" s="13">
        <v>5.5</v>
      </c>
      <c r="K642" s="13">
        <v>30.5</v>
      </c>
      <c r="L642" s="13">
        <v>0.0</v>
      </c>
      <c r="M642" s="13">
        <v>51.28</v>
      </c>
      <c r="N642" s="13">
        <v>78.82</v>
      </c>
      <c r="O642" s="13"/>
      <c r="P642" s="17">
        <f t="shared" si="24"/>
        <v>35</v>
      </c>
      <c r="Q642" s="17" t="str">
        <f t="shared" si="25"/>
        <v/>
      </c>
      <c r="R642" s="17">
        <f t="shared" si="3"/>
        <v>35.23385461</v>
      </c>
      <c r="S642" s="17">
        <f t="shared" si="26"/>
        <v>33.31385461</v>
      </c>
      <c r="T642" s="17">
        <f t="shared" si="5"/>
        <v>40.51803823</v>
      </c>
      <c r="U642" s="17">
        <f t="shared" si="6"/>
        <v>82.21981138</v>
      </c>
      <c r="V642" s="13">
        <f>M640+L642-M642</f>
        <v>4.15</v>
      </c>
      <c r="W642" s="27"/>
      <c r="X642" s="28"/>
      <c r="Y642" s="28"/>
      <c r="Z642" s="28"/>
      <c r="AA642" s="28"/>
      <c r="AB642" s="28"/>
    </row>
    <row r="643" ht="12.0" customHeight="1">
      <c r="A643" s="4" t="s">
        <v>45</v>
      </c>
      <c r="B643" s="29">
        <v>43421.0</v>
      </c>
      <c r="C643" s="3">
        <v>0.625</v>
      </c>
      <c r="D643" s="3">
        <v>0.75</v>
      </c>
      <c r="E643" s="1"/>
      <c r="F643" s="1"/>
      <c r="G643" s="1"/>
      <c r="H643" s="30"/>
      <c r="I643" s="1"/>
      <c r="J643" s="1"/>
      <c r="K643" s="1"/>
      <c r="L643" s="1"/>
      <c r="M643" s="1"/>
      <c r="N643" s="1"/>
      <c r="O643" s="1"/>
      <c r="P643" s="17" t="str">
        <f t="shared" si="24"/>
        <v/>
      </c>
      <c r="Q643" s="31" t="str">
        <f t="shared" si="25"/>
        <v/>
      </c>
      <c r="R643" s="31" t="str">
        <f t="shared" si="3"/>
        <v/>
      </c>
      <c r="S643" s="17" t="str">
        <f t="shared" si="26"/>
        <v/>
      </c>
      <c r="T643" s="31" t="str">
        <f t="shared" si="5"/>
        <v/>
      </c>
      <c r="U643" s="31" t="str">
        <f t="shared" si="6"/>
        <v/>
      </c>
      <c r="V643" s="1"/>
      <c r="W643" s="32"/>
      <c r="X643" s="28"/>
      <c r="Y643" s="28"/>
      <c r="Z643" s="28"/>
      <c r="AA643" s="28"/>
      <c r="AB643" s="28"/>
    </row>
    <row r="644" ht="12.0" customHeight="1">
      <c r="A644" s="8" t="s">
        <v>46</v>
      </c>
      <c r="B644" s="9">
        <v>43422.0</v>
      </c>
      <c r="C644" s="10">
        <v>0.375</v>
      </c>
      <c r="D644" s="10">
        <v>0.5</v>
      </c>
      <c r="E644" s="13">
        <v>35.0</v>
      </c>
      <c r="F644" s="13"/>
      <c r="G644" s="13"/>
      <c r="H644" s="15">
        <v>30.6</v>
      </c>
      <c r="I644" s="13">
        <v>27.1</v>
      </c>
      <c r="J644" s="13">
        <v>2.9</v>
      </c>
      <c r="K644" s="13">
        <v>32.1</v>
      </c>
      <c r="L644" s="13">
        <v>0.0</v>
      </c>
      <c r="M644" s="13">
        <v>71.09</v>
      </c>
      <c r="N644" s="13"/>
      <c r="O644" s="13"/>
      <c r="P644" s="17">
        <f t="shared" si="24"/>
        <v>35.3</v>
      </c>
      <c r="Q644" s="17" t="str">
        <f t="shared" si="25"/>
        <v/>
      </c>
      <c r="R644" s="17">
        <f t="shared" si="3"/>
        <v>35.85968262</v>
      </c>
      <c r="S644" s="17">
        <f t="shared" si="26"/>
        <v>33.05968262</v>
      </c>
      <c r="T644" s="17">
        <f t="shared" si="5"/>
        <v>43.90841311</v>
      </c>
      <c r="U644" s="17">
        <f t="shared" si="6"/>
        <v>75.29236491</v>
      </c>
      <c r="V644" s="13">
        <f>N642+L644-M644</f>
        <v>7.73</v>
      </c>
      <c r="W644" s="27"/>
      <c r="X644" s="28"/>
      <c r="Y644" s="28"/>
      <c r="Z644" s="28"/>
      <c r="AA644" s="28"/>
      <c r="AB644" s="28"/>
    </row>
    <row r="645" ht="12.0" customHeight="1">
      <c r="A645" s="4" t="s">
        <v>46</v>
      </c>
      <c r="B645" s="29">
        <v>43422.0</v>
      </c>
      <c r="C645" s="3">
        <v>0.625</v>
      </c>
      <c r="D645" s="3">
        <v>0.75</v>
      </c>
      <c r="E645" s="1"/>
      <c r="F645" s="1"/>
      <c r="G645" s="1"/>
      <c r="H645" s="30"/>
      <c r="I645" s="1"/>
      <c r="J645" s="1"/>
      <c r="K645" s="1"/>
      <c r="L645" s="1"/>
      <c r="M645" s="1"/>
      <c r="N645" s="1"/>
      <c r="O645" s="1"/>
      <c r="P645" s="17" t="str">
        <f t="shared" si="24"/>
        <v/>
      </c>
      <c r="Q645" s="31" t="str">
        <f t="shared" si="25"/>
        <v/>
      </c>
      <c r="R645" s="31" t="str">
        <f t="shared" si="3"/>
        <v/>
      </c>
      <c r="S645" s="17" t="str">
        <f t="shared" si="26"/>
        <v/>
      </c>
      <c r="T645" s="31" t="str">
        <f t="shared" si="5"/>
        <v/>
      </c>
      <c r="U645" s="31" t="str">
        <f t="shared" si="6"/>
        <v/>
      </c>
      <c r="V645" s="1"/>
      <c r="W645" s="32"/>
      <c r="X645" s="28"/>
      <c r="Y645" s="28"/>
      <c r="Z645" s="28"/>
      <c r="AA645" s="28"/>
      <c r="AB645" s="28"/>
    </row>
    <row r="646" ht="12.0" customHeight="1">
      <c r="A646" s="8" t="s">
        <v>25</v>
      </c>
      <c r="B646" s="9">
        <v>43423.0</v>
      </c>
      <c r="C646" s="10">
        <v>0.375</v>
      </c>
      <c r="D646" s="10">
        <v>0.5</v>
      </c>
      <c r="E646" s="13">
        <v>35.3</v>
      </c>
      <c r="F646" s="13"/>
      <c r="G646" s="13"/>
      <c r="H646" s="15">
        <v>30.8</v>
      </c>
      <c r="I646" s="13">
        <v>26.6</v>
      </c>
      <c r="J646" s="13">
        <v>2.2</v>
      </c>
      <c r="K646" s="13">
        <v>33.4</v>
      </c>
      <c r="L646" s="13">
        <v>0.0</v>
      </c>
      <c r="M646" s="13">
        <v>64.5</v>
      </c>
      <c r="N646" s="13"/>
      <c r="O646" s="13"/>
      <c r="P646" s="17">
        <f t="shared" si="24"/>
        <v>34.9</v>
      </c>
      <c r="Q646" s="17" t="str">
        <f t="shared" si="25"/>
        <v/>
      </c>
      <c r="R646" s="17">
        <f t="shared" si="3"/>
        <v>34.82194116</v>
      </c>
      <c r="S646" s="17">
        <f t="shared" si="26"/>
        <v>31.46194116</v>
      </c>
      <c r="T646" s="17">
        <f t="shared" si="5"/>
        <v>44.41233496</v>
      </c>
      <c r="U646" s="17">
        <f t="shared" si="6"/>
        <v>70.84054733</v>
      </c>
      <c r="V646" s="13">
        <f>M644+L646-M646</f>
        <v>6.59</v>
      </c>
      <c r="W646" s="27"/>
      <c r="X646" s="28"/>
      <c r="Y646" s="28"/>
      <c r="Z646" s="28"/>
      <c r="AA646" s="28"/>
      <c r="AB646" s="28"/>
    </row>
    <row r="647" ht="12.0" customHeight="1">
      <c r="A647" s="4" t="s">
        <v>25</v>
      </c>
      <c r="B647" s="29">
        <v>43423.0</v>
      </c>
      <c r="C647" s="3">
        <v>0.625</v>
      </c>
      <c r="D647" s="3">
        <v>0.75</v>
      </c>
      <c r="E647" s="1"/>
      <c r="F647" s="1"/>
      <c r="G647" s="1"/>
      <c r="H647" s="30">
        <v>33.4</v>
      </c>
      <c r="I647" s="1">
        <v>27.6</v>
      </c>
      <c r="J647" s="1">
        <v>1.3</v>
      </c>
      <c r="K647" s="1">
        <v>31.8</v>
      </c>
      <c r="L647" s="1"/>
      <c r="M647" s="1"/>
      <c r="N647" s="1"/>
      <c r="O647" s="1"/>
      <c r="P647" s="17" t="str">
        <f t="shared" si="24"/>
        <v/>
      </c>
      <c r="Q647" s="31" t="str">
        <f t="shared" si="25"/>
        <v/>
      </c>
      <c r="R647" s="31">
        <f t="shared" si="3"/>
        <v>36.92425667</v>
      </c>
      <c r="S647" s="17">
        <f t="shared" si="26"/>
        <v>32.28425667</v>
      </c>
      <c r="T647" s="31">
        <f t="shared" si="5"/>
        <v>51.43555799</v>
      </c>
      <c r="U647" s="31">
        <f t="shared" si="6"/>
        <v>62.76641672</v>
      </c>
      <c r="V647" s="1"/>
      <c r="W647" s="32"/>
      <c r="X647" s="28"/>
      <c r="Y647" s="28"/>
      <c r="Z647" s="28"/>
      <c r="AA647" s="28"/>
      <c r="AB647" s="28"/>
    </row>
    <row r="648" ht="12.0" customHeight="1">
      <c r="A648" s="8" t="s">
        <v>39</v>
      </c>
      <c r="B648" s="9">
        <v>43424.0</v>
      </c>
      <c r="C648" s="10">
        <v>0.375</v>
      </c>
      <c r="D648" s="10">
        <v>0.5</v>
      </c>
      <c r="E648" s="13">
        <v>34.9</v>
      </c>
      <c r="F648" s="13"/>
      <c r="G648" s="13"/>
      <c r="H648" s="15">
        <v>28.8</v>
      </c>
      <c r="I648" s="13">
        <v>26.0</v>
      </c>
      <c r="J648" s="13">
        <v>4.4</v>
      </c>
      <c r="K648" s="13">
        <v>31.4</v>
      </c>
      <c r="L648" s="13">
        <v>4.75</v>
      </c>
      <c r="M648" s="13">
        <v>63.31</v>
      </c>
      <c r="N648" s="13"/>
      <c r="O648" s="13"/>
      <c r="P648" s="17">
        <f t="shared" si="24"/>
        <v>34.8</v>
      </c>
      <c r="Q648" s="17" t="str">
        <f t="shared" si="25"/>
        <v/>
      </c>
      <c r="R648" s="17">
        <f t="shared" si="3"/>
        <v>33.61126698</v>
      </c>
      <c r="S648" s="17">
        <f t="shared" si="26"/>
        <v>31.37126698</v>
      </c>
      <c r="T648" s="17">
        <f t="shared" si="5"/>
        <v>39.59220806</v>
      </c>
      <c r="U648" s="17">
        <f t="shared" si="6"/>
        <v>79.23596212</v>
      </c>
      <c r="V648" s="13">
        <f>M646+L648-M648</f>
        <v>5.94</v>
      </c>
      <c r="W648" s="27"/>
      <c r="X648" s="28"/>
      <c r="Y648" s="28"/>
      <c r="Z648" s="28"/>
      <c r="AA648" s="28"/>
      <c r="AB648" s="28"/>
    </row>
    <row r="649" ht="12.0" customHeight="1">
      <c r="A649" s="4" t="s">
        <v>39</v>
      </c>
      <c r="B649" s="29">
        <v>43424.0</v>
      </c>
      <c r="C649" s="3">
        <v>0.625</v>
      </c>
      <c r="D649" s="3">
        <v>0.75</v>
      </c>
      <c r="E649" s="1"/>
      <c r="F649" s="1"/>
      <c r="G649" s="1"/>
      <c r="H649" s="30">
        <v>28.6</v>
      </c>
      <c r="I649" s="1">
        <v>27.0</v>
      </c>
      <c r="J649" s="1">
        <v>0.9</v>
      </c>
      <c r="K649" s="1">
        <v>29.4</v>
      </c>
      <c r="L649" s="1"/>
      <c r="M649" s="1"/>
      <c r="N649" s="1"/>
      <c r="O649" s="1"/>
      <c r="P649" s="17" t="str">
        <f t="shared" si="24"/>
        <v/>
      </c>
      <c r="Q649" s="31" t="str">
        <f t="shared" si="25"/>
        <v/>
      </c>
      <c r="R649" s="31">
        <f t="shared" si="3"/>
        <v>35.65000614</v>
      </c>
      <c r="S649" s="17">
        <f t="shared" si="26"/>
        <v>34.37000614</v>
      </c>
      <c r="T649" s="31">
        <f t="shared" si="5"/>
        <v>39.13623594</v>
      </c>
      <c r="U649" s="31">
        <f t="shared" si="6"/>
        <v>87.82144045</v>
      </c>
      <c r="V649" s="1"/>
      <c r="W649" s="32"/>
      <c r="X649" s="28"/>
      <c r="Y649" s="28"/>
      <c r="Z649" s="28"/>
      <c r="AA649" s="28"/>
      <c r="AB649" s="28"/>
    </row>
    <row r="650" ht="12.0" customHeight="1">
      <c r="A650" s="8" t="s">
        <v>42</v>
      </c>
      <c r="B650" s="9">
        <v>43425.0</v>
      </c>
      <c r="C650" s="10">
        <v>0.375</v>
      </c>
      <c r="D650" s="10">
        <v>0.5</v>
      </c>
      <c r="E650" s="13">
        <v>34.8</v>
      </c>
      <c r="F650" s="13"/>
      <c r="G650" s="13"/>
      <c r="H650" s="15">
        <v>29.8</v>
      </c>
      <c r="I650" s="13">
        <v>26.3</v>
      </c>
      <c r="J650" s="13">
        <v>1.7</v>
      </c>
      <c r="K650" s="13">
        <v>32.8</v>
      </c>
      <c r="L650" s="13">
        <v>1.0</v>
      </c>
      <c r="M650" s="13">
        <v>61.94</v>
      </c>
      <c r="N650" s="13"/>
      <c r="O650" s="13"/>
      <c r="P650" s="17">
        <f t="shared" si="24"/>
        <v>33.6</v>
      </c>
      <c r="Q650" s="17" t="str">
        <f t="shared" si="25"/>
        <v/>
      </c>
      <c r="R650" s="17">
        <f t="shared" si="3"/>
        <v>34.21193795</v>
      </c>
      <c r="S650" s="17">
        <f t="shared" si="26"/>
        <v>31.41193795</v>
      </c>
      <c r="T650" s="17">
        <f t="shared" si="5"/>
        <v>41.94208964</v>
      </c>
      <c r="U650" s="17">
        <f t="shared" si="6"/>
        <v>74.89359308</v>
      </c>
      <c r="V650" s="13">
        <f>M648+L650-M650</f>
        <v>2.37</v>
      </c>
      <c r="W650" s="27"/>
      <c r="X650" s="28"/>
      <c r="Y650" s="28"/>
      <c r="Z650" s="28"/>
      <c r="AA650" s="28"/>
      <c r="AB650" s="28"/>
    </row>
    <row r="651" ht="12.0" customHeight="1">
      <c r="A651" s="4" t="s">
        <v>42</v>
      </c>
      <c r="B651" s="29">
        <v>43425.0</v>
      </c>
      <c r="C651" s="3">
        <v>0.625</v>
      </c>
      <c r="D651" s="3">
        <v>0.75</v>
      </c>
      <c r="E651" s="1"/>
      <c r="F651" s="1"/>
      <c r="G651" s="1"/>
      <c r="H651" s="30">
        <v>30.2</v>
      </c>
      <c r="I651" s="1">
        <v>28.2</v>
      </c>
      <c r="J651" s="1">
        <v>0.9</v>
      </c>
      <c r="K651" s="1">
        <v>33.1</v>
      </c>
      <c r="L651" s="1"/>
      <c r="M651" s="1"/>
      <c r="N651" s="1"/>
      <c r="O651" s="1"/>
      <c r="P651" s="17" t="str">
        <f t="shared" si="24"/>
        <v/>
      </c>
      <c r="Q651" s="31" t="str">
        <f t="shared" si="25"/>
        <v/>
      </c>
      <c r="R651" s="31">
        <f t="shared" si="3"/>
        <v>38.23798312</v>
      </c>
      <c r="S651" s="17">
        <f t="shared" si="26"/>
        <v>36.63798312</v>
      </c>
      <c r="T651" s="31">
        <f t="shared" si="5"/>
        <v>42.91546075</v>
      </c>
      <c r="U651" s="31">
        <f t="shared" si="6"/>
        <v>85.37245663</v>
      </c>
      <c r="V651" s="1"/>
      <c r="W651" s="32"/>
      <c r="X651" s="28"/>
      <c r="Y651" s="28"/>
      <c r="Z651" s="28"/>
      <c r="AA651" s="28"/>
      <c r="AB651" s="28"/>
    </row>
    <row r="652" ht="12.0" customHeight="1">
      <c r="A652" s="8" t="s">
        <v>43</v>
      </c>
      <c r="B652" s="9">
        <v>43426.0</v>
      </c>
      <c r="C652" s="10">
        <v>0.375</v>
      </c>
      <c r="D652" s="10">
        <v>0.5</v>
      </c>
      <c r="E652" s="13">
        <v>33.6</v>
      </c>
      <c r="F652" s="13"/>
      <c r="G652" s="13"/>
      <c r="H652" s="15">
        <v>29.2</v>
      </c>
      <c r="I652" s="13">
        <v>26.4</v>
      </c>
      <c r="J652" s="13">
        <v>1.8</v>
      </c>
      <c r="K652" s="13">
        <v>32.4</v>
      </c>
      <c r="L652" s="13">
        <v>6.5</v>
      </c>
      <c r="M652" s="13">
        <v>64.94</v>
      </c>
      <c r="N652" s="13">
        <v>66.51</v>
      </c>
      <c r="O652" s="13"/>
      <c r="P652" s="17">
        <f t="shared" si="24"/>
        <v>32.7</v>
      </c>
      <c r="Q652" s="17" t="str">
        <f t="shared" si="25"/>
        <v/>
      </c>
      <c r="R652" s="17">
        <f t="shared" si="3"/>
        <v>34.41422945</v>
      </c>
      <c r="S652" s="17">
        <f t="shared" si="26"/>
        <v>32.17422945</v>
      </c>
      <c r="T652" s="17">
        <f t="shared" si="5"/>
        <v>40.51803823</v>
      </c>
      <c r="U652" s="17">
        <f t="shared" si="6"/>
        <v>79.40717482</v>
      </c>
      <c r="V652" s="13">
        <f>M650+L652-M652</f>
        <v>3.5</v>
      </c>
      <c r="W652" s="27"/>
      <c r="X652" s="28"/>
      <c r="Y652" s="28"/>
      <c r="Z652" s="28"/>
      <c r="AA652" s="28"/>
      <c r="AB652" s="28"/>
    </row>
    <row r="653" ht="12.0" customHeight="1">
      <c r="A653" s="4" t="s">
        <v>43</v>
      </c>
      <c r="B653" s="29">
        <v>43426.0</v>
      </c>
      <c r="C653" s="3">
        <v>0.625</v>
      </c>
      <c r="D653" s="3">
        <v>0.75</v>
      </c>
      <c r="E653" s="1"/>
      <c r="F653" s="1"/>
      <c r="G653" s="1"/>
      <c r="H653" s="30">
        <v>29.4</v>
      </c>
      <c r="I653" s="1">
        <v>26.9</v>
      </c>
      <c r="J653" s="1">
        <v>1.0</v>
      </c>
      <c r="K653" s="1">
        <v>29.8</v>
      </c>
      <c r="L653" s="1"/>
      <c r="M653" s="1"/>
      <c r="N653" s="1"/>
      <c r="O653" s="1"/>
      <c r="P653" s="17" t="str">
        <f t="shared" si="24"/>
        <v/>
      </c>
      <c r="Q653" s="31" t="str">
        <f t="shared" si="25"/>
        <v/>
      </c>
      <c r="R653" s="31">
        <f t="shared" si="3"/>
        <v>35.44139833</v>
      </c>
      <c r="S653" s="17">
        <f t="shared" si="26"/>
        <v>33.44139833</v>
      </c>
      <c r="T653" s="31">
        <f t="shared" si="5"/>
        <v>40.98797486</v>
      </c>
      <c r="U653" s="31">
        <f t="shared" si="6"/>
        <v>81.5883157</v>
      </c>
      <c r="V653" s="1"/>
      <c r="W653" s="32"/>
      <c r="X653" s="28"/>
      <c r="Y653" s="28"/>
      <c r="Z653" s="28"/>
      <c r="AA653" s="28"/>
      <c r="AB653" s="28"/>
    </row>
    <row r="654" ht="12.0" customHeight="1">
      <c r="A654" s="8" t="s">
        <v>44</v>
      </c>
      <c r="B654" s="9">
        <v>43427.0</v>
      </c>
      <c r="C654" s="10">
        <v>0.375</v>
      </c>
      <c r="D654" s="10">
        <v>0.5</v>
      </c>
      <c r="E654" s="13">
        <v>32.7</v>
      </c>
      <c r="F654" s="13"/>
      <c r="G654" s="13"/>
      <c r="H654" s="15">
        <v>28.9</v>
      </c>
      <c r="I654" s="13">
        <v>26.5</v>
      </c>
      <c r="J654" s="13">
        <v>1.6</v>
      </c>
      <c r="K654" s="13">
        <v>30.3</v>
      </c>
      <c r="L654" s="13">
        <v>3.75</v>
      </c>
      <c r="M654" s="13">
        <v>67.16</v>
      </c>
      <c r="N654" s="13"/>
      <c r="O654" s="13"/>
      <c r="P654" s="17">
        <f t="shared" si="24"/>
        <v>33.6</v>
      </c>
      <c r="Q654" s="17" t="str">
        <f t="shared" si="25"/>
        <v/>
      </c>
      <c r="R654" s="17">
        <f t="shared" si="3"/>
        <v>34.61756235</v>
      </c>
      <c r="S654" s="17">
        <f t="shared" si="26"/>
        <v>32.69756235</v>
      </c>
      <c r="T654" s="17">
        <f t="shared" si="5"/>
        <v>39.82192253</v>
      </c>
      <c r="U654" s="17">
        <f t="shared" si="6"/>
        <v>82.10945198</v>
      </c>
      <c r="V654" s="13">
        <f>M652+L654-M654</f>
        <v>1.53</v>
      </c>
      <c r="W654" s="27"/>
      <c r="X654" s="28"/>
      <c r="Y654" s="28"/>
      <c r="Z654" s="28"/>
      <c r="AA654" s="28"/>
      <c r="AB654" s="28"/>
    </row>
    <row r="655" ht="12.0" customHeight="1">
      <c r="A655" s="4" t="s">
        <v>44</v>
      </c>
      <c r="B655" s="29">
        <v>43427.0</v>
      </c>
      <c r="C655" s="3">
        <v>0.625</v>
      </c>
      <c r="D655" s="3">
        <v>0.75</v>
      </c>
      <c r="E655" s="1"/>
      <c r="F655" s="1"/>
      <c r="G655" s="1"/>
      <c r="H655" s="30">
        <v>29.8</v>
      </c>
      <c r="I655" s="1">
        <v>27.8</v>
      </c>
      <c r="J655" s="1">
        <v>1.1</v>
      </c>
      <c r="K655" s="1">
        <v>29.6</v>
      </c>
      <c r="L655" s="1"/>
      <c r="M655" s="1"/>
      <c r="N655" s="1"/>
      <c r="O655" s="1"/>
      <c r="P655" s="17" t="str">
        <f t="shared" si="24"/>
        <v/>
      </c>
      <c r="Q655" s="31" t="str">
        <f t="shared" si="25"/>
        <v/>
      </c>
      <c r="R655" s="31">
        <f t="shared" si="3"/>
        <v>37.3577292</v>
      </c>
      <c r="S655" s="17">
        <f t="shared" si="26"/>
        <v>35.7577292</v>
      </c>
      <c r="T655" s="31">
        <f t="shared" si="5"/>
        <v>41.94208964</v>
      </c>
      <c r="U655" s="31">
        <f t="shared" si="6"/>
        <v>85.25500162</v>
      </c>
      <c r="V655" s="1"/>
      <c r="W655" s="32"/>
      <c r="X655" s="28"/>
      <c r="Y655" s="28"/>
      <c r="Z655" s="28"/>
      <c r="AA655" s="28"/>
      <c r="AB655" s="28"/>
    </row>
    <row r="656" ht="12.0" customHeight="1">
      <c r="A656" s="8" t="s">
        <v>45</v>
      </c>
      <c r="B656" s="9">
        <v>43428.0</v>
      </c>
      <c r="C656" s="10">
        <v>0.375</v>
      </c>
      <c r="D656" s="10">
        <v>0.5</v>
      </c>
      <c r="E656" s="13">
        <v>33.6</v>
      </c>
      <c r="F656" s="13"/>
      <c r="G656" s="13"/>
      <c r="H656" s="15">
        <v>29.8</v>
      </c>
      <c r="I656" s="13">
        <v>26.4</v>
      </c>
      <c r="J656" s="13">
        <v>4.8</v>
      </c>
      <c r="K656" s="13">
        <v>31.5</v>
      </c>
      <c r="L656" s="13">
        <v>10.75</v>
      </c>
      <c r="M656" s="13">
        <v>73.42</v>
      </c>
      <c r="N656" s="13"/>
      <c r="O656" s="13"/>
      <c r="P656" s="17">
        <f t="shared" si="24"/>
        <v>34.8</v>
      </c>
      <c r="Q656" s="17" t="str">
        <f t="shared" si="25"/>
        <v/>
      </c>
      <c r="R656" s="17">
        <f t="shared" si="3"/>
        <v>34.41422945</v>
      </c>
      <c r="S656" s="17">
        <f t="shared" si="26"/>
        <v>31.69422945</v>
      </c>
      <c r="T656" s="17">
        <f t="shared" si="5"/>
        <v>41.94208964</v>
      </c>
      <c r="U656" s="17">
        <f t="shared" si="6"/>
        <v>75.56664373</v>
      </c>
      <c r="V656" s="13">
        <f>M654+L656-M656</f>
        <v>4.49</v>
      </c>
      <c r="W656" s="27"/>
      <c r="X656" s="28"/>
      <c r="Y656" s="28"/>
      <c r="Z656" s="28"/>
      <c r="AA656" s="28"/>
      <c r="AB656" s="28"/>
    </row>
    <row r="657" ht="12.0" customHeight="1">
      <c r="A657" s="4" t="s">
        <v>45</v>
      </c>
      <c r="B657" s="29">
        <v>43428.0</v>
      </c>
      <c r="C657" s="3">
        <v>0.625</v>
      </c>
      <c r="D657" s="3">
        <v>0.75</v>
      </c>
      <c r="E657" s="1"/>
      <c r="F657" s="1"/>
      <c r="G657" s="1"/>
      <c r="H657" s="30"/>
      <c r="I657" s="1"/>
      <c r="J657" s="1"/>
      <c r="K657" s="1"/>
      <c r="L657" s="1"/>
      <c r="M657" s="1"/>
      <c r="N657" s="1"/>
      <c r="O657" s="1"/>
      <c r="P657" s="17" t="str">
        <f t="shared" si="24"/>
        <v/>
      </c>
      <c r="Q657" s="31" t="str">
        <f t="shared" si="25"/>
        <v/>
      </c>
      <c r="R657" s="31" t="str">
        <f t="shared" si="3"/>
        <v/>
      </c>
      <c r="S657" s="17" t="str">
        <f t="shared" si="26"/>
        <v/>
      </c>
      <c r="T657" s="31" t="str">
        <f t="shared" si="5"/>
        <v/>
      </c>
      <c r="U657" s="31" t="str">
        <f t="shared" si="6"/>
        <v/>
      </c>
      <c r="V657" s="1"/>
      <c r="W657" s="32"/>
      <c r="X657" s="28"/>
      <c r="Y657" s="28"/>
      <c r="Z657" s="28"/>
      <c r="AA657" s="28"/>
      <c r="AB657" s="28"/>
    </row>
    <row r="658" ht="12.0" customHeight="1">
      <c r="A658" s="8" t="s">
        <v>46</v>
      </c>
      <c r="B658" s="9">
        <v>43429.0</v>
      </c>
      <c r="C658" s="10">
        <v>0.375</v>
      </c>
      <c r="D658" s="10">
        <v>0.5</v>
      </c>
      <c r="E658" s="13">
        <v>34.8</v>
      </c>
      <c r="F658" s="13"/>
      <c r="G658" s="13"/>
      <c r="H658" s="15">
        <v>29.6</v>
      </c>
      <c r="I658" s="13">
        <v>26.2</v>
      </c>
      <c r="J658" s="13">
        <v>2.4</v>
      </c>
      <c r="K658" s="13">
        <v>30.7</v>
      </c>
      <c r="L658" s="13">
        <v>0.0</v>
      </c>
      <c r="M658" s="13">
        <v>68.38</v>
      </c>
      <c r="N658" s="13"/>
      <c r="O658" s="13"/>
      <c r="P658" s="17">
        <f t="shared" si="24"/>
        <v>34.8</v>
      </c>
      <c r="Q658" s="17" t="str">
        <f t="shared" si="25"/>
        <v/>
      </c>
      <c r="R658" s="17">
        <f t="shared" si="3"/>
        <v>34.01068335</v>
      </c>
      <c r="S658" s="17">
        <f t="shared" si="26"/>
        <v>31.29068335</v>
      </c>
      <c r="T658" s="17">
        <f t="shared" si="5"/>
        <v>41.46264535</v>
      </c>
      <c r="U658" s="17">
        <f t="shared" si="6"/>
        <v>75.46716589</v>
      </c>
      <c r="V658" s="13">
        <f>M656+L658-M658</f>
        <v>5.04</v>
      </c>
      <c r="W658" s="27"/>
      <c r="X658" s="28"/>
      <c r="Y658" s="28"/>
      <c r="Z658" s="28"/>
      <c r="AA658" s="28"/>
      <c r="AB658" s="28"/>
    </row>
    <row r="659" ht="12.0" customHeight="1">
      <c r="A659" s="4" t="s">
        <v>46</v>
      </c>
      <c r="B659" s="29">
        <v>43429.0</v>
      </c>
      <c r="C659" s="3">
        <v>0.625</v>
      </c>
      <c r="D659" s="3">
        <v>0.75</v>
      </c>
      <c r="E659" s="1"/>
      <c r="F659" s="1"/>
      <c r="G659" s="1"/>
      <c r="H659" s="30"/>
      <c r="I659" s="1"/>
      <c r="J659" s="1"/>
      <c r="K659" s="1"/>
      <c r="L659" s="1"/>
      <c r="M659" s="1"/>
      <c r="N659" s="1"/>
      <c r="O659" s="1"/>
      <c r="P659" s="17" t="str">
        <f t="shared" si="24"/>
        <v/>
      </c>
      <c r="Q659" s="31" t="str">
        <f t="shared" si="25"/>
        <v/>
      </c>
      <c r="R659" s="31" t="str">
        <f t="shared" si="3"/>
        <v/>
      </c>
      <c r="S659" s="17" t="str">
        <f t="shared" si="26"/>
        <v/>
      </c>
      <c r="T659" s="31" t="str">
        <f t="shared" si="5"/>
        <v/>
      </c>
      <c r="U659" s="31" t="str">
        <f t="shared" si="6"/>
        <v/>
      </c>
      <c r="V659" s="1"/>
      <c r="W659" s="32"/>
      <c r="X659" s="28"/>
      <c r="Y659" s="28"/>
      <c r="Z659" s="28"/>
      <c r="AA659" s="28"/>
      <c r="AB659" s="28"/>
    </row>
    <row r="660" ht="12.0" customHeight="1">
      <c r="A660" s="8" t="s">
        <v>25</v>
      </c>
      <c r="B660" s="9">
        <v>43430.0</v>
      </c>
      <c r="C660" s="10">
        <v>0.375</v>
      </c>
      <c r="D660" s="10">
        <v>0.5</v>
      </c>
      <c r="E660" s="13">
        <v>34.8</v>
      </c>
      <c r="F660" s="13"/>
      <c r="G660" s="13"/>
      <c r="H660" s="15">
        <v>28.6</v>
      </c>
      <c r="I660" s="13">
        <v>26.6</v>
      </c>
      <c r="J660" s="13">
        <v>1.2</v>
      </c>
      <c r="K660" s="13">
        <v>30.1</v>
      </c>
      <c r="L660" s="13">
        <v>3.0</v>
      </c>
      <c r="M660" s="13">
        <v>67.0</v>
      </c>
      <c r="N660" s="13"/>
      <c r="O660" s="13"/>
      <c r="P660" s="17">
        <f t="shared" si="24"/>
        <v>34.2</v>
      </c>
      <c r="Q660" s="17" t="str">
        <f t="shared" si="25"/>
        <v/>
      </c>
      <c r="R660" s="17">
        <f t="shared" si="3"/>
        <v>34.82194116</v>
      </c>
      <c r="S660" s="17">
        <f t="shared" si="26"/>
        <v>33.22194116</v>
      </c>
      <c r="T660" s="17">
        <f t="shared" si="5"/>
        <v>39.13623594</v>
      </c>
      <c r="U660" s="17">
        <f t="shared" si="6"/>
        <v>84.88793152</v>
      </c>
      <c r="V660" s="13">
        <f>M658+L660-M660</f>
        <v>4.38</v>
      </c>
      <c r="W660" s="27"/>
      <c r="X660" s="28"/>
      <c r="Y660" s="28"/>
      <c r="Z660" s="28"/>
      <c r="AA660" s="28"/>
      <c r="AB660" s="28"/>
    </row>
    <row r="661" ht="12.0" customHeight="1">
      <c r="A661" s="4" t="s">
        <v>25</v>
      </c>
      <c r="B661" s="29">
        <v>43430.0</v>
      </c>
      <c r="C661" s="3">
        <v>0.625</v>
      </c>
      <c r="D661" s="3">
        <v>0.75</v>
      </c>
      <c r="E661" s="1"/>
      <c r="F661" s="1"/>
      <c r="G661" s="1"/>
      <c r="H661" s="30">
        <v>32.8</v>
      </c>
      <c r="I661" s="1">
        <v>28.0</v>
      </c>
      <c r="J661" s="1">
        <v>1.2</v>
      </c>
      <c r="K661" s="1">
        <v>34.6</v>
      </c>
      <c r="L661" s="1"/>
      <c r="M661" s="1"/>
      <c r="N661" s="1"/>
      <c r="O661" s="1"/>
      <c r="P661" s="17" t="str">
        <f t="shared" si="24"/>
        <v/>
      </c>
      <c r="Q661" s="31" t="str">
        <f t="shared" si="25"/>
        <v/>
      </c>
      <c r="R661" s="31">
        <f t="shared" si="3"/>
        <v>37.79562539</v>
      </c>
      <c r="S661" s="17">
        <f t="shared" si="26"/>
        <v>33.95562539</v>
      </c>
      <c r="T661" s="31">
        <f t="shared" si="5"/>
        <v>49.73459608</v>
      </c>
      <c r="U661" s="31">
        <f t="shared" si="6"/>
        <v>68.27365269</v>
      </c>
      <c r="V661" s="1"/>
      <c r="W661" s="32"/>
      <c r="X661" s="28"/>
      <c r="Y661" s="28"/>
      <c r="Z661" s="28"/>
      <c r="AA661" s="28"/>
      <c r="AB661" s="28"/>
    </row>
    <row r="662" ht="12.0" customHeight="1">
      <c r="A662" s="8" t="s">
        <v>39</v>
      </c>
      <c r="B662" s="9">
        <v>43431.0</v>
      </c>
      <c r="C662" s="10">
        <v>0.375</v>
      </c>
      <c r="D662" s="10">
        <v>0.5</v>
      </c>
      <c r="E662" s="13">
        <v>34.2</v>
      </c>
      <c r="F662" s="13"/>
      <c r="G662" s="13"/>
      <c r="H662" s="15">
        <v>29.0</v>
      </c>
      <c r="I662" s="13">
        <v>27.4</v>
      </c>
      <c r="J662" s="13">
        <v>3.3</v>
      </c>
      <c r="K662" s="13">
        <v>30.1</v>
      </c>
      <c r="L662" s="13">
        <v>4.75</v>
      </c>
      <c r="M662" s="13">
        <v>66.94</v>
      </c>
      <c r="N662" s="13"/>
      <c r="O662" s="13"/>
      <c r="P662" s="17">
        <f t="shared" si="24"/>
        <v>34.6</v>
      </c>
      <c r="Q662" s="17" t="str">
        <f t="shared" si="25"/>
        <v/>
      </c>
      <c r="R662" s="17">
        <f t="shared" si="3"/>
        <v>36.49517019</v>
      </c>
      <c r="S662" s="17">
        <f t="shared" si="26"/>
        <v>35.21517019</v>
      </c>
      <c r="T662" s="17">
        <f t="shared" si="5"/>
        <v>40.05279577</v>
      </c>
      <c r="U662" s="17">
        <f t="shared" si="6"/>
        <v>87.92187788</v>
      </c>
      <c r="V662" s="13">
        <f>M660+L662-M662</f>
        <v>4.81</v>
      </c>
      <c r="W662" s="27"/>
      <c r="X662" s="28"/>
      <c r="Y662" s="28"/>
      <c r="Z662" s="28"/>
      <c r="AA662" s="28"/>
      <c r="AB662" s="28"/>
    </row>
    <row r="663" ht="12.0" customHeight="1">
      <c r="A663" s="4" t="s">
        <v>39</v>
      </c>
      <c r="B663" s="29">
        <v>43431.0</v>
      </c>
      <c r="C663" s="3">
        <v>0.625</v>
      </c>
      <c r="D663" s="3">
        <v>0.75</v>
      </c>
      <c r="E663" s="1"/>
      <c r="F663" s="1"/>
      <c r="G663" s="1"/>
      <c r="H663" s="30">
        <v>33.0</v>
      </c>
      <c r="I663" s="1">
        <v>27.8</v>
      </c>
      <c r="J663" s="1">
        <v>0.9</v>
      </c>
      <c r="K663" s="1">
        <v>33.6</v>
      </c>
      <c r="L663" s="1"/>
      <c r="M663" s="1"/>
      <c r="N663" s="1"/>
      <c r="O663" s="1"/>
      <c r="P663" s="17" t="str">
        <f t="shared" si="24"/>
        <v/>
      </c>
      <c r="Q663" s="31" t="str">
        <f t="shared" si="25"/>
        <v/>
      </c>
      <c r="R663" s="31">
        <f t="shared" si="3"/>
        <v>37.3577292</v>
      </c>
      <c r="S663" s="17">
        <f t="shared" si="26"/>
        <v>33.1977292</v>
      </c>
      <c r="T663" s="31">
        <f t="shared" si="5"/>
        <v>50.29607399</v>
      </c>
      <c r="U663" s="31">
        <f t="shared" si="6"/>
        <v>66.00461342</v>
      </c>
      <c r="V663" s="1"/>
      <c r="W663" s="32"/>
      <c r="X663" s="28"/>
      <c r="Y663" s="28"/>
      <c r="Z663" s="28"/>
      <c r="AA663" s="28"/>
      <c r="AB663" s="28"/>
    </row>
    <row r="664" ht="12.0" customHeight="1">
      <c r="A664" s="8" t="s">
        <v>42</v>
      </c>
      <c r="B664" s="9">
        <v>43432.0</v>
      </c>
      <c r="C664" s="10">
        <v>0.375</v>
      </c>
      <c r="D664" s="10">
        <v>0.5</v>
      </c>
      <c r="E664" s="13">
        <v>34.6</v>
      </c>
      <c r="F664" s="13"/>
      <c r="G664" s="13"/>
      <c r="H664" s="15">
        <v>28.4</v>
      </c>
      <c r="I664" s="13">
        <v>26.6</v>
      </c>
      <c r="J664" s="13">
        <v>1.7</v>
      </c>
      <c r="K664" s="13">
        <v>29.8</v>
      </c>
      <c r="L664" s="13">
        <v>9.25</v>
      </c>
      <c r="M664" s="13">
        <v>73.86</v>
      </c>
      <c r="N664" s="13"/>
      <c r="O664" s="13"/>
      <c r="P664" s="17">
        <f t="shared" si="24"/>
        <v>34</v>
      </c>
      <c r="Q664" s="17" t="str">
        <f t="shared" si="25"/>
        <v/>
      </c>
      <c r="R664" s="17">
        <f t="shared" si="3"/>
        <v>34.82194116</v>
      </c>
      <c r="S664" s="17">
        <f t="shared" si="26"/>
        <v>33.38194116</v>
      </c>
      <c r="T664" s="17">
        <f t="shared" si="5"/>
        <v>38.68484051</v>
      </c>
      <c r="U664" s="17">
        <f t="shared" si="6"/>
        <v>86.29204807</v>
      </c>
      <c r="V664" s="13">
        <f>M662+L664-M664</f>
        <v>2.33</v>
      </c>
      <c r="W664" s="27"/>
      <c r="X664" s="28"/>
      <c r="Y664" s="28"/>
      <c r="Z664" s="28"/>
      <c r="AA664" s="28"/>
      <c r="AB664" s="28"/>
    </row>
    <row r="665" ht="12.0" customHeight="1">
      <c r="A665" s="4" t="s">
        <v>42</v>
      </c>
      <c r="B665" s="29">
        <v>43432.0</v>
      </c>
      <c r="C665" s="3">
        <v>0.625</v>
      </c>
      <c r="D665" s="3">
        <v>0.75</v>
      </c>
      <c r="E665" s="1"/>
      <c r="F665" s="1"/>
      <c r="G665" s="1"/>
      <c r="H665" s="30">
        <v>28.2</v>
      </c>
      <c r="I665" s="1">
        <v>26.7</v>
      </c>
      <c r="J665" s="1">
        <v>0.9</v>
      </c>
      <c r="K665" s="1">
        <v>28.3</v>
      </c>
      <c r="L665" s="1"/>
      <c r="M665" s="1"/>
      <c r="N665" s="1"/>
      <c r="O665" s="1"/>
      <c r="P665" s="17" t="str">
        <f t="shared" si="24"/>
        <v/>
      </c>
      <c r="Q665" s="31" t="str">
        <f t="shared" si="25"/>
        <v/>
      </c>
      <c r="R665" s="31">
        <f t="shared" si="3"/>
        <v>35.0273704</v>
      </c>
      <c r="S665" s="17">
        <f t="shared" si="26"/>
        <v>33.8273704</v>
      </c>
      <c r="T665" s="31">
        <f t="shared" si="5"/>
        <v>38.23798312</v>
      </c>
      <c r="U665" s="31">
        <f t="shared" si="6"/>
        <v>88.46536256</v>
      </c>
      <c r="V665" s="1"/>
      <c r="W665" s="32"/>
      <c r="X665" s="28"/>
      <c r="Y665" s="28"/>
      <c r="Z665" s="28"/>
      <c r="AA665" s="28"/>
      <c r="AB665" s="28"/>
    </row>
    <row r="666" ht="12.0" customHeight="1">
      <c r="A666" s="8" t="s">
        <v>43</v>
      </c>
      <c r="B666" s="9">
        <v>43433.0</v>
      </c>
      <c r="C666" s="10">
        <v>0.375</v>
      </c>
      <c r="D666" s="10">
        <v>0.5</v>
      </c>
      <c r="E666" s="13">
        <v>34.0</v>
      </c>
      <c r="F666" s="13"/>
      <c r="G666" s="13"/>
      <c r="H666" s="15">
        <v>26.8</v>
      </c>
      <c r="I666" s="13">
        <v>25.0</v>
      </c>
      <c r="J666" s="13">
        <v>0.9</v>
      </c>
      <c r="K666" s="13">
        <v>28.2</v>
      </c>
      <c r="L666" s="13">
        <v>13.5</v>
      </c>
      <c r="M666" s="13">
        <v>77.42</v>
      </c>
      <c r="N666" s="13"/>
      <c r="O666" s="13"/>
      <c r="P666" s="17">
        <f t="shared" si="24"/>
        <v>34</v>
      </c>
      <c r="Q666" s="17" t="str">
        <f t="shared" si="25"/>
        <v/>
      </c>
      <c r="R666" s="17">
        <f t="shared" si="3"/>
        <v>31.67489286</v>
      </c>
      <c r="S666" s="17">
        <f t="shared" si="26"/>
        <v>30.23489286</v>
      </c>
      <c r="T666" s="17">
        <f t="shared" si="5"/>
        <v>35.23385461</v>
      </c>
      <c r="U666" s="17">
        <f t="shared" si="6"/>
        <v>85.8120498</v>
      </c>
      <c r="V666" s="13">
        <f>M664+L666-M666</f>
        <v>9.94</v>
      </c>
      <c r="W666" s="27"/>
      <c r="X666" s="28"/>
      <c r="Y666" s="28"/>
      <c r="Z666" s="28"/>
      <c r="AA666" s="28"/>
      <c r="AB666" s="28"/>
    </row>
    <row r="667" ht="12.0" customHeight="1">
      <c r="A667" s="4" t="s">
        <v>43</v>
      </c>
      <c r="B667" s="29">
        <v>43433.0</v>
      </c>
      <c r="C667" s="3">
        <v>0.625</v>
      </c>
      <c r="D667" s="3">
        <v>0.75</v>
      </c>
      <c r="E667" s="1"/>
      <c r="F667" s="1"/>
      <c r="G667" s="1"/>
      <c r="H667" s="30">
        <v>27.7</v>
      </c>
      <c r="I667" s="1">
        <v>25.5</v>
      </c>
      <c r="J667" s="1">
        <v>0.7</v>
      </c>
      <c r="K667" s="1">
        <v>28.1</v>
      </c>
      <c r="L667" s="1"/>
      <c r="M667" s="1"/>
      <c r="N667" s="1"/>
      <c r="O667" s="1"/>
      <c r="P667" s="17" t="str">
        <f t="shared" si="24"/>
        <v/>
      </c>
      <c r="Q667" s="31" t="str">
        <f t="shared" si="25"/>
        <v/>
      </c>
      <c r="R667" s="31">
        <f t="shared" si="3"/>
        <v>32.63056049</v>
      </c>
      <c r="S667" s="17">
        <f t="shared" si="26"/>
        <v>30.87056049</v>
      </c>
      <c r="T667" s="31">
        <f t="shared" si="5"/>
        <v>37.14044233</v>
      </c>
      <c r="U667" s="31">
        <f t="shared" si="6"/>
        <v>83.11845134</v>
      </c>
      <c r="V667" s="1"/>
      <c r="W667" s="32"/>
      <c r="X667" s="28"/>
      <c r="Y667" s="28"/>
      <c r="Z667" s="28"/>
      <c r="AA667" s="28"/>
      <c r="AB667" s="28"/>
    </row>
    <row r="668" ht="12.0" customHeight="1">
      <c r="A668" s="8" t="s">
        <v>44</v>
      </c>
      <c r="B668" s="9">
        <v>43434.0</v>
      </c>
      <c r="C668" s="10">
        <v>0.375</v>
      </c>
      <c r="D668" s="10">
        <v>0.5</v>
      </c>
      <c r="E668" s="13">
        <v>34.0</v>
      </c>
      <c r="F668" s="13"/>
      <c r="G668" s="13"/>
      <c r="H668" s="15">
        <v>29.0</v>
      </c>
      <c r="I668" s="13">
        <v>23.6</v>
      </c>
      <c r="J668" s="13">
        <v>0.8</v>
      </c>
      <c r="K668" s="13">
        <v>26.3</v>
      </c>
      <c r="L668" s="13">
        <v>28.5</v>
      </c>
      <c r="M668" s="13">
        <v>100.0</v>
      </c>
      <c r="N668" s="13">
        <v>76.06</v>
      </c>
      <c r="O668" s="13"/>
      <c r="P668" s="17">
        <f t="shared" si="24"/>
        <v>33.9</v>
      </c>
      <c r="Q668" s="17" t="str">
        <f t="shared" si="25"/>
        <v/>
      </c>
      <c r="R668" s="17">
        <f t="shared" si="3"/>
        <v>29.12766416</v>
      </c>
      <c r="S668" s="17">
        <f t="shared" si="26"/>
        <v>24.80766416</v>
      </c>
      <c r="T668" s="17">
        <f t="shared" si="5"/>
        <v>40.05279577</v>
      </c>
      <c r="U668" s="17">
        <f t="shared" si="6"/>
        <v>61.93740956</v>
      </c>
      <c r="V668" s="13">
        <f>M666+L668-M668</f>
        <v>5.92</v>
      </c>
      <c r="W668" s="27"/>
      <c r="X668" s="28"/>
      <c r="Y668" s="28"/>
      <c r="Z668" s="28"/>
      <c r="AA668" s="28"/>
      <c r="AB668" s="28"/>
    </row>
    <row r="669" ht="12.0" customHeight="1">
      <c r="A669" s="4" t="s">
        <v>44</v>
      </c>
      <c r="B669" s="29">
        <v>43434.0</v>
      </c>
      <c r="C669" s="3">
        <v>0.625</v>
      </c>
      <c r="D669" s="3">
        <v>0.75</v>
      </c>
      <c r="E669" s="1"/>
      <c r="F669" s="1"/>
      <c r="G669" s="1"/>
      <c r="H669" s="30">
        <v>25.9</v>
      </c>
      <c r="I669" s="1">
        <v>25.1</v>
      </c>
      <c r="J669" s="1">
        <v>0.8</v>
      </c>
      <c r="K669" s="1">
        <v>27.1</v>
      </c>
      <c r="L669" s="1"/>
      <c r="M669" s="1"/>
      <c r="N669" s="1"/>
      <c r="O669" s="1"/>
      <c r="P669" s="17" t="str">
        <f t="shared" si="24"/>
        <v/>
      </c>
      <c r="Q669" s="31" t="str">
        <f t="shared" si="25"/>
        <v/>
      </c>
      <c r="R669" s="31">
        <f t="shared" si="3"/>
        <v>31.86404936</v>
      </c>
      <c r="S669" s="17">
        <f t="shared" si="26"/>
        <v>31.22404936</v>
      </c>
      <c r="T669" s="31">
        <f t="shared" si="5"/>
        <v>33.41309631</v>
      </c>
      <c r="U669" s="31">
        <f t="shared" si="6"/>
        <v>93.44853608</v>
      </c>
      <c r="V669" s="1"/>
      <c r="W669" s="32"/>
      <c r="X669" s="28"/>
      <c r="Y669" s="28"/>
      <c r="Z669" s="28"/>
      <c r="AA669" s="28"/>
      <c r="AB669" s="28"/>
    </row>
    <row r="670" ht="12.0" customHeight="1">
      <c r="A670" s="8" t="s">
        <v>45</v>
      </c>
      <c r="B670" s="9">
        <v>43435.0</v>
      </c>
      <c r="C670" s="10">
        <v>0.375</v>
      </c>
      <c r="D670" s="10">
        <v>0.5</v>
      </c>
      <c r="E670" s="13">
        <v>33.9</v>
      </c>
      <c r="F670" s="13"/>
      <c r="G670" s="13"/>
      <c r="H670" s="15">
        <v>27.7</v>
      </c>
      <c r="I670" s="13">
        <v>25.9</v>
      </c>
      <c r="J670" s="13">
        <v>1.4</v>
      </c>
      <c r="K670" s="13">
        <v>29.0</v>
      </c>
      <c r="L670" s="13">
        <v>1.25</v>
      </c>
      <c r="M670" s="13">
        <v>76.74</v>
      </c>
      <c r="N670" s="13"/>
      <c r="O670" s="13"/>
      <c r="P670" s="17">
        <f t="shared" si="24"/>
        <v>31.8</v>
      </c>
      <c r="Q670" s="17" t="str">
        <f t="shared" si="25"/>
        <v/>
      </c>
      <c r="R670" s="17">
        <f t="shared" si="3"/>
        <v>33.41309631</v>
      </c>
      <c r="S670" s="17">
        <f t="shared" si="26"/>
        <v>31.97309631</v>
      </c>
      <c r="T670" s="17">
        <f t="shared" si="5"/>
        <v>37.14044233</v>
      </c>
      <c r="U670" s="17">
        <f t="shared" si="6"/>
        <v>86.08701001</v>
      </c>
      <c r="V670" s="13">
        <f>N668+L670-M670</f>
        <v>0.57</v>
      </c>
      <c r="W670" s="27"/>
      <c r="X670" s="28"/>
      <c r="Y670" s="28"/>
      <c r="Z670" s="28"/>
      <c r="AA670" s="28"/>
      <c r="AB670" s="28"/>
    </row>
    <row r="671" ht="12.0" customHeight="1">
      <c r="A671" s="4" t="s">
        <v>45</v>
      </c>
      <c r="B671" s="29">
        <v>43435.0</v>
      </c>
      <c r="C671" s="3">
        <v>0.625</v>
      </c>
      <c r="D671" s="3">
        <v>0.75</v>
      </c>
      <c r="E671" s="1"/>
      <c r="F671" s="1"/>
      <c r="G671" s="1"/>
      <c r="H671" s="30"/>
      <c r="I671" s="1"/>
      <c r="J671" s="1"/>
      <c r="K671" s="1"/>
      <c r="L671" s="1"/>
      <c r="M671" s="1"/>
      <c r="N671" s="1"/>
      <c r="O671" s="1"/>
      <c r="P671" s="17" t="str">
        <f t="shared" si="24"/>
        <v/>
      </c>
      <c r="Q671" s="31" t="str">
        <f t="shared" si="25"/>
        <v/>
      </c>
      <c r="R671" s="31" t="str">
        <f t="shared" si="3"/>
        <v/>
      </c>
      <c r="S671" s="17" t="str">
        <f t="shared" si="26"/>
        <v/>
      </c>
      <c r="T671" s="31" t="str">
        <f t="shared" si="5"/>
        <v/>
      </c>
      <c r="U671" s="31" t="str">
        <f t="shared" si="6"/>
        <v/>
      </c>
      <c r="V671" s="1"/>
      <c r="W671" s="32"/>
      <c r="X671" s="28"/>
      <c r="Y671" s="28"/>
      <c r="Z671" s="28"/>
      <c r="AA671" s="28"/>
      <c r="AB671" s="28"/>
    </row>
    <row r="672" ht="12.0" customHeight="1">
      <c r="A672" s="8" t="s">
        <v>46</v>
      </c>
      <c r="B672" s="9">
        <v>43436.0</v>
      </c>
      <c r="C672" s="10">
        <v>0.375</v>
      </c>
      <c r="D672" s="10">
        <v>0.5</v>
      </c>
      <c r="E672" s="13">
        <v>31.8</v>
      </c>
      <c r="F672" s="13"/>
      <c r="G672" s="13"/>
      <c r="H672" s="15">
        <v>29.8</v>
      </c>
      <c r="I672" s="13">
        <v>26.9</v>
      </c>
      <c r="J672" s="13">
        <v>1.8</v>
      </c>
      <c r="K672" s="13">
        <v>31.5</v>
      </c>
      <c r="L672" s="13">
        <v>35.75</v>
      </c>
      <c r="M672" s="13">
        <v>100.0</v>
      </c>
      <c r="N672" s="13">
        <v>81.3</v>
      </c>
      <c r="O672" s="13"/>
      <c r="P672" s="17">
        <f t="shared" si="24"/>
        <v>33.1</v>
      </c>
      <c r="Q672" s="17" t="str">
        <f t="shared" si="25"/>
        <v/>
      </c>
      <c r="R672" s="17">
        <f t="shared" si="3"/>
        <v>35.44139833</v>
      </c>
      <c r="S672" s="17">
        <f t="shared" si="26"/>
        <v>33.12139833</v>
      </c>
      <c r="T672" s="17">
        <f t="shared" si="5"/>
        <v>41.94208964</v>
      </c>
      <c r="U672" s="17">
        <f t="shared" si="6"/>
        <v>78.96935659</v>
      </c>
      <c r="V672" s="13">
        <f>M670+L672-M672</f>
        <v>12.49</v>
      </c>
      <c r="W672" s="27"/>
      <c r="X672" s="28"/>
      <c r="Y672" s="28"/>
      <c r="Z672" s="28"/>
      <c r="AA672" s="28"/>
      <c r="AB672" s="28"/>
    </row>
    <row r="673" ht="12.0" customHeight="1">
      <c r="A673" s="4" t="s">
        <v>46</v>
      </c>
      <c r="B673" s="29">
        <v>43436.0</v>
      </c>
      <c r="C673" s="3">
        <v>0.625</v>
      </c>
      <c r="D673" s="3">
        <v>0.75</v>
      </c>
      <c r="E673" s="1"/>
      <c r="F673" s="1"/>
      <c r="G673" s="1"/>
      <c r="H673" s="30"/>
      <c r="I673" s="1"/>
      <c r="J673" s="1"/>
      <c r="K673" s="1"/>
      <c r="L673" s="1"/>
      <c r="M673" s="1"/>
      <c r="N673" s="1"/>
      <c r="O673" s="1"/>
      <c r="P673" s="17" t="str">
        <f t="shared" si="24"/>
        <v/>
      </c>
      <c r="Q673" s="31" t="str">
        <f t="shared" si="25"/>
        <v/>
      </c>
      <c r="R673" s="31" t="str">
        <f t="shared" si="3"/>
        <v/>
      </c>
      <c r="S673" s="17" t="str">
        <f t="shared" si="26"/>
        <v/>
      </c>
      <c r="T673" s="31" t="str">
        <f t="shared" si="5"/>
        <v/>
      </c>
      <c r="U673" s="31" t="str">
        <f t="shared" si="6"/>
        <v/>
      </c>
      <c r="V673" s="1"/>
      <c r="W673" s="32"/>
      <c r="X673" s="28"/>
      <c r="Y673" s="28"/>
      <c r="Z673" s="28"/>
      <c r="AA673" s="28"/>
      <c r="AB673" s="28"/>
    </row>
    <row r="674" ht="12.0" customHeight="1">
      <c r="A674" s="8" t="s">
        <v>25</v>
      </c>
      <c r="B674" s="9">
        <v>43437.0</v>
      </c>
      <c r="C674" s="10">
        <v>0.375</v>
      </c>
      <c r="D674" s="10">
        <v>0.5</v>
      </c>
      <c r="E674" s="13">
        <v>33.1</v>
      </c>
      <c r="F674" s="13"/>
      <c r="G674" s="13"/>
      <c r="H674" s="15">
        <v>28.1</v>
      </c>
      <c r="I674" s="13">
        <v>26.3</v>
      </c>
      <c r="J674" s="13">
        <v>0.6</v>
      </c>
      <c r="K674" s="13">
        <v>31.1</v>
      </c>
      <c r="L674" s="13">
        <v>7.25</v>
      </c>
      <c r="M674" s="13">
        <v>84.95</v>
      </c>
      <c r="N674" s="13">
        <v>64.02</v>
      </c>
      <c r="O674" s="13"/>
      <c r="P674" s="17">
        <f t="shared" si="24"/>
        <v>31</v>
      </c>
      <c r="Q674" s="17" t="str">
        <f t="shared" si="25"/>
        <v/>
      </c>
      <c r="R674" s="17">
        <f t="shared" si="3"/>
        <v>34.21193795</v>
      </c>
      <c r="S674" s="17">
        <f t="shared" si="26"/>
        <v>32.77193795</v>
      </c>
      <c r="T674" s="17">
        <f t="shared" si="5"/>
        <v>38.01624419</v>
      </c>
      <c r="U674" s="17">
        <f t="shared" si="6"/>
        <v>86.20509113</v>
      </c>
      <c r="V674" s="13">
        <f>N672+L674-M674</f>
        <v>3.6</v>
      </c>
      <c r="W674" s="27"/>
      <c r="X674" s="28"/>
      <c r="Y674" s="28"/>
      <c r="Z674" s="28"/>
      <c r="AA674" s="28"/>
      <c r="AB674" s="28"/>
    </row>
    <row r="675" ht="12.0" customHeight="1">
      <c r="A675" s="4" t="s">
        <v>25</v>
      </c>
      <c r="B675" s="29">
        <v>43437.0</v>
      </c>
      <c r="C675" s="3">
        <v>0.625</v>
      </c>
      <c r="D675" s="3">
        <v>0.75</v>
      </c>
      <c r="E675" s="1"/>
      <c r="F675" s="1"/>
      <c r="G675" s="1"/>
      <c r="H675" s="30">
        <v>27.9</v>
      </c>
      <c r="I675" s="1">
        <v>26.2</v>
      </c>
      <c r="J675" s="1">
        <v>0.9</v>
      </c>
      <c r="K675" s="1">
        <v>28.4</v>
      </c>
      <c r="L675" s="1"/>
      <c r="M675" s="1"/>
      <c r="N675" s="1"/>
      <c r="O675" s="1"/>
      <c r="P675" s="17" t="str">
        <f t="shared" si="24"/>
        <v/>
      </c>
      <c r="Q675" s="31" t="str">
        <f t="shared" si="25"/>
        <v/>
      </c>
      <c r="R675" s="31">
        <f t="shared" si="3"/>
        <v>34.01068335</v>
      </c>
      <c r="S675" s="17">
        <f t="shared" si="26"/>
        <v>32.65068335</v>
      </c>
      <c r="T675" s="31">
        <f t="shared" si="5"/>
        <v>37.57612198</v>
      </c>
      <c r="U675" s="31">
        <f t="shared" si="6"/>
        <v>86.89210496</v>
      </c>
      <c r="V675" s="1"/>
      <c r="W675" s="32"/>
      <c r="X675" s="28"/>
      <c r="Y675" s="28"/>
      <c r="Z675" s="28"/>
      <c r="AA675" s="28"/>
      <c r="AB675" s="28"/>
    </row>
    <row r="676" ht="12.0" customHeight="1">
      <c r="A676" s="8" t="s">
        <v>39</v>
      </c>
      <c r="B676" s="9">
        <v>43438.0</v>
      </c>
      <c r="C676" s="10">
        <v>0.375</v>
      </c>
      <c r="D676" s="10">
        <v>0.5</v>
      </c>
      <c r="E676" s="13">
        <v>31.0</v>
      </c>
      <c r="F676" s="13"/>
      <c r="G676" s="13"/>
      <c r="H676" s="15">
        <v>24.4</v>
      </c>
      <c r="I676" s="13">
        <v>24.0</v>
      </c>
      <c r="J676" s="13">
        <v>0.2</v>
      </c>
      <c r="K676" s="13">
        <v>25.5</v>
      </c>
      <c r="L676" s="13">
        <v>33.75</v>
      </c>
      <c r="M676" s="13">
        <v>97.76</v>
      </c>
      <c r="N676" s="13">
        <v>48.89</v>
      </c>
      <c r="O676" s="13"/>
      <c r="P676" s="17">
        <f t="shared" si="24"/>
        <v>29.4</v>
      </c>
      <c r="Q676" s="17" t="str">
        <f t="shared" si="25"/>
        <v/>
      </c>
      <c r="R676" s="17">
        <f t="shared" si="3"/>
        <v>29.83652107</v>
      </c>
      <c r="S676" s="17">
        <f t="shared" si="26"/>
        <v>29.51652107</v>
      </c>
      <c r="T676" s="17">
        <f t="shared" si="5"/>
        <v>30.56038249</v>
      </c>
      <c r="U676" s="17">
        <f t="shared" si="6"/>
        <v>96.58426585</v>
      </c>
      <c r="V676" s="13">
        <f>N674+L676-M676</f>
        <v>0.01</v>
      </c>
      <c r="W676" s="27"/>
      <c r="X676" s="28"/>
      <c r="Y676" s="28"/>
      <c r="Z676" s="28"/>
      <c r="AA676" s="28"/>
      <c r="AB676" s="28"/>
    </row>
    <row r="677" ht="12.0" customHeight="1">
      <c r="A677" s="4" t="s">
        <v>39</v>
      </c>
      <c r="B677" s="29">
        <v>43438.0</v>
      </c>
      <c r="C677" s="3">
        <v>0.625</v>
      </c>
      <c r="D677" s="3">
        <v>0.75</v>
      </c>
      <c r="E677" s="1"/>
      <c r="F677" s="1"/>
      <c r="G677" s="1"/>
      <c r="H677" s="30">
        <v>28.6</v>
      </c>
      <c r="I677" s="1">
        <v>26.1</v>
      </c>
      <c r="J677" s="1">
        <v>1.1</v>
      </c>
      <c r="K677" s="1">
        <v>27.8</v>
      </c>
      <c r="L677" s="1"/>
      <c r="M677" s="1"/>
      <c r="N677" s="1"/>
      <c r="O677" s="1"/>
      <c r="P677" s="17" t="str">
        <f t="shared" si="24"/>
        <v/>
      </c>
      <c r="Q677" s="31" t="str">
        <f t="shared" si="25"/>
        <v/>
      </c>
      <c r="R677" s="31">
        <f t="shared" si="3"/>
        <v>33.81046118</v>
      </c>
      <c r="S677" s="17">
        <f t="shared" si="26"/>
        <v>31.81046118</v>
      </c>
      <c r="T677" s="31">
        <f t="shared" si="5"/>
        <v>39.13623594</v>
      </c>
      <c r="U677" s="31">
        <f t="shared" si="6"/>
        <v>81.28135069</v>
      </c>
      <c r="V677" s="1"/>
      <c r="W677" s="32"/>
      <c r="X677" s="28"/>
      <c r="Y677" s="28"/>
      <c r="Z677" s="28"/>
      <c r="AA677" s="28"/>
      <c r="AB677" s="28"/>
    </row>
    <row r="678" ht="12.0" customHeight="1">
      <c r="A678" s="8" t="s">
        <v>42</v>
      </c>
      <c r="B678" s="9">
        <v>43439.0</v>
      </c>
      <c r="C678" s="10">
        <v>0.375</v>
      </c>
      <c r="D678" s="10">
        <v>0.5</v>
      </c>
      <c r="E678" s="13">
        <v>29.4</v>
      </c>
      <c r="F678" s="13"/>
      <c r="G678" s="13"/>
      <c r="H678" s="15">
        <v>28.3</v>
      </c>
      <c r="I678" s="13">
        <v>26.4</v>
      </c>
      <c r="J678" s="13">
        <v>0.3</v>
      </c>
      <c r="K678" s="13">
        <v>28.9</v>
      </c>
      <c r="L678" s="13">
        <v>4.75</v>
      </c>
      <c r="M678" s="13">
        <v>52.34</v>
      </c>
      <c r="N678" s="13"/>
      <c r="O678" s="13"/>
      <c r="P678" s="17">
        <f t="shared" si="24"/>
        <v>31.2</v>
      </c>
      <c r="Q678" s="17" t="str">
        <f t="shared" si="25"/>
        <v/>
      </c>
      <c r="R678" s="17">
        <f t="shared" si="3"/>
        <v>34.41422945</v>
      </c>
      <c r="S678" s="17">
        <f t="shared" si="26"/>
        <v>32.89422945</v>
      </c>
      <c r="T678" s="17">
        <f t="shared" si="5"/>
        <v>38.46084696</v>
      </c>
      <c r="U678" s="17">
        <f t="shared" si="6"/>
        <v>85.52653425</v>
      </c>
      <c r="V678" s="13">
        <f>N676+L678-M678</f>
        <v>1.3</v>
      </c>
      <c r="W678" s="27"/>
      <c r="X678" s="28"/>
      <c r="Y678" s="28"/>
      <c r="Z678" s="28"/>
      <c r="AA678" s="28"/>
      <c r="AB678" s="28"/>
    </row>
    <row r="679" ht="12.0" customHeight="1">
      <c r="A679" s="4" t="s">
        <v>42</v>
      </c>
      <c r="B679" s="29">
        <v>43439.0</v>
      </c>
      <c r="C679" s="3">
        <v>0.625</v>
      </c>
      <c r="D679" s="3">
        <v>0.75</v>
      </c>
      <c r="E679" s="1"/>
      <c r="F679" s="1"/>
      <c r="G679" s="1"/>
      <c r="H679" s="30">
        <v>28.0</v>
      </c>
      <c r="I679" s="1">
        <v>25.9</v>
      </c>
      <c r="J679" s="1">
        <v>1.4</v>
      </c>
      <c r="K679" s="1">
        <v>27.4</v>
      </c>
      <c r="L679" s="1"/>
      <c r="M679" s="1"/>
      <c r="N679" s="1"/>
      <c r="O679" s="1"/>
      <c r="P679" s="17" t="str">
        <f t="shared" si="24"/>
        <v/>
      </c>
      <c r="Q679" s="31" t="str">
        <f t="shared" si="25"/>
        <v/>
      </c>
      <c r="R679" s="31">
        <f t="shared" si="3"/>
        <v>33.41309631</v>
      </c>
      <c r="S679" s="17">
        <f t="shared" si="26"/>
        <v>31.73309631</v>
      </c>
      <c r="T679" s="31">
        <f t="shared" si="5"/>
        <v>37.79562539</v>
      </c>
      <c r="U679" s="31">
        <f t="shared" si="6"/>
        <v>83.95970693</v>
      </c>
      <c r="V679" s="1"/>
      <c r="W679" s="32"/>
      <c r="X679" s="28"/>
      <c r="Y679" s="28"/>
      <c r="Z679" s="28"/>
      <c r="AA679" s="28"/>
      <c r="AB679" s="28"/>
    </row>
    <row r="680" ht="12.0" customHeight="1">
      <c r="A680" s="8" t="s">
        <v>43</v>
      </c>
      <c r="B680" s="9">
        <v>43440.0</v>
      </c>
      <c r="C680" s="10">
        <v>0.375</v>
      </c>
      <c r="D680" s="10">
        <v>0.5</v>
      </c>
      <c r="E680" s="13">
        <v>31.2</v>
      </c>
      <c r="F680" s="13"/>
      <c r="G680" s="13"/>
      <c r="H680" s="15">
        <v>25.2</v>
      </c>
      <c r="I680" s="13">
        <v>23.4</v>
      </c>
      <c r="J680" s="13">
        <v>2.2</v>
      </c>
      <c r="K680" s="13">
        <v>27.4</v>
      </c>
      <c r="L680" s="13">
        <v>4.25</v>
      </c>
      <c r="M680" s="13">
        <v>52.6</v>
      </c>
      <c r="N680" s="13"/>
      <c r="O680" s="13"/>
      <c r="P680" s="17">
        <f t="shared" si="24"/>
        <v>30.5</v>
      </c>
      <c r="Q680" s="17" t="str">
        <f t="shared" si="25"/>
        <v/>
      </c>
      <c r="R680" s="17">
        <f t="shared" si="3"/>
        <v>28.77878002</v>
      </c>
      <c r="S680" s="17">
        <f t="shared" si="26"/>
        <v>27.33878002</v>
      </c>
      <c r="T680" s="17">
        <f t="shared" si="5"/>
        <v>32.05419006</v>
      </c>
      <c r="U680" s="17">
        <f t="shared" si="6"/>
        <v>85.28925539</v>
      </c>
      <c r="V680" s="13">
        <f>M678+L680-M680</f>
        <v>3.99</v>
      </c>
      <c r="W680" s="27"/>
      <c r="X680" s="28"/>
      <c r="Y680" s="28"/>
      <c r="Z680" s="28"/>
      <c r="AA680" s="28"/>
      <c r="AB680" s="28"/>
    </row>
    <row r="681" ht="12.0" customHeight="1">
      <c r="A681" s="4" t="s">
        <v>43</v>
      </c>
      <c r="B681" s="29">
        <v>43440.0</v>
      </c>
      <c r="C681" s="3">
        <v>0.625</v>
      </c>
      <c r="D681" s="3">
        <v>0.75</v>
      </c>
      <c r="E681" s="1"/>
      <c r="F681" s="1"/>
      <c r="G681" s="1"/>
      <c r="H681" s="30">
        <v>28.0</v>
      </c>
      <c r="I681" s="1">
        <v>25.5</v>
      </c>
      <c r="J681" s="1">
        <v>0.6</v>
      </c>
      <c r="K681" s="1">
        <v>30.5</v>
      </c>
      <c r="L681" s="1"/>
      <c r="M681" s="1"/>
      <c r="N681" s="1"/>
      <c r="O681" s="1"/>
      <c r="P681" s="17" t="str">
        <f t="shared" si="24"/>
        <v/>
      </c>
      <c r="Q681" s="31" t="str">
        <f t="shared" si="25"/>
        <v/>
      </c>
      <c r="R681" s="31">
        <f t="shared" si="3"/>
        <v>32.63056049</v>
      </c>
      <c r="S681" s="17">
        <f t="shared" si="26"/>
        <v>30.63056049</v>
      </c>
      <c r="T681" s="31">
        <f t="shared" si="5"/>
        <v>37.79562539</v>
      </c>
      <c r="U681" s="31">
        <f t="shared" si="6"/>
        <v>81.0426079</v>
      </c>
      <c r="V681" s="1"/>
      <c r="W681" s="32"/>
      <c r="X681" s="28"/>
      <c r="Y681" s="28"/>
      <c r="Z681" s="28"/>
      <c r="AA681" s="28"/>
      <c r="AB681" s="28"/>
    </row>
    <row r="682" ht="12.0" customHeight="1">
      <c r="A682" s="8" t="s">
        <v>44</v>
      </c>
      <c r="B682" s="9">
        <v>43441.0</v>
      </c>
      <c r="C682" s="10">
        <v>0.375</v>
      </c>
      <c r="D682" s="10">
        <v>0.5</v>
      </c>
      <c r="E682" s="13">
        <v>30.5</v>
      </c>
      <c r="F682" s="13"/>
      <c r="G682" s="13"/>
      <c r="H682" s="15">
        <v>28.5</v>
      </c>
      <c r="I682" s="13">
        <v>26.5</v>
      </c>
      <c r="J682" s="13">
        <v>2.0</v>
      </c>
      <c r="K682" s="13">
        <v>29.9</v>
      </c>
      <c r="L682" s="13">
        <v>0.0</v>
      </c>
      <c r="M682" s="13">
        <v>51.76</v>
      </c>
      <c r="N682" s="13"/>
      <c r="O682" s="13"/>
      <c r="P682" s="17">
        <f t="shared" si="24"/>
        <v>31.2</v>
      </c>
      <c r="Q682" s="17" t="str">
        <f t="shared" si="25"/>
        <v/>
      </c>
      <c r="R682" s="17">
        <f t="shared" si="3"/>
        <v>34.61756235</v>
      </c>
      <c r="S682" s="17">
        <f t="shared" si="26"/>
        <v>33.01756235</v>
      </c>
      <c r="T682" s="17">
        <f t="shared" si="5"/>
        <v>38.90996856</v>
      </c>
      <c r="U682" s="17">
        <f t="shared" si="6"/>
        <v>84.85630695</v>
      </c>
      <c r="V682" s="13">
        <f>M680+L682-M682</f>
        <v>0.84</v>
      </c>
      <c r="W682" s="27"/>
      <c r="X682" s="28"/>
      <c r="Y682" s="28"/>
      <c r="Z682" s="28"/>
      <c r="AA682" s="28"/>
      <c r="AB682" s="28"/>
    </row>
    <row r="683" ht="12.0" customHeight="1">
      <c r="A683" s="4" t="s">
        <v>44</v>
      </c>
      <c r="B683" s="29">
        <v>43441.0</v>
      </c>
      <c r="C683" s="3">
        <v>0.625</v>
      </c>
      <c r="D683" s="3">
        <v>0.75</v>
      </c>
      <c r="E683" s="1"/>
      <c r="F683" s="1"/>
      <c r="G683" s="1"/>
      <c r="H683" s="30">
        <v>25.4</v>
      </c>
      <c r="I683" s="1">
        <v>24.5</v>
      </c>
      <c r="J683" s="1">
        <v>0.6</v>
      </c>
      <c r="K683" s="1">
        <v>27.7</v>
      </c>
      <c r="L683" s="1"/>
      <c r="M683" s="1"/>
      <c r="N683" s="1"/>
      <c r="O683" s="1"/>
      <c r="P683" s="17" t="str">
        <f t="shared" si="24"/>
        <v/>
      </c>
      <c r="Q683" s="31" t="str">
        <f t="shared" si="25"/>
        <v/>
      </c>
      <c r="R683" s="31">
        <f t="shared" si="3"/>
        <v>30.74372349</v>
      </c>
      <c r="S683" s="17">
        <f t="shared" si="26"/>
        <v>30.02372349</v>
      </c>
      <c r="T683" s="31">
        <f t="shared" si="5"/>
        <v>32.43744129</v>
      </c>
      <c r="U683" s="31">
        <f t="shared" si="6"/>
        <v>92.55885266</v>
      </c>
      <c r="V683" s="1"/>
      <c r="W683" s="32"/>
      <c r="X683" s="28"/>
      <c r="Y683" s="28"/>
      <c r="Z683" s="28"/>
      <c r="AA683" s="28"/>
      <c r="AB683" s="28"/>
    </row>
    <row r="684" ht="12.0" customHeight="1">
      <c r="A684" s="8" t="s">
        <v>45</v>
      </c>
      <c r="B684" s="9">
        <v>43442.0</v>
      </c>
      <c r="C684" s="10">
        <v>0.375</v>
      </c>
      <c r="D684" s="10">
        <v>0.5</v>
      </c>
      <c r="E684" s="13">
        <v>31.2</v>
      </c>
      <c r="F684" s="13"/>
      <c r="G684" s="13"/>
      <c r="H684" s="15">
        <v>28.8</v>
      </c>
      <c r="I684" s="13">
        <v>26.6</v>
      </c>
      <c r="J684" s="13">
        <v>0.2</v>
      </c>
      <c r="K684" s="13">
        <v>31.3</v>
      </c>
      <c r="L684" s="13">
        <v>19.0</v>
      </c>
      <c r="M684" s="13">
        <v>68.0</v>
      </c>
      <c r="N684" s="13"/>
      <c r="O684" s="13"/>
      <c r="P684" s="17">
        <f t="shared" si="24"/>
        <v>31.6</v>
      </c>
      <c r="Q684" s="17" t="str">
        <f t="shared" si="25"/>
        <v/>
      </c>
      <c r="R684" s="17">
        <f t="shared" si="3"/>
        <v>34.82194116</v>
      </c>
      <c r="S684" s="17">
        <f t="shared" si="26"/>
        <v>33.06194116</v>
      </c>
      <c r="T684" s="17">
        <f t="shared" si="5"/>
        <v>39.59220806</v>
      </c>
      <c r="U684" s="17">
        <f t="shared" si="6"/>
        <v>83.5061816</v>
      </c>
      <c r="V684" s="13">
        <f>M682+L684-M684</f>
        <v>2.76</v>
      </c>
      <c r="W684" s="27"/>
      <c r="X684" s="28"/>
      <c r="Y684" s="28"/>
      <c r="Z684" s="28"/>
      <c r="AA684" s="28"/>
      <c r="AB684" s="28"/>
    </row>
    <row r="685" ht="12.0" customHeight="1">
      <c r="A685" s="4" t="s">
        <v>45</v>
      </c>
      <c r="B685" s="29">
        <v>43442.0</v>
      </c>
      <c r="C685" s="3">
        <v>0.625</v>
      </c>
      <c r="D685" s="3">
        <v>0.75</v>
      </c>
      <c r="E685" s="1"/>
      <c r="F685" s="1"/>
      <c r="G685" s="1"/>
      <c r="H685" s="30"/>
      <c r="I685" s="1"/>
      <c r="J685" s="1"/>
      <c r="K685" s="1"/>
      <c r="L685" s="1"/>
      <c r="M685" s="1"/>
      <c r="N685" s="1"/>
      <c r="O685" s="1"/>
      <c r="P685" s="17" t="str">
        <f t="shared" si="24"/>
        <v/>
      </c>
      <c r="Q685" s="31" t="str">
        <f t="shared" si="25"/>
        <v/>
      </c>
      <c r="R685" s="31" t="str">
        <f t="shared" si="3"/>
        <v/>
      </c>
      <c r="S685" s="17" t="str">
        <f t="shared" si="26"/>
        <v/>
      </c>
      <c r="T685" s="31" t="str">
        <f t="shared" si="5"/>
        <v/>
      </c>
      <c r="U685" s="31" t="str">
        <f t="shared" si="6"/>
        <v/>
      </c>
      <c r="V685" s="1"/>
      <c r="W685" s="32"/>
      <c r="X685" s="28"/>
      <c r="Y685" s="28"/>
      <c r="Z685" s="28"/>
      <c r="AA685" s="28"/>
      <c r="AB685" s="28"/>
    </row>
    <row r="686" ht="12.0" customHeight="1">
      <c r="A686" s="8" t="s">
        <v>46</v>
      </c>
      <c r="B686" s="9">
        <v>43443.0</v>
      </c>
      <c r="C686" s="10">
        <v>0.375</v>
      </c>
      <c r="D686" s="10">
        <v>0.5</v>
      </c>
      <c r="E686" s="13">
        <v>31.6</v>
      </c>
      <c r="F686" s="13"/>
      <c r="G686" s="13"/>
      <c r="H686" s="15">
        <v>28.4</v>
      </c>
      <c r="I686" s="13">
        <v>26.4</v>
      </c>
      <c r="J686" s="13">
        <v>1.6</v>
      </c>
      <c r="K686" s="13">
        <v>29.6</v>
      </c>
      <c r="L686" s="13">
        <v>0.0</v>
      </c>
      <c r="M686" s="13">
        <v>65.8</v>
      </c>
      <c r="N686" s="13"/>
      <c r="O686" s="13"/>
      <c r="P686" s="17">
        <f t="shared" si="24"/>
        <v>32.4</v>
      </c>
      <c r="Q686" s="17" t="str">
        <f t="shared" si="25"/>
        <v/>
      </c>
      <c r="R686" s="17">
        <f t="shared" si="3"/>
        <v>34.41422945</v>
      </c>
      <c r="S686" s="17">
        <f t="shared" si="26"/>
        <v>32.81422945</v>
      </c>
      <c r="T686" s="17">
        <f t="shared" si="5"/>
        <v>38.68484051</v>
      </c>
      <c r="U686" s="17">
        <f t="shared" si="6"/>
        <v>84.82451788</v>
      </c>
      <c r="V686" s="13">
        <f>M684+L686-M686</f>
        <v>2.2</v>
      </c>
      <c r="W686" s="27"/>
      <c r="X686" s="28"/>
      <c r="Y686" s="28"/>
      <c r="Z686" s="28"/>
      <c r="AA686" s="28"/>
      <c r="AB686" s="28"/>
    </row>
    <row r="687" ht="12.0" customHeight="1">
      <c r="A687" s="4" t="s">
        <v>46</v>
      </c>
      <c r="B687" s="29">
        <v>43443.0</v>
      </c>
      <c r="C687" s="3">
        <v>0.625</v>
      </c>
      <c r="D687" s="3">
        <v>0.75</v>
      </c>
      <c r="E687" s="1"/>
      <c r="F687" s="1"/>
      <c r="G687" s="1"/>
      <c r="H687" s="30"/>
      <c r="I687" s="1"/>
      <c r="J687" s="1"/>
      <c r="K687" s="1"/>
      <c r="L687" s="1"/>
      <c r="M687" s="1"/>
      <c r="N687" s="1"/>
      <c r="O687" s="1"/>
      <c r="P687" s="17" t="str">
        <f t="shared" si="24"/>
        <v/>
      </c>
      <c r="Q687" s="31" t="str">
        <f t="shared" si="25"/>
        <v/>
      </c>
      <c r="R687" s="31" t="str">
        <f t="shared" si="3"/>
        <v/>
      </c>
      <c r="S687" s="17" t="str">
        <f t="shared" si="26"/>
        <v/>
      </c>
      <c r="T687" s="31" t="str">
        <f t="shared" si="5"/>
        <v/>
      </c>
      <c r="U687" s="31" t="str">
        <f t="shared" si="6"/>
        <v/>
      </c>
      <c r="V687" s="1"/>
      <c r="W687" s="32"/>
      <c r="X687" s="28"/>
      <c r="Y687" s="28"/>
      <c r="Z687" s="28"/>
      <c r="AA687" s="28"/>
      <c r="AB687" s="28"/>
    </row>
    <row r="688" ht="12.0" customHeight="1">
      <c r="A688" s="8" t="s">
        <v>25</v>
      </c>
      <c r="B688" s="9">
        <v>43444.0</v>
      </c>
      <c r="C688" s="10">
        <v>0.375</v>
      </c>
      <c r="D688" s="10">
        <v>0.5</v>
      </c>
      <c r="E688" s="13">
        <v>32.4</v>
      </c>
      <c r="F688" s="13"/>
      <c r="G688" s="13"/>
      <c r="H688" s="15">
        <v>28.6</v>
      </c>
      <c r="I688" s="13">
        <v>26.6</v>
      </c>
      <c r="J688" s="13">
        <v>1.8</v>
      </c>
      <c r="K688" s="13">
        <v>32.2</v>
      </c>
      <c r="L688" s="13">
        <v>10.0</v>
      </c>
      <c r="M688" s="13">
        <v>81.6</v>
      </c>
      <c r="N688" s="13">
        <v>52.84</v>
      </c>
      <c r="O688" s="13"/>
      <c r="P688" s="17">
        <f t="shared" si="24"/>
        <v>31.9</v>
      </c>
      <c r="Q688" s="17" t="str">
        <f t="shared" si="25"/>
        <v/>
      </c>
      <c r="R688" s="17">
        <f t="shared" si="3"/>
        <v>34.82194116</v>
      </c>
      <c r="S688" s="17">
        <f t="shared" si="26"/>
        <v>33.22194116</v>
      </c>
      <c r="T688" s="17">
        <f t="shared" si="5"/>
        <v>39.13623594</v>
      </c>
      <c r="U688" s="17">
        <f t="shared" si="6"/>
        <v>84.88793152</v>
      </c>
      <c r="V688" s="13">
        <f>M686+L688-M688</f>
        <v>-5.8</v>
      </c>
      <c r="W688" s="27"/>
      <c r="X688" s="28"/>
      <c r="Y688" s="28"/>
      <c r="Z688" s="28"/>
      <c r="AA688" s="28"/>
      <c r="AB688" s="28"/>
    </row>
    <row r="689" ht="12.0" customHeight="1">
      <c r="A689" s="4" t="s">
        <v>25</v>
      </c>
      <c r="B689" s="29">
        <v>43444.0</v>
      </c>
      <c r="C689" s="3">
        <v>0.625</v>
      </c>
      <c r="D689" s="3">
        <v>0.75</v>
      </c>
      <c r="E689" s="1"/>
      <c r="F689" s="1"/>
      <c r="G689" s="1"/>
      <c r="H689" s="30">
        <v>25.8</v>
      </c>
      <c r="I689" s="1">
        <v>25.4</v>
      </c>
      <c r="J689" s="1">
        <v>0.2</v>
      </c>
      <c r="K689" s="1">
        <v>26.2</v>
      </c>
      <c r="L689" s="1"/>
      <c r="M689" s="1"/>
      <c r="N689" s="1"/>
      <c r="O689" s="1"/>
      <c r="P689" s="17" t="str">
        <f t="shared" si="24"/>
        <v/>
      </c>
      <c r="Q689" s="31" t="str">
        <f t="shared" si="25"/>
        <v/>
      </c>
      <c r="R689" s="31">
        <f t="shared" si="3"/>
        <v>32.43744129</v>
      </c>
      <c r="S689" s="17">
        <f t="shared" si="26"/>
        <v>32.11744129</v>
      </c>
      <c r="T689" s="31">
        <f t="shared" si="5"/>
        <v>33.21594473</v>
      </c>
      <c r="U689" s="31">
        <f t="shared" si="6"/>
        <v>96.69284299</v>
      </c>
      <c r="V689" s="1"/>
      <c r="W689" s="32"/>
      <c r="X689" s="28"/>
      <c r="Y689" s="28"/>
      <c r="Z689" s="28"/>
      <c r="AA689" s="28"/>
      <c r="AB689" s="28"/>
    </row>
    <row r="690" ht="12.0" customHeight="1">
      <c r="A690" s="8" t="s">
        <v>39</v>
      </c>
      <c r="B690" s="9">
        <v>43445.0</v>
      </c>
      <c r="C690" s="10">
        <v>0.375</v>
      </c>
      <c r="D690" s="10">
        <v>0.5</v>
      </c>
      <c r="E690" s="13">
        <v>31.9</v>
      </c>
      <c r="F690" s="13"/>
      <c r="G690" s="13"/>
      <c r="H690" s="15">
        <v>25.2</v>
      </c>
      <c r="I690" s="13">
        <v>24.5</v>
      </c>
      <c r="J690" s="13">
        <v>1.3</v>
      </c>
      <c r="K690" s="13">
        <v>27.2</v>
      </c>
      <c r="L690" s="13">
        <v>25.5</v>
      </c>
      <c r="M690" s="13">
        <v>73.33</v>
      </c>
      <c r="N690" s="13">
        <v>53.28</v>
      </c>
      <c r="O690" s="13"/>
      <c r="P690" s="17">
        <f t="shared" si="24"/>
        <v>31.9</v>
      </c>
      <c r="Q690" s="17" t="str">
        <f t="shared" si="25"/>
        <v/>
      </c>
      <c r="R690" s="17">
        <f t="shared" si="3"/>
        <v>30.74372349</v>
      </c>
      <c r="S690" s="17">
        <f t="shared" si="26"/>
        <v>30.18372349</v>
      </c>
      <c r="T690" s="17">
        <f t="shared" si="5"/>
        <v>32.05419006</v>
      </c>
      <c r="U690" s="17">
        <f t="shared" si="6"/>
        <v>94.16467374</v>
      </c>
      <c r="V690" s="13">
        <f>N688+L690-M690</f>
        <v>5.01</v>
      </c>
      <c r="W690" s="27"/>
      <c r="X690" s="28"/>
      <c r="Y690" s="28"/>
      <c r="Z690" s="28"/>
      <c r="AA690" s="28"/>
      <c r="AB690" s="28"/>
    </row>
    <row r="691" ht="12.0" customHeight="1">
      <c r="A691" s="4" t="s">
        <v>39</v>
      </c>
      <c r="B691" s="29">
        <v>43445.0</v>
      </c>
      <c r="C691" s="3">
        <v>0.625</v>
      </c>
      <c r="D691" s="3">
        <v>0.75</v>
      </c>
      <c r="E691" s="1"/>
      <c r="F691" s="1"/>
      <c r="G691" s="1"/>
      <c r="H691" s="30">
        <v>29.2</v>
      </c>
      <c r="I691" s="1">
        <v>26.0</v>
      </c>
      <c r="J691" s="1">
        <v>2.0</v>
      </c>
      <c r="K691" s="1">
        <v>29.3</v>
      </c>
      <c r="L691" s="1"/>
      <c r="M691" s="1"/>
      <c r="N691" s="1"/>
      <c r="O691" s="1"/>
      <c r="P691" s="17" t="str">
        <f t="shared" si="24"/>
        <v/>
      </c>
      <c r="Q691" s="31" t="str">
        <f t="shared" si="25"/>
        <v/>
      </c>
      <c r="R691" s="31">
        <f t="shared" si="3"/>
        <v>33.61126698</v>
      </c>
      <c r="S691" s="17">
        <f t="shared" si="26"/>
        <v>31.05126698</v>
      </c>
      <c r="T691" s="31">
        <f t="shared" si="5"/>
        <v>40.51803823</v>
      </c>
      <c r="U691" s="31">
        <f t="shared" si="6"/>
        <v>76.63566238</v>
      </c>
      <c r="V691" s="1"/>
      <c r="W691" s="32"/>
      <c r="X691" s="28"/>
      <c r="Y691" s="28"/>
      <c r="Z691" s="28"/>
      <c r="AA691" s="28"/>
      <c r="AB691" s="28"/>
    </row>
    <row r="692" ht="12.0" customHeight="1">
      <c r="A692" s="8" t="s">
        <v>42</v>
      </c>
      <c r="B692" s="9">
        <v>43446.0</v>
      </c>
      <c r="C692" s="10">
        <v>0.375</v>
      </c>
      <c r="D692" s="10">
        <v>0.5</v>
      </c>
      <c r="E692" s="13">
        <v>31.9</v>
      </c>
      <c r="F692" s="13"/>
      <c r="G692" s="13"/>
      <c r="H692" s="15">
        <v>29.3</v>
      </c>
      <c r="I692" s="13">
        <v>26.6</v>
      </c>
      <c r="J692" s="13">
        <v>1.2</v>
      </c>
      <c r="K692" s="13">
        <v>30.9</v>
      </c>
      <c r="L692" s="13">
        <v>0.0</v>
      </c>
      <c r="M692" s="13">
        <v>51.08</v>
      </c>
      <c r="N692" s="13">
        <v>66.2</v>
      </c>
      <c r="O692" s="13"/>
      <c r="P692" s="17">
        <f t="shared" si="24"/>
        <v>33.1</v>
      </c>
      <c r="Q692" s="17" t="str">
        <f t="shared" si="25"/>
        <v/>
      </c>
      <c r="R692" s="17">
        <f t="shared" si="3"/>
        <v>34.82194116</v>
      </c>
      <c r="S692" s="17">
        <f t="shared" si="26"/>
        <v>32.66194116</v>
      </c>
      <c r="T692" s="17">
        <f t="shared" si="5"/>
        <v>40.7524173</v>
      </c>
      <c r="U692" s="17">
        <f t="shared" si="6"/>
        <v>80.1472485</v>
      </c>
      <c r="V692" s="13">
        <f>N690+L692-M692</f>
        <v>2.2</v>
      </c>
      <c r="W692" s="27"/>
      <c r="X692" s="28"/>
      <c r="Y692" s="28"/>
      <c r="Z692" s="28"/>
      <c r="AA692" s="28"/>
      <c r="AB692" s="28"/>
    </row>
    <row r="693" ht="12.0" customHeight="1">
      <c r="A693" s="4" t="s">
        <v>42</v>
      </c>
      <c r="B693" s="29">
        <v>43446.0</v>
      </c>
      <c r="C693" s="3">
        <v>0.625</v>
      </c>
      <c r="D693" s="3">
        <v>0.75</v>
      </c>
      <c r="E693" s="1"/>
      <c r="F693" s="1"/>
      <c r="G693" s="1"/>
      <c r="H693" s="30">
        <v>29.0</v>
      </c>
      <c r="I693" s="1">
        <v>26.9</v>
      </c>
      <c r="J693" s="1">
        <v>1.0</v>
      </c>
      <c r="K693" s="1">
        <v>28.2</v>
      </c>
      <c r="L693" s="1"/>
      <c r="M693" s="1"/>
      <c r="N693" s="1"/>
      <c r="O693" s="1"/>
      <c r="P693" s="17" t="str">
        <f t="shared" si="24"/>
        <v/>
      </c>
      <c r="Q693" s="31" t="str">
        <f t="shared" si="25"/>
        <v/>
      </c>
      <c r="R693" s="31">
        <f t="shared" si="3"/>
        <v>35.44139833</v>
      </c>
      <c r="S693" s="17">
        <f t="shared" si="26"/>
        <v>33.76139833</v>
      </c>
      <c r="T693" s="31">
        <f t="shared" si="5"/>
        <v>40.05279577</v>
      </c>
      <c r="U693" s="31">
        <f t="shared" si="6"/>
        <v>84.29223898</v>
      </c>
      <c r="V693" s="1"/>
      <c r="W693" s="32"/>
      <c r="X693" s="28"/>
      <c r="Y693" s="28"/>
      <c r="Z693" s="28"/>
      <c r="AA693" s="28"/>
      <c r="AB693" s="28"/>
    </row>
    <row r="694" ht="12.0" customHeight="1">
      <c r="A694" s="8" t="s">
        <v>43</v>
      </c>
      <c r="B694" s="9">
        <v>43447.0</v>
      </c>
      <c r="C694" s="10">
        <v>0.375</v>
      </c>
      <c r="D694" s="10">
        <v>0.5</v>
      </c>
      <c r="E694" s="13">
        <v>33.1</v>
      </c>
      <c r="F694" s="13"/>
      <c r="G694" s="13"/>
      <c r="H694" s="15">
        <v>28.0</v>
      </c>
      <c r="I694" s="13">
        <v>26.5</v>
      </c>
      <c r="J694" s="13"/>
      <c r="K694" s="13">
        <v>29.8</v>
      </c>
      <c r="L694" s="13">
        <v>32.0</v>
      </c>
      <c r="M694" s="13">
        <v>91.83</v>
      </c>
      <c r="N694" s="13">
        <v>57.82</v>
      </c>
      <c r="O694" s="13"/>
      <c r="P694" s="17">
        <f t="shared" si="24"/>
        <v>32.9</v>
      </c>
      <c r="Q694" s="17" t="str">
        <f t="shared" si="25"/>
        <v/>
      </c>
      <c r="R694" s="17">
        <f t="shared" si="3"/>
        <v>34.61756235</v>
      </c>
      <c r="S694" s="17">
        <f t="shared" si="26"/>
        <v>33.41756235</v>
      </c>
      <c r="T694" s="17">
        <f t="shared" si="5"/>
        <v>37.79562539</v>
      </c>
      <c r="U694" s="17">
        <f t="shared" si="6"/>
        <v>88.41648209</v>
      </c>
      <c r="V694" s="13">
        <f>N692+L694-M694</f>
        <v>6.37</v>
      </c>
      <c r="W694" s="27"/>
      <c r="X694" s="28"/>
      <c r="Y694" s="28"/>
      <c r="Z694" s="28"/>
      <c r="AA694" s="28"/>
      <c r="AB694" s="28"/>
    </row>
    <row r="695" ht="12.0" customHeight="1">
      <c r="A695" s="4" t="s">
        <v>43</v>
      </c>
      <c r="B695" s="29">
        <v>43447.0</v>
      </c>
      <c r="C695" s="3">
        <v>0.625</v>
      </c>
      <c r="D695" s="3">
        <v>0.75</v>
      </c>
      <c r="E695" s="1"/>
      <c r="F695" s="1"/>
      <c r="G695" s="1"/>
      <c r="H695" s="30">
        <v>25.8</v>
      </c>
      <c r="I695" s="1">
        <v>24.6</v>
      </c>
      <c r="J695" s="1">
        <v>1.5</v>
      </c>
      <c r="K695" s="1">
        <v>26.7</v>
      </c>
      <c r="L695" s="1"/>
      <c r="M695" s="1"/>
      <c r="N695" s="1"/>
      <c r="O695" s="1"/>
      <c r="P695" s="17" t="str">
        <f t="shared" si="24"/>
        <v/>
      </c>
      <c r="Q695" s="31" t="str">
        <f t="shared" si="25"/>
        <v/>
      </c>
      <c r="R695" s="31">
        <f t="shared" si="3"/>
        <v>30.92802314</v>
      </c>
      <c r="S695" s="17">
        <f t="shared" si="26"/>
        <v>29.96802314</v>
      </c>
      <c r="T695" s="31">
        <f t="shared" si="5"/>
        <v>33.21594473</v>
      </c>
      <c r="U695" s="31">
        <f t="shared" si="6"/>
        <v>90.22179974</v>
      </c>
      <c r="V695" s="1"/>
      <c r="W695" s="32"/>
      <c r="X695" s="28"/>
      <c r="Y695" s="28"/>
      <c r="Z695" s="28"/>
      <c r="AA695" s="28"/>
      <c r="AB695" s="28"/>
    </row>
    <row r="696" ht="12.0" customHeight="1">
      <c r="A696" s="8" t="s">
        <v>44</v>
      </c>
      <c r="B696" s="9">
        <v>43448.0</v>
      </c>
      <c r="C696" s="10">
        <v>0.375</v>
      </c>
      <c r="D696" s="10">
        <v>0.5</v>
      </c>
      <c r="E696" s="13">
        <v>32.9</v>
      </c>
      <c r="F696" s="13"/>
      <c r="G696" s="13"/>
      <c r="H696" s="15">
        <v>28.6</v>
      </c>
      <c r="I696" s="13">
        <v>26.4</v>
      </c>
      <c r="J696" s="13">
        <v>1.3</v>
      </c>
      <c r="K696" s="13">
        <v>28.9</v>
      </c>
      <c r="L696" s="13">
        <v>14.25</v>
      </c>
      <c r="M696" s="13">
        <v>73.95</v>
      </c>
      <c r="N696" s="13">
        <v>60.62</v>
      </c>
      <c r="O696" s="13"/>
      <c r="P696" s="17">
        <f t="shared" si="24"/>
        <v>29</v>
      </c>
      <c r="Q696" s="17" t="str">
        <f t="shared" si="25"/>
        <v/>
      </c>
      <c r="R696" s="17">
        <f t="shared" si="3"/>
        <v>34.41422945</v>
      </c>
      <c r="S696" s="17">
        <f t="shared" si="26"/>
        <v>32.65422945</v>
      </c>
      <c r="T696" s="17">
        <f t="shared" si="5"/>
        <v>39.13623594</v>
      </c>
      <c r="U696" s="17">
        <f t="shared" si="6"/>
        <v>83.43732775</v>
      </c>
      <c r="V696" s="13">
        <f>N694+L696-M696</f>
        <v>-1.88</v>
      </c>
      <c r="W696" s="27"/>
      <c r="X696" s="28"/>
      <c r="Y696" s="28"/>
      <c r="Z696" s="28"/>
      <c r="AA696" s="28"/>
      <c r="AB696" s="28"/>
    </row>
    <row r="697" ht="12.0" customHeight="1">
      <c r="A697" s="4" t="s">
        <v>44</v>
      </c>
      <c r="B697" s="29">
        <v>43448.0</v>
      </c>
      <c r="C697" s="3">
        <v>0.625</v>
      </c>
      <c r="D697" s="3">
        <v>0.75</v>
      </c>
      <c r="E697" s="1"/>
      <c r="F697" s="1"/>
      <c r="G697" s="1"/>
      <c r="H697" s="30">
        <v>23.8</v>
      </c>
      <c r="I697" s="1">
        <v>24.0</v>
      </c>
      <c r="J697" s="1">
        <v>1.2</v>
      </c>
      <c r="K697" s="1">
        <v>27.3</v>
      </c>
      <c r="L697" s="1"/>
      <c r="M697" s="1"/>
      <c r="N697" s="1"/>
      <c r="O697" s="1"/>
      <c r="P697" s="17" t="str">
        <f t="shared" si="24"/>
        <v/>
      </c>
      <c r="Q697" s="31" t="str">
        <f t="shared" si="25"/>
        <v/>
      </c>
      <c r="R697" s="31">
        <f t="shared" si="3"/>
        <v>29.83652107</v>
      </c>
      <c r="S697" s="17">
        <f t="shared" si="26"/>
        <v>29.99652107</v>
      </c>
      <c r="T697" s="31">
        <f t="shared" si="5"/>
        <v>29.48023358</v>
      </c>
      <c r="U697" s="31">
        <f t="shared" si="6"/>
        <v>101.7513005</v>
      </c>
      <c r="V697" s="1"/>
      <c r="W697" s="32"/>
      <c r="X697" s="28"/>
      <c r="Y697" s="28"/>
      <c r="Z697" s="28"/>
      <c r="AA697" s="28"/>
      <c r="AB697" s="28"/>
    </row>
    <row r="698" ht="12.0" customHeight="1">
      <c r="A698" s="8" t="s">
        <v>45</v>
      </c>
      <c r="B698" s="9">
        <v>43449.0</v>
      </c>
      <c r="C698" s="10">
        <v>0.375</v>
      </c>
      <c r="D698" s="10">
        <v>0.5</v>
      </c>
      <c r="E698" s="13">
        <v>29.0</v>
      </c>
      <c r="F698" s="13"/>
      <c r="G698" s="13"/>
      <c r="H698" s="15">
        <v>25.8</v>
      </c>
      <c r="I698" s="13">
        <v>25.1</v>
      </c>
      <c r="J698" s="13">
        <v>0.8</v>
      </c>
      <c r="K698" s="13">
        <v>28.3</v>
      </c>
      <c r="L698" s="13">
        <v>49.75</v>
      </c>
      <c r="M698" s="13">
        <v>100.0</v>
      </c>
      <c r="N698" s="13">
        <v>35.1</v>
      </c>
      <c r="O698" s="13"/>
      <c r="P698" s="17">
        <f t="shared" si="24"/>
        <v>30.1</v>
      </c>
      <c r="Q698" s="17" t="str">
        <f t="shared" si="25"/>
        <v/>
      </c>
      <c r="R698" s="17">
        <f t="shared" si="3"/>
        <v>31.86404936</v>
      </c>
      <c r="S698" s="17">
        <f t="shared" si="26"/>
        <v>31.30404936</v>
      </c>
      <c r="T698" s="17">
        <f t="shared" si="5"/>
        <v>33.21594473</v>
      </c>
      <c r="U698" s="17">
        <f t="shared" si="6"/>
        <v>94.24404337</v>
      </c>
      <c r="V698" s="13">
        <f>N696+L698-M698</f>
        <v>10.37</v>
      </c>
      <c r="W698" s="27"/>
      <c r="X698" s="28"/>
      <c r="Y698" s="28"/>
      <c r="Z698" s="28"/>
      <c r="AA698" s="28"/>
      <c r="AB698" s="28"/>
    </row>
    <row r="699" ht="12.0" customHeight="1">
      <c r="A699" s="4" t="s">
        <v>45</v>
      </c>
      <c r="B699" s="29">
        <v>43449.0</v>
      </c>
      <c r="C699" s="3">
        <v>0.625</v>
      </c>
      <c r="D699" s="3">
        <v>0.75</v>
      </c>
      <c r="E699" s="1"/>
      <c r="F699" s="1"/>
      <c r="G699" s="1"/>
      <c r="H699" s="30"/>
      <c r="I699" s="1"/>
      <c r="J699" s="1"/>
      <c r="K699" s="1"/>
      <c r="L699" s="1"/>
      <c r="M699" s="1"/>
      <c r="N699" s="1"/>
      <c r="O699" s="1"/>
      <c r="P699" s="17" t="str">
        <f t="shared" si="24"/>
        <v/>
      </c>
      <c r="Q699" s="31" t="str">
        <f t="shared" si="25"/>
        <v/>
      </c>
      <c r="R699" s="31" t="str">
        <f t="shared" si="3"/>
        <v/>
      </c>
      <c r="S699" s="17" t="str">
        <f t="shared" si="26"/>
        <v/>
      </c>
      <c r="T699" s="31" t="str">
        <f t="shared" si="5"/>
        <v/>
      </c>
      <c r="U699" s="31" t="str">
        <f t="shared" si="6"/>
        <v/>
      </c>
      <c r="V699" s="1"/>
      <c r="W699" s="32"/>
      <c r="X699" s="28"/>
      <c r="Y699" s="28"/>
      <c r="Z699" s="28"/>
      <c r="AA699" s="28"/>
      <c r="AB699" s="28"/>
    </row>
    <row r="700" ht="12.0" customHeight="1">
      <c r="A700" s="8" t="s">
        <v>46</v>
      </c>
      <c r="B700" s="9">
        <v>43450.0</v>
      </c>
      <c r="C700" s="10">
        <v>0.375</v>
      </c>
      <c r="D700" s="10">
        <v>0.5</v>
      </c>
      <c r="E700" s="13">
        <v>30.1</v>
      </c>
      <c r="F700" s="13"/>
      <c r="G700" s="13"/>
      <c r="H700" s="15">
        <v>28.0</v>
      </c>
      <c r="I700" s="13">
        <v>26.5</v>
      </c>
      <c r="J700" s="13">
        <v>1.2</v>
      </c>
      <c r="K700" s="13">
        <v>29.9</v>
      </c>
      <c r="L700" s="13"/>
      <c r="M700" s="13">
        <v>55.54</v>
      </c>
      <c r="N700" s="13"/>
      <c r="O700" s="13"/>
      <c r="P700" s="17">
        <f t="shared" si="24"/>
        <v>31.7</v>
      </c>
      <c r="Q700" s="17" t="str">
        <f t="shared" si="25"/>
        <v/>
      </c>
      <c r="R700" s="17">
        <f t="shared" si="3"/>
        <v>34.61756235</v>
      </c>
      <c r="S700" s="17">
        <f t="shared" si="26"/>
        <v>33.41756235</v>
      </c>
      <c r="T700" s="17">
        <f t="shared" si="5"/>
        <v>37.79562539</v>
      </c>
      <c r="U700" s="17">
        <f t="shared" si="6"/>
        <v>88.41648209</v>
      </c>
      <c r="V700" s="13">
        <f>N698+L700-M700</f>
        <v>-20.44</v>
      </c>
      <c r="W700" s="27"/>
      <c r="X700" s="28"/>
      <c r="Y700" s="28"/>
      <c r="Z700" s="28"/>
      <c r="AA700" s="28"/>
      <c r="AB700" s="28"/>
    </row>
    <row r="701" ht="12.0" customHeight="1">
      <c r="A701" s="4" t="s">
        <v>46</v>
      </c>
      <c r="B701" s="29">
        <v>43450.0</v>
      </c>
      <c r="C701" s="3">
        <v>0.625</v>
      </c>
      <c r="D701" s="3">
        <v>0.75</v>
      </c>
      <c r="E701" s="1"/>
      <c r="F701" s="1"/>
      <c r="G701" s="1"/>
      <c r="H701" s="30"/>
      <c r="I701" s="1"/>
      <c r="J701" s="1"/>
      <c r="K701" s="1"/>
      <c r="L701" s="1"/>
      <c r="M701" s="1"/>
      <c r="N701" s="1"/>
      <c r="O701" s="1"/>
      <c r="P701" s="17" t="str">
        <f t="shared" si="24"/>
        <v/>
      </c>
      <c r="Q701" s="31" t="str">
        <f t="shared" si="25"/>
        <v/>
      </c>
      <c r="R701" s="31" t="str">
        <f t="shared" si="3"/>
        <v/>
      </c>
      <c r="S701" s="17" t="str">
        <f t="shared" si="26"/>
        <v/>
      </c>
      <c r="T701" s="31" t="str">
        <f t="shared" si="5"/>
        <v/>
      </c>
      <c r="U701" s="31" t="str">
        <f t="shared" si="6"/>
        <v/>
      </c>
      <c r="V701" s="1"/>
      <c r="W701" s="32"/>
      <c r="X701" s="28"/>
      <c r="Y701" s="28"/>
      <c r="Z701" s="28"/>
      <c r="AA701" s="28"/>
      <c r="AB701" s="28"/>
    </row>
    <row r="702" ht="12.0" customHeight="1">
      <c r="A702" s="8" t="s">
        <v>25</v>
      </c>
      <c r="B702" s="9">
        <v>43451.0</v>
      </c>
      <c r="C702" s="10">
        <v>0.375</v>
      </c>
      <c r="D702" s="10">
        <v>0.5</v>
      </c>
      <c r="E702" s="13">
        <v>31.7</v>
      </c>
      <c r="F702" s="13"/>
      <c r="G702" s="13"/>
      <c r="H702" s="15">
        <v>27.9</v>
      </c>
      <c r="I702" s="13">
        <v>25.3</v>
      </c>
      <c r="J702" s="13">
        <v>2.1</v>
      </c>
      <c r="K702" s="13">
        <v>28.5</v>
      </c>
      <c r="L702" s="13">
        <v>0.75</v>
      </c>
      <c r="M702" s="13">
        <v>54.11</v>
      </c>
      <c r="N702" s="13"/>
      <c r="O702" s="13"/>
      <c r="P702" s="17">
        <f t="shared" si="24"/>
        <v>32</v>
      </c>
      <c r="Q702" s="17" t="str">
        <f t="shared" si="25"/>
        <v/>
      </c>
      <c r="R702" s="17">
        <f t="shared" si="3"/>
        <v>32.24531926</v>
      </c>
      <c r="S702" s="17">
        <f t="shared" si="26"/>
        <v>30.16531926</v>
      </c>
      <c r="T702" s="17">
        <f t="shared" si="5"/>
        <v>37.57612198</v>
      </c>
      <c r="U702" s="17">
        <f t="shared" si="6"/>
        <v>80.2778937</v>
      </c>
      <c r="V702" s="13">
        <f>M700+L702-M702</f>
        <v>2.18</v>
      </c>
      <c r="W702" s="27"/>
      <c r="X702" s="28"/>
      <c r="Y702" s="28"/>
      <c r="Z702" s="28"/>
      <c r="AA702" s="28"/>
      <c r="AB702" s="28"/>
    </row>
    <row r="703" ht="12.0" customHeight="1">
      <c r="A703" s="4" t="s">
        <v>25</v>
      </c>
      <c r="B703" s="29">
        <v>43451.0</v>
      </c>
      <c r="C703" s="3">
        <v>0.625</v>
      </c>
      <c r="D703" s="3">
        <v>0.75</v>
      </c>
      <c r="E703" s="1"/>
      <c r="F703" s="1"/>
      <c r="G703" s="1"/>
      <c r="H703" s="30">
        <v>24.0</v>
      </c>
      <c r="I703" s="1">
        <v>23.8</v>
      </c>
      <c r="J703" s="1">
        <v>0.7</v>
      </c>
      <c r="K703" s="1">
        <v>25.1</v>
      </c>
      <c r="L703" s="1"/>
      <c r="M703" s="1"/>
      <c r="N703" s="1"/>
      <c r="O703" s="1"/>
      <c r="P703" s="17" t="str">
        <f t="shared" si="24"/>
        <v/>
      </c>
      <c r="Q703" s="31" t="str">
        <f t="shared" si="25"/>
        <v/>
      </c>
      <c r="R703" s="31">
        <f t="shared" si="3"/>
        <v>29.48023358</v>
      </c>
      <c r="S703" s="17">
        <f t="shared" si="26"/>
        <v>29.32023358</v>
      </c>
      <c r="T703" s="31">
        <f t="shared" si="5"/>
        <v>29.83652107</v>
      </c>
      <c r="U703" s="31">
        <f t="shared" si="6"/>
        <v>98.26961232</v>
      </c>
      <c r="V703" s="1"/>
      <c r="W703" s="32"/>
      <c r="X703" s="28"/>
      <c r="Y703" s="28"/>
      <c r="Z703" s="28"/>
      <c r="AA703" s="28"/>
      <c r="AB703" s="28"/>
    </row>
    <row r="704" ht="12.0" customHeight="1">
      <c r="A704" s="8" t="s">
        <v>39</v>
      </c>
      <c r="B704" s="9">
        <v>43452.0</v>
      </c>
      <c r="C704" s="10">
        <v>0.375</v>
      </c>
      <c r="D704" s="10">
        <v>0.5</v>
      </c>
      <c r="E704" s="13">
        <v>32.0</v>
      </c>
      <c r="F704" s="13"/>
      <c r="G704" s="13"/>
      <c r="H704" s="15">
        <v>27.4</v>
      </c>
      <c r="I704" s="13">
        <v>25.6</v>
      </c>
      <c r="J704" s="13">
        <v>2.2</v>
      </c>
      <c r="K704" s="13">
        <v>28.4</v>
      </c>
      <c r="L704" s="13">
        <v>29.75</v>
      </c>
      <c r="M704" s="13">
        <v>77.49</v>
      </c>
      <c r="N704" s="13">
        <v>45.58</v>
      </c>
      <c r="O704" s="13"/>
      <c r="P704" s="17">
        <f t="shared" si="24"/>
        <v>30.2</v>
      </c>
      <c r="Q704" s="17" t="str">
        <f t="shared" si="25"/>
        <v/>
      </c>
      <c r="R704" s="17">
        <f t="shared" si="3"/>
        <v>32.82468122</v>
      </c>
      <c r="S704" s="17">
        <f t="shared" si="26"/>
        <v>31.38468122</v>
      </c>
      <c r="T704" s="17">
        <f t="shared" si="5"/>
        <v>36.49517019</v>
      </c>
      <c r="U704" s="17">
        <f t="shared" si="6"/>
        <v>85.9968074</v>
      </c>
      <c r="V704" s="13">
        <f>M702+L704-M704</f>
        <v>6.37</v>
      </c>
      <c r="W704" s="27"/>
      <c r="X704" s="28"/>
      <c r="Y704" s="28"/>
      <c r="Z704" s="28"/>
      <c r="AA704" s="28"/>
      <c r="AB704" s="28"/>
    </row>
    <row r="705" ht="12.0" customHeight="1">
      <c r="A705" s="4" t="s">
        <v>39</v>
      </c>
      <c r="B705" s="29">
        <v>43452.0</v>
      </c>
      <c r="C705" s="3">
        <v>0.625</v>
      </c>
      <c r="D705" s="3">
        <v>0.75</v>
      </c>
      <c r="E705" s="1"/>
      <c r="F705" s="1"/>
      <c r="G705" s="1"/>
      <c r="H705" s="30">
        <v>25.8</v>
      </c>
      <c r="I705" s="1">
        <v>25.4</v>
      </c>
      <c r="J705" s="1">
        <v>0.4</v>
      </c>
      <c r="K705" s="1">
        <v>27.3</v>
      </c>
      <c r="L705" s="1"/>
      <c r="M705" s="1"/>
      <c r="N705" s="1"/>
      <c r="O705" s="1"/>
      <c r="P705" s="17" t="str">
        <f t="shared" si="24"/>
        <v/>
      </c>
      <c r="Q705" s="31" t="str">
        <f t="shared" si="25"/>
        <v/>
      </c>
      <c r="R705" s="31">
        <f t="shared" si="3"/>
        <v>32.43744129</v>
      </c>
      <c r="S705" s="17">
        <f t="shared" si="26"/>
        <v>32.11744129</v>
      </c>
      <c r="T705" s="31">
        <f t="shared" si="5"/>
        <v>33.21594473</v>
      </c>
      <c r="U705" s="31">
        <f t="shared" si="6"/>
        <v>96.69284299</v>
      </c>
      <c r="V705" s="1"/>
      <c r="W705" s="32"/>
      <c r="X705" s="28"/>
      <c r="Y705" s="28"/>
      <c r="Z705" s="28"/>
      <c r="AA705" s="28"/>
      <c r="AB705" s="28"/>
    </row>
    <row r="706" ht="12.0" customHeight="1">
      <c r="A706" s="8" t="s">
        <v>42</v>
      </c>
      <c r="B706" s="9">
        <v>43453.0</v>
      </c>
      <c r="C706" s="10">
        <v>0.375</v>
      </c>
      <c r="D706" s="10">
        <v>0.5</v>
      </c>
      <c r="E706" s="13">
        <v>30.2</v>
      </c>
      <c r="F706" s="13"/>
      <c r="G706" s="13"/>
      <c r="H706" s="15">
        <v>27.4</v>
      </c>
      <c r="I706" s="13">
        <v>26.2</v>
      </c>
      <c r="J706" s="13">
        <v>1.6</v>
      </c>
      <c r="K706" s="13">
        <v>27.4</v>
      </c>
      <c r="L706" s="13">
        <v>27.75</v>
      </c>
      <c r="M706" s="13">
        <v>69.48</v>
      </c>
      <c r="N706" s="13">
        <v>61.7</v>
      </c>
      <c r="O706" s="13"/>
      <c r="P706" s="17">
        <f t="shared" si="24"/>
        <v>32</v>
      </c>
      <c r="Q706" s="17" t="str">
        <f t="shared" si="25"/>
        <v/>
      </c>
      <c r="R706" s="17">
        <f t="shared" si="3"/>
        <v>34.01068335</v>
      </c>
      <c r="S706" s="17">
        <f t="shared" si="26"/>
        <v>33.05068335</v>
      </c>
      <c r="T706" s="17">
        <f t="shared" si="5"/>
        <v>36.49517019</v>
      </c>
      <c r="U706" s="17">
        <f t="shared" si="6"/>
        <v>90.56180086</v>
      </c>
      <c r="V706" s="13">
        <f>N704+L706-M706</f>
        <v>3.85</v>
      </c>
      <c r="W706" s="27"/>
      <c r="X706" s="28"/>
      <c r="Y706" s="28"/>
      <c r="Z706" s="28"/>
      <c r="AA706" s="28"/>
      <c r="AB706" s="28"/>
    </row>
    <row r="707" ht="12.0" customHeight="1">
      <c r="A707" s="4" t="s">
        <v>42</v>
      </c>
      <c r="B707" s="29">
        <v>43453.0</v>
      </c>
      <c r="C707" s="3">
        <v>0.625</v>
      </c>
      <c r="D707" s="3">
        <v>0.75</v>
      </c>
      <c r="E707" s="1"/>
      <c r="F707" s="1"/>
      <c r="G707" s="1"/>
      <c r="H707" s="30">
        <v>30.2</v>
      </c>
      <c r="I707" s="1">
        <v>26.0</v>
      </c>
      <c r="J707" s="1">
        <v>6.0</v>
      </c>
      <c r="K707" s="1">
        <v>29.9</v>
      </c>
      <c r="L707" s="1"/>
      <c r="M707" s="1"/>
      <c r="N707" s="1"/>
      <c r="O707" s="1"/>
      <c r="P707" s="17" t="str">
        <f t="shared" si="24"/>
        <v/>
      </c>
      <c r="Q707" s="31" t="str">
        <f t="shared" si="25"/>
        <v/>
      </c>
      <c r="R707" s="31">
        <f t="shared" si="3"/>
        <v>33.61126698</v>
      </c>
      <c r="S707" s="17">
        <f t="shared" si="26"/>
        <v>30.25126698</v>
      </c>
      <c r="T707" s="31">
        <f t="shared" si="5"/>
        <v>42.91546075</v>
      </c>
      <c r="U707" s="31">
        <f t="shared" si="6"/>
        <v>70.49036979</v>
      </c>
      <c r="V707" s="1"/>
      <c r="W707" s="32"/>
      <c r="X707" s="28"/>
      <c r="Y707" s="28"/>
      <c r="Z707" s="28"/>
      <c r="AA707" s="28"/>
      <c r="AB707" s="28"/>
    </row>
    <row r="708" ht="12.0" customHeight="1">
      <c r="A708" s="8" t="s">
        <v>43</v>
      </c>
      <c r="B708" s="9">
        <v>43454.0</v>
      </c>
      <c r="C708" s="10">
        <v>0.375</v>
      </c>
      <c r="D708" s="10">
        <v>0.5</v>
      </c>
      <c r="E708" s="13">
        <v>32.0</v>
      </c>
      <c r="F708" s="13"/>
      <c r="G708" s="13"/>
      <c r="H708" s="15">
        <v>28.7</v>
      </c>
      <c r="I708" s="13">
        <v>26.3</v>
      </c>
      <c r="J708" s="13">
        <v>2.5</v>
      </c>
      <c r="K708" s="13"/>
      <c r="L708" s="13">
        <v>12.75</v>
      </c>
      <c r="M708" s="13">
        <v>69.2</v>
      </c>
      <c r="N708" s="13"/>
      <c r="O708" s="13"/>
      <c r="P708" s="17">
        <f t="shared" si="24"/>
        <v>33.2</v>
      </c>
      <c r="Q708" s="17" t="str">
        <f t="shared" si="25"/>
        <v/>
      </c>
      <c r="R708" s="17">
        <f t="shared" si="3"/>
        <v>34.21193795</v>
      </c>
      <c r="S708" s="17">
        <f t="shared" si="26"/>
        <v>32.29193795</v>
      </c>
      <c r="T708" s="17">
        <f t="shared" si="5"/>
        <v>39.36364749</v>
      </c>
      <c r="U708" s="17">
        <f t="shared" si="6"/>
        <v>82.03492309</v>
      </c>
      <c r="V708" s="13">
        <f>N706+L708-M708</f>
        <v>5.25</v>
      </c>
      <c r="W708" s="27"/>
      <c r="X708" s="28"/>
      <c r="Y708" s="28"/>
      <c r="Z708" s="28"/>
      <c r="AA708" s="28"/>
      <c r="AB708" s="28"/>
    </row>
    <row r="709" ht="12.0" customHeight="1">
      <c r="A709" s="4" t="s">
        <v>43</v>
      </c>
      <c r="B709" s="29">
        <v>43454.0</v>
      </c>
      <c r="C709" s="3">
        <v>0.625</v>
      </c>
      <c r="D709" s="3">
        <v>0.75</v>
      </c>
      <c r="E709" s="1"/>
      <c r="F709" s="1"/>
      <c r="G709" s="1"/>
      <c r="H709" s="30">
        <v>27.4</v>
      </c>
      <c r="I709" s="1">
        <v>26.2</v>
      </c>
      <c r="J709" s="1">
        <v>0.9</v>
      </c>
      <c r="K709" s="1">
        <v>28.0</v>
      </c>
      <c r="L709" s="1"/>
      <c r="M709" s="1"/>
      <c r="N709" s="1"/>
      <c r="O709" s="1"/>
      <c r="P709" s="17" t="str">
        <f t="shared" si="24"/>
        <v/>
      </c>
      <c r="Q709" s="31" t="str">
        <f t="shared" si="25"/>
        <v/>
      </c>
      <c r="R709" s="31">
        <f t="shared" si="3"/>
        <v>34.01068335</v>
      </c>
      <c r="S709" s="17">
        <f t="shared" si="26"/>
        <v>33.05068335</v>
      </c>
      <c r="T709" s="31">
        <f t="shared" si="5"/>
        <v>36.49517019</v>
      </c>
      <c r="U709" s="31">
        <f t="shared" si="6"/>
        <v>90.56180086</v>
      </c>
      <c r="V709" s="1"/>
      <c r="W709" s="32"/>
      <c r="X709" s="28"/>
      <c r="Y709" s="28"/>
      <c r="Z709" s="28"/>
      <c r="AA709" s="28"/>
      <c r="AB709" s="28"/>
    </row>
    <row r="710" ht="12.0" customHeight="1">
      <c r="A710" s="8" t="s">
        <v>44</v>
      </c>
      <c r="B710" s="9">
        <v>43455.0</v>
      </c>
      <c r="C710" s="10">
        <v>0.375</v>
      </c>
      <c r="D710" s="10">
        <v>0.5</v>
      </c>
      <c r="E710" s="13">
        <v>33.2</v>
      </c>
      <c r="F710" s="13"/>
      <c r="G710" s="13"/>
      <c r="H710" s="15">
        <v>25.8</v>
      </c>
      <c r="I710" s="13">
        <v>25.5</v>
      </c>
      <c r="J710" s="13">
        <v>1.9</v>
      </c>
      <c r="K710" s="13">
        <v>28.8</v>
      </c>
      <c r="L710" s="13">
        <v>10.75</v>
      </c>
      <c r="M710" s="13">
        <v>76.02</v>
      </c>
      <c r="N710" s="13">
        <v>57.98</v>
      </c>
      <c r="O710" s="13"/>
      <c r="P710" s="17">
        <f t="shared" si="24"/>
        <v>32</v>
      </c>
      <c r="Q710" s="17" t="str">
        <f t="shared" si="25"/>
        <v/>
      </c>
      <c r="R710" s="17">
        <f t="shared" si="3"/>
        <v>32.63056049</v>
      </c>
      <c r="S710" s="17">
        <f t="shared" si="26"/>
        <v>32.39056049</v>
      </c>
      <c r="T710" s="17">
        <f t="shared" si="5"/>
        <v>33.21594473</v>
      </c>
      <c r="U710" s="17">
        <f t="shared" si="6"/>
        <v>97.51509629</v>
      </c>
      <c r="V710" s="13">
        <f>M708+L710-M710</f>
        <v>3.93</v>
      </c>
      <c r="W710" s="27"/>
      <c r="X710" s="28"/>
      <c r="Y710" s="28"/>
      <c r="Z710" s="28"/>
      <c r="AA710" s="28"/>
      <c r="AB710" s="28"/>
    </row>
    <row r="711" ht="12.0" customHeight="1">
      <c r="A711" s="4" t="s">
        <v>44</v>
      </c>
      <c r="B711" s="29">
        <v>43455.0</v>
      </c>
      <c r="C711" s="3">
        <v>0.625</v>
      </c>
      <c r="D711" s="3">
        <v>0.75</v>
      </c>
      <c r="E711" s="1"/>
      <c r="F711" s="1"/>
      <c r="G711" s="1"/>
      <c r="H711" s="30">
        <v>26.8</v>
      </c>
      <c r="I711" s="1">
        <v>24.6</v>
      </c>
      <c r="J711" s="1">
        <v>3.9</v>
      </c>
      <c r="K711" s="1">
        <v>27.8</v>
      </c>
      <c r="L711" s="1"/>
      <c r="M711" s="1"/>
      <c r="N711" s="1"/>
      <c r="O711" s="1"/>
      <c r="P711" s="17" t="str">
        <f t="shared" si="24"/>
        <v/>
      </c>
      <c r="Q711" s="31" t="str">
        <f t="shared" si="25"/>
        <v/>
      </c>
      <c r="R711" s="31">
        <f t="shared" si="3"/>
        <v>30.92802314</v>
      </c>
      <c r="S711" s="17">
        <f t="shared" si="26"/>
        <v>29.16802314</v>
      </c>
      <c r="T711" s="31">
        <f t="shared" si="5"/>
        <v>35.23385461</v>
      </c>
      <c r="U711" s="31">
        <f t="shared" si="6"/>
        <v>82.78408214</v>
      </c>
      <c r="V711" s="1"/>
      <c r="W711" s="32"/>
      <c r="X711" s="28"/>
      <c r="Y711" s="28"/>
      <c r="Z711" s="28"/>
      <c r="AA711" s="28"/>
      <c r="AB711" s="28"/>
    </row>
    <row r="712" ht="12.0" customHeight="1">
      <c r="A712" s="8" t="s">
        <v>45</v>
      </c>
      <c r="B712" s="9">
        <v>43456.0</v>
      </c>
      <c r="C712" s="10">
        <v>0.375</v>
      </c>
      <c r="D712" s="10">
        <v>0.5</v>
      </c>
      <c r="E712" s="13">
        <v>32.0</v>
      </c>
      <c r="F712" s="13"/>
      <c r="G712" s="13"/>
      <c r="H712" s="15">
        <v>29.8</v>
      </c>
      <c r="I712" s="13">
        <v>27.1</v>
      </c>
      <c r="J712" s="13">
        <v>2.2</v>
      </c>
      <c r="K712" s="13">
        <v>30.2</v>
      </c>
      <c r="L712" s="13">
        <v>2.75</v>
      </c>
      <c r="M712" s="13">
        <v>55.7</v>
      </c>
      <c r="N712" s="13">
        <v>75.24</v>
      </c>
      <c r="O712" s="13"/>
      <c r="P712" s="17">
        <f t="shared" si="24"/>
        <v>31.9</v>
      </c>
      <c r="Q712" s="17" t="str">
        <f t="shared" si="25"/>
        <v/>
      </c>
      <c r="R712" s="17">
        <f t="shared" si="3"/>
        <v>35.85968262</v>
      </c>
      <c r="S712" s="17">
        <f t="shared" si="26"/>
        <v>33.69968262</v>
      </c>
      <c r="T712" s="17">
        <f t="shared" si="5"/>
        <v>41.94208964</v>
      </c>
      <c r="U712" s="17">
        <f t="shared" si="6"/>
        <v>80.34812503</v>
      </c>
      <c r="V712" s="13">
        <f>N710+L712-M712</f>
        <v>5.03</v>
      </c>
      <c r="W712" s="27"/>
      <c r="X712" s="28"/>
      <c r="Y712" s="28"/>
      <c r="Z712" s="28"/>
      <c r="AA712" s="28"/>
      <c r="AB712" s="28"/>
    </row>
    <row r="713" ht="12.0" customHeight="1">
      <c r="A713" s="4" t="s">
        <v>45</v>
      </c>
      <c r="B713" s="29">
        <v>43456.0</v>
      </c>
      <c r="C713" s="3">
        <v>0.625</v>
      </c>
      <c r="D713" s="3">
        <v>0.75</v>
      </c>
      <c r="E713" s="1"/>
      <c r="F713" s="1"/>
      <c r="G713" s="1"/>
      <c r="H713" s="30"/>
      <c r="I713" s="1"/>
      <c r="J713" s="1"/>
      <c r="K713" s="1"/>
      <c r="L713" s="1"/>
      <c r="M713" s="1"/>
      <c r="N713" s="1"/>
      <c r="O713" s="1"/>
      <c r="P713" s="17" t="str">
        <f t="shared" si="24"/>
        <v/>
      </c>
      <c r="Q713" s="31" t="str">
        <f t="shared" si="25"/>
        <v/>
      </c>
      <c r="R713" s="31" t="str">
        <f t="shared" si="3"/>
        <v/>
      </c>
      <c r="S713" s="17" t="str">
        <f t="shared" si="26"/>
        <v/>
      </c>
      <c r="T713" s="31" t="str">
        <f t="shared" si="5"/>
        <v/>
      </c>
      <c r="U713" s="31" t="str">
        <f t="shared" si="6"/>
        <v/>
      </c>
      <c r="V713" s="1"/>
      <c r="W713" s="32"/>
      <c r="X713" s="28"/>
      <c r="Y713" s="28"/>
      <c r="Z713" s="28"/>
      <c r="AA713" s="28"/>
      <c r="AB713" s="28"/>
    </row>
    <row r="714" ht="12.0" customHeight="1">
      <c r="A714" s="8" t="s">
        <v>46</v>
      </c>
      <c r="B714" s="9">
        <v>43457.0</v>
      </c>
      <c r="C714" s="10">
        <v>0.375</v>
      </c>
      <c r="D714" s="10">
        <v>0.5</v>
      </c>
      <c r="E714" s="13">
        <v>31.9</v>
      </c>
      <c r="F714" s="13"/>
      <c r="G714" s="13"/>
      <c r="H714" s="15">
        <v>29.7</v>
      </c>
      <c r="I714" s="13">
        <v>26.2</v>
      </c>
      <c r="J714" s="13">
        <v>3.0</v>
      </c>
      <c r="K714" s="13">
        <v>31.9</v>
      </c>
      <c r="L714" s="13">
        <v>1.5</v>
      </c>
      <c r="M714" s="13">
        <v>73.12</v>
      </c>
      <c r="N714" s="13">
        <v>51.77</v>
      </c>
      <c r="O714" s="13"/>
      <c r="P714" s="17">
        <f t="shared" si="24"/>
        <v>31.8</v>
      </c>
      <c r="Q714" s="17" t="str">
        <f t="shared" si="25"/>
        <v/>
      </c>
      <c r="R714" s="17">
        <f t="shared" si="3"/>
        <v>34.01068335</v>
      </c>
      <c r="S714" s="17">
        <f t="shared" si="26"/>
        <v>31.21068335</v>
      </c>
      <c r="T714" s="17">
        <f t="shared" si="5"/>
        <v>41.70176826</v>
      </c>
      <c r="U714" s="17">
        <f t="shared" si="6"/>
        <v>74.84258977</v>
      </c>
      <c r="V714" s="13">
        <f>N712+L714-M714</f>
        <v>3.62</v>
      </c>
      <c r="W714" s="27"/>
      <c r="X714" s="28"/>
      <c r="Y714" s="28"/>
      <c r="Z714" s="28"/>
      <c r="AA714" s="28"/>
      <c r="AB714" s="28"/>
    </row>
    <row r="715" ht="12.0" customHeight="1">
      <c r="A715" s="4" t="s">
        <v>46</v>
      </c>
      <c r="B715" s="29">
        <v>43457.0</v>
      </c>
      <c r="C715" s="3">
        <v>0.625</v>
      </c>
      <c r="D715" s="3">
        <v>0.75</v>
      </c>
      <c r="E715" s="1"/>
      <c r="F715" s="1"/>
      <c r="G715" s="1"/>
      <c r="H715" s="30"/>
      <c r="I715" s="1"/>
      <c r="J715" s="1"/>
      <c r="K715" s="1"/>
      <c r="L715" s="1"/>
      <c r="M715" s="1"/>
      <c r="N715" s="1"/>
      <c r="O715" s="1"/>
      <c r="P715" s="17" t="str">
        <f t="shared" si="24"/>
        <v/>
      </c>
      <c r="Q715" s="31" t="str">
        <f t="shared" si="25"/>
        <v/>
      </c>
      <c r="R715" s="31" t="str">
        <f t="shared" si="3"/>
        <v/>
      </c>
      <c r="S715" s="17" t="str">
        <f t="shared" si="26"/>
        <v/>
      </c>
      <c r="T715" s="31" t="str">
        <f t="shared" si="5"/>
        <v/>
      </c>
      <c r="U715" s="31" t="str">
        <f t="shared" si="6"/>
        <v/>
      </c>
      <c r="V715" s="1"/>
      <c r="W715" s="32"/>
      <c r="X715" s="28"/>
      <c r="Y715" s="28"/>
      <c r="Z715" s="28"/>
      <c r="AA715" s="28"/>
      <c r="AB715" s="28"/>
    </row>
    <row r="716" ht="12.0" customHeight="1">
      <c r="A716" s="8" t="s">
        <v>25</v>
      </c>
      <c r="B716" s="9">
        <v>43458.0</v>
      </c>
      <c r="C716" s="10">
        <v>0.375</v>
      </c>
      <c r="D716" s="10">
        <v>0.5</v>
      </c>
      <c r="E716" s="13">
        <v>31.8</v>
      </c>
      <c r="F716" s="13"/>
      <c r="G716" s="13"/>
      <c r="H716" s="15">
        <v>27.8</v>
      </c>
      <c r="I716" s="13">
        <v>25.9</v>
      </c>
      <c r="J716" s="13">
        <v>2.0</v>
      </c>
      <c r="K716" s="13">
        <v>30.2</v>
      </c>
      <c r="L716" s="13">
        <v>4.5</v>
      </c>
      <c r="M716" s="13">
        <v>53.79</v>
      </c>
      <c r="N716" s="13"/>
      <c r="O716" s="13"/>
      <c r="P716" s="17">
        <f t="shared" si="24"/>
        <v>32</v>
      </c>
      <c r="Q716" s="17" t="str">
        <f t="shared" si="25"/>
        <v/>
      </c>
      <c r="R716" s="17">
        <f t="shared" si="3"/>
        <v>33.41309631</v>
      </c>
      <c r="S716" s="17">
        <f t="shared" si="26"/>
        <v>31.89309631</v>
      </c>
      <c r="T716" s="17">
        <f t="shared" si="5"/>
        <v>37.3577292</v>
      </c>
      <c r="U716" s="17">
        <f t="shared" si="6"/>
        <v>85.3721492</v>
      </c>
      <c r="V716" s="13">
        <f>N714+L716-M716</f>
        <v>2.48</v>
      </c>
      <c r="W716" s="27"/>
      <c r="X716" s="28"/>
      <c r="Y716" s="28"/>
      <c r="Z716" s="28"/>
      <c r="AA716" s="28"/>
      <c r="AB716" s="28"/>
    </row>
    <row r="717" ht="12.0" customHeight="1">
      <c r="A717" s="4" t="s">
        <v>25</v>
      </c>
      <c r="B717" s="29">
        <v>43458.0</v>
      </c>
      <c r="C717" s="3">
        <v>0.625</v>
      </c>
      <c r="D717" s="3">
        <v>0.75</v>
      </c>
      <c r="E717" s="1"/>
      <c r="F717" s="1"/>
      <c r="G717" s="1"/>
      <c r="H717" s="30">
        <v>28.7</v>
      </c>
      <c r="I717" s="1">
        <v>25.1</v>
      </c>
      <c r="J717" s="1">
        <v>6.6</v>
      </c>
      <c r="K717" s="1">
        <v>27.7</v>
      </c>
      <c r="L717" s="1"/>
      <c r="M717" s="1"/>
      <c r="N717" s="1"/>
      <c r="O717" s="1"/>
      <c r="P717" s="17" t="str">
        <f t="shared" si="24"/>
        <v/>
      </c>
      <c r="Q717" s="31" t="str">
        <f t="shared" si="25"/>
        <v/>
      </c>
      <c r="R717" s="31">
        <f t="shared" si="3"/>
        <v>31.86404936</v>
      </c>
      <c r="S717" s="17">
        <f t="shared" si="26"/>
        <v>28.98404936</v>
      </c>
      <c r="T717" s="31">
        <f t="shared" si="5"/>
        <v>39.36364749</v>
      </c>
      <c r="U717" s="31">
        <f t="shared" si="6"/>
        <v>73.63151336</v>
      </c>
      <c r="V717" s="1"/>
      <c r="W717" s="32"/>
      <c r="X717" s="28"/>
      <c r="Y717" s="28"/>
      <c r="Z717" s="28"/>
      <c r="AA717" s="28"/>
      <c r="AB717" s="28"/>
    </row>
    <row r="718" ht="12.0" customHeight="1">
      <c r="A718" s="8" t="s">
        <v>39</v>
      </c>
      <c r="B718" s="9">
        <v>43459.0</v>
      </c>
      <c r="C718" s="10">
        <v>0.375</v>
      </c>
      <c r="D718" s="10">
        <v>0.5</v>
      </c>
      <c r="E718" s="13">
        <v>32.0</v>
      </c>
      <c r="F718" s="13"/>
      <c r="G718" s="13"/>
      <c r="H718" s="15">
        <v>26.4</v>
      </c>
      <c r="I718" s="13">
        <v>25.4</v>
      </c>
      <c r="J718" s="13">
        <v>0.6</v>
      </c>
      <c r="K718" s="13">
        <v>28.7</v>
      </c>
      <c r="L718" s="13">
        <v>18.75</v>
      </c>
      <c r="M718" s="13">
        <v>64.59</v>
      </c>
      <c r="N718" s="13">
        <v>56.2</v>
      </c>
      <c r="O718" s="13"/>
      <c r="P718" s="17">
        <f t="shared" si="24"/>
        <v>30.5</v>
      </c>
      <c r="Q718" s="17" t="str">
        <f t="shared" si="25"/>
        <v/>
      </c>
      <c r="R718" s="17">
        <f t="shared" si="3"/>
        <v>32.43744129</v>
      </c>
      <c r="S718" s="17">
        <f t="shared" si="26"/>
        <v>31.63744129</v>
      </c>
      <c r="T718" s="17">
        <f t="shared" si="5"/>
        <v>34.41422945</v>
      </c>
      <c r="U718" s="17">
        <f t="shared" si="6"/>
        <v>91.93127899</v>
      </c>
      <c r="V718" s="13">
        <f>M716+L718-M718</f>
        <v>7.95</v>
      </c>
      <c r="W718" s="27"/>
      <c r="X718" s="28"/>
      <c r="Y718" s="28"/>
      <c r="Z718" s="28"/>
      <c r="AA718" s="28"/>
      <c r="AB718" s="28"/>
    </row>
    <row r="719" ht="12.0" customHeight="1">
      <c r="A719" s="4" t="s">
        <v>39</v>
      </c>
      <c r="B719" s="29">
        <v>43459.0</v>
      </c>
      <c r="C719" s="3">
        <v>0.625</v>
      </c>
      <c r="D719" s="3">
        <v>0.75</v>
      </c>
      <c r="E719" s="1"/>
      <c r="F719" s="1"/>
      <c r="G719" s="1"/>
      <c r="H719" s="30">
        <v>27.8</v>
      </c>
      <c r="I719" s="1">
        <v>25.4</v>
      </c>
      <c r="J719" s="1">
        <v>1.6</v>
      </c>
      <c r="K719" s="1">
        <v>28.0</v>
      </c>
      <c r="L719" s="1"/>
      <c r="M719" s="1"/>
      <c r="N719" s="1"/>
      <c r="O719" s="1"/>
      <c r="P719" s="17" t="str">
        <f t="shared" si="24"/>
        <v/>
      </c>
      <c r="Q719" s="31" t="str">
        <f t="shared" si="25"/>
        <v/>
      </c>
      <c r="R719" s="31">
        <f t="shared" si="3"/>
        <v>32.43744129</v>
      </c>
      <c r="S719" s="17">
        <f t="shared" si="26"/>
        <v>30.51744129</v>
      </c>
      <c r="T719" s="31">
        <f t="shared" si="5"/>
        <v>37.3577292</v>
      </c>
      <c r="U719" s="31">
        <f t="shared" si="6"/>
        <v>81.68976526</v>
      </c>
      <c r="V719" s="1"/>
      <c r="W719" s="32"/>
      <c r="X719" s="28"/>
      <c r="Y719" s="28"/>
      <c r="Z719" s="28"/>
      <c r="AA719" s="28"/>
      <c r="AB719" s="28"/>
    </row>
    <row r="720" ht="12.0" customHeight="1">
      <c r="A720" s="8" t="s">
        <v>42</v>
      </c>
      <c r="B720" s="9">
        <v>43460.0</v>
      </c>
      <c r="C720" s="10">
        <v>0.375</v>
      </c>
      <c r="D720" s="10">
        <v>0.5</v>
      </c>
      <c r="E720" s="13">
        <v>30.5</v>
      </c>
      <c r="F720" s="13"/>
      <c r="G720" s="13"/>
      <c r="H720" s="15">
        <v>28.2</v>
      </c>
      <c r="I720" s="13">
        <v>26.1</v>
      </c>
      <c r="J720" s="13">
        <v>3.7</v>
      </c>
      <c r="K720" s="13">
        <v>29.8</v>
      </c>
      <c r="L720" s="13">
        <v>4.75</v>
      </c>
      <c r="M720" s="13">
        <v>57.53</v>
      </c>
      <c r="N720" s="13"/>
      <c r="O720" s="13"/>
      <c r="P720" s="17">
        <f t="shared" si="24"/>
        <v>32.7</v>
      </c>
      <c r="Q720" s="17" t="str">
        <f t="shared" si="25"/>
        <v/>
      </c>
      <c r="R720" s="17">
        <f t="shared" si="3"/>
        <v>33.81046118</v>
      </c>
      <c r="S720" s="17">
        <f t="shared" si="26"/>
        <v>32.13046118</v>
      </c>
      <c r="T720" s="17">
        <f t="shared" si="5"/>
        <v>38.23798312</v>
      </c>
      <c r="U720" s="17">
        <f t="shared" si="6"/>
        <v>84.02760439</v>
      </c>
      <c r="V720" s="13">
        <f>N718+L720-M720</f>
        <v>3.42</v>
      </c>
      <c r="W720" s="27"/>
      <c r="X720" s="28"/>
      <c r="Y720" s="28"/>
      <c r="Z720" s="28"/>
      <c r="AA720" s="28"/>
      <c r="AB720" s="28"/>
    </row>
    <row r="721" ht="12.0" customHeight="1">
      <c r="A721" s="4" t="s">
        <v>42</v>
      </c>
      <c r="B721" s="29">
        <v>43460.0</v>
      </c>
      <c r="C721" s="3">
        <v>0.625</v>
      </c>
      <c r="D721" s="3">
        <v>0.75</v>
      </c>
      <c r="E721" s="1"/>
      <c r="F721" s="1"/>
      <c r="G721" s="1"/>
      <c r="H721" s="30">
        <v>32.0</v>
      </c>
      <c r="I721" s="1">
        <v>25.9</v>
      </c>
      <c r="J721" s="1">
        <v>2.1</v>
      </c>
      <c r="K721" s="1">
        <v>32.9</v>
      </c>
      <c r="L721" s="1"/>
      <c r="M721" s="1"/>
      <c r="N721" s="1"/>
      <c r="O721" s="1"/>
      <c r="P721" s="17" t="str">
        <f t="shared" si="24"/>
        <v/>
      </c>
      <c r="Q721" s="31" t="str">
        <f t="shared" si="25"/>
        <v/>
      </c>
      <c r="R721" s="31">
        <f t="shared" si="3"/>
        <v>33.41309631</v>
      </c>
      <c r="S721" s="17">
        <f t="shared" si="26"/>
        <v>28.53309631</v>
      </c>
      <c r="T721" s="31">
        <f t="shared" si="5"/>
        <v>47.54274065</v>
      </c>
      <c r="U721" s="31">
        <f t="shared" si="6"/>
        <v>60.01567415</v>
      </c>
      <c r="V721" s="1"/>
      <c r="W721" s="32"/>
      <c r="X721" s="28"/>
      <c r="Y721" s="28"/>
      <c r="Z721" s="28"/>
      <c r="AA721" s="28"/>
      <c r="AB721" s="28"/>
    </row>
    <row r="722" ht="12.0" customHeight="1">
      <c r="A722" s="8" t="s">
        <v>43</v>
      </c>
      <c r="B722" s="9">
        <v>43461.0</v>
      </c>
      <c r="C722" s="10">
        <v>0.375</v>
      </c>
      <c r="D722" s="10">
        <v>0.5</v>
      </c>
      <c r="E722" s="13">
        <v>32.7</v>
      </c>
      <c r="F722" s="13"/>
      <c r="G722" s="13"/>
      <c r="H722" s="15">
        <v>27.8</v>
      </c>
      <c r="I722" s="13">
        <v>25.8</v>
      </c>
      <c r="J722" s="13">
        <v>3.4</v>
      </c>
      <c r="K722" s="13">
        <v>29.5</v>
      </c>
      <c r="L722" s="13">
        <v>1.0</v>
      </c>
      <c r="M722" s="13">
        <v>54.82</v>
      </c>
      <c r="N722" s="13"/>
      <c r="O722" s="13"/>
      <c r="P722" s="17">
        <f t="shared" si="24"/>
        <v>33.8</v>
      </c>
      <c r="Q722" s="17" t="str">
        <f t="shared" si="25"/>
        <v/>
      </c>
      <c r="R722" s="17">
        <f t="shared" si="3"/>
        <v>33.21594473</v>
      </c>
      <c r="S722" s="17">
        <f t="shared" si="26"/>
        <v>31.61594473</v>
      </c>
      <c r="T722" s="17">
        <f t="shared" si="5"/>
        <v>37.3577292</v>
      </c>
      <c r="U722" s="17">
        <f t="shared" si="6"/>
        <v>84.6302637</v>
      </c>
      <c r="V722" s="13">
        <f>M720+L722-M722</f>
        <v>3.71</v>
      </c>
      <c r="W722" s="27"/>
      <c r="X722" s="28"/>
      <c r="Y722" s="28"/>
      <c r="Z722" s="28"/>
      <c r="AA722" s="28"/>
      <c r="AB722" s="28"/>
    </row>
    <row r="723" ht="12.0" customHeight="1">
      <c r="A723" s="4" t="s">
        <v>43</v>
      </c>
      <c r="B723" s="29">
        <v>43461.0</v>
      </c>
      <c r="C723" s="3">
        <v>0.625</v>
      </c>
      <c r="D723" s="3">
        <v>0.75</v>
      </c>
      <c r="E723" s="1"/>
      <c r="F723" s="1"/>
      <c r="G723" s="1"/>
      <c r="H723" s="30">
        <v>32.4</v>
      </c>
      <c r="I723" s="1">
        <v>27.8</v>
      </c>
      <c r="J723" s="1">
        <v>0.5</v>
      </c>
      <c r="K723" s="1">
        <v>32.9</v>
      </c>
      <c r="L723" s="1"/>
      <c r="M723" s="1"/>
      <c r="N723" s="1"/>
      <c r="O723" s="1"/>
      <c r="P723" s="17" t="str">
        <f t="shared" si="24"/>
        <v/>
      </c>
      <c r="Q723" s="31" t="str">
        <f t="shared" si="25"/>
        <v/>
      </c>
      <c r="R723" s="31">
        <f t="shared" si="3"/>
        <v>37.3577292</v>
      </c>
      <c r="S723" s="17">
        <f t="shared" si="26"/>
        <v>33.6777292</v>
      </c>
      <c r="T723" s="31">
        <f t="shared" si="5"/>
        <v>48.62794535</v>
      </c>
      <c r="U723" s="31">
        <f t="shared" si="6"/>
        <v>69.25591644</v>
      </c>
      <c r="V723" s="1"/>
      <c r="W723" s="32"/>
      <c r="X723" s="28"/>
      <c r="Y723" s="28"/>
      <c r="Z723" s="28"/>
      <c r="AA723" s="28"/>
      <c r="AB723" s="28"/>
    </row>
    <row r="724" ht="12.0" customHeight="1">
      <c r="A724" s="8" t="s">
        <v>44</v>
      </c>
      <c r="B724" s="9">
        <v>43462.0</v>
      </c>
      <c r="C724" s="10">
        <v>0.375</v>
      </c>
      <c r="D724" s="10">
        <v>0.5</v>
      </c>
      <c r="E724" s="13">
        <v>33.8</v>
      </c>
      <c r="F724" s="13"/>
      <c r="G724" s="13"/>
      <c r="H724" s="15">
        <v>28.6</v>
      </c>
      <c r="I724" s="13">
        <v>26.2</v>
      </c>
      <c r="J724" s="13">
        <v>1.9</v>
      </c>
      <c r="K724" s="13">
        <v>31.6</v>
      </c>
      <c r="L724" s="13">
        <v>0.0</v>
      </c>
      <c r="M724" s="13">
        <v>48.92</v>
      </c>
      <c r="N724" s="13">
        <v>68.22</v>
      </c>
      <c r="O724" s="13"/>
      <c r="P724" s="17">
        <f t="shared" si="24"/>
        <v>33</v>
      </c>
      <c r="Q724" s="17" t="str">
        <f t="shared" si="25"/>
        <v/>
      </c>
      <c r="R724" s="17">
        <f t="shared" si="3"/>
        <v>34.01068335</v>
      </c>
      <c r="S724" s="17">
        <f t="shared" si="26"/>
        <v>32.09068335</v>
      </c>
      <c r="T724" s="17">
        <f t="shared" si="5"/>
        <v>39.13623594</v>
      </c>
      <c r="U724" s="17">
        <f t="shared" si="6"/>
        <v>81.99736785</v>
      </c>
      <c r="V724" s="13">
        <f>M722+L724-M724</f>
        <v>5.9</v>
      </c>
      <c r="W724" s="27"/>
      <c r="X724" s="28"/>
      <c r="Y724" s="28"/>
      <c r="Z724" s="28"/>
      <c r="AA724" s="28"/>
      <c r="AB724" s="28"/>
    </row>
    <row r="725" ht="12.0" customHeight="1">
      <c r="A725" s="4" t="s">
        <v>44</v>
      </c>
      <c r="B725" s="29">
        <v>43462.0</v>
      </c>
      <c r="C725" s="3">
        <v>0.625</v>
      </c>
      <c r="D725" s="3">
        <v>0.75</v>
      </c>
      <c r="E725" s="1"/>
      <c r="F725" s="1"/>
      <c r="G725" s="1"/>
      <c r="H725" s="30">
        <v>31.8</v>
      </c>
      <c r="I725" s="1">
        <v>27.6</v>
      </c>
      <c r="J725" s="1">
        <v>30.8</v>
      </c>
      <c r="K725" s="1"/>
      <c r="L725" s="1"/>
      <c r="M725" s="1"/>
      <c r="N725" s="1"/>
      <c r="O725" s="1"/>
      <c r="P725" s="17" t="str">
        <f t="shared" si="24"/>
        <v/>
      </c>
      <c r="Q725" s="31" t="str">
        <f t="shared" si="25"/>
        <v/>
      </c>
      <c r="R725" s="31">
        <f t="shared" si="3"/>
        <v>36.92425667</v>
      </c>
      <c r="S725" s="17">
        <f t="shared" si="26"/>
        <v>33.56425667</v>
      </c>
      <c r="T725" s="31">
        <f t="shared" si="5"/>
        <v>47.00807132</v>
      </c>
      <c r="U725" s="31">
        <f t="shared" si="6"/>
        <v>71.40105034</v>
      </c>
      <c r="V725" s="1"/>
      <c r="W725" s="32"/>
      <c r="X725" s="28"/>
      <c r="Y725" s="28"/>
      <c r="Z725" s="28"/>
      <c r="AA725" s="28"/>
      <c r="AB725" s="28"/>
    </row>
    <row r="726" ht="12.0" customHeight="1">
      <c r="A726" s="8" t="s">
        <v>45</v>
      </c>
      <c r="B726" s="9">
        <v>43463.0</v>
      </c>
      <c r="C726" s="10">
        <v>0.375</v>
      </c>
      <c r="D726" s="10">
        <v>0.5</v>
      </c>
      <c r="E726" s="13">
        <v>33.0</v>
      </c>
      <c r="F726" s="13"/>
      <c r="G726" s="13"/>
      <c r="H726" s="15">
        <v>28.9</v>
      </c>
      <c r="I726" s="13">
        <v>26.6</v>
      </c>
      <c r="J726" s="13">
        <v>1.0</v>
      </c>
      <c r="K726" s="13">
        <v>30.6</v>
      </c>
      <c r="L726" s="13">
        <v>8.0</v>
      </c>
      <c r="M726" s="13">
        <v>71.3</v>
      </c>
      <c r="N726" s="13">
        <v>63.12</v>
      </c>
      <c r="O726" s="13"/>
      <c r="P726" s="17">
        <f t="shared" si="24"/>
        <v>31.4</v>
      </c>
      <c r="Q726" s="17" t="str">
        <f t="shared" si="25"/>
        <v/>
      </c>
      <c r="R726" s="17">
        <f t="shared" si="3"/>
        <v>34.82194116</v>
      </c>
      <c r="S726" s="17">
        <f t="shared" si="26"/>
        <v>32.98194116</v>
      </c>
      <c r="T726" s="17">
        <f t="shared" si="5"/>
        <v>39.82192253</v>
      </c>
      <c r="U726" s="17">
        <f t="shared" si="6"/>
        <v>82.82357825</v>
      </c>
      <c r="V726" s="13">
        <f>N724+L726-M726</f>
        <v>4.92</v>
      </c>
      <c r="W726" s="27"/>
      <c r="X726" s="28"/>
      <c r="Y726" s="28"/>
      <c r="Z726" s="28"/>
      <c r="AA726" s="28"/>
      <c r="AB726" s="28"/>
    </row>
    <row r="727" ht="12.0" customHeight="1">
      <c r="A727" s="4" t="s">
        <v>45</v>
      </c>
      <c r="B727" s="29">
        <v>43463.0</v>
      </c>
      <c r="C727" s="3">
        <v>0.625</v>
      </c>
      <c r="D727" s="3">
        <v>0.75</v>
      </c>
      <c r="E727" s="1"/>
      <c r="F727" s="1"/>
      <c r="G727" s="1"/>
      <c r="H727" s="30"/>
      <c r="I727" s="1"/>
      <c r="J727" s="1"/>
      <c r="K727" s="1"/>
      <c r="L727" s="1"/>
      <c r="M727" s="1"/>
      <c r="N727" s="1"/>
      <c r="O727" s="1"/>
      <c r="P727" s="17" t="str">
        <f t="shared" si="24"/>
        <v/>
      </c>
      <c r="Q727" s="31" t="str">
        <f t="shared" si="25"/>
        <v/>
      </c>
      <c r="R727" s="31" t="str">
        <f t="shared" si="3"/>
        <v/>
      </c>
      <c r="S727" s="17" t="str">
        <f t="shared" si="26"/>
        <v/>
      </c>
      <c r="T727" s="31" t="str">
        <f t="shared" si="5"/>
        <v/>
      </c>
      <c r="U727" s="31" t="str">
        <f t="shared" si="6"/>
        <v/>
      </c>
      <c r="V727" s="1"/>
      <c r="W727" s="32"/>
      <c r="X727" s="28"/>
      <c r="Y727" s="28"/>
      <c r="Z727" s="28"/>
      <c r="AA727" s="28"/>
      <c r="AB727" s="28"/>
    </row>
    <row r="728" ht="12.0" customHeight="1">
      <c r="A728" s="8" t="s">
        <v>46</v>
      </c>
      <c r="B728" s="9">
        <v>43464.0</v>
      </c>
      <c r="C728" s="10">
        <v>0.375</v>
      </c>
      <c r="D728" s="10">
        <v>0.5</v>
      </c>
      <c r="E728" s="13">
        <v>31.4</v>
      </c>
      <c r="F728" s="13"/>
      <c r="G728" s="13"/>
      <c r="H728" s="15">
        <v>27.4</v>
      </c>
      <c r="I728" s="13">
        <v>25.5</v>
      </c>
      <c r="J728" s="13">
        <v>1.2</v>
      </c>
      <c r="K728" s="13">
        <v>28.6</v>
      </c>
      <c r="L728" s="13">
        <v>0.75</v>
      </c>
      <c r="M728" s="13">
        <v>61.08</v>
      </c>
      <c r="N728" s="13"/>
      <c r="O728" s="13"/>
      <c r="P728" s="17">
        <f t="shared" si="24"/>
        <v>32.1</v>
      </c>
      <c r="Q728" s="17" t="str">
        <f t="shared" si="25"/>
        <v/>
      </c>
      <c r="R728" s="17">
        <f t="shared" si="3"/>
        <v>32.63056049</v>
      </c>
      <c r="S728" s="17">
        <f t="shared" si="26"/>
        <v>31.11056049</v>
      </c>
      <c r="T728" s="17">
        <f t="shared" si="5"/>
        <v>36.49517019</v>
      </c>
      <c r="U728" s="17">
        <f t="shared" si="6"/>
        <v>85.24569233</v>
      </c>
      <c r="V728" s="13">
        <f>N726+L728-M728</f>
        <v>2.79</v>
      </c>
      <c r="W728" s="27"/>
      <c r="X728" s="28"/>
      <c r="Y728" s="28"/>
      <c r="Z728" s="28"/>
      <c r="AA728" s="28"/>
      <c r="AB728" s="28"/>
    </row>
    <row r="729" ht="12.0" customHeight="1">
      <c r="A729" s="4" t="s">
        <v>46</v>
      </c>
      <c r="B729" s="29">
        <v>43464.0</v>
      </c>
      <c r="C729" s="3">
        <v>0.625</v>
      </c>
      <c r="D729" s="3">
        <v>0.75</v>
      </c>
      <c r="E729" s="1"/>
      <c r="F729" s="1"/>
      <c r="G729" s="1"/>
      <c r="H729" s="30"/>
      <c r="I729" s="1"/>
      <c r="J729" s="1"/>
      <c r="K729" s="1"/>
      <c r="L729" s="1"/>
      <c r="M729" s="1"/>
      <c r="N729" s="1"/>
      <c r="O729" s="1"/>
      <c r="P729" s="31" t="str">
        <f t="shared" ref="P729:Q729" si="27">E727</f>
        <v/>
      </c>
      <c r="Q729" s="31" t="str">
        <f t="shared" si="27"/>
        <v/>
      </c>
      <c r="R729" s="31" t="str">
        <f t="shared" si="3"/>
        <v/>
      </c>
      <c r="S729" s="17" t="str">
        <f t="shared" si="26"/>
        <v/>
      </c>
      <c r="T729" s="31" t="str">
        <f t="shared" si="5"/>
        <v/>
      </c>
      <c r="U729" s="31" t="str">
        <f t="shared" si="6"/>
        <v/>
      </c>
      <c r="V729" s="1"/>
      <c r="W729" s="32"/>
      <c r="X729" s="28"/>
      <c r="Y729" s="28"/>
      <c r="Z729" s="28"/>
      <c r="AA729" s="28"/>
      <c r="AB729" s="28"/>
    </row>
    <row r="730" ht="12.0" customHeight="1">
      <c r="A730" s="8" t="s">
        <v>25</v>
      </c>
      <c r="B730" s="9">
        <v>43465.0</v>
      </c>
      <c r="C730" s="10">
        <v>0.375</v>
      </c>
      <c r="D730" s="10">
        <v>0.5</v>
      </c>
      <c r="E730" s="13">
        <v>32.1</v>
      </c>
      <c r="F730" s="13"/>
      <c r="G730" s="13"/>
      <c r="H730" s="15">
        <v>28.2</v>
      </c>
      <c r="I730" s="13">
        <v>26.4</v>
      </c>
      <c r="J730" s="13">
        <v>1.9</v>
      </c>
      <c r="K730" s="13">
        <v>29.0</v>
      </c>
      <c r="L730" s="13">
        <v>27.5</v>
      </c>
      <c r="M730" s="13">
        <v>86.84</v>
      </c>
      <c r="N730" s="13">
        <v>78.0</v>
      </c>
      <c r="O730" s="13"/>
      <c r="P730" s="17">
        <f>'2019'!E2</f>
        <v>31.1</v>
      </c>
      <c r="Q730" s="17" t="str">
        <f>F728</f>
        <v/>
      </c>
      <c r="R730" s="17">
        <f t="shared" si="3"/>
        <v>34.41422945</v>
      </c>
      <c r="S730" s="17">
        <f t="shared" si="26"/>
        <v>32.97422945</v>
      </c>
      <c r="T730" s="17">
        <f t="shared" si="5"/>
        <v>38.23798312</v>
      </c>
      <c r="U730" s="17">
        <f t="shared" si="6"/>
        <v>86.23422775</v>
      </c>
      <c r="V730" s="13">
        <f>M728+L730-M730</f>
        <v>1.74</v>
      </c>
      <c r="W730" s="27"/>
      <c r="X730" s="28"/>
      <c r="Y730" s="28"/>
      <c r="Z730" s="28"/>
      <c r="AA730" s="28"/>
      <c r="AB730" s="28"/>
    </row>
    <row r="731" ht="12.0" customHeight="1">
      <c r="A731" s="11" t="s">
        <v>25</v>
      </c>
      <c r="B731" s="128">
        <v>43465.0</v>
      </c>
      <c r="C731" s="129">
        <v>0.625</v>
      </c>
      <c r="D731" s="129">
        <v>0.75</v>
      </c>
      <c r="E731" s="28"/>
      <c r="F731" s="28"/>
      <c r="G731" s="28"/>
      <c r="H731" s="28">
        <v>26.6</v>
      </c>
      <c r="I731" s="28">
        <v>26.0</v>
      </c>
      <c r="J731" s="28">
        <v>1.5</v>
      </c>
      <c r="K731" s="28">
        <v>28.5</v>
      </c>
      <c r="L731" s="28"/>
      <c r="M731" s="28"/>
      <c r="N731" s="28"/>
      <c r="O731" s="28"/>
      <c r="P731" s="31" t="str">
        <f t="shared" ref="P731:Q731" si="28">E729</f>
        <v/>
      </c>
      <c r="Q731" s="31" t="str">
        <f t="shared" si="28"/>
        <v/>
      </c>
      <c r="R731" s="31"/>
      <c r="S731" s="17" t="str">
        <f>IF(R731="","",R731-(0.81*(H731-I731)))</f>
        <v/>
      </c>
      <c r="T731" s="1"/>
      <c r="U731" s="1"/>
      <c r="V731" s="31"/>
      <c r="W731" s="28"/>
      <c r="X731" s="28"/>
      <c r="Y731" s="28"/>
      <c r="Z731" s="28"/>
      <c r="AA731" s="28"/>
      <c r="AB731" s="28"/>
    </row>
    <row r="732" ht="12.0" customHeight="1">
      <c r="A732" s="11"/>
      <c r="B732" s="128"/>
      <c r="C732" s="129"/>
      <c r="D732" s="129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3"/>
      <c r="Q732" s="31" t="str">
        <f t="shared" ref="Q732:Q750" si="29">F730</f>
        <v/>
      </c>
      <c r="R732" s="23"/>
      <c r="S732" s="23"/>
      <c r="T732" s="23"/>
      <c r="U732" s="23"/>
      <c r="V732" s="130"/>
      <c r="W732" s="28"/>
      <c r="X732" s="28"/>
      <c r="Y732" s="28"/>
      <c r="Z732" s="28"/>
      <c r="AA732" s="28"/>
      <c r="AB732" s="28"/>
    </row>
    <row r="733" ht="12.0" customHeight="1">
      <c r="A733" s="11"/>
      <c r="B733" s="128"/>
      <c r="C733" s="129"/>
      <c r="D733" s="129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3"/>
      <c r="Q733" s="31" t="str">
        <f t="shared" si="29"/>
        <v/>
      </c>
      <c r="R733" s="23"/>
      <c r="S733" s="23"/>
      <c r="T733" s="23"/>
      <c r="U733" s="23"/>
      <c r="V733" s="130"/>
      <c r="W733" s="28"/>
      <c r="X733" s="28"/>
      <c r="Y733" s="28"/>
      <c r="Z733" s="28"/>
      <c r="AA733" s="28"/>
      <c r="AB733" s="28"/>
    </row>
    <row r="734" ht="12.0" customHeight="1">
      <c r="A734" s="11"/>
      <c r="B734" s="128"/>
      <c r="C734" s="129"/>
      <c r="D734" s="129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3"/>
      <c r="Q734" s="31" t="str">
        <f t="shared" si="29"/>
        <v/>
      </c>
      <c r="R734" s="23"/>
      <c r="S734" s="23"/>
      <c r="T734" s="23"/>
      <c r="U734" s="23"/>
      <c r="V734" s="130"/>
      <c r="W734" s="28"/>
      <c r="X734" s="28"/>
      <c r="Y734" s="28"/>
      <c r="Z734" s="28"/>
      <c r="AA734" s="28"/>
      <c r="AB734" s="28"/>
    </row>
    <row r="735" ht="12.0" customHeight="1">
      <c r="A735" s="11"/>
      <c r="B735" s="128"/>
      <c r="C735" s="129"/>
      <c r="D735" s="129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3"/>
      <c r="Q735" s="31" t="str">
        <f t="shared" si="29"/>
        <v/>
      </c>
      <c r="R735" s="23"/>
      <c r="S735" s="23"/>
      <c r="T735" s="23"/>
      <c r="U735" s="23"/>
      <c r="V735" s="130"/>
      <c r="W735" s="28"/>
      <c r="X735" s="28"/>
      <c r="Y735" s="28"/>
      <c r="Z735" s="28"/>
      <c r="AA735" s="28"/>
      <c r="AB735" s="28"/>
    </row>
    <row r="736" ht="12.0" customHeight="1">
      <c r="A736" s="11"/>
      <c r="B736" s="128"/>
      <c r="C736" s="129"/>
      <c r="D736" s="129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3"/>
      <c r="Q736" s="31" t="str">
        <f t="shared" si="29"/>
        <v/>
      </c>
      <c r="R736" s="23"/>
      <c r="S736" s="23"/>
      <c r="T736" s="23"/>
      <c r="U736" s="23"/>
      <c r="V736" s="130"/>
      <c r="W736" s="28"/>
      <c r="X736" s="28"/>
      <c r="Y736" s="28"/>
      <c r="Z736" s="28"/>
      <c r="AA736" s="28"/>
      <c r="AB736" s="28"/>
    </row>
    <row r="737" ht="12.0" customHeight="1">
      <c r="A737" s="11"/>
      <c r="B737" s="128"/>
      <c r="C737" s="129"/>
      <c r="D737" s="129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3"/>
      <c r="Q737" s="31" t="str">
        <f t="shared" si="29"/>
        <v/>
      </c>
      <c r="R737" s="23"/>
      <c r="S737" s="23"/>
      <c r="T737" s="23"/>
      <c r="U737" s="23"/>
      <c r="V737" s="130"/>
      <c r="W737" s="28"/>
      <c r="X737" s="28"/>
      <c r="Y737" s="28"/>
      <c r="Z737" s="28"/>
      <c r="AA737" s="28"/>
      <c r="AB737" s="28"/>
    </row>
    <row r="738" ht="12.0" customHeight="1">
      <c r="A738" s="11"/>
      <c r="B738" s="128"/>
      <c r="C738" s="129"/>
      <c r="D738" s="129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3"/>
      <c r="Q738" s="31" t="str">
        <f t="shared" si="29"/>
        <v/>
      </c>
      <c r="R738" s="23"/>
      <c r="S738" s="23"/>
      <c r="T738" s="23"/>
      <c r="U738" s="23"/>
      <c r="V738" s="130"/>
      <c r="W738" s="28"/>
      <c r="X738" s="28"/>
      <c r="Y738" s="28"/>
      <c r="Z738" s="28"/>
      <c r="AA738" s="28"/>
      <c r="AB738" s="28"/>
    </row>
    <row r="739" ht="12.0" customHeight="1">
      <c r="A739" s="11"/>
      <c r="B739" s="128"/>
      <c r="C739" s="129"/>
      <c r="D739" s="129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3"/>
      <c r="Q739" s="31" t="str">
        <f t="shared" si="29"/>
        <v/>
      </c>
      <c r="R739" s="23"/>
      <c r="S739" s="23"/>
      <c r="T739" s="23"/>
      <c r="U739" s="23"/>
      <c r="V739" s="130"/>
      <c r="W739" s="28"/>
      <c r="X739" s="28"/>
      <c r="Y739" s="28"/>
      <c r="Z739" s="28"/>
      <c r="AA739" s="28"/>
      <c r="AB739" s="28"/>
    </row>
    <row r="740" ht="12.0" customHeight="1">
      <c r="A740" s="11"/>
      <c r="B740" s="128"/>
      <c r="C740" s="129"/>
      <c r="D740" s="129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3"/>
      <c r="Q740" s="31" t="str">
        <f t="shared" si="29"/>
        <v/>
      </c>
      <c r="R740" s="23"/>
      <c r="S740" s="23"/>
      <c r="T740" s="23"/>
      <c r="U740" s="23"/>
      <c r="V740" s="130"/>
      <c r="W740" s="28"/>
      <c r="X740" s="28"/>
      <c r="Y740" s="28"/>
      <c r="Z740" s="28"/>
      <c r="AA740" s="28"/>
      <c r="AB740" s="28"/>
    </row>
    <row r="741" ht="12.0" customHeight="1">
      <c r="A741" s="11"/>
      <c r="B741" s="128"/>
      <c r="C741" s="129"/>
      <c r="D741" s="129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3"/>
      <c r="Q741" s="31" t="str">
        <f t="shared" si="29"/>
        <v/>
      </c>
      <c r="R741" s="23"/>
      <c r="S741" s="23"/>
      <c r="T741" s="23"/>
      <c r="U741" s="23"/>
      <c r="V741" s="130"/>
      <c r="W741" s="28"/>
      <c r="X741" s="28"/>
      <c r="Y741" s="28"/>
      <c r="Z741" s="28"/>
      <c r="AA741" s="28"/>
      <c r="AB741" s="28"/>
    </row>
    <row r="742" ht="12.0" customHeight="1">
      <c r="A742" s="11"/>
      <c r="B742" s="128"/>
      <c r="C742" s="129"/>
      <c r="D742" s="129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3"/>
      <c r="Q742" s="31" t="str">
        <f t="shared" si="29"/>
        <v/>
      </c>
      <c r="R742" s="23"/>
      <c r="S742" s="23"/>
      <c r="T742" s="23"/>
      <c r="U742" s="23"/>
      <c r="V742" s="130"/>
      <c r="W742" s="28"/>
      <c r="X742" s="28"/>
      <c r="Y742" s="28"/>
      <c r="Z742" s="28"/>
      <c r="AA742" s="28"/>
      <c r="AB742" s="28"/>
    </row>
    <row r="743" ht="12.0" customHeight="1">
      <c r="A743" s="11"/>
      <c r="B743" s="128"/>
      <c r="C743" s="129"/>
      <c r="D743" s="129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3"/>
      <c r="Q743" s="31" t="str">
        <f t="shared" si="29"/>
        <v/>
      </c>
      <c r="R743" s="23"/>
      <c r="S743" s="23"/>
      <c r="T743" s="23"/>
      <c r="U743" s="23"/>
      <c r="V743" s="130"/>
      <c r="W743" s="28"/>
      <c r="X743" s="28"/>
      <c r="Y743" s="28"/>
      <c r="Z743" s="28"/>
      <c r="AA743" s="28"/>
      <c r="AB743" s="28"/>
    </row>
    <row r="744" ht="12.0" customHeight="1">
      <c r="A744" s="11"/>
      <c r="B744" s="128"/>
      <c r="C744" s="129"/>
      <c r="D744" s="129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3"/>
      <c r="Q744" s="31" t="str">
        <f t="shared" si="29"/>
        <v/>
      </c>
      <c r="R744" s="23"/>
      <c r="S744" s="23"/>
      <c r="T744" s="23"/>
      <c r="U744" s="23"/>
      <c r="V744" s="130"/>
      <c r="W744" s="28"/>
      <c r="X744" s="28"/>
      <c r="Y744" s="28"/>
      <c r="Z744" s="28"/>
      <c r="AA744" s="28"/>
      <c r="AB744" s="28"/>
    </row>
    <row r="745" ht="12.0" customHeight="1">
      <c r="A745" s="11"/>
      <c r="B745" s="128"/>
      <c r="C745" s="129"/>
      <c r="D745" s="129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3"/>
      <c r="Q745" s="31" t="str">
        <f t="shared" si="29"/>
        <v/>
      </c>
      <c r="R745" s="23"/>
      <c r="S745" s="23"/>
      <c r="T745" s="23"/>
      <c r="U745" s="23"/>
      <c r="V745" s="130"/>
      <c r="W745" s="28"/>
      <c r="X745" s="28"/>
      <c r="Y745" s="28"/>
      <c r="Z745" s="28"/>
      <c r="AA745" s="28"/>
      <c r="AB745" s="28"/>
    </row>
    <row r="746" ht="12.0" customHeight="1">
      <c r="A746" s="11"/>
      <c r="B746" s="128"/>
      <c r="C746" s="129"/>
      <c r="D746" s="129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3"/>
      <c r="Q746" s="31" t="str">
        <f t="shared" si="29"/>
        <v/>
      </c>
      <c r="R746" s="23"/>
      <c r="S746" s="23"/>
      <c r="T746" s="23"/>
      <c r="U746" s="23"/>
      <c r="V746" s="130"/>
      <c r="W746" s="28"/>
      <c r="X746" s="28"/>
      <c r="Y746" s="28"/>
      <c r="Z746" s="28"/>
      <c r="AA746" s="28"/>
      <c r="AB746" s="28"/>
    </row>
    <row r="747" ht="12.0" customHeight="1">
      <c r="A747" s="11"/>
      <c r="B747" s="128"/>
      <c r="C747" s="129"/>
      <c r="D747" s="129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3"/>
      <c r="Q747" s="31" t="str">
        <f t="shared" si="29"/>
        <v/>
      </c>
      <c r="R747" s="23"/>
      <c r="S747" s="23"/>
      <c r="T747" s="23"/>
      <c r="U747" s="23"/>
      <c r="V747" s="130"/>
      <c r="W747" s="28"/>
      <c r="X747" s="28"/>
      <c r="Y747" s="28"/>
      <c r="Z747" s="28"/>
      <c r="AA747" s="28"/>
      <c r="AB747" s="28"/>
    </row>
    <row r="748" ht="12.0" customHeight="1">
      <c r="A748" s="11"/>
      <c r="B748" s="128"/>
      <c r="C748" s="129"/>
      <c r="D748" s="129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3"/>
      <c r="Q748" s="31" t="str">
        <f t="shared" si="29"/>
        <v/>
      </c>
      <c r="R748" s="23"/>
      <c r="S748" s="23"/>
      <c r="T748" s="23"/>
      <c r="U748" s="23"/>
      <c r="V748" s="130"/>
      <c r="W748" s="28"/>
      <c r="X748" s="28"/>
      <c r="Y748" s="28"/>
      <c r="Z748" s="28"/>
      <c r="AA748" s="28"/>
      <c r="AB748" s="28"/>
    </row>
    <row r="749" ht="12.0" customHeight="1">
      <c r="A749" s="11"/>
      <c r="B749" s="128"/>
      <c r="C749" s="129"/>
      <c r="D749" s="129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3"/>
      <c r="Q749" s="31" t="str">
        <f t="shared" si="29"/>
        <v/>
      </c>
      <c r="R749" s="23"/>
      <c r="S749" s="23"/>
      <c r="T749" s="23"/>
      <c r="U749" s="23"/>
      <c r="V749" s="130"/>
      <c r="W749" s="28"/>
      <c r="X749" s="28"/>
      <c r="Y749" s="28"/>
      <c r="Z749" s="28"/>
      <c r="AA749" s="28"/>
      <c r="AB749" s="28"/>
    </row>
    <row r="750" ht="12.0" customHeight="1">
      <c r="A750" s="11"/>
      <c r="B750" s="128"/>
      <c r="C750" s="129"/>
      <c r="D750" s="129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3"/>
      <c r="Q750" s="31" t="str">
        <f t="shared" si="29"/>
        <v/>
      </c>
      <c r="R750" s="23"/>
      <c r="S750" s="23"/>
      <c r="T750" s="23"/>
      <c r="U750" s="23"/>
      <c r="V750" s="130"/>
      <c r="W750" s="28"/>
      <c r="X750" s="28"/>
      <c r="Y750" s="28"/>
      <c r="Z750" s="28"/>
      <c r="AA750" s="28"/>
      <c r="AB750" s="28"/>
    </row>
    <row r="751" ht="12.0" customHeight="1">
      <c r="A751" s="11"/>
      <c r="B751" s="128"/>
      <c r="C751" s="129"/>
      <c r="D751" s="129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3"/>
      <c r="Q751" s="23"/>
      <c r="R751" s="23"/>
      <c r="S751" s="23"/>
      <c r="T751" s="23"/>
      <c r="U751" s="23"/>
      <c r="V751" s="130"/>
      <c r="W751" s="28"/>
      <c r="X751" s="28"/>
      <c r="Y751" s="28"/>
      <c r="Z751" s="28"/>
      <c r="AA751" s="28"/>
      <c r="AB751" s="28"/>
    </row>
    <row r="752" ht="12.0" customHeight="1">
      <c r="A752" s="11"/>
      <c r="B752" s="128"/>
      <c r="C752" s="129"/>
      <c r="D752" s="129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3"/>
      <c r="Q752" s="23"/>
      <c r="R752" s="23"/>
      <c r="S752" s="23"/>
      <c r="T752" s="23"/>
      <c r="U752" s="23"/>
      <c r="V752" s="130"/>
      <c r="W752" s="28"/>
      <c r="X752" s="28"/>
      <c r="Y752" s="28"/>
      <c r="Z752" s="28"/>
      <c r="AA752" s="28"/>
      <c r="AB752" s="28"/>
    </row>
    <row r="753" ht="12.0" customHeight="1">
      <c r="A753" s="11"/>
      <c r="B753" s="128"/>
      <c r="C753" s="129"/>
      <c r="D753" s="129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3"/>
      <c r="Q753" s="23"/>
      <c r="R753" s="23"/>
      <c r="S753" s="23"/>
      <c r="T753" s="23"/>
      <c r="U753" s="23"/>
      <c r="V753" s="130"/>
      <c r="W753" s="28"/>
      <c r="X753" s="28"/>
      <c r="Y753" s="28"/>
      <c r="Z753" s="28"/>
      <c r="AA753" s="28"/>
      <c r="AB753" s="28"/>
    </row>
    <row r="754" ht="12.0" customHeight="1">
      <c r="A754" s="11"/>
      <c r="B754" s="128"/>
      <c r="C754" s="129"/>
      <c r="D754" s="129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3"/>
      <c r="Q754" s="23"/>
      <c r="R754" s="23"/>
      <c r="S754" s="23"/>
      <c r="T754" s="23"/>
      <c r="U754" s="23"/>
      <c r="V754" s="130"/>
      <c r="W754" s="28"/>
      <c r="X754" s="28"/>
      <c r="Y754" s="28"/>
      <c r="Z754" s="28"/>
      <c r="AA754" s="28"/>
      <c r="AB754" s="28"/>
    </row>
    <row r="755" ht="12.0" customHeight="1">
      <c r="A755" s="11"/>
      <c r="B755" s="128"/>
      <c r="C755" s="129"/>
      <c r="D755" s="129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3"/>
      <c r="Q755" s="23"/>
      <c r="R755" s="23"/>
      <c r="S755" s="23"/>
      <c r="T755" s="23"/>
      <c r="U755" s="23"/>
      <c r="V755" s="130"/>
      <c r="W755" s="28"/>
      <c r="X755" s="28"/>
      <c r="Y755" s="28"/>
      <c r="Z755" s="28"/>
      <c r="AA755" s="28"/>
      <c r="AB755" s="28"/>
    </row>
    <row r="756" ht="12.0" customHeight="1">
      <c r="A756" s="11"/>
      <c r="B756" s="128"/>
      <c r="C756" s="129"/>
      <c r="D756" s="129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3"/>
      <c r="Q756" s="23"/>
      <c r="R756" s="23"/>
      <c r="S756" s="23"/>
      <c r="T756" s="23"/>
      <c r="U756" s="23"/>
      <c r="V756" s="130"/>
      <c r="W756" s="28"/>
      <c r="X756" s="28"/>
      <c r="Y756" s="28"/>
      <c r="Z756" s="28"/>
      <c r="AA756" s="28"/>
      <c r="AB756" s="28"/>
    </row>
    <row r="757" ht="12.0" customHeight="1">
      <c r="A757" s="11"/>
      <c r="B757" s="128"/>
      <c r="C757" s="129"/>
      <c r="D757" s="129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3"/>
      <c r="Q757" s="23"/>
      <c r="R757" s="23"/>
      <c r="S757" s="23"/>
      <c r="T757" s="23"/>
      <c r="U757" s="23"/>
      <c r="V757" s="130"/>
      <c r="W757" s="28"/>
      <c r="X757" s="28"/>
      <c r="Y757" s="28"/>
      <c r="Z757" s="28"/>
      <c r="AA757" s="28"/>
      <c r="AB757" s="28"/>
    </row>
    <row r="758" ht="12.0" customHeight="1">
      <c r="A758" s="11"/>
      <c r="B758" s="128"/>
      <c r="C758" s="129"/>
      <c r="D758" s="129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3"/>
      <c r="Q758" s="23"/>
      <c r="R758" s="23"/>
      <c r="S758" s="23"/>
      <c r="T758" s="23"/>
      <c r="U758" s="23"/>
      <c r="V758" s="130"/>
      <c r="W758" s="28"/>
      <c r="X758" s="28"/>
      <c r="Y758" s="28"/>
      <c r="Z758" s="28"/>
      <c r="AA758" s="28"/>
      <c r="AB758" s="28"/>
    </row>
    <row r="759" ht="12.0" customHeight="1">
      <c r="A759" s="11"/>
      <c r="B759" s="128"/>
      <c r="C759" s="129"/>
      <c r="D759" s="129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3"/>
      <c r="Q759" s="23"/>
      <c r="R759" s="23"/>
      <c r="S759" s="23"/>
      <c r="T759" s="23"/>
      <c r="U759" s="23"/>
      <c r="V759" s="130"/>
      <c r="W759" s="28"/>
      <c r="X759" s="28"/>
      <c r="Y759" s="28"/>
      <c r="Z759" s="28"/>
      <c r="AA759" s="28"/>
      <c r="AB759" s="28"/>
    </row>
    <row r="760" ht="12.0" customHeight="1">
      <c r="A760" s="11"/>
      <c r="B760" s="128"/>
      <c r="C760" s="129"/>
      <c r="D760" s="129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3"/>
      <c r="Q760" s="23"/>
      <c r="R760" s="23"/>
      <c r="S760" s="23"/>
      <c r="T760" s="23"/>
      <c r="U760" s="23"/>
      <c r="V760" s="130"/>
      <c r="W760" s="28"/>
      <c r="X760" s="28"/>
      <c r="Y760" s="28"/>
      <c r="Z760" s="28"/>
      <c r="AA760" s="28"/>
      <c r="AB760" s="28"/>
    </row>
    <row r="761" ht="12.0" customHeight="1">
      <c r="A761" s="11"/>
      <c r="B761" s="128"/>
      <c r="C761" s="129"/>
      <c r="D761" s="129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3"/>
      <c r="Q761" s="23"/>
      <c r="R761" s="23"/>
      <c r="S761" s="23"/>
      <c r="T761" s="23"/>
      <c r="U761" s="23"/>
      <c r="V761" s="130"/>
      <c r="W761" s="28"/>
      <c r="X761" s="28"/>
      <c r="Y761" s="28"/>
      <c r="Z761" s="28"/>
      <c r="AA761" s="28"/>
      <c r="AB761" s="28"/>
    </row>
    <row r="762" ht="12.0" customHeight="1">
      <c r="A762" s="11"/>
      <c r="B762" s="128"/>
      <c r="C762" s="129"/>
      <c r="D762" s="129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3"/>
      <c r="Q762" s="23"/>
      <c r="R762" s="23"/>
      <c r="S762" s="23"/>
      <c r="T762" s="23"/>
      <c r="U762" s="23"/>
      <c r="V762" s="130"/>
      <c r="W762" s="28"/>
      <c r="X762" s="28"/>
      <c r="Y762" s="28"/>
      <c r="Z762" s="28"/>
      <c r="AA762" s="28"/>
      <c r="AB762" s="28"/>
    </row>
    <row r="763" ht="12.0" customHeight="1">
      <c r="A763" s="11"/>
      <c r="B763" s="128"/>
      <c r="C763" s="129"/>
      <c r="D763" s="129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3"/>
      <c r="Q763" s="23"/>
      <c r="R763" s="23"/>
      <c r="S763" s="23"/>
      <c r="T763" s="23"/>
      <c r="U763" s="23"/>
      <c r="V763" s="130"/>
      <c r="W763" s="28"/>
      <c r="X763" s="28"/>
      <c r="Y763" s="28"/>
      <c r="Z763" s="28"/>
      <c r="AA763" s="28"/>
      <c r="AB763" s="28"/>
    </row>
    <row r="764" ht="12.0" customHeight="1">
      <c r="A764" s="11"/>
      <c r="B764" s="128"/>
      <c r="C764" s="129"/>
      <c r="D764" s="129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3"/>
      <c r="Q764" s="23"/>
      <c r="R764" s="23"/>
      <c r="S764" s="23"/>
      <c r="T764" s="23"/>
      <c r="U764" s="23"/>
      <c r="V764" s="130"/>
      <c r="W764" s="28"/>
      <c r="X764" s="28"/>
      <c r="Y764" s="28"/>
      <c r="Z764" s="28"/>
      <c r="AA764" s="28"/>
      <c r="AB764" s="28"/>
    </row>
    <row r="765" ht="12.0" customHeight="1">
      <c r="A765" s="11"/>
      <c r="B765" s="128"/>
      <c r="C765" s="129"/>
      <c r="D765" s="129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3"/>
      <c r="Q765" s="23"/>
      <c r="R765" s="23"/>
      <c r="S765" s="23"/>
      <c r="T765" s="23"/>
      <c r="U765" s="23"/>
      <c r="V765" s="130"/>
      <c r="W765" s="28"/>
      <c r="X765" s="28"/>
      <c r="Y765" s="28"/>
      <c r="Z765" s="28"/>
      <c r="AA765" s="28"/>
      <c r="AB765" s="28"/>
    </row>
    <row r="766" ht="12.0" customHeight="1">
      <c r="A766" s="11"/>
      <c r="B766" s="128"/>
      <c r="C766" s="129"/>
      <c r="D766" s="129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3"/>
      <c r="Q766" s="23"/>
      <c r="R766" s="23"/>
      <c r="S766" s="23"/>
      <c r="T766" s="23"/>
      <c r="U766" s="23"/>
      <c r="V766" s="130"/>
      <c r="W766" s="28"/>
      <c r="X766" s="28"/>
      <c r="Y766" s="28"/>
      <c r="Z766" s="28"/>
      <c r="AA766" s="28"/>
      <c r="AB766" s="28"/>
    </row>
    <row r="767" ht="12.0" customHeight="1">
      <c r="A767" s="11"/>
      <c r="B767" s="128"/>
      <c r="C767" s="129"/>
      <c r="D767" s="129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3"/>
      <c r="Q767" s="23"/>
      <c r="R767" s="23"/>
      <c r="S767" s="23"/>
      <c r="T767" s="23"/>
      <c r="U767" s="23"/>
      <c r="V767" s="130"/>
      <c r="W767" s="28"/>
      <c r="X767" s="28"/>
      <c r="Y767" s="28"/>
      <c r="Z767" s="28"/>
      <c r="AA767" s="28"/>
      <c r="AB767" s="28"/>
    </row>
    <row r="768" ht="12.0" customHeight="1">
      <c r="A768" s="11"/>
      <c r="B768" s="128"/>
      <c r="C768" s="129"/>
      <c r="D768" s="129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3"/>
      <c r="Q768" s="23"/>
      <c r="R768" s="23"/>
      <c r="S768" s="23"/>
      <c r="T768" s="23"/>
      <c r="U768" s="23"/>
      <c r="V768" s="130"/>
      <c r="W768" s="28"/>
      <c r="X768" s="28"/>
      <c r="Y768" s="28"/>
      <c r="Z768" s="28"/>
      <c r="AA768" s="28"/>
      <c r="AB768" s="28"/>
    </row>
    <row r="769" ht="12.0" customHeight="1">
      <c r="A769" s="11"/>
      <c r="B769" s="128"/>
      <c r="C769" s="129"/>
      <c r="D769" s="129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3"/>
      <c r="Q769" s="23"/>
      <c r="R769" s="23"/>
      <c r="S769" s="23"/>
      <c r="T769" s="23"/>
      <c r="U769" s="23"/>
      <c r="V769" s="130"/>
      <c r="W769" s="28"/>
      <c r="X769" s="28"/>
      <c r="Y769" s="28"/>
      <c r="Z769" s="28"/>
      <c r="AA769" s="28"/>
      <c r="AB769" s="28"/>
    </row>
    <row r="770" ht="12.0" customHeight="1">
      <c r="A770" s="11"/>
      <c r="B770" s="128"/>
      <c r="C770" s="129"/>
      <c r="D770" s="129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3"/>
      <c r="Q770" s="23"/>
      <c r="R770" s="23"/>
      <c r="S770" s="23"/>
      <c r="T770" s="23"/>
      <c r="U770" s="23"/>
      <c r="V770" s="130"/>
      <c r="W770" s="28"/>
      <c r="X770" s="28"/>
      <c r="Y770" s="28"/>
      <c r="Z770" s="28"/>
      <c r="AA770" s="28"/>
      <c r="AB770" s="28"/>
    </row>
    <row r="771" ht="12.0" customHeight="1">
      <c r="A771" s="11"/>
      <c r="B771" s="128"/>
      <c r="C771" s="129"/>
      <c r="D771" s="129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3"/>
      <c r="Q771" s="23"/>
      <c r="R771" s="23"/>
      <c r="S771" s="23"/>
      <c r="T771" s="23"/>
      <c r="U771" s="23"/>
      <c r="V771" s="130"/>
      <c r="W771" s="28"/>
      <c r="X771" s="28"/>
      <c r="Y771" s="28"/>
      <c r="Z771" s="28"/>
      <c r="AA771" s="28"/>
      <c r="AB771" s="28"/>
    </row>
    <row r="772" ht="12.0" customHeight="1">
      <c r="A772" s="11"/>
      <c r="B772" s="128"/>
      <c r="C772" s="129"/>
      <c r="D772" s="129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3"/>
      <c r="Q772" s="23"/>
      <c r="R772" s="23"/>
      <c r="S772" s="23"/>
      <c r="T772" s="23"/>
      <c r="U772" s="23"/>
      <c r="V772" s="130"/>
      <c r="W772" s="28"/>
      <c r="X772" s="28"/>
      <c r="Y772" s="28"/>
      <c r="Z772" s="28"/>
      <c r="AA772" s="28"/>
      <c r="AB772" s="28"/>
    </row>
    <row r="773" ht="12.0" customHeight="1">
      <c r="A773" s="11"/>
      <c r="B773" s="128"/>
      <c r="C773" s="129"/>
      <c r="D773" s="129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3"/>
      <c r="Q773" s="23"/>
      <c r="R773" s="23"/>
      <c r="S773" s="23"/>
      <c r="T773" s="23"/>
      <c r="U773" s="23"/>
      <c r="V773" s="130"/>
      <c r="W773" s="28"/>
      <c r="X773" s="28"/>
      <c r="Y773" s="28"/>
      <c r="Z773" s="28"/>
      <c r="AA773" s="28"/>
      <c r="AB773" s="28"/>
    </row>
    <row r="774" ht="12.0" customHeight="1">
      <c r="A774" s="11"/>
      <c r="B774" s="128"/>
      <c r="C774" s="129"/>
      <c r="D774" s="129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3"/>
      <c r="Q774" s="23"/>
      <c r="R774" s="23"/>
      <c r="S774" s="23"/>
      <c r="T774" s="23"/>
      <c r="U774" s="23"/>
      <c r="V774" s="130"/>
      <c r="W774" s="28"/>
      <c r="X774" s="28"/>
      <c r="Y774" s="28"/>
      <c r="Z774" s="28"/>
      <c r="AA774" s="28"/>
      <c r="AB774" s="28"/>
    </row>
    <row r="775" ht="12.0" customHeight="1">
      <c r="A775" s="11"/>
      <c r="B775" s="128"/>
      <c r="C775" s="129"/>
      <c r="D775" s="129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3"/>
      <c r="Q775" s="23"/>
      <c r="R775" s="23"/>
      <c r="S775" s="23"/>
      <c r="T775" s="23"/>
      <c r="U775" s="23"/>
      <c r="V775" s="130"/>
      <c r="W775" s="28"/>
      <c r="X775" s="28"/>
      <c r="Y775" s="28"/>
      <c r="Z775" s="28"/>
      <c r="AA775" s="28"/>
      <c r="AB775" s="28"/>
    </row>
    <row r="776" ht="12.0" customHeight="1">
      <c r="A776" s="11"/>
      <c r="B776" s="128"/>
      <c r="C776" s="129"/>
      <c r="D776" s="129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3"/>
      <c r="Q776" s="23"/>
      <c r="R776" s="23"/>
      <c r="S776" s="23"/>
      <c r="T776" s="23"/>
      <c r="U776" s="23"/>
      <c r="V776" s="130"/>
      <c r="W776" s="28"/>
      <c r="X776" s="28"/>
      <c r="Y776" s="28"/>
      <c r="Z776" s="28"/>
      <c r="AA776" s="28"/>
      <c r="AB776" s="28"/>
    </row>
    <row r="777" ht="12.0" customHeight="1">
      <c r="A777" s="11"/>
      <c r="B777" s="128"/>
      <c r="C777" s="129"/>
      <c r="D777" s="129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3"/>
      <c r="Q777" s="23"/>
      <c r="R777" s="23"/>
      <c r="S777" s="23"/>
      <c r="T777" s="23"/>
      <c r="U777" s="23"/>
      <c r="V777" s="130"/>
      <c r="W777" s="28"/>
      <c r="X777" s="28"/>
      <c r="Y777" s="28"/>
      <c r="Z777" s="28"/>
      <c r="AA777" s="28"/>
      <c r="AB777" s="28"/>
    </row>
    <row r="778" ht="12.0" customHeight="1">
      <c r="A778" s="11"/>
      <c r="B778" s="128"/>
      <c r="C778" s="129"/>
      <c r="D778" s="129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3"/>
      <c r="Q778" s="23"/>
      <c r="R778" s="23"/>
      <c r="S778" s="23"/>
      <c r="T778" s="23"/>
      <c r="U778" s="23"/>
      <c r="V778" s="130"/>
      <c r="W778" s="28"/>
      <c r="X778" s="28"/>
      <c r="Y778" s="28"/>
      <c r="Z778" s="28"/>
      <c r="AA778" s="28"/>
      <c r="AB778" s="28"/>
    </row>
    <row r="779" ht="12.0" customHeight="1">
      <c r="A779" s="11"/>
      <c r="B779" s="128"/>
      <c r="C779" s="129"/>
      <c r="D779" s="129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3"/>
      <c r="Q779" s="23"/>
      <c r="R779" s="23"/>
      <c r="S779" s="23"/>
      <c r="T779" s="23"/>
      <c r="U779" s="23"/>
      <c r="V779" s="130"/>
      <c r="W779" s="28"/>
      <c r="X779" s="28"/>
      <c r="Y779" s="28"/>
      <c r="Z779" s="28"/>
      <c r="AA779" s="28"/>
      <c r="AB779" s="28"/>
    </row>
    <row r="780" ht="12.0" customHeight="1">
      <c r="A780" s="11"/>
      <c r="B780" s="128"/>
      <c r="C780" s="129"/>
      <c r="D780" s="129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3"/>
      <c r="Q780" s="23"/>
      <c r="R780" s="23"/>
      <c r="S780" s="23"/>
      <c r="T780" s="23"/>
      <c r="U780" s="23"/>
      <c r="V780" s="130"/>
      <c r="W780" s="28"/>
      <c r="X780" s="28"/>
      <c r="Y780" s="28"/>
      <c r="Z780" s="28"/>
      <c r="AA780" s="28"/>
      <c r="AB780" s="28"/>
    </row>
    <row r="781" ht="12.0" customHeight="1">
      <c r="A781" s="11"/>
      <c r="B781" s="128"/>
      <c r="C781" s="129"/>
      <c r="D781" s="129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3"/>
      <c r="Q781" s="23"/>
      <c r="R781" s="23"/>
      <c r="S781" s="23"/>
      <c r="T781" s="23"/>
      <c r="U781" s="23"/>
      <c r="V781" s="130"/>
      <c r="W781" s="28"/>
      <c r="X781" s="28"/>
      <c r="Y781" s="28"/>
      <c r="Z781" s="28"/>
      <c r="AA781" s="28"/>
      <c r="AB781" s="28"/>
    </row>
    <row r="782" ht="12.0" customHeight="1">
      <c r="A782" s="11"/>
      <c r="B782" s="128"/>
      <c r="C782" s="129"/>
      <c r="D782" s="129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3"/>
      <c r="Q782" s="23"/>
      <c r="R782" s="23"/>
      <c r="S782" s="23"/>
      <c r="T782" s="23"/>
      <c r="U782" s="23"/>
      <c r="V782" s="130"/>
      <c r="W782" s="28"/>
      <c r="X782" s="28"/>
      <c r="Y782" s="28"/>
      <c r="Z782" s="28"/>
      <c r="AA782" s="28"/>
      <c r="AB782" s="28"/>
    </row>
    <row r="783" ht="12.0" customHeight="1">
      <c r="A783" s="11"/>
      <c r="B783" s="128"/>
      <c r="C783" s="129"/>
      <c r="D783" s="129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3"/>
      <c r="Q783" s="23"/>
      <c r="R783" s="23"/>
      <c r="S783" s="23"/>
      <c r="T783" s="23"/>
      <c r="U783" s="23"/>
      <c r="V783" s="130"/>
      <c r="W783" s="28"/>
      <c r="X783" s="28"/>
      <c r="Y783" s="28"/>
      <c r="Z783" s="28"/>
      <c r="AA783" s="28"/>
      <c r="AB783" s="28"/>
    </row>
    <row r="784" ht="12.0" customHeight="1">
      <c r="A784" s="11"/>
      <c r="B784" s="128"/>
      <c r="C784" s="129"/>
      <c r="D784" s="129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3"/>
      <c r="Q784" s="23"/>
      <c r="R784" s="23"/>
      <c r="S784" s="23"/>
      <c r="T784" s="23"/>
      <c r="U784" s="23"/>
      <c r="V784" s="130"/>
      <c r="W784" s="28"/>
      <c r="X784" s="28"/>
      <c r="Y784" s="28"/>
      <c r="Z784" s="28"/>
      <c r="AA784" s="28"/>
      <c r="AB784" s="28"/>
    </row>
    <row r="785" ht="12.0" customHeight="1">
      <c r="A785" s="11"/>
      <c r="B785" s="128"/>
      <c r="C785" s="129"/>
      <c r="D785" s="129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3"/>
      <c r="Q785" s="23"/>
      <c r="R785" s="23"/>
      <c r="S785" s="23"/>
      <c r="T785" s="23"/>
      <c r="U785" s="23"/>
      <c r="V785" s="130"/>
      <c r="W785" s="28"/>
      <c r="X785" s="28"/>
      <c r="Y785" s="28"/>
      <c r="Z785" s="28"/>
      <c r="AA785" s="28"/>
      <c r="AB785" s="28"/>
    </row>
    <row r="786" ht="12.0" customHeight="1">
      <c r="A786" s="11"/>
      <c r="B786" s="128"/>
      <c r="C786" s="129"/>
      <c r="D786" s="129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3"/>
      <c r="Q786" s="23"/>
      <c r="R786" s="23"/>
      <c r="S786" s="23"/>
      <c r="T786" s="23"/>
      <c r="U786" s="23"/>
      <c r="V786" s="130"/>
      <c r="W786" s="28"/>
      <c r="X786" s="28"/>
      <c r="Y786" s="28"/>
      <c r="Z786" s="28"/>
      <c r="AA786" s="28"/>
      <c r="AB786" s="28"/>
    </row>
    <row r="787" ht="12.0" customHeight="1">
      <c r="A787" s="11"/>
      <c r="B787" s="128"/>
      <c r="C787" s="129"/>
      <c r="D787" s="129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3"/>
      <c r="Q787" s="23"/>
      <c r="R787" s="23"/>
      <c r="S787" s="23"/>
      <c r="T787" s="23"/>
      <c r="U787" s="23"/>
      <c r="V787" s="130"/>
      <c r="W787" s="28"/>
      <c r="X787" s="28"/>
      <c r="Y787" s="28"/>
      <c r="Z787" s="28"/>
      <c r="AA787" s="28"/>
      <c r="AB787" s="28"/>
    </row>
    <row r="788" ht="12.0" customHeight="1">
      <c r="A788" s="11"/>
      <c r="B788" s="128"/>
      <c r="C788" s="129"/>
      <c r="D788" s="129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3"/>
      <c r="Q788" s="23"/>
      <c r="R788" s="23"/>
      <c r="S788" s="23"/>
      <c r="T788" s="23"/>
      <c r="U788" s="23"/>
      <c r="V788" s="130"/>
      <c r="W788" s="28"/>
      <c r="X788" s="28"/>
      <c r="Y788" s="28"/>
      <c r="Z788" s="28"/>
      <c r="AA788" s="28"/>
      <c r="AB788" s="28"/>
    </row>
    <row r="789" ht="12.0" customHeight="1">
      <c r="A789" s="11"/>
      <c r="B789" s="128"/>
      <c r="C789" s="129"/>
      <c r="D789" s="129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3"/>
      <c r="Q789" s="23"/>
      <c r="R789" s="23"/>
      <c r="S789" s="23"/>
      <c r="T789" s="23"/>
      <c r="U789" s="23"/>
      <c r="V789" s="130"/>
      <c r="W789" s="28"/>
      <c r="X789" s="28"/>
      <c r="Y789" s="28"/>
      <c r="Z789" s="28"/>
      <c r="AA789" s="28"/>
      <c r="AB789" s="28"/>
    </row>
    <row r="790" ht="12.0" customHeight="1">
      <c r="A790" s="11"/>
      <c r="B790" s="128"/>
      <c r="C790" s="129"/>
      <c r="D790" s="129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3"/>
      <c r="Q790" s="23"/>
      <c r="R790" s="23"/>
      <c r="S790" s="23"/>
      <c r="T790" s="23"/>
      <c r="U790" s="23"/>
      <c r="V790" s="130"/>
      <c r="W790" s="28"/>
      <c r="X790" s="28"/>
      <c r="Y790" s="28"/>
      <c r="Z790" s="28"/>
      <c r="AA790" s="28"/>
      <c r="AB790" s="28"/>
    </row>
    <row r="791" ht="12.0" customHeight="1">
      <c r="A791" s="11"/>
      <c r="B791" s="128"/>
      <c r="C791" s="129"/>
      <c r="D791" s="129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3"/>
      <c r="Q791" s="23"/>
      <c r="R791" s="23"/>
      <c r="S791" s="23"/>
      <c r="T791" s="23"/>
      <c r="U791" s="23"/>
      <c r="V791" s="130"/>
      <c r="W791" s="28"/>
      <c r="X791" s="28"/>
      <c r="Y791" s="28"/>
      <c r="Z791" s="28"/>
      <c r="AA791" s="28"/>
      <c r="AB791" s="28"/>
    </row>
    <row r="792" ht="12.0" customHeight="1">
      <c r="A792" s="11"/>
      <c r="B792" s="128"/>
      <c r="C792" s="129"/>
      <c r="D792" s="129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3"/>
      <c r="Q792" s="23"/>
      <c r="R792" s="23"/>
      <c r="S792" s="23"/>
      <c r="T792" s="23"/>
      <c r="U792" s="23"/>
      <c r="V792" s="130"/>
      <c r="W792" s="28"/>
      <c r="X792" s="28"/>
      <c r="Y792" s="28"/>
      <c r="Z792" s="28"/>
      <c r="AA792" s="28"/>
      <c r="AB792" s="28"/>
    </row>
    <row r="793" ht="12.0" customHeight="1">
      <c r="A793" s="11"/>
      <c r="B793" s="128"/>
      <c r="C793" s="129"/>
      <c r="D793" s="129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3"/>
      <c r="Q793" s="23"/>
      <c r="R793" s="23"/>
      <c r="S793" s="23"/>
      <c r="T793" s="23"/>
      <c r="U793" s="23"/>
      <c r="V793" s="130"/>
      <c r="W793" s="28"/>
      <c r="X793" s="28"/>
      <c r="Y793" s="28"/>
      <c r="Z793" s="28"/>
      <c r="AA793" s="28"/>
      <c r="AB793" s="28"/>
    </row>
    <row r="794" ht="12.0" customHeight="1">
      <c r="A794" s="11"/>
      <c r="B794" s="128"/>
      <c r="C794" s="129"/>
      <c r="D794" s="129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3"/>
      <c r="Q794" s="23"/>
      <c r="R794" s="23"/>
      <c r="S794" s="23"/>
      <c r="T794" s="23"/>
      <c r="U794" s="23"/>
      <c r="V794" s="130"/>
      <c r="W794" s="28"/>
      <c r="X794" s="28"/>
      <c r="Y794" s="28"/>
      <c r="Z794" s="28"/>
      <c r="AA794" s="28"/>
      <c r="AB794" s="28"/>
    </row>
    <row r="795" ht="12.0" customHeight="1">
      <c r="A795" s="11"/>
      <c r="B795" s="128"/>
      <c r="C795" s="129"/>
      <c r="D795" s="129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3"/>
      <c r="Q795" s="23"/>
      <c r="R795" s="23"/>
      <c r="S795" s="23"/>
      <c r="T795" s="23"/>
      <c r="U795" s="23"/>
      <c r="V795" s="130"/>
      <c r="W795" s="28"/>
      <c r="X795" s="28"/>
      <c r="Y795" s="28"/>
      <c r="Z795" s="28"/>
      <c r="AA795" s="28"/>
      <c r="AB795" s="28"/>
    </row>
    <row r="796" ht="12.0" customHeight="1">
      <c r="A796" s="11"/>
      <c r="B796" s="128"/>
      <c r="C796" s="129"/>
      <c r="D796" s="129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3"/>
      <c r="Q796" s="23"/>
      <c r="R796" s="23"/>
      <c r="S796" s="23"/>
      <c r="T796" s="23"/>
      <c r="U796" s="23"/>
      <c r="V796" s="130"/>
      <c r="W796" s="28"/>
      <c r="X796" s="28"/>
      <c r="Y796" s="28"/>
      <c r="Z796" s="28"/>
      <c r="AA796" s="28"/>
      <c r="AB796" s="28"/>
    </row>
    <row r="797" ht="12.0" customHeight="1">
      <c r="A797" s="11"/>
      <c r="B797" s="128"/>
      <c r="C797" s="129"/>
      <c r="D797" s="129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3"/>
      <c r="Q797" s="23"/>
      <c r="R797" s="23"/>
      <c r="S797" s="23"/>
      <c r="T797" s="23"/>
      <c r="U797" s="23"/>
      <c r="V797" s="130"/>
      <c r="W797" s="28"/>
      <c r="X797" s="28"/>
      <c r="Y797" s="28"/>
      <c r="Z797" s="28"/>
      <c r="AA797" s="28"/>
      <c r="AB797" s="28"/>
    </row>
    <row r="798" ht="12.0" customHeight="1">
      <c r="A798" s="11"/>
      <c r="B798" s="128"/>
      <c r="C798" s="129"/>
      <c r="D798" s="129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3"/>
      <c r="Q798" s="23"/>
      <c r="R798" s="23"/>
      <c r="S798" s="23"/>
      <c r="T798" s="23"/>
      <c r="U798" s="23"/>
      <c r="V798" s="130"/>
      <c r="W798" s="28"/>
      <c r="X798" s="28"/>
      <c r="Y798" s="28"/>
      <c r="Z798" s="28"/>
      <c r="AA798" s="28"/>
      <c r="AB798" s="28"/>
    </row>
    <row r="799" ht="12.0" customHeight="1">
      <c r="A799" s="11"/>
      <c r="B799" s="128"/>
      <c r="C799" s="129"/>
      <c r="D799" s="129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3"/>
      <c r="Q799" s="23"/>
      <c r="R799" s="23"/>
      <c r="S799" s="23"/>
      <c r="T799" s="23"/>
      <c r="U799" s="23"/>
      <c r="V799" s="130"/>
      <c r="W799" s="28"/>
      <c r="X799" s="28"/>
      <c r="Y799" s="28"/>
      <c r="Z799" s="28"/>
      <c r="AA799" s="28"/>
      <c r="AB799" s="28"/>
    </row>
    <row r="800" ht="12.0" customHeight="1">
      <c r="A800" s="11"/>
      <c r="B800" s="128"/>
      <c r="C800" s="129"/>
      <c r="D800" s="129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3"/>
      <c r="Q800" s="23"/>
      <c r="R800" s="23"/>
      <c r="S800" s="23"/>
      <c r="T800" s="23"/>
      <c r="U800" s="23"/>
      <c r="V800" s="130"/>
      <c r="W800" s="28"/>
      <c r="X800" s="28"/>
      <c r="Y800" s="28"/>
      <c r="Z800" s="28"/>
      <c r="AA800" s="28"/>
      <c r="AB800" s="28"/>
    </row>
    <row r="801" ht="12.0" customHeight="1">
      <c r="A801" s="11"/>
      <c r="B801" s="128"/>
      <c r="C801" s="129"/>
      <c r="D801" s="129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3"/>
      <c r="Q801" s="23"/>
      <c r="R801" s="23"/>
      <c r="S801" s="23"/>
      <c r="T801" s="23"/>
      <c r="U801" s="23"/>
      <c r="V801" s="130"/>
      <c r="W801" s="28"/>
      <c r="X801" s="28"/>
      <c r="Y801" s="28"/>
      <c r="Z801" s="28"/>
      <c r="AA801" s="28"/>
      <c r="AB801" s="28"/>
    </row>
    <row r="802" ht="12.0" customHeight="1">
      <c r="A802" s="11"/>
      <c r="B802" s="128"/>
      <c r="C802" s="129"/>
      <c r="D802" s="129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3"/>
      <c r="Q802" s="23"/>
      <c r="R802" s="23"/>
      <c r="S802" s="23"/>
      <c r="T802" s="23"/>
      <c r="U802" s="23"/>
      <c r="V802" s="130"/>
      <c r="W802" s="28"/>
      <c r="X802" s="28"/>
      <c r="Y802" s="28"/>
      <c r="Z802" s="28"/>
      <c r="AA802" s="28"/>
      <c r="AB802" s="28"/>
    </row>
    <row r="803" ht="12.0" customHeight="1">
      <c r="A803" s="11"/>
      <c r="B803" s="128"/>
      <c r="C803" s="129"/>
      <c r="D803" s="129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3"/>
      <c r="Q803" s="23"/>
      <c r="R803" s="23"/>
      <c r="S803" s="23"/>
      <c r="T803" s="23"/>
      <c r="U803" s="23"/>
      <c r="V803" s="130"/>
      <c r="W803" s="28"/>
      <c r="X803" s="28"/>
      <c r="Y803" s="28"/>
      <c r="Z803" s="28"/>
      <c r="AA803" s="28"/>
      <c r="AB803" s="28"/>
    </row>
    <row r="804" ht="12.0" customHeight="1">
      <c r="A804" s="11"/>
      <c r="B804" s="128"/>
      <c r="C804" s="129"/>
      <c r="D804" s="129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3"/>
      <c r="Q804" s="23"/>
      <c r="R804" s="23"/>
      <c r="S804" s="23"/>
      <c r="T804" s="23"/>
      <c r="U804" s="23"/>
      <c r="V804" s="130"/>
      <c r="W804" s="28"/>
      <c r="X804" s="28"/>
      <c r="Y804" s="28"/>
      <c r="Z804" s="28"/>
      <c r="AA804" s="28"/>
      <c r="AB804" s="28"/>
    </row>
    <row r="805" ht="12.0" customHeight="1">
      <c r="A805" s="11"/>
      <c r="B805" s="128"/>
      <c r="C805" s="129"/>
      <c r="D805" s="129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3"/>
      <c r="Q805" s="23"/>
      <c r="R805" s="23"/>
      <c r="S805" s="23"/>
      <c r="T805" s="23"/>
      <c r="U805" s="23"/>
      <c r="V805" s="130"/>
      <c r="W805" s="28"/>
      <c r="X805" s="28"/>
      <c r="Y805" s="28"/>
      <c r="Z805" s="28"/>
      <c r="AA805" s="28"/>
      <c r="AB805" s="28"/>
    </row>
    <row r="806" ht="12.0" customHeight="1">
      <c r="A806" s="11"/>
      <c r="B806" s="128"/>
      <c r="C806" s="129"/>
      <c r="D806" s="129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3"/>
      <c r="Q806" s="23"/>
      <c r="R806" s="23"/>
      <c r="S806" s="23"/>
      <c r="T806" s="23"/>
      <c r="U806" s="23"/>
      <c r="V806" s="130"/>
      <c r="W806" s="28"/>
      <c r="X806" s="28"/>
      <c r="Y806" s="28"/>
      <c r="Z806" s="28"/>
      <c r="AA806" s="28"/>
      <c r="AB806" s="28"/>
    </row>
    <row r="807" ht="12.0" customHeight="1">
      <c r="A807" s="11"/>
      <c r="B807" s="128"/>
      <c r="C807" s="129"/>
      <c r="D807" s="129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3"/>
      <c r="Q807" s="23"/>
      <c r="R807" s="23"/>
      <c r="S807" s="23"/>
      <c r="T807" s="23"/>
      <c r="U807" s="23"/>
      <c r="V807" s="130"/>
      <c r="W807" s="28"/>
      <c r="X807" s="28"/>
      <c r="Y807" s="28"/>
      <c r="Z807" s="28"/>
      <c r="AA807" s="28"/>
      <c r="AB807" s="28"/>
    </row>
    <row r="808" ht="12.0" customHeight="1">
      <c r="A808" s="11"/>
      <c r="B808" s="128"/>
      <c r="C808" s="129"/>
      <c r="D808" s="129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3"/>
      <c r="Q808" s="23"/>
      <c r="R808" s="23"/>
      <c r="S808" s="23"/>
      <c r="T808" s="23"/>
      <c r="U808" s="23"/>
      <c r="V808" s="130"/>
      <c r="W808" s="28"/>
      <c r="X808" s="28"/>
      <c r="Y808" s="28"/>
      <c r="Z808" s="28"/>
      <c r="AA808" s="28"/>
      <c r="AB808" s="28"/>
    </row>
    <row r="809" ht="12.0" customHeight="1">
      <c r="A809" s="11"/>
      <c r="B809" s="128"/>
      <c r="C809" s="129"/>
      <c r="D809" s="129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3"/>
      <c r="Q809" s="23"/>
      <c r="R809" s="23"/>
      <c r="S809" s="23"/>
      <c r="T809" s="23"/>
      <c r="U809" s="23"/>
      <c r="V809" s="130"/>
      <c r="W809" s="28"/>
      <c r="X809" s="28"/>
      <c r="Y809" s="28"/>
      <c r="Z809" s="28"/>
      <c r="AA809" s="28"/>
      <c r="AB809" s="28"/>
    </row>
    <row r="810" ht="12.0" customHeight="1">
      <c r="A810" s="11"/>
      <c r="B810" s="128"/>
      <c r="C810" s="129"/>
      <c r="D810" s="129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3"/>
      <c r="Q810" s="23"/>
      <c r="R810" s="23"/>
      <c r="S810" s="23"/>
      <c r="T810" s="23"/>
      <c r="U810" s="23"/>
      <c r="V810" s="130"/>
      <c r="W810" s="28"/>
      <c r="X810" s="28"/>
      <c r="Y810" s="28"/>
      <c r="Z810" s="28"/>
      <c r="AA810" s="28"/>
      <c r="AB810" s="28"/>
    </row>
    <row r="811" ht="12.0" customHeight="1">
      <c r="A811" s="11"/>
      <c r="B811" s="128"/>
      <c r="C811" s="129"/>
      <c r="D811" s="129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3"/>
      <c r="Q811" s="23"/>
      <c r="R811" s="23"/>
      <c r="S811" s="23"/>
      <c r="T811" s="23"/>
      <c r="U811" s="23"/>
      <c r="V811" s="130"/>
      <c r="W811" s="28"/>
      <c r="X811" s="28"/>
      <c r="Y811" s="28"/>
      <c r="Z811" s="28"/>
      <c r="AA811" s="28"/>
      <c r="AB811" s="28"/>
    </row>
    <row r="812" ht="12.0" customHeight="1">
      <c r="A812" s="11"/>
      <c r="B812" s="128"/>
      <c r="C812" s="129"/>
      <c r="D812" s="129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3"/>
      <c r="Q812" s="23"/>
      <c r="R812" s="23"/>
      <c r="S812" s="23"/>
      <c r="T812" s="23"/>
      <c r="U812" s="23"/>
      <c r="V812" s="130"/>
      <c r="W812" s="28"/>
      <c r="X812" s="28"/>
      <c r="Y812" s="28"/>
      <c r="Z812" s="28"/>
      <c r="AA812" s="28"/>
      <c r="AB812" s="28"/>
    </row>
    <row r="813" ht="12.0" customHeight="1">
      <c r="A813" s="11"/>
      <c r="B813" s="128"/>
      <c r="C813" s="129"/>
      <c r="D813" s="129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3"/>
      <c r="Q813" s="23"/>
      <c r="R813" s="23"/>
      <c r="S813" s="23"/>
      <c r="T813" s="23"/>
      <c r="U813" s="23"/>
      <c r="V813" s="130"/>
      <c r="W813" s="28"/>
      <c r="X813" s="28"/>
      <c r="Y813" s="28"/>
      <c r="Z813" s="28"/>
      <c r="AA813" s="28"/>
      <c r="AB813" s="28"/>
    </row>
    <row r="814" ht="12.0" customHeight="1">
      <c r="A814" s="11"/>
      <c r="B814" s="128"/>
      <c r="C814" s="129"/>
      <c r="D814" s="129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3"/>
      <c r="Q814" s="23"/>
      <c r="R814" s="23"/>
      <c r="S814" s="23"/>
      <c r="T814" s="23"/>
      <c r="U814" s="23"/>
      <c r="V814" s="130"/>
      <c r="W814" s="28"/>
      <c r="X814" s="28"/>
      <c r="Y814" s="28"/>
      <c r="Z814" s="28"/>
      <c r="AA814" s="28"/>
      <c r="AB814" s="28"/>
    </row>
    <row r="815" ht="12.0" customHeight="1">
      <c r="A815" s="11"/>
      <c r="B815" s="128"/>
      <c r="C815" s="129"/>
      <c r="D815" s="129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3"/>
      <c r="Q815" s="23"/>
      <c r="R815" s="23"/>
      <c r="S815" s="23"/>
      <c r="T815" s="23"/>
      <c r="U815" s="23"/>
      <c r="V815" s="130"/>
      <c r="W815" s="28"/>
      <c r="X815" s="28"/>
      <c r="Y815" s="28"/>
      <c r="Z815" s="28"/>
      <c r="AA815" s="28"/>
      <c r="AB815" s="28"/>
    </row>
    <row r="816" ht="12.0" customHeight="1">
      <c r="A816" s="11"/>
      <c r="B816" s="128"/>
      <c r="C816" s="129"/>
      <c r="D816" s="129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3"/>
      <c r="Q816" s="23"/>
      <c r="R816" s="23"/>
      <c r="S816" s="23"/>
      <c r="T816" s="23"/>
      <c r="U816" s="23"/>
      <c r="V816" s="130"/>
      <c r="W816" s="28"/>
      <c r="X816" s="28"/>
      <c r="Y816" s="28"/>
      <c r="Z816" s="28"/>
      <c r="AA816" s="28"/>
      <c r="AB816" s="28"/>
    </row>
    <row r="817" ht="12.0" customHeight="1">
      <c r="A817" s="11"/>
      <c r="B817" s="128"/>
      <c r="C817" s="129"/>
      <c r="D817" s="129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3"/>
      <c r="Q817" s="23"/>
      <c r="R817" s="23"/>
      <c r="S817" s="23"/>
      <c r="T817" s="23"/>
      <c r="U817" s="23"/>
      <c r="V817" s="130"/>
      <c r="W817" s="28"/>
      <c r="X817" s="28"/>
      <c r="Y817" s="28"/>
      <c r="Z817" s="28"/>
      <c r="AA817" s="28"/>
      <c r="AB817" s="28"/>
    </row>
    <row r="818" ht="12.0" customHeight="1">
      <c r="A818" s="11"/>
      <c r="B818" s="128"/>
      <c r="C818" s="129"/>
      <c r="D818" s="129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3"/>
      <c r="Q818" s="23"/>
      <c r="R818" s="23"/>
      <c r="S818" s="23"/>
      <c r="T818" s="23"/>
      <c r="U818" s="23"/>
      <c r="V818" s="130"/>
      <c r="W818" s="28"/>
      <c r="X818" s="28"/>
      <c r="Y818" s="28"/>
      <c r="Z818" s="28"/>
      <c r="AA818" s="28"/>
      <c r="AB818" s="28"/>
    </row>
    <row r="819" ht="12.0" customHeight="1">
      <c r="A819" s="11"/>
      <c r="B819" s="128"/>
      <c r="C819" s="129"/>
      <c r="D819" s="129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3"/>
      <c r="Q819" s="23"/>
      <c r="R819" s="23"/>
      <c r="S819" s="23"/>
      <c r="T819" s="23"/>
      <c r="U819" s="23"/>
      <c r="V819" s="130"/>
      <c r="W819" s="28"/>
      <c r="X819" s="28"/>
      <c r="Y819" s="28"/>
      <c r="Z819" s="28"/>
      <c r="AA819" s="28"/>
      <c r="AB819" s="28"/>
    </row>
    <row r="820" ht="12.0" customHeight="1">
      <c r="A820" s="11"/>
      <c r="B820" s="128"/>
      <c r="C820" s="129"/>
      <c r="D820" s="129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3"/>
      <c r="Q820" s="23"/>
      <c r="R820" s="23"/>
      <c r="S820" s="23"/>
      <c r="T820" s="23"/>
      <c r="U820" s="23"/>
      <c r="V820" s="130"/>
      <c r="W820" s="28"/>
      <c r="X820" s="28"/>
      <c r="Y820" s="28"/>
      <c r="Z820" s="28"/>
      <c r="AA820" s="28"/>
      <c r="AB820" s="28"/>
    </row>
    <row r="821" ht="12.0" customHeight="1">
      <c r="A821" s="11"/>
      <c r="B821" s="128"/>
      <c r="C821" s="129"/>
      <c r="D821" s="129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3"/>
      <c r="Q821" s="23"/>
      <c r="R821" s="23"/>
      <c r="S821" s="23"/>
      <c r="T821" s="23"/>
      <c r="U821" s="23"/>
      <c r="V821" s="130"/>
      <c r="W821" s="28"/>
      <c r="X821" s="28"/>
      <c r="Y821" s="28"/>
      <c r="Z821" s="28"/>
      <c r="AA821" s="28"/>
      <c r="AB821" s="28"/>
    </row>
    <row r="822" ht="12.0" customHeight="1">
      <c r="A822" s="11"/>
      <c r="B822" s="128"/>
      <c r="C822" s="129"/>
      <c r="D822" s="129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3"/>
      <c r="Q822" s="23"/>
      <c r="R822" s="23"/>
      <c r="S822" s="23"/>
      <c r="T822" s="23"/>
      <c r="U822" s="23"/>
      <c r="V822" s="130"/>
      <c r="W822" s="28"/>
      <c r="X822" s="28"/>
      <c r="Y822" s="28"/>
      <c r="Z822" s="28"/>
      <c r="AA822" s="28"/>
      <c r="AB822" s="28"/>
    </row>
    <row r="823" ht="12.0" customHeight="1">
      <c r="A823" s="11"/>
      <c r="B823" s="128"/>
      <c r="C823" s="129"/>
      <c r="D823" s="129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3"/>
      <c r="Q823" s="23"/>
      <c r="R823" s="23"/>
      <c r="S823" s="23"/>
      <c r="T823" s="23"/>
      <c r="U823" s="23"/>
      <c r="V823" s="130"/>
      <c r="W823" s="28"/>
      <c r="X823" s="28"/>
      <c r="Y823" s="28"/>
      <c r="Z823" s="28"/>
      <c r="AA823" s="28"/>
      <c r="AB823" s="28"/>
    </row>
    <row r="824" ht="12.0" customHeight="1">
      <c r="A824" s="11"/>
      <c r="B824" s="128"/>
      <c r="C824" s="129"/>
      <c r="D824" s="129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3"/>
      <c r="Q824" s="23"/>
      <c r="R824" s="23"/>
      <c r="S824" s="23"/>
      <c r="T824" s="23"/>
      <c r="U824" s="23"/>
      <c r="V824" s="130"/>
      <c r="W824" s="28"/>
      <c r="X824" s="28"/>
      <c r="Y824" s="28"/>
      <c r="Z824" s="28"/>
      <c r="AA824" s="28"/>
      <c r="AB824" s="28"/>
    </row>
    <row r="825" ht="12.0" customHeight="1">
      <c r="A825" s="11"/>
      <c r="B825" s="128"/>
      <c r="C825" s="129"/>
      <c r="D825" s="129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3"/>
      <c r="Q825" s="23"/>
      <c r="R825" s="23"/>
      <c r="S825" s="23"/>
      <c r="T825" s="23"/>
      <c r="U825" s="23"/>
      <c r="V825" s="130"/>
      <c r="W825" s="28"/>
      <c r="X825" s="28"/>
      <c r="Y825" s="28"/>
      <c r="Z825" s="28"/>
      <c r="AA825" s="28"/>
      <c r="AB825" s="28"/>
    </row>
    <row r="826" ht="12.0" customHeight="1">
      <c r="A826" s="11"/>
      <c r="B826" s="128"/>
      <c r="C826" s="129"/>
      <c r="D826" s="129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3"/>
      <c r="Q826" s="23"/>
      <c r="R826" s="23"/>
      <c r="S826" s="23"/>
      <c r="T826" s="23"/>
      <c r="U826" s="23"/>
      <c r="V826" s="130"/>
      <c r="W826" s="28"/>
      <c r="X826" s="28"/>
      <c r="Y826" s="28"/>
      <c r="Z826" s="28"/>
      <c r="AA826" s="28"/>
      <c r="AB826" s="28"/>
    </row>
    <row r="827" ht="12.0" customHeight="1">
      <c r="A827" s="11"/>
      <c r="B827" s="128"/>
      <c r="C827" s="129"/>
      <c r="D827" s="129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3"/>
      <c r="Q827" s="23"/>
      <c r="R827" s="23"/>
      <c r="S827" s="23"/>
      <c r="T827" s="23"/>
      <c r="U827" s="23"/>
      <c r="V827" s="130"/>
      <c r="W827" s="28"/>
      <c r="X827" s="28"/>
      <c r="Y827" s="28"/>
      <c r="Z827" s="28"/>
      <c r="AA827" s="28"/>
      <c r="AB827" s="28"/>
    </row>
    <row r="828" ht="12.0" customHeight="1">
      <c r="A828" s="11"/>
      <c r="B828" s="128"/>
      <c r="C828" s="129"/>
      <c r="D828" s="129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3"/>
      <c r="Q828" s="23"/>
      <c r="R828" s="23"/>
      <c r="S828" s="23"/>
      <c r="T828" s="23"/>
      <c r="U828" s="23"/>
      <c r="V828" s="130"/>
      <c r="W828" s="28"/>
      <c r="X828" s="28"/>
      <c r="Y828" s="28"/>
      <c r="Z828" s="28"/>
      <c r="AA828" s="28"/>
      <c r="AB828" s="28"/>
    </row>
    <row r="829" ht="12.0" customHeight="1">
      <c r="A829" s="11"/>
      <c r="B829" s="128"/>
      <c r="C829" s="129"/>
      <c r="D829" s="129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3"/>
      <c r="Q829" s="23"/>
      <c r="R829" s="23"/>
      <c r="S829" s="23"/>
      <c r="T829" s="23"/>
      <c r="U829" s="23"/>
      <c r="V829" s="130"/>
      <c r="W829" s="28"/>
      <c r="X829" s="28"/>
      <c r="Y829" s="28"/>
      <c r="Z829" s="28"/>
      <c r="AA829" s="28"/>
      <c r="AB829" s="28"/>
    </row>
    <row r="830" ht="12.0" customHeight="1">
      <c r="A830" s="11"/>
      <c r="B830" s="128"/>
      <c r="C830" s="129"/>
      <c r="D830" s="129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3"/>
      <c r="Q830" s="23"/>
      <c r="R830" s="23"/>
      <c r="S830" s="23"/>
      <c r="T830" s="23"/>
      <c r="U830" s="23"/>
      <c r="V830" s="130"/>
      <c r="W830" s="28"/>
      <c r="X830" s="28"/>
      <c r="Y830" s="28"/>
      <c r="Z830" s="28"/>
      <c r="AA830" s="28"/>
      <c r="AB830" s="28"/>
    </row>
    <row r="831" ht="12.0" customHeight="1">
      <c r="A831" s="11"/>
      <c r="B831" s="128"/>
      <c r="C831" s="129"/>
      <c r="D831" s="129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3"/>
      <c r="Q831" s="23"/>
      <c r="R831" s="23"/>
      <c r="S831" s="23"/>
      <c r="T831" s="23"/>
      <c r="U831" s="23"/>
      <c r="V831" s="130"/>
      <c r="W831" s="28"/>
      <c r="X831" s="28"/>
      <c r="Y831" s="28"/>
      <c r="Z831" s="28"/>
      <c r="AA831" s="28"/>
      <c r="AB831" s="28"/>
    </row>
    <row r="832" ht="12.0" customHeight="1">
      <c r="A832" s="11"/>
      <c r="B832" s="128"/>
      <c r="C832" s="129"/>
      <c r="D832" s="129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3"/>
      <c r="Q832" s="23"/>
      <c r="R832" s="23"/>
      <c r="S832" s="23"/>
      <c r="T832" s="23"/>
      <c r="U832" s="23"/>
      <c r="V832" s="130"/>
      <c r="W832" s="28"/>
      <c r="X832" s="28"/>
      <c r="Y832" s="28"/>
      <c r="Z832" s="28"/>
      <c r="AA832" s="28"/>
      <c r="AB832" s="28"/>
    </row>
    <row r="833" ht="12.0" customHeight="1">
      <c r="A833" s="11"/>
      <c r="B833" s="128"/>
      <c r="C833" s="129"/>
      <c r="D833" s="129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3"/>
      <c r="Q833" s="23"/>
      <c r="R833" s="23"/>
      <c r="S833" s="23"/>
      <c r="T833" s="23"/>
      <c r="U833" s="23"/>
      <c r="V833" s="130"/>
      <c r="W833" s="28"/>
      <c r="X833" s="28"/>
      <c r="Y833" s="28"/>
      <c r="Z833" s="28"/>
      <c r="AA833" s="28"/>
      <c r="AB833" s="28"/>
    </row>
    <row r="834" ht="12.0" customHeight="1">
      <c r="A834" s="11"/>
      <c r="B834" s="128"/>
      <c r="C834" s="129"/>
      <c r="D834" s="129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3"/>
      <c r="Q834" s="23"/>
      <c r="R834" s="23"/>
      <c r="S834" s="23"/>
      <c r="T834" s="23"/>
      <c r="U834" s="23"/>
      <c r="V834" s="130"/>
      <c r="W834" s="28"/>
      <c r="X834" s="28"/>
      <c r="Y834" s="28"/>
      <c r="Z834" s="28"/>
      <c r="AA834" s="28"/>
      <c r="AB834" s="28"/>
    </row>
    <row r="835" ht="12.0" customHeight="1">
      <c r="A835" s="11"/>
      <c r="B835" s="128"/>
      <c r="C835" s="129"/>
      <c r="D835" s="129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3"/>
      <c r="Q835" s="23"/>
      <c r="R835" s="23"/>
      <c r="S835" s="23"/>
      <c r="T835" s="23"/>
      <c r="U835" s="23"/>
      <c r="V835" s="130"/>
      <c r="W835" s="28"/>
      <c r="X835" s="28"/>
      <c r="Y835" s="28"/>
      <c r="Z835" s="28"/>
      <c r="AA835" s="28"/>
      <c r="AB835" s="28"/>
    </row>
    <row r="836" ht="12.0" customHeight="1">
      <c r="A836" s="11"/>
      <c r="B836" s="128"/>
      <c r="C836" s="129"/>
      <c r="D836" s="129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3"/>
      <c r="Q836" s="23"/>
      <c r="R836" s="23"/>
      <c r="S836" s="23"/>
      <c r="T836" s="23"/>
      <c r="U836" s="23"/>
      <c r="V836" s="130"/>
      <c r="W836" s="28"/>
      <c r="X836" s="28"/>
      <c r="Y836" s="28"/>
      <c r="Z836" s="28"/>
      <c r="AA836" s="28"/>
      <c r="AB836" s="28"/>
    </row>
    <row r="837" ht="12.0" customHeight="1">
      <c r="A837" s="11"/>
      <c r="B837" s="128"/>
      <c r="C837" s="129"/>
      <c r="D837" s="129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3"/>
      <c r="Q837" s="23"/>
      <c r="R837" s="23"/>
      <c r="S837" s="23"/>
      <c r="T837" s="23"/>
      <c r="U837" s="23"/>
      <c r="V837" s="130"/>
      <c r="W837" s="28"/>
      <c r="X837" s="28"/>
      <c r="Y837" s="28"/>
      <c r="Z837" s="28"/>
      <c r="AA837" s="28"/>
      <c r="AB837" s="28"/>
    </row>
    <row r="838" ht="12.0" customHeight="1">
      <c r="A838" s="11"/>
      <c r="B838" s="128"/>
      <c r="C838" s="129"/>
      <c r="D838" s="129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3"/>
      <c r="Q838" s="23"/>
      <c r="R838" s="23"/>
      <c r="S838" s="23"/>
      <c r="T838" s="23"/>
      <c r="U838" s="23"/>
      <c r="V838" s="130"/>
      <c r="W838" s="28"/>
      <c r="X838" s="28"/>
      <c r="Y838" s="28"/>
      <c r="Z838" s="28"/>
      <c r="AA838" s="28"/>
      <c r="AB838" s="28"/>
    </row>
    <row r="839" ht="12.0" customHeight="1">
      <c r="A839" s="11"/>
      <c r="B839" s="128"/>
      <c r="C839" s="129"/>
      <c r="D839" s="129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3"/>
      <c r="Q839" s="23"/>
      <c r="R839" s="23"/>
      <c r="S839" s="23"/>
      <c r="T839" s="23"/>
      <c r="U839" s="23"/>
      <c r="V839" s="130"/>
      <c r="W839" s="28"/>
      <c r="X839" s="28"/>
      <c r="Y839" s="28"/>
      <c r="Z839" s="28"/>
      <c r="AA839" s="28"/>
      <c r="AB839" s="28"/>
    </row>
    <row r="840" ht="12.0" customHeight="1">
      <c r="A840" s="11"/>
      <c r="B840" s="128"/>
      <c r="C840" s="129"/>
      <c r="D840" s="129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3"/>
      <c r="Q840" s="23"/>
      <c r="R840" s="23"/>
      <c r="S840" s="23"/>
      <c r="T840" s="23"/>
      <c r="U840" s="23"/>
      <c r="V840" s="130"/>
      <c r="W840" s="28"/>
      <c r="X840" s="28"/>
      <c r="Y840" s="28"/>
      <c r="Z840" s="28"/>
      <c r="AA840" s="28"/>
      <c r="AB840" s="28"/>
    </row>
    <row r="841" ht="12.0" customHeight="1">
      <c r="A841" s="11"/>
      <c r="B841" s="128"/>
      <c r="C841" s="129"/>
      <c r="D841" s="129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3"/>
      <c r="Q841" s="23"/>
      <c r="R841" s="23"/>
      <c r="S841" s="23"/>
      <c r="T841" s="23"/>
      <c r="U841" s="23"/>
      <c r="V841" s="130"/>
      <c r="W841" s="28"/>
      <c r="X841" s="28"/>
      <c r="Y841" s="28"/>
      <c r="Z841" s="28"/>
      <c r="AA841" s="28"/>
      <c r="AB841" s="28"/>
    </row>
    <row r="842" ht="12.0" customHeight="1">
      <c r="A842" s="11"/>
      <c r="B842" s="128"/>
      <c r="C842" s="129"/>
      <c r="D842" s="129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3"/>
      <c r="Q842" s="23"/>
      <c r="R842" s="23"/>
      <c r="S842" s="23"/>
      <c r="T842" s="23"/>
      <c r="U842" s="23"/>
      <c r="V842" s="130"/>
      <c r="W842" s="28"/>
      <c r="X842" s="28"/>
      <c r="Y842" s="28"/>
      <c r="Z842" s="28"/>
      <c r="AA842" s="28"/>
      <c r="AB842" s="28"/>
    </row>
    <row r="843" ht="12.0" customHeight="1">
      <c r="A843" s="11"/>
      <c r="B843" s="128"/>
      <c r="C843" s="129"/>
      <c r="D843" s="129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3"/>
      <c r="Q843" s="23"/>
      <c r="R843" s="23"/>
      <c r="S843" s="23"/>
      <c r="T843" s="23"/>
      <c r="U843" s="23"/>
      <c r="V843" s="130"/>
      <c r="W843" s="28"/>
      <c r="X843" s="28"/>
      <c r="Y843" s="28"/>
      <c r="Z843" s="28"/>
      <c r="AA843" s="28"/>
      <c r="AB843" s="28"/>
    </row>
    <row r="844" ht="12.0" customHeight="1">
      <c r="A844" s="11"/>
      <c r="B844" s="128"/>
      <c r="C844" s="129"/>
      <c r="D844" s="129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3"/>
      <c r="Q844" s="23"/>
      <c r="R844" s="23"/>
      <c r="S844" s="23"/>
      <c r="T844" s="23"/>
      <c r="U844" s="23"/>
      <c r="V844" s="130"/>
      <c r="W844" s="28"/>
      <c r="X844" s="28"/>
      <c r="Y844" s="28"/>
      <c r="Z844" s="28"/>
      <c r="AA844" s="28"/>
      <c r="AB844" s="28"/>
    </row>
    <row r="845" ht="12.0" customHeight="1">
      <c r="A845" s="11"/>
      <c r="B845" s="128"/>
      <c r="C845" s="129"/>
      <c r="D845" s="129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3"/>
      <c r="Q845" s="23"/>
      <c r="R845" s="23"/>
      <c r="S845" s="23"/>
      <c r="T845" s="23"/>
      <c r="U845" s="23"/>
      <c r="V845" s="130"/>
      <c r="W845" s="28"/>
      <c r="X845" s="28"/>
      <c r="Y845" s="28"/>
      <c r="Z845" s="28"/>
      <c r="AA845" s="28"/>
      <c r="AB845" s="28"/>
    </row>
    <row r="846" ht="12.0" customHeight="1">
      <c r="A846" s="11"/>
      <c r="B846" s="128"/>
      <c r="C846" s="129"/>
      <c r="D846" s="129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3"/>
      <c r="Q846" s="23"/>
      <c r="R846" s="23"/>
      <c r="S846" s="23"/>
      <c r="T846" s="23"/>
      <c r="U846" s="23"/>
      <c r="V846" s="130"/>
      <c r="W846" s="28"/>
      <c r="X846" s="28"/>
      <c r="Y846" s="28"/>
      <c r="Z846" s="28"/>
      <c r="AA846" s="28"/>
      <c r="AB846" s="28"/>
    </row>
    <row r="847" ht="12.0" customHeight="1">
      <c r="A847" s="11"/>
      <c r="B847" s="128"/>
      <c r="C847" s="129"/>
      <c r="D847" s="129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3"/>
      <c r="Q847" s="23"/>
      <c r="R847" s="23"/>
      <c r="S847" s="23"/>
      <c r="T847" s="23"/>
      <c r="U847" s="23"/>
      <c r="V847" s="130"/>
      <c r="W847" s="28"/>
      <c r="X847" s="28"/>
      <c r="Y847" s="28"/>
      <c r="Z847" s="28"/>
      <c r="AA847" s="28"/>
      <c r="AB847" s="28"/>
    </row>
    <row r="848" ht="12.0" customHeight="1">
      <c r="A848" s="11"/>
      <c r="B848" s="128"/>
      <c r="C848" s="129"/>
      <c r="D848" s="129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3"/>
      <c r="Q848" s="23"/>
      <c r="R848" s="23"/>
      <c r="S848" s="23"/>
      <c r="T848" s="23"/>
      <c r="U848" s="23"/>
      <c r="V848" s="130"/>
      <c r="W848" s="28"/>
      <c r="X848" s="28"/>
      <c r="Y848" s="28"/>
      <c r="Z848" s="28"/>
      <c r="AA848" s="28"/>
      <c r="AB848" s="28"/>
    </row>
    <row r="849" ht="12.0" customHeight="1">
      <c r="A849" s="11"/>
      <c r="B849" s="128"/>
      <c r="C849" s="129"/>
      <c r="D849" s="129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3"/>
      <c r="Q849" s="23"/>
      <c r="R849" s="23"/>
      <c r="S849" s="23"/>
      <c r="T849" s="23"/>
      <c r="U849" s="23"/>
      <c r="V849" s="130"/>
      <c r="W849" s="28"/>
      <c r="X849" s="28"/>
      <c r="Y849" s="28"/>
      <c r="Z849" s="28"/>
      <c r="AA849" s="28"/>
      <c r="AB849" s="28"/>
    </row>
    <row r="850" ht="12.0" customHeight="1">
      <c r="A850" s="11"/>
      <c r="B850" s="128"/>
      <c r="C850" s="129"/>
      <c r="D850" s="129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3"/>
      <c r="Q850" s="23"/>
      <c r="R850" s="23"/>
      <c r="S850" s="23"/>
      <c r="T850" s="23"/>
      <c r="U850" s="23"/>
      <c r="V850" s="130"/>
      <c r="W850" s="28"/>
      <c r="X850" s="28"/>
      <c r="Y850" s="28"/>
      <c r="Z850" s="28"/>
      <c r="AA850" s="28"/>
      <c r="AB850" s="28"/>
    </row>
    <row r="851" ht="12.0" customHeight="1">
      <c r="A851" s="11"/>
      <c r="B851" s="128"/>
      <c r="C851" s="129"/>
      <c r="D851" s="129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3"/>
      <c r="Q851" s="23"/>
      <c r="R851" s="23"/>
      <c r="S851" s="23"/>
      <c r="T851" s="23"/>
      <c r="U851" s="23"/>
      <c r="V851" s="130"/>
      <c r="W851" s="28"/>
      <c r="X851" s="28"/>
      <c r="Y851" s="28"/>
      <c r="Z851" s="28"/>
      <c r="AA851" s="28"/>
      <c r="AB851" s="28"/>
    </row>
    <row r="852" ht="12.0" customHeight="1">
      <c r="A852" s="11"/>
      <c r="B852" s="128"/>
      <c r="C852" s="129"/>
      <c r="D852" s="129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3"/>
      <c r="Q852" s="23"/>
      <c r="R852" s="23"/>
      <c r="S852" s="23"/>
      <c r="T852" s="23"/>
      <c r="U852" s="23"/>
      <c r="V852" s="130"/>
      <c r="W852" s="28"/>
      <c r="X852" s="28"/>
      <c r="Y852" s="28"/>
      <c r="Z852" s="28"/>
      <c r="AA852" s="28"/>
      <c r="AB852" s="28"/>
    </row>
    <row r="853" ht="12.0" customHeight="1">
      <c r="A853" s="11"/>
      <c r="B853" s="128"/>
      <c r="C853" s="129"/>
      <c r="D853" s="129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3"/>
      <c r="Q853" s="23"/>
      <c r="R853" s="23"/>
      <c r="S853" s="23"/>
      <c r="T853" s="23"/>
      <c r="U853" s="23"/>
      <c r="V853" s="130"/>
      <c r="W853" s="28"/>
      <c r="X853" s="28"/>
      <c r="Y853" s="28"/>
      <c r="Z853" s="28"/>
      <c r="AA853" s="28"/>
      <c r="AB853" s="28"/>
    </row>
    <row r="854" ht="12.0" customHeight="1">
      <c r="A854" s="11"/>
      <c r="B854" s="128"/>
      <c r="C854" s="129"/>
      <c r="D854" s="129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3"/>
      <c r="Q854" s="23"/>
      <c r="R854" s="23"/>
      <c r="S854" s="23"/>
      <c r="T854" s="23"/>
      <c r="U854" s="23"/>
      <c r="V854" s="130"/>
      <c r="W854" s="28"/>
      <c r="X854" s="28"/>
      <c r="Y854" s="28"/>
      <c r="Z854" s="28"/>
      <c r="AA854" s="28"/>
      <c r="AB854" s="28"/>
    </row>
    <row r="855" ht="12.0" customHeight="1">
      <c r="A855" s="11"/>
      <c r="B855" s="128"/>
      <c r="C855" s="129"/>
      <c r="D855" s="129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3"/>
      <c r="Q855" s="23"/>
      <c r="R855" s="23"/>
      <c r="S855" s="23"/>
      <c r="T855" s="23"/>
      <c r="U855" s="23"/>
      <c r="V855" s="130"/>
      <c r="W855" s="28"/>
      <c r="X855" s="28"/>
      <c r="Y855" s="28"/>
      <c r="Z855" s="28"/>
      <c r="AA855" s="28"/>
      <c r="AB855" s="28"/>
    </row>
    <row r="856" ht="12.0" customHeight="1">
      <c r="A856" s="11"/>
      <c r="B856" s="128"/>
      <c r="C856" s="129"/>
      <c r="D856" s="129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3"/>
      <c r="Q856" s="23"/>
      <c r="R856" s="23"/>
      <c r="S856" s="23"/>
      <c r="T856" s="23"/>
      <c r="U856" s="23"/>
      <c r="V856" s="130"/>
      <c r="W856" s="28"/>
      <c r="X856" s="28"/>
      <c r="Y856" s="28"/>
      <c r="Z856" s="28"/>
      <c r="AA856" s="28"/>
      <c r="AB856" s="28"/>
    </row>
    <row r="857" ht="12.0" customHeight="1">
      <c r="A857" s="11"/>
      <c r="B857" s="128"/>
      <c r="C857" s="129"/>
      <c r="D857" s="129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3"/>
      <c r="Q857" s="23"/>
      <c r="R857" s="23"/>
      <c r="S857" s="23"/>
      <c r="T857" s="23"/>
      <c r="U857" s="23"/>
      <c r="V857" s="130"/>
      <c r="W857" s="28"/>
      <c r="X857" s="28"/>
      <c r="Y857" s="28"/>
      <c r="Z857" s="28"/>
      <c r="AA857" s="28"/>
      <c r="AB857" s="28"/>
    </row>
    <row r="858" ht="12.0" customHeight="1">
      <c r="A858" s="11"/>
      <c r="B858" s="128"/>
      <c r="C858" s="129"/>
      <c r="D858" s="129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3"/>
      <c r="Q858" s="23"/>
      <c r="R858" s="23"/>
      <c r="S858" s="23"/>
      <c r="T858" s="23"/>
      <c r="U858" s="23"/>
      <c r="V858" s="130"/>
      <c r="W858" s="28"/>
      <c r="X858" s="28"/>
      <c r="Y858" s="28"/>
      <c r="Z858" s="28"/>
      <c r="AA858" s="28"/>
      <c r="AB858" s="28"/>
    </row>
    <row r="859" ht="12.0" customHeight="1">
      <c r="A859" s="11"/>
      <c r="B859" s="128"/>
      <c r="C859" s="129"/>
      <c r="D859" s="129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3"/>
      <c r="Q859" s="23"/>
      <c r="R859" s="23"/>
      <c r="S859" s="23"/>
      <c r="T859" s="23"/>
      <c r="U859" s="23"/>
      <c r="V859" s="130"/>
      <c r="W859" s="28"/>
      <c r="X859" s="28"/>
      <c r="Y859" s="28"/>
      <c r="Z859" s="28"/>
      <c r="AA859" s="28"/>
      <c r="AB859" s="28"/>
    </row>
    <row r="860" ht="12.0" customHeight="1">
      <c r="A860" s="11"/>
      <c r="B860" s="128"/>
      <c r="C860" s="129"/>
      <c r="D860" s="129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3"/>
      <c r="Q860" s="23"/>
      <c r="R860" s="23"/>
      <c r="S860" s="23"/>
      <c r="T860" s="23"/>
      <c r="U860" s="23"/>
      <c r="V860" s="130"/>
      <c r="W860" s="28"/>
      <c r="X860" s="28"/>
      <c r="Y860" s="28"/>
      <c r="Z860" s="28"/>
      <c r="AA860" s="28"/>
      <c r="AB860" s="28"/>
    </row>
    <row r="861" ht="12.0" customHeight="1">
      <c r="A861" s="11"/>
      <c r="B861" s="128"/>
      <c r="C861" s="129"/>
      <c r="D861" s="129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3"/>
      <c r="Q861" s="23"/>
      <c r="R861" s="23"/>
      <c r="S861" s="23"/>
      <c r="T861" s="23"/>
      <c r="U861" s="23"/>
      <c r="V861" s="130"/>
      <c r="W861" s="28"/>
      <c r="X861" s="28"/>
      <c r="Y861" s="28"/>
      <c r="Z861" s="28"/>
      <c r="AA861" s="28"/>
      <c r="AB861" s="28"/>
    </row>
    <row r="862" ht="12.0" customHeight="1">
      <c r="A862" s="11"/>
      <c r="B862" s="128"/>
      <c r="C862" s="129"/>
      <c r="D862" s="129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3"/>
      <c r="Q862" s="23"/>
      <c r="R862" s="23"/>
      <c r="S862" s="23"/>
      <c r="T862" s="23"/>
      <c r="U862" s="23"/>
      <c r="V862" s="130"/>
      <c r="W862" s="28"/>
      <c r="X862" s="28"/>
      <c r="Y862" s="28"/>
      <c r="Z862" s="28"/>
      <c r="AA862" s="28"/>
      <c r="AB862" s="28"/>
    </row>
    <row r="863" ht="12.0" customHeight="1">
      <c r="A863" s="11"/>
      <c r="B863" s="128"/>
      <c r="C863" s="129"/>
      <c r="D863" s="129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3"/>
      <c r="Q863" s="23"/>
      <c r="R863" s="23"/>
      <c r="S863" s="23"/>
      <c r="T863" s="23"/>
      <c r="U863" s="23"/>
      <c r="V863" s="130"/>
      <c r="W863" s="28"/>
      <c r="X863" s="28"/>
      <c r="Y863" s="28"/>
      <c r="Z863" s="28"/>
      <c r="AA863" s="28"/>
      <c r="AB863" s="28"/>
    </row>
    <row r="864" ht="12.0" customHeight="1">
      <c r="A864" s="11"/>
      <c r="B864" s="128"/>
      <c r="C864" s="129"/>
      <c r="D864" s="129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3"/>
      <c r="Q864" s="23"/>
      <c r="R864" s="23"/>
      <c r="S864" s="23"/>
      <c r="T864" s="23"/>
      <c r="U864" s="23"/>
      <c r="V864" s="130"/>
      <c r="W864" s="28"/>
      <c r="X864" s="28"/>
      <c r="Y864" s="28"/>
      <c r="Z864" s="28"/>
      <c r="AA864" s="28"/>
      <c r="AB864" s="28"/>
    </row>
    <row r="865" ht="12.0" customHeight="1">
      <c r="A865" s="11"/>
      <c r="B865" s="128"/>
      <c r="C865" s="129"/>
      <c r="D865" s="129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3"/>
      <c r="Q865" s="23"/>
      <c r="R865" s="23"/>
      <c r="S865" s="23"/>
      <c r="T865" s="23"/>
      <c r="U865" s="23"/>
      <c r="V865" s="130"/>
      <c r="W865" s="28"/>
      <c r="X865" s="28"/>
      <c r="Y865" s="28"/>
      <c r="Z865" s="28"/>
      <c r="AA865" s="28"/>
      <c r="AB865" s="28"/>
    </row>
    <row r="866" ht="12.0" customHeight="1">
      <c r="A866" s="11"/>
      <c r="B866" s="128"/>
      <c r="C866" s="129"/>
      <c r="D866" s="129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3"/>
      <c r="Q866" s="23"/>
      <c r="R866" s="23"/>
      <c r="S866" s="23"/>
      <c r="T866" s="23"/>
      <c r="U866" s="23"/>
      <c r="V866" s="130"/>
      <c r="W866" s="28"/>
      <c r="X866" s="28"/>
      <c r="Y866" s="28"/>
      <c r="Z866" s="28"/>
      <c r="AA866" s="28"/>
      <c r="AB866" s="28"/>
    </row>
    <row r="867" ht="12.0" customHeight="1">
      <c r="A867" s="11"/>
      <c r="B867" s="128"/>
      <c r="C867" s="129"/>
      <c r="D867" s="129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3"/>
      <c r="Q867" s="23"/>
      <c r="R867" s="23"/>
      <c r="S867" s="23"/>
      <c r="T867" s="23"/>
      <c r="U867" s="23"/>
      <c r="V867" s="130"/>
      <c r="W867" s="28"/>
      <c r="X867" s="28"/>
      <c r="Y867" s="28"/>
      <c r="Z867" s="28"/>
      <c r="AA867" s="28"/>
      <c r="AB867" s="28"/>
    </row>
    <row r="868" ht="12.0" customHeight="1">
      <c r="A868" s="11"/>
      <c r="B868" s="128"/>
      <c r="C868" s="129"/>
      <c r="D868" s="129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3"/>
      <c r="Q868" s="23"/>
      <c r="R868" s="23"/>
      <c r="S868" s="23"/>
      <c r="T868" s="23"/>
      <c r="U868" s="23"/>
      <c r="V868" s="130"/>
      <c r="W868" s="28"/>
      <c r="X868" s="28"/>
      <c r="Y868" s="28"/>
      <c r="Z868" s="28"/>
      <c r="AA868" s="28"/>
      <c r="AB868" s="28"/>
    </row>
    <row r="869" ht="12.0" customHeight="1">
      <c r="A869" s="11"/>
      <c r="B869" s="128"/>
      <c r="C869" s="129"/>
      <c r="D869" s="129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3"/>
      <c r="Q869" s="23"/>
      <c r="R869" s="23"/>
      <c r="S869" s="23"/>
      <c r="T869" s="23"/>
      <c r="U869" s="23"/>
      <c r="V869" s="130"/>
      <c r="W869" s="28"/>
      <c r="X869" s="28"/>
      <c r="Y869" s="28"/>
      <c r="Z869" s="28"/>
      <c r="AA869" s="28"/>
      <c r="AB869" s="28"/>
    </row>
    <row r="870" ht="12.0" customHeight="1">
      <c r="A870" s="11"/>
      <c r="B870" s="128"/>
      <c r="C870" s="129"/>
      <c r="D870" s="129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3"/>
      <c r="Q870" s="23"/>
      <c r="R870" s="23"/>
      <c r="S870" s="23"/>
      <c r="T870" s="23"/>
      <c r="U870" s="23"/>
      <c r="V870" s="130"/>
      <c r="W870" s="28"/>
      <c r="X870" s="28"/>
      <c r="Y870" s="28"/>
      <c r="Z870" s="28"/>
      <c r="AA870" s="28"/>
      <c r="AB870" s="28"/>
    </row>
    <row r="871" ht="12.0" customHeight="1">
      <c r="A871" s="11"/>
      <c r="B871" s="128"/>
      <c r="C871" s="129"/>
      <c r="D871" s="129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3"/>
      <c r="Q871" s="23"/>
      <c r="R871" s="23"/>
      <c r="S871" s="23"/>
      <c r="T871" s="23"/>
      <c r="U871" s="23"/>
      <c r="V871" s="130"/>
      <c r="W871" s="28"/>
      <c r="X871" s="28"/>
      <c r="Y871" s="28"/>
      <c r="Z871" s="28"/>
      <c r="AA871" s="28"/>
      <c r="AB871" s="28"/>
    </row>
    <row r="872" ht="12.0" customHeight="1">
      <c r="A872" s="11"/>
      <c r="B872" s="128"/>
      <c r="C872" s="129"/>
      <c r="D872" s="129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3"/>
      <c r="Q872" s="23"/>
      <c r="R872" s="23"/>
      <c r="S872" s="23"/>
      <c r="T872" s="23"/>
      <c r="U872" s="23"/>
      <c r="V872" s="130"/>
      <c r="W872" s="28"/>
      <c r="X872" s="28"/>
      <c r="Y872" s="28"/>
      <c r="Z872" s="28"/>
      <c r="AA872" s="28"/>
      <c r="AB872" s="28"/>
    </row>
    <row r="873" ht="12.0" customHeight="1">
      <c r="A873" s="11"/>
      <c r="B873" s="128"/>
      <c r="C873" s="129"/>
      <c r="D873" s="129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3"/>
      <c r="Q873" s="23"/>
      <c r="R873" s="23"/>
      <c r="S873" s="23"/>
      <c r="T873" s="23"/>
      <c r="U873" s="23"/>
      <c r="V873" s="130"/>
      <c r="W873" s="28"/>
      <c r="X873" s="28"/>
      <c r="Y873" s="28"/>
      <c r="Z873" s="28"/>
      <c r="AA873" s="28"/>
      <c r="AB873" s="28"/>
    </row>
    <row r="874" ht="12.0" customHeight="1">
      <c r="A874" s="11"/>
      <c r="B874" s="128"/>
      <c r="C874" s="129"/>
      <c r="D874" s="129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3"/>
      <c r="Q874" s="23"/>
      <c r="R874" s="23"/>
      <c r="S874" s="23"/>
      <c r="T874" s="23"/>
      <c r="U874" s="23"/>
      <c r="V874" s="130"/>
      <c r="W874" s="28"/>
      <c r="X874" s="28"/>
      <c r="Y874" s="28"/>
      <c r="Z874" s="28"/>
      <c r="AA874" s="28"/>
      <c r="AB874" s="28"/>
    </row>
    <row r="875" ht="12.0" customHeight="1">
      <c r="A875" s="11"/>
      <c r="B875" s="128"/>
      <c r="C875" s="129"/>
      <c r="D875" s="129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3"/>
      <c r="Q875" s="23"/>
      <c r="R875" s="23"/>
      <c r="S875" s="23"/>
      <c r="T875" s="23"/>
      <c r="U875" s="23"/>
      <c r="V875" s="130"/>
      <c r="W875" s="28"/>
      <c r="X875" s="28"/>
      <c r="Y875" s="28"/>
      <c r="Z875" s="28"/>
      <c r="AA875" s="28"/>
      <c r="AB875" s="28"/>
    </row>
    <row r="876" ht="12.0" customHeight="1">
      <c r="A876" s="11"/>
      <c r="B876" s="128"/>
      <c r="C876" s="129"/>
      <c r="D876" s="129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3"/>
      <c r="Q876" s="23"/>
      <c r="R876" s="23"/>
      <c r="S876" s="23"/>
      <c r="T876" s="23"/>
      <c r="U876" s="23"/>
      <c r="V876" s="130"/>
      <c r="W876" s="28"/>
      <c r="X876" s="28"/>
      <c r="Y876" s="28"/>
      <c r="Z876" s="28"/>
      <c r="AA876" s="28"/>
      <c r="AB876" s="28"/>
    </row>
    <row r="877" ht="12.0" customHeight="1">
      <c r="A877" s="11"/>
      <c r="B877" s="128"/>
      <c r="C877" s="129"/>
      <c r="D877" s="129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3"/>
      <c r="Q877" s="23"/>
      <c r="R877" s="23"/>
      <c r="S877" s="23"/>
      <c r="T877" s="23"/>
      <c r="U877" s="23"/>
      <c r="V877" s="130"/>
      <c r="W877" s="28"/>
      <c r="X877" s="28"/>
      <c r="Y877" s="28"/>
      <c r="Z877" s="28"/>
      <c r="AA877" s="28"/>
      <c r="AB877" s="28"/>
    </row>
    <row r="878" ht="12.0" customHeight="1">
      <c r="A878" s="11"/>
      <c r="B878" s="128"/>
      <c r="C878" s="129"/>
      <c r="D878" s="129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3"/>
      <c r="Q878" s="23"/>
      <c r="R878" s="23"/>
      <c r="S878" s="23"/>
      <c r="T878" s="23"/>
      <c r="U878" s="23"/>
      <c r="V878" s="130"/>
      <c r="W878" s="28"/>
      <c r="X878" s="28"/>
      <c r="Y878" s="28"/>
      <c r="Z878" s="28"/>
      <c r="AA878" s="28"/>
      <c r="AB878" s="28"/>
    </row>
    <row r="879" ht="12.0" customHeight="1">
      <c r="A879" s="11"/>
      <c r="B879" s="128"/>
      <c r="C879" s="129"/>
      <c r="D879" s="129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3"/>
      <c r="Q879" s="23"/>
      <c r="R879" s="23"/>
      <c r="S879" s="23"/>
      <c r="T879" s="23"/>
      <c r="U879" s="23"/>
      <c r="V879" s="130"/>
      <c r="W879" s="28"/>
      <c r="X879" s="28"/>
      <c r="Y879" s="28"/>
      <c r="Z879" s="28"/>
      <c r="AA879" s="28"/>
      <c r="AB879" s="28"/>
    </row>
    <row r="880" ht="12.0" customHeight="1">
      <c r="A880" s="11"/>
      <c r="B880" s="128"/>
      <c r="C880" s="129"/>
      <c r="D880" s="129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3"/>
      <c r="Q880" s="23"/>
      <c r="R880" s="23"/>
      <c r="S880" s="23"/>
      <c r="T880" s="23"/>
      <c r="U880" s="23"/>
      <c r="V880" s="130"/>
      <c r="W880" s="28"/>
      <c r="X880" s="28"/>
      <c r="Y880" s="28"/>
      <c r="Z880" s="28"/>
      <c r="AA880" s="28"/>
      <c r="AB880" s="28"/>
    </row>
    <row r="881" ht="12.0" customHeight="1">
      <c r="A881" s="11"/>
      <c r="B881" s="128"/>
      <c r="C881" s="129"/>
      <c r="D881" s="129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3"/>
      <c r="Q881" s="23"/>
      <c r="R881" s="23"/>
      <c r="S881" s="23"/>
      <c r="T881" s="23"/>
      <c r="U881" s="23"/>
      <c r="V881" s="130"/>
      <c r="W881" s="28"/>
      <c r="X881" s="28"/>
      <c r="Y881" s="28"/>
      <c r="Z881" s="28"/>
      <c r="AA881" s="28"/>
      <c r="AB881" s="28"/>
    </row>
    <row r="882" ht="12.0" customHeight="1">
      <c r="A882" s="11"/>
      <c r="B882" s="128"/>
      <c r="C882" s="129"/>
      <c r="D882" s="129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3"/>
      <c r="Q882" s="23"/>
      <c r="R882" s="23"/>
      <c r="S882" s="23"/>
      <c r="T882" s="23"/>
      <c r="U882" s="23"/>
      <c r="V882" s="130"/>
      <c r="W882" s="28"/>
      <c r="X882" s="28"/>
      <c r="Y882" s="28"/>
      <c r="Z882" s="28"/>
      <c r="AA882" s="28"/>
      <c r="AB882" s="28"/>
    </row>
    <row r="883" ht="12.0" customHeight="1">
      <c r="A883" s="11"/>
      <c r="B883" s="128"/>
      <c r="C883" s="129"/>
      <c r="D883" s="129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3"/>
      <c r="Q883" s="23"/>
      <c r="R883" s="23"/>
      <c r="S883" s="23"/>
      <c r="T883" s="23"/>
      <c r="U883" s="23"/>
      <c r="V883" s="130"/>
      <c r="W883" s="28"/>
      <c r="X883" s="28"/>
      <c r="Y883" s="28"/>
      <c r="Z883" s="28"/>
      <c r="AA883" s="28"/>
      <c r="AB883" s="28"/>
    </row>
    <row r="884" ht="12.0" customHeight="1">
      <c r="A884" s="11"/>
      <c r="B884" s="128"/>
      <c r="C884" s="129"/>
      <c r="D884" s="129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3"/>
      <c r="Q884" s="23"/>
      <c r="R884" s="23"/>
      <c r="S884" s="23"/>
      <c r="T884" s="23"/>
      <c r="U884" s="23"/>
      <c r="V884" s="130"/>
      <c r="W884" s="28"/>
      <c r="X884" s="28"/>
      <c r="Y884" s="28"/>
      <c r="Z884" s="28"/>
      <c r="AA884" s="28"/>
      <c r="AB884" s="28"/>
    </row>
    <row r="885" ht="12.0" customHeight="1">
      <c r="A885" s="11"/>
      <c r="B885" s="128"/>
      <c r="C885" s="129"/>
      <c r="D885" s="129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3"/>
      <c r="Q885" s="23"/>
      <c r="R885" s="23"/>
      <c r="S885" s="23"/>
      <c r="T885" s="23"/>
      <c r="U885" s="23"/>
      <c r="V885" s="130"/>
      <c r="W885" s="28"/>
      <c r="X885" s="28"/>
      <c r="Y885" s="28"/>
      <c r="Z885" s="28"/>
      <c r="AA885" s="28"/>
      <c r="AB885" s="28"/>
    </row>
    <row r="886" ht="12.0" customHeight="1">
      <c r="A886" s="11"/>
      <c r="B886" s="128"/>
      <c r="C886" s="129"/>
      <c r="D886" s="129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3"/>
      <c r="Q886" s="23"/>
      <c r="R886" s="23"/>
      <c r="S886" s="23"/>
      <c r="T886" s="23"/>
      <c r="U886" s="23"/>
      <c r="V886" s="130"/>
      <c r="W886" s="28"/>
      <c r="X886" s="28"/>
      <c r="Y886" s="28"/>
      <c r="Z886" s="28"/>
      <c r="AA886" s="28"/>
      <c r="AB886" s="28"/>
    </row>
    <row r="887" ht="12.0" customHeight="1">
      <c r="A887" s="11"/>
      <c r="B887" s="128"/>
      <c r="C887" s="129"/>
      <c r="D887" s="129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3"/>
      <c r="Q887" s="23"/>
      <c r="R887" s="23"/>
      <c r="S887" s="23"/>
      <c r="T887" s="23"/>
      <c r="U887" s="23"/>
      <c r="V887" s="130"/>
      <c r="W887" s="28"/>
      <c r="X887" s="28"/>
      <c r="Y887" s="28"/>
      <c r="Z887" s="28"/>
      <c r="AA887" s="28"/>
      <c r="AB887" s="28"/>
    </row>
    <row r="888" ht="12.0" customHeight="1">
      <c r="A888" s="11"/>
      <c r="B888" s="128"/>
      <c r="C888" s="129"/>
      <c r="D888" s="129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3"/>
      <c r="Q888" s="23"/>
      <c r="R888" s="23"/>
      <c r="S888" s="23"/>
      <c r="T888" s="23"/>
      <c r="U888" s="23"/>
      <c r="V888" s="130"/>
      <c r="W888" s="28"/>
      <c r="X888" s="28"/>
      <c r="Y888" s="28"/>
      <c r="Z888" s="28"/>
      <c r="AA888" s="28"/>
      <c r="AB888" s="28"/>
    </row>
    <row r="889" ht="12.0" customHeight="1">
      <c r="A889" s="11"/>
      <c r="B889" s="128"/>
      <c r="C889" s="129"/>
      <c r="D889" s="129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3"/>
      <c r="Q889" s="23"/>
      <c r="R889" s="23"/>
      <c r="S889" s="23"/>
      <c r="T889" s="23"/>
      <c r="U889" s="23"/>
      <c r="V889" s="130"/>
      <c r="W889" s="28"/>
      <c r="X889" s="28"/>
      <c r="Y889" s="28"/>
      <c r="Z889" s="28"/>
      <c r="AA889" s="28"/>
      <c r="AB889" s="28"/>
    </row>
    <row r="890" ht="12.0" customHeight="1">
      <c r="A890" s="11"/>
      <c r="B890" s="128"/>
      <c r="C890" s="129"/>
      <c r="D890" s="129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3"/>
      <c r="Q890" s="23"/>
      <c r="R890" s="23"/>
      <c r="S890" s="23"/>
      <c r="T890" s="23"/>
      <c r="U890" s="23"/>
      <c r="V890" s="130"/>
      <c r="W890" s="28"/>
      <c r="X890" s="28"/>
      <c r="Y890" s="28"/>
      <c r="Z890" s="28"/>
      <c r="AA890" s="28"/>
      <c r="AB890" s="28"/>
    </row>
    <row r="891" ht="12.0" customHeight="1">
      <c r="A891" s="11"/>
      <c r="B891" s="128"/>
      <c r="C891" s="129"/>
      <c r="D891" s="129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3"/>
      <c r="Q891" s="23"/>
      <c r="R891" s="23"/>
      <c r="S891" s="23"/>
      <c r="T891" s="23"/>
      <c r="U891" s="23"/>
      <c r="V891" s="130"/>
      <c r="W891" s="28"/>
      <c r="X891" s="28"/>
      <c r="Y891" s="28"/>
      <c r="Z891" s="28"/>
      <c r="AA891" s="28"/>
      <c r="AB891" s="28"/>
    </row>
    <row r="892" ht="12.0" customHeight="1">
      <c r="A892" s="11"/>
      <c r="B892" s="128"/>
      <c r="C892" s="129"/>
      <c r="D892" s="129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3"/>
      <c r="Q892" s="23"/>
      <c r="R892" s="23"/>
      <c r="S892" s="23"/>
      <c r="T892" s="23"/>
      <c r="U892" s="23"/>
      <c r="V892" s="130"/>
      <c r="W892" s="28"/>
      <c r="X892" s="28"/>
      <c r="Y892" s="28"/>
      <c r="Z892" s="28"/>
      <c r="AA892" s="28"/>
      <c r="AB892" s="28"/>
    </row>
    <row r="893" ht="12.0" customHeight="1">
      <c r="A893" s="11"/>
      <c r="B893" s="128"/>
      <c r="C893" s="129"/>
      <c r="D893" s="129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3"/>
      <c r="Q893" s="23"/>
      <c r="R893" s="23"/>
      <c r="S893" s="23"/>
      <c r="T893" s="23"/>
      <c r="U893" s="23"/>
      <c r="V893" s="130"/>
      <c r="W893" s="28"/>
      <c r="X893" s="28"/>
      <c r="Y893" s="28"/>
      <c r="Z893" s="28"/>
      <c r="AA893" s="28"/>
      <c r="AB893" s="28"/>
    </row>
    <row r="894" ht="12.0" customHeight="1">
      <c r="A894" s="11"/>
      <c r="B894" s="128"/>
      <c r="C894" s="129"/>
      <c r="D894" s="129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3"/>
      <c r="Q894" s="23"/>
      <c r="R894" s="23"/>
      <c r="S894" s="23"/>
      <c r="T894" s="23"/>
      <c r="U894" s="23"/>
      <c r="V894" s="130"/>
      <c r="W894" s="28"/>
      <c r="X894" s="28"/>
      <c r="Y894" s="28"/>
      <c r="Z894" s="28"/>
      <c r="AA894" s="28"/>
      <c r="AB894" s="28"/>
    </row>
    <row r="895" ht="12.0" customHeight="1">
      <c r="A895" s="11"/>
      <c r="B895" s="128"/>
      <c r="C895" s="129"/>
      <c r="D895" s="129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3"/>
      <c r="Q895" s="23"/>
      <c r="R895" s="23"/>
      <c r="S895" s="23"/>
      <c r="T895" s="23"/>
      <c r="U895" s="23"/>
      <c r="V895" s="130"/>
      <c r="W895" s="28"/>
      <c r="X895" s="28"/>
      <c r="Y895" s="28"/>
      <c r="Z895" s="28"/>
      <c r="AA895" s="28"/>
      <c r="AB895" s="28"/>
    </row>
    <row r="896" ht="12.0" customHeight="1">
      <c r="A896" s="11"/>
      <c r="B896" s="128"/>
      <c r="C896" s="129"/>
      <c r="D896" s="129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3"/>
      <c r="Q896" s="23"/>
      <c r="R896" s="23"/>
      <c r="S896" s="23"/>
      <c r="T896" s="23"/>
      <c r="U896" s="23"/>
      <c r="V896" s="130"/>
      <c r="W896" s="28"/>
      <c r="X896" s="28"/>
      <c r="Y896" s="28"/>
      <c r="Z896" s="28"/>
      <c r="AA896" s="28"/>
      <c r="AB896" s="28"/>
    </row>
    <row r="897" ht="12.0" customHeight="1">
      <c r="A897" s="11"/>
      <c r="B897" s="128"/>
      <c r="C897" s="129"/>
      <c r="D897" s="129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3"/>
      <c r="Q897" s="23"/>
      <c r="R897" s="23"/>
      <c r="S897" s="23"/>
      <c r="T897" s="23"/>
      <c r="U897" s="23"/>
      <c r="V897" s="130"/>
      <c r="W897" s="28"/>
      <c r="X897" s="28"/>
      <c r="Y897" s="28"/>
      <c r="Z897" s="28"/>
      <c r="AA897" s="28"/>
      <c r="AB897" s="28"/>
    </row>
    <row r="898" ht="12.0" customHeight="1">
      <c r="A898" s="11"/>
      <c r="B898" s="128"/>
      <c r="C898" s="129"/>
      <c r="D898" s="129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3"/>
      <c r="Q898" s="23"/>
      <c r="R898" s="23"/>
      <c r="S898" s="23"/>
      <c r="T898" s="23"/>
      <c r="U898" s="23"/>
      <c r="V898" s="130"/>
      <c r="W898" s="28"/>
      <c r="X898" s="28"/>
      <c r="Y898" s="28"/>
      <c r="Z898" s="28"/>
      <c r="AA898" s="28"/>
      <c r="AB898" s="28"/>
    </row>
    <row r="899" ht="12.0" customHeight="1">
      <c r="A899" s="11"/>
      <c r="B899" s="128"/>
      <c r="C899" s="129"/>
      <c r="D899" s="129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3"/>
      <c r="Q899" s="23"/>
      <c r="R899" s="23"/>
      <c r="S899" s="23"/>
      <c r="T899" s="23"/>
      <c r="U899" s="23"/>
      <c r="V899" s="130"/>
      <c r="W899" s="28"/>
      <c r="X899" s="28"/>
      <c r="Y899" s="28"/>
      <c r="Z899" s="28"/>
      <c r="AA899" s="28"/>
      <c r="AB899" s="28"/>
    </row>
    <row r="900" ht="12.0" customHeight="1">
      <c r="A900" s="11"/>
      <c r="B900" s="128"/>
      <c r="C900" s="129"/>
      <c r="D900" s="129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3"/>
      <c r="Q900" s="23"/>
      <c r="R900" s="23"/>
      <c r="S900" s="23"/>
      <c r="T900" s="23"/>
      <c r="U900" s="23"/>
      <c r="V900" s="130"/>
      <c r="W900" s="28"/>
      <c r="X900" s="28"/>
      <c r="Y900" s="28"/>
      <c r="Z900" s="28"/>
      <c r="AA900" s="28"/>
      <c r="AB900" s="28"/>
    </row>
    <row r="901" ht="12.0" customHeight="1">
      <c r="A901" s="11"/>
      <c r="B901" s="128"/>
      <c r="C901" s="129"/>
      <c r="D901" s="129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3"/>
      <c r="Q901" s="23"/>
      <c r="R901" s="23"/>
      <c r="S901" s="23"/>
      <c r="T901" s="23"/>
      <c r="U901" s="23"/>
      <c r="V901" s="130"/>
      <c r="W901" s="28"/>
      <c r="X901" s="28"/>
      <c r="Y901" s="28"/>
      <c r="Z901" s="28"/>
      <c r="AA901" s="28"/>
      <c r="AB901" s="28"/>
    </row>
    <row r="902" ht="12.0" customHeight="1">
      <c r="A902" s="11"/>
      <c r="B902" s="128"/>
      <c r="C902" s="129"/>
      <c r="D902" s="129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3"/>
      <c r="Q902" s="23"/>
      <c r="R902" s="23"/>
      <c r="S902" s="23"/>
      <c r="T902" s="23"/>
      <c r="U902" s="23"/>
      <c r="V902" s="130"/>
      <c r="W902" s="28"/>
      <c r="X902" s="28"/>
      <c r="Y902" s="28"/>
      <c r="Z902" s="28"/>
      <c r="AA902" s="28"/>
      <c r="AB902" s="28"/>
    </row>
    <row r="903" ht="12.0" customHeight="1">
      <c r="A903" s="11"/>
      <c r="B903" s="128"/>
      <c r="C903" s="129"/>
      <c r="D903" s="129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3"/>
      <c r="Q903" s="23"/>
      <c r="R903" s="23"/>
      <c r="S903" s="23"/>
      <c r="T903" s="23"/>
      <c r="U903" s="23"/>
      <c r="V903" s="130"/>
      <c r="W903" s="28"/>
      <c r="X903" s="28"/>
      <c r="Y903" s="28"/>
      <c r="Z903" s="28"/>
      <c r="AA903" s="28"/>
      <c r="AB903" s="28"/>
    </row>
    <row r="904" ht="12.0" customHeight="1">
      <c r="A904" s="11"/>
      <c r="B904" s="128"/>
      <c r="C904" s="129"/>
      <c r="D904" s="129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3"/>
      <c r="Q904" s="23"/>
      <c r="R904" s="23"/>
      <c r="S904" s="23"/>
      <c r="T904" s="23"/>
      <c r="U904" s="23"/>
      <c r="V904" s="130"/>
      <c r="W904" s="28"/>
      <c r="X904" s="28"/>
      <c r="Y904" s="28"/>
      <c r="Z904" s="28"/>
      <c r="AA904" s="28"/>
      <c r="AB904" s="28"/>
    </row>
    <row r="905" ht="12.0" customHeight="1">
      <c r="A905" s="11"/>
      <c r="B905" s="128"/>
      <c r="C905" s="129"/>
      <c r="D905" s="129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3"/>
      <c r="Q905" s="23"/>
      <c r="R905" s="23"/>
      <c r="S905" s="23"/>
      <c r="T905" s="23"/>
      <c r="U905" s="23"/>
      <c r="V905" s="130"/>
      <c r="W905" s="28"/>
      <c r="X905" s="28"/>
      <c r="Y905" s="28"/>
      <c r="Z905" s="28"/>
      <c r="AA905" s="28"/>
      <c r="AB905" s="28"/>
    </row>
    <row r="906" ht="12.0" customHeight="1">
      <c r="A906" s="11"/>
      <c r="B906" s="128"/>
      <c r="C906" s="129"/>
      <c r="D906" s="129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3"/>
      <c r="Q906" s="23"/>
      <c r="R906" s="23"/>
      <c r="S906" s="23"/>
      <c r="T906" s="23"/>
      <c r="U906" s="23"/>
      <c r="V906" s="130"/>
      <c r="W906" s="28"/>
      <c r="X906" s="28"/>
      <c r="Y906" s="28"/>
      <c r="Z906" s="28"/>
      <c r="AA906" s="28"/>
      <c r="AB906" s="28"/>
    </row>
    <row r="907" ht="12.0" customHeight="1">
      <c r="A907" s="11"/>
      <c r="B907" s="128"/>
      <c r="C907" s="129"/>
      <c r="D907" s="129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3"/>
      <c r="Q907" s="23"/>
      <c r="R907" s="23"/>
      <c r="S907" s="23"/>
      <c r="T907" s="23"/>
      <c r="U907" s="23"/>
      <c r="V907" s="130"/>
      <c r="W907" s="28"/>
      <c r="X907" s="28"/>
      <c r="Y907" s="28"/>
      <c r="Z907" s="28"/>
      <c r="AA907" s="28"/>
      <c r="AB907" s="28"/>
    </row>
    <row r="908" ht="12.0" customHeight="1">
      <c r="A908" s="11"/>
      <c r="B908" s="128"/>
      <c r="C908" s="129"/>
      <c r="D908" s="129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3"/>
      <c r="Q908" s="23"/>
      <c r="R908" s="23"/>
      <c r="S908" s="23"/>
      <c r="T908" s="23"/>
      <c r="U908" s="23"/>
      <c r="V908" s="130"/>
      <c r="W908" s="28"/>
      <c r="X908" s="28"/>
      <c r="Y908" s="28"/>
      <c r="Z908" s="28"/>
      <c r="AA908" s="28"/>
      <c r="AB908" s="28"/>
    </row>
    <row r="909" ht="12.0" customHeight="1">
      <c r="A909" s="11"/>
      <c r="B909" s="128"/>
      <c r="C909" s="129"/>
      <c r="D909" s="129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3"/>
      <c r="Q909" s="23"/>
      <c r="R909" s="23"/>
      <c r="S909" s="23"/>
      <c r="T909" s="23"/>
      <c r="U909" s="23"/>
      <c r="V909" s="130"/>
      <c r="W909" s="28"/>
      <c r="X909" s="28"/>
      <c r="Y909" s="28"/>
      <c r="Z909" s="28"/>
      <c r="AA909" s="28"/>
      <c r="AB909" s="28"/>
    </row>
    <row r="910" ht="12.0" customHeight="1">
      <c r="A910" s="11"/>
      <c r="B910" s="128"/>
      <c r="C910" s="129"/>
      <c r="D910" s="129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3"/>
      <c r="Q910" s="23"/>
      <c r="R910" s="23"/>
      <c r="S910" s="23"/>
      <c r="T910" s="23"/>
      <c r="U910" s="23"/>
      <c r="V910" s="130"/>
      <c r="W910" s="28"/>
      <c r="X910" s="28"/>
      <c r="Y910" s="28"/>
      <c r="Z910" s="28"/>
      <c r="AA910" s="28"/>
      <c r="AB910" s="28"/>
    </row>
    <row r="911" ht="12.0" customHeight="1">
      <c r="A911" s="11"/>
      <c r="B911" s="128"/>
      <c r="C911" s="129"/>
      <c r="D911" s="129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3"/>
      <c r="Q911" s="23"/>
      <c r="R911" s="23"/>
      <c r="S911" s="23"/>
      <c r="T911" s="23"/>
      <c r="U911" s="23"/>
      <c r="V911" s="130"/>
      <c r="W911" s="28"/>
      <c r="X911" s="28"/>
      <c r="Y911" s="28"/>
      <c r="Z911" s="28"/>
      <c r="AA911" s="28"/>
      <c r="AB911" s="28"/>
    </row>
    <row r="912" ht="12.0" customHeight="1">
      <c r="A912" s="11"/>
      <c r="B912" s="128"/>
      <c r="C912" s="129"/>
      <c r="D912" s="129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3"/>
      <c r="Q912" s="23"/>
      <c r="R912" s="23"/>
      <c r="S912" s="23"/>
      <c r="T912" s="23"/>
      <c r="U912" s="23"/>
      <c r="V912" s="130"/>
      <c r="W912" s="28"/>
      <c r="X912" s="28"/>
      <c r="Y912" s="28"/>
      <c r="Z912" s="28"/>
      <c r="AA912" s="28"/>
      <c r="AB912" s="28"/>
    </row>
    <row r="913" ht="12.0" customHeight="1">
      <c r="A913" s="11"/>
      <c r="B913" s="128"/>
      <c r="C913" s="129"/>
      <c r="D913" s="129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3"/>
      <c r="Q913" s="23"/>
      <c r="R913" s="23"/>
      <c r="S913" s="23"/>
      <c r="T913" s="23"/>
      <c r="U913" s="23"/>
      <c r="V913" s="130"/>
      <c r="W913" s="28"/>
      <c r="X913" s="28"/>
      <c r="Y913" s="28"/>
      <c r="Z913" s="28"/>
      <c r="AA913" s="28"/>
      <c r="AB913" s="28"/>
    </row>
    <row r="914" ht="12.0" customHeight="1">
      <c r="A914" s="11"/>
      <c r="B914" s="128"/>
      <c r="C914" s="129"/>
      <c r="D914" s="129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3"/>
      <c r="Q914" s="23"/>
      <c r="R914" s="23"/>
      <c r="S914" s="23"/>
      <c r="T914" s="23"/>
      <c r="U914" s="23"/>
      <c r="V914" s="130"/>
      <c r="W914" s="28"/>
      <c r="X914" s="28"/>
      <c r="Y914" s="28"/>
      <c r="Z914" s="28"/>
      <c r="AA914" s="28"/>
      <c r="AB914" s="28"/>
    </row>
    <row r="915" ht="12.0" customHeight="1">
      <c r="A915" s="11"/>
      <c r="B915" s="128"/>
      <c r="C915" s="129"/>
      <c r="D915" s="129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3"/>
      <c r="Q915" s="23"/>
      <c r="R915" s="23"/>
      <c r="S915" s="23"/>
      <c r="T915" s="23"/>
      <c r="U915" s="23"/>
      <c r="V915" s="130"/>
      <c r="W915" s="28"/>
      <c r="X915" s="28"/>
      <c r="Y915" s="28"/>
      <c r="Z915" s="28"/>
      <c r="AA915" s="28"/>
      <c r="AB915" s="28"/>
    </row>
    <row r="916" ht="12.0" customHeight="1">
      <c r="A916" s="11"/>
      <c r="B916" s="128"/>
      <c r="C916" s="129"/>
      <c r="D916" s="129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3"/>
      <c r="Q916" s="23"/>
      <c r="R916" s="23"/>
      <c r="S916" s="23"/>
      <c r="T916" s="23"/>
      <c r="U916" s="23"/>
      <c r="V916" s="130"/>
      <c r="W916" s="28"/>
      <c r="X916" s="28"/>
      <c r="Y916" s="28"/>
      <c r="Z916" s="28"/>
      <c r="AA916" s="28"/>
      <c r="AB916" s="28"/>
    </row>
    <row r="917" ht="12.0" customHeight="1">
      <c r="A917" s="11"/>
      <c r="B917" s="128"/>
      <c r="C917" s="129"/>
      <c r="D917" s="129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3"/>
      <c r="Q917" s="23"/>
      <c r="R917" s="23"/>
      <c r="S917" s="23"/>
      <c r="T917" s="23"/>
      <c r="U917" s="23"/>
      <c r="V917" s="130"/>
      <c r="W917" s="28"/>
      <c r="X917" s="28"/>
      <c r="Y917" s="28"/>
      <c r="Z917" s="28"/>
      <c r="AA917" s="28"/>
      <c r="AB917" s="28"/>
    </row>
    <row r="918" ht="12.0" customHeight="1">
      <c r="A918" s="11"/>
      <c r="B918" s="128"/>
      <c r="C918" s="129"/>
      <c r="D918" s="129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3"/>
      <c r="Q918" s="23"/>
      <c r="R918" s="23"/>
      <c r="S918" s="23"/>
      <c r="T918" s="23"/>
      <c r="U918" s="23"/>
      <c r="V918" s="130"/>
      <c r="W918" s="28"/>
      <c r="X918" s="28"/>
      <c r="Y918" s="28"/>
      <c r="Z918" s="28"/>
      <c r="AA918" s="28"/>
      <c r="AB918" s="28"/>
    </row>
    <row r="919" ht="12.0" customHeight="1">
      <c r="A919" s="11"/>
      <c r="B919" s="128"/>
      <c r="C919" s="129"/>
      <c r="D919" s="129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3"/>
      <c r="Q919" s="23"/>
      <c r="R919" s="23"/>
      <c r="S919" s="23"/>
      <c r="T919" s="23"/>
      <c r="U919" s="23"/>
      <c r="V919" s="130"/>
      <c r="W919" s="28"/>
      <c r="X919" s="28"/>
      <c r="Y919" s="28"/>
      <c r="Z919" s="28"/>
      <c r="AA919" s="28"/>
      <c r="AB919" s="28"/>
    </row>
    <row r="920" ht="12.0" customHeight="1">
      <c r="A920" s="11"/>
      <c r="B920" s="128"/>
      <c r="C920" s="129"/>
      <c r="D920" s="129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3"/>
      <c r="Q920" s="23"/>
      <c r="R920" s="23"/>
      <c r="S920" s="23"/>
      <c r="T920" s="23"/>
      <c r="U920" s="23"/>
      <c r="V920" s="130"/>
      <c r="W920" s="28"/>
      <c r="X920" s="28"/>
      <c r="Y920" s="28"/>
      <c r="Z920" s="28"/>
      <c r="AA920" s="28"/>
      <c r="AB920" s="28"/>
    </row>
    <row r="921" ht="12.0" customHeight="1">
      <c r="A921" s="11"/>
      <c r="B921" s="128"/>
      <c r="C921" s="129"/>
      <c r="D921" s="129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3"/>
      <c r="Q921" s="23"/>
      <c r="R921" s="23"/>
      <c r="S921" s="23"/>
      <c r="T921" s="23"/>
      <c r="U921" s="23"/>
      <c r="V921" s="130"/>
      <c r="W921" s="28"/>
      <c r="X921" s="28"/>
      <c r="Y921" s="28"/>
      <c r="Z921" s="28"/>
      <c r="AA921" s="28"/>
      <c r="AB921" s="28"/>
    </row>
    <row r="922" ht="12.0" customHeight="1">
      <c r="A922" s="11"/>
      <c r="B922" s="128"/>
      <c r="C922" s="129"/>
      <c r="D922" s="129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3"/>
      <c r="Q922" s="23"/>
      <c r="R922" s="23"/>
      <c r="S922" s="23"/>
      <c r="T922" s="23"/>
      <c r="U922" s="23"/>
      <c r="V922" s="130"/>
      <c r="W922" s="28"/>
      <c r="X922" s="28"/>
      <c r="Y922" s="28"/>
      <c r="Z922" s="28"/>
      <c r="AA922" s="28"/>
      <c r="AB922" s="28"/>
    </row>
    <row r="923" ht="12.0" customHeight="1">
      <c r="A923" s="11"/>
      <c r="B923" s="128"/>
      <c r="C923" s="129"/>
      <c r="D923" s="129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3"/>
      <c r="Q923" s="23"/>
      <c r="R923" s="23"/>
      <c r="S923" s="23"/>
      <c r="T923" s="23"/>
      <c r="U923" s="23"/>
      <c r="V923" s="130"/>
      <c r="W923" s="28"/>
      <c r="X923" s="28"/>
      <c r="Y923" s="28"/>
      <c r="Z923" s="28"/>
      <c r="AA923" s="28"/>
      <c r="AB923" s="28"/>
    </row>
    <row r="924" ht="12.0" customHeight="1">
      <c r="A924" s="11"/>
      <c r="B924" s="128"/>
      <c r="C924" s="129"/>
      <c r="D924" s="129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3"/>
      <c r="Q924" s="23"/>
      <c r="R924" s="23"/>
      <c r="S924" s="23"/>
      <c r="T924" s="23"/>
      <c r="U924" s="23"/>
      <c r="V924" s="130"/>
      <c r="W924" s="28"/>
      <c r="X924" s="28"/>
      <c r="Y924" s="28"/>
      <c r="Z924" s="28"/>
      <c r="AA924" s="28"/>
      <c r="AB924" s="28"/>
    </row>
    <row r="925" ht="12.0" customHeight="1">
      <c r="A925" s="11"/>
      <c r="B925" s="128"/>
      <c r="C925" s="129"/>
      <c r="D925" s="129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3"/>
      <c r="Q925" s="23"/>
      <c r="R925" s="23"/>
      <c r="S925" s="23"/>
      <c r="T925" s="23"/>
      <c r="U925" s="23"/>
      <c r="V925" s="130"/>
      <c r="W925" s="28"/>
      <c r="X925" s="28"/>
      <c r="Y925" s="28"/>
      <c r="Z925" s="28"/>
      <c r="AA925" s="28"/>
      <c r="AB925" s="28"/>
    </row>
    <row r="926" ht="12.0" customHeight="1">
      <c r="A926" s="11"/>
      <c r="B926" s="128"/>
      <c r="C926" s="129"/>
      <c r="D926" s="129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3"/>
      <c r="Q926" s="23"/>
      <c r="R926" s="23"/>
      <c r="S926" s="23"/>
      <c r="T926" s="23"/>
      <c r="U926" s="23"/>
      <c r="V926" s="130"/>
      <c r="W926" s="28"/>
      <c r="X926" s="28"/>
      <c r="Y926" s="28"/>
      <c r="Z926" s="28"/>
      <c r="AA926" s="28"/>
      <c r="AB926" s="28"/>
    </row>
    <row r="927" ht="12.0" customHeight="1">
      <c r="A927" s="11"/>
      <c r="B927" s="128"/>
      <c r="C927" s="129"/>
      <c r="D927" s="129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3"/>
      <c r="Q927" s="23"/>
      <c r="R927" s="23"/>
      <c r="S927" s="23"/>
      <c r="T927" s="23"/>
      <c r="U927" s="23"/>
      <c r="V927" s="130"/>
      <c r="W927" s="28"/>
      <c r="X927" s="28"/>
      <c r="Y927" s="28"/>
      <c r="Z927" s="28"/>
      <c r="AA927" s="28"/>
      <c r="AB927" s="28"/>
    </row>
    <row r="928" ht="12.0" customHeight="1">
      <c r="A928" s="11"/>
      <c r="B928" s="128"/>
      <c r="C928" s="129"/>
      <c r="D928" s="129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3"/>
      <c r="Q928" s="23"/>
      <c r="R928" s="23"/>
      <c r="S928" s="23"/>
      <c r="T928" s="23"/>
      <c r="U928" s="23"/>
      <c r="V928" s="130"/>
      <c r="W928" s="28"/>
      <c r="X928" s="28"/>
      <c r="Y928" s="28"/>
      <c r="Z928" s="28"/>
      <c r="AA928" s="28"/>
      <c r="AB928" s="28"/>
    </row>
    <row r="929" ht="12.0" customHeight="1">
      <c r="A929" s="11"/>
      <c r="B929" s="128"/>
      <c r="C929" s="129"/>
      <c r="D929" s="129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3"/>
      <c r="Q929" s="23"/>
      <c r="R929" s="23"/>
      <c r="S929" s="23"/>
      <c r="T929" s="23"/>
      <c r="U929" s="23"/>
      <c r="V929" s="130"/>
      <c r="W929" s="28"/>
      <c r="X929" s="28"/>
      <c r="Y929" s="28"/>
      <c r="Z929" s="28"/>
      <c r="AA929" s="28"/>
      <c r="AB929" s="28"/>
    </row>
    <row r="930" ht="12.0" customHeight="1">
      <c r="A930" s="11"/>
      <c r="B930" s="128"/>
      <c r="C930" s="129"/>
      <c r="D930" s="129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3"/>
      <c r="Q930" s="23"/>
      <c r="R930" s="23"/>
      <c r="S930" s="23"/>
      <c r="T930" s="23"/>
      <c r="U930" s="23"/>
      <c r="V930" s="130"/>
      <c r="W930" s="28"/>
      <c r="X930" s="28"/>
      <c r="Y930" s="28"/>
      <c r="Z930" s="28"/>
      <c r="AA930" s="28"/>
      <c r="AB930" s="28"/>
    </row>
    <row r="931" ht="12.0" customHeight="1">
      <c r="A931" s="11"/>
      <c r="B931" s="128"/>
      <c r="C931" s="129"/>
      <c r="D931" s="129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3"/>
      <c r="Q931" s="23"/>
      <c r="R931" s="23"/>
      <c r="S931" s="23"/>
      <c r="T931" s="23"/>
      <c r="U931" s="23"/>
      <c r="V931" s="130"/>
      <c r="W931" s="28"/>
      <c r="X931" s="28"/>
      <c r="Y931" s="28"/>
      <c r="Z931" s="28"/>
      <c r="AA931" s="28"/>
      <c r="AB931" s="28"/>
    </row>
    <row r="932" ht="12.0" customHeight="1">
      <c r="A932" s="11"/>
      <c r="B932" s="128"/>
      <c r="C932" s="129"/>
      <c r="D932" s="129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3"/>
      <c r="Q932" s="23"/>
      <c r="R932" s="23"/>
      <c r="S932" s="23"/>
      <c r="T932" s="23"/>
      <c r="U932" s="23"/>
      <c r="V932" s="130"/>
      <c r="W932" s="28"/>
      <c r="X932" s="28"/>
      <c r="Y932" s="28"/>
      <c r="Z932" s="28"/>
      <c r="AA932" s="28"/>
      <c r="AB932" s="28"/>
    </row>
    <row r="933" ht="12.0" customHeight="1">
      <c r="A933" s="11"/>
      <c r="B933" s="128"/>
      <c r="C933" s="129"/>
      <c r="D933" s="129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3"/>
      <c r="Q933" s="23"/>
      <c r="R933" s="23"/>
      <c r="S933" s="23"/>
      <c r="T933" s="23"/>
      <c r="U933" s="23"/>
      <c r="V933" s="130"/>
      <c r="W933" s="28"/>
      <c r="X933" s="28"/>
      <c r="Y933" s="28"/>
      <c r="Z933" s="28"/>
      <c r="AA933" s="28"/>
      <c r="AB933" s="28"/>
    </row>
    <row r="934" ht="12.0" customHeight="1">
      <c r="A934" s="11"/>
      <c r="B934" s="128"/>
      <c r="C934" s="129"/>
      <c r="D934" s="129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3"/>
      <c r="Q934" s="23"/>
      <c r="R934" s="23"/>
      <c r="S934" s="23"/>
      <c r="T934" s="23"/>
      <c r="U934" s="23"/>
      <c r="V934" s="130"/>
      <c r="W934" s="28"/>
      <c r="X934" s="28"/>
      <c r="Y934" s="28"/>
      <c r="Z934" s="28"/>
      <c r="AA934" s="28"/>
      <c r="AB934" s="28"/>
    </row>
    <row r="935" ht="12.0" customHeight="1">
      <c r="A935" s="11"/>
      <c r="B935" s="128"/>
      <c r="C935" s="129"/>
      <c r="D935" s="129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3"/>
      <c r="Q935" s="23"/>
      <c r="R935" s="23"/>
      <c r="S935" s="23"/>
      <c r="T935" s="23"/>
      <c r="U935" s="23"/>
      <c r="V935" s="130"/>
      <c r="W935" s="28"/>
      <c r="X935" s="28"/>
      <c r="Y935" s="28"/>
      <c r="Z935" s="28"/>
      <c r="AA935" s="28"/>
      <c r="AB935" s="28"/>
    </row>
    <row r="936" ht="12.0" customHeight="1">
      <c r="A936" s="11"/>
      <c r="B936" s="128"/>
      <c r="C936" s="129"/>
      <c r="D936" s="129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3"/>
      <c r="Q936" s="23"/>
      <c r="R936" s="23"/>
      <c r="S936" s="23"/>
      <c r="T936" s="23"/>
      <c r="U936" s="23"/>
      <c r="V936" s="130"/>
      <c r="W936" s="28"/>
      <c r="X936" s="28"/>
      <c r="Y936" s="28"/>
      <c r="Z936" s="28"/>
      <c r="AA936" s="28"/>
      <c r="AB936" s="28"/>
    </row>
    <row r="937" ht="12.0" customHeight="1">
      <c r="A937" s="11"/>
      <c r="B937" s="128"/>
      <c r="C937" s="129"/>
      <c r="D937" s="129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3"/>
      <c r="Q937" s="23"/>
      <c r="R937" s="23"/>
      <c r="S937" s="23"/>
      <c r="T937" s="23"/>
      <c r="U937" s="23"/>
      <c r="V937" s="130"/>
      <c r="W937" s="28"/>
      <c r="X937" s="28"/>
      <c r="Y937" s="28"/>
      <c r="Z937" s="28"/>
      <c r="AA937" s="28"/>
      <c r="AB937" s="28"/>
    </row>
    <row r="938" ht="12.0" customHeight="1">
      <c r="A938" s="11"/>
      <c r="B938" s="128"/>
      <c r="C938" s="129"/>
      <c r="D938" s="129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3"/>
      <c r="Q938" s="23"/>
      <c r="R938" s="23"/>
      <c r="S938" s="23"/>
      <c r="T938" s="23"/>
      <c r="U938" s="23"/>
      <c r="V938" s="130"/>
      <c r="W938" s="28"/>
      <c r="X938" s="28"/>
      <c r="Y938" s="28"/>
      <c r="Z938" s="28"/>
      <c r="AA938" s="28"/>
      <c r="AB938" s="28"/>
    </row>
    <row r="939" ht="12.0" customHeight="1">
      <c r="A939" s="11"/>
      <c r="B939" s="128"/>
      <c r="C939" s="129"/>
      <c r="D939" s="129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3"/>
      <c r="Q939" s="23"/>
      <c r="R939" s="23"/>
      <c r="S939" s="23"/>
      <c r="T939" s="23"/>
      <c r="U939" s="23"/>
      <c r="V939" s="130"/>
      <c r="W939" s="28"/>
      <c r="X939" s="28"/>
      <c r="Y939" s="28"/>
      <c r="Z939" s="28"/>
      <c r="AA939" s="28"/>
      <c r="AB939" s="28"/>
    </row>
    <row r="940" ht="12.0" customHeight="1">
      <c r="A940" s="11"/>
      <c r="B940" s="128"/>
      <c r="C940" s="129"/>
      <c r="D940" s="129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3"/>
      <c r="Q940" s="23"/>
      <c r="R940" s="23"/>
      <c r="S940" s="23"/>
      <c r="T940" s="23"/>
      <c r="U940" s="23"/>
      <c r="V940" s="130"/>
      <c r="W940" s="28"/>
      <c r="X940" s="28"/>
      <c r="Y940" s="28"/>
      <c r="Z940" s="28"/>
      <c r="AA940" s="28"/>
      <c r="AB940" s="28"/>
    </row>
    <row r="941" ht="12.0" customHeight="1">
      <c r="A941" s="11"/>
      <c r="B941" s="128"/>
      <c r="C941" s="129"/>
      <c r="D941" s="129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3"/>
      <c r="Q941" s="23"/>
      <c r="R941" s="23"/>
      <c r="S941" s="23"/>
      <c r="T941" s="23"/>
      <c r="U941" s="23"/>
      <c r="V941" s="130"/>
      <c r="W941" s="28"/>
      <c r="X941" s="28"/>
      <c r="Y941" s="28"/>
      <c r="Z941" s="28"/>
      <c r="AA941" s="28"/>
      <c r="AB941" s="28"/>
    </row>
    <row r="942" ht="12.0" customHeight="1">
      <c r="A942" s="11"/>
      <c r="B942" s="128"/>
      <c r="C942" s="129"/>
      <c r="D942" s="129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3"/>
      <c r="Q942" s="23"/>
      <c r="R942" s="23"/>
      <c r="S942" s="23"/>
      <c r="T942" s="23"/>
      <c r="U942" s="23"/>
      <c r="V942" s="130"/>
      <c r="W942" s="28"/>
      <c r="X942" s="28"/>
      <c r="Y942" s="28"/>
      <c r="Z942" s="28"/>
      <c r="AA942" s="28"/>
      <c r="AB942" s="28"/>
    </row>
    <row r="943" ht="12.0" customHeight="1">
      <c r="A943" s="11"/>
      <c r="B943" s="128"/>
      <c r="C943" s="129"/>
      <c r="D943" s="129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3"/>
      <c r="Q943" s="23"/>
      <c r="R943" s="23"/>
      <c r="S943" s="23"/>
      <c r="T943" s="23"/>
      <c r="U943" s="23"/>
      <c r="V943" s="130"/>
      <c r="W943" s="28"/>
      <c r="X943" s="28"/>
      <c r="Y943" s="28"/>
      <c r="Z943" s="28"/>
      <c r="AA943" s="28"/>
      <c r="AB943" s="28"/>
    </row>
    <row r="944" ht="12.0" customHeight="1">
      <c r="A944" s="11"/>
      <c r="B944" s="128"/>
      <c r="C944" s="129"/>
      <c r="D944" s="129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3"/>
      <c r="Q944" s="23"/>
      <c r="R944" s="23"/>
      <c r="S944" s="23"/>
      <c r="T944" s="23"/>
      <c r="U944" s="23"/>
      <c r="V944" s="130"/>
      <c r="W944" s="28"/>
      <c r="X944" s="28"/>
      <c r="Y944" s="28"/>
      <c r="Z944" s="28"/>
      <c r="AA944" s="28"/>
      <c r="AB944" s="28"/>
    </row>
    <row r="945" ht="12.0" customHeight="1">
      <c r="A945" s="11"/>
      <c r="B945" s="128"/>
      <c r="C945" s="129"/>
      <c r="D945" s="129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3"/>
      <c r="Q945" s="23"/>
      <c r="R945" s="23"/>
      <c r="S945" s="23"/>
      <c r="T945" s="23"/>
      <c r="U945" s="23"/>
      <c r="V945" s="130"/>
      <c r="W945" s="28"/>
      <c r="X945" s="28"/>
      <c r="Y945" s="28"/>
      <c r="Z945" s="28"/>
      <c r="AA945" s="28"/>
      <c r="AB945" s="28"/>
    </row>
    <row r="946" ht="12.0" customHeight="1">
      <c r="A946" s="11"/>
      <c r="B946" s="128"/>
      <c r="C946" s="129"/>
      <c r="D946" s="129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3"/>
      <c r="Q946" s="23"/>
      <c r="R946" s="23"/>
      <c r="S946" s="23"/>
      <c r="T946" s="23"/>
      <c r="U946" s="23"/>
      <c r="V946" s="130"/>
      <c r="W946" s="28"/>
      <c r="X946" s="28"/>
      <c r="Y946" s="28"/>
      <c r="Z946" s="28"/>
      <c r="AA946" s="28"/>
      <c r="AB946" s="28"/>
    </row>
    <row r="947" ht="12.0" customHeight="1">
      <c r="A947" s="11"/>
      <c r="B947" s="128"/>
      <c r="C947" s="129"/>
      <c r="D947" s="129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3"/>
      <c r="Q947" s="23"/>
      <c r="R947" s="23"/>
      <c r="S947" s="23"/>
      <c r="T947" s="23"/>
      <c r="U947" s="23"/>
      <c r="V947" s="130"/>
      <c r="W947" s="28"/>
      <c r="X947" s="28"/>
      <c r="Y947" s="28"/>
      <c r="Z947" s="28"/>
      <c r="AA947" s="28"/>
      <c r="AB947" s="28"/>
    </row>
    <row r="948" ht="12.0" customHeight="1">
      <c r="A948" s="11"/>
      <c r="B948" s="128"/>
      <c r="C948" s="129"/>
      <c r="D948" s="129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3"/>
      <c r="Q948" s="23"/>
      <c r="R948" s="23"/>
      <c r="S948" s="23"/>
      <c r="T948" s="23"/>
      <c r="U948" s="23"/>
      <c r="V948" s="130"/>
      <c r="W948" s="28"/>
      <c r="X948" s="28"/>
      <c r="Y948" s="28"/>
      <c r="Z948" s="28"/>
      <c r="AA948" s="28"/>
      <c r="AB948" s="28"/>
    </row>
    <row r="949" ht="12.0" customHeight="1">
      <c r="A949" s="11"/>
      <c r="B949" s="128"/>
      <c r="C949" s="129"/>
      <c r="D949" s="129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3"/>
      <c r="Q949" s="23"/>
      <c r="R949" s="23"/>
      <c r="S949" s="23"/>
      <c r="T949" s="23"/>
      <c r="U949" s="23"/>
      <c r="V949" s="130"/>
      <c r="W949" s="28"/>
      <c r="X949" s="28"/>
      <c r="Y949" s="28"/>
      <c r="Z949" s="28"/>
      <c r="AA949" s="28"/>
      <c r="AB949" s="28"/>
    </row>
    <row r="950" ht="12.0" customHeight="1">
      <c r="A950" s="11"/>
      <c r="B950" s="128"/>
      <c r="C950" s="129"/>
      <c r="D950" s="129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3"/>
      <c r="Q950" s="23"/>
      <c r="R950" s="23"/>
      <c r="S950" s="23"/>
      <c r="T950" s="23"/>
      <c r="U950" s="23"/>
      <c r="V950" s="130"/>
      <c r="W950" s="28"/>
      <c r="X950" s="28"/>
      <c r="Y950" s="28"/>
      <c r="Z950" s="28"/>
      <c r="AA950" s="28"/>
      <c r="AB950" s="28"/>
    </row>
  </sheetData>
  <conditionalFormatting sqref="A1:AB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4" width="9.14"/>
    <col customWidth="1" min="5" max="5" width="5.57"/>
    <col customWidth="1" min="6" max="6" width="5.14"/>
    <col customWidth="1" min="7" max="7" width="7.43"/>
    <col customWidth="1" min="8" max="8" width="8.14"/>
    <col customWidth="1" min="9" max="9" width="7.14"/>
    <col customWidth="1" min="10" max="10" width="7.29"/>
    <col customWidth="1" min="11" max="11" width="11.14"/>
    <col customWidth="1" min="12" max="12" width="6.0"/>
    <col customWidth="1" min="13" max="13" width="5.86"/>
    <col customWidth="1" min="14" max="14" width="6.0"/>
    <col customWidth="1" min="15" max="15" width="9.57"/>
    <col customWidth="1" min="16" max="16" width="9.14"/>
    <col customWidth="1" min="17" max="17" width="6.0"/>
    <col customWidth="1" min="18" max="20" width="5.29"/>
    <col customWidth="1" min="21" max="21" width="8.14"/>
    <col customWidth="1" min="22" max="22" width="10.29"/>
    <col customWidth="1" min="23" max="23" width="96.43"/>
    <col customWidth="1" min="24" max="28" width="8.0"/>
  </cols>
  <sheetData>
    <row r="1" ht="34.5" customHeight="1">
      <c r="A1" s="4" t="s">
        <v>13</v>
      </c>
      <c r="B1" s="2" t="s">
        <v>17</v>
      </c>
      <c r="C1" s="3" t="s">
        <v>2</v>
      </c>
      <c r="D1" s="3" t="s">
        <v>3</v>
      </c>
      <c r="E1" s="4" t="s">
        <v>4</v>
      </c>
      <c r="F1" s="4" t="s">
        <v>5</v>
      </c>
      <c r="G1" s="7" t="s">
        <v>7</v>
      </c>
      <c r="H1" s="4" t="s">
        <v>8</v>
      </c>
      <c r="I1" s="4" t="s">
        <v>9</v>
      </c>
      <c r="J1" s="4" t="s">
        <v>10</v>
      </c>
      <c r="K1" s="11" t="s">
        <v>26</v>
      </c>
      <c r="L1" s="4" t="s">
        <v>23</v>
      </c>
      <c r="M1" s="4" t="s">
        <v>30</v>
      </c>
      <c r="N1" s="4" t="s">
        <v>15</v>
      </c>
      <c r="O1" s="5" t="s">
        <v>16</v>
      </c>
      <c r="P1" s="5" t="s">
        <v>18</v>
      </c>
      <c r="Q1" s="5" t="s">
        <v>6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31</v>
      </c>
      <c r="W1" s="21" t="s">
        <v>24</v>
      </c>
      <c r="X1" s="23"/>
      <c r="Y1" s="23"/>
      <c r="Z1" s="23"/>
      <c r="AA1" s="23"/>
      <c r="AB1" s="23"/>
    </row>
    <row r="2" ht="12.75" customHeight="1">
      <c r="A2" s="8" t="s">
        <v>39</v>
      </c>
      <c r="B2" s="9">
        <v>43466.0</v>
      </c>
      <c r="C2" s="10">
        <v>0.375</v>
      </c>
      <c r="D2" s="10">
        <v>0.5</v>
      </c>
      <c r="E2" s="22">
        <v>31.1</v>
      </c>
      <c r="F2" s="22"/>
      <c r="G2" s="22">
        <v>27.8</v>
      </c>
      <c r="H2" s="22">
        <v>26.2</v>
      </c>
      <c r="I2" s="22">
        <v>1.5</v>
      </c>
      <c r="J2" s="22">
        <v>29.5</v>
      </c>
      <c r="K2" s="25" t="s">
        <v>40</v>
      </c>
      <c r="L2" s="22">
        <v>100.0</v>
      </c>
      <c r="M2" s="22">
        <v>75.24</v>
      </c>
      <c r="N2" s="22"/>
      <c r="O2" s="22">
        <f>E4</f>
        <v>32.8</v>
      </c>
      <c r="P2" s="22"/>
      <c r="Q2" s="33"/>
      <c r="R2" s="22">
        <f t="shared" ref="R2:R286" si="1">IF(H2="","",6.1078*(10^(((7.5*H2)/(237.3+H2)))))</f>
        <v>34.01068335</v>
      </c>
      <c r="S2" s="22">
        <f t="shared" ref="S2:S731" si="2">IF(R2="","",R2-(0.8*(G2-H2)))</f>
        <v>32.73068335</v>
      </c>
      <c r="T2" s="22">
        <f t="shared" ref="T2:T286" si="3">IF(G2="","",6.1078*(10^(((7.5*G2)/(237.3+G2)))))</f>
        <v>37.3577292</v>
      </c>
      <c r="U2" s="22">
        <f t="shared" ref="U2:U289" si="4">IF(T2="","",(S2/T2)*100)</f>
        <v>87.6142208</v>
      </c>
      <c r="V2" s="22"/>
      <c r="W2" s="46" t="s">
        <v>49</v>
      </c>
      <c r="X2" s="23"/>
      <c r="Y2" s="23"/>
      <c r="Z2" s="23"/>
      <c r="AA2" s="23"/>
      <c r="AB2" s="23"/>
    </row>
    <row r="3" ht="12.75" customHeight="1">
      <c r="A3" s="4" t="s">
        <v>39</v>
      </c>
      <c r="B3" s="29">
        <v>43466.0</v>
      </c>
      <c r="C3" s="3">
        <v>0.625</v>
      </c>
      <c r="D3" s="3">
        <v>0.75</v>
      </c>
      <c r="E3" s="39"/>
      <c r="F3" s="39"/>
      <c r="G3" s="39">
        <v>31.7</v>
      </c>
      <c r="H3" s="39">
        <v>27.3</v>
      </c>
      <c r="I3" s="39">
        <v>1.6</v>
      </c>
      <c r="J3" s="39">
        <v>30.5</v>
      </c>
      <c r="K3" s="47"/>
      <c r="L3" s="39"/>
      <c r="M3" s="39"/>
      <c r="N3" s="39"/>
      <c r="O3" s="39"/>
      <c r="P3" s="39"/>
      <c r="Q3" s="48"/>
      <c r="R3" s="39">
        <f t="shared" si="1"/>
        <v>36.28226002</v>
      </c>
      <c r="S3" s="22">
        <f t="shared" si="2"/>
        <v>32.76226002</v>
      </c>
      <c r="T3" s="39">
        <f t="shared" si="3"/>
        <v>46.74270097</v>
      </c>
      <c r="U3" s="39">
        <f t="shared" si="4"/>
        <v>70.09064377</v>
      </c>
      <c r="V3" s="39"/>
      <c r="W3" s="50"/>
      <c r="X3" s="23"/>
      <c r="Y3" s="23"/>
      <c r="Z3" s="23"/>
      <c r="AA3" s="23"/>
      <c r="AB3" s="23"/>
    </row>
    <row r="4" ht="12.75" customHeight="1">
      <c r="A4" s="8" t="s">
        <v>42</v>
      </c>
      <c r="B4" s="9">
        <v>43467.0</v>
      </c>
      <c r="C4" s="10">
        <v>0.375</v>
      </c>
      <c r="D4" s="10">
        <v>0.5</v>
      </c>
      <c r="E4" s="22">
        <v>32.8</v>
      </c>
      <c r="F4" s="22"/>
      <c r="G4" s="22">
        <v>29.0</v>
      </c>
      <c r="H4" s="22">
        <v>26.6</v>
      </c>
      <c r="I4" s="22">
        <v>2.2</v>
      </c>
      <c r="J4" s="22">
        <v>30.3</v>
      </c>
      <c r="K4" s="25" t="s">
        <v>52</v>
      </c>
      <c r="L4" s="22">
        <v>80.42</v>
      </c>
      <c r="M4" s="22">
        <v>60.54</v>
      </c>
      <c r="N4" s="22"/>
      <c r="O4" s="22">
        <f>E6</f>
        <v>32.4</v>
      </c>
      <c r="P4" s="22" t="str">
        <f t="shared" ref="P4:P286" si="5">F2</f>
        <v/>
      </c>
      <c r="Q4" s="53"/>
      <c r="R4" s="22">
        <f t="shared" si="1"/>
        <v>34.82194116</v>
      </c>
      <c r="S4" s="22">
        <f t="shared" si="2"/>
        <v>32.90194116</v>
      </c>
      <c r="T4" s="22">
        <f t="shared" si="3"/>
        <v>40.05279577</v>
      </c>
      <c r="U4" s="22">
        <f t="shared" si="4"/>
        <v>82.14642831</v>
      </c>
      <c r="V4" s="22" t="str">
        <f>M2+K4-L4</f>
        <v>#VALUE!</v>
      </c>
      <c r="W4" s="46" t="s">
        <v>49</v>
      </c>
      <c r="X4" s="23"/>
      <c r="Y4" s="23"/>
      <c r="Z4" s="23"/>
      <c r="AA4" s="23"/>
      <c r="AB4" s="23"/>
    </row>
    <row r="5" ht="12.75" customHeight="1">
      <c r="A5" s="4" t="s">
        <v>42</v>
      </c>
      <c r="B5" s="29">
        <v>43467.0</v>
      </c>
      <c r="C5" s="3">
        <v>0.625</v>
      </c>
      <c r="D5" s="3">
        <v>0.75</v>
      </c>
      <c r="E5" s="39"/>
      <c r="F5" s="39"/>
      <c r="G5" s="39">
        <v>29.7</v>
      </c>
      <c r="H5" s="39">
        <v>26.8</v>
      </c>
      <c r="I5" s="39">
        <v>2.7</v>
      </c>
      <c r="J5" s="39">
        <v>32.0</v>
      </c>
      <c r="K5" s="47"/>
      <c r="L5" s="39"/>
      <c r="M5" s="39"/>
      <c r="N5" s="39"/>
      <c r="O5" s="39"/>
      <c r="P5" s="39" t="str">
        <f t="shared" si="5"/>
        <v/>
      </c>
      <c r="Q5" s="54"/>
      <c r="R5" s="39">
        <f t="shared" si="1"/>
        <v>35.23385461</v>
      </c>
      <c r="S5" s="22">
        <f t="shared" si="2"/>
        <v>32.91385461</v>
      </c>
      <c r="T5" s="39">
        <f t="shared" si="3"/>
        <v>41.70176826</v>
      </c>
      <c r="U5" s="39">
        <f t="shared" si="4"/>
        <v>78.92676013</v>
      </c>
      <c r="V5" s="39"/>
      <c r="W5" s="50"/>
      <c r="X5" s="23"/>
      <c r="Y5" s="23"/>
      <c r="Z5" s="23"/>
      <c r="AA5" s="23"/>
      <c r="AB5" s="23"/>
    </row>
    <row r="6" ht="12.75" customHeight="1">
      <c r="A6" s="8" t="s">
        <v>43</v>
      </c>
      <c r="B6" s="9">
        <v>43468.0</v>
      </c>
      <c r="C6" s="10">
        <v>0.375</v>
      </c>
      <c r="D6" s="10">
        <v>0.5</v>
      </c>
      <c r="E6" s="22">
        <v>32.4</v>
      </c>
      <c r="F6" s="22"/>
      <c r="G6" s="22">
        <v>28.4</v>
      </c>
      <c r="H6" s="22">
        <v>26.2</v>
      </c>
      <c r="I6" s="22">
        <v>4.1</v>
      </c>
      <c r="J6" s="22">
        <v>29.8</v>
      </c>
      <c r="K6" s="25" t="s">
        <v>57</v>
      </c>
      <c r="L6" s="22">
        <v>57.72</v>
      </c>
      <c r="M6" s="22"/>
      <c r="N6" s="22"/>
      <c r="O6" s="22">
        <f>E8</f>
        <v>33.2</v>
      </c>
      <c r="P6" s="22" t="str">
        <f t="shared" si="5"/>
        <v/>
      </c>
      <c r="Q6" s="33"/>
      <c r="R6" s="22">
        <f t="shared" si="1"/>
        <v>34.01068335</v>
      </c>
      <c r="S6" s="22">
        <f t="shared" si="2"/>
        <v>32.25068335</v>
      </c>
      <c r="T6" s="22">
        <f t="shared" si="3"/>
        <v>38.68484051</v>
      </c>
      <c r="U6" s="22">
        <f t="shared" si="4"/>
        <v>83.36775575</v>
      </c>
      <c r="V6" s="22" t="str">
        <f>M4+K6-L6</f>
        <v>#VALUE!</v>
      </c>
      <c r="W6" s="46"/>
      <c r="X6" s="23"/>
      <c r="Y6" s="23"/>
      <c r="Z6" s="23"/>
      <c r="AA6" s="23"/>
      <c r="AB6" s="23"/>
    </row>
    <row r="7" ht="12.75" customHeight="1">
      <c r="A7" s="4" t="s">
        <v>43</v>
      </c>
      <c r="B7" s="29">
        <v>43468.0</v>
      </c>
      <c r="C7" s="3">
        <v>0.625</v>
      </c>
      <c r="D7" s="3">
        <v>0.75</v>
      </c>
      <c r="E7" s="39"/>
      <c r="F7" s="39"/>
      <c r="G7" s="39">
        <v>32.0</v>
      </c>
      <c r="H7" s="39">
        <v>26.8</v>
      </c>
      <c r="I7" s="39">
        <v>1.7</v>
      </c>
      <c r="J7" s="39">
        <v>31.5</v>
      </c>
      <c r="K7" s="47"/>
      <c r="L7" s="39"/>
      <c r="M7" s="39"/>
      <c r="N7" s="39"/>
      <c r="O7" s="39"/>
      <c r="P7" s="39" t="str">
        <f t="shared" si="5"/>
        <v/>
      </c>
      <c r="Q7" s="48"/>
      <c r="R7" s="39">
        <f t="shared" si="1"/>
        <v>35.23385461</v>
      </c>
      <c r="S7" s="22">
        <f t="shared" si="2"/>
        <v>31.07385461</v>
      </c>
      <c r="T7" s="39">
        <f t="shared" si="3"/>
        <v>47.54274065</v>
      </c>
      <c r="U7" s="39">
        <f t="shared" si="4"/>
        <v>65.35983029</v>
      </c>
      <c r="V7" s="39"/>
      <c r="W7" s="50"/>
      <c r="X7" s="23"/>
      <c r="Y7" s="23"/>
      <c r="Z7" s="23"/>
      <c r="AA7" s="23"/>
      <c r="AB7" s="23"/>
    </row>
    <row r="8" ht="12.75" customHeight="1">
      <c r="A8" s="8" t="s">
        <v>44</v>
      </c>
      <c r="B8" s="9">
        <v>43469.0</v>
      </c>
      <c r="C8" s="10">
        <v>0.375</v>
      </c>
      <c r="D8" s="10">
        <v>0.5</v>
      </c>
      <c r="E8" s="22">
        <v>33.2</v>
      </c>
      <c r="F8" s="22"/>
      <c r="G8" s="22">
        <v>29.4</v>
      </c>
      <c r="H8" s="22">
        <v>26.3</v>
      </c>
      <c r="I8" s="22">
        <v>0.4</v>
      </c>
      <c r="J8" s="22">
        <v>30.6</v>
      </c>
      <c r="K8" s="25" t="s">
        <v>59</v>
      </c>
      <c r="L8" s="22">
        <v>53.84</v>
      </c>
      <c r="M8" s="22"/>
      <c r="N8" s="22"/>
      <c r="O8" s="22">
        <f>E10</f>
        <v>33.8</v>
      </c>
      <c r="P8" s="22" t="str">
        <f t="shared" si="5"/>
        <v/>
      </c>
      <c r="Q8" s="53"/>
      <c r="R8" s="22">
        <f t="shared" si="1"/>
        <v>34.21193795</v>
      </c>
      <c r="S8" s="22">
        <f t="shared" si="2"/>
        <v>31.73193795</v>
      </c>
      <c r="T8" s="22">
        <f t="shared" si="3"/>
        <v>40.98797486</v>
      </c>
      <c r="U8" s="22">
        <f t="shared" si="4"/>
        <v>77.4176769</v>
      </c>
      <c r="V8" s="22" t="str">
        <f>L6+K8-L8</f>
        <v>#VALUE!</v>
      </c>
      <c r="W8" s="46"/>
      <c r="X8" s="23"/>
      <c r="Y8" s="23"/>
      <c r="Z8" s="23"/>
      <c r="AA8" s="23"/>
      <c r="AB8" s="23"/>
    </row>
    <row r="9" ht="12.75" customHeight="1">
      <c r="A9" s="4" t="s">
        <v>44</v>
      </c>
      <c r="B9" s="29">
        <v>43469.0</v>
      </c>
      <c r="C9" s="3">
        <v>0.625</v>
      </c>
      <c r="D9" s="3">
        <v>0.75</v>
      </c>
      <c r="E9" s="39"/>
      <c r="F9" s="39"/>
      <c r="G9" s="39">
        <v>32.0</v>
      </c>
      <c r="H9" s="39">
        <v>26.7</v>
      </c>
      <c r="I9" s="39">
        <v>1.9</v>
      </c>
      <c r="J9" s="39">
        <v>33.5</v>
      </c>
      <c r="K9" s="47"/>
      <c r="L9" s="39"/>
      <c r="M9" s="39"/>
      <c r="N9" s="39"/>
      <c r="O9" s="39"/>
      <c r="P9" s="39" t="str">
        <f t="shared" si="5"/>
        <v/>
      </c>
      <c r="Q9" s="54"/>
      <c r="R9" s="39">
        <f t="shared" si="1"/>
        <v>35.0273704</v>
      </c>
      <c r="S9" s="22">
        <f t="shared" si="2"/>
        <v>30.7873704</v>
      </c>
      <c r="T9" s="39">
        <f t="shared" si="3"/>
        <v>47.54274065</v>
      </c>
      <c r="U9" s="39">
        <f t="shared" si="4"/>
        <v>64.75724786</v>
      </c>
      <c r="V9" s="39"/>
      <c r="W9" s="50"/>
      <c r="X9" s="23"/>
      <c r="Y9" s="23"/>
      <c r="Z9" s="23"/>
      <c r="AA9" s="23"/>
      <c r="AB9" s="23"/>
    </row>
    <row r="10" ht="12.75" customHeight="1">
      <c r="A10" s="8" t="s">
        <v>45</v>
      </c>
      <c r="B10" s="9">
        <v>43470.0</v>
      </c>
      <c r="C10" s="10">
        <v>0.375</v>
      </c>
      <c r="D10" s="10">
        <v>0.5</v>
      </c>
      <c r="E10" s="22">
        <v>33.8</v>
      </c>
      <c r="F10" s="22"/>
      <c r="G10" s="22">
        <v>28.5</v>
      </c>
      <c r="H10" s="22">
        <v>26.0</v>
      </c>
      <c r="I10" s="22">
        <v>1.3</v>
      </c>
      <c r="J10" s="22">
        <v>29.6</v>
      </c>
      <c r="K10" s="25" t="s">
        <v>63</v>
      </c>
      <c r="L10" s="22">
        <v>50.06</v>
      </c>
      <c r="M10" s="22">
        <v>57.1</v>
      </c>
      <c r="N10" s="22"/>
      <c r="O10" s="22">
        <f>E12</f>
        <v>32.8</v>
      </c>
      <c r="P10" s="22" t="str">
        <f t="shared" si="5"/>
        <v/>
      </c>
      <c r="Q10" s="33"/>
      <c r="R10" s="22">
        <f t="shared" si="1"/>
        <v>33.61126698</v>
      </c>
      <c r="S10" s="22">
        <f t="shared" si="2"/>
        <v>31.61126698</v>
      </c>
      <c r="T10" s="22">
        <f t="shared" si="3"/>
        <v>38.90996856</v>
      </c>
      <c r="U10" s="22">
        <f t="shared" si="4"/>
        <v>81.24207794</v>
      </c>
      <c r="V10" s="22" t="str">
        <f>L8+K10-L10</f>
        <v>#VALUE!</v>
      </c>
      <c r="W10" s="46" t="s">
        <v>66</v>
      </c>
      <c r="X10" s="23"/>
      <c r="Y10" s="23"/>
      <c r="Z10" s="23"/>
      <c r="AA10" s="23"/>
      <c r="AB10" s="23"/>
    </row>
    <row r="11" ht="12.75" customHeight="1">
      <c r="A11" s="4" t="s">
        <v>45</v>
      </c>
      <c r="B11" s="29">
        <v>43470.0</v>
      </c>
      <c r="C11" s="3">
        <v>0.625</v>
      </c>
      <c r="D11" s="3">
        <v>0.75</v>
      </c>
      <c r="E11" s="39"/>
      <c r="F11" s="39"/>
      <c r="G11" s="39"/>
      <c r="H11" s="39"/>
      <c r="I11" s="39"/>
      <c r="J11" s="39"/>
      <c r="K11" s="47"/>
      <c r="L11" s="39"/>
      <c r="M11" s="39"/>
      <c r="N11" s="39"/>
      <c r="O11" s="39"/>
      <c r="P11" s="39" t="str">
        <f t="shared" si="5"/>
        <v/>
      </c>
      <c r="Q11" s="48"/>
      <c r="R11" s="39" t="str">
        <f t="shared" si="1"/>
        <v/>
      </c>
      <c r="S11" s="22" t="str">
        <f t="shared" si="2"/>
        <v/>
      </c>
      <c r="T11" s="39" t="str">
        <f t="shared" si="3"/>
        <v/>
      </c>
      <c r="U11" s="39" t="str">
        <f t="shared" si="4"/>
        <v/>
      </c>
      <c r="V11" s="39"/>
      <c r="W11" s="50"/>
      <c r="X11" s="23"/>
      <c r="Y11" s="23"/>
      <c r="Z11" s="23"/>
      <c r="AA11" s="23"/>
      <c r="AB11" s="23"/>
    </row>
    <row r="12" ht="12.75" customHeight="1">
      <c r="A12" s="8" t="s">
        <v>46</v>
      </c>
      <c r="B12" s="9">
        <v>43471.0</v>
      </c>
      <c r="C12" s="10">
        <v>0.375</v>
      </c>
      <c r="D12" s="10">
        <v>0.5</v>
      </c>
      <c r="E12" s="22">
        <v>32.8</v>
      </c>
      <c r="F12" s="22"/>
      <c r="G12" s="22">
        <v>27.1</v>
      </c>
      <c r="H12" s="22">
        <v>26.3</v>
      </c>
      <c r="I12" s="22">
        <v>1.0</v>
      </c>
      <c r="J12" s="22">
        <v>28.5</v>
      </c>
      <c r="K12" s="25" t="s">
        <v>67</v>
      </c>
      <c r="L12" s="22">
        <v>59.84</v>
      </c>
      <c r="M12" s="22"/>
      <c r="N12" s="22"/>
      <c r="O12" s="22">
        <f>E14</f>
        <v>32</v>
      </c>
      <c r="P12" s="22" t="str">
        <f t="shared" si="5"/>
        <v/>
      </c>
      <c r="Q12" s="53"/>
      <c r="R12" s="22">
        <f t="shared" si="1"/>
        <v>34.21193795</v>
      </c>
      <c r="S12" s="22">
        <f t="shared" si="2"/>
        <v>33.57193795</v>
      </c>
      <c r="T12" s="22">
        <f t="shared" si="3"/>
        <v>35.85968262</v>
      </c>
      <c r="U12" s="22">
        <f t="shared" si="4"/>
        <v>93.62028743</v>
      </c>
      <c r="V12" s="22" t="str">
        <f>M10+K12-L12</f>
        <v>#VALUE!</v>
      </c>
      <c r="W12" s="46"/>
      <c r="X12" s="23"/>
      <c r="Y12" s="23"/>
      <c r="Z12" s="23"/>
      <c r="AA12" s="23"/>
      <c r="AB12" s="23"/>
    </row>
    <row r="13" ht="12.75" customHeight="1">
      <c r="A13" s="4" t="s">
        <v>46</v>
      </c>
      <c r="B13" s="29">
        <v>43471.0</v>
      </c>
      <c r="C13" s="3">
        <v>0.625</v>
      </c>
      <c r="D13" s="3">
        <v>0.75</v>
      </c>
      <c r="E13" s="39"/>
      <c r="F13" s="39"/>
      <c r="G13" s="39"/>
      <c r="H13" s="39"/>
      <c r="I13" s="39"/>
      <c r="J13" s="39"/>
      <c r="K13" s="47"/>
      <c r="L13" s="39"/>
      <c r="M13" s="39"/>
      <c r="N13" s="39"/>
      <c r="O13" s="39"/>
      <c r="P13" s="39" t="str">
        <f t="shared" si="5"/>
        <v/>
      </c>
      <c r="Q13" s="54"/>
      <c r="R13" s="39" t="str">
        <f t="shared" si="1"/>
        <v/>
      </c>
      <c r="S13" s="22" t="str">
        <f t="shared" si="2"/>
        <v/>
      </c>
      <c r="T13" s="39" t="str">
        <f t="shared" si="3"/>
        <v/>
      </c>
      <c r="U13" s="39" t="str">
        <f t="shared" si="4"/>
        <v/>
      </c>
      <c r="V13" s="39"/>
      <c r="W13" s="50"/>
      <c r="X13" s="23"/>
      <c r="Y13" s="23"/>
      <c r="Z13" s="23"/>
      <c r="AA13" s="23"/>
      <c r="AB13" s="23"/>
    </row>
    <row r="14" ht="12.75" customHeight="1">
      <c r="A14" s="8" t="s">
        <v>25</v>
      </c>
      <c r="B14" s="9">
        <v>43472.0</v>
      </c>
      <c r="C14" s="10">
        <v>0.375</v>
      </c>
      <c r="D14" s="10">
        <v>0.5</v>
      </c>
      <c r="E14" s="22">
        <v>32.0</v>
      </c>
      <c r="F14" s="22"/>
      <c r="G14" s="22">
        <v>25.6</v>
      </c>
      <c r="H14" s="22">
        <v>24.7</v>
      </c>
      <c r="I14" s="22">
        <v>0.1</v>
      </c>
      <c r="J14" s="22">
        <v>26.2</v>
      </c>
      <c r="K14" s="25" t="s">
        <v>69</v>
      </c>
      <c r="L14" s="22">
        <v>59.92</v>
      </c>
      <c r="M14" s="22"/>
      <c r="N14" s="22"/>
      <c r="O14" s="22">
        <f>E16</f>
        <v>29.3</v>
      </c>
      <c r="P14" s="22" t="str">
        <f t="shared" si="5"/>
        <v/>
      </c>
      <c r="Q14" s="33"/>
      <c r="R14" s="22">
        <f t="shared" si="1"/>
        <v>31.11328566</v>
      </c>
      <c r="S14" s="22">
        <f t="shared" si="2"/>
        <v>30.39328566</v>
      </c>
      <c r="T14" s="22">
        <f t="shared" si="3"/>
        <v>32.82468122</v>
      </c>
      <c r="U14" s="22">
        <f t="shared" si="4"/>
        <v>92.59278242</v>
      </c>
      <c r="V14" s="22" t="str">
        <f>L12+K14-L14</f>
        <v>#VALUE!</v>
      </c>
      <c r="W14" s="46"/>
      <c r="X14" s="23"/>
      <c r="Y14" s="23"/>
      <c r="Z14" s="23"/>
      <c r="AA14" s="23"/>
      <c r="AB14" s="23"/>
    </row>
    <row r="15" ht="12.75" customHeight="1">
      <c r="A15" s="4" t="s">
        <v>25</v>
      </c>
      <c r="B15" s="29">
        <v>43472.0</v>
      </c>
      <c r="C15" s="3">
        <v>0.625</v>
      </c>
      <c r="D15" s="3">
        <v>0.75</v>
      </c>
      <c r="E15" s="39"/>
      <c r="F15" s="39"/>
      <c r="G15" s="39">
        <v>28.2</v>
      </c>
      <c r="H15" s="39">
        <v>25.9</v>
      </c>
      <c r="I15" s="39">
        <v>1.4</v>
      </c>
      <c r="J15" s="39">
        <v>27.8</v>
      </c>
      <c r="K15" s="47"/>
      <c r="L15" s="39"/>
      <c r="M15" s="39"/>
      <c r="N15" s="39"/>
      <c r="O15" s="39"/>
      <c r="P15" s="39" t="str">
        <f t="shared" si="5"/>
        <v/>
      </c>
      <c r="Q15" s="48"/>
      <c r="R15" s="39">
        <f t="shared" si="1"/>
        <v>33.41309631</v>
      </c>
      <c r="S15" s="22">
        <f t="shared" si="2"/>
        <v>31.57309631</v>
      </c>
      <c r="T15" s="39">
        <f t="shared" si="3"/>
        <v>38.23798312</v>
      </c>
      <c r="U15" s="39">
        <f t="shared" si="4"/>
        <v>82.56998339</v>
      </c>
      <c r="V15" s="39"/>
      <c r="W15" s="50"/>
      <c r="X15" s="23"/>
      <c r="Y15" s="23"/>
      <c r="Z15" s="23"/>
      <c r="AA15" s="23"/>
      <c r="AB15" s="23"/>
    </row>
    <row r="16" ht="12.75" customHeight="1">
      <c r="A16" s="8" t="s">
        <v>39</v>
      </c>
      <c r="B16" s="9">
        <v>43473.0</v>
      </c>
      <c r="C16" s="10">
        <v>0.375</v>
      </c>
      <c r="D16" s="10">
        <v>0.5</v>
      </c>
      <c r="E16" s="22">
        <v>29.3</v>
      </c>
      <c r="F16" s="22"/>
      <c r="G16" s="22">
        <v>25.6</v>
      </c>
      <c r="H16" s="22">
        <v>24.8</v>
      </c>
      <c r="I16" s="22">
        <v>0.9</v>
      </c>
      <c r="J16" s="22">
        <v>28.6</v>
      </c>
      <c r="K16" s="25" t="s">
        <v>72</v>
      </c>
      <c r="L16" s="22">
        <v>66.34</v>
      </c>
      <c r="M16" s="22"/>
      <c r="N16" s="22"/>
      <c r="O16" s="22">
        <f>E18</f>
        <v>31.6</v>
      </c>
      <c r="P16" s="22" t="str">
        <f t="shared" si="5"/>
        <v/>
      </c>
      <c r="Q16" s="53"/>
      <c r="R16" s="22">
        <f t="shared" si="1"/>
        <v>31.29951528</v>
      </c>
      <c r="S16" s="22">
        <f t="shared" si="2"/>
        <v>30.65951528</v>
      </c>
      <c r="T16" s="22">
        <f t="shared" si="3"/>
        <v>32.82468122</v>
      </c>
      <c r="U16" s="22">
        <f t="shared" si="4"/>
        <v>93.40384779</v>
      </c>
      <c r="V16" s="22" t="str">
        <f>L14+K16-L16</f>
        <v>#VALUE!</v>
      </c>
      <c r="W16" s="46"/>
      <c r="X16" s="23"/>
      <c r="Y16" s="23"/>
      <c r="Z16" s="23"/>
      <c r="AA16" s="23"/>
      <c r="AB16" s="23"/>
    </row>
    <row r="17" ht="12.75" customHeight="1">
      <c r="A17" s="4" t="s">
        <v>39</v>
      </c>
      <c r="B17" s="29">
        <v>43473.0</v>
      </c>
      <c r="C17" s="3">
        <v>0.625</v>
      </c>
      <c r="D17" s="3">
        <v>0.75</v>
      </c>
      <c r="E17" s="39"/>
      <c r="F17" s="39"/>
      <c r="G17" s="39">
        <v>26.2</v>
      </c>
      <c r="H17" s="39">
        <v>24.3</v>
      </c>
      <c r="I17" s="39">
        <v>0.8</v>
      </c>
      <c r="J17" s="39">
        <v>27.4</v>
      </c>
      <c r="K17" s="47"/>
      <c r="L17" s="39"/>
      <c r="M17" s="39"/>
      <c r="N17" s="39"/>
      <c r="O17" s="39"/>
      <c r="P17" s="39" t="str">
        <f t="shared" si="5"/>
        <v/>
      </c>
      <c r="Q17" s="54"/>
      <c r="R17" s="39">
        <f t="shared" si="1"/>
        <v>30.37799593</v>
      </c>
      <c r="S17" s="22">
        <f t="shared" si="2"/>
        <v>28.85799593</v>
      </c>
      <c r="T17" s="39">
        <f t="shared" si="3"/>
        <v>34.01068335</v>
      </c>
      <c r="U17" s="39">
        <f t="shared" si="4"/>
        <v>84.84979744</v>
      </c>
      <c r="V17" s="39"/>
      <c r="W17" s="50"/>
      <c r="X17" s="23"/>
      <c r="Y17" s="23"/>
      <c r="Z17" s="23"/>
      <c r="AA17" s="23"/>
      <c r="AB17" s="23"/>
    </row>
    <row r="18" ht="12.75" customHeight="1">
      <c r="A18" s="8" t="s">
        <v>42</v>
      </c>
      <c r="B18" s="9">
        <v>43474.0</v>
      </c>
      <c r="C18" s="10">
        <v>0.375</v>
      </c>
      <c r="D18" s="10">
        <v>0.5</v>
      </c>
      <c r="E18" s="22">
        <v>31.6</v>
      </c>
      <c r="F18" s="22"/>
      <c r="G18" s="22">
        <v>26.5</v>
      </c>
      <c r="H18" s="22">
        <v>24.9</v>
      </c>
      <c r="I18" s="22">
        <v>1.8</v>
      </c>
      <c r="J18" s="22">
        <v>273.0</v>
      </c>
      <c r="K18" s="25" t="s">
        <v>73</v>
      </c>
      <c r="L18" s="22">
        <v>66.35</v>
      </c>
      <c r="M18" s="22"/>
      <c r="N18" s="22"/>
      <c r="O18" s="22">
        <f>E20</f>
        <v>31.5</v>
      </c>
      <c r="P18" s="22" t="str">
        <f t="shared" si="5"/>
        <v/>
      </c>
      <c r="Q18" s="33"/>
      <c r="R18" s="22">
        <f t="shared" si="1"/>
        <v>31.48671626</v>
      </c>
      <c r="S18" s="22">
        <f t="shared" si="2"/>
        <v>30.20671626</v>
      </c>
      <c r="T18" s="22">
        <f t="shared" si="3"/>
        <v>34.61756235</v>
      </c>
      <c r="U18" s="22">
        <f t="shared" si="4"/>
        <v>87.25835734</v>
      </c>
      <c r="V18" s="22" t="str">
        <f>L16+K18-L18</f>
        <v>#VALUE!</v>
      </c>
      <c r="W18" s="46"/>
      <c r="X18" s="23"/>
      <c r="Y18" s="23"/>
      <c r="Z18" s="23"/>
      <c r="AA18" s="23"/>
      <c r="AB18" s="23"/>
    </row>
    <row r="19" ht="12.75" customHeight="1">
      <c r="A19" s="4" t="s">
        <v>42</v>
      </c>
      <c r="B19" s="29">
        <v>43474.0</v>
      </c>
      <c r="C19" s="3">
        <v>0.625</v>
      </c>
      <c r="D19" s="3">
        <v>0.75</v>
      </c>
      <c r="E19" s="39"/>
      <c r="F19" s="39"/>
      <c r="G19" s="39">
        <v>30.4</v>
      </c>
      <c r="H19" s="39">
        <v>26.4</v>
      </c>
      <c r="I19" s="39">
        <v>2.6</v>
      </c>
      <c r="J19" s="39">
        <v>32.2</v>
      </c>
      <c r="K19" s="47"/>
      <c r="L19" s="39"/>
      <c r="M19" s="39"/>
      <c r="N19" s="39"/>
      <c r="O19" s="39"/>
      <c r="P19" s="39" t="str">
        <f t="shared" si="5"/>
        <v/>
      </c>
      <c r="Q19" s="48"/>
      <c r="R19" s="39">
        <f t="shared" si="1"/>
        <v>34.41422945</v>
      </c>
      <c r="S19" s="22">
        <f t="shared" si="2"/>
        <v>31.21422945</v>
      </c>
      <c r="T19" s="39">
        <f t="shared" si="3"/>
        <v>43.4094688</v>
      </c>
      <c r="U19" s="39">
        <f t="shared" si="4"/>
        <v>71.90649946</v>
      </c>
      <c r="V19" s="39"/>
      <c r="W19" s="50"/>
      <c r="X19" s="23"/>
      <c r="Y19" s="23"/>
      <c r="Z19" s="23"/>
      <c r="AA19" s="23"/>
      <c r="AB19" s="23"/>
    </row>
    <row r="20" ht="12.75" customHeight="1">
      <c r="A20" s="8" t="s">
        <v>43</v>
      </c>
      <c r="B20" s="9">
        <v>43475.0</v>
      </c>
      <c r="C20" s="10">
        <v>0.375</v>
      </c>
      <c r="D20" s="10">
        <v>0.5</v>
      </c>
      <c r="E20" s="22">
        <v>31.5</v>
      </c>
      <c r="F20" s="22"/>
      <c r="G20" s="22">
        <v>25.4</v>
      </c>
      <c r="H20" s="22">
        <v>24.2</v>
      </c>
      <c r="I20" s="22">
        <v>1.6</v>
      </c>
      <c r="J20" s="22">
        <v>26.4</v>
      </c>
      <c r="K20" s="25" t="s">
        <v>59</v>
      </c>
      <c r="L20" s="22">
        <v>62.84</v>
      </c>
      <c r="M20" s="22"/>
      <c r="N20" s="22"/>
      <c r="O20" s="22">
        <f>E22</f>
        <v>30</v>
      </c>
      <c r="P20" s="22" t="str">
        <f t="shared" si="5"/>
        <v/>
      </c>
      <c r="Q20" s="53"/>
      <c r="R20" s="22">
        <f t="shared" si="1"/>
        <v>30.19655962</v>
      </c>
      <c r="S20" s="22">
        <f t="shared" si="2"/>
        <v>29.23655962</v>
      </c>
      <c r="T20" s="22">
        <f t="shared" si="3"/>
        <v>32.43744129</v>
      </c>
      <c r="U20" s="22">
        <f t="shared" si="4"/>
        <v>90.13213885</v>
      </c>
      <c r="V20" s="22" t="str">
        <f>L18+K20-L20</f>
        <v>#VALUE!</v>
      </c>
      <c r="W20" s="46"/>
      <c r="X20" s="23"/>
      <c r="Y20" s="23"/>
      <c r="Z20" s="23"/>
      <c r="AA20" s="23"/>
      <c r="AB20" s="23"/>
    </row>
    <row r="21" ht="12.75" customHeight="1">
      <c r="A21" s="4" t="s">
        <v>43</v>
      </c>
      <c r="B21" s="29">
        <v>43475.0</v>
      </c>
      <c r="C21" s="3">
        <v>0.625</v>
      </c>
      <c r="D21" s="3">
        <v>0.75</v>
      </c>
      <c r="E21" s="39"/>
      <c r="F21" s="39"/>
      <c r="G21" s="39">
        <v>29.0</v>
      </c>
      <c r="H21" s="39">
        <v>26.1</v>
      </c>
      <c r="I21" s="39">
        <v>3.0</v>
      </c>
      <c r="J21" s="39">
        <v>30.9</v>
      </c>
      <c r="K21" s="47"/>
      <c r="L21" s="39"/>
      <c r="M21" s="39"/>
      <c r="N21" s="39"/>
      <c r="O21" s="39"/>
      <c r="P21" s="39" t="str">
        <f t="shared" si="5"/>
        <v/>
      </c>
      <c r="Q21" s="54"/>
      <c r="R21" s="39">
        <f t="shared" si="1"/>
        <v>33.81046118</v>
      </c>
      <c r="S21" s="22">
        <f t="shared" si="2"/>
        <v>31.49046118</v>
      </c>
      <c r="T21" s="39">
        <f t="shared" si="3"/>
        <v>40.05279577</v>
      </c>
      <c r="U21" s="39">
        <f t="shared" si="4"/>
        <v>78.62237972</v>
      </c>
      <c r="V21" s="39"/>
      <c r="W21" s="50"/>
      <c r="X21" s="23"/>
      <c r="Y21" s="23"/>
      <c r="Z21" s="23"/>
      <c r="AA21" s="23"/>
      <c r="AB21" s="23"/>
    </row>
    <row r="22" ht="12.75" customHeight="1">
      <c r="A22" s="8" t="s">
        <v>44</v>
      </c>
      <c r="B22" s="9">
        <v>43476.0</v>
      </c>
      <c r="C22" s="10">
        <v>0.375</v>
      </c>
      <c r="D22" s="10">
        <v>0.5</v>
      </c>
      <c r="E22" s="22">
        <v>30.0</v>
      </c>
      <c r="F22" s="22"/>
      <c r="G22" s="22">
        <v>26.8</v>
      </c>
      <c r="H22" s="22">
        <v>24.8</v>
      </c>
      <c r="I22" s="22">
        <v>1.6</v>
      </c>
      <c r="J22" s="22">
        <v>28.7</v>
      </c>
      <c r="K22" s="25" t="s">
        <v>75</v>
      </c>
      <c r="L22" s="22">
        <v>67.3</v>
      </c>
      <c r="M22" s="22"/>
      <c r="N22" s="22"/>
      <c r="O22" s="22">
        <f>E24</f>
        <v>30.6</v>
      </c>
      <c r="P22" s="22" t="str">
        <f t="shared" si="5"/>
        <v/>
      </c>
      <c r="Q22" s="33"/>
      <c r="R22" s="22">
        <f t="shared" si="1"/>
        <v>31.29951528</v>
      </c>
      <c r="S22" s="22">
        <f t="shared" si="2"/>
        <v>29.69951528</v>
      </c>
      <c r="T22" s="22">
        <f t="shared" si="3"/>
        <v>35.23385461</v>
      </c>
      <c r="U22" s="22">
        <f t="shared" si="4"/>
        <v>84.29255218</v>
      </c>
      <c r="V22" s="22" t="str">
        <f>L20+K22-L22</f>
        <v>#VALUE!</v>
      </c>
      <c r="W22" s="46"/>
      <c r="X22" s="23"/>
      <c r="Y22" s="23"/>
      <c r="Z22" s="23"/>
      <c r="AA22" s="23"/>
      <c r="AB22" s="23"/>
    </row>
    <row r="23" ht="12.75" customHeight="1">
      <c r="A23" s="4" t="s">
        <v>44</v>
      </c>
      <c r="B23" s="29">
        <v>43476.0</v>
      </c>
      <c r="C23" s="3">
        <v>0.625</v>
      </c>
      <c r="D23" s="3">
        <v>0.75</v>
      </c>
      <c r="E23" s="39"/>
      <c r="F23" s="39"/>
      <c r="G23" s="39">
        <v>28.2</v>
      </c>
      <c r="H23" s="39">
        <v>26.4</v>
      </c>
      <c r="I23" s="39">
        <v>1.3</v>
      </c>
      <c r="J23" s="39">
        <v>27.5</v>
      </c>
      <c r="K23" s="47"/>
      <c r="L23" s="39"/>
      <c r="M23" s="39"/>
      <c r="N23" s="39"/>
      <c r="O23" s="39"/>
      <c r="P23" s="39" t="str">
        <f t="shared" si="5"/>
        <v/>
      </c>
      <c r="Q23" s="48"/>
      <c r="R23" s="39">
        <f t="shared" si="1"/>
        <v>34.41422945</v>
      </c>
      <c r="S23" s="22">
        <f t="shared" si="2"/>
        <v>32.97422945</v>
      </c>
      <c r="T23" s="39">
        <f t="shared" si="3"/>
        <v>38.23798312</v>
      </c>
      <c r="U23" s="39">
        <f t="shared" si="4"/>
        <v>86.23422775</v>
      </c>
      <c r="V23" s="39"/>
      <c r="W23" s="50"/>
      <c r="X23" s="23"/>
      <c r="Y23" s="23"/>
      <c r="Z23" s="23"/>
      <c r="AA23" s="23"/>
      <c r="AB23" s="23"/>
    </row>
    <row r="24" ht="12.75" customHeight="1">
      <c r="A24" s="8" t="s">
        <v>45</v>
      </c>
      <c r="B24" s="9">
        <v>43477.0</v>
      </c>
      <c r="C24" s="10">
        <v>0.375</v>
      </c>
      <c r="D24" s="10">
        <v>0.5</v>
      </c>
      <c r="E24" s="22">
        <v>30.6</v>
      </c>
      <c r="F24" s="22"/>
      <c r="G24" s="22">
        <v>23.6</v>
      </c>
      <c r="H24" s="22">
        <v>23.3</v>
      </c>
      <c r="I24" s="22">
        <v>0.6</v>
      </c>
      <c r="J24" s="22">
        <v>27.0</v>
      </c>
      <c r="K24" s="25" t="s">
        <v>76</v>
      </c>
      <c r="L24" s="22">
        <v>100.0</v>
      </c>
      <c r="M24" s="22">
        <v>63.9</v>
      </c>
      <c r="N24" s="94"/>
      <c r="O24" s="22">
        <f>E26</f>
        <v>30</v>
      </c>
      <c r="P24" s="22" t="str">
        <f t="shared" si="5"/>
        <v/>
      </c>
      <c r="Q24" s="53"/>
      <c r="R24" s="22">
        <f t="shared" si="1"/>
        <v>28.60570976</v>
      </c>
      <c r="S24" s="22">
        <f t="shared" si="2"/>
        <v>28.36570976</v>
      </c>
      <c r="T24" s="22">
        <f t="shared" si="3"/>
        <v>29.12766416</v>
      </c>
      <c r="U24" s="22">
        <f t="shared" si="4"/>
        <v>97.38408683</v>
      </c>
      <c r="V24" s="22" t="str">
        <f>L22+K24-L24</f>
        <v>#VALUE!</v>
      </c>
      <c r="W24" s="46" t="s">
        <v>77</v>
      </c>
      <c r="X24" s="23"/>
      <c r="Y24" s="23"/>
      <c r="Z24" s="23"/>
      <c r="AA24" s="23"/>
      <c r="AB24" s="23"/>
    </row>
    <row r="25" ht="12.75" customHeight="1">
      <c r="A25" s="4" t="s">
        <v>45</v>
      </c>
      <c r="B25" s="29">
        <v>43477.0</v>
      </c>
      <c r="C25" s="3">
        <v>0.625</v>
      </c>
      <c r="D25" s="3">
        <v>0.75</v>
      </c>
      <c r="E25" s="39"/>
      <c r="F25" s="39"/>
      <c r="G25" s="39"/>
      <c r="H25" s="39"/>
      <c r="I25" s="39"/>
      <c r="J25" s="39"/>
      <c r="K25" s="47"/>
      <c r="L25" s="39"/>
      <c r="M25" s="39"/>
      <c r="N25" s="39"/>
      <c r="O25" s="39"/>
      <c r="P25" s="39" t="str">
        <f t="shared" si="5"/>
        <v/>
      </c>
      <c r="Q25" s="54"/>
      <c r="R25" s="39" t="str">
        <f t="shared" si="1"/>
        <v/>
      </c>
      <c r="S25" s="22" t="str">
        <f t="shared" si="2"/>
        <v/>
      </c>
      <c r="T25" s="39" t="str">
        <f t="shared" si="3"/>
        <v/>
      </c>
      <c r="U25" s="39" t="str">
        <f t="shared" si="4"/>
        <v/>
      </c>
      <c r="V25" s="39"/>
      <c r="W25" s="50"/>
      <c r="X25" s="23"/>
      <c r="Y25" s="23"/>
      <c r="Z25" s="23"/>
      <c r="AA25" s="23"/>
      <c r="AB25" s="23"/>
    </row>
    <row r="26" ht="12.75" customHeight="1">
      <c r="A26" s="8" t="s">
        <v>46</v>
      </c>
      <c r="B26" s="9">
        <v>43478.0</v>
      </c>
      <c r="C26" s="10">
        <v>0.375</v>
      </c>
      <c r="D26" s="10">
        <v>0.5</v>
      </c>
      <c r="E26" s="22">
        <v>30.0</v>
      </c>
      <c r="F26" s="22"/>
      <c r="G26" s="22">
        <v>26.4</v>
      </c>
      <c r="H26" s="22">
        <v>25.2</v>
      </c>
      <c r="I26" s="22">
        <v>1.3</v>
      </c>
      <c r="J26" s="22">
        <v>28.2</v>
      </c>
      <c r="K26" s="25" t="s">
        <v>63</v>
      </c>
      <c r="L26" s="22">
        <v>62.49</v>
      </c>
      <c r="M26" s="22"/>
      <c r="N26" s="22"/>
      <c r="O26" s="22">
        <f>E28</f>
        <v>31.5</v>
      </c>
      <c r="P26" s="22" t="str">
        <f t="shared" si="5"/>
        <v/>
      </c>
      <c r="Q26" s="33"/>
      <c r="R26" s="22">
        <f t="shared" si="1"/>
        <v>32.05419006</v>
      </c>
      <c r="S26" s="22">
        <f t="shared" si="2"/>
        <v>31.09419006</v>
      </c>
      <c r="T26" s="22">
        <f t="shared" si="3"/>
        <v>34.41422945</v>
      </c>
      <c r="U26" s="22">
        <f t="shared" si="4"/>
        <v>90.35271326</v>
      </c>
      <c r="V26" s="22" t="str">
        <f>M24+K26-L26</f>
        <v>#VALUE!</v>
      </c>
      <c r="W26" s="46"/>
      <c r="X26" s="23"/>
      <c r="Y26" s="23"/>
      <c r="Z26" s="23"/>
      <c r="AA26" s="23"/>
      <c r="AB26" s="23"/>
    </row>
    <row r="27" ht="12.75" customHeight="1">
      <c r="A27" s="4" t="s">
        <v>46</v>
      </c>
      <c r="B27" s="29">
        <v>43478.0</v>
      </c>
      <c r="C27" s="3">
        <v>0.625</v>
      </c>
      <c r="D27" s="3">
        <v>0.75</v>
      </c>
      <c r="E27" s="39"/>
      <c r="F27" s="39"/>
      <c r="G27" s="39"/>
      <c r="H27" s="39"/>
      <c r="I27" s="39"/>
      <c r="J27" s="39"/>
      <c r="K27" s="47"/>
      <c r="L27" s="39"/>
      <c r="M27" s="39"/>
      <c r="N27" s="39"/>
      <c r="O27" s="39"/>
      <c r="P27" s="39" t="str">
        <f t="shared" si="5"/>
        <v/>
      </c>
      <c r="Q27" s="48"/>
      <c r="R27" s="39" t="str">
        <f t="shared" si="1"/>
        <v/>
      </c>
      <c r="S27" s="22" t="str">
        <f t="shared" si="2"/>
        <v/>
      </c>
      <c r="T27" s="39" t="str">
        <f t="shared" si="3"/>
        <v/>
      </c>
      <c r="U27" s="39" t="str">
        <f t="shared" si="4"/>
        <v/>
      </c>
      <c r="V27" s="39"/>
      <c r="W27" s="50"/>
      <c r="X27" s="23"/>
      <c r="Y27" s="23"/>
      <c r="Z27" s="23"/>
      <c r="AA27" s="23"/>
      <c r="AB27" s="23"/>
    </row>
    <row r="28" ht="12.75" customHeight="1">
      <c r="A28" s="8" t="s">
        <v>25</v>
      </c>
      <c r="B28" s="9">
        <v>43479.0</v>
      </c>
      <c r="C28" s="10">
        <v>0.375</v>
      </c>
      <c r="D28" s="10">
        <v>0.5</v>
      </c>
      <c r="E28" s="22">
        <v>31.5</v>
      </c>
      <c r="F28" s="22"/>
      <c r="G28" s="22">
        <v>26.8</v>
      </c>
      <c r="H28" s="22">
        <v>25.4</v>
      </c>
      <c r="I28" s="22">
        <v>0.6</v>
      </c>
      <c r="J28" s="22">
        <v>29.6</v>
      </c>
      <c r="K28" s="25" t="s">
        <v>80</v>
      </c>
      <c r="L28" s="22">
        <v>59.08</v>
      </c>
      <c r="M28" s="22"/>
      <c r="N28" s="22"/>
      <c r="O28" s="22">
        <f>E30</f>
        <v>30.7</v>
      </c>
      <c r="P28" s="22" t="str">
        <f t="shared" si="5"/>
        <v/>
      </c>
      <c r="Q28" s="53"/>
      <c r="R28" s="22">
        <f t="shared" si="1"/>
        <v>32.43744129</v>
      </c>
      <c r="S28" s="22">
        <f t="shared" si="2"/>
        <v>31.31744129</v>
      </c>
      <c r="T28" s="22">
        <f t="shared" si="3"/>
        <v>35.23385461</v>
      </c>
      <c r="U28" s="22">
        <f t="shared" si="4"/>
        <v>88.88451644</v>
      </c>
      <c r="V28" s="22" t="str">
        <f>L26+K28-L28</f>
        <v>#VALUE!</v>
      </c>
      <c r="W28" s="46"/>
      <c r="X28" s="23"/>
      <c r="Y28" s="23"/>
      <c r="Z28" s="23"/>
      <c r="AA28" s="23"/>
      <c r="AB28" s="23"/>
    </row>
    <row r="29" ht="12.75" customHeight="1">
      <c r="A29" s="4" t="s">
        <v>25</v>
      </c>
      <c r="B29" s="29">
        <v>43479.0</v>
      </c>
      <c r="C29" s="3">
        <v>0.625</v>
      </c>
      <c r="D29" s="3">
        <v>0.75</v>
      </c>
      <c r="E29" s="39"/>
      <c r="F29" s="39"/>
      <c r="G29" s="39">
        <v>30.0</v>
      </c>
      <c r="H29" s="39">
        <v>26.7</v>
      </c>
      <c r="I29" s="39">
        <v>1.0</v>
      </c>
      <c r="J29" s="39">
        <v>33.2</v>
      </c>
      <c r="K29" s="47"/>
      <c r="L29" s="39"/>
      <c r="M29" s="39"/>
      <c r="N29" s="39"/>
      <c r="O29" s="39"/>
      <c r="P29" s="39" t="str">
        <f t="shared" si="5"/>
        <v/>
      </c>
      <c r="Q29" s="54"/>
      <c r="R29" s="39">
        <f t="shared" si="1"/>
        <v>35.0273704</v>
      </c>
      <c r="S29" s="22">
        <f t="shared" si="2"/>
        <v>32.3873704</v>
      </c>
      <c r="T29" s="39">
        <f t="shared" si="3"/>
        <v>42.42634795</v>
      </c>
      <c r="U29" s="39">
        <f t="shared" si="4"/>
        <v>76.33787014</v>
      </c>
      <c r="V29" s="39"/>
      <c r="W29" s="50"/>
      <c r="X29" s="23"/>
      <c r="Y29" s="23"/>
      <c r="Z29" s="23"/>
      <c r="AA29" s="23"/>
      <c r="AB29" s="23"/>
    </row>
    <row r="30" ht="12.75" customHeight="1">
      <c r="A30" s="8" t="s">
        <v>39</v>
      </c>
      <c r="B30" s="9">
        <v>43480.0</v>
      </c>
      <c r="C30" s="10">
        <v>0.375</v>
      </c>
      <c r="D30" s="10">
        <v>0.5</v>
      </c>
      <c r="E30" s="22">
        <v>30.7</v>
      </c>
      <c r="F30" s="22"/>
      <c r="G30" s="22">
        <v>25.1</v>
      </c>
      <c r="H30" s="22">
        <v>24.6</v>
      </c>
      <c r="I30" s="22">
        <v>0.8</v>
      </c>
      <c r="J30" s="22">
        <v>27.5</v>
      </c>
      <c r="K30" s="25" t="s">
        <v>82</v>
      </c>
      <c r="L30" s="22">
        <v>69.38</v>
      </c>
      <c r="M30" s="22">
        <v>50.34</v>
      </c>
      <c r="N30" s="22"/>
      <c r="O30" s="22">
        <f>E32</f>
        <v>27.1</v>
      </c>
      <c r="P30" s="22" t="str">
        <f t="shared" si="5"/>
        <v/>
      </c>
      <c r="Q30" s="33"/>
      <c r="R30" s="22">
        <f t="shared" si="1"/>
        <v>30.92802314</v>
      </c>
      <c r="S30" s="22">
        <f t="shared" si="2"/>
        <v>30.52802314</v>
      </c>
      <c r="T30" s="22">
        <f t="shared" si="3"/>
        <v>31.86404936</v>
      </c>
      <c r="U30" s="22">
        <f t="shared" si="4"/>
        <v>95.80710472</v>
      </c>
      <c r="V30" s="22" t="str">
        <f>L28+K30-L30</f>
        <v>#VALUE!</v>
      </c>
      <c r="W30" s="46" t="s">
        <v>77</v>
      </c>
      <c r="X30" s="23"/>
      <c r="Y30" s="23"/>
      <c r="Z30" s="23"/>
      <c r="AA30" s="23"/>
      <c r="AB30" s="23"/>
    </row>
    <row r="31" ht="12.75" customHeight="1">
      <c r="A31" s="4" t="s">
        <v>39</v>
      </c>
      <c r="B31" s="29">
        <v>43480.0</v>
      </c>
      <c r="C31" s="3">
        <v>0.625</v>
      </c>
      <c r="D31" s="3">
        <v>0.75</v>
      </c>
      <c r="E31" s="39"/>
      <c r="F31" s="39"/>
      <c r="G31" s="39">
        <v>26.0</v>
      </c>
      <c r="H31" s="39">
        <v>23.9</v>
      </c>
      <c r="I31" s="39">
        <v>1.2</v>
      </c>
      <c r="J31" s="39">
        <v>27.4</v>
      </c>
      <c r="K31" s="47"/>
      <c r="L31" s="39"/>
      <c r="M31" s="39"/>
      <c r="N31" s="39"/>
      <c r="O31" s="39"/>
      <c r="P31" s="39" t="str">
        <f t="shared" si="5"/>
        <v/>
      </c>
      <c r="Q31" s="48"/>
      <c r="R31" s="39">
        <f t="shared" si="1"/>
        <v>29.65791051</v>
      </c>
      <c r="S31" s="22">
        <f t="shared" si="2"/>
        <v>27.97791051</v>
      </c>
      <c r="T31" s="39">
        <f t="shared" si="3"/>
        <v>33.61126698</v>
      </c>
      <c r="U31" s="39">
        <f t="shared" si="4"/>
        <v>83.23967829</v>
      </c>
      <c r="V31" s="39"/>
      <c r="W31" s="50"/>
      <c r="X31" s="23"/>
      <c r="Y31" s="23"/>
      <c r="Z31" s="23"/>
      <c r="AA31" s="23"/>
      <c r="AB31" s="23"/>
    </row>
    <row r="32" ht="12.75" customHeight="1">
      <c r="A32" s="8" t="s">
        <v>42</v>
      </c>
      <c r="B32" s="9">
        <v>43481.0</v>
      </c>
      <c r="C32" s="10">
        <v>0.375</v>
      </c>
      <c r="D32" s="10">
        <v>0.5</v>
      </c>
      <c r="E32" s="22">
        <v>27.1</v>
      </c>
      <c r="F32" s="22"/>
      <c r="G32" s="22">
        <v>25.7</v>
      </c>
      <c r="H32" s="22">
        <v>24.7</v>
      </c>
      <c r="I32" s="22">
        <v>2.4</v>
      </c>
      <c r="J32" s="22">
        <v>26.8</v>
      </c>
      <c r="K32" s="25" t="s">
        <v>84</v>
      </c>
      <c r="L32" s="22">
        <v>61.14</v>
      </c>
      <c r="M32" s="22">
        <v>47.12</v>
      </c>
      <c r="N32" s="22"/>
      <c r="O32" s="22">
        <f>E34</f>
        <v>32.5</v>
      </c>
      <c r="P32" s="22" t="str">
        <f t="shared" si="5"/>
        <v/>
      </c>
      <c r="Q32" s="53"/>
      <c r="R32" s="22">
        <f t="shared" si="1"/>
        <v>31.11328566</v>
      </c>
      <c r="S32" s="22">
        <f t="shared" si="2"/>
        <v>30.31328566</v>
      </c>
      <c r="T32" s="22">
        <f t="shared" si="3"/>
        <v>33.01980784</v>
      </c>
      <c r="U32" s="22">
        <f t="shared" si="4"/>
        <v>91.80333759</v>
      </c>
      <c r="V32" s="22" t="str">
        <f>M30+K32-L32</f>
        <v>#VALUE!</v>
      </c>
      <c r="W32" s="46"/>
      <c r="X32" s="23"/>
      <c r="Y32" s="23"/>
      <c r="Z32" s="23"/>
      <c r="AA32" s="23"/>
      <c r="AB32" s="23"/>
    </row>
    <row r="33" ht="12.75" customHeight="1">
      <c r="A33" s="4" t="s">
        <v>42</v>
      </c>
      <c r="B33" s="29">
        <v>43481.0</v>
      </c>
      <c r="C33" s="3">
        <v>0.625</v>
      </c>
      <c r="D33" s="3">
        <v>0.75</v>
      </c>
      <c r="E33" s="39"/>
      <c r="F33" s="39"/>
      <c r="G33" s="39">
        <v>31.9</v>
      </c>
      <c r="H33" s="39">
        <v>27.3</v>
      </c>
      <c r="I33" s="39">
        <v>1.8</v>
      </c>
      <c r="J33" s="39">
        <v>33.2</v>
      </c>
      <c r="K33" s="47"/>
      <c r="L33" s="39"/>
      <c r="M33" s="97"/>
      <c r="N33" s="39"/>
      <c r="O33" s="39"/>
      <c r="P33" s="39" t="str">
        <f t="shared" si="5"/>
        <v/>
      </c>
      <c r="Q33" s="54"/>
      <c r="R33" s="39">
        <f t="shared" si="1"/>
        <v>36.28226002</v>
      </c>
      <c r="S33" s="22">
        <f t="shared" si="2"/>
        <v>32.60226002</v>
      </c>
      <c r="T33" s="39">
        <f t="shared" si="3"/>
        <v>47.27474942</v>
      </c>
      <c r="U33" s="39">
        <f t="shared" si="4"/>
        <v>68.96336928</v>
      </c>
      <c r="V33" s="39"/>
      <c r="W33" s="98"/>
      <c r="X33" s="23"/>
      <c r="Y33" s="23"/>
      <c r="Z33" s="23"/>
      <c r="AA33" s="23"/>
      <c r="AB33" s="23"/>
    </row>
    <row r="34" ht="12.75" customHeight="1">
      <c r="A34" s="8" t="s">
        <v>43</v>
      </c>
      <c r="B34" s="9">
        <v>43482.0</v>
      </c>
      <c r="C34" s="10">
        <v>0.375</v>
      </c>
      <c r="D34" s="10">
        <v>0.5</v>
      </c>
      <c r="E34" s="22">
        <v>32.5</v>
      </c>
      <c r="F34" s="22"/>
      <c r="G34" s="22">
        <v>28.7</v>
      </c>
      <c r="H34" s="22">
        <v>26.0</v>
      </c>
      <c r="I34" s="22">
        <v>1.8</v>
      </c>
      <c r="J34" s="22">
        <v>29.3</v>
      </c>
      <c r="K34" s="25" t="s">
        <v>63</v>
      </c>
      <c r="L34" s="22">
        <v>43.36</v>
      </c>
      <c r="M34" s="22"/>
      <c r="N34" s="22"/>
      <c r="O34" s="22">
        <f>E36</f>
        <v>32.9</v>
      </c>
      <c r="P34" s="22" t="str">
        <f t="shared" si="5"/>
        <v/>
      </c>
      <c r="Q34" s="33"/>
      <c r="R34" s="22">
        <f t="shared" si="1"/>
        <v>33.61126698</v>
      </c>
      <c r="S34" s="22">
        <f t="shared" si="2"/>
        <v>31.45126698</v>
      </c>
      <c r="T34" s="22">
        <f t="shared" si="3"/>
        <v>39.36364749</v>
      </c>
      <c r="U34" s="22">
        <f t="shared" si="4"/>
        <v>79.89926998</v>
      </c>
      <c r="V34" s="22" t="str">
        <f>M32+K34-L34</f>
        <v>#VALUE!</v>
      </c>
      <c r="W34" s="46"/>
      <c r="X34" s="23"/>
      <c r="Y34" s="23"/>
      <c r="Z34" s="23"/>
      <c r="AA34" s="23"/>
      <c r="AB34" s="23"/>
    </row>
    <row r="35" ht="12.75" customHeight="1">
      <c r="A35" s="4" t="s">
        <v>43</v>
      </c>
      <c r="B35" s="29">
        <v>43482.0</v>
      </c>
      <c r="C35" s="3">
        <v>0.625</v>
      </c>
      <c r="D35" s="3">
        <v>0.75</v>
      </c>
      <c r="E35" s="39"/>
      <c r="F35" s="39"/>
      <c r="G35" s="39">
        <v>30.0</v>
      </c>
      <c r="H35" s="39">
        <v>27.5</v>
      </c>
      <c r="I35" s="39">
        <v>1.1</v>
      </c>
      <c r="J35" s="39">
        <v>28.2</v>
      </c>
      <c r="K35" s="47"/>
      <c r="L35" s="39"/>
      <c r="M35" s="39"/>
      <c r="N35" s="39"/>
      <c r="O35" s="39"/>
      <c r="P35" s="39" t="str">
        <f t="shared" si="5"/>
        <v/>
      </c>
      <c r="Q35" s="48"/>
      <c r="R35" s="39">
        <f t="shared" si="1"/>
        <v>36.70916751</v>
      </c>
      <c r="S35" s="22">
        <f t="shared" si="2"/>
        <v>34.70916751</v>
      </c>
      <c r="T35" s="39">
        <f t="shared" si="3"/>
        <v>42.42634795</v>
      </c>
      <c r="U35" s="39">
        <f t="shared" si="4"/>
        <v>81.81040602</v>
      </c>
      <c r="V35" s="39"/>
      <c r="W35" s="50"/>
      <c r="X35" s="23"/>
      <c r="Y35" s="23"/>
      <c r="Z35" s="23"/>
      <c r="AA35" s="23"/>
      <c r="AB35" s="23"/>
    </row>
    <row r="36" ht="12.75" customHeight="1">
      <c r="A36" s="8" t="s">
        <v>44</v>
      </c>
      <c r="B36" s="9">
        <v>43483.0</v>
      </c>
      <c r="C36" s="10">
        <v>0.375</v>
      </c>
      <c r="D36" s="10">
        <v>0.5</v>
      </c>
      <c r="E36" s="22">
        <v>32.9</v>
      </c>
      <c r="F36" s="22"/>
      <c r="G36" s="22">
        <v>28.9</v>
      </c>
      <c r="H36" s="22">
        <v>26.5</v>
      </c>
      <c r="I36" s="22">
        <v>2.0</v>
      </c>
      <c r="J36" s="22">
        <v>30.7</v>
      </c>
      <c r="K36" s="25" t="s">
        <v>84</v>
      </c>
      <c r="L36" s="22">
        <v>52.65</v>
      </c>
      <c r="M36" s="22"/>
      <c r="N36" s="22"/>
      <c r="O36" s="22">
        <f>E38</f>
        <v>32.6</v>
      </c>
      <c r="P36" s="22" t="str">
        <f t="shared" si="5"/>
        <v/>
      </c>
      <c r="Q36" s="33"/>
      <c r="R36" s="22">
        <f t="shared" si="1"/>
        <v>34.61756235</v>
      </c>
      <c r="S36" s="22">
        <f t="shared" si="2"/>
        <v>32.69756235</v>
      </c>
      <c r="T36" s="22">
        <f t="shared" si="3"/>
        <v>39.82192253</v>
      </c>
      <c r="U36" s="22">
        <f t="shared" si="4"/>
        <v>82.10945198</v>
      </c>
      <c r="V36" s="22" t="str">
        <f>L34+K36-L36</f>
        <v>#VALUE!</v>
      </c>
      <c r="W36" s="46"/>
      <c r="X36" s="23"/>
      <c r="Y36" s="23"/>
      <c r="Z36" s="23"/>
      <c r="AA36" s="23"/>
      <c r="AB36" s="23"/>
    </row>
    <row r="37" ht="12.75" customHeight="1">
      <c r="A37" s="4" t="s">
        <v>44</v>
      </c>
      <c r="B37" s="29">
        <v>43483.0</v>
      </c>
      <c r="C37" s="3">
        <v>0.625</v>
      </c>
      <c r="D37" s="3">
        <v>0.75</v>
      </c>
      <c r="E37" s="39"/>
      <c r="F37" s="39"/>
      <c r="G37" s="39">
        <v>27.8</v>
      </c>
      <c r="H37" s="39">
        <v>26.4</v>
      </c>
      <c r="I37" s="39">
        <v>1.2</v>
      </c>
      <c r="J37" s="39">
        <v>28.2</v>
      </c>
      <c r="K37" s="47"/>
      <c r="L37" s="39"/>
      <c r="M37" s="39"/>
      <c r="N37" s="39"/>
      <c r="O37" s="39"/>
      <c r="P37" s="39" t="str">
        <f t="shared" si="5"/>
        <v/>
      </c>
      <c r="Q37" s="48"/>
      <c r="R37" s="39">
        <f t="shared" si="1"/>
        <v>34.41422945</v>
      </c>
      <c r="S37" s="22">
        <f t="shared" si="2"/>
        <v>33.29422945</v>
      </c>
      <c r="T37" s="39">
        <f t="shared" si="3"/>
        <v>37.3577292</v>
      </c>
      <c r="U37" s="39">
        <f t="shared" si="4"/>
        <v>89.12273354</v>
      </c>
      <c r="V37" s="39"/>
      <c r="W37" s="50"/>
      <c r="X37" s="23"/>
      <c r="Y37" s="23"/>
      <c r="Z37" s="23"/>
      <c r="AA37" s="23"/>
      <c r="AB37" s="23"/>
    </row>
    <row r="38" ht="12.75" customHeight="1">
      <c r="A38" s="8" t="s">
        <v>45</v>
      </c>
      <c r="B38" s="9">
        <v>43484.0</v>
      </c>
      <c r="C38" s="10">
        <v>0.375</v>
      </c>
      <c r="D38" s="10">
        <v>0.5</v>
      </c>
      <c r="E38" s="22">
        <v>32.6</v>
      </c>
      <c r="F38" s="22"/>
      <c r="G38" s="22">
        <v>26.0</v>
      </c>
      <c r="H38" s="22">
        <v>25.7</v>
      </c>
      <c r="I38" s="22">
        <v>0.6</v>
      </c>
      <c r="J38" s="22">
        <v>28.0</v>
      </c>
      <c r="K38" s="25" t="s">
        <v>87</v>
      </c>
      <c r="L38" s="22">
        <v>80.12</v>
      </c>
      <c r="M38" s="22">
        <v>62.92</v>
      </c>
      <c r="N38" s="22"/>
      <c r="O38" s="22">
        <f>E40</f>
        <v>31.6</v>
      </c>
      <c r="P38" s="22" t="str">
        <f t="shared" si="5"/>
        <v/>
      </c>
      <c r="Q38" s="53"/>
      <c r="R38" s="22">
        <f t="shared" si="1"/>
        <v>33.01980784</v>
      </c>
      <c r="S38" s="22">
        <f t="shared" si="2"/>
        <v>32.77980784</v>
      </c>
      <c r="T38" s="22">
        <f t="shared" si="3"/>
        <v>33.61126698</v>
      </c>
      <c r="U38" s="22">
        <f t="shared" si="4"/>
        <v>97.52624872</v>
      </c>
      <c r="V38" s="22" t="str">
        <f>L36+K38-L38</f>
        <v>#VALUE!</v>
      </c>
      <c r="W38" s="46" t="s">
        <v>77</v>
      </c>
      <c r="X38" s="23"/>
      <c r="Y38" s="23"/>
      <c r="Z38" s="23"/>
      <c r="AA38" s="23"/>
      <c r="AB38" s="23"/>
    </row>
    <row r="39" ht="12.75" customHeight="1">
      <c r="A39" s="4" t="s">
        <v>45</v>
      </c>
      <c r="B39" s="29">
        <v>43484.0</v>
      </c>
      <c r="C39" s="3">
        <v>0.625</v>
      </c>
      <c r="D39" s="3">
        <v>0.75</v>
      </c>
      <c r="E39" s="39"/>
      <c r="F39" s="39"/>
      <c r="G39" s="39"/>
      <c r="H39" s="39"/>
      <c r="I39" s="39"/>
      <c r="J39" s="39"/>
      <c r="K39" s="47"/>
      <c r="L39" s="39"/>
      <c r="M39" s="39"/>
      <c r="N39" s="39"/>
      <c r="O39" s="39"/>
      <c r="P39" s="39" t="str">
        <f t="shared" si="5"/>
        <v/>
      </c>
      <c r="Q39" s="54"/>
      <c r="R39" s="39" t="str">
        <f t="shared" si="1"/>
        <v/>
      </c>
      <c r="S39" s="22" t="str">
        <f t="shared" si="2"/>
        <v/>
      </c>
      <c r="T39" s="39" t="str">
        <f t="shared" si="3"/>
        <v/>
      </c>
      <c r="U39" s="39" t="str">
        <f t="shared" si="4"/>
        <v/>
      </c>
      <c r="V39" s="39"/>
      <c r="W39" s="50"/>
      <c r="X39" s="23"/>
      <c r="Y39" s="23"/>
      <c r="Z39" s="23"/>
      <c r="AA39" s="23"/>
      <c r="AB39" s="23"/>
    </row>
    <row r="40" ht="12.75" customHeight="1">
      <c r="A40" s="8" t="s">
        <v>46</v>
      </c>
      <c r="B40" s="9">
        <v>43485.0</v>
      </c>
      <c r="C40" s="10">
        <v>0.375</v>
      </c>
      <c r="D40" s="10">
        <v>0.5</v>
      </c>
      <c r="E40" s="22">
        <v>31.6</v>
      </c>
      <c r="F40" s="22"/>
      <c r="G40" s="22">
        <v>27.0</v>
      </c>
      <c r="H40" s="22">
        <v>26.3</v>
      </c>
      <c r="I40" s="22">
        <v>2.5</v>
      </c>
      <c r="J40" s="22">
        <v>29.3</v>
      </c>
      <c r="K40" s="25" t="s">
        <v>89</v>
      </c>
      <c r="L40" s="22">
        <v>100.53</v>
      </c>
      <c r="M40" s="22">
        <v>42.34</v>
      </c>
      <c r="N40" s="22"/>
      <c r="O40" s="22">
        <f>E42</f>
        <v>32.5</v>
      </c>
      <c r="P40" s="22" t="str">
        <f t="shared" si="5"/>
        <v/>
      </c>
      <c r="Q40" s="33"/>
      <c r="R40" s="22">
        <f t="shared" si="1"/>
        <v>34.21193795</v>
      </c>
      <c r="S40" s="22">
        <f t="shared" si="2"/>
        <v>33.65193795</v>
      </c>
      <c r="T40" s="22">
        <f t="shared" si="3"/>
        <v>35.65000614</v>
      </c>
      <c r="U40" s="22">
        <f t="shared" si="4"/>
        <v>94.39532159</v>
      </c>
      <c r="V40" s="22" t="str">
        <f>M38+K40-L40</f>
        <v>#VALUE!</v>
      </c>
      <c r="W40" s="46"/>
      <c r="X40" s="23"/>
      <c r="Y40" s="23"/>
      <c r="Z40" s="23"/>
      <c r="AA40" s="23"/>
      <c r="AB40" s="23"/>
    </row>
    <row r="41" ht="12.75" customHeight="1">
      <c r="A41" s="4" t="s">
        <v>46</v>
      </c>
      <c r="B41" s="29">
        <v>43485.0</v>
      </c>
      <c r="C41" s="3">
        <v>0.625</v>
      </c>
      <c r="D41" s="3">
        <v>0.75</v>
      </c>
      <c r="E41" s="39"/>
      <c r="F41" s="39"/>
      <c r="G41" s="39"/>
      <c r="H41" s="39"/>
      <c r="I41" s="39"/>
      <c r="J41" s="39"/>
      <c r="K41" s="47"/>
      <c r="L41" s="39"/>
      <c r="M41" s="39"/>
      <c r="N41" s="39"/>
      <c r="O41" s="39"/>
      <c r="P41" s="39" t="str">
        <f t="shared" si="5"/>
        <v/>
      </c>
      <c r="Q41" s="48"/>
      <c r="R41" s="39" t="str">
        <f t="shared" si="1"/>
        <v/>
      </c>
      <c r="S41" s="22" t="str">
        <f t="shared" si="2"/>
        <v/>
      </c>
      <c r="T41" s="39" t="str">
        <f t="shared" si="3"/>
        <v/>
      </c>
      <c r="U41" s="39" t="str">
        <f t="shared" si="4"/>
        <v/>
      </c>
      <c r="V41" s="39"/>
      <c r="W41" s="50"/>
      <c r="X41" s="23"/>
      <c r="Y41" s="23"/>
      <c r="Z41" s="23"/>
      <c r="AA41" s="23"/>
      <c r="AB41" s="23"/>
    </row>
    <row r="42" ht="12.75" customHeight="1">
      <c r="A42" s="8" t="s">
        <v>25</v>
      </c>
      <c r="B42" s="9">
        <v>43486.0</v>
      </c>
      <c r="C42" s="10">
        <v>0.375</v>
      </c>
      <c r="D42" s="10">
        <v>0.5</v>
      </c>
      <c r="E42" s="22">
        <v>32.5</v>
      </c>
      <c r="F42" s="22"/>
      <c r="G42" s="22">
        <v>27.9</v>
      </c>
      <c r="H42" s="22">
        <v>25.6</v>
      </c>
      <c r="I42" s="22">
        <v>1.3</v>
      </c>
      <c r="J42" s="22">
        <v>28.8</v>
      </c>
      <c r="K42" s="25" t="s">
        <v>90</v>
      </c>
      <c r="L42" s="22">
        <v>55.56</v>
      </c>
      <c r="M42" s="22"/>
      <c r="N42" s="22"/>
      <c r="O42" s="22">
        <f>E44</f>
        <v>32</v>
      </c>
      <c r="P42" s="22" t="str">
        <f t="shared" si="5"/>
        <v/>
      </c>
      <c r="Q42" s="53"/>
      <c r="R42" s="22">
        <f t="shared" si="1"/>
        <v>32.82468122</v>
      </c>
      <c r="S42" s="22">
        <f t="shared" si="2"/>
        <v>30.98468122</v>
      </c>
      <c r="T42" s="22">
        <f t="shared" si="3"/>
        <v>37.57612198</v>
      </c>
      <c r="U42" s="22">
        <f t="shared" si="4"/>
        <v>82.4584326</v>
      </c>
      <c r="V42" s="22" t="str">
        <f>M40+K42-L42</f>
        <v>#VALUE!</v>
      </c>
      <c r="W42" s="46"/>
      <c r="X42" s="23"/>
      <c r="Y42" s="23"/>
      <c r="Z42" s="23"/>
      <c r="AA42" s="23"/>
      <c r="AB42" s="23"/>
    </row>
    <row r="43" ht="12.75" customHeight="1">
      <c r="A43" s="4" t="s">
        <v>25</v>
      </c>
      <c r="B43" s="29">
        <v>43486.0</v>
      </c>
      <c r="C43" s="3">
        <v>0.625</v>
      </c>
      <c r="D43" s="3">
        <v>0.75</v>
      </c>
      <c r="E43" s="39"/>
      <c r="F43" s="39"/>
      <c r="G43" s="39">
        <v>27.0</v>
      </c>
      <c r="H43" s="39">
        <v>26.0</v>
      </c>
      <c r="I43" s="39">
        <v>4.0</v>
      </c>
      <c r="J43" s="39">
        <v>29.8</v>
      </c>
      <c r="K43" s="47"/>
      <c r="L43" s="39"/>
      <c r="M43" s="39"/>
      <c r="N43" s="39"/>
      <c r="O43" s="39"/>
      <c r="P43" s="39" t="str">
        <f t="shared" si="5"/>
        <v/>
      </c>
      <c r="Q43" s="54"/>
      <c r="R43" s="39">
        <f t="shared" si="1"/>
        <v>33.61126698</v>
      </c>
      <c r="S43" s="22">
        <f t="shared" si="2"/>
        <v>32.81126698</v>
      </c>
      <c r="T43" s="39">
        <f t="shared" si="3"/>
        <v>35.65000614</v>
      </c>
      <c r="U43" s="39">
        <f t="shared" si="4"/>
        <v>92.03719869</v>
      </c>
      <c r="V43" s="39"/>
      <c r="W43" s="50"/>
      <c r="X43" s="23"/>
      <c r="Y43" s="23"/>
      <c r="Z43" s="23"/>
      <c r="AA43" s="23"/>
      <c r="AB43" s="23"/>
    </row>
    <row r="44" ht="12.75" customHeight="1">
      <c r="A44" s="8" t="s">
        <v>39</v>
      </c>
      <c r="B44" s="9">
        <v>43487.0</v>
      </c>
      <c r="C44" s="10">
        <v>0.375</v>
      </c>
      <c r="D44" s="10">
        <v>0.5</v>
      </c>
      <c r="E44" s="22">
        <v>32.0</v>
      </c>
      <c r="F44" s="22"/>
      <c r="G44" s="22">
        <v>26.1</v>
      </c>
      <c r="H44" s="22">
        <v>25.6</v>
      </c>
      <c r="I44" s="22">
        <v>1.9</v>
      </c>
      <c r="J44" s="22">
        <v>28.4</v>
      </c>
      <c r="K44" s="25" t="s">
        <v>92</v>
      </c>
      <c r="L44" s="22">
        <v>66.36</v>
      </c>
      <c r="M44" s="22">
        <v>40.25</v>
      </c>
      <c r="N44" s="22"/>
      <c r="O44" s="22">
        <f>E46</f>
        <v>31.4</v>
      </c>
      <c r="P44" s="22" t="str">
        <f t="shared" si="5"/>
        <v/>
      </c>
      <c r="Q44" s="33"/>
      <c r="R44" s="22">
        <f t="shared" si="1"/>
        <v>32.82468122</v>
      </c>
      <c r="S44" s="22">
        <f t="shared" si="2"/>
        <v>32.42468122</v>
      </c>
      <c r="T44" s="22">
        <f t="shared" si="3"/>
        <v>33.81046118</v>
      </c>
      <c r="U44" s="22">
        <f t="shared" si="4"/>
        <v>95.90132783</v>
      </c>
      <c r="V44" s="22" t="str">
        <f>L42+K44-L44</f>
        <v>#VALUE!</v>
      </c>
      <c r="W44" s="46"/>
      <c r="X44" s="23"/>
      <c r="Y44" s="23"/>
      <c r="Z44" s="23"/>
      <c r="AA44" s="23"/>
      <c r="AB44" s="23"/>
    </row>
    <row r="45" ht="12.75" customHeight="1">
      <c r="A45" s="4" t="s">
        <v>39</v>
      </c>
      <c r="B45" s="29">
        <v>43487.0</v>
      </c>
      <c r="C45" s="3">
        <v>0.625</v>
      </c>
      <c r="D45" s="3">
        <v>0.75</v>
      </c>
      <c r="E45" s="39"/>
      <c r="F45" s="39"/>
      <c r="G45" s="39">
        <v>28.7</v>
      </c>
      <c r="H45" s="39">
        <v>26.6</v>
      </c>
      <c r="I45" s="39">
        <v>1.0</v>
      </c>
      <c r="J45" s="39">
        <v>31.2</v>
      </c>
      <c r="K45" s="47"/>
      <c r="L45" s="39"/>
      <c r="M45" s="39"/>
      <c r="N45" s="39"/>
      <c r="O45" s="39"/>
      <c r="P45" s="39" t="str">
        <f t="shared" si="5"/>
        <v/>
      </c>
      <c r="Q45" s="48"/>
      <c r="R45" s="39">
        <f t="shared" si="1"/>
        <v>34.82194116</v>
      </c>
      <c r="S45" s="22">
        <f t="shared" si="2"/>
        <v>33.14194116</v>
      </c>
      <c r="T45" s="39">
        <f t="shared" si="3"/>
        <v>39.36364749</v>
      </c>
      <c r="U45" s="39">
        <f t="shared" si="4"/>
        <v>84.19428401</v>
      </c>
      <c r="V45" s="39"/>
      <c r="W45" s="50"/>
      <c r="X45" s="23"/>
      <c r="Y45" s="23"/>
      <c r="Z45" s="23"/>
      <c r="AA45" s="23"/>
      <c r="AB45" s="23"/>
    </row>
    <row r="46" ht="12.75" customHeight="1">
      <c r="A46" s="8" t="s">
        <v>42</v>
      </c>
      <c r="B46" s="9">
        <v>43488.0</v>
      </c>
      <c r="C46" s="10">
        <v>0.375</v>
      </c>
      <c r="D46" s="10">
        <v>0.5</v>
      </c>
      <c r="E46" s="22">
        <v>31.4</v>
      </c>
      <c r="F46" s="22"/>
      <c r="G46" s="22">
        <v>29.2</v>
      </c>
      <c r="H46" s="22">
        <v>26.6</v>
      </c>
      <c r="I46" s="22">
        <v>2.7</v>
      </c>
      <c r="J46" s="22">
        <v>29.8</v>
      </c>
      <c r="K46" s="25" t="s">
        <v>93</v>
      </c>
      <c r="L46" s="22">
        <v>41.22</v>
      </c>
      <c r="M46" s="22"/>
      <c r="N46" s="22"/>
      <c r="O46" s="22">
        <f>E48</f>
        <v>32.5</v>
      </c>
      <c r="P46" s="22" t="str">
        <f t="shared" si="5"/>
        <v/>
      </c>
      <c r="Q46" s="53"/>
      <c r="R46" s="22">
        <f t="shared" si="1"/>
        <v>34.82194116</v>
      </c>
      <c r="S46" s="22">
        <f t="shared" si="2"/>
        <v>32.74194116</v>
      </c>
      <c r="T46" s="22">
        <f t="shared" si="3"/>
        <v>40.51803823</v>
      </c>
      <c r="U46" s="22">
        <f t="shared" si="4"/>
        <v>80.80830809</v>
      </c>
      <c r="V46" s="22" t="str">
        <f>M44+K46-L46</f>
        <v>#VALUE!</v>
      </c>
      <c r="W46" s="46"/>
      <c r="X46" s="23"/>
      <c r="Y46" s="23"/>
      <c r="Z46" s="23"/>
      <c r="AA46" s="23"/>
      <c r="AB46" s="23"/>
    </row>
    <row r="47" ht="12.75" customHeight="1">
      <c r="A47" s="4" t="s">
        <v>42</v>
      </c>
      <c r="B47" s="29">
        <v>43488.0</v>
      </c>
      <c r="C47" s="3">
        <v>0.625</v>
      </c>
      <c r="D47" s="3">
        <v>0.75</v>
      </c>
      <c r="E47" s="39"/>
      <c r="F47" s="39"/>
      <c r="G47" s="39">
        <v>28.1</v>
      </c>
      <c r="H47" s="39">
        <v>26.0</v>
      </c>
      <c r="I47" s="39">
        <v>0.8</v>
      </c>
      <c r="J47" s="39">
        <v>29.2</v>
      </c>
      <c r="K47" s="47"/>
      <c r="L47" s="39"/>
      <c r="M47" s="39"/>
      <c r="N47" s="39"/>
      <c r="O47" s="39"/>
      <c r="P47" s="39" t="str">
        <f t="shared" si="5"/>
        <v/>
      </c>
      <c r="Q47" s="54"/>
      <c r="R47" s="39">
        <f t="shared" si="1"/>
        <v>33.61126698</v>
      </c>
      <c r="S47" s="22">
        <f t="shared" si="2"/>
        <v>31.93126698</v>
      </c>
      <c r="T47" s="39">
        <f t="shared" si="3"/>
        <v>38.01624419</v>
      </c>
      <c r="U47" s="39">
        <f t="shared" si="4"/>
        <v>83.99374443</v>
      </c>
      <c r="V47" s="39"/>
      <c r="W47" s="50"/>
      <c r="X47" s="23"/>
      <c r="Y47" s="23"/>
      <c r="Z47" s="23"/>
      <c r="AA47" s="23"/>
      <c r="AB47" s="23"/>
    </row>
    <row r="48" ht="12.75" customHeight="1">
      <c r="A48" s="8" t="s">
        <v>43</v>
      </c>
      <c r="B48" s="9">
        <v>43489.0</v>
      </c>
      <c r="C48" s="10">
        <v>0.375</v>
      </c>
      <c r="D48" s="10">
        <v>0.5</v>
      </c>
      <c r="E48" s="22">
        <v>32.5</v>
      </c>
      <c r="F48" s="22"/>
      <c r="G48" s="22">
        <v>28.8</v>
      </c>
      <c r="H48" s="22">
        <v>25.1</v>
      </c>
      <c r="I48" s="22">
        <v>4.2</v>
      </c>
      <c r="J48" s="22">
        <v>30.6</v>
      </c>
      <c r="K48" s="25" t="s">
        <v>72</v>
      </c>
      <c r="L48" s="22">
        <v>48.42</v>
      </c>
      <c r="M48" s="22"/>
      <c r="N48" s="22"/>
      <c r="O48" s="22">
        <f>E50</f>
        <v>32.5</v>
      </c>
      <c r="P48" s="22" t="str">
        <f t="shared" si="5"/>
        <v/>
      </c>
      <c r="Q48" s="33"/>
      <c r="R48" s="22">
        <f t="shared" si="1"/>
        <v>31.86404936</v>
      </c>
      <c r="S48" s="22">
        <f t="shared" si="2"/>
        <v>28.90404936</v>
      </c>
      <c r="T48" s="22">
        <f t="shared" si="3"/>
        <v>39.59220806</v>
      </c>
      <c r="U48" s="22">
        <f t="shared" si="4"/>
        <v>73.00438843</v>
      </c>
      <c r="V48" s="22" t="str">
        <f>L46+K48-L48</f>
        <v>#VALUE!</v>
      </c>
      <c r="W48" s="46"/>
      <c r="X48" s="23"/>
      <c r="Y48" s="23"/>
      <c r="Z48" s="23"/>
      <c r="AA48" s="23"/>
      <c r="AB48" s="23"/>
    </row>
    <row r="49" ht="12.75" customHeight="1">
      <c r="A49" s="4" t="s">
        <v>43</v>
      </c>
      <c r="B49" s="29">
        <v>43489.0</v>
      </c>
      <c r="C49" s="3">
        <v>0.625</v>
      </c>
      <c r="D49" s="3">
        <v>0.75</v>
      </c>
      <c r="E49" s="39"/>
      <c r="F49" s="39"/>
      <c r="G49" s="39">
        <v>24.6</v>
      </c>
      <c r="H49" s="39">
        <v>24.1</v>
      </c>
      <c r="I49" s="39">
        <v>1.5</v>
      </c>
      <c r="J49" s="39">
        <v>26.5</v>
      </c>
      <c r="K49" s="47"/>
      <c r="L49" s="39"/>
      <c r="M49" s="39"/>
      <c r="N49" s="39"/>
      <c r="O49" s="39"/>
      <c r="P49" s="39" t="str">
        <f t="shared" si="5"/>
        <v/>
      </c>
      <c r="Q49" s="48"/>
      <c r="R49" s="39">
        <f t="shared" si="1"/>
        <v>30.01606939</v>
      </c>
      <c r="S49" s="22">
        <f t="shared" si="2"/>
        <v>29.61606939</v>
      </c>
      <c r="T49" s="39">
        <f t="shared" si="3"/>
        <v>30.92802314</v>
      </c>
      <c r="U49" s="39">
        <f t="shared" si="4"/>
        <v>95.758042</v>
      </c>
      <c r="V49" s="39"/>
      <c r="W49" s="50"/>
      <c r="X49" s="23"/>
      <c r="Y49" s="23"/>
      <c r="Z49" s="23"/>
      <c r="AA49" s="23"/>
      <c r="AB49" s="23"/>
    </row>
    <row r="50" ht="12.75" customHeight="1">
      <c r="A50" s="8" t="s">
        <v>44</v>
      </c>
      <c r="B50" s="9">
        <v>43490.0</v>
      </c>
      <c r="C50" s="10">
        <v>0.375</v>
      </c>
      <c r="D50" s="10">
        <v>0.5</v>
      </c>
      <c r="E50" s="22">
        <v>32.5</v>
      </c>
      <c r="F50" s="22"/>
      <c r="G50" s="22">
        <v>27.9</v>
      </c>
      <c r="H50" s="22">
        <v>26.2</v>
      </c>
      <c r="I50" s="22">
        <v>0.3</v>
      </c>
      <c r="J50" s="22">
        <v>28.6</v>
      </c>
      <c r="K50" s="25" t="s">
        <v>82</v>
      </c>
      <c r="L50" s="22">
        <v>58.9</v>
      </c>
      <c r="M50" s="22"/>
      <c r="N50" s="22"/>
      <c r="O50" s="22">
        <f>E52</f>
        <v>31.1</v>
      </c>
      <c r="P50" s="22" t="str">
        <f t="shared" si="5"/>
        <v/>
      </c>
      <c r="Q50" s="53"/>
      <c r="R50" s="22">
        <f t="shared" si="1"/>
        <v>34.01068335</v>
      </c>
      <c r="S50" s="22">
        <f t="shared" si="2"/>
        <v>32.65068335</v>
      </c>
      <c r="T50" s="22">
        <f t="shared" si="3"/>
        <v>37.57612198</v>
      </c>
      <c r="U50" s="22">
        <f t="shared" si="4"/>
        <v>86.89210496</v>
      </c>
      <c r="V50" s="22" t="str">
        <f>L48+K50-L50</f>
        <v>#VALUE!</v>
      </c>
      <c r="W50" s="46"/>
      <c r="X50" s="23"/>
      <c r="Y50" s="23"/>
      <c r="Z50" s="23"/>
      <c r="AA50" s="23"/>
      <c r="AB50" s="23"/>
    </row>
    <row r="51" ht="12.75" customHeight="1">
      <c r="A51" s="4" t="s">
        <v>44</v>
      </c>
      <c r="B51" s="29" t="s">
        <v>95</v>
      </c>
      <c r="C51" s="3">
        <v>0.625</v>
      </c>
      <c r="D51" s="3">
        <v>0.75</v>
      </c>
      <c r="E51" s="39"/>
      <c r="F51" s="39"/>
      <c r="G51" s="39">
        <v>26.0</v>
      </c>
      <c r="H51" s="39">
        <v>25.2</v>
      </c>
      <c r="I51" s="39">
        <v>2.2</v>
      </c>
      <c r="J51" s="39">
        <v>27.8</v>
      </c>
      <c r="K51" s="47"/>
      <c r="L51" s="39"/>
      <c r="M51" s="39"/>
      <c r="N51" s="39"/>
      <c r="O51" s="39"/>
      <c r="P51" s="39" t="str">
        <f t="shared" si="5"/>
        <v/>
      </c>
      <c r="Q51" s="54"/>
      <c r="R51" s="39">
        <f t="shared" si="1"/>
        <v>32.05419006</v>
      </c>
      <c r="S51" s="22">
        <f t="shared" si="2"/>
        <v>31.41419006</v>
      </c>
      <c r="T51" s="39">
        <f t="shared" si="3"/>
        <v>33.61126698</v>
      </c>
      <c r="U51" s="39">
        <f t="shared" si="4"/>
        <v>93.46327252</v>
      </c>
      <c r="V51" s="39"/>
      <c r="W51" s="50"/>
      <c r="X51" s="23"/>
      <c r="Y51" s="23"/>
      <c r="Z51" s="23"/>
      <c r="AA51" s="23"/>
      <c r="AB51" s="23"/>
    </row>
    <row r="52" ht="12.75" customHeight="1">
      <c r="A52" s="8" t="s">
        <v>45</v>
      </c>
      <c r="B52" s="100">
        <v>43491.0</v>
      </c>
      <c r="C52" s="10">
        <v>0.375</v>
      </c>
      <c r="D52" s="10">
        <v>0.5</v>
      </c>
      <c r="E52" s="22">
        <v>31.1</v>
      </c>
      <c r="F52" s="22"/>
      <c r="G52" s="22">
        <v>24.2</v>
      </c>
      <c r="H52" s="22">
        <v>23.6</v>
      </c>
      <c r="I52" s="22">
        <v>1.1</v>
      </c>
      <c r="J52" s="22">
        <v>24.4</v>
      </c>
      <c r="K52" s="25" t="s">
        <v>90</v>
      </c>
      <c r="L52" s="22">
        <v>72.88</v>
      </c>
      <c r="M52" s="22">
        <v>61.5</v>
      </c>
      <c r="N52" s="22"/>
      <c r="O52" s="22">
        <f>E54</f>
        <v>29.9</v>
      </c>
      <c r="P52" s="22" t="str">
        <f t="shared" si="5"/>
        <v/>
      </c>
      <c r="Q52" s="33"/>
      <c r="R52" s="22">
        <f t="shared" si="1"/>
        <v>29.12766416</v>
      </c>
      <c r="S52" s="22">
        <f t="shared" si="2"/>
        <v>28.64766416</v>
      </c>
      <c r="T52" s="22">
        <f t="shared" si="3"/>
        <v>30.19655962</v>
      </c>
      <c r="U52" s="22">
        <f t="shared" si="4"/>
        <v>94.87062274</v>
      </c>
      <c r="V52" s="22" t="str">
        <f>L50+K52-L52</f>
        <v>#VALUE!</v>
      </c>
      <c r="W52" s="46" t="s">
        <v>77</v>
      </c>
      <c r="X52" s="23"/>
      <c r="Y52" s="23"/>
      <c r="Z52" s="23"/>
      <c r="AA52" s="23"/>
      <c r="AB52" s="23"/>
    </row>
    <row r="53" ht="12.75" customHeight="1">
      <c r="A53" s="4" t="s">
        <v>45</v>
      </c>
      <c r="B53" s="101">
        <v>43491.0</v>
      </c>
      <c r="C53" s="3">
        <v>0.625</v>
      </c>
      <c r="D53" s="3">
        <v>0.75</v>
      </c>
      <c r="E53" s="39"/>
      <c r="F53" s="39"/>
      <c r="G53" s="39"/>
      <c r="H53" s="39"/>
      <c r="I53" s="39"/>
      <c r="J53" s="39"/>
      <c r="K53" s="47"/>
      <c r="L53" s="39"/>
      <c r="M53" s="39"/>
      <c r="N53" s="39"/>
      <c r="O53" s="39"/>
      <c r="P53" s="39" t="str">
        <f t="shared" si="5"/>
        <v/>
      </c>
      <c r="Q53" s="48"/>
      <c r="R53" s="39" t="str">
        <f t="shared" si="1"/>
        <v/>
      </c>
      <c r="S53" s="22" t="str">
        <f t="shared" si="2"/>
        <v/>
      </c>
      <c r="T53" s="39" t="str">
        <f t="shared" si="3"/>
        <v/>
      </c>
      <c r="U53" s="39" t="str">
        <f t="shared" si="4"/>
        <v/>
      </c>
      <c r="V53" s="39"/>
      <c r="W53" s="50"/>
      <c r="X53" s="23"/>
      <c r="Y53" s="23"/>
      <c r="Z53" s="23"/>
      <c r="AA53" s="23"/>
      <c r="AB53" s="23"/>
    </row>
    <row r="54" ht="12.75" customHeight="1">
      <c r="A54" s="8" t="s">
        <v>46</v>
      </c>
      <c r="B54" s="100">
        <v>43492.0</v>
      </c>
      <c r="C54" s="10">
        <v>0.375</v>
      </c>
      <c r="D54" s="10">
        <v>0.5</v>
      </c>
      <c r="E54" s="22">
        <v>29.9</v>
      </c>
      <c r="F54" s="22"/>
      <c r="G54" s="22">
        <v>26.7</v>
      </c>
      <c r="H54" s="22">
        <v>24.4</v>
      </c>
      <c r="I54" s="22">
        <v>1.0</v>
      </c>
      <c r="J54" s="22">
        <v>28.2</v>
      </c>
      <c r="K54" s="25" t="s">
        <v>59</v>
      </c>
      <c r="L54" s="22">
        <v>56.8</v>
      </c>
      <c r="M54" s="22"/>
      <c r="N54" s="22"/>
      <c r="O54" s="22">
        <f>E56</f>
        <v>32.4</v>
      </c>
      <c r="P54" s="22" t="str">
        <f t="shared" si="5"/>
        <v/>
      </c>
      <c r="Q54" s="33"/>
      <c r="R54" s="22">
        <f t="shared" si="1"/>
        <v>30.56038249</v>
      </c>
      <c r="S54" s="22">
        <f t="shared" si="2"/>
        <v>28.72038249</v>
      </c>
      <c r="T54" s="22">
        <f t="shared" si="3"/>
        <v>35.0273704</v>
      </c>
      <c r="U54" s="22">
        <f t="shared" si="4"/>
        <v>81.99411534</v>
      </c>
      <c r="V54" s="22" t="str">
        <f>M52+K54-L54</f>
        <v>#VALUE!</v>
      </c>
      <c r="W54" s="46"/>
      <c r="X54" s="23"/>
      <c r="Y54" s="23"/>
      <c r="Z54" s="23"/>
      <c r="AA54" s="23"/>
      <c r="AB54" s="23"/>
    </row>
    <row r="55" ht="12.75" customHeight="1">
      <c r="A55" s="4" t="s">
        <v>46</v>
      </c>
      <c r="B55" s="101">
        <v>43492.0</v>
      </c>
      <c r="C55" s="3">
        <v>0.625</v>
      </c>
      <c r="D55" s="3">
        <v>0.75</v>
      </c>
      <c r="E55" s="39"/>
      <c r="F55" s="39"/>
      <c r="G55" s="39"/>
      <c r="H55" s="39"/>
      <c r="I55" s="39"/>
      <c r="J55" s="39"/>
      <c r="K55" s="47"/>
      <c r="L55" s="39"/>
      <c r="M55" s="39"/>
      <c r="N55" s="39"/>
      <c r="O55" s="39"/>
      <c r="P55" s="39" t="str">
        <f t="shared" si="5"/>
        <v/>
      </c>
      <c r="Q55" s="48"/>
      <c r="R55" s="39" t="str">
        <f t="shared" si="1"/>
        <v/>
      </c>
      <c r="S55" s="22" t="str">
        <f t="shared" si="2"/>
        <v/>
      </c>
      <c r="T55" s="39" t="str">
        <f t="shared" si="3"/>
        <v/>
      </c>
      <c r="U55" s="39" t="str">
        <f t="shared" si="4"/>
        <v/>
      </c>
      <c r="V55" s="39"/>
      <c r="W55" s="50"/>
      <c r="X55" s="23"/>
      <c r="Y55" s="23"/>
      <c r="Z55" s="23"/>
      <c r="AA55" s="23"/>
      <c r="AB55" s="23"/>
    </row>
    <row r="56" ht="12.75" customHeight="1">
      <c r="A56" s="8" t="s">
        <v>25</v>
      </c>
      <c r="B56" s="100">
        <v>43493.0</v>
      </c>
      <c r="C56" s="10">
        <v>0.375</v>
      </c>
      <c r="D56" s="10">
        <v>0.5</v>
      </c>
      <c r="E56" s="22">
        <v>32.4</v>
      </c>
      <c r="F56" s="22"/>
      <c r="G56" s="22">
        <v>27.3</v>
      </c>
      <c r="H56" s="22">
        <v>26.2</v>
      </c>
      <c r="I56" s="22">
        <v>1.4</v>
      </c>
      <c r="J56" s="22">
        <v>29.5</v>
      </c>
      <c r="K56" s="25" t="s">
        <v>97</v>
      </c>
      <c r="L56" s="22">
        <v>74.71</v>
      </c>
      <c r="M56" s="22">
        <v>57.41</v>
      </c>
      <c r="N56" s="22"/>
      <c r="O56" s="22">
        <f>E58</f>
        <v>32</v>
      </c>
      <c r="P56" s="22" t="str">
        <f t="shared" si="5"/>
        <v/>
      </c>
      <c r="Q56" s="53"/>
      <c r="R56" s="22">
        <f t="shared" si="1"/>
        <v>34.01068335</v>
      </c>
      <c r="S56" s="22">
        <f t="shared" si="2"/>
        <v>33.13068335</v>
      </c>
      <c r="T56" s="22">
        <f t="shared" si="3"/>
        <v>36.28226002</v>
      </c>
      <c r="U56" s="22">
        <f t="shared" si="4"/>
        <v>91.31372557</v>
      </c>
      <c r="V56" s="22" t="str">
        <f>L54+K56-L56</f>
        <v>#VALUE!</v>
      </c>
      <c r="W56" s="46" t="s">
        <v>77</v>
      </c>
      <c r="X56" s="23"/>
      <c r="Y56" s="23"/>
      <c r="Z56" s="23"/>
      <c r="AA56" s="23"/>
      <c r="AB56" s="23"/>
    </row>
    <row r="57" ht="12.75" customHeight="1">
      <c r="A57" s="4" t="s">
        <v>25</v>
      </c>
      <c r="B57" s="101">
        <v>43493.0</v>
      </c>
      <c r="C57" s="3">
        <v>0.625</v>
      </c>
      <c r="D57" s="3">
        <v>0.75</v>
      </c>
      <c r="E57" s="39"/>
      <c r="F57" s="39"/>
      <c r="G57" s="39">
        <v>29.3</v>
      </c>
      <c r="H57" s="39">
        <v>27.9</v>
      </c>
      <c r="I57" s="39">
        <v>1.3</v>
      </c>
      <c r="J57" s="39">
        <v>31.5</v>
      </c>
      <c r="K57" s="47"/>
      <c r="L57" s="39"/>
      <c r="M57" s="39"/>
      <c r="N57" s="39"/>
      <c r="O57" s="39"/>
      <c r="P57" s="39" t="str">
        <f t="shared" si="5"/>
        <v/>
      </c>
      <c r="Q57" s="54"/>
      <c r="R57" s="39">
        <f t="shared" si="1"/>
        <v>37.57612198</v>
      </c>
      <c r="S57" s="22">
        <f t="shared" si="2"/>
        <v>36.45612198</v>
      </c>
      <c r="T57" s="39">
        <f t="shared" si="3"/>
        <v>40.7524173</v>
      </c>
      <c r="U57" s="39">
        <f t="shared" si="4"/>
        <v>89.45756937</v>
      </c>
      <c r="V57" s="39"/>
      <c r="W57" s="50"/>
      <c r="X57" s="23"/>
      <c r="Y57" s="23"/>
      <c r="Z57" s="23"/>
      <c r="AA57" s="23"/>
      <c r="AB57" s="23"/>
    </row>
    <row r="58" ht="12.75" customHeight="1">
      <c r="A58" s="8" t="s">
        <v>39</v>
      </c>
      <c r="B58" s="100">
        <v>43494.0</v>
      </c>
      <c r="C58" s="10">
        <v>0.375</v>
      </c>
      <c r="D58" s="10">
        <v>0.5</v>
      </c>
      <c r="E58" s="22">
        <v>32.0</v>
      </c>
      <c r="F58" s="22"/>
      <c r="G58" s="22">
        <v>28.4</v>
      </c>
      <c r="H58" s="22">
        <v>25.6</v>
      </c>
      <c r="I58" s="22">
        <v>1.3</v>
      </c>
      <c r="J58" s="22">
        <v>29.6</v>
      </c>
      <c r="K58" s="25" t="s">
        <v>99</v>
      </c>
      <c r="L58" s="22">
        <v>74.61</v>
      </c>
      <c r="M58" s="22">
        <v>43.43</v>
      </c>
      <c r="N58" s="22"/>
      <c r="O58" s="22">
        <f>E60</f>
        <v>34.5</v>
      </c>
      <c r="P58" s="22" t="str">
        <f t="shared" si="5"/>
        <v/>
      </c>
      <c r="Q58" s="33"/>
      <c r="R58" s="22">
        <f t="shared" si="1"/>
        <v>32.82468122</v>
      </c>
      <c r="S58" s="22">
        <f t="shared" si="2"/>
        <v>30.58468122</v>
      </c>
      <c r="T58" s="22">
        <f t="shared" si="3"/>
        <v>38.68484051</v>
      </c>
      <c r="U58" s="22">
        <f t="shared" si="4"/>
        <v>79.06115371</v>
      </c>
      <c r="V58" s="22" t="str">
        <f>M56+K58-L58</f>
        <v>#VALUE!</v>
      </c>
      <c r="W58" s="46"/>
      <c r="X58" s="23"/>
      <c r="Y58" s="23"/>
      <c r="Z58" s="23"/>
      <c r="AA58" s="23"/>
      <c r="AB58" s="23"/>
    </row>
    <row r="59" ht="12.75" customHeight="1">
      <c r="A59" s="4" t="s">
        <v>39</v>
      </c>
      <c r="B59" s="101">
        <v>43494.0</v>
      </c>
      <c r="C59" s="3">
        <v>0.625</v>
      </c>
      <c r="D59" s="3">
        <v>0.75</v>
      </c>
      <c r="E59" s="39"/>
      <c r="F59" s="39"/>
      <c r="G59" s="39">
        <v>32.6</v>
      </c>
      <c r="H59" s="39">
        <v>27.9</v>
      </c>
      <c r="I59" s="39">
        <v>1.2</v>
      </c>
      <c r="J59" s="39">
        <v>31.8</v>
      </c>
      <c r="K59" s="47"/>
      <c r="L59" s="39"/>
      <c r="M59" s="39"/>
      <c r="N59" s="39"/>
      <c r="O59" s="39"/>
      <c r="P59" s="39" t="str">
        <f t="shared" si="5"/>
        <v/>
      </c>
      <c r="Q59" s="48"/>
      <c r="R59" s="39">
        <f t="shared" si="1"/>
        <v>37.57612198</v>
      </c>
      <c r="S59" s="22">
        <f t="shared" si="2"/>
        <v>33.81612198</v>
      </c>
      <c r="T59" s="39">
        <f t="shared" si="3"/>
        <v>49.17856797</v>
      </c>
      <c r="U59" s="39">
        <f t="shared" si="4"/>
        <v>68.76190863</v>
      </c>
      <c r="V59" s="39"/>
      <c r="W59" s="50"/>
      <c r="X59" s="23"/>
      <c r="Y59" s="23"/>
      <c r="Z59" s="23"/>
      <c r="AA59" s="23"/>
      <c r="AB59" s="23"/>
    </row>
    <row r="60" ht="12.75" customHeight="1">
      <c r="A60" s="8" t="s">
        <v>42</v>
      </c>
      <c r="B60" s="100">
        <v>43495.0</v>
      </c>
      <c r="C60" s="10">
        <v>0.375</v>
      </c>
      <c r="D60" s="10">
        <v>0.5</v>
      </c>
      <c r="E60" s="22">
        <v>34.5</v>
      </c>
      <c r="F60" s="22"/>
      <c r="G60" s="22">
        <v>29.4</v>
      </c>
      <c r="H60" s="22">
        <v>26.9</v>
      </c>
      <c r="I60" s="22">
        <v>3.3</v>
      </c>
      <c r="J60" s="22">
        <v>30.3</v>
      </c>
      <c r="K60" s="25" t="s">
        <v>99</v>
      </c>
      <c r="L60" s="22">
        <v>57.95</v>
      </c>
      <c r="M60" s="22"/>
      <c r="N60" s="22"/>
      <c r="O60" s="22">
        <f>E62</f>
        <v>33.8</v>
      </c>
      <c r="P60" s="22" t="str">
        <f t="shared" si="5"/>
        <v/>
      </c>
      <c r="Q60" s="53"/>
      <c r="R60" s="22">
        <f t="shared" si="1"/>
        <v>35.44139833</v>
      </c>
      <c r="S60" s="22">
        <f t="shared" si="2"/>
        <v>33.44139833</v>
      </c>
      <c r="T60" s="22">
        <f t="shared" si="3"/>
        <v>40.98797486</v>
      </c>
      <c r="U60" s="22">
        <f t="shared" si="4"/>
        <v>81.5883157</v>
      </c>
      <c r="V60" s="22" t="str">
        <f>M58+K60-L60</f>
        <v>#VALUE!</v>
      </c>
      <c r="W60" s="46"/>
      <c r="X60" s="23"/>
      <c r="Y60" s="23"/>
      <c r="Z60" s="23"/>
      <c r="AA60" s="23"/>
      <c r="AB60" s="23"/>
    </row>
    <row r="61" ht="12.75" customHeight="1">
      <c r="A61" s="4" t="s">
        <v>42</v>
      </c>
      <c r="B61" s="101">
        <v>43495.0</v>
      </c>
      <c r="C61" s="3">
        <v>0.625</v>
      </c>
      <c r="D61" s="3">
        <v>0.75</v>
      </c>
      <c r="E61" s="39"/>
      <c r="F61" s="39"/>
      <c r="G61" s="39">
        <v>32.4</v>
      </c>
      <c r="H61" s="39">
        <v>28.2</v>
      </c>
      <c r="I61" s="39">
        <v>0.2</v>
      </c>
      <c r="J61" s="39">
        <v>28.5</v>
      </c>
      <c r="K61" s="47"/>
      <c r="L61" s="39"/>
      <c r="M61" s="39"/>
      <c r="N61" s="39"/>
      <c r="O61" s="39"/>
      <c r="P61" s="39" t="str">
        <f t="shared" si="5"/>
        <v/>
      </c>
      <c r="Q61" s="54"/>
      <c r="R61" s="39">
        <f t="shared" si="1"/>
        <v>38.23798312</v>
      </c>
      <c r="S61" s="22">
        <f t="shared" si="2"/>
        <v>34.87798312</v>
      </c>
      <c r="T61" s="39">
        <f t="shared" si="3"/>
        <v>48.62794535</v>
      </c>
      <c r="U61" s="39">
        <f t="shared" si="4"/>
        <v>71.72415545</v>
      </c>
      <c r="V61" s="39"/>
      <c r="W61" s="50"/>
      <c r="X61" s="23"/>
      <c r="Y61" s="23"/>
      <c r="Z61" s="23"/>
      <c r="AA61" s="23"/>
      <c r="AB61" s="23"/>
    </row>
    <row r="62" ht="12.75" customHeight="1">
      <c r="A62" s="8" t="s">
        <v>43</v>
      </c>
      <c r="B62" s="100">
        <v>43496.0</v>
      </c>
      <c r="C62" s="10">
        <v>0.375</v>
      </c>
      <c r="D62" s="10">
        <v>0.5</v>
      </c>
      <c r="E62" s="22">
        <v>33.8</v>
      </c>
      <c r="F62" s="22"/>
      <c r="G62" s="22">
        <v>27.5</v>
      </c>
      <c r="H62" s="22">
        <v>26.4</v>
      </c>
      <c r="I62" s="22">
        <v>1.3</v>
      </c>
      <c r="J62" s="22">
        <v>27.9</v>
      </c>
      <c r="K62" s="25" t="s">
        <v>100</v>
      </c>
      <c r="L62" s="22">
        <v>60.9</v>
      </c>
      <c r="M62" s="22"/>
      <c r="N62" s="22"/>
      <c r="O62" s="22">
        <f>E64</f>
        <v>33.8</v>
      </c>
      <c r="P62" s="22" t="str">
        <f t="shared" si="5"/>
        <v/>
      </c>
      <c r="Q62" s="33"/>
      <c r="R62" s="22">
        <f t="shared" si="1"/>
        <v>34.41422945</v>
      </c>
      <c r="S62" s="22">
        <f t="shared" si="2"/>
        <v>33.53422945</v>
      </c>
      <c r="T62" s="22">
        <f t="shared" si="3"/>
        <v>36.70916751</v>
      </c>
      <c r="U62" s="22">
        <f t="shared" si="4"/>
        <v>91.35110307</v>
      </c>
      <c r="V62" s="22" t="str">
        <f>L60+K62-L62</f>
        <v>#VALUE!</v>
      </c>
      <c r="W62" s="46"/>
      <c r="X62" s="23"/>
      <c r="Y62" s="23"/>
      <c r="Z62" s="23"/>
      <c r="AA62" s="23"/>
      <c r="AB62" s="23"/>
    </row>
    <row r="63" ht="12.75" customHeight="1">
      <c r="A63" s="4" t="s">
        <v>43</v>
      </c>
      <c r="B63" s="101">
        <v>43496.0</v>
      </c>
      <c r="C63" s="3">
        <v>0.625</v>
      </c>
      <c r="D63" s="3">
        <v>0.75</v>
      </c>
      <c r="E63" s="39"/>
      <c r="F63" s="39"/>
      <c r="G63" s="39">
        <v>31.3</v>
      </c>
      <c r="H63" s="39">
        <v>26.7</v>
      </c>
      <c r="I63" s="39">
        <v>1.6</v>
      </c>
      <c r="J63" s="39">
        <v>28.8</v>
      </c>
      <c r="K63" s="47"/>
      <c r="L63" s="39"/>
      <c r="M63" s="39"/>
      <c r="N63" s="39"/>
      <c r="O63" s="39"/>
      <c r="P63" s="39" t="str">
        <f t="shared" si="5"/>
        <v/>
      </c>
      <c r="Q63" s="48"/>
      <c r="R63" s="39">
        <f t="shared" si="1"/>
        <v>35.0273704</v>
      </c>
      <c r="S63" s="22">
        <f t="shared" si="2"/>
        <v>31.3473704</v>
      </c>
      <c r="T63" s="39">
        <f t="shared" si="3"/>
        <v>45.6941897</v>
      </c>
      <c r="U63" s="39">
        <f t="shared" si="4"/>
        <v>68.60253044</v>
      </c>
      <c r="V63" s="39"/>
      <c r="W63" s="50"/>
      <c r="X63" s="23"/>
      <c r="Y63" s="23"/>
      <c r="Z63" s="23"/>
      <c r="AA63" s="23"/>
      <c r="AB63" s="23"/>
    </row>
    <row r="64" ht="12.75" customHeight="1">
      <c r="A64" s="8" t="s">
        <v>44</v>
      </c>
      <c r="B64" s="100">
        <v>43497.0</v>
      </c>
      <c r="C64" s="10">
        <v>0.375</v>
      </c>
      <c r="D64" s="10">
        <v>0.5</v>
      </c>
      <c r="E64" s="22">
        <v>33.8</v>
      </c>
      <c r="F64" s="22"/>
      <c r="G64" s="22">
        <v>26.2</v>
      </c>
      <c r="H64" s="22">
        <v>25.6</v>
      </c>
      <c r="I64" s="22">
        <v>1.1</v>
      </c>
      <c r="J64" s="22">
        <v>26.9</v>
      </c>
      <c r="K64" s="25" t="s">
        <v>101</v>
      </c>
      <c r="L64" s="22">
        <v>62.84</v>
      </c>
      <c r="M64" s="22"/>
      <c r="N64" s="22"/>
      <c r="O64" s="22">
        <f>E66</f>
        <v>32.1</v>
      </c>
      <c r="P64" s="22" t="str">
        <f t="shared" si="5"/>
        <v/>
      </c>
      <c r="Q64" s="53"/>
      <c r="R64" s="22">
        <f t="shared" si="1"/>
        <v>32.82468122</v>
      </c>
      <c r="S64" s="22">
        <f t="shared" si="2"/>
        <v>32.34468122</v>
      </c>
      <c r="T64" s="22">
        <f t="shared" si="3"/>
        <v>34.01068335</v>
      </c>
      <c r="U64" s="22">
        <f t="shared" si="4"/>
        <v>95.10153291</v>
      </c>
      <c r="V64" s="22" t="str">
        <f>L62+K64-L64</f>
        <v>#VALUE!</v>
      </c>
      <c r="W64" s="46" t="s">
        <v>102</v>
      </c>
      <c r="X64" s="23"/>
      <c r="Y64" s="23"/>
      <c r="Z64" s="23"/>
      <c r="AA64" s="23"/>
      <c r="AB64" s="23"/>
    </row>
    <row r="65" ht="12.75" customHeight="1">
      <c r="A65" s="4" t="s">
        <v>44</v>
      </c>
      <c r="B65" s="101">
        <v>43497.0</v>
      </c>
      <c r="C65" s="3">
        <v>0.625</v>
      </c>
      <c r="D65" s="3">
        <v>0.75</v>
      </c>
      <c r="E65" s="39"/>
      <c r="F65" s="39"/>
      <c r="G65" s="39">
        <v>29.8</v>
      </c>
      <c r="H65" s="39">
        <v>27.1</v>
      </c>
      <c r="I65" s="39">
        <v>0.2</v>
      </c>
      <c r="J65" s="39">
        <v>31.0</v>
      </c>
      <c r="K65" s="47"/>
      <c r="L65" s="39"/>
      <c r="M65" s="39"/>
      <c r="N65" s="39"/>
      <c r="O65" s="39"/>
      <c r="P65" s="39" t="str">
        <f t="shared" si="5"/>
        <v/>
      </c>
      <c r="Q65" s="54"/>
      <c r="R65" s="39">
        <f t="shared" si="1"/>
        <v>35.85968262</v>
      </c>
      <c r="S65" s="22">
        <f t="shared" si="2"/>
        <v>33.69968262</v>
      </c>
      <c r="T65" s="39">
        <f t="shared" si="3"/>
        <v>41.94208964</v>
      </c>
      <c r="U65" s="39">
        <f t="shared" si="4"/>
        <v>80.34812503</v>
      </c>
      <c r="V65" s="39"/>
      <c r="W65" s="50"/>
      <c r="X65" s="23"/>
      <c r="Y65" s="23"/>
      <c r="Z65" s="23"/>
      <c r="AA65" s="23"/>
      <c r="AB65" s="23"/>
    </row>
    <row r="66" ht="12.75" customHeight="1">
      <c r="A66" s="8" t="s">
        <v>45</v>
      </c>
      <c r="B66" s="100">
        <v>43498.0</v>
      </c>
      <c r="C66" s="10">
        <v>0.375</v>
      </c>
      <c r="D66" s="10">
        <v>0.5</v>
      </c>
      <c r="E66" s="22">
        <v>32.1</v>
      </c>
      <c r="F66" s="22"/>
      <c r="G66" s="22">
        <v>25.2</v>
      </c>
      <c r="H66" s="22">
        <v>24.2</v>
      </c>
      <c r="I66" s="22">
        <v>0.1</v>
      </c>
      <c r="J66" s="22">
        <v>27.7</v>
      </c>
      <c r="K66" s="25" t="s">
        <v>103</v>
      </c>
      <c r="L66" s="22">
        <v>61.1</v>
      </c>
      <c r="M66" s="22"/>
      <c r="N66" s="22"/>
      <c r="O66" s="22">
        <f>E68</f>
        <v>30.9</v>
      </c>
      <c r="P66" s="22" t="str">
        <f t="shared" si="5"/>
        <v/>
      </c>
      <c r="Q66" s="33"/>
      <c r="R66" s="22">
        <f t="shared" si="1"/>
        <v>30.19655962</v>
      </c>
      <c r="S66" s="22">
        <f t="shared" si="2"/>
        <v>29.39655962</v>
      </c>
      <c r="T66" s="22">
        <f t="shared" si="3"/>
        <v>32.05419006</v>
      </c>
      <c r="U66" s="22">
        <f t="shared" si="4"/>
        <v>91.70894528</v>
      </c>
      <c r="V66" s="22" t="str">
        <f>L64+K66-L66</f>
        <v>#VALUE!</v>
      </c>
      <c r="W66" s="46" t="s">
        <v>104</v>
      </c>
      <c r="X66" s="23"/>
      <c r="Y66" s="23"/>
      <c r="Z66" s="23"/>
      <c r="AA66" s="23"/>
      <c r="AB66" s="23"/>
    </row>
    <row r="67" ht="12.75" customHeight="1">
      <c r="A67" s="4" t="s">
        <v>45</v>
      </c>
      <c r="B67" s="101">
        <v>43498.0</v>
      </c>
      <c r="C67" s="3">
        <v>0.625</v>
      </c>
      <c r="D67" s="3">
        <v>0.75</v>
      </c>
      <c r="E67" s="39"/>
      <c r="F67" s="39"/>
      <c r="G67" s="39"/>
      <c r="H67" s="39"/>
      <c r="I67" s="39"/>
      <c r="J67" s="39"/>
      <c r="K67" s="47"/>
      <c r="L67" s="39"/>
      <c r="M67" s="39"/>
      <c r="N67" s="39"/>
      <c r="O67" s="39"/>
      <c r="P67" s="39" t="str">
        <f t="shared" si="5"/>
        <v/>
      </c>
      <c r="Q67" s="48"/>
      <c r="R67" s="39" t="str">
        <f t="shared" si="1"/>
        <v/>
      </c>
      <c r="S67" s="22" t="str">
        <f t="shared" si="2"/>
        <v/>
      </c>
      <c r="T67" s="39" t="str">
        <f t="shared" si="3"/>
        <v/>
      </c>
      <c r="U67" s="39" t="str">
        <f t="shared" si="4"/>
        <v/>
      </c>
      <c r="V67" s="39"/>
      <c r="W67" s="50"/>
      <c r="X67" s="23"/>
      <c r="Y67" s="23"/>
      <c r="Z67" s="23"/>
      <c r="AA67" s="23"/>
      <c r="AB67" s="23"/>
    </row>
    <row r="68" ht="12.75" customHeight="1">
      <c r="A68" s="8" t="s">
        <v>46</v>
      </c>
      <c r="B68" s="100">
        <v>43499.0</v>
      </c>
      <c r="C68" s="10">
        <v>0.375</v>
      </c>
      <c r="D68" s="10">
        <v>0.5</v>
      </c>
      <c r="E68" s="22">
        <v>30.9</v>
      </c>
      <c r="F68" s="22"/>
      <c r="G68" s="22">
        <v>22.9</v>
      </c>
      <c r="H68" s="22">
        <v>22.8</v>
      </c>
      <c r="I68" s="22">
        <v>2.0</v>
      </c>
      <c r="J68" s="22">
        <v>26.1</v>
      </c>
      <c r="K68" s="25" t="s">
        <v>105</v>
      </c>
      <c r="L68" s="22">
        <v>70.44</v>
      </c>
      <c r="M68" s="22">
        <v>30.1</v>
      </c>
      <c r="N68" s="22"/>
      <c r="O68" s="22">
        <f>E70</f>
        <v>30.5</v>
      </c>
      <c r="P68" s="22" t="str">
        <f t="shared" si="5"/>
        <v/>
      </c>
      <c r="Q68" s="53"/>
      <c r="R68" s="22">
        <f t="shared" si="1"/>
        <v>27.75391501</v>
      </c>
      <c r="S68" s="22">
        <f t="shared" si="2"/>
        <v>27.67391501</v>
      </c>
      <c r="T68" s="22">
        <f t="shared" si="3"/>
        <v>27.92247978</v>
      </c>
      <c r="U68" s="22">
        <f t="shared" si="4"/>
        <v>99.10980408</v>
      </c>
      <c r="V68" s="22" t="str">
        <f>L66+K68-L68</f>
        <v>#VALUE!</v>
      </c>
      <c r="W68" s="46" t="s">
        <v>106</v>
      </c>
      <c r="X68" s="23"/>
      <c r="Y68" s="23"/>
      <c r="Z68" s="23"/>
      <c r="AA68" s="23"/>
      <c r="AB68" s="23"/>
    </row>
    <row r="69" ht="12.75" customHeight="1">
      <c r="A69" s="4" t="s">
        <v>46</v>
      </c>
      <c r="B69" s="101">
        <v>43499.0</v>
      </c>
      <c r="C69" s="3">
        <v>0.625</v>
      </c>
      <c r="D69" s="3">
        <v>0.75</v>
      </c>
      <c r="E69" s="39"/>
      <c r="F69" s="39"/>
      <c r="G69" s="39"/>
      <c r="H69" s="39"/>
      <c r="I69" s="39"/>
      <c r="J69" s="39"/>
      <c r="K69" s="47"/>
      <c r="L69" s="39"/>
      <c r="M69" s="39"/>
      <c r="N69" s="39"/>
      <c r="O69" s="39"/>
      <c r="P69" s="39" t="str">
        <f t="shared" si="5"/>
        <v/>
      </c>
      <c r="Q69" s="54"/>
      <c r="R69" s="39" t="str">
        <f t="shared" si="1"/>
        <v/>
      </c>
      <c r="S69" s="22" t="str">
        <f t="shared" si="2"/>
        <v/>
      </c>
      <c r="T69" s="39" t="str">
        <f t="shared" si="3"/>
        <v/>
      </c>
      <c r="U69" s="39" t="str">
        <f t="shared" si="4"/>
        <v/>
      </c>
      <c r="V69" s="39"/>
      <c r="W69" s="50"/>
      <c r="X69" s="23"/>
      <c r="Y69" s="23"/>
      <c r="Z69" s="23"/>
      <c r="AA69" s="23"/>
      <c r="AB69" s="23"/>
    </row>
    <row r="70" ht="12.75" customHeight="1">
      <c r="A70" s="8" t="s">
        <v>25</v>
      </c>
      <c r="B70" s="100">
        <v>43500.0</v>
      </c>
      <c r="C70" s="10">
        <v>0.375</v>
      </c>
      <c r="D70" s="10">
        <v>0.5</v>
      </c>
      <c r="E70" s="22">
        <v>30.5</v>
      </c>
      <c r="F70" s="22"/>
      <c r="G70" s="22">
        <v>28.8</v>
      </c>
      <c r="H70" s="22">
        <v>25.4</v>
      </c>
      <c r="I70" s="22">
        <v>2.3</v>
      </c>
      <c r="J70" s="22">
        <v>29.8</v>
      </c>
      <c r="K70" s="25" t="s">
        <v>80</v>
      </c>
      <c r="L70" s="22">
        <v>30.79</v>
      </c>
      <c r="M70" s="22">
        <v>54.09</v>
      </c>
      <c r="N70" s="22"/>
      <c r="O70" s="22">
        <f>E72</f>
        <v>32</v>
      </c>
      <c r="P70" s="22" t="str">
        <f t="shared" si="5"/>
        <v/>
      </c>
      <c r="Q70" s="33"/>
      <c r="R70" s="22">
        <f t="shared" si="1"/>
        <v>32.43744129</v>
      </c>
      <c r="S70" s="22">
        <f t="shared" si="2"/>
        <v>29.71744129</v>
      </c>
      <c r="T70" s="22">
        <f t="shared" si="3"/>
        <v>39.59220806</v>
      </c>
      <c r="U70" s="22">
        <f t="shared" si="4"/>
        <v>75.05881269</v>
      </c>
      <c r="V70" s="53" t="str">
        <f>M68+K70-L70</f>
        <v>#VALUE!</v>
      </c>
      <c r="W70" s="46" t="s">
        <v>108</v>
      </c>
      <c r="X70" s="23"/>
      <c r="Y70" s="23"/>
      <c r="Z70" s="23"/>
      <c r="AA70" s="23"/>
      <c r="AB70" s="23"/>
    </row>
    <row r="71" ht="12.75" customHeight="1">
      <c r="A71" s="4" t="s">
        <v>25</v>
      </c>
      <c r="B71" s="101">
        <v>43500.0</v>
      </c>
      <c r="C71" s="3">
        <v>0.625</v>
      </c>
      <c r="D71" s="3">
        <v>0.75</v>
      </c>
      <c r="E71" s="39"/>
      <c r="F71" s="39"/>
      <c r="G71" s="39">
        <v>28.6</v>
      </c>
      <c r="H71" s="39">
        <v>26.2</v>
      </c>
      <c r="I71" s="39">
        <v>1.2</v>
      </c>
      <c r="J71" s="39">
        <v>30.5</v>
      </c>
      <c r="K71" s="47"/>
      <c r="L71" s="39"/>
      <c r="M71" s="39"/>
      <c r="N71" s="39"/>
      <c r="O71" s="39"/>
      <c r="P71" s="39" t="str">
        <f t="shared" si="5"/>
        <v/>
      </c>
      <c r="Q71" s="48"/>
      <c r="R71" s="39">
        <f t="shared" si="1"/>
        <v>34.01068335</v>
      </c>
      <c r="S71" s="22">
        <f t="shared" si="2"/>
        <v>32.09068335</v>
      </c>
      <c r="T71" s="39">
        <f t="shared" si="3"/>
        <v>39.13623594</v>
      </c>
      <c r="U71" s="39">
        <f t="shared" si="4"/>
        <v>81.99736785</v>
      </c>
      <c r="V71" s="39"/>
      <c r="W71" s="50"/>
      <c r="X71" s="23"/>
      <c r="Y71" s="23"/>
      <c r="Z71" s="23"/>
      <c r="AA71" s="23"/>
      <c r="AB71" s="23"/>
    </row>
    <row r="72" ht="12.75" customHeight="1">
      <c r="A72" s="8" t="s">
        <v>39</v>
      </c>
      <c r="B72" s="100">
        <v>43501.0</v>
      </c>
      <c r="C72" s="10">
        <v>0.375</v>
      </c>
      <c r="D72" s="10">
        <v>0.5</v>
      </c>
      <c r="E72" s="22">
        <v>32.0</v>
      </c>
      <c r="F72" s="22"/>
      <c r="G72" s="22">
        <v>27.6</v>
      </c>
      <c r="H72" s="22">
        <v>26.2</v>
      </c>
      <c r="I72" s="22">
        <v>2.1</v>
      </c>
      <c r="J72" s="22">
        <v>29.0</v>
      </c>
      <c r="K72" s="25" t="s">
        <v>109</v>
      </c>
      <c r="L72" s="22">
        <v>54.45</v>
      </c>
      <c r="M72" s="22"/>
      <c r="N72" s="22"/>
      <c r="O72" s="22">
        <f>E74</f>
        <v>29</v>
      </c>
      <c r="P72" s="22" t="str">
        <f t="shared" si="5"/>
        <v/>
      </c>
      <c r="Q72" s="53"/>
      <c r="R72" s="22">
        <f t="shared" si="1"/>
        <v>34.01068335</v>
      </c>
      <c r="S72" s="22">
        <f t="shared" si="2"/>
        <v>32.89068335</v>
      </c>
      <c r="T72" s="22">
        <f t="shared" si="3"/>
        <v>36.92425667</v>
      </c>
      <c r="U72" s="22">
        <f t="shared" si="4"/>
        <v>89.07608795</v>
      </c>
      <c r="V72" s="22" t="str">
        <f>M70+K72-L72</f>
        <v>#VALUE!</v>
      </c>
      <c r="W72" s="46"/>
      <c r="X72" s="23"/>
      <c r="Y72" s="23"/>
      <c r="Z72" s="23"/>
      <c r="AA72" s="23"/>
      <c r="AB72" s="23"/>
    </row>
    <row r="73" ht="12.75" customHeight="1">
      <c r="A73" s="4" t="s">
        <v>39</v>
      </c>
      <c r="B73" s="101">
        <v>43501.0</v>
      </c>
      <c r="C73" s="3">
        <v>0.625</v>
      </c>
      <c r="D73" s="3">
        <v>0.75</v>
      </c>
      <c r="E73" s="39"/>
      <c r="F73" s="39"/>
      <c r="G73" s="39">
        <v>26.0</v>
      </c>
      <c r="H73" s="39">
        <v>25.6</v>
      </c>
      <c r="I73" s="39">
        <v>0.1</v>
      </c>
      <c r="J73" s="39">
        <v>27.4</v>
      </c>
      <c r="K73" s="47"/>
      <c r="L73" s="39"/>
      <c r="M73" s="39"/>
      <c r="N73" s="39"/>
      <c r="O73" s="39"/>
      <c r="P73" s="39" t="str">
        <f t="shared" si="5"/>
        <v/>
      </c>
      <c r="Q73" s="54"/>
      <c r="R73" s="39">
        <f t="shared" si="1"/>
        <v>32.82468122</v>
      </c>
      <c r="S73" s="22">
        <f t="shared" si="2"/>
        <v>32.50468122</v>
      </c>
      <c r="T73" s="39">
        <f t="shared" si="3"/>
        <v>33.61126698</v>
      </c>
      <c r="U73" s="39">
        <f t="shared" si="4"/>
        <v>96.70769398</v>
      </c>
      <c r="V73" s="39"/>
      <c r="W73" s="50"/>
      <c r="X73" s="23"/>
      <c r="Y73" s="23"/>
      <c r="Z73" s="23"/>
      <c r="AA73" s="23"/>
      <c r="AB73" s="23"/>
    </row>
    <row r="74" ht="12.75" customHeight="1">
      <c r="A74" s="8" t="s">
        <v>42</v>
      </c>
      <c r="B74" s="100">
        <v>43502.0</v>
      </c>
      <c r="C74" s="10">
        <v>0.375</v>
      </c>
      <c r="D74" s="10">
        <v>0.5</v>
      </c>
      <c r="E74" s="22">
        <v>29.0</v>
      </c>
      <c r="F74" s="22"/>
      <c r="G74" s="22">
        <v>28.0</v>
      </c>
      <c r="H74" s="22">
        <v>26.2</v>
      </c>
      <c r="I74" s="22">
        <v>3.4</v>
      </c>
      <c r="J74" s="22">
        <v>28.9</v>
      </c>
      <c r="K74" s="25" t="s">
        <v>110</v>
      </c>
      <c r="L74" s="22">
        <v>77.08</v>
      </c>
      <c r="M74" s="22">
        <v>65.5</v>
      </c>
      <c r="N74" s="22"/>
      <c r="O74" s="22">
        <f>E76</f>
        <v>30.8</v>
      </c>
      <c r="P74" s="22" t="str">
        <f t="shared" si="5"/>
        <v/>
      </c>
      <c r="Q74" s="33"/>
      <c r="R74" s="22">
        <f t="shared" si="1"/>
        <v>34.01068335</v>
      </c>
      <c r="S74" s="22">
        <f t="shared" si="2"/>
        <v>32.57068335</v>
      </c>
      <c r="T74" s="22">
        <f t="shared" si="3"/>
        <v>37.79562539</v>
      </c>
      <c r="U74" s="22">
        <f t="shared" si="4"/>
        <v>86.17580212</v>
      </c>
      <c r="V74" s="22" t="str">
        <f>L72+K74-L74</f>
        <v>#VALUE!</v>
      </c>
      <c r="W74" s="46" t="s">
        <v>77</v>
      </c>
      <c r="X74" s="23"/>
      <c r="Y74" s="23"/>
      <c r="Z74" s="23"/>
      <c r="AA74" s="23"/>
      <c r="AB74" s="23"/>
    </row>
    <row r="75" ht="12.75" customHeight="1">
      <c r="A75" s="4" t="s">
        <v>42</v>
      </c>
      <c r="B75" s="101">
        <v>43502.0</v>
      </c>
      <c r="C75" s="3">
        <v>0.625</v>
      </c>
      <c r="D75" s="3">
        <v>0.75</v>
      </c>
      <c r="E75" s="39"/>
      <c r="F75" s="39"/>
      <c r="G75" s="39">
        <v>25.6</v>
      </c>
      <c r="H75" s="39">
        <v>25.1</v>
      </c>
      <c r="I75" s="39">
        <v>1.5</v>
      </c>
      <c r="J75" s="39">
        <v>26.6</v>
      </c>
      <c r="K75" s="47"/>
      <c r="L75" s="39"/>
      <c r="M75" s="39"/>
      <c r="N75" s="39"/>
      <c r="O75" s="39"/>
      <c r="P75" s="39" t="str">
        <f t="shared" si="5"/>
        <v/>
      </c>
      <c r="Q75" s="48"/>
      <c r="R75" s="39">
        <f t="shared" si="1"/>
        <v>31.86404936</v>
      </c>
      <c r="S75" s="22">
        <f t="shared" si="2"/>
        <v>31.46404936</v>
      </c>
      <c r="T75" s="39">
        <f t="shared" si="3"/>
        <v>32.82468122</v>
      </c>
      <c r="U75" s="39">
        <f t="shared" si="4"/>
        <v>95.85485128</v>
      </c>
      <c r="V75" s="39"/>
      <c r="W75" s="50" t="s">
        <v>106</v>
      </c>
      <c r="X75" s="23"/>
      <c r="Y75" s="23"/>
      <c r="Z75" s="23"/>
      <c r="AA75" s="23"/>
      <c r="AB75" s="23"/>
    </row>
    <row r="76" ht="12.75" customHeight="1">
      <c r="A76" s="8" t="s">
        <v>43</v>
      </c>
      <c r="B76" s="100">
        <v>43503.0</v>
      </c>
      <c r="C76" s="10">
        <v>0.375</v>
      </c>
      <c r="D76" s="10">
        <v>0.5</v>
      </c>
      <c r="E76" s="22">
        <v>30.8</v>
      </c>
      <c r="F76" s="22"/>
      <c r="G76" s="22">
        <v>27.6</v>
      </c>
      <c r="H76" s="22">
        <v>26.0</v>
      </c>
      <c r="I76" s="22">
        <v>1.5</v>
      </c>
      <c r="J76" s="22">
        <v>29.5</v>
      </c>
      <c r="K76" s="25" t="s">
        <v>112</v>
      </c>
      <c r="L76" s="22">
        <v>86.72</v>
      </c>
      <c r="M76" s="22">
        <v>48.12</v>
      </c>
      <c r="N76" s="22"/>
      <c r="O76" s="22">
        <f>E78</f>
        <v>30.4</v>
      </c>
      <c r="P76" s="22" t="str">
        <f t="shared" si="5"/>
        <v/>
      </c>
      <c r="Q76" s="53"/>
      <c r="R76" s="22">
        <f t="shared" si="1"/>
        <v>33.61126698</v>
      </c>
      <c r="S76" s="22">
        <f t="shared" si="2"/>
        <v>32.33126698</v>
      </c>
      <c r="T76" s="22">
        <f t="shared" si="3"/>
        <v>36.92425667</v>
      </c>
      <c r="U76" s="22">
        <f t="shared" si="4"/>
        <v>87.56105037</v>
      </c>
      <c r="V76" s="22" t="str">
        <f>M74+K76-L76</f>
        <v>#VALUE!</v>
      </c>
      <c r="W76" s="46"/>
      <c r="X76" s="23"/>
      <c r="Y76" s="23"/>
      <c r="Z76" s="23"/>
      <c r="AA76" s="23"/>
      <c r="AB76" s="23"/>
    </row>
    <row r="77" ht="12.75" customHeight="1">
      <c r="A77" s="4" t="s">
        <v>43</v>
      </c>
      <c r="B77" s="101">
        <v>43503.0</v>
      </c>
      <c r="C77" s="3">
        <v>0.625</v>
      </c>
      <c r="D77" s="3">
        <v>0.75</v>
      </c>
      <c r="E77" s="39"/>
      <c r="F77" s="39"/>
      <c r="G77" s="39">
        <v>26.9</v>
      </c>
      <c r="H77" s="39">
        <v>25.9</v>
      </c>
      <c r="I77" s="39">
        <v>0.6</v>
      </c>
      <c r="J77" s="39">
        <v>28.1</v>
      </c>
      <c r="K77" s="47"/>
      <c r="L77" s="39"/>
      <c r="M77" s="39"/>
      <c r="N77" s="39"/>
      <c r="O77" s="39"/>
      <c r="P77" s="39" t="str">
        <f t="shared" si="5"/>
        <v/>
      </c>
      <c r="Q77" s="54"/>
      <c r="R77" s="39">
        <f t="shared" si="1"/>
        <v>33.41309631</v>
      </c>
      <c r="S77" s="22">
        <f t="shared" si="2"/>
        <v>32.61309631</v>
      </c>
      <c r="T77" s="39">
        <f t="shared" si="3"/>
        <v>35.44139833</v>
      </c>
      <c r="U77" s="39">
        <f t="shared" si="4"/>
        <v>92.0197787</v>
      </c>
      <c r="V77" s="39"/>
      <c r="W77" s="50"/>
      <c r="X77" s="23"/>
      <c r="Y77" s="23"/>
      <c r="Z77" s="23"/>
      <c r="AA77" s="23"/>
      <c r="AB77" s="23"/>
    </row>
    <row r="78" ht="12.75" customHeight="1">
      <c r="A78" s="8" t="s">
        <v>44</v>
      </c>
      <c r="B78" s="100">
        <v>43504.0</v>
      </c>
      <c r="C78" s="10">
        <v>0.375</v>
      </c>
      <c r="D78" s="10">
        <v>0.5</v>
      </c>
      <c r="E78" s="22">
        <v>30.4</v>
      </c>
      <c r="F78" s="22"/>
      <c r="G78" s="22">
        <v>27.0</v>
      </c>
      <c r="H78" s="22">
        <v>25.2</v>
      </c>
      <c r="I78" s="22">
        <v>3.5</v>
      </c>
      <c r="J78" s="22">
        <v>28.1</v>
      </c>
      <c r="K78" s="25" t="s">
        <v>114</v>
      </c>
      <c r="L78" s="22">
        <v>81.76</v>
      </c>
      <c r="M78" s="22">
        <v>59.16</v>
      </c>
      <c r="N78" s="22"/>
      <c r="O78" s="22">
        <f>E80</f>
        <v>30.2</v>
      </c>
      <c r="P78" s="22" t="str">
        <f t="shared" si="5"/>
        <v/>
      </c>
      <c r="Q78" s="33"/>
      <c r="R78" s="22">
        <f t="shared" si="1"/>
        <v>32.05419006</v>
      </c>
      <c r="S78" s="22">
        <f t="shared" si="2"/>
        <v>30.61419006</v>
      </c>
      <c r="T78" s="22">
        <f t="shared" si="3"/>
        <v>35.65000614</v>
      </c>
      <c r="U78" s="22">
        <f t="shared" si="4"/>
        <v>85.87429112</v>
      </c>
      <c r="V78" s="22" t="str">
        <f>M76+K78-L78</f>
        <v>#VALUE!</v>
      </c>
      <c r="W78" s="46"/>
      <c r="X78" s="23"/>
      <c r="Y78" s="23"/>
      <c r="Z78" s="23"/>
      <c r="AA78" s="23"/>
      <c r="AB78" s="23"/>
    </row>
    <row r="79" ht="12.75" customHeight="1">
      <c r="A79" s="4" t="s">
        <v>44</v>
      </c>
      <c r="B79" s="101">
        <v>43504.0</v>
      </c>
      <c r="C79" s="3">
        <v>0.625</v>
      </c>
      <c r="D79" s="3">
        <v>0.75</v>
      </c>
      <c r="E79" s="39"/>
      <c r="F79" s="39"/>
      <c r="G79" s="1">
        <v>27.8</v>
      </c>
      <c r="H79" s="39">
        <v>25.4</v>
      </c>
      <c r="I79" s="39">
        <v>0.5</v>
      </c>
      <c r="J79" s="39">
        <v>29.5</v>
      </c>
      <c r="K79" s="47"/>
      <c r="L79" s="39"/>
      <c r="M79" s="39"/>
      <c r="N79" s="39"/>
      <c r="O79" s="39"/>
      <c r="P79" s="39" t="str">
        <f t="shared" si="5"/>
        <v/>
      </c>
      <c r="Q79" s="48"/>
      <c r="R79" s="39">
        <f t="shared" si="1"/>
        <v>32.43744129</v>
      </c>
      <c r="S79" s="22">
        <f t="shared" si="2"/>
        <v>30.51744129</v>
      </c>
      <c r="T79" s="39">
        <f t="shared" si="3"/>
        <v>37.3577292</v>
      </c>
      <c r="U79" s="39">
        <f t="shared" si="4"/>
        <v>81.68976526</v>
      </c>
      <c r="V79" s="39"/>
      <c r="W79" s="50"/>
      <c r="X79" s="23"/>
      <c r="Y79" s="23"/>
      <c r="Z79" s="23"/>
      <c r="AA79" s="23"/>
      <c r="AB79" s="23"/>
    </row>
    <row r="80" ht="12.75" customHeight="1">
      <c r="A80" s="8" t="s">
        <v>45</v>
      </c>
      <c r="B80" s="100">
        <v>43505.0</v>
      </c>
      <c r="C80" s="10">
        <v>0.375</v>
      </c>
      <c r="D80" s="10">
        <v>0.5</v>
      </c>
      <c r="E80" s="22">
        <v>30.2</v>
      </c>
      <c r="F80" s="22"/>
      <c r="G80" s="22">
        <v>27.3</v>
      </c>
      <c r="H80" s="22">
        <v>25.5</v>
      </c>
      <c r="I80" s="22">
        <v>1.5</v>
      </c>
      <c r="J80" s="22">
        <v>29.3</v>
      </c>
      <c r="K80" s="25" t="s">
        <v>103</v>
      </c>
      <c r="L80" s="22">
        <v>59.13</v>
      </c>
      <c r="M80" s="22"/>
      <c r="N80" s="22"/>
      <c r="O80" s="22">
        <f>E82</f>
        <v>32.4</v>
      </c>
      <c r="P80" s="22" t="str">
        <f t="shared" si="5"/>
        <v/>
      </c>
      <c r="Q80" s="53"/>
      <c r="R80" s="22">
        <f t="shared" si="1"/>
        <v>32.63056049</v>
      </c>
      <c r="S80" s="22">
        <f t="shared" si="2"/>
        <v>31.19056049</v>
      </c>
      <c r="T80" s="22">
        <f t="shared" si="3"/>
        <v>36.28226002</v>
      </c>
      <c r="U80" s="22">
        <f t="shared" si="4"/>
        <v>85.96642125</v>
      </c>
      <c r="V80" s="22" t="str">
        <f>M78+K80-L80</f>
        <v>#VALUE!</v>
      </c>
      <c r="W80" s="46"/>
      <c r="X80" s="23"/>
      <c r="Y80" s="23"/>
      <c r="Z80" s="23"/>
      <c r="AA80" s="23"/>
      <c r="AB80" s="23"/>
    </row>
    <row r="81" ht="12.75" customHeight="1">
      <c r="A81" s="4" t="s">
        <v>45</v>
      </c>
      <c r="B81" s="101">
        <v>43505.0</v>
      </c>
      <c r="C81" s="3">
        <v>0.625</v>
      </c>
      <c r="D81" s="3">
        <v>0.75</v>
      </c>
      <c r="E81" s="39"/>
      <c r="F81" s="39"/>
      <c r="G81" s="39"/>
      <c r="H81" s="39"/>
      <c r="I81" s="39"/>
      <c r="J81" s="39"/>
      <c r="K81" s="47"/>
      <c r="L81" s="39"/>
      <c r="M81" s="39"/>
      <c r="N81" s="39"/>
      <c r="O81" s="39"/>
      <c r="P81" s="39" t="str">
        <f t="shared" si="5"/>
        <v/>
      </c>
      <c r="Q81" s="54"/>
      <c r="R81" s="39" t="str">
        <f t="shared" si="1"/>
        <v/>
      </c>
      <c r="S81" s="22" t="str">
        <f t="shared" si="2"/>
        <v/>
      </c>
      <c r="T81" s="39" t="str">
        <f t="shared" si="3"/>
        <v/>
      </c>
      <c r="U81" s="39" t="str">
        <f t="shared" si="4"/>
        <v/>
      </c>
      <c r="V81" s="39"/>
      <c r="W81" s="50"/>
      <c r="X81" s="23"/>
      <c r="Y81" s="23"/>
      <c r="Z81" s="23"/>
      <c r="AA81" s="23"/>
      <c r="AB81" s="23"/>
    </row>
    <row r="82" ht="12.75" customHeight="1">
      <c r="A82" s="8" t="s">
        <v>46</v>
      </c>
      <c r="B82" s="100">
        <v>43506.0</v>
      </c>
      <c r="C82" s="10">
        <v>0.375</v>
      </c>
      <c r="D82" s="10">
        <v>0.5</v>
      </c>
      <c r="E82" s="22">
        <v>32.4</v>
      </c>
      <c r="F82" s="22"/>
      <c r="G82" s="22">
        <v>28.8</v>
      </c>
      <c r="H82" s="22">
        <v>26.4</v>
      </c>
      <c r="I82" s="22">
        <v>1.4</v>
      </c>
      <c r="J82" s="22">
        <v>29.8</v>
      </c>
      <c r="K82" s="25" t="s">
        <v>116</v>
      </c>
      <c r="L82" s="22">
        <v>78.88</v>
      </c>
      <c r="M82" s="22"/>
      <c r="N82" s="22"/>
      <c r="O82" s="22">
        <f>E84</f>
        <v>32.4</v>
      </c>
      <c r="P82" s="22" t="str">
        <f t="shared" si="5"/>
        <v/>
      </c>
      <c r="Q82" s="33"/>
      <c r="R82" s="22">
        <f t="shared" si="1"/>
        <v>34.41422945</v>
      </c>
      <c r="S82" s="22">
        <f t="shared" si="2"/>
        <v>32.49422945</v>
      </c>
      <c r="T82" s="22">
        <f t="shared" si="3"/>
        <v>39.59220806</v>
      </c>
      <c r="U82" s="22">
        <f t="shared" si="4"/>
        <v>82.07228402</v>
      </c>
      <c r="V82" s="22" t="str">
        <f>L80+K82-L82</f>
        <v>#VALUE!</v>
      </c>
      <c r="W82" s="46"/>
      <c r="X82" s="23"/>
      <c r="Y82" s="23"/>
      <c r="Z82" s="23"/>
      <c r="AA82" s="23"/>
      <c r="AB82" s="23"/>
    </row>
    <row r="83" ht="12.75" customHeight="1">
      <c r="A83" s="4" t="s">
        <v>46</v>
      </c>
      <c r="B83" s="101">
        <v>43506.0</v>
      </c>
      <c r="C83" s="3">
        <v>0.625</v>
      </c>
      <c r="D83" s="3">
        <v>0.75</v>
      </c>
      <c r="E83" s="39"/>
      <c r="F83" s="39"/>
      <c r="G83" s="39"/>
      <c r="H83" s="39"/>
      <c r="I83" s="39"/>
      <c r="J83" s="39"/>
      <c r="K83" s="47"/>
      <c r="L83" s="39"/>
      <c r="M83" s="39"/>
      <c r="N83" s="39"/>
      <c r="O83" s="39"/>
      <c r="P83" s="39" t="str">
        <f t="shared" si="5"/>
        <v/>
      </c>
      <c r="Q83" s="48"/>
      <c r="R83" s="39" t="str">
        <f t="shared" si="1"/>
        <v/>
      </c>
      <c r="S83" s="22" t="str">
        <f t="shared" si="2"/>
        <v/>
      </c>
      <c r="T83" s="39" t="str">
        <f t="shared" si="3"/>
        <v/>
      </c>
      <c r="U83" s="39" t="str">
        <f t="shared" si="4"/>
        <v/>
      </c>
      <c r="V83" s="39"/>
      <c r="W83" s="50"/>
      <c r="X83" s="23"/>
      <c r="Y83" s="23"/>
      <c r="Z83" s="23"/>
      <c r="AA83" s="23"/>
      <c r="AB83" s="23"/>
    </row>
    <row r="84" ht="12.75" customHeight="1">
      <c r="A84" s="8" t="s">
        <v>25</v>
      </c>
      <c r="B84" s="100">
        <v>43507.0</v>
      </c>
      <c r="C84" s="10">
        <v>0.375</v>
      </c>
      <c r="D84" s="10">
        <v>0.5</v>
      </c>
      <c r="E84" s="22">
        <v>32.4</v>
      </c>
      <c r="F84" s="22"/>
      <c r="G84" s="22">
        <v>28.8</v>
      </c>
      <c r="H84" s="22">
        <v>27.0</v>
      </c>
      <c r="I84" s="22">
        <v>1.7</v>
      </c>
      <c r="J84" s="22">
        <v>30.0</v>
      </c>
      <c r="K84" s="25" t="s">
        <v>72</v>
      </c>
      <c r="L84" s="22">
        <v>83.4</v>
      </c>
      <c r="M84" s="22">
        <v>58.39</v>
      </c>
      <c r="N84" s="22"/>
      <c r="O84" s="22">
        <f>E86</f>
        <v>32.6</v>
      </c>
      <c r="P84" s="22" t="str">
        <f t="shared" si="5"/>
        <v/>
      </c>
      <c r="Q84" s="33"/>
      <c r="R84" s="22">
        <f t="shared" si="1"/>
        <v>35.65000614</v>
      </c>
      <c r="S84" s="22">
        <f t="shared" si="2"/>
        <v>34.21000614</v>
      </c>
      <c r="T84" s="22">
        <f t="shared" si="3"/>
        <v>39.59220806</v>
      </c>
      <c r="U84" s="22">
        <f t="shared" si="4"/>
        <v>86.40590615</v>
      </c>
      <c r="V84" s="22" t="str">
        <f>L82+K84-L84</f>
        <v>#VALUE!</v>
      </c>
      <c r="W84" s="46"/>
      <c r="X84" s="23"/>
      <c r="Y84" s="23"/>
      <c r="Z84" s="23"/>
      <c r="AA84" s="23"/>
      <c r="AB84" s="23"/>
    </row>
    <row r="85" ht="12.75" customHeight="1">
      <c r="A85" s="4" t="s">
        <v>25</v>
      </c>
      <c r="B85" s="101">
        <v>43507.0</v>
      </c>
      <c r="C85" s="3">
        <v>0.625</v>
      </c>
      <c r="D85" s="3">
        <v>0.75</v>
      </c>
      <c r="E85" s="39"/>
      <c r="F85" s="39"/>
      <c r="G85" s="39">
        <v>27.2</v>
      </c>
      <c r="H85" s="39">
        <v>26.3</v>
      </c>
      <c r="I85" s="39">
        <v>0.5</v>
      </c>
      <c r="J85" s="39">
        <v>29.2</v>
      </c>
      <c r="K85" s="47"/>
      <c r="L85" s="39"/>
      <c r="M85" s="39"/>
      <c r="N85" s="39"/>
      <c r="O85" s="39"/>
      <c r="P85" s="39" t="str">
        <f t="shared" si="5"/>
        <v/>
      </c>
      <c r="Q85" s="48"/>
      <c r="R85" s="39">
        <f t="shared" si="1"/>
        <v>34.21193795</v>
      </c>
      <c r="S85" s="22">
        <f t="shared" si="2"/>
        <v>33.49193795</v>
      </c>
      <c r="T85" s="39">
        <f t="shared" si="3"/>
        <v>36.07043238</v>
      </c>
      <c r="U85" s="39">
        <f t="shared" si="4"/>
        <v>92.85150118</v>
      </c>
      <c r="V85" s="39"/>
      <c r="W85" s="50"/>
      <c r="X85" s="23"/>
      <c r="Y85" s="23"/>
      <c r="Z85" s="23"/>
      <c r="AA85" s="23"/>
      <c r="AB85" s="23"/>
    </row>
    <row r="86" ht="12.75" customHeight="1">
      <c r="A86" s="8" t="s">
        <v>39</v>
      </c>
      <c r="B86" s="100">
        <v>43508.0</v>
      </c>
      <c r="C86" s="10">
        <v>0.375</v>
      </c>
      <c r="D86" s="10">
        <v>0.5</v>
      </c>
      <c r="E86" s="22">
        <v>32.6</v>
      </c>
      <c r="F86" s="22"/>
      <c r="G86" s="22">
        <v>29.0</v>
      </c>
      <c r="H86" s="22">
        <v>26.7</v>
      </c>
      <c r="I86" s="22">
        <v>3.5</v>
      </c>
      <c r="J86" s="22">
        <v>29.5</v>
      </c>
      <c r="K86" s="25" t="s">
        <v>82</v>
      </c>
      <c r="L86" s="22">
        <v>65.79</v>
      </c>
      <c r="M86" s="22"/>
      <c r="N86" s="22"/>
      <c r="O86" s="22">
        <f>E88</f>
        <v>32.6</v>
      </c>
      <c r="P86" s="22" t="str">
        <f t="shared" si="5"/>
        <v/>
      </c>
      <c r="Q86" s="53"/>
      <c r="R86" s="22">
        <f t="shared" si="1"/>
        <v>35.0273704</v>
      </c>
      <c r="S86" s="22">
        <f t="shared" si="2"/>
        <v>33.1873704</v>
      </c>
      <c r="T86" s="22">
        <f t="shared" si="3"/>
        <v>40.05279577</v>
      </c>
      <c r="U86" s="22">
        <f t="shared" si="4"/>
        <v>82.85906081</v>
      </c>
      <c r="V86" s="22" t="str">
        <f>M84+K86-L86</f>
        <v>#VALUE!</v>
      </c>
      <c r="W86" s="46"/>
      <c r="X86" s="23"/>
      <c r="Y86" s="23"/>
      <c r="Z86" s="23"/>
      <c r="AA86" s="23"/>
      <c r="AB86" s="23"/>
    </row>
    <row r="87" ht="12.75" customHeight="1">
      <c r="A87" s="4" t="s">
        <v>39</v>
      </c>
      <c r="B87" s="101">
        <v>43508.0</v>
      </c>
      <c r="C87" s="3">
        <v>0.625</v>
      </c>
      <c r="D87" s="3">
        <v>0.75</v>
      </c>
      <c r="E87" s="39"/>
      <c r="F87" s="39"/>
      <c r="G87" s="39">
        <v>29.5</v>
      </c>
      <c r="H87" s="39">
        <v>26.3</v>
      </c>
      <c r="I87" s="39">
        <v>4.5</v>
      </c>
      <c r="J87" s="39">
        <v>31.2</v>
      </c>
      <c r="K87" s="47"/>
      <c r="L87" s="39"/>
      <c r="M87" s="39"/>
      <c r="N87" s="39"/>
      <c r="O87" s="39"/>
      <c r="P87" s="39" t="str">
        <f t="shared" si="5"/>
        <v/>
      </c>
      <c r="Q87" s="54"/>
      <c r="R87" s="39">
        <f t="shared" si="1"/>
        <v>34.21193795</v>
      </c>
      <c r="S87" s="22">
        <f t="shared" si="2"/>
        <v>31.65193795</v>
      </c>
      <c r="T87" s="39">
        <f t="shared" si="3"/>
        <v>41.22471588</v>
      </c>
      <c r="U87" s="39">
        <f t="shared" si="4"/>
        <v>76.77903235</v>
      </c>
      <c r="V87" s="39"/>
      <c r="W87" s="50"/>
      <c r="X87" s="23"/>
      <c r="Y87" s="23"/>
      <c r="Z87" s="23"/>
      <c r="AA87" s="23"/>
      <c r="AB87" s="23"/>
    </row>
    <row r="88" ht="12.75" customHeight="1">
      <c r="A88" s="8" t="s">
        <v>42</v>
      </c>
      <c r="B88" s="100">
        <v>43509.0</v>
      </c>
      <c r="C88" s="10">
        <v>0.375</v>
      </c>
      <c r="D88" s="10">
        <v>0.5</v>
      </c>
      <c r="E88" s="22">
        <v>32.6</v>
      </c>
      <c r="F88" s="22"/>
      <c r="G88" s="22">
        <v>25.5</v>
      </c>
      <c r="H88" s="22">
        <v>25.2</v>
      </c>
      <c r="I88" s="22">
        <v>0.0</v>
      </c>
      <c r="J88" s="22">
        <v>27.2</v>
      </c>
      <c r="K88" s="25" t="s">
        <v>119</v>
      </c>
      <c r="L88" s="22">
        <v>67.0</v>
      </c>
      <c r="M88" s="22">
        <v>52.55</v>
      </c>
      <c r="N88" s="22"/>
      <c r="O88" s="22">
        <f>E90</f>
        <v>31.8</v>
      </c>
      <c r="P88" s="22" t="str">
        <f t="shared" si="5"/>
        <v/>
      </c>
      <c r="Q88" s="33"/>
      <c r="R88" s="22">
        <f t="shared" si="1"/>
        <v>32.05419006</v>
      </c>
      <c r="S88" s="22">
        <f t="shared" si="2"/>
        <v>31.81419006</v>
      </c>
      <c r="T88" s="22">
        <f t="shared" si="3"/>
        <v>32.63056049</v>
      </c>
      <c r="U88" s="22">
        <f t="shared" si="4"/>
        <v>97.49814155</v>
      </c>
      <c r="V88" s="22" t="str">
        <f>L86+K88-L88</f>
        <v>#VALUE!</v>
      </c>
      <c r="W88" s="46"/>
      <c r="X88" s="23"/>
      <c r="Y88" s="23"/>
      <c r="Z88" s="23"/>
      <c r="AA88" s="23"/>
      <c r="AB88" s="23"/>
    </row>
    <row r="89" ht="12.75" customHeight="1">
      <c r="A89" s="4" t="s">
        <v>42</v>
      </c>
      <c r="B89" s="101">
        <v>43509.0</v>
      </c>
      <c r="C89" s="3">
        <v>0.625</v>
      </c>
      <c r="D89" s="3">
        <v>0.75</v>
      </c>
      <c r="E89" s="39"/>
      <c r="F89" s="39"/>
      <c r="G89" s="39">
        <v>25.4</v>
      </c>
      <c r="H89" s="39">
        <v>24.8</v>
      </c>
      <c r="I89" s="39">
        <v>0.7</v>
      </c>
      <c r="J89" s="39">
        <v>26.7</v>
      </c>
      <c r="K89" s="47"/>
      <c r="L89" s="39"/>
      <c r="M89" s="39"/>
      <c r="N89" s="39"/>
      <c r="O89" s="39"/>
      <c r="P89" s="39" t="str">
        <f t="shared" si="5"/>
        <v/>
      </c>
      <c r="Q89" s="48"/>
      <c r="R89" s="39">
        <f t="shared" si="1"/>
        <v>31.29951528</v>
      </c>
      <c r="S89" s="22">
        <f t="shared" si="2"/>
        <v>30.81951528</v>
      </c>
      <c r="T89" s="39">
        <f t="shared" si="3"/>
        <v>32.43744129</v>
      </c>
      <c r="U89" s="39">
        <f t="shared" si="4"/>
        <v>95.01216513</v>
      </c>
      <c r="V89" s="39"/>
      <c r="W89" s="50" t="s">
        <v>120</v>
      </c>
      <c r="X89" s="23"/>
      <c r="Y89" s="23"/>
      <c r="Z89" s="23"/>
      <c r="AA89" s="23"/>
      <c r="AB89" s="23"/>
    </row>
    <row r="90" ht="12.75" customHeight="1">
      <c r="A90" s="8" t="s">
        <v>43</v>
      </c>
      <c r="B90" s="100">
        <v>43510.0</v>
      </c>
      <c r="C90" s="10">
        <v>0.375</v>
      </c>
      <c r="D90" s="10">
        <v>0.5</v>
      </c>
      <c r="E90" s="22">
        <v>31.8</v>
      </c>
      <c r="F90" s="22"/>
      <c r="G90" s="22">
        <v>26.8</v>
      </c>
      <c r="H90" s="22">
        <v>25.9</v>
      </c>
      <c r="I90" s="22">
        <v>0.2</v>
      </c>
      <c r="J90" s="22">
        <v>27.2</v>
      </c>
      <c r="K90" s="25" t="s">
        <v>121</v>
      </c>
      <c r="L90" s="22">
        <v>79.48</v>
      </c>
      <c r="M90" s="22">
        <v>57.63</v>
      </c>
      <c r="N90" s="22"/>
      <c r="O90" s="22">
        <f>E92</f>
        <v>30.3</v>
      </c>
      <c r="P90" s="22" t="str">
        <f t="shared" si="5"/>
        <v/>
      </c>
      <c r="Q90" s="53"/>
      <c r="R90" s="22">
        <f t="shared" si="1"/>
        <v>33.41309631</v>
      </c>
      <c r="S90" s="22">
        <f t="shared" si="2"/>
        <v>32.69309631</v>
      </c>
      <c r="T90" s="22">
        <f t="shared" si="3"/>
        <v>35.23385461</v>
      </c>
      <c r="U90" s="22">
        <f t="shared" si="4"/>
        <v>92.78887217</v>
      </c>
      <c r="V90" s="22" t="str">
        <f>M88+K90-L90</f>
        <v>#VALUE!</v>
      </c>
      <c r="W90" s="46" t="s">
        <v>122</v>
      </c>
      <c r="X90" s="23"/>
      <c r="Y90" s="23"/>
      <c r="Z90" s="23"/>
      <c r="AA90" s="23"/>
      <c r="AB90" s="23"/>
    </row>
    <row r="91" ht="12.75" customHeight="1">
      <c r="A91" s="4" t="s">
        <v>43</v>
      </c>
      <c r="B91" s="101">
        <v>43510.0</v>
      </c>
      <c r="C91" s="3">
        <v>0.625</v>
      </c>
      <c r="D91" s="3">
        <v>0.75</v>
      </c>
      <c r="E91" s="39"/>
      <c r="F91" s="39"/>
      <c r="G91" s="39">
        <v>25.3</v>
      </c>
      <c r="H91" s="39">
        <v>24.6</v>
      </c>
      <c r="I91" s="39">
        <v>0.0</v>
      </c>
      <c r="J91" s="39">
        <v>26.2</v>
      </c>
      <c r="K91" s="47"/>
      <c r="L91" s="39"/>
      <c r="M91" s="39"/>
      <c r="N91" s="39"/>
      <c r="O91" s="39"/>
      <c r="P91" s="39" t="str">
        <f t="shared" si="5"/>
        <v/>
      </c>
      <c r="Q91" s="54"/>
      <c r="R91" s="39">
        <f t="shared" si="1"/>
        <v>30.92802314</v>
      </c>
      <c r="S91" s="22">
        <f t="shared" si="2"/>
        <v>30.36802314</v>
      </c>
      <c r="T91" s="39">
        <f t="shared" si="3"/>
        <v>32.24531926</v>
      </c>
      <c r="U91" s="39">
        <f t="shared" si="4"/>
        <v>94.17808177</v>
      </c>
      <c r="V91" s="39"/>
      <c r="W91" s="50" t="s">
        <v>123</v>
      </c>
      <c r="X91" s="23"/>
      <c r="Y91" s="23"/>
      <c r="Z91" s="23"/>
      <c r="AA91" s="23"/>
      <c r="AB91" s="23"/>
    </row>
    <row r="92" ht="12.75" customHeight="1">
      <c r="A92" s="8" t="s">
        <v>44</v>
      </c>
      <c r="B92" s="100">
        <v>43511.0</v>
      </c>
      <c r="C92" s="10">
        <v>0.375</v>
      </c>
      <c r="D92" s="10">
        <v>0.5</v>
      </c>
      <c r="E92" s="22">
        <v>30.3</v>
      </c>
      <c r="F92" s="22"/>
      <c r="G92" s="22">
        <v>25.2</v>
      </c>
      <c r="H92" s="22">
        <v>24.6</v>
      </c>
      <c r="I92" s="22">
        <v>0.5</v>
      </c>
      <c r="J92" s="22">
        <v>27.8</v>
      </c>
      <c r="K92" s="25" t="s">
        <v>124</v>
      </c>
      <c r="L92" s="22">
        <v>70.95</v>
      </c>
      <c r="M92" s="22">
        <v>51.9</v>
      </c>
      <c r="N92" s="22"/>
      <c r="O92" s="22">
        <f>E94</f>
        <v>31.4</v>
      </c>
      <c r="P92" s="22" t="str">
        <f t="shared" si="5"/>
        <v/>
      </c>
      <c r="Q92" s="33"/>
      <c r="R92" s="22">
        <f t="shared" si="1"/>
        <v>30.92802314</v>
      </c>
      <c r="S92" s="22">
        <f t="shared" si="2"/>
        <v>30.44802314</v>
      </c>
      <c r="T92" s="22">
        <f t="shared" si="3"/>
        <v>32.05419006</v>
      </c>
      <c r="U92" s="22">
        <f t="shared" si="4"/>
        <v>94.98921384</v>
      </c>
      <c r="V92" s="22" t="str">
        <f>M90+K92-L92</f>
        <v>#VALUE!</v>
      </c>
      <c r="W92" s="46" t="s">
        <v>125</v>
      </c>
      <c r="X92" s="23"/>
      <c r="Y92" s="23"/>
      <c r="Z92" s="23"/>
      <c r="AA92" s="23"/>
      <c r="AB92" s="23"/>
    </row>
    <row r="93" ht="12.75" customHeight="1">
      <c r="A93" s="4" t="s">
        <v>44</v>
      </c>
      <c r="B93" s="101">
        <v>43511.0</v>
      </c>
      <c r="C93" s="3">
        <v>0.625</v>
      </c>
      <c r="D93" s="3">
        <v>0.75</v>
      </c>
      <c r="E93" s="39"/>
      <c r="F93" s="39"/>
      <c r="G93" s="1">
        <v>30.6</v>
      </c>
      <c r="H93" s="1">
        <v>27.6</v>
      </c>
      <c r="I93" s="39">
        <v>0.5</v>
      </c>
      <c r="J93" s="39">
        <v>30.2</v>
      </c>
      <c r="K93" s="47"/>
      <c r="L93" s="39"/>
      <c r="M93" s="39"/>
      <c r="N93" s="39"/>
      <c r="O93" s="39"/>
      <c r="P93" s="39" t="str">
        <f t="shared" si="5"/>
        <v/>
      </c>
      <c r="Q93" s="48"/>
      <c r="R93" s="39">
        <f t="shared" si="1"/>
        <v>36.92425667</v>
      </c>
      <c r="S93" s="22">
        <f t="shared" si="2"/>
        <v>34.52425667</v>
      </c>
      <c r="T93" s="39">
        <f t="shared" si="3"/>
        <v>43.90841311</v>
      </c>
      <c r="U93" s="39">
        <f t="shared" si="4"/>
        <v>78.62788524</v>
      </c>
      <c r="V93" s="39"/>
      <c r="W93" s="50"/>
      <c r="X93" s="23"/>
      <c r="Y93" s="23"/>
      <c r="Z93" s="23"/>
      <c r="AA93" s="23"/>
      <c r="AB93" s="23"/>
    </row>
    <row r="94" ht="12.75" customHeight="1">
      <c r="A94" s="8" t="s">
        <v>45</v>
      </c>
      <c r="B94" s="100">
        <v>43512.0</v>
      </c>
      <c r="C94" s="10">
        <v>0.375</v>
      </c>
      <c r="D94" s="10">
        <v>0.5</v>
      </c>
      <c r="E94" s="22">
        <v>31.4</v>
      </c>
      <c r="F94" s="22"/>
      <c r="G94" s="22">
        <v>29.0</v>
      </c>
      <c r="H94" s="22">
        <v>26.0</v>
      </c>
      <c r="I94" s="13">
        <v>2.5</v>
      </c>
      <c r="J94" s="13">
        <v>29.3</v>
      </c>
      <c r="K94" s="25" t="s">
        <v>63</v>
      </c>
      <c r="L94" s="22">
        <v>50.1</v>
      </c>
      <c r="M94" s="22">
        <v>57.78</v>
      </c>
      <c r="N94" s="22"/>
      <c r="O94" s="22">
        <f>E96</f>
        <v>32.4</v>
      </c>
      <c r="P94" s="22" t="str">
        <f t="shared" si="5"/>
        <v/>
      </c>
      <c r="Q94" s="53"/>
      <c r="R94" s="22">
        <f t="shared" si="1"/>
        <v>33.61126698</v>
      </c>
      <c r="S94" s="22">
        <f t="shared" si="2"/>
        <v>31.21126698</v>
      </c>
      <c r="T94" s="22">
        <f t="shared" si="3"/>
        <v>40.05279577</v>
      </c>
      <c r="U94" s="22">
        <f t="shared" si="4"/>
        <v>77.92531428</v>
      </c>
      <c r="V94" s="22" t="str">
        <f>M92+K94-L94</f>
        <v>#VALUE!</v>
      </c>
      <c r="W94" s="46"/>
      <c r="X94" s="23"/>
      <c r="Y94" s="23"/>
      <c r="Z94" s="23"/>
      <c r="AA94" s="23"/>
      <c r="AB94" s="23"/>
    </row>
    <row r="95" ht="12.75" customHeight="1">
      <c r="A95" s="4" t="s">
        <v>45</v>
      </c>
      <c r="B95" s="101">
        <v>43512.0</v>
      </c>
      <c r="C95" s="3">
        <v>0.625</v>
      </c>
      <c r="D95" s="3">
        <v>0.75</v>
      </c>
      <c r="E95" s="39"/>
      <c r="F95" s="39"/>
      <c r="G95" s="1"/>
      <c r="H95" s="1"/>
      <c r="I95" s="1"/>
      <c r="J95" s="1"/>
      <c r="K95" s="47"/>
      <c r="L95" s="39"/>
      <c r="M95" s="39"/>
      <c r="N95" s="39"/>
      <c r="O95" s="39"/>
      <c r="P95" s="39" t="str">
        <f t="shared" si="5"/>
        <v/>
      </c>
      <c r="Q95" s="54"/>
      <c r="R95" s="39" t="str">
        <f t="shared" si="1"/>
        <v/>
      </c>
      <c r="S95" s="22" t="str">
        <f t="shared" si="2"/>
        <v/>
      </c>
      <c r="T95" s="39" t="str">
        <f t="shared" si="3"/>
        <v/>
      </c>
      <c r="U95" s="39" t="str">
        <f t="shared" si="4"/>
        <v/>
      </c>
      <c r="V95" s="54"/>
      <c r="W95" s="50"/>
      <c r="X95" s="23"/>
      <c r="Y95" s="23"/>
      <c r="Z95" s="23"/>
      <c r="AA95" s="23"/>
      <c r="AB95" s="23"/>
    </row>
    <row r="96" ht="12.75" customHeight="1">
      <c r="A96" s="8" t="s">
        <v>46</v>
      </c>
      <c r="B96" s="100">
        <v>43513.0</v>
      </c>
      <c r="C96" s="10">
        <v>0.375</v>
      </c>
      <c r="D96" s="10">
        <v>0.5</v>
      </c>
      <c r="E96" s="22">
        <v>32.4</v>
      </c>
      <c r="F96" s="22"/>
      <c r="G96" s="22">
        <v>25.9</v>
      </c>
      <c r="H96" s="22">
        <v>24.9</v>
      </c>
      <c r="I96" s="22">
        <v>1.5</v>
      </c>
      <c r="J96" s="22">
        <v>28.3</v>
      </c>
      <c r="K96" s="25" t="s">
        <v>59</v>
      </c>
      <c r="L96" s="22">
        <v>51.73</v>
      </c>
      <c r="M96" s="22">
        <v>67.05</v>
      </c>
      <c r="N96" s="22"/>
      <c r="O96" s="22">
        <f>E98</f>
        <v>30.9</v>
      </c>
      <c r="P96" s="22" t="str">
        <f t="shared" si="5"/>
        <v/>
      </c>
      <c r="Q96" s="33"/>
      <c r="R96" s="22">
        <f t="shared" si="1"/>
        <v>31.48671626</v>
      </c>
      <c r="S96" s="22">
        <f t="shared" si="2"/>
        <v>30.68671626</v>
      </c>
      <c r="T96" s="22">
        <f t="shared" si="3"/>
        <v>33.41309631</v>
      </c>
      <c r="U96" s="22">
        <f t="shared" si="4"/>
        <v>91.8403849</v>
      </c>
      <c r="V96" s="22" t="str">
        <f>M94+K96-L96</f>
        <v>#VALUE!</v>
      </c>
      <c r="W96" s="46"/>
      <c r="X96" s="23"/>
      <c r="Y96" s="23"/>
      <c r="Z96" s="23"/>
      <c r="AA96" s="23"/>
      <c r="AB96" s="23"/>
    </row>
    <row r="97" ht="12.75" customHeight="1">
      <c r="A97" s="4" t="s">
        <v>46</v>
      </c>
      <c r="B97" s="101">
        <v>43513.0</v>
      </c>
      <c r="C97" s="3">
        <v>0.625</v>
      </c>
      <c r="D97" s="3">
        <v>0.75</v>
      </c>
      <c r="E97" s="39"/>
      <c r="F97" s="39"/>
      <c r="G97" s="39"/>
      <c r="H97" s="39"/>
      <c r="I97" s="39"/>
      <c r="J97" s="39"/>
      <c r="K97" s="47"/>
      <c r="L97" s="39"/>
      <c r="M97" s="39"/>
      <c r="N97" s="39"/>
      <c r="O97" s="39"/>
      <c r="P97" s="39" t="str">
        <f t="shared" si="5"/>
        <v/>
      </c>
      <c r="Q97" s="48"/>
      <c r="R97" s="39" t="str">
        <f t="shared" si="1"/>
        <v/>
      </c>
      <c r="S97" s="22" t="str">
        <f t="shared" si="2"/>
        <v/>
      </c>
      <c r="T97" s="39" t="str">
        <f t="shared" si="3"/>
        <v/>
      </c>
      <c r="U97" s="39" t="str">
        <f t="shared" si="4"/>
        <v/>
      </c>
      <c r="V97" s="54"/>
      <c r="W97" s="50"/>
      <c r="X97" s="23"/>
      <c r="Y97" s="23"/>
      <c r="Z97" s="23"/>
      <c r="AA97" s="23"/>
      <c r="AB97" s="23"/>
    </row>
    <row r="98" ht="12.75" customHeight="1">
      <c r="A98" s="8" t="s">
        <v>25</v>
      </c>
      <c r="B98" s="100">
        <v>43514.0</v>
      </c>
      <c r="C98" s="10">
        <v>0.375</v>
      </c>
      <c r="D98" s="10">
        <v>0.5</v>
      </c>
      <c r="E98" s="22">
        <v>30.9</v>
      </c>
      <c r="F98" s="22"/>
      <c r="G98" s="22">
        <v>23.9</v>
      </c>
      <c r="H98" s="22">
        <v>23.4</v>
      </c>
      <c r="I98" s="22">
        <v>1.6</v>
      </c>
      <c r="J98" s="22">
        <v>28.7</v>
      </c>
      <c r="K98" s="25" t="s">
        <v>127</v>
      </c>
      <c r="L98" s="53" t="s">
        <v>128</v>
      </c>
      <c r="M98" s="22">
        <v>51.68</v>
      </c>
      <c r="N98" s="22"/>
      <c r="O98" s="22">
        <f>E100</f>
        <v>28</v>
      </c>
      <c r="P98" s="22" t="str">
        <f t="shared" si="5"/>
        <v/>
      </c>
      <c r="Q98" s="53"/>
      <c r="R98" s="22">
        <f t="shared" si="1"/>
        <v>28.77878002</v>
      </c>
      <c r="S98" s="22">
        <f t="shared" si="2"/>
        <v>28.37878002</v>
      </c>
      <c r="T98" s="22">
        <f t="shared" si="3"/>
        <v>29.65791051</v>
      </c>
      <c r="U98" s="22">
        <f t="shared" si="4"/>
        <v>95.68705123</v>
      </c>
      <c r="V98" s="22"/>
      <c r="W98" s="46"/>
      <c r="X98" s="23"/>
      <c r="Y98" s="23"/>
      <c r="Z98" s="23"/>
      <c r="AA98" s="23"/>
      <c r="AB98" s="23"/>
    </row>
    <row r="99" ht="12.75" customHeight="1">
      <c r="A99" s="4" t="s">
        <v>25</v>
      </c>
      <c r="B99" s="101">
        <v>43514.0</v>
      </c>
      <c r="C99" s="3">
        <v>0.625</v>
      </c>
      <c r="D99" s="3">
        <v>0.75</v>
      </c>
      <c r="E99" s="39"/>
      <c r="F99" s="39"/>
      <c r="G99" s="39">
        <v>27.1</v>
      </c>
      <c r="H99" s="39">
        <v>25.4</v>
      </c>
      <c r="I99" s="39">
        <v>1.6</v>
      </c>
      <c r="J99" s="39">
        <v>27.8</v>
      </c>
      <c r="K99" s="47"/>
      <c r="L99" s="39"/>
      <c r="M99" s="39"/>
      <c r="N99" s="39"/>
      <c r="O99" s="39"/>
      <c r="P99" s="39" t="str">
        <f t="shared" si="5"/>
        <v/>
      </c>
      <c r="Q99" s="54"/>
      <c r="R99" s="39">
        <f t="shared" si="1"/>
        <v>32.43744129</v>
      </c>
      <c r="S99" s="22">
        <f t="shared" si="2"/>
        <v>31.07744129</v>
      </c>
      <c r="T99" s="39">
        <f t="shared" si="3"/>
        <v>35.85968262</v>
      </c>
      <c r="U99" s="39">
        <f t="shared" si="4"/>
        <v>86.66401656</v>
      </c>
      <c r="V99" s="39"/>
      <c r="W99" s="50"/>
      <c r="X99" s="23"/>
      <c r="Y99" s="23"/>
      <c r="Z99" s="23"/>
      <c r="AA99" s="23"/>
      <c r="AB99" s="23"/>
    </row>
    <row r="100" ht="12.75" customHeight="1">
      <c r="A100" s="8" t="s">
        <v>39</v>
      </c>
      <c r="B100" s="100">
        <v>43515.0</v>
      </c>
      <c r="C100" s="10">
        <v>0.375</v>
      </c>
      <c r="D100" s="10">
        <v>0.5</v>
      </c>
      <c r="E100" s="22">
        <v>28.0</v>
      </c>
      <c r="F100" s="22"/>
      <c r="G100" s="22">
        <v>25.3</v>
      </c>
      <c r="H100" s="22">
        <v>24.5</v>
      </c>
      <c r="I100" s="22">
        <v>1.9</v>
      </c>
      <c r="J100" s="22">
        <v>27.4</v>
      </c>
      <c r="K100" s="25" t="s">
        <v>129</v>
      </c>
      <c r="L100" s="22">
        <v>56.19</v>
      </c>
      <c r="M100" s="22"/>
      <c r="N100" s="22"/>
      <c r="O100" s="22">
        <f>E102</f>
        <v>31.6</v>
      </c>
      <c r="P100" s="22" t="str">
        <f t="shared" si="5"/>
        <v/>
      </c>
      <c r="Q100" s="33"/>
      <c r="R100" s="22">
        <f t="shared" si="1"/>
        <v>30.74372349</v>
      </c>
      <c r="S100" s="22">
        <f t="shared" si="2"/>
        <v>30.10372349</v>
      </c>
      <c r="T100" s="22">
        <f t="shared" si="3"/>
        <v>32.24531926</v>
      </c>
      <c r="U100" s="22">
        <f t="shared" si="4"/>
        <v>93.35842901</v>
      </c>
      <c r="V100" s="22" t="str">
        <f>M98+K100-L100</f>
        <v>#VALUE!</v>
      </c>
      <c r="W100" s="46"/>
      <c r="X100" s="23"/>
      <c r="Y100" s="23"/>
      <c r="Z100" s="23"/>
      <c r="AA100" s="23"/>
      <c r="AB100" s="23"/>
    </row>
    <row r="101" ht="12.75" customHeight="1">
      <c r="A101" s="4" t="s">
        <v>39</v>
      </c>
      <c r="B101" s="101">
        <v>43515.0</v>
      </c>
      <c r="C101" s="3">
        <v>0.625</v>
      </c>
      <c r="D101" s="3">
        <v>0.75</v>
      </c>
      <c r="E101" s="39"/>
      <c r="F101" s="39"/>
      <c r="G101" s="39">
        <v>30.2</v>
      </c>
      <c r="H101" s="39">
        <v>26.1</v>
      </c>
      <c r="I101" s="39">
        <v>1.5</v>
      </c>
      <c r="J101" s="39">
        <v>31.5</v>
      </c>
      <c r="K101" s="47"/>
      <c r="L101" s="39"/>
      <c r="M101" s="39"/>
      <c r="N101" s="39"/>
      <c r="O101" s="39"/>
      <c r="P101" s="39" t="str">
        <f t="shared" si="5"/>
        <v/>
      </c>
      <c r="Q101" s="48"/>
      <c r="R101" s="39">
        <f t="shared" si="1"/>
        <v>33.81046118</v>
      </c>
      <c r="S101" s="22">
        <f t="shared" si="2"/>
        <v>30.53046118</v>
      </c>
      <c r="T101" s="39">
        <f t="shared" si="3"/>
        <v>42.91546075</v>
      </c>
      <c r="U101" s="39">
        <f t="shared" si="4"/>
        <v>71.14093766</v>
      </c>
      <c r="V101" s="39"/>
      <c r="W101" s="50"/>
      <c r="X101" s="23"/>
      <c r="Y101" s="23"/>
      <c r="Z101" s="23"/>
      <c r="AA101" s="23"/>
      <c r="AB101" s="23"/>
    </row>
    <row r="102" ht="12.75" customHeight="1">
      <c r="A102" s="8" t="s">
        <v>42</v>
      </c>
      <c r="B102" s="100">
        <v>43516.0</v>
      </c>
      <c r="C102" s="10">
        <v>0.375</v>
      </c>
      <c r="D102" s="10">
        <v>0.5</v>
      </c>
      <c r="E102" s="22">
        <v>31.6</v>
      </c>
      <c r="F102" s="22"/>
      <c r="G102" s="22">
        <v>27.6</v>
      </c>
      <c r="H102" s="22">
        <v>25.8</v>
      </c>
      <c r="I102" s="22">
        <v>2.0</v>
      </c>
      <c r="J102" s="22">
        <v>28.2</v>
      </c>
      <c r="K102" s="25" t="s">
        <v>63</v>
      </c>
      <c r="L102" s="22">
        <v>52.0</v>
      </c>
      <c r="M102" s="22">
        <v>82.18</v>
      </c>
      <c r="N102" s="22"/>
      <c r="O102" s="22">
        <f>E104</f>
        <v>32.9</v>
      </c>
      <c r="P102" s="22" t="str">
        <f t="shared" si="5"/>
        <v/>
      </c>
      <c r="Q102" s="53"/>
      <c r="R102" s="22">
        <f t="shared" si="1"/>
        <v>33.21594473</v>
      </c>
      <c r="S102" s="22">
        <f t="shared" si="2"/>
        <v>31.77594473</v>
      </c>
      <c r="T102" s="22">
        <f t="shared" si="3"/>
        <v>36.92425667</v>
      </c>
      <c r="U102" s="22">
        <f t="shared" si="4"/>
        <v>86.05710067</v>
      </c>
      <c r="V102" s="22" t="str">
        <f>L100+K102-L102</f>
        <v>#VALUE!</v>
      </c>
      <c r="W102" s="46"/>
      <c r="X102" s="23"/>
      <c r="Y102" s="23"/>
      <c r="Z102" s="23"/>
      <c r="AA102" s="23"/>
      <c r="AB102" s="23"/>
    </row>
    <row r="103" ht="12.75" customHeight="1">
      <c r="A103" s="4" t="s">
        <v>42</v>
      </c>
      <c r="B103" s="101">
        <v>43516.0</v>
      </c>
      <c r="C103" s="3">
        <v>0.625</v>
      </c>
      <c r="D103" s="3">
        <v>0.75</v>
      </c>
      <c r="E103" s="39"/>
      <c r="F103" s="39"/>
      <c r="G103" s="39"/>
      <c r="H103" s="39"/>
      <c r="I103" s="39"/>
      <c r="J103" s="39"/>
      <c r="K103" s="47"/>
      <c r="L103" s="39"/>
      <c r="M103" s="39"/>
      <c r="N103" s="39"/>
      <c r="O103" s="39"/>
      <c r="P103" s="39" t="str">
        <f t="shared" si="5"/>
        <v/>
      </c>
      <c r="Q103" s="54"/>
      <c r="R103" s="39" t="str">
        <f t="shared" si="1"/>
        <v/>
      </c>
      <c r="S103" s="22" t="str">
        <f t="shared" si="2"/>
        <v/>
      </c>
      <c r="T103" s="39" t="str">
        <f t="shared" si="3"/>
        <v/>
      </c>
      <c r="U103" s="39" t="str">
        <f t="shared" si="4"/>
        <v/>
      </c>
      <c r="V103" s="39"/>
      <c r="W103" s="50"/>
      <c r="X103" s="23"/>
      <c r="Y103" s="23"/>
      <c r="Z103" s="23"/>
      <c r="AA103" s="23"/>
      <c r="AB103" s="23"/>
    </row>
    <row r="104" ht="12.75" customHeight="1">
      <c r="A104" s="8" t="s">
        <v>43</v>
      </c>
      <c r="B104" s="100">
        <v>43517.0</v>
      </c>
      <c r="C104" s="10">
        <v>0.375</v>
      </c>
      <c r="D104" s="10">
        <v>0.5</v>
      </c>
      <c r="E104" s="22">
        <v>32.9</v>
      </c>
      <c r="F104" s="22"/>
      <c r="G104" s="22">
        <v>28.3</v>
      </c>
      <c r="H104" s="22">
        <v>26.3</v>
      </c>
      <c r="I104" s="22">
        <v>1.5</v>
      </c>
      <c r="J104" s="22">
        <v>28.9</v>
      </c>
      <c r="K104" s="25" t="s">
        <v>63</v>
      </c>
      <c r="L104" s="22">
        <v>77.44</v>
      </c>
      <c r="M104" s="22">
        <v>50.13</v>
      </c>
      <c r="N104" s="22"/>
      <c r="O104" s="22">
        <f>E106</f>
        <v>33</v>
      </c>
      <c r="P104" s="22" t="str">
        <f t="shared" si="5"/>
        <v/>
      </c>
      <c r="Q104" s="33"/>
      <c r="R104" s="22">
        <f t="shared" si="1"/>
        <v>34.21193795</v>
      </c>
      <c r="S104" s="22">
        <f t="shared" si="2"/>
        <v>32.61193795</v>
      </c>
      <c r="T104" s="22">
        <f t="shared" si="3"/>
        <v>38.46084696</v>
      </c>
      <c r="U104" s="22">
        <f t="shared" si="4"/>
        <v>84.79256314</v>
      </c>
      <c r="V104" s="22" t="str">
        <f>M102+K104-L104</f>
        <v>#VALUE!</v>
      </c>
      <c r="W104" s="46"/>
      <c r="X104" s="23"/>
      <c r="Y104" s="23"/>
      <c r="Z104" s="23"/>
      <c r="AA104" s="23"/>
      <c r="AB104" s="23"/>
    </row>
    <row r="105" ht="12.75" customHeight="1">
      <c r="A105" s="4" t="s">
        <v>43</v>
      </c>
      <c r="B105" s="101">
        <v>43517.0</v>
      </c>
      <c r="C105" s="3">
        <v>0.625</v>
      </c>
      <c r="D105" s="3">
        <v>0.75</v>
      </c>
      <c r="E105" s="39"/>
      <c r="F105" s="39"/>
      <c r="G105" s="39">
        <v>27.7</v>
      </c>
      <c r="H105" s="39">
        <v>26.9</v>
      </c>
      <c r="I105" s="39">
        <v>3.0</v>
      </c>
      <c r="J105" s="39"/>
      <c r="K105" s="47"/>
      <c r="L105" s="39"/>
      <c r="M105" s="39"/>
      <c r="N105" s="39"/>
      <c r="O105" s="39"/>
      <c r="P105" s="39" t="str">
        <f t="shared" si="5"/>
        <v/>
      </c>
      <c r="Q105" s="48"/>
      <c r="R105" s="39">
        <f t="shared" si="1"/>
        <v>35.44139833</v>
      </c>
      <c r="S105" s="22">
        <f t="shared" si="2"/>
        <v>34.80139833</v>
      </c>
      <c r="T105" s="39">
        <f t="shared" si="3"/>
        <v>37.14044233</v>
      </c>
      <c r="U105" s="39">
        <f t="shared" si="4"/>
        <v>93.70216439</v>
      </c>
      <c r="V105" s="39"/>
      <c r="W105" s="50"/>
      <c r="X105" s="23"/>
      <c r="Y105" s="23"/>
      <c r="Z105" s="23"/>
      <c r="AA105" s="23"/>
      <c r="AB105" s="23"/>
    </row>
    <row r="106" ht="12.75" customHeight="1">
      <c r="A106" s="8" t="s">
        <v>44</v>
      </c>
      <c r="B106" s="100">
        <v>43518.0</v>
      </c>
      <c r="C106" s="10">
        <v>0.375</v>
      </c>
      <c r="D106" s="10">
        <v>0.5</v>
      </c>
      <c r="E106" s="22">
        <v>33.0</v>
      </c>
      <c r="F106" s="22"/>
      <c r="G106" s="22">
        <v>24.7</v>
      </c>
      <c r="H106" s="22">
        <v>24.0</v>
      </c>
      <c r="I106" s="22">
        <v>1.1</v>
      </c>
      <c r="J106" s="22">
        <v>26.5</v>
      </c>
      <c r="K106" s="25" t="s">
        <v>132</v>
      </c>
      <c r="L106" s="22">
        <v>77.49</v>
      </c>
      <c r="M106" s="22">
        <v>50.43</v>
      </c>
      <c r="N106" s="22"/>
      <c r="O106" s="22">
        <f>E108</f>
        <v>30.1</v>
      </c>
      <c r="P106" s="22" t="str">
        <f t="shared" si="5"/>
        <v/>
      </c>
      <c r="Q106" s="53"/>
      <c r="R106" s="22">
        <f t="shared" si="1"/>
        <v>29.83652107</v>
      </c>
      <c r="S106" s="22">
        <f t="shared" si="2"/>
        <v>29.27652107</v>
      </c>
      <c r="T106" s="22">
        <f t="shared" si="3"/>
        <v>31.11328566</v>
      </c>
      <c r="U106" s="22">
        <f t="shared" si="4"/>
        <v>94.09652644</v>
      </c>
      <c r="V106" s="22" t="str">
        <f>M104+K106-L106</f>
        <v>#VALUE!</v>
      </c>
      <c r="W106" s="46"/>
      <c r="X106" s="23"/>
      <c r="Y106" s="23"/>
      <c r="Z106" s="23"/>
      <c r="AA106" s="23"/>
      <c r="AB106" s="23"/>
    </row>
    <row r="107" ht="12.75" customHeight="1">
      <c r="A107" s="4" t="s">
        <v>44</v>
      </c>
      <c r="B107" s="101">
        <v>43518.0</v>
      </c>
      <c r="C107" s="3">
        <v>0.625</v>
      </c>
      <c r="D107" s="3">
        <v>0.75</v>
      </c>
      <c r="E107" s="39"/>
      <c r="F107" s="39"/>
      <c r="G107" s="39">
        <v>29.2</v>
      </c>
      <c r="H107" s="39">
        <v>25.8</v>
      </c>
      <c r="I107" s="39">
        <v>1.0</v>
      </c>
      <c r="J107" s="39">
        <v>29.5</v>
      </c>
      <c r="K107" s="47"/>
      <c r="L107" s="39"/>
      <c r="M107" s="39"/>
      <c r="N107" s="39"/>
      <c r="O107" s="39"/>
      <c r="P107" s="39" t="str">
        <f t="shared" si="5"/>
        <v/>
      </c>
      <c r="Q107" s="54"/>
      <c r="R107" s="39">
        <f t="shared" si="1"/>
        <v>33.21594473</v>
      </c>
      <c r="S107" s="22">
        <f t="shared" si="2"/>
        <v>30.49594473</v>
      </c>
      <c r="T107" s="39">
        <f t="shared" si="3"/>
        <v>40.51803823</v>
      </c>
      <c r="U107" s="39">
        <f t="shared" si="4"/>
        <v>75.26510676</v>
      </c>
      <c r="V107" s="39"/>
      <c r="W107" s="50"/>
      <c r="X107" s="23"/>
      <c r="Y107" s="23"/>
      <c r="Z107" s="23"/>
      <c r="AA107" s="23"/>
      <c r="AB107" s="23"/>
    </row>
    <row r="108" ht="12.75" customHeight="1">
      <c r="A108" s="8" t="s">
        <v>45</v>
      </c>
      <c r="B108" s="100">
        <v>43519.0</v>
      </c>
      <c r="C108" s="10">
        <v>0.375</v>
      </c>
      <c r="D108" s="10">
        <v>0.5</v>
      </c>
      <c r="E108" s="22">
        <v>30.1</v>
      </c>
      <c r="F108" s="22"/>
      <c r="G108" s="22">
        <v>28.9</v>
      </c>
      <c r="H108" s="22">
        <v>26.2</v>
      </c>
      <c r="I108" s="22">
        <v>2.3</v>
      </c>
      <c r="J108" s="22">
        <v>29.3</v>
      </c>
      <c r="K108" s="25" t="s">
        <v>59</v>
      </c>
      <c r="L108" s="22">
        <v>47.31</v>
      </c>
      <c r="M108" s="22"/>
      <c r="N108" s="22"/>
      <c r="O108" s="22">
        <f>E110</f>
        <v>33.8</v>
      </c>
      <c r="P108" s="22" t="str">
        <f t="shared" si="5"/>
        <v/>
      </c>
      <c r="Q108" s="33"/>
      <c r="R108" s="22">
        <f t="shared" si="1"/>
        <v>34.01068335</v>
      </c>
      <c r="S108" s="22">
        <f t="shared" si="2"/>
        <v>31.85068335</v>
      </c>
      <c r="T108" s="22">
        <f t="shared" si="3"/>
        <v>39.82192253</v>
      </c>
      <c r="U108" s="22">
        <f t="shared" si="4"/>
        <v>79.98278668</v>
      </c>
      <c r="V108" s="22" t="str">
        <f>M106+K108-L108</f>
        <v>#VALUE!</v>
      </c>
      <c r="W108" s="46"/>
      <c r="X108" s="23"/>
      <c r="Y108" s="23"/>
      <c r="Z108" s="23"/>
      <c r="AA108" s="23"/>
      <c r="AB108" s="23"/>
    </row>
    <row r="109" ht="12.75" customHeight="1">
      <c r="A109" s="4" t="s">
        <v>45</v>
      </c>
      <c r="B109" s="101">
        <v>43519.0</v>
      </c>
      <c r="C109" s="3">
        <v>0.625</v>
      </c>
      <c r="D109" s="3">
        <v>0.75</v>
      </c>
      <c r="E109" s="39"/>
      <c r="F109" s="39"/>
      <c r="G109" s="39"/>
      <c r="H109" s="39"/>
      <c r="I109" s="39"/>
      <c r="J109" s="39"/>
      <c r="K109" s="47"/>
      <c r="L109" s="39"/>
      <c r="M109" s="39"/>
      <c r="N109" s="39"/>
      <c r="O109" s="39"/>
      <c r="P109" s="39" t="str">
        <f t="shared" si="5"/>
        <v/>
      </c>
      <c r="Q109" s="48"/>
      <c r="R109" s="39" t="str">
        <f t="shared" si="1"/>
        <v/>
      </c>
      <c r="S109" s="22" t="str">
        <f t="shared" si="2"/>
        <v/>
      </c>
      <c r="T109" s="39" t="str">
        <f t="shared" si="3"/>
        <v/>
      </c>
      <c r="U109" s="39" t="str">
        <f t="shared" si="4"/>
        <v/>
      </c>
      <c r="V109" s="39"/>
      <c r="W109" s="50"/>
      <c r="X109" s="23"/>
      <c r="Y109" s="23"/>
      <c r="Z109" s="23"/>
      <c r="AA109" s="23"/>
      <c r="AB109" s="23"/>
    </row>
    <row r="110" ht="12.75" customHeight="1">
      <c r="A110" s="8" t="s">
        <v>46</v>
      </c>
      <c r="B110" s="100">
        <v>43520.0</v>
      </c>
      <c r="C110" s="10">
        <v>0.375</v>
      </c>
      <c r="D110" s="10">
        <v>0.5</v>
      </c>
      <c r="E110" s="22">
        <v>33.8</v>
      </c>
      <c r="F110" s="22"/>
      <c r="G110" s="22">
        <v>27.1</v>
      </c>
      <c r="H110" s="22">
        <v>25.0</v>
      </c>
      <c r="I110" s="22">
        <v>1.2</v>
      </c>
      <c r="J110" s="22">
        <v>29.1</v>
      </c>
      <c r="K110" s="25" t="s">
        <v>109</v>
      </c>
      <c r="L110" s="22">
        <v>48.74</v>
      </c>
      <c r="M110" s="22"/>
      <c r="N110" s="22"/>
      <c r="O110" s="22">
        <f>E112</f>
        <v>33.6</v>
      </c>
      <c r="P110" s="22" t="str">
        <f t="shared" si="5"/>
        <v/>
      </c>
      <c r="Q110" s="53"/>
      <c r="R110" s="22">
        <f t="shared" si="1"/>
        <v>31.67489286</v>
      </c>
      <c r="S110" s="22">
        <f t="shared" si="2"/>
        <v>29.99489286</v>
      </c>
      <c r="T110" s="22">
        <f t="shared" si="3"/>
        <v>35.85968262</v>
      </c>
      <c r="U110" s="22">
        <f t="shared" si="4"/>
        <v>83.64517103</v>
      </c>
      <c r="V110" s="22" t="str">
        <f>L108+K110-L110</f>
        <v>#VALUE!</v>
      </c>
      <c r="W110" s="46"/>
      <c r="X110" s="23"/>
      <c r="Y110" s="23"/>
      <c r="Z110" s="23"/>
      <c r="AA110" s="23"/>
      <c r="AB110" s="23"/>
    </row>
    <row r="111" ht="12.75" customHeight="1">
      <c r="A111" s="4" t="s">
        <v>46</v>
      </c>
      <c r="B111" s="101">
        <v>43520.0</v>
      </c>
      <c r="C111" s="3">
        <v>0.625</v>
      </c>
      <c r="D111" s="3">
        <v>0.75</v>
      </c>
      <c r="E111" s="39"/>
      <c r="F111" s="39"/>
      <c r="G111" s="39"/>
      <c r="H111" s="39"/>
      <c r="I111" s="39"/>
      <c r="J111" s="39"/>
      <c r="K111" s="47"/>
      <c r="L111" s="39"/>
      <c r="M111" s="39"/>
      <c r="N111" s="39"/>
      <c r="O111" s="39"/>
      <c r="P111" s="39" t="str">
        <f t="shared" si="5"/>
        <v/>
      </c>
      <c r="Q111" s="54"/>
      <c r="R111" s="39" t="str">
        <f t="shared" si="1"/>
        <v/>
      </c>
      <c r="S111" s="22" t="str">
        <f t="shared" si="2"/>
        <v/>
      </c>
      <c r="T111" s="39" t="str">
        <f t="shared" si="3"/>
        <v/>
      </c>
      <c r="U111" s="39" t="str">
        <f t="shared" si="4"/>
        <v/>
      </c>
      <c r="V111" s="39"/>
      <c r="W111" s="50"/>
      <c r="X111" s="23"/>
      <c r="Y111" s="23"/>
      <c r="Z111" s="23"/>
      <c r="AA111" s="23"/>
      <c r="AB111" s="23"/>
    </row>
    <row r="112" ht="12.75" customHeight="1">
      <c r="A112" s="8" t="s">
        <v>25</v>
      </c>
      <c r="B112" s="100">
        <v>43521.0</v>
      </c>
      <c r="C112" s="10">
        <v>0.375</v>
      </c>
      <c r="D112" s="10">
        <v>0.5</v>
      </c>
      <c r="E112" s="22">
        <v>33.6</v>
      </c>
      <c r="F112" s="22"/>
      <c r="G112" s="22">
        <v>24.9</v>
      </c>
      <c r="H112" s="22">
        <v>24.8</v>
      </c>
      <c r="I112" s="22">
        <v>0.5</v>
      </c>
      <c r="J112" s="22">
        <v>28.7</v>
      </c>
      <c r="K112" s="25" t="s">
        <v>133</v>
      </c>
      <c r="L112" s="22">
        <v>60.92</v>
      </c>
      <c r="M112" s="22">
        <v>46.68</v>
      </c>
      <c r="N112" s="22"/>
      <c r="O112" s="22">
        <f>E114</f>
        <v>29</v>
      </c>
      <c r="P112" s="22" t="str">
        <f t="shared" si="5"/>
        <v/>
      </c>
      <c r="Q112" s="33"/>
      <c r="R112" s="22">
        <f t="shared" si="1"/>
        <v>31.29951528</v>
      </c>
      <c r="S112" s="22">
        <f t="shared" si="2"/>
        <v>31.21951528</v>
      </c>
      <c r="T112" s="22">
        <f t="shared" si="3"/>
        <v>31.48671626</v>
      </c>
      <c r="U112" s="22">
        <f t="shared" si="4"/>
        <v>99.15138506</v>
      </c>
      <c r="V112" s="22" t="str">
        <f>L110+K112-L112</f>
        <v>#VALUE!</v>
      </c>
      <c r="W112" s="46"/>
      <c r="X112" s="23"/>
      <c r="Y112" s="23"/>
      <c r="Z112" s="23"/>
      <c r="AA112" s="23"/>
      <c r="AB112" s="23"/>
    </row>
    <row r="113" ht="12.75" customHeight="1">
      <c r="A113" s="4" t="s">
        <v>25</v>
      </c>
      <c r="B113" s="101">
        <v>43521.0</v>
      </c>
      <c r="C113" s="3">
        <v>0.625</v>
      </c>
      <c r="D113" s="3">
        <v>0.75</v>
      </c>
      <c r="E113" s="39"/>
      <c r="F113" s="39"/>
      <c r="G113" s="39">
        <v>27.7</v>
      </c>
      <c r="H113" s="39">
        <v>26.2</v>
      </c>
      <c r="I113" s="39">
        <v>0.8</v>
      </c>
      <c r="J113" s="39">
        <v>29.6</v>
      </c>
      <c r="K113" s="47"/>
      <c r="L113" s="39"/>
      <c r="M113" s="39"/>
      <c r="N113" s="39"/>
      <c r="O113" s="39"/>
      <c r="P113" s="39" t="str">
        <f t="shared" si="5"/>
        <v/>
      </c>
      <c r="Q113" s="48"/>
      <c r="R113" s="39">
        <f t="shared" si="1"/>
        <v>34.01068335</v>
      </c>
      <c r="S113" s="22">
        <f t="shared" si="2"/>
        <v>32.81068335</v>
      </c>
      <c r="T113" s="39">
        <f t="shared" si="3"/>
        <v>37.14044233</v>
      </c>
      <c r="U113" s="39">
        <f t="shared" si="4"/>
        <v>88.34219865</v>
      </c>
      <c r="V113" s="39"/>
      <c r="W113" s="50"/>
      <c r="X113" s="23"/>
      <c r="Y113" s="23"/>
      <c r="Z113" s="23"/>
      <c r="AA113" s="23"/>
      <c r="AB113" s="23"/>
    </row>
    <row r="114" ht="12.75" customHeight="1">
      <c r="A114" s="8" t="s">
        <v>39</v>
      </c>
      <c r="B114" s="100">
        <v>43522.0</v>
      </c>
      <c r="C114" s="10">
        <v>0.375</v>
      </c>
      <c r="D114" s="10">
        <v>0.5</v>
      </c>
      <c r="E114" s="22">
        <v>29.0</v>
      </c>
      <c r="F114" s="22"/>
      <c r="G114" s="22">
        <v>22.6</v>
      </c>
      <c r="H114" s="22">
        <v>22.8</v>
      </c>
      <c r="I114" s="22">
        <v>0.4</v>
      </c>
      <c r="J114" s="22">
        <v>29.2</v>
      </c>
      <c r="K114" s="25" t="s">
        <v>134</v>
      </c>
      <c r="L114" s="22">
        <v>81.77</v>
      </c>
      <c r="M114" s="22">
        <v>35.22</v>
      </c>
      <c r="N114" s="22"/>
      <c r="O114" s="22">
        <f>E116</f>
        <v>30</v>
      </c>
      <c r="P114" s="22" t="str">
        <f t="shared" si="5"/>
        <v/>
      </c>
      <c r="Q114" s="53"/>
      <c r="R114" s="22">
        <f t="shared" si="1"/>
        <v>27.75391501</v>
      </c>
      <c r="S114" s="22">
        <f t="shared" si="2"/>
        <v>27.91391501</v>
      </c>
      <c r="T114" s="22">
        <f t="shared" si="3"/>
        <v>27.41944883</v>
      </c>
      <c r="U114" s="22">
        <f t="shared" si="4"/>
        <v>101.803341</v>
      </c>
      <c r="V114" s="22" t="str">
        <f>M112+K114-L114</f>
        <v>#VALUE!</v>
      </c>
      <c r="W114" s="46" t="s">
        <v>135</v>
      </c>
      <c r="X114" s="23"/>
      <c r="Y114" s="23"/>
      <c r="Z114" s="23"/>
      <c r="AA114" s="23"/>
      <c r="AB114" s="23"/>
    </row>
    <row r="115" ht="12.75" customHeight="1">
      <c r="A115" s="4" t="s">
        <v>39</v>
      </c>
      <c r="B115" s="101">
        <v>43522.0</v>
      </c>
      <c r="C115" s="3">
        <v>0.625</v>
      </c>
      <c r="D115" s="3">
        <v>0.75</v>
      </c>
      <c r="E115" s="39"/>
      <c r="F115" s="39"/>
      <c r="G115" s="39">
        <v>27.1</v>
      </c>
      <c r="H115" s="39">
        <v>25.6</v>
      </c>
      <c r="I115" s="39">
        <v>2.5</v>
      </c>
      <c r="J115" s="39">
        <v>29.0</v>
      </c>
      <c r="K115" s="47"/>
      <c r="L115" s="39"/>
      <c r="M115" s="39"/>
      <c r="N115" s="39"/>
      <c r="O115" s="39"/>
      <c r="P115" s="39" t="str">
        <f t="shared" si="5"/>
        <v/>
      </c>
      <c r="Q115" s="54"/>
      <c r="R115" s="39">
        <f t="shared" si="1"/>
        <v>32.82468122</v>
      </c>
      <c r="S115" s="22">
        <f t="shared" si="2"/>
        <v>31.62468122</v>
      </c>
      <c r="T115" s="39">
        <f t="shared" si="3"/>
        <v>35.85968262</v>
      </c>
      <c r="U115" s="39">
        <f t="shared" si="4"/>
        <v>88.1900756</v>
      </c>
      <c r="V115" s="39"/>
      <c r="W115" s="50"/>
      <c r="X115" s="23"/>
      <c r="Y115" s="23"/>
      <c r="Z115" s="23"/>
      <c r="AA115" s="23"/>
      <c r="AB115" s="23"/>
    </row>
    <row r="116" ht="12.75" customHeight="1">
      <c r="A116" s="8" t="s">
        <v>42</v>
      </c>
      <c r="B116" s="100">
        <v>43523.0</v>
      </c>
      <c r="C116" s="10">
        <v>0.375</v>
      </c>
      <c r="D116" s="10">
        <v>0.5</v>
      </c>
      <c r="E116" s="22">
        <v>30.0</v>
      </c>
      <c r="F116" s="22"/>
      <c r="G116" s="22">
        <v>25.0</v>
      </c>
      <c r="H116" s="22">
        <v>24.6</v>
      </c>
      <c r="I116" s="22">
        <v>0.5</v>
      </c>
      <c r="J116" s="22">
        <v>27.3</v>
      </c>
      <c r="K116" s="25" t="s">
        <v>82</v>
      </c>
      <c r="L116" s="22">
        <v>46.46</v>
      </c>
      <c r="M116" s="22"/>
      <c r="N116" s="22"/>
      <c r="O116" s="22">
        <f>E118</f>
        <v>30.4</v>
      </c>
      <c r="P116" s="22" t="str">
        <f t="shared" si="5"/>
        <v/>
      </c>
      <c r="Q116" s="33"/>
      <c r="R116" s="22">
        <f t="shared" si="1"/>
        <v>30.92802314</v>
      </c>
      <c r="S116" s="22">
        <f t="shared" si="2"/>
        <v>30.60802314</v>
      </c>
      <c r="T116" s="22">
        <f t="shared" si="3"/>
        <v>31.67489286</v>
      </c>
      <c r="U116" s="22">
        <f t="shared" si="4"/>
        <v>96.63181269</v>
      </c>
      <c r="V116" s="22" t="str">
        <f>M114+K116-L116</f>
        <v>#VALUE!</v>
      </c>
      <c r="W116" s="46" t="s">
        <v>137</v>
      </c>
      <c r="X116" s="23"/>
      <c r="Y116" s="23"/>
      <c r="Z116" s="23"/>
      <c r="AA116" s="23"/>
      <c r="AB116" s="23"/>
    </row>
    <row r="117" ht="12.75" customHeight="1">
      <c r="A117" s="4" t="s">
        <v>42</v>
      </c>
      <c r="B117" s="101">
        <v>43523.0</v>
      </c>
      <c r="C117" s="3">
        <v>0.625</v>
      </c>
      <c r="D117" s="3">
        <v>0.75</v>
      </c>
      <c r="E117" s="39"/>
      <c r="F117" s="39"/>
      <c r="G117" s="39">
        <v>28.2</v>
      </c>
      <c r="H117" s="39">
        <v>25.8</v>
      </c>
      <c r="I117" s="39">
        <v>2.0</v>
      </c>
      <c r="J117" s="39">
        <v>30.5</v>
      </c>
      <c r="K117" s="47"/>
      <c r="L117" s="39"/>
      <c r="M117" s="39"/>
      <c r="N117" s="39"/>
      <c r="O117" s="39"/>
      <c r="P117" s="39" t="str">
        <f t="shared" si="5"/>
        <v/>
      </c>
      <c r="Q117" s="48"/>
      <c r="R117" s="39">
        <f t="shared" si="1"/>
        <v>33.21594473</v>
      </c>
      <c r="S117" s="22">
        <f t="shared" si="2"/>
        <v>31.29594473</v>
      </c>
      <c r="T117" s="39">
        <f t="shared" si="3"/>
        <v>38.23798312</v>
      </c>
      <c r="U117" s="39">
        <f t="shared" si="4"/>
        <v>81.8451764</v>
      </c>
      <c r="V117" s="39"/>
      <c r="W117" s="50"/>
      <c r="X117" s="23"/>
      <c r="Y117" s="23"/>
      <c r="Z117" s="23"/>
      <c r="AA117" s="23"/>
      <c r="AB117" s="23"/>
    </row>
    <row r="118" ht="12.75" customHeight="1">
      <c r="A118" s="8" t="s">
        <v>43</v>
      </c>
      <c r="B118" s="100">
        <v>43524.0</v>
      </c>
      <c r="C118" s="10">
        <v>0.375</v>
      </c>
      <c r="D118" s="10">
        <v>0.5</v>
      </c>
      <c r="E118" s="22">
        <v>30.4</v>
      </c>
      <c r="F118" s="22"/>
      <c r="G118" s="22">
        <v>26.4</v>
      </c>
      <c r="H118" s="22">
        <v>24.9</v>
      </c>
      <c r="I118" s="22">
        <v>2.2</v>
      </c>
      <c r="J118" s="22">
        <v>27.8</v>
      </c>
      <c r="K118" s="25" t="s">
        <v>139</v>
      </c>
      <c r="L118" s="22">
        <v>63.61</v>
      </c>
      <c r="M118" s="22">
        <v>52.72</v>
      </c>
      <c r="N118" s="22"/>
      <c r="O118" s="22">
        <f>E120</f>
        <v>31</v>
      </c>
      <c r="P118" s="22" t="str">
        <f t="shared" si="5"/>
        <v/>
      </c>
      <c r="Q118" s="33"/>
      <c r="R118" s="22">
        <f t="shared" si="1"/>
        <v>31.48671626</v>
      </c>
      <c r="S118" s="22">
        <f t="shared" si="2"/>
        <v>30.28671626</v>
      </c>
      <c r="T118" s="22">
        <f t="shared" si="3"/>
        <v>34.41422945</v>
      </c>
      <c r="U118" s="22">
        <f t="shared" si="4"/>
        <v>88.00637627</v>
      </c>
      <c r="V118" s="22" t="str">
        <f>L116+K118-L118</f>
        <v>#VALUE!</v>
      </c>
      <c r="W118" s="46" t="s">
        <v>140</v>
      </c>
      <c r="X118" s="23"/>
      <c r="Y118" s="23"/>
      <c r="Z118" s="23"/>
      <c r="AA118" s="23"/>
      <c r="AB118" s="23"/>
    </row>
    <row r="119" ht="12.75" customHeight="1">
      <c r="A119" s="4" t="s">
        <v>43</v>
      </c>
      <c r="B119" s="101">
        <v>43524.0</v>
      </c>
      <c r="C119" s="3">
        <v>0.625</v>
      </c>
      <c r="D119" s="3">
        <v>0.75</v>
      </c>
      <c r="E119" s="39"/>
      <c r="F119" s="39"/>
      <c r="G119" s="39">
        <v>30.0</v>
      </c>
      <c r="H119" s="39">
        <v>26.4</v>
      </c>
      <c r="I119" s="39">
        <v>1.1</v>
      </c>
      <c r="J119" s="39">
        <v>29.5</v>
      </c>
      <c r="K119" s="47"/>
      <c r="L119" s="39"/>
      <c r="M119" s="39"/>
      <c r="N119" s="39"/>
      <c r="O119" s="39"/>
      <c r="P119" s="39" t="str">
        <f t="shared" si="5"/>
        <v/>
      </c>
      <c r="Q119" s="48"/>
      <c r="R119" s="39">
        <f t="shared" si="1"/>
        <v>34.41422945</v>
      </c>
      <c r="S119" s="22">
        <f t="shared" si="2"/>
        <v>31.53422945</v>
      </c>
      <c r="T119" s="39">
        <f t="shared" si="3"/>
        <v>42.42634795</v>
      </c>
      <c r="U119" s="39">
        <f t="shared" si="4"/>
        <v>74.32699484</v>
      </c>
      <c r="V119" s="39"/>
      <c r="W119" s="50"/>
      <c r="X119" s="23"/>
      <c r="Y119" s="23"/>
      <c r="Z119" s="23"/>
      <c r="AA119" s="23"/>
      <c r="AB119" s="23"/>
    </row>
    <row r="120" ht="12.75" customHeight="1">
      <c r="A120" s="8" t="s">
        <v>44</v>
      </c>
      <c r="B120" s="100">
        <v>43525.0</v>
      </c>
      <c r="C120" s="10">
        <v>0.375</v>
      </c>
      <c r="D120" s="10">
        <v>0.5</v>
      </c>
      <c r="E120" s="22">
        <v>31.0</v>
      </c>
      <c r="F120" s="22"/>
      <c r="G120" s="22">
        <v>27.4</v>
      </c>
      <c r="H120" s="22">
        <v>25.7</v>
      </c>
      <c r="I120" s="22">
        <v>1.0</v>
      </c>
      <c r="J120" s="22">
        <v>29.2</v>
      </c>
      <c r="K120" s="25" t="s">
        <v>63</v>
      </c>
      <c r="L120" s="22">
        <v>49.78</v>
      </c>
      <c r="M120" s="22"/>
      <c r="N120" s="22"/>
      <c r="O120" s="22">
        <f>E122</f>
        <v>28.5</v>
      </c>
      <c r="P120" s="22" t="str">
        <f t="shared" si="5"/>
        <v/>
      </c>
      <c r="Q120" s="53"/>
      <c r="R120" s="22">
        <f t="shared" si="1"/>
        <v>33.01980784</v>
      </c>
      <c r="S120" s="22">
        <f t="shared" si="2"/>
        <v>31.65980784</v>
      </c>
      <c r="T120" s="22">
        <f t="shared" si="3"/>
        <v>36.49517019</v>
      </c>
      <c r="U120" s="22">
        <f t="shared" si="4"/>
        <v>86.75067872</v>
      </c>
      <c r="V120" s="22" t="str">
        <f>M118+K120-L120</f>
        <v>#VALUE!</v>
      </c>
      <c r="W120" s="46"/>
      <c r="X120" s="23"/>
      <c r="Y120" s="23"/>
      <c r="Z120" s="23"/>
      <c r="AA120" s="23"/>
      <c r="AB120" s="23"/>
    </row>
    <row r="121" ht="12.75" customHeight="1">
      <c r="A121" s="4" t="s">
        <v>44</v>
      </c>
      <c r="B121" s="101">
        <v>43525.0</v>
      </c>
      <c r="C121" s="3">
        <v>0.625</v>
      </c>
      <c r="D121" s="3">
        <v>0.75</v>
      </c>
      <c r="E121" s="39"/>
      <c r="F121" s="39"/>
      <c r="G121" s="39">
        <v>25.4</v>
      </c>
      <c r="H121" s="39">
        <v>24.4</v>
      </c>
      <c r="I121" s="39">
        <v>2.0</v>
      </c>
      <c r="J121" s="39">
        <v>27.2</v>
      </c>
      <c r="K121" s="47"/>
      <c r="L121" s="39"/>
      <c r="M121" s="39"/>
      <c r="N121" s="39"/>
      <c r="O121" s="39"/>
      <c r="P121" s="39" t="str">
        <f t="shared" si="5"/>
        <v/>
      </c>
      <c r="Q121" s="54"/>
      <c r="R121" s="39">
        <f t="shared" si="1"/>
        <v>30.56038249</v>
      </c>
      <c r="S121" s="22">
        <f t="shared" si="2"/>
        <v>29.76038249</v>
      </c>
      <c r="T121" s="39">
        <f t="shared" si="3"/>
        <v>32.43744129</v>
      </c>
      <c r="U121" s="39">
        <f t="shared" si="4"/>
        <v>91.74700995</v>
      </c>
      <c r="V121" s="39"/>
      <c r="W121" s="50"/>
      <c r="X121" s="23"/>
      <c r="Y121" s="23"/>
      <c r="Z121" s="23"/>
      <c r="AA121" s="23"/>
      <c r="AB121" s="23"/>
    </row>
    <row r="122" ht="12.75" customHeight="1">
      <c r="A122" s="8" t="s">
        <v>45</v>
      </c>
      <c r="B122" s="100">
        <v>43526.0</v>
      </c>
      <c r="C122" s="10">
        <v>0.375</v>
      </c>
      <c r="D122" s="10">
        <v>0.5</v>
      </c>
      <c r="E122" s="22">
        <v>28.5</v>
      </c>
      <c r="F122" s="22"/>
      <c r="G122" s="22">
        <v>27.8</v>
      </c>
      <c r="H122" s="22">
        <v>25.0</v>
      </c>
      <c r="I122" s="22">
        <v>1.8</v>
      </c>
      <c r="J122" s="22">
        <v>28.4</v>
      </c>
      <c r="K122" s="25" t="s">
        <v>141</v>
      </c>
      <c r="L122" s="22">
        <v>76.38</v>
      </c>
      <c r="M122" s="22"/>
      <c r="N122" s="22"/>
      <c r="O122" s="22">
        <f>E124</f>
        <v>31.8</v>
      </c>
      <c r="P122" s="22" t="str">
        <f t="shared" si="5"/>
        <v/>
      </c>
      <c r="Q122" s="33"/>
      <c r="R122" s="22">
        <f t="shared" si="1"/>
        <v>31.67489286</v>
      </c>
      <c r="S122" s="22">
        <f t="shared" si="2"/>
        <v>29.43489286</v>
      </c>
      <c r="T122" s="22">
        <f t="shared" si="3"/>
        <v>37.3577292</v>
      </c>
      <c r="U122" s="22">
        <f t="shared" si="4"/>
        <v>78.79197556</v>
      </c>
      <c r="V122" s="22" t="str">
        <f>L120+K122-L122</f>
        <v>#VALUE!</v>
      </c>
      <c r="W122" s="46"/>
      <c r="X122" s="23"/>
      <c r="Y122" s="23"/>
      <c r="Z122" s="23"/>
      <c r="AA122" s="23"/>
      <c r="AB122" s="23"/>
    </row>
    <row r="123" ht="12.75" customHeight="1">
      <c r="A123" s="4" t="s">
        <v>45</v>
      </c>
      <c r="B123" s="101">
        <v>43526.0</v>
      </c>
      <c r="C123" s="3">
        <v>0.625</v>
      </c>
      <c r="D123" s="3">
        <v>0.75</v>
      </c>
      <c r="E123" s="39"/>
      <c r="F123" s="39"/>
      <c r="G123" s="39"/>
      <c r="H123" s="39"/>
      <c r="I123" s="39"/>
      <c r="J123" s="39"/>
      <c r="K123" s="47"/>
      <c r="L123" s="39"/>
      <c r="M123" s="39"/>
      <c r="N123" s="39"/>
      <c r="O123" s="39"/>
      <c r="P123" s="39" t="str">
        <f t="shared" si="5"/>
        <v/>
      </c>
      <c r="Q123" s="48"/>
      <c r="R123" s="39" t="str">
        <f t="shared" si="1"/>
        <v/>
      </c>
      <c r="S123" s="22" t="str">
        <f t="shared" si="2"/>
        <v/>
      </c>
      <c r="T123" s="39" t="str">
        <f t="shared" si="3"/>
        <v/>
      </c>
      <c r="U123" s="39" t="str">
        <f t="shared" si="4"/>
        <v/>
      </c>
      <c r="V123" s="39"/>
      <c r="W123" s="50"/>
      <c r="X123" s="23"/>
      <c r="Y123" s="23"/>
      <c r="Z123" s="23"/>
      <c r="AA123" s="23"/>
      <c r="AB123" s="23"/>
    </row>
    <row r="124" ht="12.75" customHeight="1">
      <c r="A124" s="8" t="s">
        <v>46</v>
      </c>
      <c r="B124" s="100">
        <v>43527.0</v>
      </c>
      <c r="C124" s="10">
        <v>0.375</v>
      </c>
      <c r="D124" s="10">
        <v>0.5</v>
      </c>
      <c r="E124" s="22">
        <v>31.8</v>
      </c>
      <c r="F124" s="22"/>
      <c r="G124" s="22">
        <v>26.0</v>
      </c>
      <c r="H124" s="22">
        <v>24.8</v>
      </c>
      <c r="I124" s="22">
        <v>0.9</v>
      </c>
      <c r="J124" s="22">
        <v>29.3</v>
      </c>
      <c r="K124" s="25" t="s">
        <v>63</v>
      </c>
      <c r="L124" s="22">
        <v>73.38</v>
      </c>
      <c r="M124" s="22"/>
      <c r="N124" s="22"/>
      <c r="O124" s="22">
        <f>E126</f>
        <v>31.5</v>
      </c>
      <c r="P124" s="22" t="str">
        <f t="shared" si="5"/>
        <v/>
      </c>
      <c r="Q124" s="53"/>
      <c r="R124" s="22">
        <f t="shared" si="1"/>
        <v>31.29951528</v>
      </c>
      <c r="S124" s="22">
        <f t="shared" si="2"/>
        <v>30.33951528</v>
      </c>
      <c r="T124" s="22">
        <f t="shared" si="3"/>
        <v>33.61126698</v>
      </c>
      <c r="U124" s="22">
        <f t="shared" si="4"/>
        <v>90.26590785</v>
      </c>
      <c r="V124" s="22" t="str">
        <f>L122+K124-L124</f>
        <v>#VALUE!</v>
      </c>
      <c r="W124" s="46"/>
      <c r="X124" s="23"/>
      <c r="Y124" s="23"/>
      <c r="Z124" s="23"/>
      <c r="AA124" s="23"/>
      <c r="AB124" s="23"/>
    </row>
    <row r="125" ht="12.75" customHeight="1">
      <c r="A125" s="4" t="s">
        <v>46</v>
      </c>
      <c r="B125" s="101">
        <v>43527.0</v>
      </c>
      <c r="C125" s="3">
        <v>0.625</v>
      </c>
      <c r="D125" s="3">
        <v>0.75</v>
      </c>
      <c r="E125" s="39"/>
      <c r="F125" s="39"/>
      <c r="G125" s="39"/>
      <c r="H125" s="39"/>
      <c r="I125" s="39"/>
      <c r="J125" s="39"/>
      <c r="K125" s="47"/>
      <c r="L125" s="39"/>
      <c r="M125" s="39"/>
      <c r="N125" s="39"/>
      <c r="O125" s="39"/>
      <c r="P125" s="39" t="str">
        <f t="shared" si="5"/>
        <v/>
      </c>
      <c r="Q125" s="54"/>
      <c r="R125" s="39" t="str">
        <f t="shared" si="1"/>
        <v/>
      </c>
      <c r="S125" s="22" t="str">
        <f t="shared" si="2"/>
        <v/>
      </c>
      <c r="T125" s="39" t="str">
        <f t="shared" si="3"/>
        <v/>
      </c>
      <c r="U125" s="39" t="str">
        <f t="shared" si="4"/>
        <v/>
      </c>
      <c r="V125" s="39"/>
      <c r="W125" s="50"/>
      <c r="X125" s="23"/>
      <c r="Y125" s="23"/>
      <c r="Z125" s="23"/>
      <c r="AA125" s="23"/>
      <c r="AB125" s="23"/>
    </row>
    <row r="126" ht="12.75" customHeight="1">
      <c r="A126" s="8" t="s">
        <v>25</v>
      </c>
      <c r="B126" s="100">
        <v>43528.0</v>
      </c>
      <c r="C126" s="10">
        <v>0.375</v>
      </c>
      <c r="D126" s="10">
        <v>0.5</v>
      </c>
      <c r="E126" s="22">
        <v>31.5</v>
      </c>
      <c r="F126" s="22"/>
      <c r="G126" s="22">
        <v>26.4</v>
      </c>
      <c r="H126" s="22">
        <v>25.0</v>
      </c>
      <c r="I126" s="22">
        <v>1.2</v>
      </c>
      <c r="J126" s="22">
        <v>31.6</v>
      </c>
      <c r="K126" s="25" t="s">
        <v>142</v>
      </c>
      <c r="L126" s="22">
        <v>74.2</v>
      </c>
      <c r="M126" s="22"/>
      <c r="N126" s="22"/>
      <c r="O126" s="22">
        <f>E128</f>
        <v>30.4</v>
      </c>
      <c r="P126" s="22" t="str">
        <f t="shared" si="5"/>
        <v/>
      </c>
      <c r="Q126" s="33"/>
      <c r="R126" s="22">
        <f t="shared" si="1"/>
        <v>31.67489286</v>
      </c>
      <c r="S126" s="22">
        <f t="shared" si="2"/>
        <v>30.55489286</v>
      </c>
      <c r="T126" s="22">
        <f t="shared" si="3"/>
        <v>34.41422945</v>
      </c>
      <c r="U126" s="22">
        <f t="shared" si="4"/>
        <v>88.78563707</v>
      </c>
      <c r="V126" s="22" t="str">
        <f>L124+K126-L126</f>
        <v>#VALUE!</v>
      </c>
      <c r="W126" s="46"/>
      <c r="X126" s="23"/>
      <c r="Y126" s="23"/>
      <c r="Z126" s="23"/>
      <c r="AA126" s="23"/>
      <c r="AB126" s="23"/>
    </row>
    <row r="127" ht="12.75" customHeight="1">
      <c r="A127" s="4" t="s">
        <v>25</v>
      </c>
      <c r="B127" s="101">
        <v>43528.0</v>
      </c>
      <c r="C127" s="3">
        <v>0.625</v>
      </c>
      <c r="D127" s="3">
        <v>0.75</v>
      </c>
      <c r="E127" s="39"/>
      <c r="F127" s="39"/>
      <c r="G127" s="39">
        <v>27.0</v>
      </c>
      <c r="H127" s="39">
        <v>25.4</v>
      </c>
      <c r="I127" s="39">
        <v>2.5</v>
      </c>
      <c r="J127" s="39">
        <v>29.0</v>
      </c>
      <c r="K127" s="47"/>
      <c r="L127" s="39"/>
      <c r="M127" s="39"/>
      <c r="N127" s="39"/>
      <c r="O127" s="39"/>
      <c r="P127" s="39" t="str">
        <f t="shared" si="5"/>
        <v/>
      </c>
      <c r="Q127" s="48"/>
      <c r="R127" s="39">
        <f t="shared" si="1"/>
        <v>32.43744129</v>
      </c>
      <c r="S127" s="22">
        <f t="shared" si="2"/>
        <v>31.15744129</v>
      </c>
      <c r="T127" s="39">
        <f t="shared" si="3"/>
        <v>35.65000614</v>
      </c>
      <c r="U127" s="39">
        <f t="shared" si="4"/>
        <v>87.39813723</v>
      </c>
      <c r="V127" s="39"/>
      <c r="W127" s="50"/>
      <c r="X127" s="23"/>
      <c r="Y127" s="23"/>
      <c r="Z127" s="23"/>
      <c r="AA127" s="23"/>
      <c r="AB127" s="23"/>
    </row>
    <row r="128" ht="12.75" customHeight="1">
      <c r="A128" s="8" t="s">
        <v>39</v>
      </c>
      <c r="B128" s="100">
        <v>43529.0</v>
      </c>
      <c r="C128" s="10">
        <v>0.375</v>
      </c>
      <c r="D128" s="10">
        <v>0.5</v>
      </c>
      <c r="E128" s="22">
        <v>30.4</v>
      </c>
      <c r="F128" s="22"/>
      <c r="G128" s="22">
        <v>25.9</v>
      </c>
      <c r="H128" s="22">
        <v>24.8</v>
      </c>
      <c r="I128" s="22">
        <v>1.4</v>
      </c>
      <c r="J128" s="22">
        <v>27.8</v>
      </c>
      <c r="K128" s="25" t="s">
        <v>143</v>
      </c>
      <c r="L128" s="22">
        <v>82.18</v>
      </c>
      <c r="M128" s="22">
        <v>58.67</v>
      </c>
      <c r="N128" s="22"/>
      <c r="O128" s="22">
        <f>E130</f>
        <v>31.2</v>
      </c>
      <c r="P128" s="22" t="str">
        <f t="shared" si="5"/>
        <v/>
      </c>
      <c r="Q128" s="53"/>
      <c r="R128" s="22">
        <f t="shared" si="1"/>
        <v>31.29951528</v>
      </c>
      <c r="S128" s="22">
        <f t="shared" si="2"/>
        <v>30.41951528</v>
      </c>
      <c r="T128" s="22">
        <f t="shared" si="3"/>
        <v>33.41309631</v>
      </c>
      <c r="U128" s="22">
        <f t="shared" si="4"/>
        <v>91.04069553</v>
      </c>
      <c r="V128" s="22" t="str">
        <f>L126+K128-L128</f>
        <v>#VALUE!</v>
      </c>
      <c r="W128" s="46"/>
      <c r="X128" s="23"/>
      <c r="Y128" s="23"/>
      <c r="Z128" s="23"/>
      <c r="AA128" s="23"/>
      <c r="AB128" s="23"/>
    </row>
    <row r="129" ht="12.75" customHeight="1">
      <c r="A129" s="4" t="s">
        <v>39</v>
      </c>
      <c r="B129" s="101">
        <v>43529.0</v>
      </c>
      <c r="C129" s="3">
        <v>0.625</v>
      </c>
      <c r="D129" s="3">
        <v>0.75</v>
      </c>
      <c r="E129" s="39"/>
      <c r="F129" s="39"/>
      <c r="G129" s="39">
        <v>27.3</v>
      </c>
      <c r="H129" s="39">
        <v>25.7</v>
      </c>
      <c r="I129" s="39">
        <v>0.6</v>
      </c>
      <c r="J129" s="39">
        <v>30.5</v>
      </c>
      <c r="K129" s="47"/>
      <c r="L129" s="39"/>
      <c r="M129" s="39"/>
      <c r="N129" s="39"/>
      <c r="O129" s="39"/>
      <c r="P129" s="39" t="str">
        <f t="shared" si="5"/>
        <v/>
      </c>
      <c r="Q129" s="54"/>
      <c r="R129" s="39">
        <f t="shared" si="1"/>
        <v>33.01980784</v>
      </c>
      <c r="S129" s="22">
        <f t="shared" si="2"/>
        <v>31.73980784</v>
      </c>
      <c r="T129" s="39">
        <f t="shared" si="3"/>
        <v>36.28226002</v>
      </c>
      <c r="U129" s="39">
        <f t="shared" si="4"/>
        <v>87.48023914</v>
      </c>
      <c r="V129" s="39"/>
      <c r="W129" s="50"/>
      <c r="X129" s="23"/>
      <c r="Y129" s="23"/>
      <c r="Z129" s="23"/>
      <c r="AA129" s="23"/>
      <c r="AB129" s="23"/>
    </row>
    <row r="130" ht="12.75" customHeight="1">
      <c r="A130" s="8" t="s">
        <v>42</v>
      </c>
      <c r="B130" s="100">
        <v>43530.0</v>
      </c>
      <c r="C130" s="10">
        <v>0.375</v>
      </c>
      <c r="D130" s="10">
        <v>0.5</v>
      </c>
      <c r="E130" s="22">
        <v>31.2</v>
      </c>
      <c r="F130" s="22"/>
      <c r="G130" s="22">
        <v>26.3</v>
      </c>
      <c r="H130" s="22">
        <v>25.0</v>
      </c>
      <c r="I130" s="22">
        <v>1.0</v>
      </c>
      <c r="J130" s="22">
        <v>28.3</v>
      </c>
      <c r="K130" s="25" t="s">
        <v>145</v>
      </c>
      <c r="L130" s="22">
        <v>84.8</v>
      </c>
      <c r="M130" s="22">
        <v>62.14</v>
      </c>
      <c r="N130" s="22"/>
      <c r="O130" s="22">
        <f>E132</f>
        <v>32</v>
      </c>
      <c r="P130" s="22" t="str">
        <f t="shared" si="5"/>
        <v/>
      </c>
      <c r="Q130" s="33"/>
      <c r="R130" s="22">
        <f t="shared" si="1"/>
        <v>31.67489286</v>
      </c>
      <c r="S130" s="22">
        <f t="shared" si="2"/>
        <v>30.63489286</v>
      </c>
      <c r="T130" s="22">
        <f t="shared" si="3"/>
        <v>34.21193795</v>
      </c>
      <c r="U130" s="22">
        <f t="shared" si="4"/>
        <v>89.54445349</v>
      </c>
      <c r="V130" s="22" t="str">
        <f>M128+K130-L130</f>
        <v>#VALUE!</v>
      </c>
      <c r="W130" s="46"/>
      <c r="X130" s="23"/>
      <c r="Y130" s="23"/>
      <c r="Z130" s="23"/>
      <c r="AA130" s="23"/>
      <c r="AB130" s="23"/>
    </row>
    <row r="131" ht="12.75" customHeight="1">
      <c r="A131" s="4" t="s">
        <v>42</v>
      </c>
      <c r="B131" s="101">
        <v>43530.0</v>
      </c>
      <c r="C131" s="3">
        <v>0.625</v>
      </c>
      <c r="D131" s="3">
        <v>0.75</v>
      </c>
      <c r="E131" s="39"/>
      <c r="F131" s="39"/>
      <c r="G131" s="105">
        <v>26.7</v>
      </c>
      <c r="H131" s="105">
        <v>25.6</v>
      </c>
      <c r="I131" s="105">
        <v>2.9</v>
      </c>
      <c r="J131" s="105">
        <v>28.6</v>
      </c>
      <c r="K131" s="47"/>
      <c r="L131" s="39"/>
      <c r="M131" s="39"/>
      <c r="N131" s="39"/>
      <c r="O131" s="39"/>
      <c r="P131" s="39" t="str">
        <f t="shared" si="5"/>
        <v/>
      </c>
      <c r="Q131" s="48"/>
      <c r="R131" s="39">
        <f t="shared" si="1"/>
        <v>32.82468122</v>
      </c>
      <c r="S131" s="22">
        <f t="shared" si="2"/>
        <v>31.94468122</v>
      </c>
      <c r="T131" s="39">
        <f t="shared" si="3"/>
        <v>35.0273704</v>
      </c>
      <c r="U131" s="39">
        <f t="shared" si="4"/>
        <v>91.19919894</v>
      </c>
      <c r="V131" s="39"/>
      <c r="W131" s="50"/>
      <c r="X131" s="23"/>
      <c r="Y131" s="23"/>
      <c r="Z131" s="23"/>
      <c r="AA131" s="23"/>
      <c r="AB131" s="23"/>
    </row>
    <row r="132" ht="12.75" customHeight="1">
      <c r="A132" s="8" t="s">
        <v>43</v>
      </c>
      <c r="B132" s="100">
        <v>43531.0</v>
      </c>
      <c r="C132" s="10">
        <v>0.375</v>
      </c>
      <c r="D132" s="10">
        <v>0.5</v>
      </c>
      <c r="E132" s="22">
        <v>32.0</v>
      </c>
      <c r="F132" s="22"/>
      <c r="G132" s="22">
        <v>23.9</v>
      </c>
      <c r="H132" s="22">
        <v>23.7</v>
      </c>
      <c r="I132" s="22">
        <v>0.8</v>
      </c>
      <c r="J132" s="22">
        <v>26.7</v>
      </c>
      <c r="K132" s="25" t="s">
        <v>146</v>
      </c>
      <c r="L132" s="53" t="s">
        <v>128</v>
      </c>
      <c r="M132" s="22">
        <v>61.85</v>
      </c>
      <c r="N132" s="22"/>
      <c r="O132" s="22">
        <f>E134</f>
        <v>32.2</v>
      </c>
      <c r="P132" s="22" t="str">
        <f t="shared" si="5"/>
        <v/>
      </c>
      <c r="Q132" s="53"/>
      <c r="R132" s="22">
        <f t="shared" si="1"/>
        <v>29.30348617</v>
      </c>
      <c r="S132" s="22">
        <f t="shared" si="2"/>
        <v>29.14348617</v>
      </c>
      <c r="T132" s="22">
        <f t="shared" si="3"/>
        <v>29.65791051</v>
      </c>
      <c r="U132" s="22">
        <f t="shared" si="4"/>
        <v>98.26547342</v>
      </c>
      <c r="V132" s="22"/>
      <c r="W132" s="46" t="s">
        <v>147</v>
      </c>
      <c r="X132" s="23"/>
      <c r="Y132" s="23"/>
      <c r="Z132" s="23"/>
      <c r="AA132" s="23"/>
      <c r="AB132" s="23"/>
    </row>
    <row r="133" ht="12.75" customHeight="1">
      <c r="A133" s="4" t="s">
        <v>43</v>
      </c>
      <c r="B133" s="101">
        <v>43531.0</v>
      </c>
      <c r="C133" s="3">
        <v>0.625</v>
      </c>
      <c r="D133" s="3">
        <v>0.75</v>
      </c>
      <c r="E133" s="39"/>
      <c r="F133" s="39"/>
      <c r="G133" s="39">
        <v>29.2</v>
      </c>
      <c r="H133" s="39">
        <v>26.1</v>
      </c>
      <c r="I133" s="39">
        <v>1.3</v>
      </c>
      <c r="J133" s="39">
        <v>30.2</v>
      </c>
      <c r="K133" s="47"/>
      <c r="L133" s="39"/>
      <c r="M133" s="39"/>
      <c r="N133" s="39"/>
      <c r="O133" s="39"/>
      <c r="P133" s="39" t="str">
        <f t="shared" si="5"/>
        <v/>
      </c>
      <c r="Q133" s="54"/>
      <c r="R133" s="39">
        <f t="shared" si="1"/>
        <v>33.81046118</v>
      </c>
      <c r="S133" s="22">
        <f t="shared" si="2"/>
        <v>31.33046118</v>
      </c>
      <c r="T133" s="39">
        <f t="shared" si="3"/>
        <v>40.51803823</v>
      </c>
      <c r="U133" s="39">
        <f t="shared" si="4"/>
        <v>77.32472387</v>
      </c>
      <c r="V133" s="39"/>
      <c r="W133" s="50"/>
      <c r="X133" s="23"/>
      <c r="Y133" s="23"/>
      <c r="Z133" s="23"/>
      <c r="AA133" s="23"/>
      <c r="AB133" s="23"/>
    </row>
    <row r="134" ht="12.75" customHeight="1">
      <c r="A134" s="8" t="s">
        <v>44</v>
      </c>
      <c r="B134" s="100">
        <v>43532.0</v>
      </c>
      <c r="C134" s="10">
        <v>0.375</v>
      </c>
      <c r="D134" s="10">
        <v>0.5</v>
      </c>
      <c r="E134" s="22">
        <v>32.2</v>
      </c>
      <c r="F134" s="22"/>
      <c r="G134" s="22">
        <v>26.6</v>
      </c>
      <c r="H134" s="22">
        <v>25.3</v>
      </c>
      <c r="I134" s="22">
        <v>1.3</v>
      </c>
      <c r="J134" s="22">
        <v>28.6</v>
      </c>
      <c r="K134" s="25" t="s">
        <v>63</v>
      </c>
      <c r="L134" s="22">
        <v>60.22</v>
      </c>
      <c r="M134" s="22"/>
      <c r="N134" s="22"/>
      <c r="O134" s="22">
        <f>E136</f>
        <v>31.1</v>
      </c>
      <c r="P134" s="22" t="str">
        <f t="shared" si="5"/>
        <v/>
      </c>
      <c r="Q134" s="33"/>
      <c r="R134" s="22">
        <f t="shared" si="1"/>
        <v>32.24531926</v>
      </c>
      <c r="S134" s="22">
        <f t="shared" si="2"/>
        <v>31.20531926</v>
      </c>
      <c r="T134" s="22">
        <f t="shared" si="3"/>
        <v>34.82194116</v>
      </c>
      <c r="U134" s="22">
        <f t="shared" si="4"/>
        <v>89.61395664</v>
      </c>
      <c r="V134" s="22" t="str">
        <f>M132+K134-L134</f>
        <v>#VALUE!</v>
      </c>
      <c r="W134" s="46"/>
      <c r="X134" s="23"/>
      <c r="Y134" s="23"/>
      <c r="Z134" s="23"/>
      <c r="AA134" s="23"/>
      <c r="AB134" s="23"/>
    </row>
    <row r="135" ht="12.75" customHeight="1">
      <c r="A135" s="4" t="s">
        <v>44</v>
      </c>
      <c r="B135" s="101">
        <v>43532.0</v>
      </c>
      <c r="C135" s="3">
        <v>0.625</v>
      </c>
      <c r="D135" s="3">
        <v>0.75</v>
      </c>
      <c r="E135" s="39"/>
      <c r="F135" s="39"/>
      <c r="G135" s="39">
        <v>26.8</v>
      </c>
      <c r="H135" s="39">
        <v>25.5</v>
      </c>
      <c r="I135" s="39">
        <v>1.0</v>
      </c>
      <c r="J135" s="39">
        <v>29.2</v>
      </c>
      <c r="K135" s="47"/>
      <c r="L135" s="39"/>
      <c r="M135" s="39"/>
      <c r="N135" s="39"/>
      <c r="O135" s="39"/>
      <c r="P135" s="39" t="str">
        <f t="shared" si="5"/>
        <v/>
      </c>
      <c r="Q135" s="48"/>
      <c r="R135" s="39">
        <f t="shared" si="1"/>
        <v>32.63056049</v>
      </c>
      <c r="S135" s="22">
        <f t="shared" si="2"/>
        <v>31.59056049</v>
      </c>
      <c r="T135" s="39">
        <f t="shared" si="3"/>
        <v>35.23385461</v>
      </c>
      <c r="U135" s="39">
        <f t="shared" si="4"/>
        <v>89.65967772</v>
      </c>
      <c r="V135" s="39"/>
      <c r="W135" s="50"/>
      <c r="X135" s="23"/>
      <c r="Y135" s="23"/>
      <c r="Z135" s="23"/>
      <c r="AA135" s="23"/>
      <c r="AB135" s="23"/>
    </row>
    <row r="136" ht="12.75" customHeight="1">
      <c r="A136" s="8" t="s">
        <v>45</v>
      </c>
      <c r="B136" s="100">
        <v>43533.0</v>
      </c>
      <c r="C136" s="10">
        <v>0.375</v>
      </c>
      <c r="D136" s="10">
        <v>0.5</v>
      </c>
      <c r="E136" s="22">
        <v>31.1</v>
      </c>
      <c r="F136" s="22"/>
      <c r="G136" s="22">
        <v>26.5</v>
      </c>
      <c r="H136" s="22">
        <v>25.2</v>
      </c>
      <c r="I136" s="22">
        <v>1.5</v>
      </c>
      <c r="J136" s="22">
        <v>28.8</v>
      </c>
      <c r="K136" s="25" t="s">
        <v>63</v>
      </c>
      <c r="L136" s="22">
        <v>56.96</v>
      </c>
      <c r="M136" s="22">
        <v>60.78</v>
      </c>
      <c r="N136" s="22"/>
      <c r="O136" s="22">
        <f>E138</f>
        <v>33</v>
      </c>
      <c r="P136" s="22" t="str">
        <f t="shared" si="5"/>
        <v/>
      </c>
      <c r="Q136" s="33"/>
      <c r="R136" s="22">
        <f t="shared" si="1"/>
        <v>32.05419006</v>
      </c>
      <c r="S136" s="22">
        <f t="shared" si="2"/>
        <v>31.01419006</v>
      </c>
      <c r="T136" s="22">
        <f t="shared" si="3"/>
        <v>34.61756235</v>
      </c>
      <c r="U136" s="22">
        <f t="shared" si="4"/>
        <v>89.59091267</v>
      </c>
      <c r="V136" s="22" t="str">
        <f>L134+K136-L136</f>
        <v>#VALUE!</v>
      </c>
      <c r="W136" s="46"/>
      <c r="X136" s="23"/>
      <c r="Y136" s="23"/>
      <c r="Z136" s="23"/>
      <c r="AA136" s="23"/>
      <c r="AB136" s="23"/>
    </row>
    <row r="137" ht="12.75" customHeight="1">
      <c r="A137" s="4" t="s">
        <v>45</v>
      </c>
      <c r="B137" s="101">
        <v>43533.0</v>
      </c>
      <c r="C137" s="3">
        <v>0.625</v>
      </c>
      <c r="D137" s="3">
        <v>0.75</v>
      </c>
      <c r="E137" s="39"/>
      <c r="F137" s="39"/>
      <c r="G137" s="39"/>
      <c r="H137" s="39"/>
      <c r="I137" s="39"/>
      <c r="J137" s="39"/>
      <c r="K137" s="47"/>
      <c r="L137" s="39"/>
      <c r="M137" s="39"/>
      <c r="N137" s="39"/>
      <c r="O137" s="39"/>
      <c r="P137" s="39" t="str">
        <f t="shared" si="5"/>
        <v/>
      </c>
      <c r="Q137" s="48"/>
      <c r="R137" s="39" t="str">
        <f t="shared" si="1"/>
        <v/>
      </c>
      <c r="S137" s="22" t="str">
        <f t="shared" si="2"/>
        <v/>
      </c>
      <c r="T137" s="39" t="str">
        <f t="shared" si="3"/>
        <v/>
      </c>
      <c r="U137" s="39" t="str">
        <f t="shared" si="4"/>
        <v/>
      </c>
      <c r="V137" s="39"/>
      <c r="W137" s="50"/>
      <c r="X137" s="23"/>
      <c r="Y137" s="23"/>
      <c r="Z137" s="23"/>
      <c r="AA137" s="23"/>
      <c r="AB137" s="23"/>
    </row>
    <row r="138" ht="12.75" customHeight="1">
      <c r="A138" s="8" t="s">
        <v>46</v>
      </c>
      <c r="B138" s="100">
        <v>43534.0</v>
      </c>
      <c r="C138" s="10">
        <v>0.375</v>
      </c>
      <c r="D138" s="10">
        <v>0.5</v>
      </c>
      <c r="E138" s="22">
        <v>33.0</v>
      </c>
      <c r="F138" s="22"/>
      <c r="G138" s="22">
        <v>28.6</v>
      </c>
      <c r="H138" s="22">
        <v>25.8</v>
      </c>
      <c r="I138" s="22">
        <v>2.4</v>
      </c>
      <c r="J138" s="22">
        <v>27.7</v>
      </c>
      <c r="K138" s="25" t="s">
        <v>148</v>
      </c>
      <c r="L138" s="22">
        <v>86.9</v>
      </c>
      <c r="M138" s="22">
        <v>61.7</v>
      </c>
      <c r="N138" s="22"/>
      <c r="O138" s="22">
        <f>E140</f>
        <v>31.6</v>
      </c>
      <c r="P138" s="22" t="str">
        <f t="shared" si="5"/>
        <v/>
      </c>
      <c r="Q138" s="53"/>
      <c r="R138" s="22">
        <f t="shared" si="1"/>
        <v>33.21594473</v>
      </c>
      <c r="S138" s="22">
        <f t="shared" si="2"/>
        <v>30.97594473</v>
      </c>
      <c r="T138" s="22">
        <f t="shared" si="3"/>
        <v>39.13623594</v>
      </c>
      <c r="U138" s="22">
        <f t="shared" si="4"/>
        <v>79.14901367</v>
      </c>
      <c r="V138" s="22" t="str">
        <f>L136+K138-L138</f>
        <v>#VALUE!</v>
      </c>
      <c r="W138" s="46"/>
      <c r="X138" s="23"/>
      <c r="Y138" s="23"/>
      <c r="Z138" s="23"/>
      <c r="AA138" s="23"/>
      <c r="AB138" s="23"/>
    </row>
    <row r="139" ht="12.75" customHeight="1">
      <c r="A139" s="4" t="s">
        <v>46</v>
      </c>
      <c r="B139" s="101">
        <v>43534.0</v>
      </c>
      <c r="C139" s="3">
        <v>0.625</v>
      </c>
      <c r="D139" s="3">
        <v>0.75</v>
      </c>
      <c r="E139" s="39"/>
      <c r="F139" s="39"/>
      <c r="G139" s="39"/>
      <c r="H139" s="39"/>
      <c r="I139" s="39"/>
      <c r="J139" s="39"/>
      <c r="K139" s="47"/>
      <c r="L139" s="39"/>
      <c r="M139" s="39"/>
      <c r="N139" s="39"/>
      <c r="O139" s="39"/>
      <c r="P139" s="39" t="str">
        <f t="shared" si="5"/>
        <v/>
      </c>
      <c r="Q139" s="54"/>
      <c r="R139" s="39" t="str">
        <f t="shared" si="1"/>
        <v/>
      </c>
      <c r="S139" s="22" t="str">
        <f t="shared" si="2"/>
        <v/>
      </c>
      <c r="T139" s="39" t="str">
        <f t="shared" si="3"/>
        <v/>
      </c>
      <c r="U139" s="39" t="str">
        <f t="shared" si="4"/>
        <v/>
      </c>
      <c r="V139" s="39"/>
      <c r="W139" s="50"/>
      <c r="X139" s="23"/>
      <c r="Y139" s="23"/>
      <c r="Z139" s="23"/>
      <c r="AA139" s="23"/>
      <c r="AB139" s="23"/>
    </row>
    <row r="140" ht="12.75" customHeight="1">
      <c r="A140" s="8" t="s">
        <v>25</v>
      </c>
      <c r="B140" s="100">
        <v>43535.0</v>
      </c>
      <c r="C140" s="10">
        <v>0.375</v>
      </c>
      <c r="D140" s="10">
        <v>0.5</v>
      </c>
      <c r="E140" s="22">
        <v>31.6</v>
      </c>
      <c r="F140" s="22"/>
      <c r="G140" s="22">
        <v>25.7</v>
      </c>
      <c r="H140" s="22">
        <v>24.8</v>
      </c>
      <c r="I140" s="22">
        <v>0.8</v>
      </c>
      <c r="J140" s="22">
        <v>26.5</v>
      </c>
      <c r="K140" s="25" t="s">
        <v>116</v>
      </c>
      <c r="L140" s="22">
        <v>83.38</v>
      </c>
      <c r="M140" s="22">
        <v>61.5</v>
      </c>
      <c r="N140" s="22"/>
      <c r="O140" s="22" t="str">
        <f>E142</f>
        <v/>
      </c>
      <c r="P140" s="22" t="str">
        <f t="shared" si="5"/>
        <v/>
      </c>
      <c r="Q140" s="33"/>
      <c r="R140" s="22">
        <f t="shared" si="1"/>
        <v>31.29951528</v>
      </c>
      <c r="S140" s="22">
        <f t="shared" si="2"/>
        <v>30.57951528</v>
      </c>
      <c r="T140" s="22">
        <f t="shared" si="3"/>
        <v>33.01980784</v>
      </c>
      <c r="U140" s="22">
        <f t="shared" si="4"/>
        <v>92.60961007</v>
      </c>
      <c r="V140" s="22" t="str">
        <f>M138+K140-L140</f>
        <v>#VALUE!</v>
      </c>
      <c r="W140" s="46"/>
      <c r="X140" s="23"/>
      <c r="Y140" s="23"/>
      <c r="Z140" s="23"/>
      <c r="AA140" s="23"/>
      <c r="AB140" s="23"/>
    </row>
    <row r="141" ht="12.75" customHeight="1">
      <c r="A141" s="4" t="s">
        <v>25</v>
      </c>
      <c r="B141" s="101">
        <v>43535.0</v>
      </c>
      <c r="C141" s="3">
        <v>0.625</v>
      </c>
      <c r="D141" s="3">
        <v>0.75</v>
      </c>
      <c r="E141" s="42"/>
      <c r="F141" s="42"/>
      <c r="G141" s="42">
        <v>27.0</v>
      </c>
      <c r="H141" s="42">
        <v>26.0</v>
      </c>
      <c r="I141" s="42">
        <v>0.1</v>
      </c>
      <c r="J141" s="42">
        <v>26.8</v>
      </c>
      <c r="K141" s="106"/>
      <c r="L141" s="42"/>
      <c r="M141" s="42"/>
      <c r="N141" s="39"/>
      <c r="O141" s="39"/>
      <c r="P141" s="39" t="str">
        <f t="shared" si="5"/>
        <v/>
      </c>
      <c r="Q141" s="48"/>
      <c r="R141" s="39">
        <f t="shared" si="1"/>
        <v>33.61126698</v>
      </c>
      <c r="S141" s="22">
        <f t="shared" si="2"/>
        <v>32.81126698</v>
      </c>
      <c r="T141" s="39">
        <f t="shared" si="3"/>
        <v>35.65000614</v>
      </c>
      <c r="U141" s="39">
        <f t="shared" si="4"/>
        <v>92.03719869</v>
      </c>
      <c r="V141" s="39"/>
      <c r="W141" s="50"/>
      <c r="X141" s="23"/>
      <c r="Y141" s="23"/>
      <c r="Z141" s="23"/>
      <c r="AA141" s="23"/>
      <c r="AB141" s="23"/>
    </row>
    <row r="142" ht="12.75" customHeight="1">
      <c r="A142" s="8" t="s">
        <v>39</v>
      </c>
      <c r="B142" s="100">
        <v>43536.0</v>
      </c>
      <c r="C142" s="10">
        <v>0.375</v>
      </c>
      <c r="D142" s="10">
        <v>0.5</v>
      </c>
      <c r="E142" s="22"/>
      <c r="F142" s="22"/>
      <c r="G142" s="22">
        <v>28.9</v>
      </c>
      <c r="H142" s="22">
        <v>26.2</v>
      </c>
      <c r="I142" s="22">
        <v>2.6</v>
      </c>
      <c r="J142" s="22">
        <v>27.6</v>
      </c>
      <c r="K142" s="25" t="s">
        <v>124</v>
      </c>
      <c r="L142" s="22">
        <v>74.36</v>
      </c>
      <c r="M142" s="22">
        <v>51.32</v>
      </c>
      <c r="N142" s="22"/>
      <c r="O142" s="22" t="str">
        <f>E144</f>
        <v/>
      </c>
      <c r="P142" s="22" t="str">
        <f t="shared" si="5"/>
        <v/>
      </c>
      <c r="Q142" s="53"/>
      <c r="R142" s="22">
        <f t="shared" si="1"/>
        <v>34.01068335</v>
      </c>
      <c r="S142" s="22">
        <f t="shared" si="2"/>
        <v>31.85068335</v>
      </c>
      <c r="T142" s="22">
        <f t="shared" si="3"/>
        <v>39.82192253</v>
      </c>
      <c r="U142" s="22">
        <f t="shared" si="4"/>
        <v>79.98278668</v>
      </c>
      <c r="V142" s="22" t="str">
        <f>M140+K142-L142</f>
        <v>#VALUE!</v>
      </c>
      <c r="W142" s="46"/>
      <c r="X142" s="23"/>
      <c r="Y142" s="23"/>
      <c r="Z142" s="23"/>
      <c r="AA142" s="23"/>
      <c r="AB142" s="23"/>
    </row>
    <row r="143" ht="12.75" customHeight="1">
      <c r="A143" s="4" t="s">
        <v>39</v>
      </c>
      <c r="B143" s="101">
        <v>43536.0</v>
      </c>
      <c r="C143" s="3">
        <v>0.625</v>
      </c>
      <c r="D143" s="3">
        <v>0.75</v>
      </c>
      <c r="E143" s="42"/>
      <c r="F143" s="42"/>
      <c r="G143" s="42">
        <v>25.0</v>
      </c>
      <c r="H143" s="42">
        <v>24.6</v>
      </c>
      <c r="I143" s="42">
        <v>1.5</v>
      </c>
      <c r="J143" s="42">
        <v>26.8</v>
      </c>
      <c r="K143" s="106"/>
      <c r="L143" s="42"/>
      <c r="M143" s="42"/>
      <c r="N143" s="39"/>
      <c r="O143" s="39"/>
      <c r="P143" s="39" t="str">
        <f t="shared" si="5"/>
        <v/>
      </c>
      <c r="Q143" s="54"/>
      <c r="R143" s="39">
        <f t="shared" si="1"/>
        <v>30.92802314</v>
      </c>
      <c r="S143" s="22">
        <f t="shared" si="2"/>
        <v>30.60802314</v>
      </c>
      <c r="T143" s="39">
        <f t="shared" si="3"/>
        <v>31.67489286</v>
      </c>
      <c r="U143" s="39">
        <f t="shared" si="4"/>
        <v>96.63181269</v>
      </c>
      <c r="V143" s="39"/>
      <c r="W143" s="50"/>
      <c r="X143" s="23"/>
      <c r="Y143" s="23"/>
      <c r="Z143" s="23"/>
      <c r="AA143" s="23"/>
      <c r="AB143" s="23"/>
    </row>
    <row r="144" ht="12.75" customHeight="1">
      <c r="A144" s="8" t="s">
        <v>42</v>
      </c>
      <c r="B144" s="100">
        <v>43537.0</v>
      </c>
      <c r="C144" s="10">
        <v>0.375</v>
      </c>
      <c r="D144" s="10">
        <v>0.5</v>
      </c>
      <c r="E144" s="22"/>
      <c r="F144" s="22"/>
      <c r="G144" s="22">
        <v>27.0</v>
      </c>
      <c r="H144" s="22">
        <v>25.8</v>
      </c>
      <c r="I144" s="22">
        <v>0.2</v>
      </c>
      <c r="J144" s="22">
        <v>27.9</v>
      </c>
      <c r="K144" s="25" t="s">
        <v>149</v>
      </c>
      <c r="L144" s="22">
        <v>97.82</v>
      </c>
      <c r="M144" s="22">
        <v>46.28</v>
      </c>
      <c r="N144" s="22"/>
      <c r="O144" s="22" t="str">
        <f>E146</f>
        <v/>
      </c>
      <c r="P144" s="22" t="str">
        <f t="shared" si="5"/>
        <v/>
      </c>
      <c r="Q144" s="33"/>
      <c r="R144" s="22">
        <f t="shared" si="1"/>
        <v>33.21594473</v>
      </c>
      <c r="S144" s="22">
        <f t="shared" si="2"/>
        <v>32.25594473</v>
      </c>
      <c r="T144" s="22">
        <f t="shared" si="3"/>
        <v>35.65000614</v>
      </c>
      <c r="U144" s="22">
        <f t="shared" si="4"/>
        <v>90.47949278</v>
      </c>
      <c r="V144" s="22" t="str">
        <f>M142+K144-L144</f>
        <v>#VALUE!</v>
      </c>
      <c r="W144" s="46"/>
      <c r="X144" s="23"/>
      <c r="Y144" s="23"/>
      <c r="Z144" s="23"/>
      <c r="AA144" s="23"/>
      <c r="AB144" s="23"/>
    </row>
    <row r="145" ht="12.75" customHeight="1">
      <c r="A145" s="4" t="s">
        <v>42</v>
      </c>
      <c r="B145" s="101">
        <v>43537.0</v>
      </c>
      <c r="C145" s="3">
        <v>0.625</v>
      </c>
      <c r="D145" s="3">
        <v>0.75</v>
      </c>
      <c r="E145" s="42"/>
      <c r="F145" s="42"/>
      <c r="G145" s="42">
        <v>29.4</v>
      </c>
      <c r="H145" s="42">
        <v>26.9</v>
      </c>
      <c r="I145" s="42">
        <v>1.0</v>
      </c>
      <c r="J145" s="42">
        <v>27.3</v>
      </c>
      <c r="K145" s="106"/>
      <c r="L145" s="42"/>
      <c r="M145" s="42"/>
      <c r="N145" s="39"/>
      <c r="O145" s="39"/>
      <c r="P145" s="39" t="str">
        <f t="shared" si="5"/>
        <v/>
      </c>
      <c r="Q145" s="48"/>
      <c r="R145" s="39">
        <f t="shared" si="1"/>
        <v>35.44139833</v>
      </c>
      <c r="S145" s="22">
        <f t="shared" si="2"/>
        <v>33.44139833</v>
      </c>
      <c r="T145" s="39">
        <f t="shared" si="3"/>
        <v>40.98797486</v>
      </c>
      <c r="U145" s="39">
        <f t="shared" si="4"/>
        <v>81.5883157</v>
      </c>
      <c r="V145" s="39"/>
      <c r="W145" s="50"/>
      <c r="X145" s="23"/>
      <c r="Y145" s="23"/>
      <c r="Z145" s="23"/>
      <c r="AA145" s="23"/>
      <c r="AB145" s="23"/>
    </row>
    <row r="146" ht="12.75" customHeight="1">
      <c r="A146" s="8" t="s">
        <v>43</v>
      </c>
      <c r="B146" s="100">
        <v>43538.0</v>
      </c>
      <c r="C146" s="10">
        <v>0.375</v>
      </c>
      <c r="D146" s="10">
        <v>0.5</v>
      </c>
      <c r="E146" s="22"/>
      <c r="F146" s="22"/>
      <c r="G146" s="22">
        <v>24.6</v>
      </c>
      <c r="H146" s="22">
        <v>24.4</v>
      </c>
      <c r="I146" s="22">
        <v>0.6</v>
      </c>
      <c r="J146" s="22">
        <v>26.8</v>
      </c>
      <c r="K146" s="25" t="s">
        <v>82</v>
      </c>
      <c r="L146" s="22">
        <v>56.43</v>
      </c>
      <c r="M146" s="22"/>
      <c r="N146" s="22"/>
      <c r="O146" s="22" t="str">
        <f>E148</f>
        <v/>
      </c>
      <c r="P146" s="22" t="str">
        <f t="shared" si="5"/>
        <v/>
      </c>
      <c r="Q146" s="53"/>
      <c r="R146" s="22">
        <f t="shared" si="1"/>
        <v>30.56038249</v>
      </c>
      <c r="S146" s="22">
        <f t="shared" si="2"/>
        <v>30.40038249</v>
      </c>
      <c r="T146" s="22">
        <f t="shared" si="3"/>
        <v>30.92802314</v>
      </c>
      <c r="U146" s="22">
        <f t="shared" si="4"/>
        <v>98.29397227</v>
      </c>
      <c r="V146" s="22" t="str">
        <f>M144+K146-L146</f>
        <v>#VALUE!</v>
      </c>
      <c r="W146" s="46"/>
      <c r="X146" s="23"/>
      <c r="Y146" s="23"/>
      <c r="Z146" s="23"/>
      <c r="AA146" s="23"/>
      <c r="AB146" s="23"/>
    </row>
    <row r="147" ht="12.75" customHeight="1">
      <c r="A147" s="4" t="s">
        <v>43</v>
      </c>
      <c r="B147" s="101">
        <v>43538.0</v>
      </c>
      <c r="C147" s="3">
        <v>0.625</v>
      </c>
      <c r="D147" s="3">
        <v>0.75</v>
      </c>
      <c r="E147" s="39"/>
      <c r="F147" s="39"/>
      <c r="G147" s="39">
        <v>31.8</v>
      </c>
      <c r="H147" s="39">
        <v>27.0</v>
      </c>
      <c r="I147" s="39">
        <v>2.0</v>
      </c>
      <c r="J147" s="39">
        <v>26.1</v>
      </c>
      <c r="K147" s="47"/>
      <c r="L147" s="39"/>
      <c r="M147" s="39"/>
      <c r="N147" s="39"/>
      <c r="O147" s="39"/>
      <c r="P147" s="39" t="str">
        <f t="shared" si="5"/>
        <v/>
      </c>
      <c r="Q147" s="54"/>
      <c r="R147" s="39">
        <f t="shared" si="1"/>
        <v>35.65000614</v>
      </c>
      <c r="S147" s="22">
        <f t="shared" si="2"/>
        <v>31.81000614</v>
      </c>
      <c r="T147" s="39">
        <f t="shared" si="3"/>
        <v>47.00807132</v>
      </c>
      <c r="U147" s="39">
        <f t="shared" si="4"/>
        <v>67.66924327</v>
      </c>
      <c r="V147" s="39"/>
      <c r="W147" s="50"/>
      <c r="X147" s="23"/>
      <c r="Y147" s="23"/>
      <c r="Z147" s="23"/>
      <c r="AA147" s="23"/>
      <c r="AB147" s="23"/>
    </row>
    <row r="148" ht="12.75" customHeight="1">
      <c r="A148" s="8" t="s">
        <v>44</v>
      </c>
      <c r="B148" s="100">
        <v>43539.0</v>
      </c>
      <c r="C148" s="10">
        <v>0.375</v>
      </c>
      <c r="D148" s="10">
        <v>0.5</v>
      </c>
      <c r="E148" s="22"/>
      <c r="F148" s="22"/>
      <c r="G148" s="22">
        <v>28.4</v>
      </c>
      <c r="H148" s="22">
        <v>25.7</v>
      </c>
      <c r="I148" s="22">
        <v>2.3</v>
      </c>
      <c r="J148" s="22">
        <v>27.6</v>
      </c>
      <c r="K148" s="25" t="s">
        <v>150</v>
      </c>
      <c r="L148" s="22">
        <v>55.76</v>
      </c>
      <c r="M148" s="22"/>
      <c r="N148" s="22"/>
      <c r="O148" s="22">
        <f>E150</f>
        <v>33.1</v>
      </c>
      <c r="P148" s="22" t="str">
        <f t="shared" si="5"/>
        <v/>
      </c>
      <c r="Q148" s="33"/>
      <c r="R148" s="22">
        <f t="shared" si="1"/>
        <v>33.01980784</v>
      </c>
      <c r="S148" s="22">
        <f t="shared" si="2"/>
        <v>30.85980784</v>
      </c>
      <c r="T148" s="22">
        <f t="shared" si="3"/>
        <v>38.68484051</v>
      </c>
      <c r="U148" s="22">
        <f t="shared" si="4"/>
        <v>79.7723538</v>
      </c>
      <c r="V148" s="22" t="str">
        <f>L146+K148-L148</f>
        <v>#VALUE!</v>
      </c>
      <c r="W148" s="46"/>
      <c r="X148" s="23"/>
      <c r="Y148" s="23"/>
      <c r="Z148" s="23"/>
      <c r="AA148" s="23"/>
      <c r="AB148" s="23"/>
    </row>
    <row r="149" ht="12.75" customHeight="1">
      <c r="A149" s="4" t="s">
        <v>44</v>
      </c>
      <c r="B149" s="101">
        <v>43539.0</v>
      </c>
      <c r="C149" s="3">
        <v>0.625</v>
      </c>
      <c r="D149" s="3">
        <v>0.75</v>
      </c>
      <c r="E149" s="39"/>
      <c r="F149" s="39"/>
      <c r="G149" s="39">
        <v>29.8</v>
      </c>
      <c r="H149" s="39">
        <v>27.1</v>
      </c>
      <c r="I149" s="39">
        <v>0.4</v>
      </c>
      <c r="J149" s="39">
        <v>30.2</v>
      </c>
      <c r="K149" s="47"/>
      <c r="L149" s="39"/>
      <c r="M149" s="39"/>
      <c r="N149" s="39"/>
      <c r="O149" s="39"/>
      <c r="P149" s="39" t="str">
        <f t="shared" si="5"/>
        <v/>
      </c>
      <c r="Q149" s="48"/>
      <c r="R149" s="39">
        <f t="shared" si="1"/>
        <v>35.85968262</v>
      </c>
      <c r="S149" s="22">
        <f t="shared" si="2"/>
        <v>33.69968262</v>
      </c>
      <c r="T149" s="39">
        <f t="shared" si="3"/>
        <v>41.94208964</v>
      </c>
      <c r="U149" s="39">
        <f t="shared" si="4"/>
        <v>80.34812503</v>
      </c>
      <c r="V149" s="39"/>
      <c r="W149" s="50"/>
      <c r="X149" s="23"/>
      <c r="Y149" s="23"/>
      <c r="Z149" s="23"/>
      <c r="AA149" s="23"/>
      <c r="AB149" s="23"/>
    </row>
    <row r="150" ht="12.75" customHeight="1">
      <c r="A150" s="8" t="s">
        <v>45</v>
      </c>
      <c r="B150" s="100">
        <v>43540.0</v>
      </c>
      <c r="C150" s="10">
        <v>0.375</v>
      </c>
      <c r="D150" s="10">
        <v>0.5</v>
      </c>
      <c r="E150" s="22">
        <v>33.1</v>
      </c>
      <c r="F150" s="22"/>
      <c r="G150" s="22">
        <v>28.8</v>
      </c>
      <c r="H150" s="22">
        <v>26.3</v>
      </c>
      <c r="I150" s="22">
        <v>1.8</v>
      </c>
      <c r="J150" s="22">
        <v>28.2</v>
      </c>
      <c r="K150" s="25" t="s">
        <v>63</v>
      </c>
      <c r="L150" s="22">
        <v>51.69</v>
      </c>
      <c r="M150" s="22"/>
      <c r="N150" s="22"/>
      <c r="O150" s="22">
        <f>E152</f>
        <v>32.8</v>
      </c>
      <c r="P150" s="22" t="str">
        <f t="shared" si="5"/>
        <v/>
      </c>
      <c r="Q150" s="53"/>
      <c r="R150" s="22">
        <f t="shared" si="1"/>
        <v>34.21193795</v>
      </c>
      <c r="S150" s="22">
        <f t="shared" si="2"/>
        <v>32.21193795</v>
      </c>
      <c r="T150" s="22">
        <f t="shared" si="3"/>
        <v>39.59220806</v>
      </c>
      <c r="U150" s="22">
        <f t="shared" si="4"/>
        <v>81.35928639</v>
      </c>
      <c r="V150" s="22" t="str">
        <f>L148+K150-L150</f>
        <v>#VALUE!</v>
      </c>
      <c r="W150" s="46"/>
      <c r="X150" s="23"/>
      <c r="Y150" s="23"/>
      <c r="Z150" s="23"/>
      <c r="AA150" s="23"/>
      <c r="AB150" s="23"/>
    </row>
    <row r="151" ht="12.75" customHeight="1">
      <c r="A151" s="4" t="s">
        <v>45</v>
      </c>
      <c r="B151" s="101">
        <v>43540.0</v>
      </c>
      <c r="C151" s="3">
        <v>0.625</v>
      </c>
      <c r="D151" s="3">
        <v>0.75</v>
      </c>
      <c r="E151" s="39"/>
      <c r="F151" s="39"/>
      <c r="G151" s="39"/>
      <c r="H151" s="39"/>
      <c r="I151" s="39"/>
      <c r="J151" s="39"/>
      <c r="K151" s="47"/>
      <c r="L151" s="39"/>
      <c r="M151" s="39"/>
      <c r="N151" s="39"/>
      <c r="O151" s="39"/>
      <c r="P151" s="39" t="str">
        <f t="shared" si="5"/>
        <v/>
      </c>
      <c r="Q151" s="54"/>
      <c r="R151" s="39" t="str">
        <f t="shared" si="1"/>
        <v/>
      </c>
      <c r="S151" s="22" t="str">
        <f t="shared" si="2"/>
        <v/>
      </c>
      <c r="T151" s="39" t="str">
        <f t="shared" si="3"/>
        <v/>
      </c>
      <c r="U151" s="39" t="str">
        <f t="shared" si="4"/>
        <v/>
      </c>
      <c r="V151" s="39"/>
      <c r="W151" s="50"/>
      <c r="X151" s="23"/>
      <c r="Y151" s="23"/>
      <c r="Z151" s="23"/>
      <c r="AA151" s="23"/>
      <c r="AB151" s="23"/>
    </row>
    <row r="152" ht="12.75" customHeight="1">
      <c r="A152" s="8" t="s">
        <v>46</v>
      </c>
      <c r="B152" s="100">
        <v>43541.0</v>
      </c>
      <c r="C152" s="10">
        <v>0.375</v>
      </c>
      <c r="D152" s="10">
        <v>0.5</v>
      </c>
      <c r="E152" s="22">
        <v>32.8</v>
      </c>
      <c r="F152" s="22"/>
      <c r="G152" s="22">
        <v>28.1</v>
      </c>
      <c r="H152" s="22">
        <v>25.8</v>
      </c>
      <c r="I152" s="22">
        <v>0.7</v>
      </c>
      <c r="J152" s="22">
        <v>30.0</v>
      </c>
      <c r="K152" s="25" t="s">
        <v>142</v>
      </c>
      <c r="L152" s="22">
        <v>52.7</v>
      </c>
      <c r="M152" s="22"/>
      <c r="N152" s="22"/>
      <c r="O152" s="22" t="str">
        <f>E154</f>
        <v/>
      </c>
      <c r="P152" s="22" t="str">
        <f t="shared" si="5"/>
        <v/>
      </c>
      <c r="Q152" s="33"/>
      <c r="R152" s="22">
        <f t="shared" si="1"/>
        <v>33.21594473</v>
      </c>
      <c r="S152" s="22">
        <f t="shared" si="2"/>
        <v>31.37594473</v>
      </c>
      <c r="T152" s="22">
        <f t="shared" si="3"/>
        <v>38.01624419</v>
      </c>
      <c r="U152" s="22">
        <f t="shared" si="4"/>
        <v>82.53299453</v>
      </c>
      <c r="V152" s="22" t="str">
        <f>L150+K152-L152</f>
        <v>#VALUE!</v>
      </c>
      <c r="W152" s="46"/>
      <c r="X152" s="23"/>
      <c r="Y152" s="23"/>
      <c r="Z152" s="23"/>
      <c r="AA152" s="23"/>
      <c r="AB152" s="23"/>
    </row>
    <row r="153" ht="12.75" customHeight="1">
      <c r="A153" s="4" t="s">
        <v>46</v>
      </c>
      <c r="B153" s="101">
        <v>43541.0</v>
      </c>
      <c r="C153" s="3">
        <v>0.625</v>
      </c>
      <c r="D153" s="3">
        <v>0.75</v>
      </c>
      <c r="E153" s="39"/>
      <c r="F153" s="39"/>
      <c r="G153" s="39"/>
      <c r="H153" s="39"/>
      <c r="I153" s="39"/>
      <c r="J153" s="39"/>
      <c r="K153" s="47"/>
      <c r="L153" s="39"/>
      <c r="M153" s="39"/>
      <c r="N153" s="39"/>
      <c r="O153" s="39"/>
      <c r="P153" s="39" t="str">
        <f t="shared" si="5"/>
        <v/>
      </c>
      <c r="Q153" s="48"/>
      <c r="R153" s="39" t="str">
        <f t="shared" si="1"/>
        <v/>
      </c>
      <c r="S153" s="22" t="str">
        <f t="shared" si="2"/>
        <v/>
      </c>
      <c r="T153" s="39" t="str">
        <f t="shared" si="3"/>
        <v/>
      </c>
      <c r="U153" s="39" t="str">
        <f t="shared" si="4"/>
        <v/>
      </c>
      <c r="V153" s="39"/>
      <c r="W153" s="50"/>
      <c r="X153" s="23"/>
      <c r="Y153" s="23"/>
      <c r="Z153" s="23"/>
      <c r="AA153" s="23"/>
      <c r="AB153" s="23"/>
    </row>
    <row r="154" ht="12.75" customHeight="1">
      <c r="A154" s="8" t="s">
        <v>25</v>
      </c>
      <c r="B154" s="100">
        <v>43542.0</v>
      </c>
      <c r="C154" s="10">
        <v>0.375</v>
      </c>
      <c r="D154" s="10">
        <v>0.5</v>
      </c>
      <c r="E154" s="22"/>
      <c r="F154" s="22"/>
      <c r="G154" s="22">
        <v>27.1</v>
      </c>
      <c r="H154" s="22">
        <v>26.0</v>
      </c>
      <c r="I154" s="22">
        <v>0.0</v>
      </c>
      <c r="J154" s="22">
        <v>27.5</v>
      </c>
      <c r="K154" s="25" t="s">
        <v>143</v>
      </c>
      <c r="L154" s="22">
        <v>62.47</v>
      </c>
      <c r="M154" s="22">
        <v>49.51</v>
      </c>
      <c r="N154" s="22"/>
      <c r="O154" s="22">
        <f>E156</f>
        <v>32.2</v>
      </c>
      <c r="P154" s="22" t="str">
        <f t="shared" si="5"/>
        <v/>
      </c>
      <c r="Q154" s="53"/>
      <c r="R154" s="22">
        <f t="shared" si="1"/>
        <v>33.61126698</v>
      </c>
      <c r="S154" s="22">
        <f t="shared" si="2"/>
        <v>32.73126698</v>
      </c>
      <c r="T154" s="22">
        <f t="shared" si="3"/>
        <v>35.85968262</v>
      </c>
      <c r="U154" s="22">
        <f t="shared" si="4"/>
        <v>91.27595279</v>
      </c>
      <c r="V154" s="22" t="str">
        <f>L152+K154-L154</f>
        <v>#VALUE!</v>
      </c>
      <c r="W154" s="46"/>
      <c r="X154" s="23"/>
      <c r="Y154" s="23"/>
      <c r="Z154" s="23"/>
      <c r="AA154" s="23"/>
      <c r="AB154" s="23"/>
    </row>
    <row r="155" ht="12.75" customHeight="1">
      <c r="A155" s="4" t="s">
        <v>25</v>
      </c>
      <c r="B155" s="101">
        <v>43542.0</v>
      </c>
      <c r="C155" s="3">
        <v>0.625</v>
      </c>
      <c r="D155" s="3">
        <v>0.75</v>
      </c>
      <c r="E155" s="39"/>
      <c r="F155" s="39"/>
      <c r="G155" s="39">
        <v>29.8</v>
      </c>
      <c r="H155" s="39">
        <v>27.2</v>
      </c>
      <c r="I155" s="39">
        <v>1.2</v>
      </c>
      <c r="J155" s="39">
        <v>27.0</v>
      </c>
      <c r="K155" s="47"/>
      <c r="L155" s="39"/>
      <c r="M155" s="39"/>
      <c r="N155" s="39"/>
      <c r="O155" s="39"/>
      <c r="P155" s="39" t="str">
        <f t="shared" si="5"/>
        <v/>
      </c>
      <c r="Q155" s="54"/>
      <c r="R155" s="39">
        <f t="shared" si="1"/>
        <v>36.07043238</v>
      </c>
      <c r="S155" s="22">
        <f t="shared" si="2"/>
        <v>33.99043238</v>
      </c>
      <c r="T155" s="39">
        <f t="shared" si="3"/>
        <v>41.94208964</v>
      </c>
      <c r="U155" s="39">
        <f t="shared" si="4"/>
        <v>81.04134217</v>
      </c>
      <c r="V155" s="39"/>
      <c r="W155" s="50"/>
      <c r="X155" s="23"/>
      <c r="Y155" s="23"/>
      <c r="Z155" s="23"/>
      <c r="AA155" s="23"/>
      <c r="AB155" s="23"/>
    </row>
    <row r="156" ht="12.75" customHeight="1">
      <c r="A156" s="8" t="s">
        <v>39</v>
      </c>
      <c r="B156" s="100">
        <v>43543.0</v>
      </c>
      <c r="C156" s="10">
        <v>0.375</v>
      </c>
      <c r="D156" s="10">
        <v>0.5</v>
      </c>
      <c r="E156" s="22">
        <v>32.2</v>
      </c>
      <c r="F156" s="22"/>
      <c r="G156" s="22">
        <v>28.6</v>
      </c>
      <c r="H156" s="22">
        <v>26.6</v>
      </c>
      <c r="I156" s="22">
        <v>1.4</v>
      </c>
      <c r="J156" s="22">
        <v>28.5</v>
      </c>
      <c r="K156" s="25" t="s">
        <v>153</v>
      </c>
      <c r="L156" s="22">
        <v>63.87</v>
      </c>
      <c r="M156" s="22">
        <v>54.8</v>
      </c>
      <c r="N156" s="22"/>
      <c r="O156" s="22">
        <f>E158</f>
        <v>31.7</v>
      </c>
      <c r="P156" s="22" t="str">
        <f t="shared" si="5"/>
        <v/>
      </c>
      <c r="Q156" s="33"/>
      <c r="R156" s="22">
        <f t="shared" si="1"/>
        <v>34.82194116</v>
      </c>
      <c r="S156" s="22">
        <f t="shared" si="2"/>
        <v>33.22194116</v>
      </c>
      <c r="T156" s="22">
        <f t="shared" si="3"/>
        <v>39.13623594</v>
      </c>
      <c r="U156" s="22">
        <f t="shared" si="4"/>
        <v>84.88793152</v>
      </c>
      <c r="V156" s="22" t="str">
        <f>M154+K156-L156</f>
        <v>#VALUE!</v>
      </c>
      <c r="W156" s="46"/>
      <c r="X156" s="23"/>
      <c r="Y156" s="23"/>
      <c r="Z156" s="23"/>
      <c r="AA156" s="23"/>
      <c r="AB156" s="23"/>
    </row>
    <row r="157" ht="12.75" customHeight="1">
      <c r="A157" s="4" t="s">
        <v>39</v>
      </c>
      <c r="B157" s="101">
        <v>43543.0</v>
      </c>
      <c r="C157" s="3">
        <v>0.625</v>
      </c>
      <c r="D157" s="3">
        <v>0.75</v>
      </c>
      <c r="E157" s="39"/>
      <c r="F157" s="39"/>
      <c r="G157" s="39">
        <v>26.4</v>
      </c>
      <c r="H157" s="108">
        <v>25.6</v>
      </c>
      <c r="I157" s="39">
        <v>2.0</v>
      </c>
      <c r="J157" s="39">
        <v>29.5</v>
      </c>
      <c r="K157" s="47"/>
      <c r="L157" s="39"/>
      <c r="M157" s="39"/>
      <c r="N157" s="39"/>
      <c r="O157" s="39"/>
      <c r="P157" s="39" t="str">
        <f t="shared" si="5"/>
        <v/>
      </c>
      <c r="Q157" s="48"/>
      <c r="R157" s="42">
        <f t="shared" si="1"/>
        <v>32.82468122</v>
      </c>
      <c r="S157" s="22">
        <f t="shared" si="2"/>
        <v>32.18468122</v>
      </c>
      <c r="T157" s="39">
        <f t="shared" si="3"/>
        <v>34.41422945</v>
      </c>
      <c r="U157" s="39">
        <f t="shared" si="4"/>
        <v>93.52143497</v>
      </c>
      <c r="V157" s="39"/>
      <c r="W157" s="50"/>
      <c r="X157" s="23"/>
      <c r="Y157" s="23"/>
      <c r="Z157" s="23"/>
      <c r="AA157" s="23"/>
      <c r="AB157" s="23"/>
    </row>
    <row r="158" ht="12.75" customHeight="1">
      <c r="A158" s="8" t="s">
        <v>42</v>
      </c>
      <c r="B158" s="100">
        <v>43544.0</v>
      </c>
      <c r="C158" s="10">
        <v>0.375</v>
      </c>
      <c r="D158" s="10">
        <v>0.5</v>
      </c>
      <c r="E158" s="22">
        <v>31.7</v>
      </c>
      <c r="F158" s="22"/>
      <c r="G158" s="22">
        <v>27.4</v>
      </c>
      <c r="H158" s="22">
        <v>25.6</v>
      </c>
      <c r="I158" s="22">
        <v>1.3</v>
      </c>
      <c r="J158" s="22">
        <v>27.5</v>
      </c>
      <c r="K158" s="25" t="s">
        <v>154</v>
      </c>
      <c r="L158" s="22">
        <v>70.99</v>
      </c>
      <c r="M158" s="22">
        <v>50.43</v>
      </c>
      <c r="N158" s="22"/>
      <c r="O158" s="22">
        <f>E160</f>
        <v>32</v>
      </c>
      <c r="P158" s="22" t="str">
        <f t="shared" si="5"/>
        <v/>
      </c>
      <c r="Q158" s="53"/>
      <c r="R158" s="22">
        <f t="shared" si="1"/>
        <v>32.82468122</v>
      </c>
      <c r="S158" s="22">
        <f t="shared" si="2"/>
        <v>31.38468122</v>
      </c>
      <c r="T158" s="22">
        <f t="shared" si="3"/>
        <v>36.49517019</v>
      </c>
      <c r="U158" s="22">
        <f t="shared" si="4"/>
        <v>85.9968074</v>
      </c>
      <c r="V158" s="22" t="str">
        <f>M156+K158-L158</f>
        <v>#VALUE!</v>
      </c>
      <c r="W158" s="46"/>
      <c r="X158" s="23"/>
      <c r="Y158" s="23"/>
      <c r="Z158" s="23"/>
      <c r="AA158" s="23"/>
      <c r="AB158" s="23"/>
    </row>
    <row r="159" ht="12.75" customHeight="1">
      <c r="A159" s="4" t="s">
        <v>42</v>
      </c>
      <c r="B159" s="101">
        <v>43544.0</v>
      </c>
      <c r="C159" s="3">
        <v>0.625</v>
      </c>
      <c r="D159" s="3">
        <v>0.75</v>
      </c>
      <c r="E159" s="39"/>
      <c r="F159" s="39"/>
      <c r="G159" s="39">
        <v>25.8</v>
      </c>
      <c r="H159" s="39">
        <v>24.8</v>
      </c>
      <c r="I159" s="39">
        <v>0.7</v>
      </c>
      <c r="J159" s="39">
        <v>26.6</v>
      </c>
      <c r="K159" s="47"/>
      <c r="L159" s="39"/>
      <c r="M159" s="39"/>
      <c r="N159" s="39"/>
      <c r="O159" s="39"/>
      <c r="P159" s="39" t="str">
        <f t="shared" si="5"/>
        <v/>
      </c>
      <c r="Q159" s="54"/>
      <c r="R159" s="39">
        <f t="shared" si="1"/>
        <v>31.29951528</v>
      </c>
      <c r="S159" s="22">
        <f t="shared" si="2"/>
        <v>30.49951528</v>
      </c>
      <c r="T159" s="39">
        <f t="shared" si="3"/>
        <v>33.21594473</v>
      </c>
      <c r="U159" s="39">
        <f t="shared" si="4"/>
        <v>91.82191121</v>
      </c>
      <c r="V159" s="39"/>
      <c r="W159" s="50"/>
      <c r="X159" s="23"/>
      <c r="Y159" s="23"/>
      <c r="Z159" s="23"/>
      <c r="AA159" s="23"/>
      <c r="AB159" s="23"/>
    </row>
    <row r="160" ht="12.75" customHeight="1">
      <c r="A160" s="8" t="s">
        <v>43</v>
      </c>
      <c r="B160" s="100">
        <v>43545.0</v>
      </c>
      <c r="C160" s="10">
        <v>0.375</v>
      </c>
      <c r="D160" s="10">
        <v>0.5</v>
      </c>
      <c r="E160" s="22">
        <v>32.0</v>
      </c>
      <c r="F160" s="22"/>
      <c r="G160" s="22">
        <v>24.6</v>
      </c>
      <c r="H160" s="22">
        <v>24.4</v>
      </c>
      <c r="I160" s="22">
        <v>0.8</v>
      </c>
      <c r="J160" s="22">
        <v>26.5</v>
      </c>
      <c r="K160" s="25" t="s">
        <v>156</v>
      </c>
      <c r="L160" s="22">
        <v>80.52</v>
      </c>
      <c r="M160" s="22">
        <v>55.84</v>
      </c>
      <c r="N160" s="22"/>
      <c r="O160" s="22">
        <f>E162</f>
        <v>29.4</v>
      </c>
      <c r="P160" s="22" t="str">
        <f t="shared" si="5"/>
        <v/>
      </c>
      <c r="Q160" s="33"/>
      <c r="R160" s="22">
        <f t="shared" si="1"/>
        <v>30.56038249</v>
      </c>
      <c r="S160" s="22">
        <f t="shared" si="2"/>
        <v>30.40038249</v>
      </c>
      <c r="T160" s="22">
        <f t="shared" si="3"/>
        <v>30.92802314</v>
      </c>
      <c r="U160" s="22">
        <f t="shared" si="4"/>
        <v>98.29397227</v>
      </c>
      <c r="V160" s="22" t="str">
        <f>M158+K160-L160</f>
        <v>#VALUE!</v>
      </c>
      <c r="W160" s="46"/>
      <c r="X160" s="23"/>
      <c r="Y160" s="23"/>
      <c r="Z160" s="23"/>
      <c r="AA160" s="23"/>
      <c r="AB160" s="23"/>
    </row>
    <row r="161" ht="12.75" customHeight="1">
      <c r="A161" s="4" t="s">
        <v>43</v>
      </c>
      <c r="B161" s="101">
        <v>43545.0</v>
      </c>
      <c r="C161" s="3">
        <v>0.625</v>
      </c>
      <c r="D161" s="3">
        <v>0.75</v>
      </c>
      <c r="E161" s="39"/>
      <c r="F161" s="39"/>
      <c r="G161" s="39">
        <v>27.8</v>
      </c>
      <c r="H161" s="39">
        <v>25.7</v>
      </c>
      <c r="I161" s="39">
        <v>2.5</v>
      </c>
      <c r="J161" s="39">
        <v>25.6</v>
      </c>
      <c r="K161" s="47"/>
      <c r="L161" s="39"/>
      <c r="M161" s="39"/>
      <c r="N161" s="39"/>
      <c r="O161" s="39"/>
      <c r="P161" s="39" t="str">
        <f t="shared" si="5"/>
        <v/>
      </c>
      <c r="Q161" s="48"/>
      <c r="R161" s="39">
        <f t="shared" si="1"/>
        <v>33.01980784</v>
      </c>
      <c r="S161" s="22">
        <f t="shared" si="2"/>
        <v>31.33980784</v>
      </c>
      <c r="T161" s="39">
        <f t="shared" si="3"/>
        <v>37.3577292</v>
      </c>
      <c r="U161" s="39">
        <f t="shared" si="4"/>
        <v>83.89109431</v>
      </c>
      <c r="V161" s="39"/>
      <c r="W161" s="50"/>
      <c r="X161" s="23"/>
      <c r="Y161" s="23"/>
      <c r="Z161" s="23"/>
      <c r="AA161" s="23"/>
      <c r="AB161" s="23"/>
    </row>
    <row r="162" ht="12.75" customHeight="1">
      <c r="A162" s="8" t="s">
        <v>44</v>
      </c>
      <c r="B162" s="100">
        <v>43546.0</v>
      </c>
      <c r="C162" s="10">
        <v>0.375</v>
      </c>
      <c r="D162" s="10">
        <v>0.5</v>
      </c>
      <c r="E162" s="22">
        <v>29.4</v>
      </c>
      <c r="F162" s="22"/>
      <c r="G162" s="22">
        <v>26.6</v>
      </c>
      <c r="H162" s="22">
        <v>25.6</v>
      </c>
      <c r="I162" s="22">
        <v>1.3</v>
      </c>
      <c r="J162" s="22">
        <v>26.5</v>
      </c>
      <c r="K162" s="25" t="s">
        <v>150</v>
      </c>
      <c r="L162" s="22">
        <v>54.46</v>
      </c>
      <c r="M162" s="22"/>
      <c r="N162" s="22"/>
      <c r="O162" s="22">
        <f>E164</f>
        <v>29.8</v>
      </c>
      <c r="P162" s="22" t="str">
        <f t="shared" si="5"/>
        <v/>
      </c>
      <c r="Q162" s="53"/>
      <c r="R162" s="22">
        <f t="shared" si="1"/>
        <v>32.82468122</v>
      </c>
      <c r="S162" s="22">
        <f t="shared" si="2"/>
        <v>32.02468122</v>
      </c>
      <c r="T162" s="22">
        <f t="shared" si="3"/>
        <v>34.82194116</v>
      </c>
      <c r="U162" s="22">
        <f t="shared" si="4"/>
        <v>91.96696147</v>
      </c>
      <c r="V162" s="22" t="str">
        <f>M160+K162-L162</f>
        <v>#VALUE!</v>
      </c>
      <c r="W162" s="46"/>
      <c r="X162" s="23"/>
      <c r="Y162" s="23"/>
      <c r="Z162" s="23"/>
      <c r="AA162" s="23"/>
      <c r="AB162" s="23"/>
    </row>
    <row r="163" ht="12.75" customHeight="1">
      <c r="A163" s="4" t="s">
        <v>44</v>
      </c>
      <c r="B163" s="101">
        <v>43546.0</v>
      </c>
      <c r="C163" s="3">
        <v>0.625</v>
      </c>
      <c r="D163" s="3">
        <v>0.75</v>
      </c>
      <c r="E163" s="39"/>
      <c r="F163" s="39"/>
      <c r="G163" s="39">
        <v>26.9</v>
      </c>
      <c r="H163" s="39">
        <v>25.0</v>
      </c>
      <c r="I163" s="39">
        <v>2.8</v>
      </c>
      <c r="J163" s="39">
        <v>28.1</v>
      </c>
      <c r="K163" s="47"/>
      <c r="L163" s="39"/>
      <c r="M163" s="39"/>
      <c r="N163" s="39"/>
      <c r="O163" s="39"/>
      <c r="P163" s="39" t="str">
        <f t="shared" si="5"/>
        <v/>
      </c>
      <c r="Q163" s="54"/>
      <c r="R163" s="39">
        <f t="shared" si="1"/>
        <v>31.67489286</v>
      </c>
      <c r="S163" s="22">
        <f t="shared" si="2"/>
        <v>30.15489286</v>
      </c>
      <c r="T163" s="39">
        <f t="shared" si="3"/>
        <v>35.44139833</v>
      </c>
      <c r="U163" s="39">
        <f t="shared" si="4"/>
        <v>85.08381238</v>
      </c>
      <c r="V163" s="39"/>
      <c r="W163" s="50"/>
      <c r="X163" s="23"/>
      <c r="Y163" s="23"/>
      <c r="Z163" s="23"/>
      <c r="AA163" s="23"/>
      <c r="AB163" s="23"/>
    </row>
    <row r="164" ht="12.75" customHeight="1">
      <c r="A164" s="8" t="s">
        <v>45</v>
      </c>
      <c r="B164" s="100">
        <v>43547.0</v>
      </c>
      <c r="C164" s="10">
        <v>0.375</v>
      </c>
      <c r="D164" s="10">
        <v>0.5</v>
      </c>
      <c r="E164" s="22">
        <v>29.8</v>
      </c>
      <c r="F164" s="22"/>
      <c r="G164" s="22">
        <v>26.3</v>
      </c>
      <c r="H164" s="22">
        <v>24.8</v>
      </c>
      <c r="I164" s="22">
        <v>0.8</v>
      </c>
      <c r="J164" s="22">
        <v>27.9</v>
      </c>
      <c r="K164" s="25" t="s">
        <v>143</v>
      </c>
      <c r="L164" s="22">
        <v>63.64</v>
      </c>
      <c r="M164" s="22"/>
      <c r="N164" s="22"/>
      <c r="O164" s="22">
        <f>E166</f>
        <v>31</v>
      </c>
      <c r="P164" s="22" t="str">
        <f t="shared" si="5"/>
        <v/>
      </c>
      <c r="Q164" s="33"/>
      <c r="R164" s="22">
        <f t="shared" si="1"/>
        <v>31.29951528</v>
      </c>
      <c r="S164" s="22">
        <f t="shared" si="2"/>
        <v>30.09951528</v>
      </c>
      <c r="T164" s="22">
        <f t="shared" si="3"/>
        <v>34.21193795</v>
      </c>
      <c r="U164" s="22">
        <f t="shared" si="4"/>
        <v>87.97956821</v>
      </c>
      <c r="V164" s="22" t="str">
        <f>L162+K164-L164</f>
        <v>#VALUE!</v>
      </c>
      <c r="W164" s="46"/>
      <c r="X164" s="23"/>
      <c r="Y164" s="23"/>
      <c r="Z164" s="23"/>
      <c r="AA164" s="23"/>
      <c r="AB164" s="23"/>
    </row>
    <row r="165" ht="12.75" customHeight="1">
      <c r="A165" s="4" t="s">
        <v>45</v>
      </c>
      <c r="B165" s="101">
        <v>43547.0</v>
      </c>
      <c r="C165" s="3">
        <v>0.625</v>
      </c>
      <c r="D165" s="3">
        <v>0.75</v>
      </c>
      <c r="E165" s="39"/>
      <c r="F165" s="39"/>
      <c r="G165" s="39"/>
      <c r="H165" s="39"/>
      <c r="I165" s="39"/>
      <c r="J165" s="39"/>
      <c r="K165" s="47"/>
      <c r="L165" s="39"/>
      <c r="M165" s="39"/>
      <c r="N165" s="39"/>
      <c r="O165" s="39"/>
      <c r="P165" s="39" t="str">
        <f t="shared" si="5"/>
        <v/>
      </c>
      <c r="Q165" s="48"/>
      <c r="R165" s="39" t="str">
        <f t="shared" si="1"/>
        <v/>
      </c>
      <c r="S165" s="22" t="str">
        <f t="shared" si="2"/>
        <v/>
      </c>
      <c r="T165" s="39" t="str">
        <f t="shared" si="3"/>
        <v/>
      </c>
      <c r="U165" s="39" t="str">
        <f t="shared" si="4"/>
        <v/>
      </c>
      <c r="V165" s="39"/>
      <c r="W165" s="50"/>
      <c r="X165" s="23"/>
      <c r="Y165" s="23"/>
      <c r="Z165" s="23"/>
      <c r="AA165" s="23"/>
      <c r="AB165" s="23"/>
    </row>
    <row r="166" ht="12.75" customHeight="1">
      <c r="A166" s="8" t="s">
        <v>46</v>
      </c>
      <c r="B166" s="100">
        <v>43548.0</v>
      </c>
      <c r="C166" s="10">
        <v>0.375</v>
      </c>
      <c r="D166" s="10">
        <v>0.5</v>
      </c>
      <c r="E166" s="22">
        <v>31.0</v>
      </c>
      <c r="F166" s="22"/>
      <c r="G166" s="22">
        <v>27.2</v>
      </c>
      <c r="H166" s="22">
        <v>25.4</v>
      </c>
      <c r="I166" s="22">
        <v>0.1</v>
      </c>
      <c r="J166" s="22">
        <v>27.0</v>
      </c>
      <c r="K166" s="25" t="s">
        <v>157</v>
      </c>
      <c r="L166" s="22">
        <v>68.24</v>
      </c>
      <c r="M166" s="22">
        <v>38.27</v>
      </c>
      <c r="N166" s="22"/>
      <c r="O166" s="22">
        <f>E168</f>
        <v>30.8</v>
      </c>
      <c r="P166" s="22" t="str">
        <f t="shared" si="5"/>
        <v/>
      </c>
      <c r="Q166" s="33"/>
      <c r="R166" s="22">
        <f t="shared" si="1"/>
        <v>32.43744129</v>
      </c>
      <c r="S166" s="22">
        <f t="shared" si="2"/>
        <v>30.99744129</v>
      </c>
      <c r="T166" s="22">
        <f t="shared" si="3"/>
        <v>36.07043238</v>
      </c>
      <c r="U166" s="22">
        <f t="shared" si="4"/>
        <v>85.93587391</v>
      </c>
      <c r="V166" s="22" t="str">
        <f>L164+K166-L166</f>
        <v>#VALUE!</v>
      </c>
      <c r="W166" s="46"/>
      <c r="X166" s="23"/>
      <c r="Y166" s="23"/>
      <c r="Z166" s="23"/>
      <c r="AA166" s="23"/>
      <c r="AB166" s="23"/>
    </row>
    <row r="167" ht="12.75" customHeight="1">
      <c r="A167" s="4" t="s">
        <v>46</v>
      </c>
      <c r="B167" s="101">
        <v>43548.0</v>
      </c>
      <c r="C167" s="3">
        <v>0.625</v>
      </c>
      <c r="D167" s="3">
        <v>0.75</v>
      </c>
      <c r="E167" s="39"/>
      <c r="F167" s="39"/>
      <c r="G167" s="39"/>
      <c r="H167" s="39"/>
      <c r="I167" s="39"/>
      <c r="J167" s="39"/>
      <c r="K167" s="47"/>
      <c r="L167" s="39"/>
      <c r="M167" s="39"/>
      <c r="N167" s="39"/>
      <c r="O167" s="39"/>
      <c r="P167" s="39" t="str">
        <f t="shared" si="5"/>
        <v/>
      </c>
      <c r="Q167" s="48"/>
      <c r="R167" s="39" t="str">
        <f t="shared" si="1"/>
        <v/>
      </c>
      <c r="S167" s="22" t="str">
        <f t="shared" si="2"/>
        <v/>
      </c>
      <c r="T167" s="39" t="str">
        <f t="shared" si="3"/>
        <v/>
      </c>
      <c r="U167" s="39" t="str">
        <f t="shared" si="4"/>
        <v/>
      </c>
      <c r="V167" s="39"/>
      <c r="W167" s="50"/>
      <c r="X167" s="23"/>
      <c r="Y167" s="23"/>
      <c r="Z167" s="23"/>
      <c r="AA167" s="23"/>
      <c r="AB167" s="23"/>
    </row>
    <row r="168" ht="12.75" customHeight="1">
      <c r="A168" s="8" t="s">
        <v>25</v>
      </c>
      <c r="B168" s="100">
        <v>43549.0</v>
      </c>
      <c r="C168" s="10">
        <v>0.375</v>
      </c>
      <c r="D168" s="10">
        <v>0.5</v>
      </c>
      <c r="E168" s="22">
        <v>30.8</v>
      </c>
      <c r="F168" s="22"/>
      <c r="G168" s="22">
        <v>28.7</v>
      </c>
      <c r="H168" s="22">
        <v>26.0</v>
      </c>
      <c r="I168" s="22">
        <v>1.8</v>
      </c>
      <c r="J168" s="22">
        <v>28.3</v>
      </c>
      <c r="K168" s="25" t="s">
        <v>57</v>
      </c>
      <c r="L168" s="22">
        <v>38.2</v>
      </c>
      <c r="M168" s="22"/>
      <c r="N168" s="22"/>
      <c r="O168" s="22">
        <f>E170</f>
        <v>31.4</v>
      </c>
      <c r="P168" s="22" t="str">
        <f t="shared" si="5"/>
        <v/>
      </c>
      <c r="Q168" s="53"/>
      <c r="R168" s="22">
        <f t="shared" si="1"/>
        <v>33.61126698</v>
      </c>
      <c r="S168" s="22">
        <f t="shared" si="2"/>
        <v>31.45126698</v>
      </c>
      <c r="T168" s="22">
        <f t="shared" si="3"/>
        <v>39.36364749</v>
      </c>
      <c r="U168" s="22">
        <f t="shared" si="4"/>
        <v>79.89926998</v>
      </c>
      <c r="V168" s="22" t="str">
        <f>M166+K168-L168</f>
        <v>#VALUE!</v>
      </c>
      <c r="W168" s="46"/>
      <c r="X168" s="23"/>
      <c r="Y168" s="79"/>
      <c r="Z168" s="23"/>
      <c r="AA168" s="23"/>
      <c r="AB168" s="23"/>
    </row>
    <row r="169" ht="12.75" customHeight="1">
      <c r="A169" s="4" t="s">
        <v>25</v>
      </c>
      <c r="B169" s="101">
        <v>43549.0</v>
      </c>
      <c r="C169" s="3">
        <v>0.625</v>
      </c>
      <c r="D169" s="3">
        <v>0.75</v>
      </c>
      <c r="E169" s="39"/>
      <c r="F169" s="39"/>
      <c r="G169" s="39">
        <v>25.6</v>
      </c>
      <c r="H169" s="39">
        <v>25.1</v>
      </c>
      <c r="I169" s="39">
        <v>0.1</v>
      </c>
      <c r="J169" s="39">
        <v>25.8</v>
      </c>
      <c r="K169" s="47"/>
      <c r="L169" s="39"/>
      <c r="M169" s="39"/>
      <c r="N169" s="39"/>
      <c r="O169" s="39"/>
      <c r="P169" s="39" t="str">
        <f t="shared" si="5"/>
        <v/>
      </c>
      <c r="Q169" s="54"/>
      <c r="R169" s="39">
        <f t="shared" si="1"/>
        <v>31.86404936</v>
      </c>
      <c r="S169" s="22">
        <f t="shared" si="2"/>
        <v>31.46404936</v>
      </c>
      <c r="T169" s="39">
        <f t="shared" si="3"/>
        <v>32.82468122</v>
      </c>
      <c r="U169" s="39">
        <f t="shared" si="4"/>
        <v>95.85485128</v>
      </c>
      <c r="V169" s="39"/>
      <c r="W169" s="50"/>
      <c r="X169" s="23"/>
      <c r="Y169" s="79"/>
      <c r="Z169" s="23"/>
      <c r="AA169" s="23"/>
      <c r="AB169" s="23"/>
    </row>
    <row r="170" ht="12.75" customHeight="1">
      <c r="A170" s="8" t="s">
        <v>39</v>
      </c>
      <c r="B170" s="100">
        <v>43550.0</v>
      </c>
      <c r="C170" s="10">
        <v>0.375</v>
      </c>
      <c r="D170" s="10">
        <v>0.5</v>
      </c>
      <c r="E170" s="22">
        <v>31.4</v>
      </c>
      <c r="F170" s="22"/>
      <c r="G170" s="22">
        <v>25.0</v>
      </c>
      <c r="H170" s="22">
        <v>25.0</v>
      </c>
      <c r="I170" s="22">
        <v>2.2</v>
      </c>
      <c r="J170" s="22">
        <v>30.8</v>
      </c>
      <c r="K170" s="25" t="s">
        <v>158</v>
      </c>
      <c r="L170" s="22">
        <v>79.78</v>
      </c>
      <c r="M170" s="22">
        <v>55.33</v>
      </c>
      <c r="N170" s="22"/>
      <c r="O170" s="22">
        <f>E172</f>
        <v>32.2</v>
      </c>
      <c r="P170" s="22" t="str">
        <f t="shared" si="5"/>
        <v/>
      </c>
      <c r="Q170" s="33"/>
      <c r="R170" s="22">
        <f t="shared" si="1"/>
        <v>31.67489286</v>
      </c>
      <c r="S170" s="22">
        <f t="shared" si="2"/>
        <v>31.67489286</v>
      </c>
      <c r="T170" s="22">
        <f t="shared" si="3"/>
        <v>31.67489286</v>
      </c>
      <c r="U170" s="22">
        <f t="shared" si="4"/>
        <v>100</v>
      </c>
      <c r="V170" s="22" t="str">
        <f>L168+K170-L170</f>
        <v>#VALUE!</v>
      </c>
      <c r="W170" s="46"/>
      <c r="X170" s="23"/>
      <c r="Y170" s="79"/>
      <c r="Z170" s="23"/>
      <c r="AA170" s="23"/>
      <c r="AB170" s="23"/>
    </row>
    <row r="171" ht="12.75" customHeight="1">
      <c r="A171" s="4" t="s">
        <v>39</v>
      </c>
      <c r="B171" s="101">
        <v>43550.0</v>
      </c>
      <c r="C171" s="3">
        <v>0.625</v>
      </c>
      <c r="D171" s="3">
        <v>0.75</v>
      </c>
      <c r="E171" s="39"/>
      <c r="F171" s="39"/>
      <c r="G171" s="39">
        <v>25.5</v>
      </c>
      <c r="H171" s="39">
        <v>25.0</v>
      </c>
      <c r="I171" s="39">
        <v>0.1</v>
      </c>
      <c r="J171" s="39">
        <v>25.8</v>
      </c>
      <c r="K171" s="47"/>
      <c r="L171" s="39"/>
      <c r="M171" s="39"/>
      <c r="N171" s="39"/>
      <c r="O171" s="39"/>
      <c r="P171" s="39" t="str">
        <f t="shared" si="5"/>
        <v/>
      </c>
      <c r="Q171" s="48"/>
      <c r="R171" s="39">
        <f t="shared" si="1"/>
        <v>31.67489286</v>
      </c>
      <c r="S171" s="22">
        <f t="shared" si="2"/>
        <v>31.27489286</v>
      </c>
      <c r="T171" s="39">
        <f t="shared" si="3"/>
        <v>32.63056049</v>
      </c>
      <c r="U171" s="39">
        <f t="shared" si="4"/>
        <v>95.84540501</v>
      </c>
      <c r="V171" s="39"/>
      <c r="W171" s="50"/>
      <c r="X171" s="23"/>
      <c r="Y171" s="23"/>
      <c r="Z171" s="23"/>
      <c r="AA171" s="23"/>
      <c r="AB171" s="23"/>
    </row>
    <row r="172" ht="12.75" customHeight="1">
      <c r="A172" s="8" t="s">
        <v>42</v>
      </c>
      <c r="B172" s="100">
        <v>43551.0</v>
      </c>
      <c r="C172" s="10">
        <v>0.375</v>
      </c>
      <c r="D172" s="10">
        <v>0.5</v>
      </c>
      <c r="E172" s="22">
        <v>32.2</v>
      </c>
      <c r="F172" s="22"/>
      <c r="G172" s="22">
        <v>25.9</v>
      </c>
      <c r="H172" s="22">
        <v>24.8</v>
      </c>
      <c r="I172" s="22">
        <v>1.8</v>
      </c>
      <c r="J172" s="22">
        <v>29.3</v>
      </c>
      <c r="K172" s="25" t="s">
        <v>110</v>
      </c>
      <c r="L172" s="22">
        <v>78.92</v>
      </c>
      <c r="M172" s="22">
        <v>45.65</v>
      </c>
      <c r="N172" s="22"/>
      <c r="O172" s="22">
        <f>E174</f>
        <v>32.8</v>
      </c>
      <c r="P172" s="22" t="str">
        <f t="shared" si="5"/>
        <v/>
      </c>
      <c r="Q172" s="53"/>
      <c r="R172" s="22">
        <f t="shared" si="1"/>
        <v>31.29951528</v>
      </c>
      <c r="S172" s="22">
        <f t="shared" si="2"/>
        <v>30.41951528</v>
      </c>
      <c r="T172" s="22">
        <f t="shared" si="3"/>
        <v>33.41309631</v>
      </c>
      <c r="U172" s="22">
        <f t="shared" si="4"/>
        <v>91.04069553</v>
      </c>
      <c r="V172" s="22" t="str">
        <f>M170+K172-L172</f>
        <v>#VALUE!</v>
      </c>
      <c r="W172" s="46"/>
      <c r="X172" s="23"/>
      <c r="Y172" s="23"/>
      <c r="Z172" s="23"/>
      <c r="AA172" s="23"/>
      <c r="AB172" s="23"/>
    </row>
    <row r="173" ht="12.75" customHeight="1">
      <c r="A173" s="4" t="s">
        <v>42</v>
      </c>
      <c r="B173" s="101">
        <v>43551.0</v>
      </c>
      <c r="C173" s="3">
        <v>0.625</v>
      </c>
      <c r="D173" s="3">
        <v>0.75</v>
      </c>
      <c r="E173" s="39"/>
      <c r="F173" s="39"/>
      <c r="G173" s="39">
        <v>27.9</v>
      </c>
      <c r="H173" s="39">
        <v>26.6</v>
      </c>
      <c r="I173" s="39">
        <v>0.6</v>
      </c>
      <c r="J173" s="39">
        <v>28.4</v>
      </c>
      <c r="K173" s="47"/>
      <c r="L173" s="39"/>
      <c r="M173" s="39"/>
      <c r="N173" s="39"/>
      <c r="O173" s="39"/>
      <c r="P173" s="39" t="str">
        <f t="shared" si="5"/>
        <v/>
      </c>
      <c r="Q173" s="54"/>
      <c r="R173" s="39">
        <f t="shared" si="1"/>
        <v>34.82194116</v>
      </c>
      <c r="S173" s="22">
        <f t="shared" si="2"/>
        <v>33.78194116</v>
      </c>
      <c r="T173" s="39">
        <f t="shared" si="3"/>
        <v>37.57612198</v>
      </c>
      <c r="U173" s="39">
        <f t="shared" si="4"/>
        <v>89.90268124</v>
      </c>
      <c r="V173" s="39"/>
      <c r="W173" s="50"/>
      <c r="X173" s="23"/>
      <c r="Y173" s="23"/>
      <c r="Z173" s="23"/>
      <c r="AA173" s="23"/>
      <c r="AB173" s="23"/>
    </row>
    <row r="174" ht="12.75" customHeight="1">
      <c r="A174" s="8" t="s">
        <v>43</v>
      </c>
      <c r="B174" s="100">
        <v>43552.0</v>
      </c>
      <c r="C174" s="10">
        <v>0.375</v>
      </c>
      <c r="D174" s="10">
        <v>0.5</v>
      </c>
      <c r="E174" s="22">
        <v>32.8</v>
      </c>
      <c r="F174" s="22"/>
      <c r="G174" s="22">
        <v>28.2</v>
      </c>
      <c r="H174" s="22">
        <v>26.2</v>
      </c>
      <c r="I174" s="22">
        <v>0.7</v>
      </c>
      <c r="J174" s="22">
        <v>28.8</v>
      </c>
      <c r="K174" s="25" t="s">
        <v>119</v>
      </c>
      <c r="L174" s="22">
        <v>47.93</v>
      </c>
      <c r="M174" s="22"/>
      <c r="N174" s="22"/>
      <c r="O174" s="22">
        <f>E176</f>
        <v>33.2</v>
      </c>
      <c r="P174" s="22" t="str">
        <f t="shared" si="5"/>
        <v/>
      </c>
      <c r="Q174" s="33"/>
      <c r="R174" s="22">
        <f t="shared" si="1"/>
        <v>34.01068335</v>
      </c>
      <c r="S174" s="22">
        <f t="shared" si="2"/>
        <v>32.41068335</v>
      </c>
      <c r="T174" s="22">
        <f t="shared" si="3"/>
        <v>38.23798312</v>
      </c>
      <c r="U174" s="22">
        <f t="shared" si="4"/>
        <v>84.76044159</v>
      </c>
      <c r="V174" s="22" t="str">
        <f>M172+K174-L174</f>
        <v>#VALUE!</v>
      </c>
      <c r="W174" s="46"/>
      <c r="X174" s="23"/>
      <c r="Y174" s="23"/>
      <c r="Z174" s="23"/>
      <c r="AA174" s="23"/>
      <c r="AB174" s="23"/>
    </row>
    <row r="175" ht="12.75" customHeight="1">
      <c r="A175" s="4" t="s">
        <v>43</v>
      </c>
      <c r="B175" s="101">
        <v>43552.0</v>
      </c>
      <c r="C175" s="3">
        <v>0.625</v>
      </c>
      <c r="D175" s="3">
        <v>0.75</v>
      </c>
      <c r="E175" s="39"/>
      <c r="F175" s="39"/>
      <c r="G175" s="39">
        <v>27.4</v>
      </c>
      <c r="H175" s="39">
        <v>26.4</v>
      </c>
      <c r="I175" s="39">
        <v>4.2</v>
      </c>
      <c r="J175" s="39">
        <v>25.1</v>
      </c>
      <c r="K175" s="47"/>
      <c r="L175" s="39"/>
      <c r="M175" s="39"/>
      <c r="N175" s="39"/>
      <c r="O175" s="39"/>
      <c r="P175" s="39" t="str">
        <f t="shared" si="5"/>
        <v/>
      </c>
      <c r="Q175" s="48"/>
      <c r="R175" s="39">
        <f t="shared" si="1"/>
        <v>34.41422945</v>
      </c>
      <c r="S175" s="22">
        <f t="shared" si="2"/>
        <v>33.61422945</v>
      </c>
      <c r="T175" s="39">
        <f t="shared" si="3"/>
        <v>36.49517019</v>
      </c>
      <c r="U175" s="39">
        <f t="shared" si="4"/>
        <v>92.10596712</v>
      </c>
      <c r="V175" s="39"/>
      <c r="W175" s="50"/>
      <c r="X175" s="23"/>
      <c r="Y175" s="23"/>
      <c r="Z175" s="23"/>
      <c r="AA175" s="23"/>
      <c r="AB175" s="23"/>
    </row>
    <row r="176" ht="12.75" customHeight="1">
      <c r="A176" s="8" t="s">
        <v>44</v>
      </c>
      <c r="B176" s="100">
        <v>43553.0</v>
      </c>
      <c r="C176" s="10">
        <v>0.375</v>
      </c>
      <c r="D176" s="10">
        <v>0.5</v>
      </c>
      <c r="E176" s="22">
        <v>33.2</v>
      </c>
      <c r="F176" s="22"/>
      <c r="G176" s="22">
        <v>27.6</v>
      </c>
      <c r="H176" s="22">
        <v>25.8</v>
      </c>
      <c r="I176" s="22">
        <v>4.4</v>
      </c>
      <c r="J176" s="22">
        <v>26.5</v>
      </c>
      <c r="K176" s="25" t="s">
        <v>159</v>
      </c>
      <c r="L176" s="22">
        <v>60.18</v>
      </c>
      <c r="M176" s="22"/>
      <c r="N176" s="22"/>
      <c r="O176" s="22">
        <f>E178</f>
        <v>33.1</v>
      </c>
      <c r="P176" s="22" t="str">
        <f t="shared" si="5"/>
        <v/>
      </c>
      <c r="Q176" s="53"/>
      <c r="R176" s="22">
        <f t="shared" si="1"/>
        <v>33.21594473</v>
      </c>
      <c r="S176" s="22">
        <f t="shared" si="2"/>
        <v>31.77594473</v>
      </c>
      <c r="T176" s="22">
        <f t="shared" si="3"/>
        <v>36.92425667</v>
      </c>
      <c r="U176" s="22">
        <f t="shared" si="4"/>
        <v>86.05710067</v>
      </c>
      <c r="V176" s="22" t="str">
        <f>L174+K176-L176</f>
        <v>#VALUE!</v>
      </c>
      <c r="W176" s="46"/>
      <c r="X176" s="23"/>
      <c r="Y176" s="23"/>
      <c r="Z176" s="23"/>
      <c r="AA176" s="23"/>
      <c r="AB176" s="23"/>
    </row>
    <row r="177" ht="12.75" customHeight="1">
      <c r="A177" s="4" t="s">
        <v>44</v>
      </c>
      <c r="B177" s="101">
        <v>43553.0</v>
      </c>
      <c r="C177" s="3">
        <v>0.625</v>
      </c>
      <c r="D177" s="3">
        <v>0.75</v>
      </c>
      <c r="E177" s="39"/>
      <c r="F177" s="39"/>
      <c r="G177" s="39">
        <v>25.7</v>
      </c>
      <c r="H177" s="39">
        <v>25.0</v>
      </c>
      <c r="I177" s="39">
        <v>3.7</v>
      </c>
      <c r="J177" s="39">
        <v>25.8</v>
      </c>
      <c r="K177" s="47"/>
      <c r="L177" s="39"/>
      <c r="M177" s="39"/>
      <c r="N177" s="39"/>
      <c r="O177" s="39"/>
      <c r="P177" s="39" t="str">
        <f t="shared" si="5"/>
        <v/>
      </c>
      <c r="Q177" s="54"/>
      <c r="R177" s="39">
        <f t="shared" si="1"/>
        <v>31.67489286</v>
      </c>
      <c r="S177" s="22">
        <f t="shared" si="2"/>
        <v>31.11489286</v>
      </c>
      <c r="T177" s="39">
        <f t="shared" si="3"/>
        <v>33.01980784</v>
      </c>
      <c r="U177" s="39">
        <f t="shared" si="4"/>
        <v>94.23099315</v>
      </c>
      <c r="V177" s="39"/>
      <c r="W177" s="50"/>
      <c r="X177" s="23"/>
      <c r="Y177" s="23"/>
      <c r="Z177" s="23"/>
      <c r="AA177" s="23"/>
      <c r="AB177" s="23"/>
    </row>
    <row r="178" ht="12.75" customHeight="1">
      <c r="A178" s="8" t="s">
        <v>45</v>
      </c>
      <c r="B178" s="100">
        <v>43554.0</v>
      </c>
      <c r="C178" s="10">
        <v>0.375</v>
      </c>
      <c r="D178" s="10">
        <v>0.5</v>
      </c>
      <c r="E178" s="22">
        <v>33.1</v>
      </c>
      <c r="F178" s="22"/>
      <c r="G178" s="22">
        <v>29.1</v>
      </c>
      <c r="H178" s="22">
        <v>26.2</v>
      </c>
      <c r="I178" s="22">
        <v>0.8</v>
      </c>
      <c r="J178" s="22">
        <v>24.5</v>
      </c>
      <c r="K178" s="25" t="s">
        <v>92</v>
      </c>
      <c r="L178" s="22">
        <v>71.51</v>
      </c>
      <c r="M178" s="22">
        <v>60.18</v>
      </c>
      <c r="N178" s="22"/>
      <c r="O178" s="22">
        <f>E180</f>
        <v>33.2</v>
      </c>
      <c r="P178" s="22" t="str">
        <f t="shared" si="5"/>
        <v/>
      </c>
      <c r="Q178" s="33"/>
      <c r="R178" s="22">
        <f t="shared" si="1"/>
        <v>34.01068335</v>
      </c>
      <c r="S178" s="22">
        <f t="shared" si="2"/>
        <v>31.69068335</v>
      </c>
      <c r="T178" s="22">
        <f t="shared" si="3"/>
        <v>40.2848327</v>
      </c>
      <c r="U178" s="22">
        <f t="shared" si="4"/>
        <v>78.6665383</v>
      </c>
      <c r="V178" s="22" t="str">
        <f>L176+K178-L178</f>
        <v>#VALUE!</v>
      </c>
      <c r="W178" s="46"/>
      <c r="X178" s="23"/>
      <c r="Y178" s="23"/>
      <c r="Z178" s="23"/>
      <c r="AA178" s="23"/>
      <c r="AB178" s="23"/>
    </row>
    <row r="179" ht="12.75" customHeight="1">
      <c r="A179" s="4" t="s">
        <v>45</v>
      </c>
      <c r="B179" s="101">
        <v>43554.0</v>
      </c>
      <c r="C179" s="3">
        <v>0.625</v>
      </c>
      <c r="D179" s="3">
        <v>0.75</v>
      </c>
      <c r="E179" s="39"/>
      <c r="F179" s="39"/>
      <c r="G179" s="39"/>
      <c r="H179" s="39"/>
      <c r="I179" s="39"/>
      <c r="J179" s="39"/>
      <c r="K179" s="47"/>
      <c r="L179" s="39"/>
      <c r="M179" s="39"/>
      <c r="N179" s="39"/>
      <c r="O179" s="39"/>
      <c r="P179" s="39" t="str">
        <f t="shared" si="5"/>
        <v/>
      </c>
      <c r="Q179" s="48"/>
      <c r="R179" s="39" t="str">
        <f t="shared" si="1"/>
        <v/>
      </c>
      <c r="S179" s="22" t="str">
        <f t="shared" si="2"/>
        <v/>
      </c>
      <c r="T179" s="39" t="str">
        <f t="shared" si="3"/>
        <v/>
      </c>
      <c r="U179" s="39" t="str">
        <f t="shared" si="4"/>
        <v/>
      </c>
      <c r="V179" s="39"/>
      <c r="W179" s="50"/>
      <c r="X179" s="23"/>
      <c r="Y179" s="23"/>
      <c r="Z179" s="23"/>
      <c r="AA179" s="23"/>
      <c r="AB179" s="23"/>
    </row>
    <row r="180" ht="12.75" customHeight="1">
      <c r="A180" s="8" t="s">
        <v>46</v>
      </c>
      <c r="B180" s="100">
        <v>43555.0</v>
      </c>
      <c r="C180" s="10">
        <v>0.375</v>
      </c>
      <c r="D180" s="10">
        <v>0.5</v>
      </c>
      <c r="E180" s="22">
        <v>33.2</v>
      </c>
      <c r="F180" s="22"/>
      <c r="G180" s="22">
        <v>27.1</v>
      </c>
      <c r="H180" s="22">
        <v>25.9</v>
      </c>
      <c r="I180" s="22">
        <v>0.1</v>
      </c>
      <c r="J180" s="22">
        <v>26.5</v>
      </c>
      <c r="K180" s="25" t="s">
        <v>160</v>
      </c>
      <c r="L180" s="22">
        <v>64.01</v>
      </c>
      <c r="M180" s="22">
        <v>47.97</v>
      </c>
      <c r="N180" s="22"/>
      <c r="O180" s="22">
        <f>E182</f>
        <v>32.3</v>
      </c>
      <c r="P180" s="22" t="str">
        <f t="shared" si="5"/>
        <v/>
      </c>
      <c r="Q180" s="53"/>
      <c r="R180" s="22">
        <f t="shared" si="1"/>
        <v>33.41309631</v>
      </c>
      <c r="S180" s="22">
        <f t="shared" si="2"/>
        <v>32.45309631</v>
      </c>
      <c r="T180" s="22">
        <f t="shared" si="3"/>
        <v>35.85968262</v>
      </c>
      <c r="U180" s="22">
        <f t="shared" si="4"/>
        <v>90.50023295</v>
      </c>
      <c r="V180" s="53" t="str">
        <f>M178+K180-L180</f>
        <v>#VALUE!</v>
      </c>
      <c r="W180" s="46"/>
      <c r="X180" s="23"/>
      <c r="Y180" s="23"/>
      <c r="Z180" s="23"/>
      <c r="AA180" s="23"/>
      <c r="AB180" s="23"/>
    </row>
    <row r="181" ht="12.75" customHeight="1">
      <c r="A181" s="4" t="s">
        <v>46</v>
      </c>
      <c r="B181" s="101">
        <v>43555.0</v>
      </c>
      <c r="C181" s="3">
        <v>0.625</v>
      </c>
      <c r="D181" s="3">
        <v>0.75</v>
      </c>
      <c r="E181" s="39"/>
      <c r="F181" s="39"/>
      <c r="G181" s="39"/>
      <c r="H181" s="39"/>
      <c r="I181" s="39"/>
      <c r="J181" s="39"/>
      <c r="K181" s="47"/>
      <c r="L181" s="39"/>
      <c r="M181" s="39"/>
      <c r="N181" s="39"/>
      <c r="O181" s="39"/>
      <c r="P181" s="39" t="str">
        <f t="shared" si="5"/>
        <v/>
      </c>
      <c r="Q181" s="54"/>
      <c r="R181" s="39" t="str">
        <f t="shared" si="1"/>
        <v/>
      </c>
      <c r="S181" s="22" t="str">
        <f t="shared" si="2"/>
        <v/>
      </c>
      <c r="T181" s="39" t="str">
        <f t="shared" si="3"/>
        <v/>
      </c>
      <c r="U181" s="39" t="str">
        <f t="shared" si="4"/>
        <v/>
      </c>
      <c r="V181" s="39"/>
      <c r="W181" s="50"/>
      <c r="X181" s="23"/>
      <c r="Y181" s="23"/>
      <c r="Z181" s="23"/>
      <c r="AA181" s="23"/>
      <c r="AB181" s="23"/>
    </row>
    <row r="182" ht="12.75" customHeight="1">
      <c r="A182" s="8" t="s">
        <v>25</v>
      </c>
      <c r="B182" s="100">
        <v>43556.0</v>
      </c>
      <c r="C182" s="10">
        <v>0.375</v>
      </c>
      <c r="D182" s="10">
        <v>0.5</v>
      </c>
      <c r="E182" s="22">
        <v>32.3</v>
      </c>
      <c r="F182" s="22"/>
      <c r="G182" s="22">
        <v>25.2</v>
      </c>
      <c r="H182" s="22">
        <v>25.0</v>
      </c>
      <c r="I182" s="22">
        <v>1.6</v>
      </c>
      <c r="J182" s="22">
        <v>27.8</v>
      </c>
      <c r="K182" s="25" t="s">
        <v>161</v>
      </c>
      <c r="L182" s="22">
        <v>57.98</v>
      </c>
      <c r="M182" s="22"/>
      <c r="N182" s="22"/>
      <c r="O182" s="22">
        <f>E184</f>
        <v>30</v>
      </c>
      <c r="P182" s="22" t="str">
        <f t="shared" si="5"/>
        <v/>
      </c>
      <c r="Q182" s="33"/>
      <c r="R182" s="22">
        <f t="shared" si="1"/>
        <v>31.67489286</v>
      </c>
      <c r="S182" s="22">
        <f t="shared" si="2"/>
        <v>31.51489286</v>
      </c>
      <c r="T182" s="22">
        <f t="shared" si="3"/>
        <v>32.05419006</v>
      </c>
      <c r="U182" s="22">
        <f t="shared" si="4"/>
        <v>98.3175454</v>
      </c>
      <c r="V182" s="22" t="str">
        <f>M180+K182-L182</f>
        <v>#VALUE!</v>
      </c>
      <c r="W182" s="46"/>
      <c r="X182" s="23"/>
      <c r="Y182" s="23"/>
      <c r="Z182" s="23"/>
      <c r="AA182" s="23"/>
      <c r="AB182" s="23"/>
    </row>
    <row r="183" ht="12.75" customHeight="1">
      <c r="A183" s="4" t="s">
        <v>25</v>
      </c>
      <c r="B183" s="101">
        <v>43556.0</v>
      </c>
      <c r="C183" s="3">
        <v>0.625</v>
      </c>
      <c r="D183" s="3">
        <v>0.75</v>
      </c>
      <c r="E183" s="39"/>
      <c r="F183" s="39"/>
      <c r="G183" s="39">
        <v>26.8</v>
      </c>
      <c r="H183" s="39">
        <v>25.8</v>
      </c>
      <c r="I183" s="39">
        <v>0.9</v>
      </c>
      <c r="J183" s="39">
        <v>28.0</v>
      </c>
      <c r="K183" s="47"/>
      <c r="L183" s="39"/>
      <c r="M183" s="39"/>
      <c r="N183" s="39"/>
      <c r="O183" s="39"/>
      <c r="P183" s="39" t="str">
        <f t="shared" si="5"/>
        <v/>
      </c>
      <c r="Q183" s="48"/>
      <c r="R183" s="39">
        <f t="shared" si="1"/>
        <v>33.21594473</v>
      </c>
      <c r="S183" s="22">
        <f t="shared" si="2"/>
        <v>32.41594473</v>
      </c>
      <c r="T183" s="39">
        <f t="shared" si="3"/>
        <v>35.23385461</v>
      </c>
      <c r="U183" s="39">
        <f t="shared" si="4"/>
        <v>92.00226627</v>
      </c>
      <c r="V183" s="39"/>
      <c r="W183" s="50"/>
      <c r="X183" s="23"/>
      <c r="Y183" s="23"/>
      <c r="Z183" s="23"/>
      <c r="AA183" s="23"/>
      <c r="AB183" s="23"/>
    </row>
    <row r="184" ht="12.75" customHeight="1">
      <c r="A184" s="8" t="s">
        <v>39</v>
      </c>
      <c r="B184" s="100">
        <v>43557.0</v>
      </c>
      <c r="C184" s="10">
        <v>0.375</v>
      </c>
      <c r="D184" s="10">
        <v>0.5</v>
      </c>
      <c r="E184" s="22">
        <v>30.0</v>
      </c>
      <c r="F184" s="22"/>
      <c r="G184" s="22">
        <v>28.0</v>
      </c>
      <c r="H184" s="22">
        <v>26.2</v>
      </c>
      <c r="I184" s="22">
        <v>1.4</v>
      </c>
      <c r="J184" s="22">
        <v>26.0</v>
      </c>
      <c r="K184" s="25" t="s">
        <v>162</v>
      </c>
      <c r="L184" s="22">
        <v>65.34</v>
      </c>
      <c r="M184" s="22">
        <v>40.25</v>
      </c>
      <c r="N184" s="22"/>
      <c r="O184" s="22">
        <f>E186</f>
        <v>31.6</v>
      </c>
      <c r="P184" s="22" t="str">
        <f t="shared" si="5"/>
        <v/>
      </c>
      <c r="Q184" s="53"/>
      <c r="R184" s="22">
        <f t="shared" si="1"/>
        <v>34.01068335</v>
      </c>
      <c r="S184" s="22">
        <f t="shared" si="2"/>
        <v>32.57068335</v>
      </c>
      <c r="T184" s="22">
        <f t="shared" si="3"/>
        <v>37.79562539</v>
      </c>
      <c r="U184" s="22">
        <f t="shared" si="4"/>
        <v>86.17580212</v>
      </c>
      <c r="V184" s="22" t="str">
        <f>L182+K184-L184</f>
        <v>#VALUE!</v>
      </c>
      <c r="W184" s="46"/>
      <c r="X184" s="23"/>
      <c r="Y184" s="23"/>
      <c r="Z184" s="23"/>
      <c r="AA184" s="23"/>
      <c r="AB184" s="23"/>
    </row>
    <row r="185" ht="12.75" customHeight="1">
      <c r="A185" s="4" t="s">
        <v>39</v>
      </c>
      <c r="B185" s="101">
        <v>43557.0</v>
      </c>
      <c r="C185" s="3">
        <v>0.625</v>
      </c>
      <c r="D185" s="3">
        <v>0.75</v>
      </c>
      <c r="E185" s="39"/>
      <c r="F185" s="39"/>
      <c r="G185" s="39">
        <v>27.3</v>
      </c>
      <c r="H185" s="39">
        <v>25.6</v>
      </c>
      <c r="I185" s="39">
        <v>0.8</v>
      </c>
      <c r="J185" s="39">
        <v>25.9</v>
      </c>
      <c r="K185" s="47"/>
      <c r="L185" s="39"/>
      <c r="M185" s="39"/>
      <c r="N185" s="39"/>
      <c r="O185" s="39"/>
      <c r="P185" s="39" t="str">
        <f t="shared" si="5"/>
        <v/>
      </c>
      <c r="Q185" s="54"/>
      <c r="R185" s="39">
        <f t="shared" si="1"/>
        <v>32.82468122</v>
      </c>
      <c r="S185" s="22">
        <f t="shared" si="2"/>
        <v>31.46468122</v>
      </c>
      <c r="T185" s="39">
        <f t="shared" si="3"/>
        <v>36.28226002</v>
      </c>
      <c r="U185" s="39">
        <f t="shared" si="4"/>
        <v>86.72194399</v>
      </c>
      <c r="V185" s="39"/>
      <c r="W185" s="50"/>
      <c r="X185" s="23"/>
      <c r="Y185" s="23"/>
      <c r="Z185" s="23"/>
      <c r="AA185" s="23"/>
      <c r="AB185" s="23"/>
    </row>
    <row r="186" ht="12.75" customHeight="1">
      <c r="A186" s="8" t="s">
        <v>42</v>
      </c>
      <c r="B186" s="100">
        <v>43558.0</v>
      </c>
      <c r="C186" s="10">
        <v>0.375</v>
      </c>
      <c r="D186" s="10">
        <v>0.5</v>
      </c>
      <c r="E186" s="22">
        <v>31.6</v>
      </c>
      <c r="F186" s="22"/>
      <c r="G186" s="22">
        <v>29.6</v>
      </c>
      <c r="H186" s="22">
        <v>27.0</v>
      </c>
      <c r="I186" s="22">
        <v>0.1</v>
      </c>
      <c r="J186" s="22">
        <v>29.9</v>
      </c>
      <c r="K186" s="25" t="s">
        <v>63</v>
      </c>
      <c r="L186" s="22">
        <v>37.38</v>
      </c>
      <c r="M186" s="22">
        <v>61.2</v>
      </c>
      <c r="N186" s="22"/>
      <c r="O186" s="22">
        <f>E188</f>
        <v>32</v>
      </c>
      <c r="P186" s="22" t="str">
        <f t="shared" si="5"/>
        <v/>
      </c>
      <c r="Q186" s="33"/>
      <c r="R186" s="22">
        <f t="shared" si="1"/>
        <v>35.65000614</v>
      </c>
      <c r="S186" s="22">
        <f t="shared" si="2"/>
        <v>33.57000614</v>
      </c>
      <c r="T186" s="22">
        <f t="shared" si="3"/>
        <v>41.46264535</v>
      </c>
      <c r="U186" s="22">
        <f t="shared" si="4"/>
        <v>80.96445815</v>
      </c>
      <c r="V186" s="22" t="str">
        <f>M184+K186-L186</f>
        <v>#VALUE!</v>
      </c>
      <c r="W186" s="46"/>
      <c r="X186" s="23"/>
      <c r="Y186" s="23"/>
      <c r="Z186" s="23"/>
      <c r="AA186" s="23"/>
      <c r="AB186" s="23"/>
    </row>
    <row r="187" ht="12.75" customHeight="1">
      <c r="A187" s="4" t="s">
        <v>42</v>
      </c>
      <c r="B187" s="101">
        <v>43558.0</v>
      </c>
      <c r="C187" s="3">
        <v>0.625</v>
      </c>
      <c r="D187" s="3">
        <v>0.75</v>
      </c>
      <c r="E187" s="39"/>
      <c r="F187" s="39"/>
      <c r="G187" s="39">
        <v>31.4</v>
      </c>
      <c r="H187" s="39">
        <v>27.6</v>
      </c>
      <c r="I187" s="39">
        <v>1.2</v>
      </c>
      <c r="J187" s="39">
        <v>28.0</v>
      </c>
      <c r="K187" s="47"/>
      <c r="L187" s="39"/>
      <c r="M187" s="39"/>
      <c r="N187" s="39"/>
      <c r="O187" s="39"/>
      <c r="P187" s="39" t="str">
        <f t="shared" si="5"/>
        <v/>
      </c>
      <c r="Q187" s="48"/>
      <c r="R187" s="39">
        <f t="shared" si="1"/>
        <v>36.92425667</v>
      </c>
      <c r="S187" s="22">
        <f t="shared" si="2"/>
        <v>33.88425667</v>
      </c>
      <c r="T187" s="39">
        <f t="shared" si="3"/>
        <v>45.95438267</v>
      </c>
      <c r="U187" s="39">
        <f t="shared" si="4"/>
        <v>73.7345487</v>
      </c>
      <c r="V187" s="39"/>
      <c r="W187" s="50"/>
      <c r="X187" s="23"/>
      <c r="Y187" s="23"/>
      <c r="Z187" s="23"/>
      <c r="AA187" s="23"/>
      <c r="AB187" s="23"/>
    </row>
    <row r="188" ht="12.75" customHeight="1">
      <c r="A188" s="8" t="s">
        <v>43</v>
      </c>
      <c r="B188" s="100">
        <v>43559.0</v>
      </c>
      <c r="C188" s="10">
        <v>0.375</v>
      </c>
      <c r="D188" s="10">
        <v>0.5</v>
      </c>
      <c r="E188" s="22">
        <v>32.0</v>
      </c>
      <c r="F188" s="22"/>
      <c r="G188" s="22">
        <v>24.9</v>
      </c>
      <c r="H188" s="22">
        <v>25.1</v>
      </c>
      <c r="I188" s="22">
        <v>0.7</v>
      </c>
      <c r="J188" s="22">
        <v>26.0</v>
      </c>
      <c r="K188" s="25" t="s">
        <v>67</v>
      </c>
      <c r="L188" s="22">
        <v>64.64</v>
      </c>
      <c r="M188" s="22">
        <v>59.7</v>
      </c>
      <c r="N188" s="22"/>
      <c r="O188" s="22">
        <f>E190</f>
        <v>27.4</v>
      </c>
      <c r="P188" s="22" t="str">
        <f t="shared" si="5"/>
        <v/>
      </c>
      <c r="Q188" s="53"/>
      <c r="R188" s="22">
        <f t="shared" si="1"/>
        <v>31.86404936</v>
      </c>
      <c r="S188" s="22">
        <f t="shared" si="2"/>
        <v>32.02404936</v>
      </c>
      <c r="T188" s="22">
        <f t="shared" si="3"/>
        <v>31.48671626</v>
      </c>
      <c r="U188" s="22">
        <f t="shared" si="4"/>
        <v>101.706539</v>
      </c>
      <c r="V188" s="22" t="str">
        <f>M186+K188-L188</f>
        <v>#VALUE!</v>
      </c>
      <c r="W188" s="46"/>
      <c r="X188" s="23"/>
      <c r="Y188" s="23"/>
      <c r="Z188" s="23"/>
      <c r="AA188" s="23"/>
      <c r="AB188" s="23"/>
    </row>
    <row r="189" ht="12.75" customHeight="1">
      <c r="A189" s="4" t="s">
        <v>43</v>
      </c>
      <c r="B189" s="101">
        <v>43559.0</v>
      </c>
      <c r="C189" s="3">
        <v>0.625</v>
      </c>
      <c r="D189" s="3">
        <v>0.75</v>
      </c>
      <c r="E189" s="39"/>
      <c r="F189" s="39"/>
      <c r="G189" s="39">
        <v>24.0</v>
      </c>
      <c r="H189" s="39">
        <v>23.8</v>
      </c>
      <c r="I189" s="39">
        <v>4.0</v>
      </c>
      <c r="J189" s="39">
        <v>26.5</v>
      </c>
      <c r="K189" s="47"/>
      <c r="L189" s="39"/>
      <c r="M189" s="39"/>
      <c r="N189" s="39"/>
      <c r="O189" s="39"/>
      <c r="P189" s="39" t="str">
        <f t="shared" si="5"/>
        <v/>
      </c>
      <c r="Q189" s="54"/>
      <c r="R189" s="39">
        <f t="shared" si="1"/>
        <v>29.48023358</v>
      </c>
      <c r="S189" s="22">
        <f t="shared" si="2"/>
        <v>29.32023358</v>
      </c>
      <c r="T189" s="39">
        <f t="shared" si="3"/>
        <v>29.83652107</v>
      </c>
      <c r="U189" s="39">
        <f t="shared" si="4"/>
        <v>98.26961232</v>
      </c>
      <c r="V189" s="39"/>
      <c r="W189" s="50"/>
      <c r="X189" s="23"/>
      <c r="Y189" s="23"/>
      <c r="Z189" s="23"/>
      <c r="AA189" s="23"/>
      <c r="AB189" s="23"/>
    </row>
    <row r="190" ht="12.75" customHeight="1">
      <c r="A190" s="8" t="s">
        <v>44</v>
      </c>
      <c r="B190" s="100">
        <v>43560.0</v>
      </c>
      <c r="C190" s="10">
        <v>0.375</v>
      </c>
      <c r="D190" s="10">
        <v>0.5</v>
      </c>
      <c r="E190" s="22">
        <v>27.4</v>
      </c>
      <c r="F190" s="22"/>
      <c r="G190" s="22">
        <v>26.0</v>
      </c>
      <c r="H190" s="22">
        <v>24.8</v>
      </c>
      <c r="I190" s="22">
        <v>0.9</v>
      </c>
      <c r="J190" s="22">
        <v>28.5</v>
      </c>
      <c r="K190" s="25" t="s">
        <v>165</v>
      </c>
      <c r="L190" s="22">
        <v>88.25</v>
      </c>
      <c r="M190" s="22">
        <v>52.39</v>
      </c>
      <c r="N190" s="22"/>
      <c r="O190" s="22">
        <f>E192</f>
        <v>31.2</v>
      </c>
      <c r="P190" s="22" t="str">
        <f t="shared" si="5"/>
        <v/>
      </c>
      <c r="Q190" s="33"/>
      <c r="R190" s="22">
        <f t="shared" si="1"/>
        <v>31.29951528</v>
      </c>
      <c r="S190" s="22">
        <f t="shared" si="2"/>
        <v>30.33951528</v>
      </c>
      <c r="T190" s="22">
        <f t="shared" si="3"/>
        <v>33.61126698</v>
      </c>
      <c r="U190" s="22">
        <f t="shared" si="4"/>
        <v>90.26590785</v>
      </c>
      <c r="V190" s="22" t="str">
        <f>M188+K190-L190</f>
        <v>#VALUE!</v>
      </c>
      <c r="W190" s="46"/>
      <c r="X190" s="23"/>
      <c r="Y190" s="23"/>
      <c r="Z190" s="23"/>
      <c r="AA190" s="23"/>
      <c r="AB190" s="23"/>
    </row>
    <row r="191" ht="12.75" customHeight="1">
      <c r="A191" s="4" t="s">
        <v>44</v>
      </c>
      <c r="B191" s="101">
        <v>43560.0</v>
      </c>
      <c r="C191" s="3">
        <v>0.625</v>
      </c>
      <c r="D191" s="3">
        <v>0.75</v>
      </c>
      <c r="E191" s="39"/>
      <c r="F191" s="39"/>
      <c r="G191" s="39">
        <v>27.4</v>
      </c>
      <c r="H191" s="39">
        <v>26.2</v>
      </c>
      <c r="I191" s="39"/>
      <c r="J191" s="39">
        <v>25.6</v>
      </c>
      <c r="K191" s="47"/>
      <c r="L191" s="39"/>
      <c r="M191" s="39"/>
      <c r="N191" s="39"/>
      <c r="O191" s="39"/>
      <c r="P191" s="39" t="str">
        <f t="shared" si="5"/>
        <v/>
      </c>
      <c r="Q191" s="48"/>
      <c r="R191" s="39">
        <f t="shared" si="1"/>
        <v>34.01068335</v>
      </c>
      <c r="S191" s="22">
        <f t="shared" si="2"/>
        <v>33.05068335</v>
      </c>
      <c r="T191" s="39">
        <f t="shared" si="3"/>
        <v>36.49517019</v>
      </c>
      <c r="U191" s="39">
        <f t="shared" si="4"/>
        <v>90.56180086</v>
      </c>
      <c r="V191" s="39"/>
      <c r="W191" s="50"/>
      <c r="X191" s="23"/>
      <c r="Y191" s="23"/>
      <c r="Z191" s="23"/>
      <c r="AA191" s="23"/>
      <c r="AB191" s="23"/>
    </row>
    <row r="192" ht="12.75" customHeight="1">
      <c r="A192" s="8" t="s">
        <v>45</v>
      </c>
      <c r="B192" s="100">
        <v>43561.0</v>
      </c>
      <c r="C192" s="10">
        <v>0.375</v>
      </c>
      <c r="D192" s="10">
        <v>0.5</v>
      </c>
      <c r="E192" s="22">
        <v>31.2</v>
      </c>
      <c r="F192" s="22"/>
      <c r="G192" s="22">
        <v>26.7</v>
      </c>
      <c r="H192" s="22">
        <v>25.4</v>
      </c>
      <c r="I192" s="22">
        <v>0.8</v>
      </c>
      <c r="J192" s="22">
        <v>27.7</v>
      </c>
      <c r="K192" s="25" t="s">
        <v>153</v>
      </c>
      <c r="L192" s="22">
        <v>67.02</v>
      </c>
      <c r="M192" s="22">
        <v>60.8</v>
      </c>
      <c r="N192" s="22"/>
      <c r="O192" s="22">
        <f>E194</f>
        <v>32</v>
      </c>
      <c r="P192" s="22" t="str">
        <f t="shared" si="5"/>
        <v/>
      </c>
      <c r="Q192" s="53"/>
      <c r="R192" s="22">
        <f t="shared" si="1"/>
        <v>32.43744129</v>
      </c>
      <c r="S192" s="22">
        <f t="shared" si="2"/>
        <v>31.39744129</v>
      </c>
      <c r="T192" s="22">
        <f t="shared" si="3"/>
        <v>35.0273704</v>
      </c>
      <c r="U192" s="22">
        <f t="shared" si="4"/>
        <v>89.63687804</v>
      </c>
      <c r="V192" s="22" t="str">
        <f>M190+K192-L192</f>
        <v>#VALUE!</v>
      </c>
      <c r="W192" s="46"/>
      <c r="X192" s="23"/>
      <c r="Y192" s="23"/>
      <c r="Z192" s="23"/>
      <c r="AA192" s="23"/>
      <c r="AB192" s="23"/>
    </row>
    <row r="193" ht="12.75" customHeight="1">
      <c r="A193" s="4" t="s">
        <v>45</v>
      </c>
      <c r="B193" s="101">
        <v>43561.0</v>
      </c>
      <c r="C193" s="3">
        <v>0.625</v>
      </c>
      <c r="D193" s="3">
        <v>0.75</v>
      </c>
      <c r="E193" s="39"/>
      <c r="F193" s="39"/>
      <c r="G193" s="39"/>
      <c r="H193" s="39"/>
      <c r="I193" s="39"/>
      <c r="J193" s="39"/>
      <c r="K193" s="47"/>
      <c r="L193" s="39"/>
      <c r="M193" s="39"/>
      <c r="N193" s="39"/>
      <c r="O193" s="39"/>
      <c r="P193" s="39" t="str">
        <f t="shared" si="5"/>
        <v/>
      </c>
      <c r="Q193" s="54"/>
      <c r="R193" s="39" t="str">
        <f t="shared" si="1"/>
        <v/>
      </c>
      <c r="S193" s="22" t="str">
        <f t="shared" si="2"/>
        <v/>
      </c>
      <c r="T193" s="39" t="str">
        <f t="shared" si="3"/>
        <v/>
      </c>
      <c r="U193" s="39" t="str">
        <f t="shared" si="4"/>
        <v/>
      </c>
      <c r="V193" s="39"/>
      <c r="W193" s="50"/>
      <c r="X193" s="23"/>
      <c r="Y193" s="23"/>
      <c r="Z193" s="23"/>
      <c r="AA193" s="23"/>
      <c r="AB193" s="23"/>
    </row>
    <row r="194" ht="12.75" customHeight="1">
      <c r="A194" s="8" t="s">
        <v>46</v>
      </c>
      <c r="B194" s="100">
        <v>43562.0</v>
      </c>
      <c r="C194" s="10">
        <v>0.375</v>
      </c>
      <c r="D194" s="10">
        <v>0.5</v>
      </c>
      <c r="E194" s="22">
        <v>32.0</v>
      </c>
      <c r="F194" s="22"/>
      <c r="G194" s="22">
        <v>24.6</v>
      </c>
      <c r="H194" s="22">
        <v>24.4</v>
      </c>
      <c r="I194" s="22">
        <v>1.4</v>
      </c>
      <c r="J194" s="22">
        <v>27.3</v>
      </c>
      <c r="K194" s="25" t="s">
        <v>87</v>
      </c>
      <c r="L194" s="22">
        <v>91.56</v>
      </c>
      <c r="M194" s="22">
        <v>58.02</v>
      </c>
      <c r="N194" s="22"/>
      <c r="O194" s="22">
        <f>E196</f>
        <v>32.1</v>
      </c>
      <c r="P194" s="22" t="str">
        <f t="shared" si="5"/>
        <v/>
      </c>
      <c r="Q194" s="33"/>
      <c r="R194" s="22">
        <f t="shared" si="1"/>
        <v>30.56038249</v>
      </c>
      <c r="S194" s="22">
        <f t="shared" si="2"/>
        <v>30.40038249</v>
      </c>
      <c r="T194" s="22">
        <f t="shared" si="3"/>
        <v>30.92802314</v>
      </c>
      <c r="U194" s="22">
        <f t="shared" si="4"/>
        <v>98.29397227</v>
      </c>
      <c r="V194" s="22" t="str">
        <f>M192+K194-L194</f>
        <v>#VALUE!</v>
      </c>
      <c r="W194" s="46"/>
      <c r="X194" s="23"/>
      <c r="Y194" s="23"/>
      <c r="Z194" s="23"/>
      <c r="AA194" s="23"/>
      <c r="AB194" s="23"/>
    </row>
    <row r="195" ht="12.75" customHeight="1">
      <c r="A195" s="4" t="s">
        <v>46</v>
      </c>
      <c r="B195" s="101">
        <v>43562.0</v>
      </c>
      <c r="C195" s="3">
        <v>0.625</v>
      </c>
      <c r="D195" s="3">
        <v>0.75</v>
      </c>
      <c r="E195" s="39"/>
      <c r="F195" s="39"/>
      <c r="G195" s="39">
        <v>30.6</v>
      </c>
      <c r="H195" s="39">
        <v>27.5</v>
      </c>
      <c r="I195" s="39">
        <v>1.6</v>
      </c>
      <c r="J195" s="39">
        <v>28.9</v>
      </c>
      <c r="K195" s="47"/>
      <c r="L195" s="39"/>
      <c r="M195" s="39"/>
      <c r="N195" s="39"/>
      <c r="O195" s="39"/>
      <c r="P195" s="39" t="str">
        <f t="shared" si="5"/>
        <v/>
      </c>
      <c r="Q195" s="48"/>
      <c r="R195" s="39">
        <f t="shared" si="1"/>
        <v>36.70916751</v>
      </c>
      <c r="S195" s="22">
        <f t="shared" si="2"/>
        <v>34.22916751</v>
      </c>
      <c r="T195" s="39">
        <f t="shared" si="3"/>
        <v>43.90841311</v>
      </c>
      <c r="U195" s="39">
        <f t="shared" si="4"/>
        <v>77.95582917</v>
      </c>
      <c r="V195" s="39"/>
      <c r="W195" s="50"/>
      <c r="X195" s="23"/>
      <c r="Y195" s="23"/>
      <c r="Z195" s="23"/>
      <c r="AA195" s="23"/>
      <c r="AB195" s="23"/>
    </row>
    <row r="196" ht="12.75" customHeight="1">
      <c r="A196" s="8" t="s">
        <v>25</v>
      </c>
      <c r="B196" s="100">
        <v>43563.0</v>
      </c>
      <c r="C196" s="10">
        <v>0.375</v>
      </c>
      <c r="D196" s="10">
        <v>0.5</v>
      </c>
      <c r="E196" s="22">
        <v>32.1</v>
      </c>
      <c r="F196" s="22"/>
      <c r="G196" s="22">
        <v>27.4</v>
      </c>
      <c r="H196" s="22">
        <v>25.9</v>
      </c>
      <c r="I196" s="22">
        <v>2.5</v>
      </c>
      <c r="J196" s="22">
        <v>28.9</v>
      </c>
      <c r="K196" s="25" t="s">
        <v>167</v>
      </c>
      <c r="L196" s="22">
        <v>72.4</v>
      </c>
      <c r="M196" s="22">
        <v>58.4</v>
      </c>
      <c r="N196" s="22"/>
      <c r="O196" s="22">
        <f>E198</f>
        <v>31.8</v>
      </c>
      <c r="P196" s="22" t="str">
        <f t="shared" si="5"/>
        <v/>
      </c>
      <c r="Q196" s="53"/>
      <c r="R196" s="22">
        <f t="shared" si="1"/>
        <v>33.41309631</v>
      </c>
      <c r="S196" s="22">
        <f t="shared" si="2"/>
        <v>32.21309631</v>
      </c>
      <c r="T196" s="22">
        <f t="shared" si="3"/>
        <v>36.49517019</v>
      </c>
      <c r="U196" s="22">
        <f t="shared" si="4"/>
        <v>88.26673817</v>
      </c>
      <c r="V196" s="22" t="str">
        <f>M194+K196-L196</f>
        <v>#VALUE!</v>
      </c>
      <c r="W196" s="46"/>
      <c r="X196" s="23"/>
      <c r="Y196" s="23"/>
      <c r="Z196" s="23"/>
      <c r="AA196" s="23"/>
      <c r="AB196" s="23"/>
    </row>
    <row r="197" ht="12.75" customHeight="1">
      <c r="A197" s="4" t="s">
        <v>25</v>
      </c>
      <c r="B197" s="101">
        <v>43563.0</v>
      </c>
      <c r="C197" s="3">
        <v>0.625</v>
      </c>
      <c r="D197" s="3">
        <v>0.75</v>
      </c>
      <c r="E197" s="39"/>
      <c r="F197" s="39"/>
      <c r="G197" s="39">
        <v>30.4</v>
      </c>
      <c r="H197" s="39">
        <v>27.5</v>
      </c>
      <c r="I197" s="39">
        <v>1.6</v>
      </c>
      <c r="J197" s="39">
        <v>28.9</v>
      </c>
      <c r="K197" s="47"/>
      <c r="L197" s="39"/>
      <c r="M197" s="39"/>
      <c r="N197" s="39"/>
      <c r="O197" s="39"/>
      <c r="P197" s="39" t="str">
        <f t="shared" si="5"/>
        <v/>
      </c>
      <c r="Q197" s="54"/>
      <c r="R197" s="39">
        <f t="shared" si="1"/>
        <v>36.70916751</v>
      </c>
      <c r="S197" s="22">
        <f t="shared" si="2"/>
        <v>34.38916751</v>
      </c>
      <c r="T197" s="39">
        <f t="shared" si="3"/>
        <v>43.4094688</v>
      </c>
      <c r="U197" s="39">
        <f t="shared" si="4"/>
        <v>79.22042924</v>
      </c>
      <c r="V197" s="39"/>
      <c r="W197" s="50"/>
      <c r="X197" s="23"/>
      <c r="Y197" s="23"/>
      <c r="Z197" s="23"/>
      <c r="AA197" s="23"/>
      <c r="AB197" s="23"/>
    </row>
    <row r="198" ht="12.75" customHeight="1">
      <c r="A198" s="8" t="s">
        <v>39</v>
      </c>
      <c r="B198" s="100">
        <v>43564.0</v>
      </c>
      <c r="C198" s="10">
        <v>0.375</v>
      </c>
      <c r="D198" s="10">
        <v>0.5</v>
      </c>
      <c r="E198" s="22">
        <v>31.8</v>
      </c>
      <c r="F198" s="22"/>
      <c r="G198" s="22">
        <v>27.2</v>
      </c>
      <c r="H198" s="22">
        <v>25.8</v>
      </c>
      <c r="I198" s="22">
        <v>1.6</v>
      </c>
      <c r="J198" s="22">
        <v>28.3</v>
      </c>
      <c r="K198" s="25" t="s">
        <v>169</v>
      </c>
      <c r="L198" s="22">
        <v>58.4</v>
      </c>
      <c r="M198" s="22"/>
      <c r="N198" s="22"/>
      <c r="O198" s="22">
        <f>E200</f>
        <v>31.2</v>
      </c>
      <c r="P198" s="22" t="str">
        <f t="shared" si="5"/>
        <v/>
      </c>
      <c r="Q198" s="33"/>
      <c r="R198" s="22">
        <f t="shared" si="1"/>
        <v>33.21594473</v>
      </c>
      <c r="S198" s="22">
        <f t="shared" si="2"/>
        <v>32.09594473</v>
      </c>
      <c r="T198" s="22">
        <f t="shared" si="3"/>
        <v>36.07043238</v>
      </c>
      <c r="U198" s="22">
        <f t="shared" si="4"/>
        <v>88.9813141</v>
      </c>
      <c r="V198" s="22" t="str">
        <f>M196+K198-L198</f>
        <v>#VALUE!</v>
      </c>
      <c r="W198" s="46"/>
      <c r="X198" s="23"/>
      <c r="Y198" s="23"/>
      <c r="Z198" s="23"/>
      <c r="AA198" s="23"/>
      <c r="AB198" s="23"/>
    </row>
    <row r="199" ht="12.75" customHeight="1">
      <c r="A199" s="4" t="s">
        <v>39</v>
      </c>
      <c r="B199" s="101">
        <v>43564.0</v>
      </c>
      <c r="C199" s="3">
        <v>0.625</v>
      </c>
      <c r="D199" s="3">
        <v>0.75</v>
      </c>
      <c r="E199" s="39"/>
      <c r="F199" s="39"/>
      <c r="G199" s="39">
        <v>24.9</v>
      </c>
      <c r="H199" s="39">
        <v>24.5</v>
      </c>
      <c r="I199" s="39">
        <v>1.5</v>
      </c>
      <c r="J199" s="39">
        <v>25.5</v>
      </c>
      <c r="K199" s="47"/>
      <c r="L199" s="39"/>
      <c r="M199" s="39"/>
      <c r="N199" s="39"/>
      <c r="O199" s="39"/>
      <c r="P199" s="39" t="str">
        <f t="shared" si="5"/>
        <v/>
      </c>
      <c r="Q199" s="48"/>
      <c r="R199" s="39">
        <f t="shared" si="1"/>
        <v>30.74372349</v>
      </c>
      <c r="S199" s="22">
        <f t="shared" si="2"/>
        <v>30.42372349</v>
      </c>
      <c r="T199" s="39">
        <f t="shared" si="3"/>
        <v>31.48671626</v>
      </c>
      <c r="U199" s="39">
        <f t="shared" si="4"/>
        <v>96.62399609</v>
      </c>
      <c r="V199" s="39"/>
      <c r="W199" s="50"/>
      <c r="X199" s="23"/>
      <c r="Y199" s="23"/>
      <c r="Z199" s="23"/>
      <c r="AA199" s="23"/>
      <c r="AB199" s="23"/>
    </row>
    <row r="200" ht="12.75" customHeight="1">
      <c r="A200" s="8" t="s">
        <v>42</v>
      </c>
      <c r="B200" s="100">
        <v>43565.0</v>
      </c>
      <c r="C200" s="10">
        <v>0.375</v>
      </c>
      <c r="D200" s="10">
        <v>0.5</v>
      </c>
      <c r="E200" s="22">
        <v>31.2</v>
      </c>
      <c r="F200" s="22"/>
      <c r="G200" s="22">
        <v>27.6</v>
      </c>
      <c r="H200" s="22">
        <v>26.0</v>
      </c>
      <c r="I200" s="22">
        <v>2.1</v>
      </c>
      <c r="J200" s="22">
        <v>28.2</v>
      </c>
      <c r="K200" s="25" t="s">
        <v>170</v>
      </c>
      <c r="L200" s="22">
        <v>60.38</v>
      </c>
      <c r="M200" s="22"/>
      <c r="N200" s="22"/>
      <c r="O200" s="22">
        <f>E202</f>
        <v>31.4</v>
      </c>
      <c r="P200" s="22" t="str">
        <f t="shared" si="5"/>
        <v/>
      </c>
      <c r="Q200" s="33"/>
      <c r="R200" s="22">
        <f t="shared" si="1"/>
        <v>33.61126698</v>
      </c>
      <c r="S200" s="22">
        <f t="shared" si="2"/>
        <v>32.33126698</v>
      </c>
      <c r="T200" s="22">
        <f t="shared" si="3"/>
        <v>36.92425667</v>
      </c>
      <c r="U200" s="22">
        <f t="shared" si="4"/>
        <v>87.56105037</v>
      </c>
      <c r="V200" s="22" t="str">
        <f>L198+K200-L200</f>
        <v>#VALUE!</v>
      </c>
      <c r="W200" s="46"/>
      <c r="X200" s="23"/>
      <c r="Y200" s="23"/>
      <c r="Z200" s="23"/>
      <c r="AA200" s="23"/>
      <c r="AB200" s="23"/>
    </row>
    <row r="201" ht="12.75" customHeight="1">
      <c r="A201" s="4" t="s">
        <v>42</v>
      </c>
      <c r="B201" s="101">
        <v>43565.0</v>
      </c>
      <c r="C201" s="3">
        <v>0.625</v>
      </c>
      <c r="D201" s="3">
        <v>0.75</v>
      </c>
      <c r="E201" s="39"/>
      <c r="F201" s="39"/>
      <c r="G201" s="39">
        <v>29.7</v>
      </c>
      <c r="H201" s="39">
        <v>25.7</v>
      </c>
      <c r="I201" s="39">
        <v>3.7</v>
      </c>
      <c r="J201" s="39">
        <v>29.9</v>
      </c>
      <c r="K201" s="47"/>
      <c r="L201" s="39"/>
      <c r="M201" s="39"/>
      <c r="N201" s="39"/>
      <c r="O201" s="39"/>
      <c r="P201" s="39" t="str">
        <f t="shared" si="5"/>
        <v/>
      </c>
      <c r="Q201" s="48"/>
      <c r="R201" s="39">
        <f t="shared" si="1"/>
        <v>33.01980784</v>
      </c>
      <c r="S201" s="22">
        <f t="shared" si="2"/>
        <v>29.81980784</v>
      </c>
      <c r="T201" s="39">
        <f t="shared" si="3"/>
        <v>41.70176826</v>
      </c>
      <c r="U201" s="39">
        <f t="shared" si="4"/>
        <v>71.50729832</v>
      </c>
      <c r="V201" s="39"/>
      <c r="W201" s="50"/>
      <c r="X201" s="23"/>
      <c r="Y201" s="23"/>
      <c r="Z201" s="23"/>
      <c r="AA201" s="23"/>
      <c r="AB201" s="23"/>
    </row>
    <row r="202" ht="12.75" customHeight="1">
      <c r="A202" s="8" t="s">
        <v>43</v>
      </c>
      <c r="B202" s="100">
        <v>43566.0</v>
      </c>
      <c r="C202" s="10">
        <v>0.375</v>
      </c>
      <c r="D202" s="10">
        <v>0.5</v>
      </c>
      <c r="E202" s="22">
        <v>31.4</v>
      </c>
      <c r="F202" s="22"/>
      <c r="G202" s="22">
        <v>27.4</v>
      </c>
      <c r="H202" s="22">
        <v>25.0</v>
      </c>
      <c r="I202" s="22">
        <v>0.6</v>
      </c>
      <c r="J202" s="22">
        <v>29.1</v>
      </c>
      <c r="K202" s="25" t="s">
        <v>63</v>
      </c>
      <c r="L202" s="22">
        <v>55.91</v>
      </c>
      <c r="M202" s="22"/>
      <c r="N202" s="22"/>
      <c r="O202" s="22">
        <f>E204</f>
        <v>32</v>
      </c>
      <c r="P202" s="22" t="str">
        <f t="shared" si="5"/>
        <v/>
      </c>
      <c r="Q202" s="53"/>
      <c r="R202" s="22">
        <f t="shared" si="1"/>
        <v>31.67489286</v>
      </c>
      <c r="S202" s="22">
        <f t="shared" si="2"/>
        <v>29.75489286</v>
      </c>
      <c r="T202" s="22">
        <f t="shared" si="3"/>
        <v>36.49517019</v>
      </c>
      <c r="U202" s="22">
        <f t="shared" si="4"/>
        <v>81.5310429</v>
      </c>
      <c r="V202" s="22" t="str">
        <f>L200+K202-L202</f>
        <v>#VALUE!</v>
      </c>
      <c r="W202" s="46"/>
      <c r="X202" s="23"/>
      <c r="Y202" s="23"/>
      <c r="Z202" s="23"/>
      <c r="AA202" s="23"/>
      <c r="AB202" s="23"/>
    </row>
    <row r="203" ht="12.75" customHeight="1">
      <c r="A203" s="4" t="s">
        <v>43</v>
      </c>
      <c r="B203" s="101">
        <v>43566.0</v>
      </c>
      <c r="C203" s="3">
        <v>0.625</v>
      </c>
      <c r="D203" s="3">
        <v>0.75</v>
      </c>
      <c r="E203" s="39"/>
      <c r="F203" s="39"/>
      <c r="G203" s="39">
        <v>27.3</v>
      </c>
      <c r="H203" s="39">
        <v>25.9</v>
      </c>
      <c r="I203" s="39">
        <v>1.6</v>
      </c>
      <c r="J203" s="39">
        <v>25.8</v>
      </c>
      <c r="K203" s="47"/>
      <c r="L203" s="39"/>
      <c r="M203" s="39"/>
      <c r="N203" s="39"/>
      <c r="O203" s="39"/>
      <c r="P203" s="39" t="str">
        <f t="shared" si="5"/>
        <v/>
      </c>
      <c r="Q203" s="54"/>
      <c r="R203" s="39">
        <f t="shared" si="1"/>
        <v>33.41309631</v>
      </c>
      <c r="S203" s="22">
        <f t="shared" si="2"/>
        <v>32.29309631</v>
      </c>
      <c r="T203" s="39">
        <f t="shared" si="3"/>
        <v>36.28226002</v>
      </c>
      <c r="U203" s="39">
        <f t="shared" si="4"/>
        <v>89.00519508</v>
      </c>
      <c r="V203" s="39"/>
      <c r="W203" s="50"/>
      <c r="X203" s="23"/>
      <c r="Y203" s="23"/>
      <c r="Z203" s="23"/>
      <c r="AA203" s="23"/>
      <c r="AB203" s="23"/>
    </row>
    <row r="204" ht="12.75" customHeight="1">
      <c r="A204" s="8" t="s">
        <v>44</v>
      </c>
      <c r="B204" s="100">
        <v>43567.0</v>
      </c>
      <c r="C204" s="10">
        <v>0.375</v>
      </c>
      <c r="D204" s="10">
        <v>0.5</v>
      </c>
      <c r="E204" s="22">
        <v>32.0</v>
      </c>
      <c r="F204" s="22"/>
      <c r="G204" s="22">
        <v>28.1</v>
      </c>
      <c r="H204" s="22">
        <v>26.0</v>
      </c>
      <c r="I204" s="22">
        <v>1.5</v>
      </c>
      <c r="J204" s="22">
        <v>28.8</v>
      </c>
      <c r="K204" s="25" t="s">
        <v>63</v>
      </c>
      <c r="L204" s="22">
        <v>53.56</v>
      </c>
      <c r="M204" s="22"/>
      <c r="N204" s="22"/>
      <c r="O204" s="22">
        <f>E206</f>
        <v>32.4</v>
      </c>
      <c r="P204" s="22" t="str">
        <f t="shared" si="5"/>
        <v/>
      </c>
      <c r="Q204" s="33"/>
      <c r="R204" s="22">
        <f t="shared" si="1"/>
        <v>33.61126698</v>
      </c>
      <c r="S204" s="22">
        <f t="shared" si="2"/>
        <v>31.93126698</v>
      </c>
      <c r="T204" s="22">
        <f t="shared" si="3"/>
        <v>38.01624419</v>
      </c>
      <c r="U204" s="22">
        <f t="shared" si="4"/>
        <v>83.99374443</v>
      </c>
      <c r="V204" s="22" t="str">
        <f>L202+K204-L204</f>
        <v>#VALUE!</v>
      </c>
      <c r="W204" s="46"/>
      <c r="X204" s="23"/>
      <c r="Y204" s="23"/>
      <c r="Z204" s="23"/>
      <c r="AA204" s="23"/>
      <c r="AB204" s="23"/>
    </row>
    <row r="205" ht="12.75" customHeight="1">
      <c r="A205" s="4" t="s">
        <v>44</v>
      </c>
      <c r="B205" s="101">
        <v>43567.0</v>
      </c>
      <c r="C205" s="3">
        <v>0.625</v>
      </c>
      <c r="D205" s="3">
        <v>0.75</v>
      </c>
      <c r="E205" s="39"/>
      <c r="F205" s="39"/>
      <c r="G205" s="39">
        <v>32.8</v>
      </c>
      <c r="H205" s="39">
        <v>28.0</v>
      </c>
      <c r="I205" s="39">
        <v>0.9</v>
      </c>
      <c r="J205" s="39">
        <v>28.1</v>
      </c>
      <c r="K205" s="47"/>
      <c r="L205" s="39"/>
      <c r="M205" s="39"/>
      <c r="N205" s="39"/>
      <c r="O205" s="39"/>
      <c r="P205" s="39" t="str">
        <f t="shared" si="5"/>
        <v/>
      </c>
      <c r="Q205" s="48"/>
      <c r="R205" s="39">
        <f t="shared" si="1"/>
        <v>37.79562539</v>
      </c>
      <c r="S205" s="22">
        <f t="shared" si="2"/>
        <v>33.95562539</v>
      </c>
      <c r="T205" s="39">
        <f t="shared" si="3"/>
        <v>49.73459608</v>
      </c>
      <c r="U205" s="39">
        <f t="shared" si="4"/>
        <v>68.27365269</v>
      </c>
      <c r="V205" s="39"/>
      <c r="W205" s="50"/>
      <c r="X205" s="23"/>
      <c r="Y205" s="23"/>
      <c r="Z205" s="23"/>
      <c r="AA205" s="23"/>
      <c r="AB205" s="23"/>
    </row>
    <row r="206" ht="12.75" customHeight="1">
      <c r="A206" s="8" t="s">
        <v>45</v>
      </c>
      <c r="B206" s="100">
        <v>43568.0</v>
      </c>
      <c r="C206" s="10">
        <v>0.375</v>
      </c>
      <c r="D206" s="10">
        <v>0.5</v>
      </c>
      <c r="E206" s="22">
        <v>32.4</v>
      </c>
      <c r="F206" s="22"/>
      <c r="G206" s="22">
        <v>27.7</v>
      </c>
      <c r="H206" s="22">
        <v>25.8</v>
      </c>
      <c r="I206" s="22">
        <v>1.7</v>
      </c>
      <c r="J206" s="22">
        <v>28.0</v>
      </c>
      <c r="K206" s="25" t="s">
        <v>63</v>
      </c>
      <c r="L206" s="22">
        <v>51.32</v>
      </c>
      <c r="M206" s="22"/>
      <c r="N206" s="22"/>
      <c r="O206" s="22">
        <f>E208</f>
        <v>34.1</v>
      </c>
      <c r="P206" s="22" t="str">
        <f t="shared" si="5"/>
        <v/>
      </c>
      <c r="Q206" s="53"/>
      <c r="R206" s="22">
        <f t="shared" si="1"/>
        <v>33.21594473</v>
      </c>
      <c r="S206" s="22">
        <f t="shared" si="2"/>
        <v>31.69594473</v>
      </c>
      <c r="T206" s="22">
        <f t="shared" si="3"/>
        <v>37.14044233</v>
      </c>
      <c r="U206" s="22">
        <f t="shared" si="4"/>
        <v>85.34078417</v>
      </c>
      <c r="V206" s="22" t="str">
        <f>L204+K206-L206</f>
        <v>#VALUE!</v>
      </c>
      <c r="W206" s="46"/>
      <c r="X206" s="23"/>
      <c r="Y206" s="23"/>
      <c r="Z206" s="23"/>
      <c r="AA206" s="23"/>
      <c r="AB206" s="23"/>
    </row>
    <row r="207" ht="12.75" customHeight="1">
      <c r="A207" s="4" t="s">
        <v>45</v>
      </c>
      <c r="B207" s="101">
        <v>43568.0</v>
      </c>
      <c r="C207" s="3">
        <v>0.625</v>
      </c>
      <c r="D207" s="3">
        <v>0.75</v>
      </c>
      <c r="E207" s="39"/>
      <c r="F207" s="39"/>
      <c r="G207" s="39"/>
      <c r="H207" s="39"/>
      <c r="I207" s="39"/>
      <c r="J207" s="39"/>
      <c r="K207" s="47"/>
      <c r="L207" s="39"/>
      <c r="M207" s="39"/>
      <c r="N207" s="39"/>
      <c r="O207" s="39"/>
      <c r="P207" s="39" t="str">
        <f t="shared" si="5"/>
        <v/>
      </c>
      <c r="Q207" s="54"/>
      <c r="R207" s="39" t="str">
        <f t="shared" si="1"/>
        <v/>
      </c>
      <c r="S207" s="22" t="str">
        <f t="shared" si="2"/>
        <v/>
      </c>
      <c r="T207" s="39" t="str">
        <f t="shared" si="3"/>
        <v/>
      </c>
      <c r="U207" s="39" t="str">
        <f t="shared" si="4"/>
        <v/>
      </c>
      <c r="V207" s="39"/>
      <c r="W207" s="50"/>
      <c r="X207" s="23"/>
      <c r="Y207" s="23"/>
      <c r="Z207" s="23"/>
      <c r="AA207" s="23"/>
      <c r="AB207" s="23"/>
    </row>
    <row r="208" ht="12.75" customHeight="1">
      <c r="A208" s="8" t="s">
        <v>46</v>
      </c>
      <c r="B208" s="100">
        <v>43569.0</v>
      </c>
      <c r="C208" s="10">
        <v>0.375</v>
      </c>
      <c r="D208" s="10">
        <v>0.5</v>
      </c>
      <c r="E208" s="22">
        <v>34.1</v>
      </c>
      <c r="F208" s="22"/>
      <c r="G208" s="22">
        <v>23.6</v>
      </c>
      <c r="H208" s="22">
        <v>23.6</v>
      </c>
      <c r="I208" s="22">
        <v>6.7</v>
      </c>
      <c r="J208" s="22">
        <v>29.1</v>
      </c>
      <c r="K208" s="25" t="s">
        <v>171</v>
      </c>
      <c r="L208" s="22">
        <v>97.96</v>
      </c>
      <c r="M208" s="22">
        <v>50.17</v>
      </c>
      <c r="N208" s="22"/>
      <c r="O208" s="22">
        <f>E210</f>
        <v>32</v>
      </c>
      <c r="P208" s="22" t="str">
        <f t="shared" si="5"/>
        <v/>
      </c>
      <c r="Q208" s="33"/>
      <c r="R208" s="22">
        <f t="shared" si="1"/>
        <v>29.12766416</v>
      </c>
      <c r="S208" s="22">
        <f t="shared" si="2"/>
        <v>29.12766416</v>
      </c>
      <c r="T208" s="22">
        <f t="shared" si="3"/>
        <v>29.12766416</v>
      </c>
      <c r="U208" s="22">
        <f t="shared" si="4"/>
        <v>100</v>
      </c>
      <c r="V208" s="22" t="str">
        <f>L206+K208-L208</f>
        <v>#VALUE!</v>
      </c>
      <c r="W208" s="46"/>
      <c r="X208" s="23"/>
      <c r="Y208" s="23"/>
      <c r="Z208" s="23"/>
      <c r="AA208" s="23"/>
      <c r="AB208" s="23"/>
    </row>
    <row r="209" ht="12.75" customHeight="1">
      <c r="A209" s="4" t="s">
        <v>46</v>
      </c>
      <c r="B209" s="101">
        <v>43569.0</v>
      </c>
      <c r="C209" s="3">
        <v>0.625</v>
      </c>
      <c r="D209" s="3">
        <v>0.75</v>
      </c>
      <c r="E209" s="39"/>
      <c r="F209" s="39"/>
      <c r="G209" s="39"/>
      <c r="H209" s="39"/>
      <c r="I209" s="39"/>
      <c r="J209" s="39"/>
      <c r="K209" s="47"/>
      <c r="L209" s="39"/>
      <c r="M209" s="39"/>
      <c r="N209" s="39"/>
      <c r="O209" s="39"/>
      <c r="P209" s="39" t="str">
        <f t="shared" si="5"/>
        <v/>
      </c>
      <c r="Q209" s="48"/>
      <c r="R209" s="39" t="str">
        <f t="shared" si="1"/>
        <v/>
      </c>
      <c r="S209" s="22" t="str">
        <f t="shared" si="2"/>
        <v/>
      </c>
      <c r="T209" s="39" t="str">
        <f t="shared" si="3"/>
        <v/>
      </c>
      <c r="U209" s="39" t="str">
        <f t="shared" si="4"/>
        <v/>
      </c>
      <c r="V209" s="39"/>
      <c r="W209" s="50"/>
      <c r="X209" s="23"/>
      <c r="Y209" s="23"/>
      <c r="Z209" s="23"/>
      <c r="AA209" s="23"/>
      <c r="AB209" s="23"/>
    </row>
    <row r="210" ht="12.75" customHeight="1">
      <c r="A210" s="8" t="s">
        <v>25</v>
      </c>
      <c r="B210" s="100">
        <v>43570.0</v>
      </c>
      <c r="C210" s="10">
        <v>0.375</v>
      </c>
      <c r="D210" s="10">
        <v>0.5</v>
      </c>
      <c r="E210" s="22">
        <v>32.0</v>
      </c>
      <c r="F210" s="22"/>
      <c r="G210" s="22">
        <v>26.8</v>
      </c>
      <c r="H210" s="22">
        <v>25.4</v>
      </c>
      <c r="I210" s="22">
        <v>2.6</v>
      </c>
      <c r="J210" s="22">
        <v>29.0</v>
      </c>
      <c r="K210" s="25" t="s">
        <v>100</v>
      </c>
      <c r="L210" s="22">
        <v>55.37</v>
      </c>
      <c r="M210" s="22"/>
      <c r="N210" s="22"/>
      <c r="O210" s="22">
        <f>E212</f>
        <v>32.6</v>
      </c>
      <c r="P210" s="22" t="str">
        <f t="shared" si="5"/>
        <v/>
      </c>
      <c r="Q210" s="53"/>
      <c r="R210" s="22">
        <f t="shared" si="1"/>
        <v>32.43744129</v>
      </c>
      <c r="S210" s="22">
        <f t="shared" si="2"/>
        <v>31.31744129</v>
      </c>
      <c r="T210" s="22">
        <f t="shared" si="3"/>
        <v>35.23385461</v>
      </c>
      <c r="U210" s="22">
        <f t="shared" si="4"/>
        <v>88.88451644</v>
      </c>
      <c r="V210" s="22" t="str">
        <f>M208+K210-L210</f>
        <v>#VALUE!</v>
      </c>
      <c r="W210" s="46"/>
      <c r="X210" s="23"/>
      <c r="Y210" s="23"/>
      <c r="Z210" s="23"/>
      <c r="AA210" s="23"/>
      <c r="AB210" s="23"/>
    </row>
    <row r="211" ht="12.75" customHeight="1">
      <c r="A211" s="4" t="s">
        <v>25</v>
      </c>
      <c r="B211" s="101">
        <v>43570.0</v>
      </c>
      <c r="C211" s="3">
        <v>0.625</v>
      </c>
      <c r="D211" s="3">
        <v>0.75</v>
      </c>
      <c r="E211" s="39"/>
      <c r="F211" s="39"/>
      <c r="G211" s="39">
        <v>29.6</v>
      </c>
      <c r="H211" s="39">
        <v>27.4</v>
      </c>
      <c r="I211" s="39">
        <v>2.6</v>
      </c>
      <c r="J211" s="39">
        <v>25.4</v>
      </c>
      <c r="K211" s="47"/>
      <c r="L211" s="39"/>
      <c r="M211" s="39"/>
      <c r="N211" s="39"/>
      <c r="O211" s="39"/>
      <c r="P211" s="39" t="str">
        <f t="shared" si="5"/>
        <v/>
      </c>
      <c r="Q211" s="54"/>
      <c r="R211" s="39">
        <f t="shared" si="1"/>
        <v>36.49517019</v>
      </c>
      <c r="S211" s="22">
        <f t="shared" si="2"/>
        <v>34.73517019</v>
      </c>
      <c r="T211" s="39">
        <f t="shared" si="3"/>
        <v>41.46264535</v>
      </c>
      <c r="U211" s="39">
        <f t="shared" si="4"/>
        <v>83.77461181</v>
      </c>
      <c r="V211" s="39"/>
      <c r="W211" s="50"/>
      <c r="X211" s="23"/>
      <c r="Y211" s="23"/>
      <c r="Z211" s="23"/>
      <c r="AA211" s="23"/>
      <c r="AB211" s="23"/>
    </row>
    <row r="212" ht="12.75" customHeight="1">
      <c r="A212" s="8" t="s">
        <v>39</v>
      </c>
      <c r="B212" s="100">
        <v>43571.0</v>
      </c>
      <c r="C212" s="10">
        <v>0.375</v>
      </c>
      <c r="D212" s="10">
        <v>0.5</v>
      </c>
      <c r="E212" s="22">
        <v>32.6</v>
      </c>
      <c r="F212" s="22"/>
      <c r="G212" s="22">
        <v>28.0</v>
      </c>
      <c r="H212" s="22">
        <v>26.1</v>
      </c>
      <c r="I212" s="22">
        <v>1.8</v>
      </c>
      <c r="J212" s="22">
        <v>29.9</v>
      </c>
      <c r="K212" s="25" t="s">
        <v>145</v>
      </c>
      <c r="L212" s="22">
        <v>78.28</v>
      </c>
      <c r="M212" s="22">
        <v>50.68</v>
      </c>
      <c r="N212" s="22"/>
      <c r="O212" s="22">
        <f>E214</f>
        <v>32.2</v>
      </c>
      <c r="P212" s="22" t="str">
        <f t="shared" si="5"/>
        <v/>
      </c>
      <c r="Q212" s="33"/>
      <c r="R212" s="22">
        <f t="shared" si="1"/>
        <v>33.81046118</v>
      </c>
      <c r="S212" s="22">
        <f t="shared" si="2"/>
        <v>32.29046118</v>
      </c>
      <c r="T212" s="22">
        <f t="shared" si="3"/>
        <v>37.79562539</v>
      </c>
      <c r="U212" s="22">
        <f t="shared" si="4"/>
        <v>85.43438783</v>
      </c>
      <c r="V212" s="22" t="str">
        <f>L210+K212-L212</f>
        <v>#VALUE!</v>
      </c>
      <c r="W212" s="46"/>
      <c r="X212" s="23"/>
      <c r="Y212" s="23"/>
      <c r="Z212" s="23"/>
      <c r="AA212" s="23"/>
      <c r="AB212" s="23"/>
    </row>
    <row r="213" ht="12.75" customHeight="1">
      <c r="A213" s="4" t="s">
        <v>39</v>
      </c>
      <c r="B213" s="101">
        <v>43571.0</v>
      </c>
      <c r="C213" s="3">
        <v>0.625</v>
      </c>
      <c r="D213" s="3">
        <v>0.75</v>
      </c>
      <c r="E213" s="39"/>
      <c r="F213" s="39"/>
      <c r="G213" s="39">
        <v>28.5</v>
      </c>
      <c r="H213" s="39">
        <v>26.3</v>
      </c>
      <c r="I213" s="39">
        <v>1.7</v>
      </c>
      <c r="J213" s="39">
        <v>27.9</v>
      </c>
      <c r="K213" s="47"/>
      <c r="L213" s="39"/>
      <c r="M213" s="39"/>
      <c r="N213" s="39"/>
      <c r="O213" s="39"/>
      <c r="P213" s="39" t="str">
        <f t="shared" si="5"/>
        <v/>
      </c>
      <c r="Q213" s="48"/>
      <c r="R213" s="39">
        <f t="shared" si="1"/>
        <v>34.21193795</v>
      </c>
      <c r="S213" s="22">
        <f t="shared" si="2"/>
        <v>32.45193795</v>
      </c>
      <c r="T213" s="39">
        <f t="shared" si="3"/>
        <v>38.90996856</v>
      </c>
      <c r="U213" s="39">
        <f t="shared" si="4"/>
        <v>83.40263215</v>
      </c>
      <c r="V213" s="39"/>
      <c r="W213" s="50"/>
      <c r="X213" s="23"/>
      <c r="Y213" s="23"/>
      <c r="Z213" s="23"/>
      <c r="AA213" s="23"/>
      <c r="AB213" s="23"/>
    </row>
    <row r="214" ht="12.75" customHeight="1">
      <c r="A214" s="8" t="s">
        <v>42</v>
      </c>
      <c r="B214" s="100">
        <v>43572.0</v>
      </c>
      <c r="C214" s="10">
        <v>0.375</v>
      </c>
      <c r="D214" s="10">
        <v>0.5</v>
      </c>
      <c r="E214" s="22">
        <v>32.2</v>
      </c>
      <c r="F214" s="22"/>
      <c r="G214" s="22">
        <v>26.9</v>
      </c>
      <c r="H214" s="22">
        <v>25.4</v>
      </c>
      <c r="I214" s="22">
        <v>2.7</v>
      </c>
      <c r="J214" s="22">
        <v>26.9</v>
      </c>
      <c r="K214" s="25" t="s">
        <v>109</v>
      </c>
      <c r="L214" s="22">
        <v>49.49</v>
      </c>
      <c r="M214" s="22">
        <v>52.94</v>
      </c>
      <c r="N214" s="22"/>
      <c r="O214" s="22">
        <f>E216</f>
        <v>32.6</v>
      </c>
      <c r="P214" s="22" t="str">
        <f t="shared" si="5"/>
        <v/>
      </c>
      <c r="Q214" s="53"/>
      <c r="R214" s="22">
        <f t="shared" si="1"/>
        <v>32.43744129</v>
      </c>
      <c r="S214" s="22">
        <f t="shared" si="2"/>
        <v>31.23744129</v>
      </c>
      <c r="T214" s="22">
        <f t="shared" si="3"/>
        <v>35.44139833</v>
      </c>
      <c r="U214" s="22">
        <f t="shared" si="4"/>
        <v>88.13828675</v>
      </c>
      <c r="V214" s="22" t="str">
        <f>M212+K214-L214</f>
        <v>#VALUE!</v>
      </c>
      <c r="W214" s="46"/>
      <c r="X214" s="23"/>
      <c r="Y214" s="23"/>
      <c r="Z214" s="23"/>
      <c r="AA214" s="23"/>
      <c r="AB214" s="23"/>
    </row>
    <row r="215" ht="12.75" customHeight="1">
      <c r="A215" s="4" t="s">
        <v>42</v>
      </c>
      <c r="B215" s="101">
        <v>43572.0</v>
      </c>
      <c r="C215" s="3">
        <v>0.625</v>
      </c>
      <c r="D215" s="3">
        <v>0.75</v>
      </c>
      <c r="E215" s="39"/>
      <c r="F215" s="39"/>
      <c r="G215" s="39">
        <v>31.2</v>
      </c>
      <c r="H215" s="39">
        <v>27.0</v>
      </c>
      <c r="I215" s="39">
        <v>1.9</v>
      </c>
      <c r="J215" s="39">
        <v>25.5</v>
      </c>
      <c r="K215" s="47"/>
      <c r="L215" s="39"/>
      <c r="M215" s="39"/>
      <c r="N215" s="39"/>
      <c r="O215" s="39"/>
      <c r="P215" s="39" t="str">
        <f t="shared" si="5"/>
        <v/>
      </c>
      <c r="Q215" s="54"/>
      <c r="R215" s="39">
        <f t="shared" si="1"/>
        <v>35.65000614</v>
      </c>
      <c r="S215" s="22">
        <f t="shared" si="2"/>
        <v>32.29000614</v>
      </c>
      <c r="T215" s="39">
        <f t="shared" si="3"/>
        <v>45.43527778</v>
      </c>
      <c r="U215" s="39">
        <f t="shared" si="4"/>
        <v>71.06813851</v>
      </c>
      <c r="V215" s="39"/>
      <c r="W215" s="50"/>
      <c r="X215" s="23"/>
      <c r="Y215" s="23"/>
      <c r="Z215" s="23"/>
      <c r="AA215" s="23"/>
      <c r="AB215" s="23"/>
    </row>
    <row r="216" ht="12.75" customHeight="1">
      <c r="A216" s="8" t="s">
        <v>43</v>
      </c>
      <c r="B216" s="100">
        <v>43573.0</v>
      </c>
      <c r="C216" s="10">
        <v>0.375</v>
      </c>
      <c r="D216" s="10">
        <v>0.5</v>
      </c>
      <c r="E216" s="22">
        <v>32.6</v>
      </c>
      <c r="F216" s="22"/>
      <c r="G216" s="22">
        <v>27.5</v>
      </c>
      <c r="H216" s="22">
        <v>26.2</v>
      </c>
      <c r="I216" s="22">
        <v>2.2</v>
      </c>
      <c r="J216" s="22">
        <v>27.6</v>
      </c>
      <c r="K216" s="25" t="s">
        <v>172</v>
      </c>
      <c r="L216" s="22">
        <v>68.6</v>
      </c>
      <c r="M216" s="22"/>
      <c r="N216" s="22"/>
      <c r="O216" s="22">
        <f>E218</f>
        <v>34.4</v>
      </c>
      <c r="P216" s="22" t="str">
        <f t="shared" si="5"/>
        <v/>
      </c>
      <c r="Q216" s="33"/>
      <c r="R216" s="22">
        <f t="shared" si="1"/>
        <v>34.01068335</v>
      </c>
      <c r="S216" s="22">
        <f t="shared" si="2"/>
        <v>32.97068335</v>
      </c>
      <c r="T216" s="22">
        <f t="shared" si="3"/>
        <v>36.70916751</v>
      </c>
      <c r="U216" s="22">
        <f t="shared" si="4"/>
        <v>89.81593858</v>
      </c>
      <c r="V216" s="22" t="str">
        <f>M214+K216-L216</f>
        <v>#VALUE!</v>
      </c>
      <c r="W216" s="46"/>
      <c r="X216" s="23"/>
      <c r="Y216" s="23"/>
      <c r="Z216" s="23"/>
      <c r="AA216" s="23"/>
      <c r="AB216" s="23"/>
    </row>
    <row r="217" ht="12.75" customHeight="1">
      <c r="A217" s="4" t="s">
        <v>43</v>
      </c>
      <c r="B217" s="101">
        <v>43573.0</v>
      </c>
      <c r="C217" s="3">
        <v>0.625</v>
      </c>
      <c r="D217" s="3">
        <v>0.75</v>
      </c>
      <c r="E217" s="39"/>
      <c r="F217" s="39"/>
      <c r="G217" s="39">
        <v>32.3</v>
      </c>
      <c r="H217" s="39">
        <v>27.4</v>
      </c>
      <c r="I217" s="39">
        <v>1.6</v>
      </c>
      <c r="J217" s="39">
        <v>28.5</v>
      </c>
      <c r="K217" s="47"/>
      <c r="L217" s="39"/>
      <c r="M217" s="39"/>
      <c r="N217" s="39"/>
      <c r="O217" s="39"/>
      <c r="P217" s="39" t="str">
        <f t="shared" si="5"/>
        <v/>
      </c>
      <c r="Q217" s="48"/>
      <c r="R217" s="39">
        <f t="shared" si="1"/>
        <v>36.49517019</v>
      </c>
      <c r="S217" s="22">
        <f t="shared" si="2"/>
        <v>32.57517019</v>
      </c>
      <c r="T217" s="39">
        <f t="shared" si="3"/>
        <v>48.35464732</v>
      </c>
      <c r="U217" s="39">
        <f t="shared" si="4"/>
        <v>67.3671963</v>
      </c>
      <c r="V217" s="39"/>
      <c r="W217" s="50"/>
      <c r="X217" s="23"/>
      <c r="Y217" s="23"/>
      <c r="Z217" s="23"/>
      <c r="AA217" s="23"/>
      <c r="AB217" s="23"/>
    </row>
    <row r="218" ht="12.75" customHeight="1">
      <c r="A218" s="8" t="s">
        <v>44</v>
      </c>
      <c r="B218" s="100">
        <v>43574.0</v>
      </c>
      <c r="C218" s="10">
        <v>0.375</v>
      </c>
      <c r="D218" s="10">
        <v>0.5</v>
      </c>
      <c r="E218" s="22">
        <v>34.4</v>
      </c>
      <c r="F218" s="22"/>
      <c r="G218" s="22">
        <v>28.5</v>
      </c>
      <c r="H218" s="22">
        <v>26.8</v>
      </c>
      <c r="I218" s="22">
        <v>2.2</v>
      </c>
      <c r="J218" s="22">
        <v>29.1</v>
      </c>
      <c r="K218" s="25" t="s">
        <v>173</v>
      </c>
      <c r="L218" s="22">
        <v>90.45</v>
      </c>
      <c r="M218" s="22">
        <v>56.23</v>
      </c>
      <c r="N218" s="22"/>
      <c r="O218" s="22">
        <f>E220</f>
        <v>31.3</v>
      </c>
      <c r="P218" s="22" t="str">
        <f t="shared" si="5"/>
        <v/>
      </c>
      <c r="Q218" s="33"/>
      <c r="R218" s="22">
        <f t="shared" si="1"/>
        <v>35.23385461</v>
      </c>
      <c r="S218" s="22">
        <f t="shared" si="2"/>
        <v>33.87385461</v>
      </c>
      <c r="T218" s="22">
        <f t="shared" si="3"/>
        <v>38.90996856</v>
      </c>
      <c r="U218" s="22">
        <f t="shared" si="4"/>
        <v>87.05700843</v>
      </c>
      <c r="V218" s="53" t="str">
        <f>L216+K218-L218</f>
        <v>#VALUE!</v>
      </c>
      <c r="W218" s="46"/>
      <c r="X218" s="23"/>
      <c r="Y218" s="23"/>
      <c r="Z218" s="23"/>
      <c r="AA218" s="23"/>
      <c r="AB218" s="23"/>
    </row>
    <row r="219" ht="12.75" customHeight="1">
      <c r="A219" s="4" t="s">
        <v>44</v>
      </c>
      <c r="B219" s="101">
        <v>43574.0</v>
      </c>
      <c r="C219" s="3">
        <v>0.625</v>
      </c>
      <c r="D219" s="3">
        <v>0.75</v>
      </c>
      <c r="E219" s="39"/>
      <c r="F219" s="39"/>
      <c r="G219" s="39">
        <v>29.2</v>
      </c>
      <c r="H219" s="39">
        <v>27.0</v>
      </c>
      <c r="I219" s="39">
        <v>1.5</v>
      </c>
      <c r="J219" s="39">
        <v>28.9</v>
      </c>
      <c r="K219" s="47"/>
      <c r="L219" s="39"/>
      <c r="M219" s="39"/>
      <c r="N219" s="39"/>
      <c r="O219" s="39"/>
      <c r="P219" s="39" t="str">
        <f t="shared" si="5"/>
        <v/>
      </c>
      <c r="Q219" s="48"/>
      <c r="R219" s="39">
        <f t="shared" si="1"/>
        <v>35.65000614</v>
      </c>
      <c r="S219" s="22">
        <f t="shared" si="2"/>
        <v>33.89000614</v>
      </c>
      <c r="T219" s="39">
        <f t="shared" si="3"/>
        <v>40.51803823</v>
      </c>
      <c r="U219" s="39">
        <f t="shared" si="4"/>
        <v>83.64177443</v>
      </c>
      <c r="V219" s="39"/>
      <c r="W219" s="50"/>
      <c r="X219" s="23"/>
      <c r="Y219" s="23"/>
      <c r="Z219" s="23"/>
      <c r="AA219" s="23"/>
      <c r="AB219" s="23"/>
    </row>
    <row r="220" ht="12.75" customHeight="1">
      <c r="A220" s="8" t="s">
        <v>45</v>
      </c>
      <c r="B220" s="100">
        <v>43575.0</v>
      </c>
      <c r="C220" s="10">
        <v>0.375</v>
      </c>
      <c r="D220" s="10">
        <v>0.5</v>
      </c>
      <c r="E220" s="22">
        <v>31.3</v>
      </c>
      <c r="F220" s="22"/>
      <c r="G220" s="22">
        <v>26.6</v>
      </c>
      <c r="H220" s="22">
        <v>25.1</v>
      </c>
      <c r="I220" s="22">
        <v>2.2</v>
      </c>
      <c r="J220" s="22">
        <v>26.5</v>
      </c>
      <c r="K220" s="25" t="s">
        <v>73</v>
      </c>
      <c r="L220" s="22">
        <v>54.62</v>
      </c>
      <c r="M220" s="22"/>
      <c r="N220" s="22"/>
      <c r="O220" s="22">
        <f>E222</f>
        <v>32.4</v>
      </c>
      <c r="P220" s="22" t="str">
        <f t="shared" si="5"/>
        <v/>
      </c>
      <c r="Q220" s="53"/>
      <c r="R220" s="22">
        <f t="shared" si="1"/>
        <v>31.86404936</v>
      </c>
      <c r="S220" s="22">
        <f t="shared" si="2"/>
        <v>30.66404936</v>
      </c>
      <c r="T220" s="22">
        <f t="shared" si="3"/>
        <v>34.82194116</v>
      </c>
      <c r="U220" s="22">
        <f t="shared" si="4"/>
        <v>88.05956341</v>
      </c>
      <c r="V220" s="22" t="str">
        <f>M218+K220-L220</f>
        <v>#VALUE!</v>
      </c>
      <c r="W220" s="46"/>
      <c r="X220" s="23"/>
      <c r="Y220" s="23"/>
      <c r="Z220" s="23"/>
      <c r="AA220" s="23"/>
      <c r="AB220" s="23"/>
    </row>
    <row r="221" ht="12.75" customHeight="1">
      <c r="A221" s="4" t="s">
        <v>45</v>
      </c>
      <c r="B221" s="101">
        <v>43575.0</v>
      </c>
      <c r="C221" s="3">
        <v>0.625</v>
      </c>
      <c r="D221" s="3">
        <v>0.75</v>
      </c>
      <c r="E221" s="39"/>
      <c r="F221" s="39"/>
      <c r="G221" s="39"/>
      <c r="H221" s="39"/>
      <c r="I221" s="39"/>
      <c r="J221" s="39"/>
      <c r="K221" s="47"/>
      <c r="L221" s="39"/>
      <c r="M221" s="39"/>
      <c r="N221" s="39"/>
      <c r="O221" s="39"/>
      <c r="P221" s="39" t="str">
        <f t="shared" si="5"/>
        <v/>
      </c>
      <c r="Q221" s="54"/>
      <c r="R221" s="39" t="str">
        <f t="shared" si="1"/>
        <v/>
      </c>
      <c r="S221" s="22" t="str">
        <f t="shared" si="2"/>
        <v/>
      </c>
      <c r="T221" s="39" t="str">
        <f t="shared" si="3"/>
        <v/>
      </c>
      <c r="U221" s="39" t="str">
        <f t="shared" si="4"/>
        <v/>
      </c>
      <c r="V221" s="39"/>
      <c r="W221" s="50"/>
      <c r="X221" s="23"/>
      <c r="Y221" s="23"/>
      <c r="Z221" s="23"/>
      <c r="AA221" s="23"/>
      <c r="AB221" s="23"/>
    </row>
    <row r="222" ht="12.75" customHeight="1">
      <c r="A222" s="8" t="s">
        <v>46</v>
      </c>
      <c r="B222" s="100">
        <v>43576.0</v>
      </c>
      <c r="C222" s="10">
        <v>0.375</v>
      </c>
      <c r="D222" s="10">
        <v>0.5</v>
      </c>
      <c r="E222" s="22">
        <v>32.4</v>
      </c>
      <c r="F222" s="22"/>
      <c r="G222" s="22">
        <v>28.7</v>
      </c>
      <c r="H222" s="22">
        <v>25.7</v>
      </c>
      <c r="I222" s="22">
        <v>2.5</v>
      </c>
      <c r="J222" s="22">
        <v>27.9</v>
      </c>
      <c r="K222" s="25" t="s">
        <v>169</v>
      </c>
      <c r="L222" s="22">
        <v>60.56</v>
      </c>
      <c r="M222" s="22"/>
      <c r="N222" s="22"/>
      <c r="O222" s="22">
        <f>E224</f>
        <v>34.6</v>
      </c>
      <c r="P222" s="22" t="str">
        <f t="shared" si="5"/>
        <v/>
      </c>
      <c r="Q222" s="33"/>
      <c r="R222" s="22">
        <f t="shared" si="1"/>
        <v>33.01980784</v>
      </c>
      <c r="S222" s="22">
        <f t="shared" si="2"/>
        <v>30.61980784</v>
      </c>
      <c r="T222" s="22">
        <f t="shared" si="3"/>
        <v>39.36364749</v>
      </c>
      <c r="U222" s="22">
        <f t="shared" si="4"/>
        <v>77.7870187</v>
      </c>
      <c r="V222" s="22" t="str">
        <f>L220+K222-L222</f>
        <v>#VALUE!</v>
      </c>
      <c r="W222" s="46"/>
      <c r="X222" s="23"/>
      <c r="Y222" s="23"/>
      <c r="Z222" s="23"/>
      <c r="AA222" s="23"/>
      <c r="AB222" s="23"/>
    </row>
    <row r="223" ht="12.75" customHeight="1">
      <c r="A223" s="4" t="s">
        <v>46</v>
      </c>
      <c r="B223" s="101">
        <v>43576.0</v>
      </c>
      <c r="C223" s="3">
        <v>0.625</v>
      </c>
      <c r="D223" s="3">
        <v>0.75</v>
      </c>
      <c r="E223" s="39"/>
      <c r="F223" s="39"/>
      <c r="G223" s="39"/>
      <c r="H223" s="39"/>
      <c r="I223" s="39"/>
      <c r="J223" s="39"/>
      <c r="K223" s="47"/>
      <c r="L223" s="39"/>
      <c r="M223" s="39"/>
      <c r="N223" s="39"/>
      <c r="O223" s="39"/>
      <c r="P223" s="39" t="str">
        <f t="shared" si="5"/>
        <v/>
      </c>
      <c r="Q223" s="48"/>
      <c r="R223" s="39" t="str">
        <f t="shared" si="1"/>
        <v/>
      </c>
      <c r="S223" s="22" t="str">
        <f t="shared" si="2"/>
        <v/>
      </c>
      <c r="T223" s="39" t="str">
        <f t="shared" si="3"/>
        <v/>
      </c>
      <c r="U223" s="39" t="str">
        <f t="shared" si="4"/>
        <v/>
      </c>
      <c r="V223" s="39"/>
      <c r="W223" s="50"/>
      <c r="X223" s="23"/>
      <c r="Y223" s="23"/>
      <c r="Z223" s="23"/>
      <c r="AA223" s="23"/>
      <c r="AB223" s="23"/>
    </row>
    <row r="224" ht="12.75" customHeight="1">
      <c r="A224" s="8" t="s">
        <v>25</v>
      </c>
      <c r="B224" s="100">
        <v>43577.0</v>
      </c>
      <c r="C224" s="10">
        <v>0.375</v>
      </c>
      <c r="D224" s="10">
        <v>0.5</v>
      </c>
      <c r="E224" s="22">
        <v>34.6</v>
      </c>
      <c r="F224" s="22"/>
      <c r="G224" s="22">
        <v>28.8</v>
      </c>
      <c r="H224" s="22">
        <v>26.5</v>
      </c>
      <c r="I224" s="22">
        <v>1.3</v>
      </c>
      <c r="J224" s="22">
        <v>28.0</v>
      </c>
      <c r="K224" s="25" t="s">
        <v>174</v>
      </c>
      <c r="L224" s="22">
        <v>75.45</v>
      </c>
      <c r="M224" s="22"/>
      <c r="N224" s="22"/>
      <c r="O224" s="22">
        <f>E226</f>
        <v>32.6</v>
      </c>
      <c r="P224" s="22" t="str">
        <f t="shared" si="5"/>
        <v/>
      </c>
      <c r="Q224" s="53"/>
      <c r="R224" s="22">
        <f t="shared" si="1"/>
        <v>34.61756235</v>
      </c>
      <c r="S224" s="22">
        <f t="shared" si="2"/>
        <v>32.77756235</v>
      </c>
      <c r="T224" s="22">
        <f t="shared" si="3"/>
        <v>39.59220806</v>
      </c>
      <c r="U224" s="22">
        <f t="shared" si="4"/>
        <v>82.78791196</v>
      </c>
      <c r="V224" s="22" t="str">
        <f>L222+K224-L224</f>
        <v>#VALUE!</v>
      </c>
      <c r="W224" s="46"/>
      <c r="X224" s="23"/>
      <c r="Y224" s="23"/>
      <c r="Z224" s="23"/>
      <c r="AA224" s="23"/>
      <c r="AB224" s="23"/>
    </row>
    <row r="225" ht="12.75" customHeight="1">
      <c r="A225" s="4" t="s">
        <v>25</v>
      </c>
      <c r="B225" s="101">
        <v>43577.0</v>
      </c>
      <c r="C225" s="3">
        <v>0.625</v>
      </c>
      <c r="D225" s="3">
        <v>0.75</v>
      </c>
      <c r="E225" s="39"/>
      <c r="F225" s="39"/>
      <c r="G225" s="39">
        <v>28.5</v>
      </c>
      <c r="H225" s="39">
        <v>26.4</v>
      </c>
      <c r="I225" s="39">
        <v>0.5</v>
      </c>
      <c r="J225" s="39">
        <v>29.2</v>
      </c>
      <c r="K225" s="47"/>
      <c r="L225" s="39"/>
      <c r="M225" s="39"/>
      <c r="N225" s="39"/>
      <c r="O225" s="39"/>
      <c r="P225" s="39" t="str">
        <f t="shared" si="5"/>
        <v/>
      </c>
      <c r="Q225" s="54"/>
      <c r="R225" s="39">
        <f t="shared" si="1"/>
        <v>34.41422945</v>
      </c>
      <c r="S225" s="22">
        <f t="shared" si="2"/>
        <v>32.73422945</v>
      </c>
      <c r="T225" s="39">
        <f t="shared" si="3"/>
        <v>38.90996856</v>
      </c>
      <c r="U225" s="39">
        <f t="shared" si="4"/>
        <v>84.12813133</v>
      </c>
      <c r="V225" s="39"/>
      <c r="W225" s="50"/>
      <c r="X225" s="23"/>
      <c r="Y225" s="23"/>
      <c r="Z225" s="23"/>
      <c r="AA225" s="23"/>
      <c r="AB225" s="23"/>
    </row>
    <row r="226" ht="12.75" customHeight="1">
      <c r="A226" s="8" t="s">
        <v>39</v>
      </c>
      <c r="B226" s="100">
        <v>43578.0</v>
      </c>
      <c r="C226" s="10">
        <v>0.375</v>
      </c>
      <c r="D226" s="10">
        <v>0.5</v>
      </c>
      <c r="E226" s="22">
        <v>32.6</v>
      </c>
      <c r="F226" s="22"/>
      <c r="G226" s="22">
        <v>27.6</v>
      </c>
      <c r="H226" s="22">
        <v>26.1</v>
      </c>
      <c r="I226" s="22">
        <v>1.4</v>
      </c>
      <c r="J226" s="22">
        <v>28.9</v>
      </c>
      <c r="K226" s="25" t="s">
        <v>92</v>
      </c>
      <c r="L226" s="22">
        <v>88.1</v>
      </c>
      <c r="M226" s="22">
        <v>57.01</v>
      </c>
      <c r="N226" s="22"/>
      <c r="O226" s="22">
        <f>E228</f>
        <v>31.1</v>
      </c>
      <c r="P226" s="22" t="str">
        <f t="shared" si="5"/>
        <v/>
      </c>
      <c r="Q226" s="33"/>
      <c r="R226" s="22">
        <f t="shared" si="1"/>
        <v>33.81046118</v>
      </c>
      <c r="S226" s="22">
        <f t="shared" si="2"/>
        <v>32.61046118</v>
      </c>
      <c r="T226" s="22">
        <f t="shared" si="3"/>
        <v>36.92425667</v>
      </c>
      <c r="U226" s="22">
        <f t="shared" si="4"/>
        <v>88.31717716</v>
      </c>
      <c r="V226" s="22" t="str">
        <f>L224+K226-L226</f>
        <v>#VALUE!</v>
      </c>
      <c r="W226" s="46"/>
      <c r="X226" s="23"/>
      <c r="Y226" s="23"/>
      <c r="Z226" s="23"/>
      <c r="AA226" s="23"/>
      <c r="AB226" s="23"/>
    </row>
    <row r="227" ht="12.75" customHeight="1">
      <c r="A227" s="4" t="s">
        <v>39</v>
      </c>
      <c r="B227" s="101">
        <v>43578.0</v>
      </c>
      <c r="C227" s="3">
        <v>0.625</v>
      </c>
      <c r="D227" s="3">
        <v>0.75</v>
      </c>
      <c r="E227" s="39"/>
      <c r="F227" s="39"/>
      <c r="G227" s="39">
        <v>25.2</v>
      </c>
      <c r="H227" s="39">
        <v>24.8</v>
      </c>
      <c r="I227" s="39">
        <v>0.1</v>
      </c>
      <c r="J227" s="39">
        <v>25.3</v>
      </c>
      <c r="K227" s="47"/>
      <c r="L227" s="39"/>
      <c r="M227" s="39"/>
      <c r="N227" s="39"/>
      <c r="O227" s="39"/>
      <c r="P227" s="39" t="str">
        <f t="shared" si="5"/>
        <v/>
      </c>
      <c r="Q227" s="48"/>
      <c r="R227" s="39">
        <f t="shared" si="1"/>
        <v>31.29951528</v>
      </c>
      <c r="S227" s="22">
        <f t="shared" si="2"/>
        <v>30.97951528</v>
      </c>
      <c r="T227" s="39">
        <f t="shared" si="3"/>
        <v>32.05419006</v>
      </c>
      <c r="U227" s="39">
        <f t="shared" si="4"/>
        <v>96.64731889</v>
      </c>
      <c r="V227" s="39"/>
      <c r="W227" s="50"/>
      <c r="X227" s="23"/>
      <c r="Y227" s="23"/>
      <c r="Z227" s="23"/>
      <c r="AA227" s="23"/>
      <c r="AB227" s="23"/>
    </row>
    <row r="228" ht="12.75" customHeight="1">
      <c r="A228" s="8" t="s">
        <v>42</v>
      </c>
      <c r="B228" s="100">
        <v>43579.0</v>
      </c>
      <c r="C228" s="10">
        <v>0.375</v>
      </c>
      <c r="D228" s="10">
        <v>0.5</v>
      </c>
      <c r="E228" s="22">
        <v>31.1</v>
      </c>
      <c r="F228" s="22"/>
      <c r="G228" s="22">
        <v>27.6</v>
      </c>
      <c r="H228" s="22">
        <v>25.6</v>
      </c>
      <c r="I228" s="22">
        <v>4.1</v>
      </c>
      <c r="J228" s="22">
        <v>26.6</v>
      </c>
      <c r="K228" s="25" t="s">
        <v>177</v>
      </c>
      <c r="L228" s="22">
        <v>65.66</v>
      </c>
      <c r="M228" s="22"/>
      <c r="N228" s="22"/>
      <c r="O228" s="22">
        <f>E230</f>
        <v>32</v>
      </c>
      <c r="P228" s="22" t="str">
        <f t="shared" si="5"/>
        <v/>
      </c>
      <c r="Q228" s="53"/>
      <c r="R228" s="22">
        <f t="shared" si="1"/>
        <v>32.82468122</v>
      </c>
      <c r="S228" s="22">
        <f t="shared" si="2"/>
        <v>31.22468122</v>
      </c>
      <c r="T228" s="22">
        <f t="shared" si="3"/>
        <v>36.92425667</v>
      </c>
      <c r="U228" s="22">
        <f t="shared" si="4"/>
        <v>84.56414301</v>
      </c>
      <c r="V228" s="22" t="str">
        <f>M226+K228-L228</f>
        <v>#VALUE!</v>
      </c>
      <c r="W228" s="46"/>
      <c r="X228" s="23"/>
      <c r="Y228" s="23"/>
      <c r="Z228" s="23"/>
      <c r="AA228" s="23"/>
      <c r="AB228" s="23"/>
    </row>
    <row r="229" ht="12.75" customHeight="1">
      <c r="A229" s="4" t="s">
        <v>42</v>
      </c>
      <c r="B229" s="101">
        <v>43579.0</v>
      </c>
      <c r="C229" s="3">
        <v>0.625</v>
      </c>
      <c r="D229" s="3">
        <v>0.75</v>
      </c>
      <c r="E229" s="39"/>
      <c r="F229" s="39"/>
      <c r="G229" s="39">
        <v>28.8</v>
      </c>
      <c r="H229" s="39">
        <v>26.4</v>
      </c>
      <c r="I229" s="39">
        <v>0.4</v>
      </c>
      <c r="J229" s="39">
        <v>27.7</v>
      </c>
      <c r="K229" s="47"/>
      <c r="L229" s="39"/>
      <c r="M229" s="39"/>
      <c r="N229" s="39"/>
      <c r="O229" s="39"/>
      <c r="P229" s="39" t="str">
        <f t="shared" si="5"/>
        <v/>
      </c>
      <c r="Q229" s="54"/>
      <c r="R229" s="39">
        <f t="shared" si="1"/>
        <v>34.41422945</v>
      </c>
      <c r="S229" s="22">
        <f t="shared" si="2"/>
        <v>32.49422945</v>
      </c>
      <c r="T229" s="39">
        <f t="shared" si="3"/>
        <v>39.59220806</v>
      </c>
      <c r="U229" s="39">
        <f t="shared" si="4"/>
        <v>82.07228402</v>
      </c>
      <c r="V229" s="39"/>
      <c r="W229" s="50"/>
      <c r="X229" s="23"/>
      <c r="Y229" s="23"/>
      <c r="Z229" s="23"/>
      <c r="AA229" s="23"/>
      <c r="AB229" s="23"/>
    </row>
    <row r="230" ht="12.75" customHeight="1">
      <c r="A230" s="8" t="s">
        <v>43</v>
      </c>
      <c r="B230" s="100">
        <v>43580.0</v>
      </c>
      <c r="C230" s="10">
        <v>0.375</v>
      </c>
      <c r="D230" s="10">
        <v>0.5</v>
      </c>
      <c r="E230" s="22">
        <v>32.0</v>
      </c>
      <c r="F230" s="22"/>
      <c r="G230" s="22">
        <v>27.9</v>
      </c>
      <c r="H230" s="22">
        <v>26.5</v>
      </c>
      <c r="I230" s="22">
        <v>2.5</v>
      </c>
      <c r="J230" s="22">
        <v>27.4</v>
      </c>
      <c r="K230" s="25" t="s">
        <v>59</v>
      </c>
      <c r="L230" s="22">
        <v>62.04</v>
      </c>
      <c r="M230" s="22"/>
      <c r="N230" s="22"/>
      <c r="O230" s="22">
        <f>E232</f>
        <v>34</v>
      </c>
      <c r="P230" s="22" t="str">
        <f t="shared" si="5"/>
        <v/>
      </c>
      <c r="Q230" s="33"/>
      <c r="R230" s="22">
        <f t="shared" si="1"/>
        <v>34.61756235</v>
      </c>
      <c r="S230" s="22">
        <f t="shared" si="2"/>
        <v>33.49756235</v>
      </c>
      <c r="T230" s="22">
        <f t="shared" si="3"/>
        <v>37.57612198</v>
      </c>
      <c r="U230" s="22">
        <f t="shared" si="4"/>
        <v>89.14587401</v>
      </c>
      <c r="V230" s="22" t="str">
        <f>L228+K230-L230</f>
        <v>#VALUE!</v>
      </c>
      <c r="W230" s="46"/>
      <c r="X230" s="23"/>
      <c r="Y230" s="23"/>
      <c r="Z230" s="23"/>
      <c r="AA230" s="23"/>
      <c r="AB230" s="23"/>
    </row>
    <row r="231" ht="12.75" customHeight="1">
      <c r="A231" s="4" t="s">
        <v>43</v>
      </c>
      <c r="B231" s="101">
        <v>43580.0</v>
      </c>
      <c r="C231" s="3">
        <v>0.625</v>
      </c>
      <c r="D231" s="3">
        <v>0.75</v>
      </c>
      <c r="E231" s="39"/>
      <c r="F231" s="39"/>
      <c r="G231" s="39">
        <v>31.0</v>
      </c>
      <c r="H231" s="39">
        <v>27.4</v>
      </c>
      <c r="I231" s="39">
        <v>1.8</v>
      </c>
      <c r="J231" s="39">
        <v>26.7</v>
      </c>
      <c r="K231" s="47"/>
      <c r="L231" s="39"/>
      <c r="M231" s="39"/>
      <c r="N231" s="39"/>
      <c r="O231" s="39"/>
      <c r="P231" s="39" t="str">
        <f t="shared" si="5"/>
        <v/>
      </c>
      <c r="Q231" s="48"/>
      <c r="R231" s="39">
        <f t="shared" si="1"/>
        <v>36.49517019</v>
      </c>
      <c r="S231" s="22">
        <f t="shared" si="2"/>
        <v>33.61517019</v>
      </c>
      <c r="T231" s="39">
        <f t="shared" si="3"/>
        <v>44.9212759</v>
      </c>
      <c r="U231" s="39">
        <f t="shared" si="4"/>
        <v>74.83128987</v>
      </c>
      <c r="V231" s="39"/>
      <c r="W231" s="50"/>
      <c r="X231" s="23"/>
      <c r="Y231" s="23"/>
      <c r="Z231" s="23"/>
      <c r="AA231" s="23"/>
      <c r="AB231" s="23"/>
    </row>
    <row r="232" ht="12.75" customHeight="1">
      <c r="A232" s="8" t="s">
        <v>44</v>
      </c>
      <c r="B232" s="100">
        <v>43581.0</v>
      </c>
      <c r="C232" s="10">
        <v>0.375</v>
      </c>
      <c r="D232" s="10">
        <v>0.5</v>
      </c>
      <c r="E232" s="22">
        <v>34.0</v>
      </c>
      <c r="F232" s="22"/>
      <c r="G232" s="22">
        <v>26.8</v>
      </c>
      <c r="H232" s="22">
        <v>25.8</v>
      </c>
      <c r="I232" s="22">
        <v>0.4</v>
      </c>
      <c r="J232" s="22">
        <v>28.1</v>
      </c>
      <c r="K232" s="25" t="s">
        <v>179</v>
      </c>
      <c r="L232" s="22">
        <v>75.28</v>
      </c>
      <c r="M232" s="22">
        <v>64.72</v>
      </c>
      <c r="N232" s="22"/>
      <c r="O232" s="22">
        <f>E234</f>
        <v>32.6</v>
      </c>
      <c r="P232" s="22" t="str">
        <f t="shared" si="5"/>
        <v/>
      </c>
      <c r="Q232" s="53"/>
      <c r="R232" s="22">
        <f t="shared" si="1"/>
        <v>33.21594473</v>
      </c>
      <c r="S232" s="22">
        <f t="shared" si="2"/>
        <v>32.41594473</v>
      </c>
      <c r="T232" s="22">
        <f t="shared" si="3"/>
        <v>35.23385461</v>
      </c>
      <c r="U232" s="22">
        <f t="shared" si="4"/>
        <v>92.00226627</v>
      </c>
      <c r="V232" s="22" t="str">
        <f>L230+K232-L232</f>
        <v>#VALUE!</v>
      </c>
      <c r="W232" s="46"/>
      <c r="X232" s="23"/>
      <c r="Y232" s="23"/>
      <c r="Z232" s="23"/>
      <c r="AA232" s="23"/>
      <c r="AB232" s="23"/>
    </row>
    <row r="233" ht="12.75" customHeight="1">
      <c r="A233" s="4" t="s">
        <v>44</v>
      </c>
      <c r="B233" s="101">
        <v>43581.0</v>
      </c>
      <c r="C233" s="3">
        <v>0.625</v>
      </c>
      <c r="D233" s="3">
        <v>0.75</v>
      </c>
      <c r="E233" s="39"/>
      <c r="F233" s="39"/>
      <c r="G233" s="39">
        <v>30.5</v>
      </c>
      <c r="H233" s="39">
        <v>28.8</v>
      </c>
      <c r="I233" s="39">
        <v>2.0</v>
      </c>
      <c r="J233" s="39">
        <v>25.3</v>
      </c>
      <c r="K233" s="47"/>
      <c r="L233" s="39"/>
      <c r="M233" s="39"/>
      <c r="N233" s="39"/>
      <c r="O233" s="39"/>
      <c r="P233" s="39" t="str">
        <f t="shared" si="5"/>
        <v/>
      </c>
      <c r="Q233" s="54"/>
      <c r="R233" s="39">
        <f t="shared" si="1"/>
        <v>39.59220806</v>
      </c>
      <c r="S233" s="22">
        <f t="shared" si="2"/>
        <v>38.23220806</v>
      </c>
      <c r="T233" s="39">
        <f t="shared" si="3"/>
        <v>43.65832135</v>
      </c>
      <c r="U233" s="39">
        <f t="shared" si="4"/>
        <v>87.57141109</v>
      </c>
      <c r="V233" s="39"/>
      <c r="W233" s="50"/>
      <c r="X233" s="23"/>
      <c r="Y233" s="23"/>
      <c r="Z233" s="23"/>
      <c r="AA233" s="23"/>
      <c r="AB233" s="23"/>
    </row>
    <row r="234" ht="12.75" customHeight="1">
      <c r="A234" s="8" t="s">
        <v>45</v>
      </c>
      <c r="B234" s="100">
        <v>43582.0</v>
      </c>
      <c r="C234" s="10">
        <v>0.375</v>
      </c>
      <c r="D234" s="10">
        <v>0.5</v>
      </c>
      <c r="E234" s="22">
        <v>32.6</v>
      </c>
      <c r="F234" s="22"/>
      <c r="G234" s="22">
        <v>28.6</v>
      </c>
      <c r="H234" s="22">
        <v>26.6</v>
      </c>
      <c r="I234" s="22">
        <v>6.9</v>
      </c>
      <c r="J234" s="22">
        <v>29.1</v>
      </c>
      <c r="K234" s="25" t="s">
        <v>101</v>
      </c>
      <c r="L234" s="22">
        <v>66.02</v>
      </c>
      <c r="M234" s="22"/>
      <c r="N234" s="22"/>
      <c r="O234" s="22">
        <f>E236</f>
        <v>33.6</v>
      </c>
      <c r="P234" s="22" t="str">
        <f t="shared" si="5"/>
        <v/>
      </c>
      <c r="Q234" s="33"/>
      <c r="R234" s="22">
        <f t="shared" si="1"/>
        <v>34.82194116</v>
      </c>
      <c r="S234" s="22">
        <f t="shared" si="2"/>
        <v>33.22194116</v>
      </c>
      <c r="T234" s="22">
        <f t="shared" si="3"/>
        <v>39.13623594</v>
      </c>
      <c r="U234" s="22">
        <f t="shared" si="4"/>
        <v>84.88793152</v>
      </c>
      <c r="V234" s="22" t="str">
        <f>M232+K234-L234</f>
        <v>#VALUE!</v>
      </c>
      <c r="W234" s="46"/>
      <c r="X234" s="23"/>
      <c r="Y234" s="23"/>
      <c r="Z234" s="23"/>
      <c r="AA234" s="23"/>
      <c r="AB234" s="23"/>
    </row>
    <row r="235" ht="12.75" customHeight="1">
      <c r="A235" s="4" t="s">
        <v>45</v>
      </c>
      <c r="B235" s="101">
        <v>43582.0</v>
      </c>
      <c r="C235" s="3">
        <v>0.625</v>
      </c>
      <c r="D235" s="3">
        <v>0.75</v>
      </c>
      <c r="E235" s="39"/>
      <c r="F235" s="39"/>
      <c r="G235" s="39"/>
      <c r="H235" s="39"/>
      <c r="I235" s="39"/>
      <c r="J235" s="39"/>
      <c r="K235" s="47"/>
      <c r="L235" s="39"/>
      <c r="M235" s="39"/>
      <c r="N235" s="39"/>
      <c r="O235" s="39"/>
      <c r="P235" s="39" t="str">
        <f t="shared" si="5"/>
        <v/>
      </c>
      <c r="Q235" s="48"/>
      <c r="R235" s="39" t="str">
        <f t="shared" si="1"/>
        <v/>
      </c>
      <c r="S235" s="22" t="str">
        <f t="shared" si="2"/>
        <v/>
      </c>
      <c r="T235" s="39" t="str">
        <f t="shared" si="3"/>
        <v/>
      </c>
      <c r="U235" s="39" t="str">
        <f t="shared" si="4"/>
        <v/>
      </c>
      <c r="V235" s="39"/>
      <c r="W235" s="50"/>
      <c r="X235" s="23"/>
      <c r="Y235" s="23"/>
      <c r="Z235" s="23"/>
      <c r="AA235" s="23"/>
      <c r="AB235" s="23"/>
    </row>
    <row r="236" ht="12.75" customHeight="1">
      <c r="A236" s="8" t="s">
        <v>46</v>
      </c>
      <c r="B236" s="100">
        <v>43583.0</v>
      </c>
      <c r="C236" s="10">
        <v>0.375</v>
      </c>
      <c r="D236" s="10">
        <v>0.5</v>
      </c>
      <c r="E236" s="22">
        <v>33.6</v>
      </c>
      <c r="F236" s="22"/>
      <c r="G236" s="22">
        <v>26.6</v>
      </c>
      <c r="H236" s="22">
        <v>25.4</v>
      </c>
      <c r="I236" s="22">
        <v>1.9</v>
      </c>
      <c r="J236" s="22">
        <v>27.1</v>
      </c>
      <c r="K236" s="25" t="s">
        <v>180</v>
      </c>
      <c r="L236" s="22">
        <v>69.62</v>
      </c>
      <c r="M236" s="22"/>
      <c r="N236" s="22"/>
      <c r="O236" s="22">
        <f>E238</f>
        <v>33.4</v>
      </c>
      <c r="P236" s="22" t="str">
        <f t="shared" si="5"/>
        <v/>
      </c>
      <c r="Q236" s="53"/>
      <c r="R236" s="22">
        <f t="shared" si="1"/>
        <v>32.43744129</v>
      </c>
      <c r="S236" s="22">
        <f t="shared" si="2"/>
        <v>31.47744129</v>
      </c>
      <c r="T236" s="22">
        <f t="shared" si="3"/>
        <v>34.82194116</v>
      </c>
      <c r="U236" s="22">
        <f t="shared" si="4"/>
        <v>90.39542379</v>
      </c>
      <c r="V236" s="22" t="str">
        <f>L234+K236-L236</f>
        <v>#VALUE!</v>
      </c>
      <c r="W236" s="46"/>
      <c r="X236" s="23"/>
      <c r="Y236" s="23"/>
      <c r="Z236" s="23"/>
      <c r="AA236" s="23"/>
      <c r="AB236" s="23"/>
    </row>
    <row r="237" ht="12.75" customHeight="1">
      <c r="A237" s="4" t="s">
        <v>46</v>
      </c>
      <c r="B237" s="101">
        <v>43583.0</v>
      </c>
      <c r="C237" s="3">
        <v>0.625</v>
      </c>
      <c r="D237" s="3">
        <v>0.75</v>
      </c>
      <c r="E237" s="39"/>
      <c r="F237" s="39"/>
      <c r="G237" s="39"/>
      <c r="H237" s="39"/>
      <c r="I237" s="39"/>
      <c r="J237" s="39"/>
      <c r="K237" s="47"/>
      <c r="L237" s="39"/>
      <c r="M237" s="39"/>
      <c r="N237" s="39"/>
      <c r="O237" s="39"/>
      <c r="P237" s="39" t="str">
        <f t="shared" si="5"/>
        <v/>
      </c>
      <c r="Q237" s="54"/>
      <c r="R237" s="39" t="str">
        <f t="shared" si="1"/>
        <v/>
      </c>
      <c r="S237" s="22" t="str">
        <f t="shared" si="2"/>
        <v/>
      </c>
      <c r="T237" s="39" t="str">
        <f t="shared" si="3"/>
        <v/>
      </c>
      <c r="U237" s="39" t="str">
        <f t="shared" si="4"/>
        <v/>
      </c>
      <c r="V237" s="39"/>
      <c r="W237" s="50"/>
      <c r="X237" s="23"/>
      <c r="Y237" s="23"/>
      <c r="Z237" s="23"/>
      <c r="AA237" s="23"/>
      <c r="AB237" s="23"/>
    </row>
    <row r="238" ht="12.75" customHeight="1">
      <c r="A238" s="8" t="s">
        <v>25</v>
      </c>
      <c r="B238" s="100">
        <v>43584.0</v>
      </c>
      <c r="C238" s="10">
        <v>0.375</v>
      </c>
      <c r="D238" s="10">
        <v>0.5</v>
      </c>
      <c r="E238" s="22">
        <v>33.4</v>
      </c>
      <c r="F238" s="22"/>
      <c r="G238" s="22">
        <v>27.9</v>
      </c>
      <c r="H238" s="22">
        <v>26.0</v>
      </c>
      <c r="I238" s="22">
        <v>0.8</v>
      </c>
      <c r="J238" s="22">
        <v>28.0</v>
      </c>
      <c r="K238" s="25" t="s">
        <v>63</v>
      </c>
      <c r="L238" s="22">
        <v>65.34</v>
      </c>
      <c r="M238" s="22"/>
      <c r="N238" s="22"/>
      <c r="O238" s="22">
        <f>E240</f>
        <v>33.2</v>
      </c>
      <c r="P238" s="22" t="str">
        <f t="shared" si="5"/>
        <v/>
      </c>
      <c r="Q238" s="33"/>
      <c r="R238" s="22">
        <f t="shared" si="1"/>
        <v>33.61126698</v>
      </c>
      <c r="S238" s="22">
        <f t="shared" si="2"/>
        <v>32.09126698</v>
      </c>
      <c r="T238" s="22">
        <f t="shared" si="3"/>
        <v>37.57612198</v>
      </c>
      <c r="U238" s="22">
        <f t="shared" si="4"/>
        <v>85.40335004</v>
      </c>
      <c r="V238" s="22" t="str">
        <f>L236+K238-L238</f>
        <v>#VALUE!</v>
      </c>
      <c r="W238" s="46"/>
      <c r="X238" s="23"/>
      <c r="Y238" s="23"/>
      <c r="Z238" s="23"/>
      <c r="AA238" s="23"/>
      <c r="AB238" s="23"/>
    </row>
    <row r="239" ht="12.75" customHeight="1">
      <c r="A239" s="4" t="s">
        <v>25</v>
      </c>
      <c r="B239" s="101">
        <v>43584.0</v>
      </c>
      <c r="C239" s="3">
        <v>0.625</v>
      </c>
      <c r="D239" s="3">
        <v>0.75</v>
      </c>
      <c r="E239" s="39"/>
      <c r="F239" s="39"/>
      <c r="G239" s="39">
        <v>28.1</v>
      </c>
      <c r="H239" s="39">
        <v>26.7</v>
      </c>
      <c r="I239" s="39">
        <v>2.0</v>
      </c>
      <c r="J239" s="39">
        <v>28.5</v>
      </c>
      <c r="K239" s="47"/>
      <c r="L239" s="39"/>
      <c r="M239" s="39"/>
      <c r="N239" s="39"/>
      <c r="O239" s="39"/>
      <c r="P239" s="39" t="str">
        <f t="shared" si="5"/>
        <v/>
      </c>
      <c r="Q239" s="48"/>
      <c r="R239" s="39">
        <f t="shared" si="1"/>
        <v>35.0273704</v>
      </c>
      <c r="S239" s="22">
        <f t="shared" si="2"/>
        <v>33.9073704</v>
      </c>
      <c r="T239" s="39">
        <f t="shared" si="3"/>
        <v>38.01624419</v>
      </c>
      <c r="U239" s="39">
        <f t="shared" si="4"/>
        <v>89.19179453</v>
      </c>
      <c r="V239" s="39"/>
      <c r="W239" s="50"/>
      <c r="X239" s="23"/>
      <c r="Y239" s="23"/>
      <c r="Z239" s="23"/>
      <c r="AA239" s="23"/>
      <c r="AB239" s="23"/>
    </row>
    <row r="240" ht="12.75" customHeight="1">
      <c r="A240" s="8" t="s">
        <v>39</v>
      </c>
      <c r="B240" s="100">
        <v>43585.0</v>
      </c>
      <c r="C240" s="10">
        <v>0.375</v>
      </c>
      <c r="D240" s="10">
        <v>0.5</v>
      </c>
      <c r="E240" s="22">
        <v>33.2</v>
      </c>
      <c r="F240" s="22"/>
      <c r="G240" s="22">
        <v>26.9</v>
      </c>
      <c r="H240" s="22">
        <v>26.0</v>
      </c>
      <c r="I240" s="22">
        <v>0.2</v>
      </c>
      <c r="J240" s="22">
        <v>26.1</v>
      </c>
      <c r="K240" s="25" t="s">
        <v>181</v>
      </c>
      <c r="L240" s="22">
        <v>77.61</v>
      </c>
      <c r="M240" s="22">
        <v>50.94</v>
      </c>
      <c r="N240" s="22"/>
      <c r="O240" s="22">
        <f>E242</f>
        <v>32.4</v>
      </c>
      <c r="P240" s="22" t="str">
        <f t="shared" si="5"/>
        <v/>
      </c>
      <c r="Q240" s="53"/>
      <c r="R240" s="22">
        <f t="shared" si="1"/>
        <v>33.61126698</v>
      </c>
      <c r="S240" s="22">
        <f t="shared" si="2"/>
        <v>32.89126698</v>
      </c>
      <c r="T240" s="22">
        <f t="shared" si="3"/>
        <v>35.44139833</v>
      </c>
      <c r="U240" s="22">
        <f t="shared" si="4"/>
        <v>92.80465369</v>
      </c>
      <c r="V240" s="22" t="str">
        <f>L238+K240-L240</f>
        <v>#VALUE!</v>
      </c>
      <c r="W240" s="46"/>
      <c r="X240" s="23"/>
      <c r="Y240" s="23"/>
      <c r="Z240" s="23"/>
      <c r="AA240" s="23"/>
      <c r="AB240" s="23"/>
    </row>
    <row r="241" ht="12.75" customHeight="1">
      <c r="A241" s="4" t="s">
        <v>39</v>
      </c>
      <c r="B241" s="101">
        <v>43585.0</v>
      </c>
      <c r="C241" s="3">
        <v>0.625</v>
      </c>
      <c r="D241" s="3">
        <v>0.75</v>
      </c>
      <c r="E241" s="39"/>
      <c r="F241" s="39"/>
      <c r="G241" s="39">
        <v>30.2</v>
      </c>
      <c r="H241" s="39">
        <v>26.7</v>
      </c>
      <c r="I241" s="39">
        <v>0.7</v>
      </c>
      <c r="J241" s="39">
        <v>30.1</v>
      </c>
      <c r="K241" s="47"/>
      <c r="L241" s="39"/>
      <c r="M241" s="39"/>
      <c r="N241" s="39"/>
      <c r="O241" s="39"/>
      <c r="P241" s="39" t="str">
        <f t="shared" si="5"/>
        <v/>
      </c>
      <c r="Q241" s="54"/>
      <c r="R241" s="39">
        <f t="shared" si="1"/>
        <v>35.0273704</v>
      </c>
      <c r="S241" s="22">
        <f t="shared" si="2"/>
        <v>32.2273704</v>
      </c>
      <c r="T241" s="39">
        <f t="shared" si="3"/>
        <v>42.91546075</v>
      </c>
      <c r="U241" s="39">
        <f t="shared" si="4"/>
        <v>75.095012</v>
      </c>
      <c r="V241" s="39"/>
      <c r="W241" s="50"/>
      <c r="X241" s="23"/>
      <c r="Y241" s="23"/>
      <c r="Z241" s="23"/>
      <c r="AA241" s="23"/>
      <c r="AB241" s="23"/>
    </row>
    <row r="242" ht="12.75" customHeight="1">
      <c r="A242" s="8" t="s">
        <v>42</v>
      </c>
      <c r="B242" s="100">
        <v>43586.0</v>
      </c>
      <c r="C242" s="10">
        <v>0.375</v>
      </c>
      <c r="D242" s="10">
        <v>0.5</v>
      </c>
      <c r="E242" s="22">
        <v>32.4</v>
      </c>
      <c r="F242" s="22"/>
      <c r="G242" s="22">
        <v>29.0</v>
      </c>
      <c r="H242" s="22">
        <v>26.5</v>
      </c>
      <c r="I242" s="22">
        <v>2.9</v>
      </c>
      <c r="J242" s="22"/>
      <c r="K242" s="25" t="s">
        <v>63</v>
      </c>
      <c r="L242" s="22">
        <v>47.73</v>
      </c>
      <c r="M242" s="22"/>
      <c r="N242" s="22"/>
      <c r="O242" s="22">
        <f>E244</f>
        <v>33</v>
      </c>
      <c r="P242" s="22" t="str">
        <f t="shared" si="5"/>
        <v/>
      </c>
      <c r="Q242" s="33"/>
      <c r="R242" s="22">
        <f t="shared" si="1"/>
        <v>34.61756235</v>
      </c>
      <c r="S242" s="22">
        <f t="shared" si="2"/>
        <v>32.61756235</v>
      </c>
      <c r="T242" s="22">
        <f t="shared" si="3"/>
        <v>40.05279577</v>
      </c>
      <c r="U242" s="22">
        <f t="shared" si="4"/>
        <v>81.43641842</v>
      </c>
      <c r="V242" s="22" t="str">
        <f>M240+K242-L242</f>
        <v>#VALUE!</v>
      </c>
      <c r="W242" s="46"/>
      <c r="X242" s="23"/>
      <c r="Y242" s="23"/>
      <c r="Z242" s="23"/>
      <c r="AA242" s="23"/>
      <c r="AB242" s="23"/>
    </row>
    <row r="243" ht="12.75" customHeight="1">
      <c r="A243" s="4" t="s">
        <v>42</v>
      </c>
      <c r="B243" s="101">
        <v>43586.0</v>
      </c>
      <c r="C243" s="3">
        <v>0.625</v>
      </c>
      <c r="D243" s="3">
        <v>0.75</v>
      </c>
      <c r="E243" s="39"/>
      <c r="F243" s="39"/>
      <c r="G243" s="39">
        <v>26.6</v>
      </c>
      <c r="H243" s="39">
        <v>25.7</v>
      </c>
      <c r="I243" s="39">
        <v>1.2</v>
      </c>
      <c r="J243" s="39">
        <v>26.8</v>
      </c>
      <c r="K243" s="47"/>
      <c r="L243" s="39"/>
      <c r="M243" s="39"/>
      <c r="N243" s="39"/>
      <c r="O243" s="39"/>
      <c r="P243" s="39" t="str">
        <f t="shared" si="5"/>
        <v/>
      </c>
      <c r="Q243" s="48"/>
      <c r="R243" s="39">
        <f t="shared" si="1"/>
        <v>33.01980784</v>
      </c>
      <c r="S243" s="22">
        <f t="shared" si="2"/>
        <v>32.29980784</v>
      </c>
      <c r="T243" s="39">
        <f t="shared" si="3"/>
        <v>34.82194116</v>
      </c>
      <c r="U243" s="39">
        <f t="shared" si="4"/>
        <v>92.75705706</v>
      </c>
      <c r="V243" s="39"/>
      <c r="W243" s="50"/>
      <c r="X243" s="23"/>
      <c r="Y243" s="23"/>
      <c r="Z243" s="23"/>
      <c r="AA243" s="23"/>
      <c r="AB243" s="23"/>
    </row>
    <row r="244" ht="12.75" customHeight="1">
      <c r="A244" s="8" t="s">
        <v>43</v>
      </c>
      <c r="B244" s="100">
        <v>43587.0</v>
      </c>
      <c r="C244" s="10">
        <v>0.375</v>
      </c>
      <c r="D244" s="10">
        <v>0.5</v>
      </c>
      <c r="E244" s="22">
        <v>33.0</v>
      </c>
      <c r="F244" s="22"/>
      <c r="G244" s="22">
        <v>28.0</v>
      </c>
      <c r="H244" s="22">
        <v>26.1</v>
      </c>
      <c r="I244" s="22">
        <v>1.5</v>
      </c>
      <c r="J244" s="22">
        <v>29.0</v>
      </c>
      <c r="K244" s="25" t="s">
        <v>80</v>
      </c>
      <c r="L244" s="22">
        <v>45.2</v>
      </c>
      <c r="M244" s="22"/>
      <c r="N244" s="22"/>
      <c r="O244" s="22">
        <f>E246</f>
        <v>32.8</v>
      </c>
      <c r="P244" s="22" t="str">
        <f t="shared" si="5"/>
        <v/>
      </c>
      <c r="Q244" s="53"/>
      <c r="R244" s="22">
        <f t="shared" si="1"/>
        <v>33.81046118</v>
      </c>
      <c r="S244" s="22">
        <f t="shared" si="2"/>
        <v>32.29046118</v>
      </c>
      <c r="T244" s="22">
        <f t="shared" si="3"/>
        <v>37.79562539</v>
      </c>
      <c r="U244" s="22">
        <f t="shared" si="4"/>
        <v>85.43438783</v>
      </c>
      <c r="V244" s="22" t="str">
        <f>L242+K244-L244</f>
        <v>#VALUE!</v>
      </c>
      <c r="W244" s="46"/>
      <c r="X244" s="23"/>
      <c r="Y244" s="23"/>
      <c r="Z244" s="23"/>
      <c r="AA244" s="23"/>
      <c r="AB244" s="23"/>
    </row>
    <row r="245" ht="12.75" customHeight="1">
      <c r="A245" s="4" t="s">
        <v>43</v>
      </c>
      <c r="B245" s="101">
        <v>43587.0</v>
      </c>
      <c r="C245" s="3">
        <v>0.625</v>
      </c>
      <c r="D245" s="3">
        <v>0.75</v>
      </c>
      <c r="E245" s="39"/>
      <c r="F245" s="39"/>
      <c r="G245" s="39">
        <v>27.3</v>
      </c>
      <c r="H245" s="39">
        <v>25.9</v>
      </c>
      <c r="I245" s="39">
        <v>1.9</v>
      </c>
      <c r="J245" s="39">
        <v>27.2</v>
      </c>
      <c r="K245" s="47"/>
      <c r="L245" s="39"/>
      <c r="M245" s="39"/>
      <c r="N245" s="39"/>
      <c r="O245" s="39"/>
      <c r="P245" s="39" t="str">
        <f t="shared" si="5"/>
        <v/>
      </c>
      <c r="Q245" s="54"/>
      <c r="R245" s="39">
        <f t="shared" si="1"/>
        <v>33.41309631</v>
      </c>
      <c r="S245" s="22">
        <f t="shared" si="2"/>
        <v>32.29309631</v>
      </c>
      <c r="T245" s="39">
        <f t="shared" si="3"/>
        <v>36.28226002</v>
      </c>
      <c r="U245" s="39">
        <f t="shared" si="4"/>
        <v>89.00519508</v>
      </c>
      <c r="V245" s="39"/>
      <c r="W245" s="50"/>
      <c r="X245" s="23"/>
      <c r="Y245" s="23"/>
      <c r="Z245" s="23"/>
      <c r="AA245" s="23"/>
      <c r="AB245" s="23"/>
    </row>
    <row r="246" ht="12.75" customHeight="1">
      <c r="A246" s="8" t="s">
        <v>44</v>
      </c>
      <c r="B246" s="100">
        <v>43588.0</v>
      </c>
      <c r="C246" s="10">
        <v>0.375</v>
      </c>
      <c r="D246" s="10">
        <v>0.5</v>
      </c>
      <c r="E246" s="22">
        <v>32.8</v>
      </c>
      <c r="F246" s="22"/>
      <c r="G246" s="22">
        <v>27.6</v>
      </c>
      <c r="H246" s="22">
        <v>26.3</v>
      </c>
      <c r="I246" s="22">
        <v>1.9</v>
      </c>
      <c r="J246" s="22">
        <v>28.2</v>
      </c>
      <c r="K246" s="25" t="s">
        <v>183</v>
      </c>
      <c r="L246" s="22">
        <v>48.25</v>
      </c>
      <c r="M246" s="22">
        <v>57.4</v>
      </c>
      <c r="N246" s="22"/>
      <c r="O246" s="22">
        <f>E248</f>
        <v>34</v>
      </c>
      <c r="P246" s="22" t="str">
        <f t="shared" si="5"/>
        <v/>
      </c>
      <c r="Q246" s="33"/>
      <c r="R246" s="22">
        <f t="shared" si="1"/>
        <v>34.21193795</v>
      </c>
      <c r="S246" s="22">
        <f t="shared" si="2"/>
        <v>33.17193795</v>
      </c>
      <c r="T246" s="22">
        <f t="shared" si="3"/>
        <v>36.92425667</v>
      </c>
      <c r="U246" s="22">
        <f t="shared" si="4"/>
        <v>89.83779482</v>
      </c>
      <c r="V246" s="22" t="str">
        <f>L244+K246-L246</f>
        <v>#VALUE!</v>
      </c>
      <c r="W246" s="46"/>
      <c r="X246" s="23"/>
      <c r="Y246" s="23"/>
      <c r="Z246" s="23"/>
      <c r="AA246" s="23"/>
      <c r="AB246" s="23"/>
    </row>
    <row r="247" ht="12.75" customHeight="1">
      <c r="A247" s="4" t="s">
        <v>44</v>
      </c>
      <c r="B247" s="101">
        <v>43588.0</v>
      </c>
      <c r="C247" s="3">
        <v>0.625</v>
      </c>
      <c r="D247" s="3">
        <v>0.75</v>
      </c>
      <c r="E247" s="39"/>
      <c r="F247" s="39"/>
      <c r="G247" s="39">
        <v>32.4</v>
      </c>
      <c r="H247" s="39">
        <v>26.2</v>
      </c>
      <c r="I247" s="39">
        <v>2.9</v>
      </c>
      <c r="J247" s="39">
        <v>27.5</v>
      </c>
      <c r="K247" s="47"/>
      <c r="L247" s="39"/>
      <c r="M247" s="39"/>
      <c r="N247" s="39"/>
      <c r="O247" s="39"/>
      <c r="P247" s="39" t="str">
        <f t="shared" si="5"/>
        <v/>
      </c>
      <c r="Q247" s="48"/>
      <c r="R247" s="39">
        <f t="shared" si="1"/>
        <v>34.01068335</v>
      </c>
      <c r="S247" s="22">
        <f t="shared" si="2"/>
        <v>29.05068335</v>
      </c>
      <c r="T247" s="39">
        <f t="shared" si="3"/>
        <v>48.62794535</v>
      </c>
      <c r="U247" s="39">
        <f t="shared" si="4"/>
        <v>59.74071727</v>
      </c>
      <c r="V247" s="39"/>
      <c r="W247" s="50"/>
      <c r="X247" s="23"/>
      <c r="Y247" s="23"/>
      <c r="Z247" s="23"/>
      <c r="AA247" s="23"/>
      <c r="AB247" s="23"/>
    </row>
    <row r="248" ht="12.75" customHeight="1">
      <c r="A248" s="8" t="s">
        <v>45</v>
      </c>
      <c r="B248" s="100">
        <v>43589.0</v>
      </c>
      <c r="C248" s="10">
        <v>0.375</v>
      </c>
      <c r="D248" s="10">
        <v>0.5</v>
      </c>
      <c r="E248" s="22">
        <v>34.0</v>
      </c>
      <c r="F248" s="22"/>
      <c r="G248" s="22">
        <v>28.7</v>
      </c>
      <c r="H248" s="22">
        <v>26.5</v>
      </c>
      <c r="I248" s="22">
        <v>2.8</v>
      </c>
      <c r="J248" s="22">
        <v>29.1</v>
      </c>
      <c r="K248" s="25" t="s">
        <v>63</v>
      </c>
      <c r="L248" s="22">
        <v>52.2</v>
      </c>
      <c r="M248" s="22"/>
      <c r="N248" s="22"/>
      <c r="O248" s="22">
        <f>E250</f>
        <v>34</v>
      </c>
      <c r="P248" s="22" t="str">
        <f t="shared" si="5"/>
        <v/>
      </c>
      <c r="Q248" s="33"/>
      <c r="R248" s="22">
        <f t="shared" si="1"/>
        <v>34.61756235</v>
      </c>
      <c r="S248" s="22">
        <f t="shared" si="2"/>
        <v>32.85756235</v>
      </c>
      <c r="T248" s="22">
        <f t="shared" si="3"/>
        <v>39.36364749</v>
      </c>
      <c r="U248" s="22">
        <f t="shared" si="4"/>
        <v>83.47184382</v>
      </c>
      <c r="V248" s="22" t="str">
        <f>M246+K248-L248</f>
        <v>#VALUE!</v>
      </c>
      <c r="W248" s="46"/>
      <c r="X248" s="23"/>
      <c r="Y248" s="23"/>
      <c r="Z248" s="23"/>
      <c r="AA248" s="23"/>
      <c r="AB248" s="23"/>
    </row>
    <row r="249" ht="12.75" customHeight="1">
      <c r="A249" s="4" t="s">
        <v>45</v>
      </c>
      <c r="B249" s="101">
        <v>43589.0</v>
      </c>
      <c r="C249" s="3">
        <v>0.625</v>
      </c>
      <c r="D249" s="3">
        <v>0.75</v>
      </c>
      <c r="E249" s="39"/>
      <c r="F249" s="39"/>
      <c r="G249" s="39"/>
      <c r="H249" s="39"/>
      <c r="I249" s="39"/>
      <c r="J249" s="39"/>
      <c r="K249" s="47"/>
      <c r="L249" s="39"/>
      <c r="M249" s="39"/>
      <c r="N249" s="39"/>
      <c r="O249" s="39"/>
      <c r="P249" s="39" t="str">
        <f t="shared" si="5"/>
        <v/>
      </c>
      <c r="Q249" s="48"/>
      <c r="R249" s="39" t="str">
        <f t="shared" si="1"/>
        <v/>
      </c>
      <c r="S249" s="22" t="str">
        <f t="shared" si="2"/>
        <v/>
      </c>
      <c r="T249" s="39" t="str">
        <f t="shared" si="3"/>
        <v/>
      </c>
      <c r="U249" s="39" t="str">
        <f t="shared" si="4"/>
        <v/>
      </c>
      <c r="V249" s="39"/>
      <c r="W249" s="50"/>
      <c r="X249" s="23"/>
      <c r="Y249" s="23"/>
      <c r="Z249" s="23"/>
      <c r="AA249" s="23"/>
      <c r="AB249" s="23"/>
    </row>
    <row r="250" ht="12.75" customHeight="1">
      <c r="A250" s="8" t="s">
        <v>46</v>
      </c>
      <c r="B250" s="100">
        <v>43590.0</v>
      </c>
      <c r="C250" s="10">
        <v>0.375</v>
      </c>
      <c r="D250" s="10">
        <v>0.5</v>
      </c>
      <c r="E250" s="22">
        <v>34.0</v>
      </c>
      <c r="F250" s="22"/>
      <c r="G250" s="22">
        <v>28.8</v>
      </c>
      <c r="H250" s="22">
        <v>28.8</v>
      </c>
      <c r="I250" s="22">
        <v>3.2</v>
      </c>
      <c r="J250" s="22">
        <v>28.0</v>
      </c>
      <c r="K250" s="25" t="s">
        <v>184</v>
      </c>
      <c r="L250" s="22">
        <v>51.59</v>
      </c>
      <c r="M250" s="22"/>
      <c r="N250" s="22"/>
      <c r="O250" s="22">
        <f>E252</f>
        <v>33.6</v>
      </c>
      <c r="P250" s="22" t="str">
        <f t="shared" si="5"/>
        <v/>
      </c>
      <c r="Q250" s="53"/>
      <c r="R250" s="22">
        <f t="shared" si="1"/>
        <v>39.59220806</v>
      </c>
      <c r="S250" s="22">
        <f t="shared" si="2"/>
        <v>39.59220806</v>
      </c>
      <c r="T250" s="22">
        <f t="shared" si="3"/>
        <v>39.59220806</v>
      </c>
      <c r="U250" s="22">
        <f t="shared" si="4"/>
        <v>100</v>
      </c>
      <c r="V250" s="22" t="str">
        <f>L248+K250-L250</f>
        <v>#VALUE!</v>
      </c>
      <c r="W250" s="46"/>
      <c r="X250" s="23"/>
      <c r="Y250" s="23"/>
      <c r="Z250" s="23"/>
      <c r="AA250" s="23"/>
      <c r="AB250" s="23"/>
    </row>
    <row r="251" ht="12.75" customHeight="1">
      <c r="A251" s="4" t="s">
        <v>46</v>
      </c>
      <c r="B251" s="101">
        <v>43590.0</v>
      </c>
      <c r="C251" s="3">
        <v>0.625</v>
      </c>
      <c r="D251" s="3">
        <v>0.75</v>
      </c>
      <c r="E251" s="39"/>
      <c r="F251" s="39"/>
      <c r="G251" s="39"/>
      <c r="H251" s="39"/>
      <c r="I251" s="39"/>
      <c r="J251" s="39"/>
      <c r="K251" s="47"/>
      <c r="L251" s="39"/>
      <c r="M251" s="39"/>
      <c r="N251" s="39"/>
      <c r="O251" s="39"/>
      <c r="P251" s="39" t="str">
        <f t="shared" si="5"/>
        <v/>
      </c>
      <c r="Q251" s="54"/>
      <c r="R251" s="39" t="str">
        <f t="shared" si="1"/>
        <v/>
      </c>
      <c r="S251" s="22" t="str">
        <f t="shared" si="2"/>
        <v/>
      </c>
      <c r="T251" s="39" t="str">
        <f t="shared" si="3"/>
        <v/>
      </c>
      <c r="U251" s="39" t="str">
        <f t="shared" si="4"/>
        <v/>
      </c>
      <c r="V251" s="39"/>
      <c r="W251" s="50"/>
      <c r="X251" s="23"/>
      <c r="Y251" s="23"/>
      <c r="Z251" s="23"/>
      <c r="AA251" s="23"/>
      <c r="AB251" s="23"/>
    </row>
    <row r="252" ht="12.75" customHeight="1">
      <c r="A252" s="8" t="s">
        <v>25</v>
      </c>
      <c r="B252" s="100">
        <v>43591.0</v>
      </c>
      <c r="C252" s="10">
        <v>0.375</v>
      </c>
      <c r="D252" s="10">
        <v>0.5</v>
      </c>
      <c r="E252" s="22">
        <v>33.6</v>
      </c>
      <c r="F252" s="22"/>
      <c r="G252" s="22">
        <v>28.8</v>
      </c>
      <c r="H252" s="22">
        <v>26.8</v>
      </c>
      <c r="I252" s="22">
        <v>1.5</v>
      </c>
      <c r="J252" s="22">
        <v>31.2</v>
      </c>
      <c r="K252" s="25" t="s">
        <v>185</v>
      </c>
      <c r="L252" s="22">
        <v>50.93</v>
      </c>
      <c r="M252" s="22"/>
      <c r="N252" s="22"/>
      <c r="O252" s="22">
        <f>E254</f>
        <v>34.8</v>
      </c>
      <c r="P252" s="22" t="str">
        <f t="shared" si="5"/>
        <v/>
      </c>
      <c r="Q252" s="33"/>
      <c r="R252" s="22">
        <f t="shared" si="1"/>
        <v>35.23385461</v>
      </c>
      <c r="S252" s="22">
        <f t="shared" si="2"/>
        <v>33.63385461</v>
      </c>
      <c r="T252" s="22">
        <f t="shared" si="3"/>
        <v>39.59220806</v>
      </c>
      <c r="U252" s="22">
        <f t="shared" si="4"/>
        <v>84.9506917</v>
      </c>
      <c r="V252" s="22" t="str">
        <f>L250+K252-L252</f>
        <v>#VALUE!</v>
      </c>
      <c r="W252" s="46"/>
      <c r="X252" s="23"/>
      <c r="Y252" s="23"/>
      <c r="Z252" s="23"/>
      <c r="AA252" s="23"/>
      <c r="AB252" s="23"/>
    </row>
    <row r="253" ht="12.75" customHeight="1">
      <c r="A253" s="4" t="s">
        <v>25</v>
      </c>
      <c r="B253" s="101">
        <v>43591.0</v>
      </c>
      <c r="C253" s="3">
        <v>0.625</v>
      </c>
      <c r="D253" s="3">
        <v>0.75</v>
      </c>
      <c r="E253" s="39">
        <v>34.8</v>
      </c>
      <c r="F253" s="39"/>
      <c r="G253" s="39">
        <v>33.0</v>
      </c>
      <c r="H253" s="39">
        <v>27.1</v>
      </c>
      <c r="I253" s="39">
        <v>0.1</v>
      </c>
      <c r="J253" s="39">
        <v>33.6</v>
      </c>
      <c r="K253" s="47" t="s">
        <v>63</v>
      </c>
      <c r="L253" s="39">
        <v>47.14</v>
      </c>
      <c r="M253" s="39">
        <v>61.97</v>
      </c>
      <c r="N253" s="39"/>
      <c r="O253" s="39"/>
      <c r="P253" s="39" t="str">
        <f t="shared" si="5"/>
        <v/>
      </c>
      <c r="Q253" s="48"/>
      <c r="R253" s="39">
        <f t="shared" si="1"/>
        <v>35.85968262</v>
      </c>
      <c r="S253" s="22">
        <f t="shared" si="2"/>
        <v>31.13968262</v>
      </c>
      <c r="T253" s="39">
        <f t="shared" si="3"/>
        <v>50.29607399</v>
      </c>
      <c r="U253" s="39">
        <f t="shared" si="4"/>
        <v>61.91275015</v>
      </c>
      <c r="V253" s="42" t="str">
        <f>L252+K253-L253</f>
        <v>#VALUE!</v>
      </c>
      <c r="W253" s="50"/>
      <c r="X253" s="23"/>
      <c r="Y253" s="23"/>
      <c r="Z253" s="23"/>
      <c r="AA253" s="23"/>
      <c r="AB253" s="23"/>
    </row>
    <row r="254" ht="12.75" customHeight="1">
      <c r="A254" s="8" t="s">
        <v>39</v>
      </c>
      <c r="B254" s="100">
        <v>43592.0</v>
      </c>
      <c r="C254" s="10">
        <v>0.375</v>
      </c>
      <c r="D254" s="10">
        <v>0.5</v>
      </c>
      <c r="E254" s="22">
        <v>34.8</v>
      </c>
      <c r="F254" s="22"/>
      <c r="G254" s="22">
        <v>27.4</v>
      </c>
      <c r="H254" s="22">
        <v>26.2</v>
      </c>
      <c r="I254" s="22">
        <v>0.1</v>
      </c>
      <c r="J254" s="22">
        <v>30.7</v>
      </c>
      <c r="K254" s="25" t="s">
        <v>129</v>
      </c>
      <c r="L254" s="22">
        <v>64.21</v>
      </c>
      <c r="M254" s="22"/>
      <c r="N254" s="22"/>
      <c r="O254" s="22">
        <f>E256</f>
        <v>32.8</v>
      </c>
      <c r="P254" s="22" t="str">
        <f t="shared" si="5"/>
        <v/>
      </c>
      <c r="Q254" s="53"/>
      <c r="R254" s="22">
        <f t="shared" si="1"/>
        <v>34.01068335</v>
      </c>
      <c r="S254" s="22">
        <f t="shared" si="2"/>
        <v>33.05068335</v>
      </c>
      <c r="T254" s="22">
        <f t="shared" si="3"/>
        <v>36.49517019</v>
      </c>
      <c r="U254" s="22">
        <f t="shared" si="4"/>
        <v>90.56180086</v>
      </c>
      <c r="V254" s="22" t="str">
        <f>M253+K254-L254</f>
        <v>#VALUE!</v>
      </c>
      <c r="W254" s="46"/>
      <c r="X254" s="23"/>
      <c r="Y254" s="23"/>
      <c r="Z254" s="23"/>
      <c r="AA254" s="23"/>
      <c r="AB254" s="23"/>
    </row>
    <row r="255" ht="12.75" customHeight="1">
      <c r="A255" s="4" t="s">
        <v>39</v>
      </c>
      <c r="B255" s="101">
        <v>43592.0</v>
      </c>
      <c r="C255" s="3">
        <v>0.625</v>
      </c>
      <c r="D255" s="3">
        <v>0.75</v>
      </c>
      <c r="E255" s="39">
        <v>33.0</v>
      </c>
      <c r="F255" s="39"/>
      <c r="G255" s="39">
        <v>26.8</v>
      </c>
      <c r="H255" s="39">
        <v>25.6</v>
      </c>
      <c r="I255" s="39">
        <v>1.5</v>
      </c>
      <c r="J255" s="39">
        <v>28.3</v>
      </c>
      <c r="K255" s="47" t="s">
        <v>59</v>
      </c>
      <c r="L255" s="39">
        <v>63.39</v>
      </c>
      <c r="M255" s="39"/>
      <c r="N255" s="39"/>
      <c r="O255" s="39"/>
      <c r="P255" s="39" t="str">
        <f t="shared" si="5"/>
        <v/>
      </c>
      <c r="Q255" s="54"/>
      <c r="R255" s="39">
        <f t="shared" si="1"/>
        <v>32.82468122</v>
      </c>
      <c r="S255" s="22">
        <f t="shared" si="2"/>
        <v>31.86468122</v>
      </c>
      <c r="T255" s="39">
        <f t="shared" si="3"/>
        <v>35.23385461</v>
      </c>
      <c r="U255" s="39">
        <f t="shared" si="4"/>
        <v>90.43768152</v>
      </c>
      <c r="V255" s="42" t="str">
        <f>L254+K255-L255</f>
        <v>#VALUE!</v>
      </c>
      <c r="W255" s="50"/>
      <c r="X255" s="23"/>
      <c r="Y255" s="23"/>
      <c r="Z255" s="23"/>
      <c r="AA255" s="23"/>
      <c r="AB255" s="23"/>
    </row>
    <row r="256" ht="12.75" customHeight="1">
      <c r="A256" s="8" t="s">
        <v>42</v>
      </c>
      <c r="B256" s="100">
        <v>43593.0</v>
      </c>
      <c r="C256" s="10">
        <v>0.375</v>
      </c>
      <c r="D256" s="10">
        <v>0.5</v>
      </c>
      <c r="E256" s="22">
        <v>32.8</v>
      </c>
      <c r="F256" s="22"/>
      <c r="G256" s="22">
        <v>26.0</v>
      </c>
      <c r="H256" s="22">
        <v>25.6</v>
      </c>
      <c r="I256" s="22">
        <v>3.0</v>
      </c>
      <c r="J256" s="22">
        <v>28.3</v>
      </c>
      <c r="K256" s="25" t="s">
        <v>187</v>
      </c>
      <c r="L256" s="22">
        <v>95.44</v>
      </c>
      <c r="M256" s="22">
        <v>56.73</v>
      </c>
      <c r="N256" s="22"/>
      <c r="O256" s="22">
        <f>E258</f>
        <v>35</v>
      </c>
      <c r="P256" s="22" t="str">
        <f t="shared" si="5"/>
        <v/>
      </c>
      <c r="Q256" s="33"/>
      <c r="R256" s="22">
        <f t="shared" si="1"/>
        <v>32.82468122</v>
      </c>
      <c r="S256" s="22">
        <f t="shared" si="2"/>
        <v>32.50468122</v>
      </c>
      <c r="T256" s="22">
        <f t="shared" si="3"/>
        <v>33.61126698</v>
      </c>
      <c r="U256" s="22">
        <f t="shared" si="4"/>
        <v>96.70769398</v>
      </c>
      <c r="V256" s="22" t="str">
        <f>L254+K256-L256</f>
        <v>#VALUE!</v>
      </c>
      <c r="W256" s="46"/>
      <c r="X256" s="23"/>
      <c r="Y256" s="23"/>
      <c r="Z256" s="23"/>
      <c r="AA256" s="23"/>
      <c r="AB256" s="23"/>
    </row>
    <row r="257" ht="12.75" customHeight="1">
      <c r="A257" s="4" t="s">
        <v>42</v>
      </c>
      <c r="B257" s="101">
        <v>43593.0</v>
      </c>
      <c r="C257" s="3">
        <v>0.625</v>
      </c>
      <c r="D257" s="3">
        <v>0.75</v>
      </c>
      <c r="E257" s="39">
        <v>33.2</v>
      </c>
      <c r="F257" s="39"/>
      <c r="G257" s="39">
        <v>31.9</v>
      </c>
      <c r="H257" s="39">
        <v>26.1</v>
      </c>
      <c r="I257" s="39">
        <v>3.4</v>
      </c>
      <c r="J257" s="39">
        <v>30.6</v>
      </c>
      <c r="K257" s="47" t="s">
        <v>63</v>
      </c>
      <c r="L257" s="39">
        <v>54.7</v>
      </c>
      <c r="M257" s="39"/>
      <c r="N257" s="39"/>
      <c r="O257" s="39"/>
      <c r="P257" s="39" t="str">
        <f t="shared" si="5"/>
        <v/>
      </c>
      <c r="Q257" s="48"/>
      <c r="R257" s="39">
        <f t="shared" si="1"/>
        <v>33.81046118</v>
      </c>
      <c r="S257" s="22">
        <f t="shared" si="2"/>
        <v>29.17046118</v>
      </c>
      <c r="T257" s="39">
        <f t="shared" si="3"/>
        <v>47.27474942</v>
      </c>
      <c r="U257" s="39">
        <f t="shared" si="4"/>
        <v>61.70410533</v>
      </c>
      <c r="V257" s="42" t="str">
        <f>M256+K257-L257</f>
        <v>#VALUE!</v>
      </c>
      <c r="W257" s="50"/>
      <c r="X257" s="23"/>
      <c r="Y257" s="23"/>
      <c r="Z257" s="23"/>
      <c r="AA257" s="23"/>
      <c r="AB257" s="23"/>
    </row>
    <row r="258" ht="12.75" customHeight="1">
      <c r="A258" s="8" t="s">
        <v>43</v>
      </c>
      <c r="B258" s="100">
        <v>43594.0</v>
      </c>
      <c r="C258" s="10">
        <v>0.375</v>
      </c>
      <c r="D258" s="10">
        <v>0.5</v>
      </c>
      <c r="E258" s="22">
        <v>35.0</v>
      </c>
      <c r="F258" s="22"/>
      <c r="G258" s="22">
        <v>29.7</v>
      </c>
      <c r="H258" s="22">
        <v>27.1</v>
      </c>
      <c r="I258" s="22">
        <v>2.4</v>
      </c>
      <c r="J258" s="22">
        <v>29.7</v>
      </c>
      <c r="K258" s="25" t="s">
        <v>59</v>
      </c>
      <c r="L258" s="22">
        <v>52.12</v>
      </c>
      <c r="M258" s="22"/>
      <c r="N258" s="22"/>
      <c r="O258" s="22">
        <f>E260</f>
        <v>33.4</v>
      </c>
      <c r="P258" s="22" t="str">
        <f t="shared" si="5"/>
        <v/>
      </c>
      <c r="Q258" s="53"/>
      <c r="R258" s="22">
        <f t="shared" si="1"/>
        <v>35.85968262</v>
      </c>
      <c r="S258" s="22">
        <f t="shared" si="2"/>
        <v>33.77968262</v>
      </c>
      <c r="T258" s="22">
        <f t="shared" si="3"/>
        <v>41.70176826</v>
      </c>
      <c r="U258" s="22">
        <f t="shared" si="4"/>
        <v>81.00299827</v>
      </c>
      <c r="V258" s="22" t="str">
        <f>M256+K258-L258</f>
        <v>#VALUE!</v>
      </c>
      <c r="W258" s="46"/>
      <c r="X258" s="23"/>
      <c r="Y258" s="23"/>
      <c r="Z258" s="23"/>
      <c r="AA258" s="23"/>
      <c r="AB258" s="23"/>
    </row>
    <row r="259" ht="12.75" customHeight="1">
      <c r="A259" s="4" t="s">
        <v>43</v>
      </c>
      <c r="B259" s="101">
        <v>43594.0</v>
      </c>
      <c r="C259" s="3">
        <v>0.625</v>
      </c>
      <c r="D259" s="3">
        <v>0.75</v>
      </c>
      <c r="E259" s="39">
        <v>33.5</v>
      </c>
      <c r="F259" s="39"/>
      <c r="G259" s="39">
        <v>31.3</v>
      </c>
      <c r="H259" s="39">
        <v>27.7</v>
      </c>
      <c r="I259" s="39">
        <v>1.0</v>
      </c>
      <c r="J259" s="39">
        <v>27.2</v>
      </c>
      <c r="K259" s="47" t="s">
        <v>63</v>
      </c>
      <c r="L259" s="39">
        <v>50.14</v>
      </c>
      <c r="M259" s="39"/>
      <c r="N259" s="39"/>
      <c r="O259" s="39"/>
      <c r="P259" s="39" t="str">
        <f t="shared" si="5"/>
        <v/>
      </c>
      <c r="Q259" s="54"/>
      <c r="R259" s="39">
        <f t="shared" si="1"/>
        <v>37.14044233</v>
      </c>
      <c r="S259" s="22">
        <f t="shared" si="2"/>
        <v>34.26044233</v>
      </c>
      <c r="T259" s="39">
        <f t="shared" si="3"/>
        <v>45.6941897</v>
      </c>
      <c r="U259" s="39">
        <f t="shared" si="4"/>
        <v>74.97767781</v>
      </c>
      <c r="V259" s="42" t="str">
        <f>L258+K259-L259</f>
        <v>#VALUE!</v>
      </c>
      <c r="W259" s="50"/>
      <c r="X259" s="23"/>
      <c r="Y259" s="23"/>
      <c r="Z259" s="23"/>
      <c r="AA259" s="23"/>
      <c r="AB259" s="23"/>
    </row>
    <row r="260" ht="12.75" customHeight="1">
      <c r="A260" s="8" t="s">
        <v>44</v>
      </c>
      <c r="B260" s="100">
        <v>43595.0</v>
      </c>
      <c r="C260" s="10">
        <v>0.375</v>
      </c>
      <c r="D260" s="10">
        <v>0.5</v>
      </c>
      <c r="E260" s="22">
        <v>33.4</v>
      </c>
      <c r="F260" s="22"/>
      <c r="G260" s="22">
        <v>27.2</v>
      </c>
      <c r="H260" s="22">
        <v>25.5</v>
      </c>
      <c r="I260" s="22">
        <v>2.8</v>
      </c>
      <c r="J260" s="22">
        <v>29.5</v>
      </c>
      <c r="K260" s="25" t="s">
        <v>188</v>
      </c>
      <c r="L260" s="22">
        <v>60.99</v>
      </c>
      <c r="M260" s="22"/>
      <c r="N260" s="22"/>
      <c r="O260" s="22">
        <f>E262</f>
        <v>34.3</v>
      </c>
      <c r="P260" s="22" t="str">
        <f t="shared" si="5"/>
        <v/>
      </c>
      <c r="Q260" s="33"/>
      <c r="R260" s="22">
        <f t="shared" si="1"/>
        <v>32.63056049</v>
      </c>
      <c r="S260" s="22">
        <f t="shared" si="2"/>
        <v>31.27056049</v>
      </c>
      <c r="T260" s="22">
        <f t="shared" si="3"/>
        <v>36.07043238</v>
      </c>
      <c r="U260" s="22">
        <f t="shared" si="4"/>
        <v>86.69305696</v>
      </c>
      <c r="V260" s="22" t="str">
        <f>L258+K260-L260</f>
        <v>#VALUE!</v>
      </c>
      <c r="W260" s="46"/>
      <c r="X260" s="23"/>
      <c r="Y260" s="23"/>
      <c r="Z260" s="23"/>
      <c r="AA260" s="23"/>
      <c r="AB260" s="23"/>
    </row>
    <row r="261" ht="12.75" customHeight="1">
      <c r="A261" s="4" t="s">
        <v>44</v>
      </c>
      <c r="B261" s="101">
        <v>43595.0</v>
      </c>
      <c r="C261" s="3">
        <v>0.625</v>
      </c>
      <c r="D261" s="3">
        <v>0.75</v>
      </c>
      <c r="E261" s="39">
        <v>34.2</v>
      </c>
      <c r="F261" s="39"/>
      <c r="G261" s="39">
        <v>32.6</v>
      </c>
      <c r="H261" s="39">
        <v>27.9</v>
      </c>
      <c r="I261" s="39">
        <v>0.8</v>
      </c>
      <c r="J261" s="39">
        <v>31.1</v>
      </c>
      <c r="K261" s="47" t="s">
        <v>63</v>
      </c>
      <c r="L261" s="39">
        <v>58.15</v>
      </c>
      <c r="M261" s="39"/>
      <c r="N261" s="39"/>
      <c r="O261" s="39"/>
      <c r="P261" s="39" t="str">
        <f t="shared" si="5"/>
        <v/>
      </c>
      <c r="Q261" s="48"/>
      <c r="R261" s="39">
        <f t="shared" si="1"/>
        <v>37.57612198</v>
      </c>
      <c r="S261" s="22">
        <f t="shared" si="2"/>
        <v>33.81612198</v>
      </c>
      <c r="T261" s="39">
        <f t="shared" si="3"/>
        <v>49.17856797</v>
      </c>
      <c r="U261" s="39">
        <f t="shared" si="4"/>
        <v>68.76190863</v>
      </c>
      <c r="V261" s="42" t="str">
        <f>L260+K261-L261</f>
        <v>#VALUE!</v>
      </c>
      <c r="W261" s="50"/>
      <c r="X261" s="23"/>
      <c r="Y261" s="23"/>
      <c r="Z261" s="23"/>
      <c r="AA261" s="23"/>
      <c r="AB261" s="23"/>
    </row>
    <row r="262" ht="12.75" customHeight="1">
      <c r="A262" s="8" t="s">
        <v>45</v>
      </c>
      <c r="B262" s="100">
        <v>43596.0</v>
      </c>
      <c r="C262" s="10">
        <v>0.375</v>
      </c>
      <c r="D262" s="10">
        <v>0.5</v>
      </c>
      <c r="E262" s="22">
        <v>34.3</v>
      </c>
      <c r="F262" s="22"/>
      <c r="G262" s="22">
        <v>28.4</v>
      </c>
      <c r="H262" s="22">
        <v>26.7</v>
      </c>
      <c r="I262" s="22">
        <v>2.0</v>
      </c>
      <c r="J262" s="22">
        <v>29.1</v>
      </c>
      <c r="K262" s="25" t="s">
        <v>189</v>
      </c>
      <c r="L262" s="22">
        <v>77.79</v>
      </c>
      <c r="M262" s="22">
        <v>56.19</v>
      </c>
      <c r="N262" s="22"/>
      <c r="O262" s="22">
        <f>E264</f>
        <v>35.2</v>
      </c>
      <c r="P262" s="22" t="str">
        <f t="shared" si="5"/>
        <v/>
      </c>
      <c r="Q262" s="53"/>
      <c r="R262" s="22">
        <f t="shared" si="1"/>
        <v>35.0273704</v>
      </c>
      <c r="S262" s="22">
        <f t="shared" si="2"/>
        <v>33.6673704</v>
      </c>
      <c r="T262" s="22">
        <f t="shared" si="3"/>
        <v>38.68484051</v>
      </c>
      <c r="U262" s="22">
        <f t="shared" si="4"/>
        <v>87.02988034</v>
      </c>
      <c r="V262" s="22" t="str">
        <f>L260+K262-L262</f>
        <v>#VALUE!</v>
      </c>
      <c r="W262" s="46"/>
      <c r="X262" s="23"/>
      <c r="Y262" s="23"/>
      <c r="Z262" s="23"/>
      <c r="AA262" s="23"/>
      <c r="AB262" s="23"/>
    </row>
    <row r="263" ht="12.75" customHeight="1">
      <c r="A263" s="4" t="s">
        <v>45</v>
      </c>
      <c r="B263" s="101">
        <v>43596.0</v>
      </c>
      <c r="C263" s="3">
        <v>0.625</v>
      </c>
      <c r="D263" s="3">
        <v>0.75</v>
      </c>
      <c r="E263" s="39"/>
      <c r="F263" s="39"/>
      <c r="G263" s="39"/>
      <c r="H263" s="39"/>
      <c r="I263" s="39"/>
      <c r="J263" s="39"/>
      <c r="K263" s="47"/>
      <c r="L263" s="39"/>
      <c r="M263" s="39"/>
      <c r="N263" s="39"/>
      <c r="O263" s="39"/>
      <c r="P263" s="39" t="str">
        <f t="shared" si="5"/>
        <v/>
      </c>
      <c r="Q263" s="54"/>
      <c r="R263" s="39" t="str">
        <f t="shared" si="1"/>
        <v/>
      </c>
      <c r="S263" s="22" t="str">
        <f t="shared" si="2"/>
        <v/>
      </c>
      <c r="T263" s="39" t="str">
        <f t="shared" si="3"/>
        <v/>
      </c>
      <c r="U263" s="39" t="str">
        <f t="shared" si="4"/>
        <v/>
      </c>
      <c r="V263" s="42"/>
      <c r="W263" s="50"/>
      <c r="X263" s="23"/>
      <c r="Y263" s="23"/>
      <c r="Z263" s="23"/>
      <c r="AA263" s="23"/>
      <c r="AB263" s="23"/>
    </row>
    <row r="264" ht="12.75" customHeight="1">
      <c r="A264" s="8" t="s">
        <v>46</v>
      </c>
      <c r="B264" s="100">
        <v>43597.0</v>
      </c>
      <c r="C264" s="10">
        <v>0.375</v>
      </c>
      <c r="D264" s="10">
        <v>0.5</v>
      </c>
      <c r="E264" s="22">
        <v>35.2</v>
      </c>
      <c r="F264" s="22"/>
      <c r="G264" s="117">
        <v>43494.0</v>
      </c>
      <c r="H264" s="22">
        <v>26.7</v>
      </c>
      <c r="I264" s="22">
        <v>1.4</v>
      </c>
      <c r="J264" s="22">
        <v>28.6</v>
      </c>
      <c r="K264" s="25" t="s">
        <v>190</v>
      </c>
      <c r="L264" s="53" t="s">
        <v>191</v>
      </c>
      <c r="M264" s="22">
        <v>51.46</v>
      </c>
      <c r="N264" s="22"/>
      <c r="O264" s="22">
        <f>E266</f>
        <v>31.2</v>
      </c>
      <c r="P264" s="22" t="str">
        <f t="shared" si="5"/>
        <v/>
      </c>
      <c r="Q264" s="33"/>
      <c r="R264" s="22">
        <f t="shared" si="1"/>
        <v>35.0273704</v>
      </c>
      <c r="S264" s="22">
        <f t="shared" si="2"/>
        <v>-34738.81263</v>
      </c>
      <c r="T264" s="22">
        <f t="shared" si="3"/>
        <v>175868238</v>
      </c>
      <c r="U264" s="22">
        <f t="shared" si="4"/>
        <v>-0.01975274958</v>
      </c>
      <c r="V264" s="53" t="s">
        <v>191</v>
      </c>
      <c r="W264" s="46" t="s">
        <v>147</v>
      </c>
      <c r="X264" s="23"/>
      <c r="Y264" s="23"/>
      <c r="Z264" s="23"/>
      <c r="AA264" s="23"/>
      <c r="AB264" s="23"/>
    </row>
    <row r="265" ht="12.75" customHeight="1">
      <c r="A265" s="4" t="s">
        <v>46</v>
      </c>
      <c r="B265" s="101">
        <v>43597.0</v>
      </c>
      <c r="C265" s="3">
        <v>0.625</v>
      </c>
      <c r="D265" s="3">
        <v>0.75</v>
      </c>
      <c r="E265" s="39"/>
      <c r="F265" s="39"/>
      <c r="G265" s="39"/>
      <c r="H265" s="39"/>
      <c r="I265" s="39"/>
      <c r="J265" s="39"/>
      <c r="K265" s="47"/>
      <c r="L265" s="39"/>
      <c r="M265" s="39"/>
      <c r="N265" s="39"/>
      <c r="O265" s="39"/>
      <c r="P265" s="39" t="str">
        <f t="shared" si="5"/>
        <v/>
      </c>
      <c r="Q265" s="48"/>
      <c r="R265" s="39" t="str">
        <f t="shared" si="1"/>
        <v/>
      </c>
      <c r="S265" s="22" t="str">
        <f t="shared" si="2"/>
        <v/>
      </c>
      <c r="T265" s="39" t="str">
        <f t="shared" si="3"/>
        <v/>
      </c>
      <c r="U265" s="39" t="str">
        <f t="shared" si="4"/>
        <v/>
      </c>
      <c r="V265" s="42"/>
      <c r="W265" s="50"/>
      <c r="X265" s="23"/>
      <c r="Y265" s="23"/>
      <c r="Z265" s="23"/>
      <c r="AA265" s="23"/>
      <c r="AB265" s="23"/>
    </row>
    <row r="266" ht="12.75" customHeight="1">
      <c r="A266" s="8" t="s">
        <v>25</v>
      </c>
      <c r="B266" s="100">
        <v>43598.0</v>
      </c>
      <c r="C266" s="10">
        <v>0.375</v>
      </c>
      <c r="D266" s="10">
        <v>0.5</v>
      </c>
      <c r="E266" s="22">
        <v>31.2</v>
      </c>
      <c r="F266" s="22"/>
      <c r="G266" s="22">
        <v>28.2</v>
      </c>
      <c r="H266" s="22">
        <v>26.0</v>
      </c>
      <c r="I266" s="22">
        <v>3.0</v>
      </c>
      <c r="J266" s="22">
        <v>26.0</v>
      </c>
      <c r="K266" s="25" t="s">
        <v>192</v>
      </c>
      <c r="L266" s="22">
        <v>54.41</v>
      </c>
      <c r="M266" s="22"/>
      <c r="N266" s="22"/>
      <c r="O266" s="22">
        <f>E268</f>
        <v>33.2</v>
      </c>
      <c r="P266" s="22" t="str">
        <f t="shared" si="5"/>
        <v/>
      </c>
      <c r="Q266" s="53"/>
      <c r="R266" s="22">
        <f t="shared" si="1"/>
        <v>33.61126698</v>
      </c>
      <c r="S266" s="22">
        <f t="shared" si="2"/>
        <v>31.85126698</v>
      </c>
      <c r="T266" s="22">
        <f t="shared" si="3"/>
        <v>38.23798312</v>
      </c>
      <c r="U266" s="22">
        <f t="shared" si="4"/>
        <v>83.29745553</v>
      </c>
      <c r="V266" s="22" t="str">
        <f>M264+K266-L266</f>
        <v>#VALUE!</v>
      </c>
      <c r="W266" s="46"/>
      <c r="X266" s="23"/>
      <c r="Y266" s="23"/>
      <c r="Z266" s="23"/>
      <c r="AA266" s="23"/>
      <c r="AB266" s="23"/>
    </row>
    <row r="267" ht="12.75" customHeight="1">
      <c r="A267" s="4" t="s">
        <v>25</v>
      </c>
      <c r="B267" s="101">
        <v>43598.0</v>
      </c>
      <c r="C267" s="3">
        <v>0.625</v>
      </c>
      <c r="D267" s="3">
        <v>0.75</v>
      </c>
      <c r="E267" s="39">
        <v>33.4</v>
      </c>
      <c r="F267" s="39"/>
      <c r="G267" s="39">
        <v>27.0</v>
      </c>
      <c r="H267" s="39">
        <v>23.2</v>
      </c>
      <c r="I267" s="39">
        <v>0.2</v>
      </c>
      <c r="J267" s="39">
        <v>25.8</v>
      </c>
      <c r="K267" s="47" t="s">
        <v>59</v>
      </c>
      <c r="L267" s="39">
        <v>54.0</v>
      </c>
      <c r="M267" s="39"/>
      <c r="N267" s="39"/>
      <c r="O267" s="39"/>
      <c r="P267" s="39" t="str">
        <f t="shared" si="5"/>
        <v/>
      </c>
      <c r="Q267" s="54"/>
      <c r="R267" s="39">
        <f t="shared" si="1"/>
        <v>28.43354863</v>
      </c>
      <c r="S267" s="22">
        <f t="shared" si="2"/>
        <v>25.39354863</v>
      </c>
      <c r="T267" s="39">
        <f t="shared" si="3"/>
        <v>35.65000614</v>
      </c>
      <c r="U267" s="39">
        <f t="shared" si="4"/>
        <v>71.23013815</v>
      </c>
      <c r="V267" s="42" t="str">
        <f>L266+K267-L267</f>
        <v>#VALUE!</v>
      </c>
      <c r="W267" s="50"/>
      <c r="X267" s="23"/>
      <c r="Y267" s="23"/>
      <c r="Z267" s="23"/>
      <c r="AA267" s="23"/>
      <c r="AB267" s="23"/>
    </row>
    <row r="268" ht="12.75" customHeight="1">
      <c r="A268" s="8" t="s">
        <v>39</v>
      </c>
      <c r="B268" s="100">
        <v>43599.0</v>
      </c>
      <c r="C268" s="10">
        <v>0.375</v>
      </c>
      <c r="D268" s="10">
        <v>0.5</v>
      </c>
      <c r="E268" s="22">
        <v>33.2</v>
      </c>
      <c r="F268" s="22"/>
      <c r="G268" s="22">
        <v>28.8</v>
      </c>
      <c r="H268" s="22">
        <v>26.8</v>
      </c>
      <c r="I268" s="22">
        <v>1.3</v>
      </c>
      <c r="J268" s="22">
        <v>27.5</v>
      </c>
      <c r="K268" s="25" t="s">
        <v>57</v>
      </c>
      <c r="L268" s="22"/>
      <c r="M268" s="22"/>
      <c r="N268" s="22"/>
      <c r="O268" s="22" t="str">
        <f>E270</f>
        <v/>
      </c>
      <c r="P268" s="22" t="str">
        <f t="shared" si="5"/>
        <v/>
      </c>
      <c r="Q268" s="33"/>
      <c r="R268" s="22">
        <f t="shared" si="1"/>
        <v>35.23385461</v>
      </c>
      <c r="S268" s="22">
        <f t="shared" si="2"/>
        <v>33.63385461</v>
      </c>
      <c r="T268" s="22">
        <f t="shared" si="3"/>
        <v>39.59220806</v>
      </c>
      <c r="U268" s="22">
        <f t="shared" si="4"/>
        <v>84.9506917</v>
      </c>
      <c r="V268" s="22"/>
      <c r="W268" s="46"/>
      <c r="X268" s="23"/>
      <c r="Y268" s="23"/>
      <c r="Z268" s="23"/>
      <c r="AA268" s="23"/>
      <c r="AB268" s="23"/>
    </row>
    <row r="269" ht="12.75" customHeight="1">
      <c r="A269" s="4" t="s">
        <v>39</v>
      </c>
      <c r="B269" s="101">
        <v>43599.0</v>
      </c>
      <c r="C269" s="3">
        <v>0.625</v>
      </c>
      <c r="D269" s="3">
        <v>0.75</v>
      </c>
      <c r="E269" s="39">
        <v>34.2</v>
      </c>
      <c r="F269" s="39"/>
      <c r="G269" s="39">
        <v>31.6</v>
      </c>
      <c r="H269" s="39">
        <v>28.0</v>
      </c>
      <c r="I269" s="39">
        <v>3.5</v>
      </c>
      <c r="J269" s="39">
        <v>30.1</v>
      </c>
      <c r="K269" s="47" t="s">
        <v>63</v>
      </c>
      <c r="L269" s="39">
        <v>53.22</v>
      </c>
      <c r="M269" s="39"/>
      <c r="N269" s="39"/>
      <c r="O269" s="39"/>
      <c r="P269" s="39" t="str">
        <f t="shared" si="5"/>
        <v/>
      </c>
      <c r="Q269" s="48"/>
      <c r="R269" s="39">
        <f t="shared" si="1"/>
        <v>37.79562539</v>
      </c>
      <c r="S269" s="22">
        <f t="shared" si="2"/>
        <v>34.91562539</v>
      </c>
      <c r="T269" s="39">
        <f t="shared" si="3"/>
        <v>46.47863297</v>
      </c>
      <c r="U269" s="39">
        <f t="shared" si="4"/>
        <v>75.12188539</v>
      </c>
      <c r="V269" s="42" t="str">
        <f>L267+K269-L269</f>
        <v>#VALUE!</v>
      </c>
      <c r="W269" s="50"/>
      <c r="X269" s="23"/>
      <c r="Y269" s="23"/>
      <c r="Z269" s="23"/>
      <c r="AA269" s="23"/>
      <c r="AB269" s="23"/>
    </row>
    <row r="270" ht="12.75" customHeight="1">
      <c r="A270" s="8" t="s">
        <v>42</v>
      </c>
      <c r="B270" s="100">
        <v>43600.0</v>
      </c>
      <c r="C270" s="10">
        <v>0.375</v>
      </c>
      <c r="D270" s="10">
        <v>0.5</v>
      </c>
      <c r="E270" s="22"/>
      <c r="F270" s="22"/>
      <c r="G270" s="22"/>
      <c r="H270" s="22"/>
      <c r="I270" s="22"/>
      <c r="J270" s="22"/>
      <c r="K270" s="25"/>
      <c r="L270" s="22"/>
      <c r="M270" s="22"/>
      <c r="N270" s="22"/>
      <c r="O270" s="22">
        <f>E272</f>
        <v>34.1</v>
      </c>
      <c r="P270" s="22" t="str">
        <f t="shared" si="5"/>
        <v/>
      </c>
      <c r="Q270" s="53"/>
      <c r="R270" s="22" t="str">
        <f t="shared" si="1"/>
        <v/>
      </c>
      <c r="S270" s="22" t="str">
        <f t="shared" si="2"/>
        <v/>
      </c>
      <c r="T270" s="22" t="str">
        <f t="shared" si="3"/>
        <v/>
      </c>
      <c r="U270" s="22" t="str">
        <f t="shared" si="4"/>
        <v/>
      </c>
      <c r="V270" s="22"/>
      <c r="W270" s="46" t="s">
        <v>198</v>
      </c>
      <c r="X270" s="23"/>
      <c r="Y270" s="23"/>
      <c r="Z270" s="23"/>
      <c r="AA270" s="23"/>
      <c r="AB270" s="23"/>
    </row>
    <row r="271" ht="12.75" customHeight="1">
      <c r="A271" s="4" t="s">
        <v>42</v>
      </c>
      <c r="B271" s="101">
        <v>43600.0</v>
      </c>
      <c r="C271" s="3">
        <v>0.625</v>
      </c>
      <c r="D271" s="3">
        <v>0.75</v>
      </c>
      <c r="E271" s="39">
        <v>34.2</v>
      </c>
      <c r="F271" s="39"/>
      <c r="G271" s="39">
        <v>27.6</v>
      </c>
      <c r="H271" s="39">
        <v>25.6</v>
      </c>
      <c r="I271" s="39">
        <v>2.1</v>
      </c>
      <c r="J271" s="39">
        <v>26.7</v>
      </c>
      <c r="K271" s="47" t="s">
        <v>199</v>
      </c>
      <c r="L271" s="39">
        <v>54.84</v>
      </c>
      <c r="M271" s="39"/>
      <c r="N271" s="39"/>
      <c r="O271" s="39"/>
      <c r="P271" s="39" t="str">
        <f t="shared" si="5"/>
        <v/>
      </c>
      <c r="Q271" s="54"/>
      <c r="R271" s="39">
        <f t="shared" si="1"/>
        <v>32.82468122</v>
      </c>
      <c r="S271" s="22">
        <f t="shared" si="2"/>
        <v>31.22468122</v>
      </c>
      <c r="T271" s="39">
        <f t="shared" si="3"/>
        <v>36.92425667</v>
      </c>
      <c r="U271" s="39">
        <f t="shared" si="4"/>
        <v>84.56414301</v>
      </c>
      <c r="V271" s="42" t="str">
        <f>L269+K271-L271</f>
        <v>#VALUE!</v>
      </c>
      <c r="W271" s="50"/>
      <c r="X271" s="23"/>
      <c r="Y271" s="23"/>
      <c r="Z271" s="23"/>
      <c r="AA271" s="23"/>
      <c r="AB271" s="23"/>
    </row>
    <row r="272" ht="12.75" customHeight="1">
      <c r="A272" s="8" t="s">
        <v>43</v>
      </c>
      <c r="B272" s="100">
        <v>43601.0</v>
      </c>
      <c r="C272" s="10">
        <v>0.375</v>
      </c>
      <c r="D272" s="10">
        <v>0.5</v>
      </c>
      <c r="E272" s="22">
        <v>34.1</v>
      </c>
      <c r="F272" s="22"/>
      <c r="G272" s="22">
        <v>29.8</v>
      </c>
      <c r="H272" s="22">
        <v>27.1</v>
      </c>
      <c r="I272" s="22">
        <v>2.3</v>
      </c>
      <c r="J272" s="22">
        <v>27.3</v>
      </c>
      <c r="K272" s="25" t="s">
        <v>200</v>
      </c>
      <c r="L272" s="22">
        <v>56.75</v>
      </c>
      <c r="M272" s="22"/>
      <c r="N272" s="22"/>
      <c r="O272" s="22">
        <f>E274</f>
        <v>32.4</v>
      </c>
      <c r="P272" s="22" t="str">
        <f t="shared" si="5"/>
        <v/>
      </c>
      <c r="Q272" s="33"/>
      <c r="R272" s="22">
        <f t="shared" si="1"/>
        <v>35.85968262</v>
      </c>
      <c r="S272" s="22">
        <f t="shared" si="2"/>
        <v>33.69968262</v>
      </c>
      <c r="T272" s="22">
        <f t="shared" si="3"/>
        <v>41.94208964</v>
      </c>
      <c r="U272" s="22">
        <f t="shared" si="4"/>
        <v>80.34812503</v>
      </c>
      <c r="V272" s="22" t="str">
        <f t="shared" ref="V272:V276" si="6">L271+K272-L272</f>
        <v>#VALUE!</v>
      </c>
      <c r="W272" s="46"/>
      <c r="X272" s="23"/>
      <c r="Y272" s="23"/>
      <c r="Z272" s="23"/>
      <c r="AA272" s="23"/>
      <c r="AB272" s="23"/>
    </row>
    <row r="273" ht="12.75" customHeight="1">
      <c r="A273" s="4" t="s">
        <v>43</v>
      </c>
      <c r="B273" s="101">
        <v>43601.0</v>
      </c>
      <c r="C273" s="3">
        <v>0.625</v>
      </c>
      <c r="D273" s="3">
        <v>0.75</v>
      </c>
      <c r="E273" s="39">
        <v>33.6</v>
      </c>
      <c r="F273" s="39"/>
      <c r="G273" s="39">
        <v>25.8</v>
      </c>
      <c r="H273" s="39">
        <v>24.8</v>
      </c>
      <c r="I273" s="39">
        <v>1.2</v>
      </c>
      <c r="J273" s="39">
        <v>26.2</v>
      </c>
      <c r="K273" s="47" t="s">
        <v>157</v>
      </c>
      <c r="L273" s="39">
        <v>60.19</v>
      </c>
      <c r="M273" s="39"/>
      <c r="N273" s="39"/>
      <c r="O273" s="39"/>
      <c r="P273" s="39" t="str">
        <f t="shared" si="5"/>
        <v/>
      </c>
      <c r="Q273" s="48"/>
      <c r="R273" s="39">
        <f t="shared" si="1"/>
        <v>31.29951528</v>
      </c>
      <c r="S273" s="22">
        <f t="shared" si="2"/>
        <v>30.49951528</v>
      </c>
      <c r="T273" s="39">
        <f t="shared" si="3"/>
        <v>33.21594473</v>
      </c>
      <c r="U273" s="39">
        <f t="shared" si="4"/>
        <v>91.82191121</v>
      </c>
      <c r="V273" s="42" t="str">
        <f t="shared" si="6"/>
        <v>#VALUE!</v>
      </c>
      <c r="W273" s="50"/>
      <c r="X273" s="23"/>
      <c r="Y273" s="23"/>
      <c r="Z273" s="23"/>
      <c r="AA273" s="23"/>
      <c r="AB273" s="23"/>
    </row>
    <row r="274" ht="12.75" customHeight="1">
      <c r="A274" s="8" t="s">
        <v>44</v>
      </c>
      <c r="B274" s="100">
        <v>43602.0</v>
      </c>
      <c r="C274" s="10">
        <v>0.375</v>
      </c>
      <c r="D274" s="10">
        <v>0.5</v>
      </c>
      <c r="E274" s="22">
        <v>32.4</v>
      </c>
      <c r="F274" s="22"/>
      <c r="G274" s="22">
        <v>27.2</v>
      </c>
      <c r="H274" s="22">
        <v>25.6</v>
      </c>
      <c r="I274" s="22">
        <v>1.2</v>
      </c>
      <c r="J274" s="22">
        <v>28.3</v>
      </c>
      <c r="K274" s="25" t="s">
        <v>201</v>
      </c>
      <c r="L274" s="22">
        <v>63.66</v>
      </c>
      <c r="M274" s="22"/>
      <c r="N274" s="22"/>
      <c r="O274" s="22">
        <f>E276</f>
        <v>32</v>
      </c>
      <c r="P274" s="22" t="str">
        <f t="shared" si="5"/>
        <v/>
      </c>
      <c r="Q274" s="53"/>
      <c r="R274" s="22">
        <f t="shared" si="1"/>
        <v>32.82468122</v>
      </c>
      <c r="S274" s="22">
        <f t="shared" si="2"/>
        <v>31.54468122</v>
      </c>
      <c r="T274" s="22">
        <f t="shared" si="3"/>
        <v>36.07043238</v>
      </c>
      <c r="U274" s="22">
        <f t="shared" si="4"/>
        <v>87.4530166</v>
      </c>
      <c r="V274" s="22" t="str">
        <f t="shared" si="6"/>
        <v>#VALUE!</v>
      </c>
      <c r="W274" s="46"/>
      <c r="X274" s="23"/>
      <c r="Y274" s="23"/>
      <c r="Z274" s="23"/>
      <c r="AA274" s="23"/>
      <c r="AB274" s="23"/>
    </row>
    <row r="275" ht="12.75" customHeight="1">
      <c r="A275" s="4" t="s">
        <v>44</v>
      </c>
      <c r="B275" s="101">
        <v>43602.0</v>
      </c>
      <c r="C275" s="3">
        <v>0.625</v>
      </c>
      <c r="D275" s="3">
        <v>0.75</v>
      </c>
      <c r="E275" s="39">
        <v>32.0</v>
      </c>
      <c r="F275" s="39"/>
      <c r="G275" s="39">
        <v>25.7</v>
      </c>
      <c r="H275" s="39">
        <v>24.8</v>
      </c>
      <c r="I275" s="39">
        <v>1.5</v>
      </c>
      <c r="J275" s="39">
        <v>27.1</v>
      </c>
      <c r="K275" s="47" t="s">
        <v>202</v>
      </c>
      <c r="L275" s="39">
        <v>70.52</v>
      </c>
      <c r="M275" s="39"/>
      <c r="N275" s="39"/>
      <c r="O275" s="39"/>
      <c r="P275" s="39" t="str">
        <f t="shared" si="5"/>
        <v/>
      </c>
      <c r="Q275" s="54"/>
      <c r="R275" s="39">
        <f t="shared" si="1"/>
        <v>31.29951528</v>
      </c>
      <c r="S275" s="22">
        <f t="shared" si="2"/>
        <v>30.57951528</v>
      </c>
      <c r="T275" s="39">
        <f t="shared" si="3"/>
        <v>33.01980784</v>
      </c>
      <c r="U275" s="39">
        <f t="shared" si="4"/>
        <v>92.60961007</v>
      </c>
      <c r="V275" s="42" t="str">
        <f t="shared" si="6"/>
        <v>#VALUE!</v>
      </c>
      <c r="W275" s="50"/>
      <c r="X275" s="23"/>
      <c r="Y275" s="23"/>
      <c r="Z275" s="23"/>
      <c r="AA275" s="23"/>
      <c r="AB275" s="23"/>
    </row>
    <row r="276" ht="12.75" customHeight="1">
      <c r="A276" s="8" t="s">
        <v>45</v>
      </c>
      <c r="B276" s="100">
        <v>43603.0</v>
      </c>
      <c r="C276" s="10">
        <v>0.375</v>
      </c>
      <c r="D276" s="10">
        <v>0.5</v>
      </c>
      <c r="E276" s="22">
        <v>32.0</v>
      </c>
      <c r="F276" s="22"/>
      <c r="G276" s="22">
        <v>26.2</v>
      </c>
      <c r="H276" s="22">
        <v>25.3</v>
      </c>
      <c r="I276" s="22">
        <v>0.7</v>
      </c>
      <c r="J276" s="22">
        <v>25.7</v>
      </c>
      <c r="K276" s="25" t="s">
        <v>203</v>
      </c>
      <c r="L276" s="22">
        <v>76.49</v>
      </c>
      <c r="M276" s="22"/>
      <c r="N276" s="22"/>
      <c r="O276" s="22">
        <f>E278</f>
        <v>32</v>
      </c>
      <c r="P276" s="22" t="str">
        <f t="shared" si="5"/>
        <v/>
      </c>
      <c r="Q276" s="33"/>
      <c r="R276" s="22">
        <f t="shared" si="1"/>
        <v>32.24531926</v>
      </c>
      <c r="S276" s="22">
        <f t="shared" si="2"/>
        <v>31.52531926</v>
      </c>
      <c r="T276" s="22">
        <f t="shared" si="3"/>
        <v>34.01068335</v>
      </c>
      <c r="U276" s="22">
        <f t="shared" si="4"/>
        <v>92.69240179</v>
      </c>
      <c r="V276" s="22" t="str">
        <f t="shared" si="6"/>
        <v>#VALUE!</v>
      </c>
      <c r="W276" s="46"/>
      <c r="X276" s="23"/>
      <c r="Y276" s="23"/>
      <c r="Z276" s="23"/>
      <c r="AA276" s="23"/>
      <c r="AB276" s="23"/>
    </row>
    <row r="277" ht="12.75" customHeight="1">
      <c r="A277" s="4" t="s">
        <v>45</v>
      </c>
      <c r="B277" s="101">
        <v>43603.0</v>
      </c>
      <c r="C277" s="3">
        <v>0.625</v>
      </c>
      <c r="D277" s="3">
        <v>0.75</v>
      </c>
      <c r="E277" s="39"/>
      <c r="F277" s="39"/>
      <c r="G277" s="39"/>
      <c r="H277" s="39"/>
      <c r="I277" s="39"/>
      <c r="J277" s="39"/>
      <c r="K277" s="47"/>
      <c r="L277" s="39"/>
      <c r="M277" s="39"/>
      <c r="N277" s="39"/>
      <c r="O277" s="39"/>
      <c r="P277" s="39" t="str">
        <f t="shared" si="5"/>
        <v/>
      </c>
      <c r="Q277" s="48"/>
      <c r="R277" s="39" t="str">
        <f t="shared" si="1"/>
        <v/>
      </c>
      <c r="S277" s="22" t="str">
        <f t="shared" si="2"/>
        <v/>
      </c>
      <c r="T277" s="39" t="str">
        <f t="shared" si="3"/>
        <v/>
      </c>
      <c r="U277" s="39" t="str">
        <f t="shared" si="4"/>
        <v/>
      </c>
      <c r="V277" s="42"/>
      <c r="W277" s="50"/>
      <c r="X277" s="23"/>
      <c r="Y277" s="23"/>
      <c r="Z277" s="23"/>
      <c r="AA277" s="23"/>
      <c r="AB277" s="23"/>
    </row>
    <row r="278" ht="12.75" customHeight="1">
      <c r="A278" s="8" t="s">
        <v>46</v>
      </c>
      <c r="B278" s="100">
        <v>43604.0</v>
      </c>
      <c r="C278" s="10">
        <v>0.375</v>
      </c>
      <c r="D278" s="10">
        <v>0.5</v>
      </c>
      <c r="E278" s="22">
        <v>32.0</v>
      </c>
      <c r="F278" s="22"/>
      <c r="G278" s="22">
        <v>28.6</v>
      </c>
      <c r="H278" s="22">
        <v>26.3</v>
      </c>
      <c r="I278" s="22">
        <v>1.8</v>
      </c>
      <c r="J278" s="22">
        <v>27.7</v>
      </c>
      <c r="K278" s="25" t="s">
        <v>169</v>
      </c>
      <c r="L278" s="22">
        <v>83.29</v>
      </c>
      <c r="M278" s="22">
        <v>53.31</v>
      </c>
      <c r="N278" s="22"/>
      <c r="O278" s="22">
        <f>E280</f>
        <v>32.4</v>
      </c>
      <c r="P278" s="22" t="str">
        <f t="shared" si="5"/>
        <v/>
      </c>
      <c r="Q278" s="53"/>
      <c r="R278" s="22">
        <f t="shared" si="1"/>
        <v>34.21193795</v>
      </c>
      <c r="S278" s="22">
        <f t="shared" si="2"/>
        <v>32.37193795</v>
      </c>
      <c r="T278" s="22">
        <f t="shared" si="3"/>
        <v>39.13623594</v>
      </c>
      <c r="U278" s="22">
        <f t="shared" si="4"/>
        <v>82.71602306</v>
      </c>
      <c r="V278" s="22" t="str">
        <f>L276+K278-L278</f>
        <v>#VALUE!</v>
      </c>
      <c r="W278" s="46"/>
      <c r="X278" s="23"/>
      <c r="Y278" s="23"/>
      <c r="Z278" s="23"/>
      <c r="AA278" s="23"/>
      <c r="AB278" s="23"/>
    </row>
    <row r="279" ht="12.75" customHeight="1">
      <c r="A279" s="4" t="s">
        <v>46</v>
      </c>
      <c r="B279" s="101">
        <v>43604.0</v>
      </c>
      <c r="C279" s="3">
        <v>0.625</v>
      </c>
      <c r="D279" s="3">
        <v>0.75</v>
      </c>
      <c r="E279" s="39"/>
      <c r="F279" s="39"/>
      <c r="G279" s="39"/>
      <c r="H279" s="39"/>
      <c r="I279" s="39"/>
      <c r="J279" s="39"/>
      <c r="K279" s="47"/>
      <c r="L279" s="39"/>
      <c r="M279" s="39"/>
      <c r="N279" s="39"/>
      <c r="O279" s="39"/>
      <c r="P279" s="39" t="str">
        <f t="shared" si="5"/>
        <v/>
      </c>
      <c r="Q279" s="54"/>
      <c r="R279" s="39" t="str">
        <f t="shared" si="1"/>
        <v/>
      </c>
      <c r="S279" s="22" t="str">
        <f t="shared" si="2"/>
        <v/>
      </c>
      <c r="T279" s="39" t="str">
        <f t="shared" si="3"/>
        <v/>
      </c>
      <c r="U279" s="39" t="str">
        <f t="shared" si="4"/>
        <v/>
      </c>
      <c r="V279" s="42"/>
      <c r="W279" s="50"/>
      <c r="X279" s="23"/>
      <c r="Y279" s="23"/>
      <c r="Z279" s="23"/>
      <c r="AA279" s="23"/>
      <c r="AB279" s="23"/>
    </row>
    <row r="280" ht="12.75" customHeight="1">
      <c r="A280" s="8" t="s">
        <v>25</v>
      </c>
      <c r="B280" s="100">
        <v>43605.0</v>
      </c>
      <c r="C280" s="10">
        <v>0.375</v>
      </c>
      <c r="D280" s="10">
        <v>0.5</v>
      </c>
      <c r="E280" s="22">
        <v>32.4</v>
      </c>
      <c r="F280" s="22"/>
      <c r="G280" s="22">
        <v>27.8</v>
      </c>
      <c r="H280" s="22">
        <v>26.2</v>
      </c>
      <c r="I280" s="22">
        <v>2.4</v>
      </c>
      <c r="J280" s="22">
        <v>29.2</v>
      </c>
      <c r="K280" s="25" t="s">
        <v>170</v>
      </c>
      <c r="L280" s="22">
        <v>53.85</v>
      </c>
      <c r="M280" s="22"/>
      <c r="N280" s="22"/>
      <c r="O280" s="22">
        <f>E282</f>
        <v>32.4</v>
      </c>
      <c r="P280" s="22" t="str">
        <f t="shared" si="5"/>
        <v/>
      </c>
      <c r="Q280" s="33"/>
      <c r="R280" s="22">
        <f t="shared" si="1"/>
        <v>34.01068335</v>
      </c>
      <c r="S280" s="22">
        <f t="shared" si="2"/>
        <v>32.73068335</v>
      </c>
      <c r="T280" s="22">
        <f t="shared" si="3"/>
        <v>37.3577292</v>
      </c>
      <c r="U280" s="22">
        <f t="shared" si="4"/>
        <v>87.6142208</v>
      </c>
      <c r="V280" s="22" t="str">
        <f>M278+K280-L280</f>
        <v>#VALUE!</v>
      </c>
      <c r="W280" s="46"/>
      <c r="X280" s="23"/>
      <c r="Y280" s="23"/>
      <c r="Z280" s="23"/>
      <c r="AA280" s="23"/>
      <c r="AB280" s="23"/>
    </row>
    <row r="281" ht="12.75" customHeight="1">
      <c r="A281" s="4" t="s">
        <v>25</v>
      </c>
      <c r="B281" s="101">
        <v>43605.0</v>
      </c>
      <c r="C281" s="3">
        <v>0.625</v>
      </c>
      <c r="D281" s="3">
        <v>0.75</v>
      </c>
      <c r="E281" s="39">
        <v>32.8</v>
      </c>
      <c r="F281" s="39"/>
      <c r="G281" s="39">
        <v>26.4</v>
      </c>
      <c r="H281" s="39">
        <v>25.2</v>
      </c>
      <c r="I281" s="39">
        <v>1.2</v>
      </c>
      <c r="J281" s="39">
        <v>27.0</v>
      </c>
      <c r="K281" s="47" t="s">
        <v>208</v>
      </c>
      <c r="L281" s="39">
        <v>54.98</v>
      </c>
      <c r="M281" s="39"/>
      <c r="N281" s="39"/>
      <c r="O281" s="39"/>
      <c r="P281" s="39" t="str">
        <f t="shared" si="5"/>
        <v/>
      </c>
      <c r="Q281" s="48"/>
      <c r="R281" s="39">
        <f t="shared" si="1"/>
        <v>32.05419006</v>
      </c>
      <c r="S281" s="22">
        <f t="shared" si="2"/>
        <v>31.09419006</v>
      </c>
      <c r="T281" s="39">
        <f t="shared" si="3"/>
        <v>34.41422945</v>
      </c>
      <c r="U281" s="39">
        <f t="shared" si="4"/>
        <v>90.35271326</v>
      </c>
      <c r="V281" s="42" t="str">
        <f t="shared" ref="V281:V284" si="7">L280+K281-L281</f>
        <v>#VALUE!</v>
      </c>
      <c r="W281" s="50"/>
      <c r="X281" s="23"/>
      <c r="Y281" s="23"/>
      <c r="Z281" s="23"/>
      <c r="AA281" s="23"/>
      <c r="AB281" s="23"/>
    </row>
    <row r="282" ht="12.75" customHeight="1">
      <c r="A282" s="8" t="s">
        <v>39</v>
      </c>
      <c r="B282" s="100">
        <v>43606.0</v>
      </c>
      <c r="C282" s="10">
        <v>0.375</v>
      </c>
      <c r="D282" s="10">
        <v>0.5</v>
      </c>
      <c r="E282" s="22">
        <v>32.4</v>
      </c>
      <c r="F282" s="22"/>
      <c r="G282" s="22">
        <v>27.5</v>
      </c>
      <c r="H282" s="22">
        <v>26.1</v>
      </c>
      <c r="I282" s="22">
        <v>0.8</v>
      </c>
      <c r="J282" s="22">
        <v>26.9</v>
      </c>
      <c r="K282" s="25" t="s">
        <v>184</v>
      </c>
      <c r="L282" s="22">
        <v>54.51</v>
      </c>
      <c r="M282" s="22"/>
      <c r="N282" s="22"/>
      <c r="O282" s="22">
        <f>E284</f>
        <v>34.2</v>
      </c>
      <c r="P282" s="22" t="str">
        <f t="shared" si="5"/>
        <v/>
      </c>
      <c r="Q282" s="33"/>
      <c r="R282" s="22">
        <f t="shared" si="1"/>
        <v>33.81046118</v>
      </c>
      <c r="S282" s="22">
        <f t="shared" si="2"/>
        <v>32.69046118</v>
      </c>
      <c r="T282" s="22">
        <f t="shared" si="3"/>
        <v>36.70916751</v>
      </c>
      <c r="U282" s="22">
        <f t="shared" si="4"/>
        <v>89.05258112</v>
      </c>
      <c r="V282" s="22" t="str">
        <f t="shared" si="7"/>
        <v>#VALUE!</v>
      </c>
      <c r="W282" s="46"/>
      <c r="X282" s="23"/>
      <c r="Y282" s="23"/>
      <c r="Z282" s="23"/>
      <c r="AA282" s="23"/>
      <c r="AB282" s="23"/>
    </row>
    <row r="283" ht="12.75" customHeight="1">
      <c r="A283" s="4" t="s">
        <v>39</v>
      </c>
      <c r="B283" s="101">
        <v>43606.0</v>
      </c>
      <c r="C283" s="3">
        <v>0.625</v>
      </c>
      <c r="D283" s="3">
        <v>0.75</v>
      </c>
      <c r="E283" s="39">
        <v>34.2</v>
      </c>
      <c r="F283" s="39"/>
      <c r="G283" s="39">
        <v>31.7</v>
      </c>
      <c r="H283" s="39">
        <v>27.0</v>
      </c>
      <c r="I283" s="39">
        <v>1.7</v>
      </c>
      <c r="J283" s="39">
        <v>27.7</v>
      </c>
      <c r="K283" s="47" t="s">
        <v>63</v>
      </c>
      <c r="L283" s="39">
        <v>53.16</v>
      </c>
      <c r="M283" s="39"/>
      <c r="N283" s="39"/>
      <c r="O283" s="39"/>
      <c r="P283" s="39" t="str">
        <f t="shared" si="5"/>
        <v/>
      </c>
      <c r="Q283" s="48"/>
      <c r="R283" s="39">
        <f t="shared" si="1"/>
        <v>35.65000614</v>
      </c>
      <c r="S283" s="22">
        <f t="shared" si="2"/>
        <v>31.89000614</v>
      </c>
      <c r="T283" s="39">
        <f t="shared" si="3"/>
        <v>46.74270097</v>
      </c>
      <c r="U283" s="39">
        <f t="shared" si="4"/>
        <v>68.22456872</v>
      </c>
      <c r="V283" s="42" t="str">
        <f t="shared" si="7"/>
        <v>#VALUE!</v>
      </c>
      <c r="W283" s="50"/>
      <c r="X283" s="23"/>
      <c r="Y283" s="23"/>
      <c r="Z283" s="23"/>
      <c r="AA283" s="23"/>
      <c r="AB283" s="23"/>
    </row>
    <row r="284" ht="12.75" customHeight="1">
      <c r="A284" s="8" t="s">
        <v>42</v>
      </c>
      <c r="B284" s="100">
        <v>43607.0</v>
      </c>
      <c r="C284" s="10">
        <v>0.375</v>
      </c>
      <c r="D284" s="10">
        <v>0.5</v>
      </c>
      <c r="E284" s="22">
        <v>34.2</v>
      </c>
      <c r="F284" s="22"/>
      <c r="G284" s="22">
        <v>28.6</v>
      </c>
      <c r="H284" s="22">
        <v>26.6</v>
      </c>
      <c r="I284" s="22">
        <v>0.2</v>
      </c>
      <c r="J284" s="22">
        <v>28.6</v>
      </c>
      <c r="K284" s="25" t="s">
        <v>59</v>
      </c>
      <c r="L284" s="22">
        <v>52.73</v>
      </c>
      <c r="M284" s="22">
        <v>61.76</v>
      </c>
      <c r="N284" s="22"/>
      <c r="O284" s="22">
        <f>E286</f>
        <v>35</v>
      </c>
      <c r="P284" s="22" t="str">
        <f t="shared" si="5"/>
        <v/>
      </c>
      <c r="Q284" s="53"/>
      <c r="R284" s="22">
        <f t="shared" si="1"/>
        <v>34.82194116</v>
      </c>
      <c r="S284" s="22">
        <f t="shared" si="2"/>
        <v>33.22194116</v>
      </c>
      <c r="T284" s="22">
        <f t="shared" si="3"/>
        <v>39.13623594</v>
      </c>
      <c r="U284" s="22">
        <f t="shared" si="4"/>
        <v>84.88793152</v>
      </c>
      <c r="V284" s="22" t="str">
        <f t="shared" si="7"/>
        <v>#VALUE!</v>
      </c>
      <c r="W284" s="46"/>
      <c r="X284" s="23"/>
      <c r="Y284" s="23"/>
      <c r="Z284" s="23"/>
      <c r="AA284" s="23"/>
      <c r="AB284" s="23"/>
    </row>
    <row r="285" ht="12.75" customHeight="1">
      <c r="A285" s="4" t="s">
        <v>42</v>
      </c>
      <c r="B285" s="101">
        <v>43607.0</v>
      </c>
      <c r="C285" s="3">
        <v>0.625</v>
      </c>
      <c r="D285" s="3">
        <v>0.75</v>
      </c>
      <c r="E285" s="39">
        <v>34.6</v>
      </c>
      <c r="F285" s="39"/>
      <c r="G285" s="39">
        <v>33.6</v>
      </c>
      <c r="H285" s="39">
        <v>27.4</v>
      </c>
      <c r="I285" s="39">
        <v>1.2</v>
      </c>
      <c r="J285" s="39">
        <v>27.7</v>
      </c>
      <c r="K285" s="47" t="s">
        <v>63</v>
      </c>
      <c r="L285" s="39">
        <v>59.36</v>
      </c>
      <c r="M285" s="39"/>
      <c r="N285" s="39"/>
      <c r="O285" s="39"/>
      <c r="P285" s="39" t="str">
        <f t="shared" si="5"/>
        <v/>
      </c>
      <c r="Q285" s="54"/>
      <c r="R285" s="39">
        <f t="shared" si="1"/>
        <v>36.49517019</v>
      </c>
      <c r="S285" s="22">
        <f t="shared" si="2"/>
        <v>31.53517019</v>
      </c>
      <c r="T285" s="39">
        <f t="shared" si="3"/>
        <v>52.01365417</v>
      </c>
      <c r="U285" s="39">
        <f t="shared" si="4"/>
        <v>60.62863817</v>
      </c>
      <c r="V285" s="42" t="str">
        <f>M284+K285-L285</f>
        <v>#VALUE!</v>
      </c>
      <c r="W285" s="50"/>
      <c r="X285" s="23"/>
      <c r="Y285" s="23"/>
      <c r="Z285" s="23"/>
      <c r="AA285" s="23"/>
      <c r="AB285" s="23"/>
    </row>
    <row r="286" ht="12.75" customHeight="1">
      <c r="A286" s="8" t="s">
        <v>43</v>
      </c>
      <c r="B286" s="100">
        <v>43608.0</v>
      </c>
      <c r="C286" s="10">
        <v>0.375</v>
      </c>
      <c r="D286" s="10">
        <v>0.5</v>
      </c>
      <c r="E286" s="22">
        <v>35.0</v>
      </c>
      <c r="F286" s="22"/>
      <c r="G286" s="22">
        <v>28.2</v>
      </c>
      <c r="H286" s="22">
        <v>25.6</v>
      </c>
      <c r="I286" s="22">
        <v>3.0</v>
      </c>
      <c r="J286" s="22">
        <v>29.4</v>
      </c>
      <c r="K286" s="25" t="s">
        <v>209</v>
      </c>
      <c r="L286" s="22">
        <v>65.98</v>
      </c>
      <c r="M286" s="22"/>
      <c r="N286" s="22"/>
      <c r="O286" s="22">
        <f>E288</f>
        <v>34.4</v>
      </c>
      <c r="P286" s="22" t="str">
        <f t="shared" si="5"/>
        <v/>
      </c>
      <c r="Q286" s="33"/>
      <c r="R286" s="22">
        <f t="shared" si="1"/>
        <v>32.82468122</v>
      </c>
      <c r="S286" s="22">
        <f t="shared" si="2"/>
        <v>30.74468122</v>
      </c>
      <c r="T286" s="22">
        <f t="shared" si="3"/>
        <v>38.23798312</v>
      </c>
      <c r="U286" s="22">
        <f t="shared" si="4"/>
        <v>80.40351166</v>
      </c>
      <c r="V286" s="22" t="str">
        <f t="shared" ref="V286:V289" si="8">L285+K286-L286</f>
        <v>#VALUE!</v>
      </c>
      <c r="W286" s="46"/>
      <c r="X286" s="23"/>
      <c r="Y286" s="23"/>
      <c r="Z286" s="23"/>
      <c r="AA286" s="23"/>
      <c r="AB286" s="23"/>
    </row>
    <row r="287" ht="12.75" customHeight="1">
      <c r="A287" s="4" t="s">
        <v>43</v>
      </c>
      <c r="B287" s="101">
        <v>43608.0</v>
      </c>
      <c r="C287" s="3">
        <v>0.625</v>
      </c>
      <c r="D287" s="3">
        <v>0.75</v>
      </c>
      <c r="E287" s="39">
        <v>33.6</v>
      </c>
      <c r="F287" s="108"/>
      <c r="G287" s="39">
        <v>33.2</v>
      </c>
      <c r="H287" s="39">
        <v>26.8</v>
      </c>
      <c r="I287" s="39">
        <v>4.6</v>
      </c>
      <c r="J287" s="39">
        <v>28.3</v>
      </c>
      <c r="K287" s="47" t="s">
        <v>63</v>
      </c>
      <c r="L287" s="39">
        <v>63.08</v>
      </c>
      <c r="M287" s="39"/>
      <c r="N287" s="39"/>
      <c r="O287" s="39"/>
      <c r="P287" s="39"/>
      <c r="Q287" s="48"/>
      <c r="R287" s="39">
        <f>IF(I287="","",6.1078*(10^(((7.5*I287)/(237.3+I287)))))</f>
        <v>8.482145645</v>
      </c>
      <c r="S287" s="22">
        <f t="shared" si="2"/>
        <v>3.362145645</v>
      </c>
      <c r="T287" s="39">
        <f>IF(H287="","",6.1078*(10^(((7.5*H287)/(237.3+H287)))))</f>
        <v>35.23385461</v>
      </c>
      <c r="U287" s="39">
        <f t="shared" si="4"/>
        <v>9.542372479</v>
      </c>
      <c r="V287" s="42" t="str">
        <f t="shared" si="8"/>
        <v>#VALUE!</v>
      </c>
      <c r="W287" s="50"/>
      <c r="X287" s="23"/>
      <c r="Y287" s="23"/>
      <c r="Z287" s="23"/>
      <c r="AA287" s="23"/>
      <c r="AB287" s="23"/>
    </row>
    <row r="288" ht="12.75" customHeight="1">
      <c r="A288" s="8" t="s">
        <v>44</v>
      </c>
      <c r="B288" s="100">
        <v>43609.0</v>
      </c>
      <c r="C288" s="10">
        <v>0.375</v>
      </c>
      <c r="D288" s="10">
        <v>0.5</v>
      </c>
      <c r="E288" s="22">
        <v>34.4</v>
      </c>
      <c r="F288" s="22"/>
      <c r="G288" s="22">
        <v>29.2</v>
      </c>
      <c r="H288" s="22">
        <v>26.6</v>
      </c>
      <c r="I288" s="22">
        <v>0.4</v>
      </c>
      <c r="J288" s="22">
        <v>29.4</v>
      </c>
      <c r="K288" s="25" t="s">
        <v>63</v>
      </c>
      <c r="L288" s="22">
        <v>61.02</v>
      </c>
      <c r="M288" s="22"/>
      <c r="N288" s="22"/>
      <c r="O288" s="22" t="str">
        <f>E290</f>
        <v/>
      </c>
      <c r="P288" s="22"/>
      <c r="Q288" s="53"/>
      <c r="R288" s="22">
        <f t="shared" ref="R288:R289" si="9">IF(H288="","",6.1078*(10^(((7.5*H288)/(237.3+H288)))))</f>
        <v>34.82194116</v>
      </c>
      <c r="S288" s="22">
        <f t="shared" si="2"/>
        <v>32.74194116</v>
      </c>
      <c r="T288" s="22">
        <f t="shared" ref="T288:T289" si="10">IF(G288="","",6.1078*(10^(((7.5*G288)/(237.3+G288)))))</f>
        <v>40.51803823</v>
      </c>
      <c r="U288" s="22">
        <f t="shared" si="4"/>
        <v>80.80830809</v>
      </c>
      <c r="V288" s="22" t="str">
        <f t="shared" si="8"/>
        <v>#VALUE!</v>
      </c>
      <c r="W288" s="46"/>
      <c r="X288" s="23"/>
      <c r="Y288" s="23"/>
      <c r="Z288" s="23"/>
      <c r="AA288" s="23"/>
      <c r="AB288" s="23"/>
    </row>
    <row r="289" ht="12.75" customHeight="1">
      <c r="A289" s="4" t="s">
        <v>44</v>
      </c>
      <c r="B289" s="101">
        <v>43609.0</v>
      </c>
      <c r="C289" s="3">
        <v>0.625</v>
      </c>
      <c r="D289" s="3">
        <v>0.75</v>
      </c>
      <c r="E289" s="39">
        <v>33.6</v>
      </c>
      <c r="F289" s="39"/>
      <c r="G289" s="39">
        <v>33.2</v>
      </c>
      <c r="H289" s="39">
        <v>26.2</v>
      </c>
      <c r="I289" s="39">
        <v>1.2</v>
      </c>
      <c r="J289" s="39">
        <v>24.5</v>
      </c>
      <c r="K289" s="47" t="s">
        <v>63</v>
      </c>
      <c r="L289" s="39">
        <v>59.64</v>
      </c>
      <c r="M289" s="39"/>
      <c r="N289" s="39"/>
      <c r="O289" s="39"/>
      <c r="P289" s="39"/>
      <c r="Q289" s="54"/>
      <c r="R289" s="39">
        <f t="shared" si="9"/>
        <v>34.01068335</v>
      </c>
      <c r="S289" s="22">
        <f t="shared" si="2"/>
        <v>28.41068335</v>
      </c>
      <c r="T289" s="39">
        <f t="shared" si="10"/>
        <v>50.86304633</v>
      </c>
      <c r="U289" s="39">
        <f t="shared" si="4"/>
        <v>55.85721933</v>
      </c>
      <c r="V289" s="42" t="str">
        <f t="shared" si="8"/>
        <v>#VALUE!</v>
      </c>
      <c r="W289" s="50"/>
      <c r="X289" s="23"/>
      <c r="Y289" s="23"/>
      <c r="Z289" s="23"/>
      <c r="AA289" s="23"/>
      <c r="AB289" s="23"/>
    </row>
    <row r="290" ht="12.75" customHeight="1">
      <c r="A290" s="8" t="s">
        <v>45</v>
      </c>
      <c r="B290" s="100">
        <v>43610.0</v>
      </c>
      <c r="C290" s="10">
        <v>0.375</v>
      </c>
      <c r="D290" s="10">
        <v>0.5</v>
      </c>
      <c r="E290" s="111"/>
      <c r="F290" s="111"/>
      <c r="G290" s="111"/>
      <c r="H290" s="111"/>
      <c r="I290" s="111"/>
      <c r="J290" s="111"/>
      <c r="K290" s="121"/>
      <c r="L290" s="111"/>
      <c r="M290" s="53"/>
      <c r="N290" s="53"/>
      <c r="O290" s="22">
        <f>E292</f>
        <v>34.8</v>
      </c>
      <c r="P290" s="53"/>
      <c r="Q290" s="33"/>
      <c r="R290" s="53"/>
      <c r="S290" s="22" t="str">
        <f t="shared" si="2"/>
        <v/>
      </c>
      <c r="T290" s="53"/>
      <c r="U290" s="53"/>
      <c r="V290" s="53"/>
      <c r="W290" s="46"/>
      <c r="X290" s="23"/>
      <c r="Y290" s="23"/>
      <c r="Z290" s="23"/>
      <c r="AA290" s="23"/>
      <c r="AB290" s="23"/>
    </row>
    <row r="291" ht="12.75" customHeight="1">
      <c r="A291" s="4" t="s">
        <v>45</v>
      </c>
      <c r="B291" s="101">
        <v>43610.0</v>
      </c>
      <c r="C291" s="3">
        <v>0.625</v>
      </c>
      <c r="D291" s="3">
        <v>0.75</v>
      </c>
      <c r="E291" s="39"/>
      <c r="F291" s="39"/>
      <c r="G291" s="39"/>
      <c r="H291" s="39"/>
      <c r="I291" s="39"/>
      <c r="J291" s="39"/>
      <c r="K291" s="47"/>
      <c r="L291" s="39"/>
      <c r="M291" s="39"/>
      <c r="N291" s="39"/>
      <c r="O291" s="39"/>
      <c r="P291" s="39"/>
      <c r="Q291" s="48"/>
      <c r="R291" s="39" t="str">
        <f t="shared" ref="R291:R294" si="11">IF(H291="","",6.1078*(10^(((7.5*H291)/(237.3+H291)))))</f>
        <v/>
      </c>
      <c r="S291" s="22" t="str">
        <f t="shared" si="2"/>
        <v/>
      </c>
      <c r="T291" s="39" t="str">
        <f t="shared" ref="T291:T294" si="12">IF(G291="","",6.1078*(10^(((7.5*G291)/(237.3+G291)))))</f>
        <v/>
      </c>
      <c r="U291" s="39" t="str">
        <f t="shared" ref="U291:U329" si="13">IF(T291="","",(S291/T291)*100)</f>
        <v/>
      </c>
      <c r="V291" s="42"/>
      <c r="W291" s="50"/>
      <c r="X291" s="23"/>
      <c r="Y291" s="23"/>
      <c r="Z291" s="23"/>
      <c r="AA291" s="23"/>
      <c r="AB291" s="23"/>
    </row>
    <row r="292" ht="13.5" customHeight="1">
      <c r="A292" s="8" t="s">
        <v>46</v>
      </c>
      <c r="B292" s="100">
        <v>43611.0</v>
      </c>
      <c r="C292" s="10">
        <v>0.375</v>
      </c>
      <c r="D292" s="10">
        <v>0.5</v>
      </c>
      <c r="E292" s="22">
        <v>34.8</v>
      </c>
      <c r="F292" s="22"/>
      <c r="G292" s="22">
        <v>28.6</v>
      </c>
      <c r="H292" s="22">
        <v>26.6</v>
      </c>
      <c r="I292" s="22">
        <v>0.1</v>
      </c>
      <c r="J292" s="22">
        <v>34.1</v>
      </c>
      <c r="K292" s="25" t="s">
        <v>177</v>
      </c>
      <c r="L292" s="22">
        <v>60.18</v>
      </c>
      <c r="M292" s="22"/>
      <c r="N292" s="22"/>
      <c r="O292" s="22">
        <f>E294</f>
        <v>34.6</v>
      </c>
      <c r="P292" s="22"/>
      <c r="Q292" s="53"/>
      <c r="R292" s="22">
        <f t="shared" si="11"/>
        <v>34.82194116</v>
      </c>
      <c r="S292" s="22">
        <f t="shared" si="2"/>
        <v>33.22194116</v>
      </c>
      <c r="T292" s="22">
        <f t="shared" si="12"/>
        <v>39.13623594</v>
      </c>
      <c r="U292" s="22">
        <f t="shared" si="13"/>
        <v>84.88793152</v>
      </c>
      <c r="V292" s="53" t="str">
        <f>L289+K292-L292</f>
        <v>#VALUE!</v>
      </c>
      <c r="W292" s="46"/>
      <c r="X292" s="23"/>
      <c r="Y292" s="23"/>
      <c r="Z292" s="23"/>
      <c r="AA292" s="23"/>
      <c r="AB292" s="23"/>
    </row>
    <row r="293" ht="13.5" customHeight="1">
      <c r="A293" s="4" t="s">
        <v>46</v>
      </c>
      <c r="B293" s="101">
        <v>43611.0</v>
      </c>
      <c r="C293" s="3">
        <v>0.625</v>
      </c>
      <c r="D293" s="3">
        <v>0.75</v>
      </c>
      <c r="E293" s="108"/>
      <c r="F293" s="108"/>
      <c r="G293" s="108"/>
      <c r="H293" s="108"/>
      <c r="I293" s="108"/>
      <c r="J293" s="108"/>
      <c r="K293" s="122"/>
      <c r="L293" s="108"/>
      <c r="M293" s="39"/>
      <c r="N293" s="39"/>
      <c r="O293" s="39"/>
      <c r="P293" s="39"/>
      <c r="Q293" s="54"/>
      <c r="R293" s="39" t="str">
        <f t="shared" si="11"/>
        <v/>
      </c>
      <c r="S293" s="22" t="str">
        <f t="shared" si="2"/>
        <v/>
      </c>
      <c r="T293" s="39" t="str">
        <f t="shared" si="12"/>
        <v/>
      </c>
      <c r="U293" s="39" t="str">
        <f t="shared" si="13"/>
        <v/>
      </c>
      <c r="V293" s="42"/>
      <c r="W293" s="50"/>
      <c r="X293" s="23"/>
      <c r="Y293" s="23"/>
      <c r="Z293" s="23"/>
      <c r="AA293" s="23"/>
      <c r="AB293" s="23"/>
    </row>
    <row r="294" ht="12.75" customHeight="1">
      <c r="A294" s="8" t="s">
        <v>25</v>
      </c>
      <c r="B294" s="100">
        <v>43612.0</v>
      </c>
      <c r="C294" s="10">
        <v>0.375</v>
      </c>
      <c r="D294" s="10">
        <v>0.5</v>
      </c>
      <c r="E294" s="22">
        <v>34.6</v>
      </c>
      <c r="F294" s="22"/>
      <c r="G294" s="22">
        <v>29.2</v>
      </c>
      <c r="H294" s="22">
        <v>26.8</v>
      </c>
      <c r="I294" s="22">
        <v>4.8</v>
      </c>
      <c r="J294" s="22">
        <v>30.4</v>
      </c>
      <c r="K294" s="25" t="s">
        <v>211</v>
      </c>
      <c r="L294" s="22">
        <v>59.19</v>
      </c>
      <c r="M294" s="22"/>
      <c r="N294" s="22"/>
      <c r="O294" s="22">
        <f>E296</f>
        <v>33</v>
      </c>
      <c r="P294" s="22"/>
      <c r="Q294" s="33"/>
      <c r="R294" s="22">
        <f t="shared" si="11"/>
        <v>35.23385461</v>
      </c>
      <c r="S294" s="22">
        <f t="shared" si="2"/>
        <v>33.31385461</v>
      </c>
      <c r="T294" s="22">
        <f t="shared" si="12"/>
        <v>40.51803823</v>
      </c>
      <c r="U294" s="22">
        <f t="shared" si="13"/>
        <v>82.21981138</v>
      </c>
      <c r="V294" s="22" t="str">
        <f>L292+K294-L294</f>
        <v>#VALUE!</v>
      </c>
      <c r="W294" s="46"/>
      <c r="X294" s="23"/>
      <c r="Y294" s="23"/>
      <c r="Z294" s="23"/>
      <c r="AA294" s="23"/>
      <c r="AB294" s="23"/>
    </row>
    <row r="295" ht="12.75" customHeight="1">
      <c r="A295" s="4" t="s">
        <v>25</v>
      </c>
      <c r="B295" s="101">
        <v>43612.0</v>
      </c>
      <c r="C295" s="3">
        <v>0.625</v>
      </c>
      <c r="D295" s="3">
        <v>0.75</v>
      </c>
      <c r="E295" s="39">
        <v>33.2</v>
      </c>
      <c r="F295" s="108"/>
      <c r="G295" s="39">
        <v>28.2</v>
      </c>
      <c r="H295" s="39">
        <v>26.0</v>
      </c>
      <c r="I295" s="39">
        <v>0.1</v>
      </c>
      <c r="J295" s="39">
        <v>28.8</v>
      </c>
      <c r="K295" s="47" t="s">
        <v>103</v>
      </c>
      <c r="L295" s="39">
        <v>61.51</v>
      </c>
      <c r="M295" s="39"/>
      <c r="N295" s="39"/>
      <c r="O295" s="39"/>
      <c r="P295" s="39"/>
      <c r="Q295" s="48"/>
      <c r="R295" s="39">
        <f>IF(I295="","",6.1078*(10^(((7.5*I295)/(237.3+I295)))))</f>
        <v>6.152392479</v>
      </c>
      <c r="S295" s="22">
        <f t="shared" si="2"/>
        <v>4.392392479</v>
      </c>
      <c r="T295" s="39">
        <f>IF(H295="","",6.1078*(10^(((7.5*H295)/(237.3+H295)))))</f>
        <v>33.61126698</v>
      </c>
      <c r="U295" s="39">
        <f t="shared" si="13"/>
        <v>13.06821454</v>
      </c>
      <c r="V295" s="42" t="str">
        <f t="shared" ref="V295:V296" si="14">L294+K295-L295</f>
        <v>#VALUE!</v>
      </c>
      <c r="W295" s="50"/>
      <c r="X295" s="23"/>
      <c r="Y295" s="23"/>
      <c r="Z295" s="23"/>
      <c r="AA295" s="23"/>
      <c r="AB295" s="23"/>
    </row>
    <row r="296" ht="12.75" customHeight="1">
      <c r="A296" s="8" t="s">
        <v>39</v>
      </c>
      <c r="B296" s="100">
        <v>43613.0</v>
      </c>
      <c r="C296" s="10">
        <v>0.375</v>
      </c>
      <c r="D296" s="10">
        <v>0.5</v>
      </c>
      <c r="E296" s="22">
        <v>33.0</v>
      </c>
      <c r="F296" s="22"/>
      <c r="G296" s="22">
        <v>28.2</v>
      </c>
      <c r="H296" s="22">
        <v>25.8</v>
      </c>
      <c r="I296" s="22">
        <v>2.0</v>
      </c>
      <c r="J296" s="22">
        <v>31.9</v>
      </c>
      <c r="K296" s="25" t="s">
        <v>212</v>
      </c>
      <c r="L296" s="22">
        <v>79.45</v>
      </c>
      <c r="M296" s="22">
        <v>63.04</v>
      </c>
      <c r="N296" s="22"/>
      <c r="O296" s="22">
        <f>E298</f>
        <v>33.8</v>
      </c>
      <c r="P296" s="22"/>
      <c r="Q296" s="53"/>
      <c r="R296" s="22">
        <f t="shared" ref="R296:R329" si="15">IF(H296="","",6.1078*(10^(((7.5*H296)/(237.3+H296)))))</f>
        <v>33.21594473</v>
      </c>
      <c r="S296" s="22">
        <f t="shared" si="2"/>
        <v>31.29594473</v>
      </c>
      <c r="T296" s="22">
        <f t="shared" ref="T296:T329" si="16">IF(G296="","",6.1078*(10^(((7.5*G296)/(237.3+G296)))))</f>
        <v>38.23798312</v>
      </c>
      <c r="U296" s="22">
        <f t="shared" si="13"/>
        <v>81.8451764</v>
      </c>
      <c r="V296" s="22" t="str">
        <f t="shared" si="14"/>
        <v>#VALUE!</v>
      </c>
      <c r="W296" s="46"/>
      <c r="X296" s="23"/>
      <c r="Y296" s="23"/>
      <c r="Z296" s="23"/>
      <c r="AA296" s="23"/>
      <c r="AB296" s="23"/>
    </row>
    <row r="297" ht="12.75" customHeight="1">
      <c r="A297" s="4" t="s">
        <v>39</v>
      </c>
      <c r="B297" s="101">
        <v>43613.0</v>
      </c>
      <c r="C297" s="3">
        <v>0.625</v>
      </c>
      <c r="D297" s="3">
        <v>0.75</v>
      </c>
      <c r="E297" s="39">
        <v>33.8</v>
      </c>
      <c r="F297" s="39"/>
      <c r="G297" s="39">
        <v>29.2</v>
      </c>
      <c r="H297" s="39">
        <v>25.5</v>
      </c>
      <c r="I297" s="39">
        <v>0.9</v>
      </c>
      <c r="J297" s="39">
        <v>33.3</v>
      </c>
      <c r="K297" s="47" t="s">
        <v>63</v>
      </c>
      <c r="L297" s="39">
        <v>61.41</v>
      </c>
      <c r="M297" s="39"/>
      <c r="N297" s="39"/>
      <c r="O297" s="39"/>
      <c r="P297" s="39"/>
      <c r="Q297" s="54"/>
      <c r="R297" s="39">
        <f t="shared" si="15"/>
        <v>32.63056049</v>
      </c>
      <c r="S297" s="22">
        <f t="shared" si="2"/>
        <v>29.67056049</v>
      </c>
      <c r="T297" s="39">
        <f t="shared" si="16"/>
        <v>40.51803823</v>
      </c>
      <c r="U297" s="39">
        <f t="shared" si="13"/>
        <v>73.22802827</v>
      </c>
      <c r="V297" s="42" t="str">
        <f>M296+K297-L297</f>
        <v>#VALUE!</v>
      </c>
      <c r="W297" s="50"/>
      <c r="X297" s="23"/>
      <c r="Y297" s="23"/>
      <c r="Z297" s="23"/>
      <c r="AA297" s="23"/>
      <c r="AB297" s="23"/>
    </row>
    <row r="298" ht="12.75" customHeight="1">
      <c r="A298" s="8" t="s">
        <v>42</v>
      </c>
      <c r="B298" s="100">
        <v>43614.0</v>
      </c>
      <c r="C298" s="10">
        <v>0.375</v>
      </c>
      <c r="D298" s="10">
        <v>0.5</v>
      </c>
      <c r="E298" s="22">
        <v>33.8</v>
      </c>
      <c r="F298" s="22"/>
      <c r="G298" s="22">
        <v>28.6</v>
      </c>
      <c r="H298" s="22">
        <v>26.0</v>
      </c>
      <c r="I298" s="22">
        <v>2.5</v>
      </c>
      <c r="J298" s="22">
        <v>33.3</v>
      </c>
      <c r="K298" s="25" t="s">
        <v>174</v>
      </c>
      <c r="L298" s="22">
        <v>71.54</v>
      </c>
      <c r="M298" s="22"/>
      <c r="N298" s="22"/>
      <c r="O298" s="22">
        <f>E300</f>
        <v>35</v>
      </c>
      <c r="P298" s="22"/>
      <c r="Q298" s="33"/>
      <c r="R298" s="22">
        <f t="shared" si="15"/>
        <v>33.61126698</v>
      </c>
      <c r="S298" s="22">
        <f t="shared" si="2"/>
        <v>31.53126698</v>
      </c>
      <c r="T298" s="22">
        <f t="shared" si="16"/>
        <v>39.13623594</v>
      </c>
      <c r="U298" s="22">
        <f t="shared" si="13"/>
        <v>80.56796017</v>
      </c>
      <c r="V298" s="22" t="str">
        <f t="shared" ref="V298:V303" si="17">L297+K298-L298</f>
        <v>#VALUE!</v>
      </c>
      <c r="W298" s="46"/>
      <c r="X298" s="23"/>
      <c r="Y298" s="23"/>
      <c r="Z298" s="23"/>
      <c r="AA298" s="23"/>
      <c r="AB298" s="23"/>
    </row>
    <row r="299" ht="12.75" customHeight="1">
      <c r="A299" s="4" t="s">
        <v>42</v>
      </c>
      <c r="B299" s="101">
        <v>43614.0</v>
      </c>
      <c r="C299" s="3">
        <v>0.625</v>
      </c>
      <c r="D299" s="3">
        <v>0.75</v>
      </c>
      <c r="E299" s="39">
        <v>34.2</v>
      </c>
      <c r="F299" s="39"/>
      <c r="G299" s="39">
        <v>33.4</v>
      </c>
      <c r="H299" s="39">
        <v>27.0</v>
      </c>
      <c r="I299" s="39">
        <v>3.2</v>
      </c>
      <c r="J299" s="39">
        <v>32.5</v>
      </c>
      <c r="K299" s="47" t="s">
        <v>63</v>
      </c>
      <c r="L299" s="39">
        <v>71.31</v>
      </c>
      <c r="M299" s="39"/>
      <c r="N299" s="39"/>
      <c r="O299" s="39"/>
      <c r="P299" s="39"/>
      <c r="Q299" s="48"/>
      <c r="R299" s="39">
        <f t="shared" si="15"/>
        <v>35.65000614</v>
      </c>
      <c r="S299" s="22">
        <f t="shared" si="2"/>
        <v>30.53000614</v>
      </c>
      <c r="T299" s="39">
        <f t="shared" si="16"/>
        <v>51.43555799</v>
      </c>
      <c r="U299" s="39">
        <f t="shared" si="13"/>
        <v>59.35583735</v>
      </c>
      <c r="V299" s="42" t="str">
        <f t="shared" si="17"/>
        <v>#VALUE!</v>
      </c>
      <c r="W299" s="50"/>
      <c r="X299" s="23"/>
      <c r="Y299" s="23"/>
      <c r="Z299" s="23"/>
      <c r="AA299" s="23"/>
      <c r="AB299" s="23"/>
    </row>
    <row r="300" ht="12.75" customHeight="1">
      <c r="A300" s="8" t="s">
        <v>43</v>
      </c>
      <c r="B300" s="100">
        <v>43615.0</v>
      </c>
      <c r="C300" s="10">
        <v>0.375</v>
      </c>
      <c r="D300" s="10">
        <v>0.5</v>
      </c>
      <c r="E300" s="22">
        <v>35.0</v>
      </c>
      <c r="F300" s="22"/>
      <c r="G300" s="22">
        <v>29.0</v>
      </c>
      <c r="H300" s="22">
        <v>26.3</v>
      </c>
      <c r="I300" s="22">
        <v>0.5</v>
      </c>
      <c r="J300" s="22">
        <v>29.1</v>
      </c>
      <c r="K300" s="25" t="s">
        <v>63</v>
      </c>
      <c r="L300" s="22">
        <v>71.76</v>
      </c>
      <c r="M300" s="22"/>
      <c r="N300" s="22"/>
      <c r="O300" s="22">
        <f>E302</f>
        <v>33.8</v>
      </c>
      <c r="P300" s="22" t="str">
        <f t="shared" ref="P300:P329" si="18">F298</f>
        <v/>
      </c>
      <c r="Q300" s="33"/>
      <c r="R300" s="22">
        <f t="shared" si="15"/>
        <v>34.21193795</v>
      </c>
      <c r="S300" s="22">
        <f t="shared" si="2"/>
        <v>32.05193795</v>
      </c>
      <c r="T300" s="22">
        <f t="shared" si="16"/>
        <v>40.05279577</v>
      </c>
      <c r="U300" s="22">
        <f t="shared" si="13"/>
        <v>80.02422135</v>
      </c>
      <c r="V300" s="53" t="str">
        <f t="shared" si="17"/>
        <v>#VALUE!</v>
      </c>
      <c r="W300" s="46"/>
      <c r="X300" s="23"/>
      <c r="Y300" s="23"/>
      <c r="Z300" s="23"/>
      <c r="AA300" s="23"/>
      <c r="AB300" s="23"/>
    </row>
    <row r="301" ht="12.75" customHeight="1">
      <c r="A301" s="4" t="s">
        <v>43</v>
      </c>
      <c r="B301" s="101">
        <v>43615.0</v>
      </c>
      <c r="C301" s="3">
        <v>0.625</v>
      </c>
      <c r="D301" s="3">
        <v>0.75</v>
      </c>
      <c r="E301" s="39">
        <v>34.0</v>
      </c>
      <c r="F301" s="39"/>
      <c r="G301" s="39">
        <v>25.6</v>
      </c>
      <c r="H301" s="39">
        <v>24.6</v>
      </c>
      <c r="I301" s="39">
        <v>2.3</v>
      </c>
      <c r="J301" s="39">
        <v>34.0</v>
      </c>
      <c r="K301" s="47" t="s">
        <v>201</v>
      </c>
      <c r="L301" s="39">
        <v>72.41</v>
      </c>
      <c r="M301" s="39"/>
      <c r="N301" s="39"/>
      <c r="O301" s="39"/>
      <c r="P301" s="39" t="str">
        <f t="shared" si="18"/>
        <v/>
      </c>
      <c r="Q301" s="48"/>
      <c r="R301" s="39">
        <f t="shared" si="15"/>
        <v>30.92802314</v>
      </c>
      <c r="S301" s="22">
        <f t="shared" si="2"/>
        <v>30.12802314</v>
      </c>
      <c r="T301" s="39">
        <f t="shared" si="16"/>
        <v>32.82468122</v>
      </c>
      <c r="U301" s="39">
        <f t="shared" si="13"/>
        <v>91.78466331</v>
      </c>
      <c r="V301" s="42" t="str">
        <f t="shared" si="17"/>
        <v>#VALUE!</v>
      </c>
      <c r="W301" s="50"/>
      <c r="X301" s="23"/>
      <c r="Y301" s="23"/>
      <c r="Z301" s="23"/>
      <c r="AA301" s="23"/>
      <c r="AB301" s="23"/>
    </row>
    <row r="302" ht="12.75" customHeight="1">
      <c r="A302" s="8" t="s">
        <v>44</v>
      </c>
      <c r="B302" s="100">
        <v>43616.0</v>
      </c>
      <c r="C302" s="10">
        <v>0.375</v>
      </c>
      <c r="D302" s="10">
        <v>0.5</v>
      </c>
      <c r="E302" s="22">
        <v>33.8</v>
      </c>
      <c r="F302" s="22"/>
      <c r="G302" s="22">
        <v>26.9</v>
      </c>
      <c r="H302" s="22">
        <v>25.6</v>
      </c>
      <c r="I302" s="22">
        <v>0.4</v>
      </c>
      <c r="J302" s="22">
        <v>27.7</v>
      </c>
      <c r="K302" s="25" t="s">
        <v>63</v>
      </c>
      <c r="L302" s="22">
        <v>71.7</v>
      </c>
      <c r="M302" s="22"/>
      <c r="N302" s="22"/>
      <c r="O302" s="22">
        <f>E304</f>
        <v>34.1</v>
      </c>
      <c r="P302" s="22" t="str">
        <f t="shared" si="18"/>
        <v/>
      </c>
      <c r="Q302" s="53"/>
      <c r="R302" s="22">
        <f t="shared" si="15"/>
        <v>32.82468122</v>
      </c>
      <c r="S302" s="22">
        <f t="shared" si="2"/>
        <v>31.78468122</v>
      </c>
      <c r="T302" s="22">
        <f t="shared" si="16"/>
        <v>35.44139833</v>
      </c>
      <c r="U302" s="22">
        <f t="shared" si="13"/>
        <v>89.68235655</v>
      </c>
      <c r="V302" s="22" t="str">
        <f t="shared" si="17"/>
        <v>#VALUE!</v>
      </c>
      <c r="W302" s="46"/>
      <c r="X302" s="23"/>
      <c r="Y302" s="23"/>
      <c r="Z302" s="23"/>
      <c r="AA302" s="23"/>
      <c r="AB302" s="23"/>
    </row>
    <row r="303" ht="12.75" customHeight="1">
      <c r="A303" s="4" t="s">
        <v>44</v>
      </c>
      <c r="B303" s="101">
        <v>43616.0</v>
      </c>
      <c r="C303" s="3">
        <v>0.625</v>
      </c>
      <c r="D303" s="3">
        <v>0.75</v>
      </c>
      <c r="E303" s="39">
        <v>34.0</v>
      </c>
      <c r="F303" s="39"/>
      <c r="G303" s="39">
        <v>31.4</v>
      </c>
      <c r="H303" s="39">
        <v>27.0</v>
      </c>
      <c r="I303" s="39">
        <v>0.3</v>
      </c>
      <c r="J303" s="39">
        <v>3.9</v>
      </c>
      <c r="K303" s="47"/>
      <c r="L303" s="54">
        <v>1.0</v>
      </c>
      <c r="M303" s="39">
        <v>70.43</v>
      </c>
      <c r="N303" s="39"/>
      <c r="O303" s="39"/>
      <c r="P303" s="39" t="str">
        <f t="shared" si="18"/>
        <v/>
      </c>
      <c r="Q303" s="54"/>
      <c r="R303" s="39">
        <f t="shared" si="15"/>
        <v>35.65000614</v>
      </c>
      <c r="S303" s="22">
        <f t="shared" si="2"/>
        <v>32.13000614</v>
      </c>
      <c r="T303" s="39">
        <f t="shared" si="16"/>
        <v>45.95438267</v>
      </c>
      <c r="U303" s="39">
        <f t="shared" si="13"/>
        <v>69.91717497</v>
      </c>
      <c r="V303" s="123">
        <f t="shared" si="17"/>
        <v>70.7</v>
      </c>
      <c r="W303" s="50"/>
      <c r="X303" s="23"/>
      <c r="Y303" s="23"/>
      <c r="Z303" s="23"/>
      <c r="AA303" s="23"/>
      <c r="AB303" s="23"/>
    </row>
    <row r="304" ht="12.75" customHeight="1">
      <c r="A304" s="8" t="s">
        <v>45</v>
      </c>
      <c r="B304" s="100">
        <v>43617.0</v>
      </c>
      <c r="C304" s="10">
        <v>0.375</v>
      </c>
      <c r="D304" s="10">
        <v>0.5</v>
      </c>
      <c r="E304" s="22">
        <v>34.1</v>
      </c>
      <c r="F304" s="22"/>
      <c r="G304" s="22">
        <v>28.8</v>
      </c>
      <c r="H304" s="22">
        <v>26.4</v>
      </c>
      <c r="I304" s="22">
        <v>0.3</v>
      </c>
      <c r="J304" s="22">
        <v>29.7</v>
      </c>
      <c r="K304" s="25" t="s">
        <v>184</v>
      </c>
      <c r="L304" s="22">
        <v>69.22</v>
      </c>
      <c r="M304" s="22">
        <v>49.46</v>
      </c>
      <c r="N304" s="22"/>
      <c r="O304" s="22">
        <f>E306</f>
        <v>34.2</v>
      </c>
      <c r="P304" s="22" t="str">
        <f t="shared" si="18"/>
        <v/>
      </c>
      <c r="Q304" s="33"/>
      <c r="R304" s="22">
        <f t="shared" si="15"/>
        <v>34.41422945</v>
      </c>
      <c r="S304" s="22">
        <f t="shared" si="2"/>
        <v>32.49422945</v>
      </c>
      <c r="T304" s="22">
        <f t="shared" si="16"/>
        <v>39.59220806</v>
      </c>
      <c r="U304" s="22">
        <f t="shared" si="13"/>
        <v>82.07228402</v>
      </c>
      <c r="V304" s="22" t="str">
        <f>M303+K304-L304</f>
        <v>#VALUE!</v>
      </c>
      <c r="W304" s="46"/>
      <c r="X304" s="23"/>
      <c r="Y304" s="23"/>
      <c r="Z304" s="23"/>
      <c r="AA304" s="23"/>
      <c r="AB304" s="23"/>
    </row>
    <row r="305" ht="12.75" customHeight="1">
      <c r="A305" s="4" t="s">
        <v>45</v>
      </c>
      <c r="B305" s="101">
        <v>43617.0</v>
      </c>
      <c r="C305" s="3">
        <v>0.625</v>
      </c>
      <c r="D305" s="3">
        <v>0.75</v>
      </c>
      <c r="E305" s="39"/>
      <c r="F305" s="39"/>
      <c r="G305" s="39"/>
      <c r="H305" s="39"/>
      <c r="I305" s="39"/>
      <c r="J305" s="39"/>
      <c r="K305" s="47"/>
      <c r="L305" s="39"/>
      <c r="M305" s="39"/>
      <c r="N305" s="39"/>
      <c r="O305" s="39"/>
      <c r="P305" s="39" t="str">
        <f t="shared" si="18"/>
        <v/>
      </c>
      <c r="Q305" s="48"/>
      <c r="R305" s="39" t="str">
        <f t="shared" si="15"/>
        <v/>
      </c>
      <c r="S305" s="22" t="str">
        <f t="shared" si="2"/>
        <v/>
      </c>
      <c r="T305" s="39" t="str">
        <f t="shared" si="16"/>
        <v/>
      </c>
      <c r="U305" s="39" t="str">
        <f t="shared" si="13"/>
        <v/>
      </c>
      <c r="V305" s="42"/>
      <c r="W305" s="50"/>
      <c r="X305" s="23"/>
      <c r="Y305" s="23"/>
      <c r="Z305" s="23"/>
      <c r="AA305" s="23"/>
      <c r="AB305" s="23"/>
    </row>
    <row r="306" ht="12.75" customHeight="1">
      <c r="A306" s="8" t="s">
        <v>46</v>
      </c>
      <c r="B306" s="100">
        <v>43618.0</v>
      </c>
      <c r="C306" s="10">
        <v>0.375</v>
      </c>
      <c r="D306" s="10">
        <v>0.5</v>
      </c>
      <c r="E306" s="22">
        <v>34.2</v>
      </c>
      <c r="F306" s="22"/>
      <c r="G306" s="22">
        <v>29.6</v>
      </c>
      <c r="H306" s="22">
        <v>26.8</v>
      </c>
      <c r="I306" s="22">
        <v>2.3</v>
      </c>
      <c r="J306" s="22">
        <v>32.7</v>
      </c>
      <c r="K306" s="25" t="s">
        <v>142</v>
      </c>
      <c r="L306" s="22">
        <v>48.16</v>
      </c>
      <c r="M306" s="22">
        <v>62.3</v>
      </c>
      <c r="N306" s="22"/>
      <c r="O306" s="22">
        <f>E308</f>
        <v>34.2</v>
      </c>
      <c r="P306" s="22" t="str">
        <f t="shared" si="18"/>
        <v/>
      </c>
      <c r="Q306" s="53"/>
      <c r="R306" s="22">
        <f t="shared" si="15"/>
        <v>35.23385461</v>
      </c>
      <c r="S306" s="22">
        <f t="shared" si="2"/>
        <v>32.99385461</v>
      </c>
      <c r="T306" s="22">
        <f t="shared" si="16"/>
        <v>41.46264535</v>
      </c>
      <c r="U306" s="22">
        <f t="shared" si="13"/>
        <v>79.57489043</v>
      </c>
      <c r="V306" s="22" t="str">
        <f>M304+K306-L306</f>
        <v>#VALUE!</v>
      </c>
      <c r="W306" s="46"/>
      <c r="X306" s="23"/>
      <c r="Y306" s="23"/>
      <c r="Z306" s="23"/>
      <c r="AA306" s="23"/>
      <c r="AB306" s="23"/>
    </row>
    <row r="307" ht="12.75" customHeight="1">
      <c r="A307" s="4" t="s">
        <v>46</v>
      </c>
      <c r="B307" s="101">
        <v>43618.0</v>
      </c>
      <c r="C307" s="3">
        <v>0.625</v>
      </c>
      <c r="D307" s="3">
        <v>0.75</v>
      </c>
      <c r="E307" s="39"/>
      <c r="F307" s="39"/>
      <c r="G307" s="39"/>
      <c r="H307" s="39"/>
      <c r="I307" s="39"/>
      <c r="J307" s="39"/>
      <c r="K307" s="47"/>
      <c r="L307" s="39"/>
      <c r="M307" s="39"/>
      <c r="N307" s="39"/>
      <c r="O307" s="39"/>
      <c r="P307" s="39" t="str">
        <f t="shared" si="18"/>
        <v/>
      </c>
      <c r="Q307" s="54"/>
      <c r="R307" s="39" t="str">
        <f t="shared" si="15"/>
        <v/>
      </c>
      <c r="S307" s="22" t="str">
        <f t="shared" si="2"/>
        <v/>
      </c>
      <c r="T307" s="39" t="str">
        <f t="shared" si="16"/>
        <v/>
      </c>
      <c r="U307" s="39" t="str">
        <f t="shared" si="13"/>
        <v/>
      </c>
      <c r="V307" s="42"/>
      <c r="W307" s="50"/>
      <c r="X307" s="23"/>
      <c r="Y307" s="23"/>
      <c r="Z307" s="23"/>
      <c r="AA307" s="23"/>
      <c r="AB307" s="23"/>
    </row>
    <row r="308" ht="12.75" customHeight="1">
      <c r="A308" s="8" t="s">
        <v>25</v>
      </c>
      <c r="B308" s="100">
        <v>43619.0</v>
      </c>
      <c r="C308" s="10">
        <v>0.375</v>
      </c>
      <c r="D308" s="10">
        <v>0.5</v>
      </c>
      <c r="E308" s="22">
        <v>34.2</v>
      </c>
      <c r="F308" s="22"/>
      <c r="G308" s="22">
        <v>29.2</v>
      </c>
      <c r="H308" s="22">
        <v>26.2</v>
      </c>
      <c r="I308" s="22">
        <v>3.5</v>
      </c>
      <c r="J308" s="22">
        <v>28.9</v>
      </c>
      <c r="K308" s="25" t="s">
        <v>63</v>
      </c>
      <c r="L308" s="22">
        <v>58.98</v>
      </c>
      <c r="M308" s="22"/>
      <c r="N308" s="22"/>
      <c r="O308" s="22">
        <f>E310</f>
        <v>34.9</v>
      </c>
      <c r="P308" s="22" t="str">
        <f t="shared" si="18"/>
        <v/>
      </c>
      <c r="Q308" s="33"/>
      <c r="R308" s="22">
        <f t="shared" si="15"/>
        <v>34.01068335</v>
      </c>
      <c r="S308" s="22">
        <f t="shared" si="2"/>
        <v>31.61068335</v>
      </c>
      <c r="T308" s="22">
        <f t="shared" si="16"/>
        <v>40.51803823</v>
      </c>
      <c r="U308" s="22">
        <f t="shared" si="13"/>
        <v>78.01632243</v>
      </c>
      <c r="V308" s="22" t="str">
        <f>M306+K308-L308</f>
        <v>#VALUE!</v>
      </c>
      <c r="W308" s="46"/>
      <c r="X308" s="23"/>
      <c r="Y308" s="23"/>
      <c r="Z308" s="23"/>
      <c r="AA308" s="23"/>
      <c r="AB308" s="23"/>
    </row>
    <row r="309" ht="12.75" customHeight="1">
      <c r="A309" s="4" t="s">
        <v>25</v>
      </c>
      <c r="B309" s="101">
        <v>43619.0</v>
      </c>
      <c r="C309" s="3">
        <v>0.625</v>
      </c>
      <c r="D309" s="3">
        <v>0.75</v>
      </c>
      <c r="E309" s="39">
        <v>35.2</v>
      </c>
      <c r="F309" s="39"/>
      <c r="G309" s="39">
        <v>33.0</v>
      </c>
      <c r="H309" s="39">
        <v>27.2</v>
      </c>
      <c r="I309" s="39">
        <v>0.2</v>
      </c>
      <c r="J309" s="39">
        <v>35.01</v>
      </c>
      <c r="K309" s="47" t="s">
        <v>63</v>
      </c>
      <c r="L309" s="39">
        <v>57.86</v>
      </c>
      <c r="M309" s="39"/>
      <c r="N309" s="39"/>
      <c r="O309" s="39"/>
      <c r="P309" s="39" t="str">
        <f t="shared" si="18"/>
        <v/>
      </c>
      <c r="Q309" s="48"/>
      <c r="R309" s="39">
        <f t="shared" si="15"/>
        <v>36.07043238</v>
      </c>
      <c r="S309" s="22">
        <f t="shared" si="2"/>
        <v>31.43043238</v>
      </c>
      <c r="T309" s="39">
        <f t="shared" si="16"/>
        <v>50.29607399</v>
      </c>
      <c r="U309" s="39">
        <f t="shared" si="13"/>
        <v>62.49082659</v>
      </c>
      <c r="V309" s="42" t="str">
        <f t="shared" ref="V309:V310" si="19">L308+K309-L309</f>
        <v>#VALUE!</v>
      </c>
      <c r="W309" s="50"/>
      <c r="X309" s="23"/>
      <c r="Y309" s="23"/>
      <c r="Z309" s="23"/>
      <c r="AA309" s="23"/>
      <c r="AB309" s="23"/>
    </row>
    <row r="310" ht="12.75" customHeight="1">
      <c r="A310" s="8" t="s">
        <v>39</v>
      </c>
      <c r="B310" s="100">
        <v>43620.0</v>
      </c>
      <c r="C310" s="10">
        <v>0.375</v>
      </c>
      <c r="D310" s="10">
        <v>0.5</v>
      </c>
      <c r="E310" s="22">
        <v>34.9</v>
      </c>
      <c r="F310" s="22"/>
      <c r="G310" s="22">
        <v>29.6</v>
      </c>
      <c r="H310" s="22">
        <v>26.5</v>
      </c>
      <c r="I310" s="22">
        <v>1.5</v>
      </c>
      <c r="J310" s="22">
        <v>29.5</v>
      </c>
      <c r="K310" s="25" t="s">
        <v>63</v>
      </c>
      <c r="L310" s="22">
        <v>54.04</v>
      </c>
      <c r="M310" s="22">
        <v>54.42</v>
      </c>
      <c r="N310" s="22"/>
      <c r="O310" s="22">
        <f>E312</f>
        <v>36.2</v>
      </c>
      <c r="P310" s="22" t="str">
        <f t="shared" si="18"/>
        <v/>
      </c>
      <c r="Q310" s="53"/>
      <c r="R310" s="22">
        <f t="shared" si="15"/>
        <v>34.61756235</v>
      </c>
      <c r="S310" s="22">
        <f t="shared" si="2"/>
        <v>32.13756235</v>
      </c>
      <c r="T310" s="22">
        <f t="shared" si="16"/>
        <v>41.46264535</v>
      </c>
      <c r="U310" s="22">
        <f t="shared" si="13"/>
        <v>77.50967669</v>
      </c>
      <c r="V310" s="22" t="str">
        <f t="shared" si="19"/>
        <v>#VALUE!</v>
      </c>
      <c r="W310" s="46"/>
      <c r="X310" s="23"/>
      <c r="Y310" s="23"/>
      <c r="Z310" s="23"/>
      <c r="AA310" s="23"/>
      <c r="AB310" s="23"/>
    </row>
    <row r="311" ht="12.75" customHeight="1">
      <c r="A311" s="4" t="s">
        <v>39</v>
      </c>
      <c r="B311" s="101">
        <v>43620.0</v>
      </c>
      <c r="C311" s="3">
        <v>0.625</v>
      </c>
      <c r="D311" s="3">
        <v>0.75</v>
      </c>
      <c r="E311" s="39">
        <v>35.6</v>
      </c>
      <c r="F311" s="39"/>
      <c r="G311" s="39">
        <v>33.6</v>
      </c>
      <c r="H311" s="39">
        <v>28.0</v>
      </c>
      <c r="I311" s="39">
        <v>2.3</v>
      </c>
      <c r="J311" s="39">
        <v>36.5</v>
      </c>
      <c r="K311" s="47" t="s">
        <v>63</v>
      </c>
      <c r="L311" s="39">
        <v>52.42</v>
      </c>
      <c r="M311" s="39">
        <v>60.98</v>
      </c>
      <c r="N311" s="39"/>
      <c r="O311" s="39"/>
      <c r="P311" s="39" t="str">
        <f t="shared" si="18"/>
        <v/>
      </c>
      <c r="Q311" s="54"/>
      <c r="R311" s="39">
        <f t="shared" si="15"/>
        <v>37.79562539</v>
      </c>
      <c r="S311" s="22">
        <f t="shared" si="2"/>
        <v>33.31562539</v>
      </c>
      <c r="T311" s="39">
        <f t="shared" si="16"/>
        <v>52.01365417</v>
      </c>
      <c r="U311" s="39">
        <f t="shared" si="13"/>
        <v>64.05169167</v>
      </c>
      <c r="V311" s="42" t="str">
        <f t="shared" ref="V311:V312" si="20">M310+K311-L311</f>
        <v>#VALUE!</v>
      </c>
      <c r="W311" s="50"/>
      <c r="X311" s="23"/>
      <c r="Y311" s="23"/>
      <c r="Z311" s="23"/>
      <c r="AA311" s="23"/>
      <c r="AB311" s="23"/>
    </row>
    <row r="312" ht="12.75" customHeight="1">
      <c r="A312" s="8" t="s">
        <v>42</v>
      </c>
      <c r="B312" s="100">
        <v>43621.0</v>
      </c>
      <c r="C312" s="10">
        <v>0.375</v>
      </c>
      <c r="D312" s="10">
        <v>0.5</v>
      </c>
      <c r="E312" s="22">
        <v>36.2</v>
      </c>
      <c r="F312" s="22"/>
      <c r="G312" s="22">
        <v>27.6</v>
      </c>
      <c r="H312" s="22">
        <v>26.2</v>
      </c>
      <c r="I312" s="22">
        <v>0.8</v>
      </c>
      <c r="J312" s="22">
        <v>28.3</v>
      </c>
      <c r="K312" s="25" t="s">
        <v>63</v>
      </c>
      <c r="L312" s="22">
        <v>57.34</v>
      </c>
      <c r="M312" s="22"/>
      <c r="N312" s="22"/>
      <c r="O312" s="22">
        <f>E314</f>
        <v>35.2</v>
      </c>
      <c r="P312" s="22" t="str">
        <f t="shared" si="18"/>
        <v/>
      </c>
      <c r="Q312" s="33"/>
      <c r="R312" s="22">
        <f t="shared" si="15"/>
        <v>34.01068335</v>
      </c>
      <c r="S312" s="22">
        <f t="shared" si="2"/>
        <v>32.89068335</v>
      </c>
      <c r="T312" s="22">
        <f t="shared" si="16"/>
        <v>36.92425667</v>
      </c>
      <c r="U312" s="22">
        <f t="shared" si="13"/>
        <v>89.07608795</v>
      </c>
      <c r="V312" s="22" t="str">
        <f t="shared" si="20"/>
        <v>#VALUE!</v>
      </c>
      <c r="W312" s="46"/>
      <c r="X312" s="23"/>
      <c r="Y312" s="23"/>
      <c r="Z312" s="23"/>
      <c r="AA312" s="23"/>
      <c r="AB312" s="23"/>
    </row>
    <row r="313" ht="12.75" customHeight="1">
      <c r="A313" s="4" t="s">
        <v>42</v>
      </c>
      <c r="B313" s="101">
        <v>43621.0</v>
      </c>
      <c r="C313" s="3">
        <v>0.625</v>
      </c>
      <c r="D313" s="3">
        <v>0.75</v>
      </c>
      <c r="E313" s="39">
        <v>34.4</v>
      </c>
      <c r="F313" s="39"/>
      <c r="G313" s="39">
        <v>32.2</v>
      </c>
      <c r="H313" s="39">
        <v>27.0</v>
      </c>
      <c r="I313" s="39">
        <v>1.5</v>
      </c>
      <c r="J313" s="39">
        <v>32.5</v>
      </c>
      <c r="K313" s="47" t="s">
        <v>63</v>
      </c>
      <c r="L313" s="39">
        <v>55.34</v>
      </c>
      <c r="M313" s="39"/>
      <c r="N313" s="39"/>
      <c r="O313" s="39"/>
      <c r="P313" s="39" t="str">
        <f t="shared" si="18"/>
        <v/>
      </c>
      <c r="Q313" s="48"/>
      <c r="R313" s="39">
        <f t="shared" si="15"/>
        <v>35.65000614</v>
      </c>
      <c r="S313" s="22">
        <f t="shared" si="2"/>
        <v>31.49000614</v>
      </c>
      <c r="T313" s="39">
        <f t="shared" si="16"/>
        <v>48.08268417</v>
      </c>
      <c r="U313" s="39">
        <f t="shared" si="13"/>
        <v>65.4913649</v>
      </c>
      <c r="V313" s="42" t="str">
        <f t="shared" ref="V313:V316" si="21">L312+K313-L313</f>
        <v>#VALUE!</v>
      </c>
      <c r="W313" s="50"/>
      <c r="X313" s="23"/>
      <c r="Y313" s="23"/>
      <c r="Z313" s="23"/>
      <c r="AA313" s="23"/>
      <c r="AB313" s="23"/>
    </row>
    <row r="314" ht="12.75" customHeight="1">
      <c r="A314" s="8" t="s">
        <v>43</v>
      </c>
      <c r="B314" s="100">
        <v>43622.0</v>
      </c>
      <c r="C314" s="10">
        <v>0.375</v>
      </c>
      <c r="D314" s="10">
        <v>0.5</v>
      </c>
      <c r="E314" s="22">
        <v>35.2</v>
      </c>
      <c r="F314" s="22"/>
      <c r="G314" s="22">
        <v>28.0</v>
      </c>
      <c r="H314" s="22">
        <v>26.0</v>
      </c>
      <c r="I314" s="22">
        <v>3.5</v>
      </c>
      <c r="J314" s="22">
        <v>30.4</v>
      </c>
      <c r="K314" s="25" t="s">
        <v>63</v>
      </c>
      <c r="L314" s="22">
        <v>52.35</v>
      </c>
      <c r="M314" s="22"/>
      <c r="N314" s="22"/>
      <c r="O314" s="22">
        <f>E316</f>
        <v>35.6</v>
      </c>
      <c r="P314" s="22" t="str">
        <f t="shared" si="18"/>
        <v/>
      </c>
      <c r="Q314" s="53"/>
      <c r="R314" s="22">
        <f t="shared" si="15"/>
        <v>33.61126698</v>
      </c>
      <c r="S314" s="22">
        <f t="shared" si="2"/>
        <v>32.01126698</v>
      </c>
      <c r="T314" s="22">
        <f t="shared" si="16"/>
        <v>37.79562539</v>
      </c>
      <c r="U314" s="22">
        <f t="shared" si="13"/>
        <v>84.69569335</v>
      </c>
      <c r="V314" s="22" t="str">
        <f t="shared" si="21"/>
        <v>#VALUE!</v>
      </c>
      <c r="W314" s="46"/>
      <c r="X314" s="23"/>
      <c r="Y314" s="23"/>
      <c r="Z314" s="23"/>
      <c r="AA314" s="23"/>
      <c r="AB314" s="23"/>
    </row>
    <row r="315" ht="12.75" customHeight="1">
      <c r="A315" s="4" t="s">
        <v>43</v>
      </c>
      <c r="B315" s="101">
        <v>43622.0</v>
      </c>
      <c r="C315" s="3">
        <v>0.625</v>
      </c>
      <c r="D315" s="3">
        <v>0.75</v>
      </c>
      <c r="E315" s="39">
        <v>35.0</v>
      </c>
      <c r="F315" s="39"/>
      <c r="G315" s="39">
        <v>33.6</v>
      </c>
      <c r="H315" s="39">
        <v>26.6</v>
      </c>
      <c r="I315" s="39">
        <v>2.5</v>
      </c>
      <c r="J315" s="39">
        <v>30.2</v>
      </c>
      <c r="K315" s="47" t="s">
        <v>63</v>
      </c>
      <c r="L315" s="39">
        <v>51.78</v>
      </c>
      <c r="M315" s="39"/>
      <c r="N315" s="39"/>
      <c r="O315" s="39"/>
      <c r="P315" s="39" t="str">
        <f t="shared" si="18"/>
        <v/>
      </c>
      <c r="Q315" s="54"/>
      <c r="R315" s="39">
        <f t="shared" si="15"/>
        <v>34.82194116</v>
      </c>
      <c r="S315" s="22">
        <f t="shared" si="2"/>
        <v>29.22194116</v>
      </c>
      <c r="T315" s="39">
        <f t="shared" si="16"/>
        <v>52.01365417</v>
      </c>
      <c r="U315" s="39">
        <f t="shared" si="13"/>
        <v>56.18128861</v>
      </c>
      <c r="V315" s="42" t="str">
        <f t="shared" si="21"/>
        <v>#VALUE!</v>
      </c>
      <c r="W315" s="50"/>
      <c r="X315" s="23"/>
      <c r="Y315" s="23"/>
      <c r="Z315" s="23"/>
      <c r="AA315" s="23"/>
      <c r="AB315" s="23"/>
    </row>
    <row r="316" ht="12.75" customHeight="1">
      <c r="A316" s="8" t="s">
        <v>44</v>
      </c>
      <c r="B316" s="100">
        <v>43623.0</v>
      </c>
      <c r="C316" s="10">
        <v>0.375</v>
      </c>
      <c r="D316" s="10">
        <v>0.5</v>
      </c>
      <c r="E316" s="22">
        <v>35.6</v>
      </c>
      <c r="F316" s="22"/>
      <c r="G316" s="22">
        <v>27.4</v>
      </c>
      <c r="H316" s="22">
        <v>26.0</v>
      </c>
      <c r="I316" s="22">
        <v>2.0</v>
      </c>
      <c r="J316" s="22">
        <v>30.5</v>
      </c>
      <c r="K316" s="25" t="s">
        <v>109</v>
      </c>
      <c r="L316" s="22">
        <v>52.78</v>
      </c>
      <c r="M316" s="22">
        <v>66.6</v>
      </c>
      <c r="N316" s="22"/>
      <c r="O316" s="22">
        <f>E318</f>
        <v>35.6</v>
      </c>
      <c r="P316" s="22" t="str">
        <f t="shared" si="18"/>
        <v/>
      </c>
      <c r="Q316" s="33"/>
      <c r="R316" s="22">
        <f t="shared" si="15"/>
        <v>33.61126698</v>
      </c>
      <c r="S316" s="22">
        <f t="shared" si="2"/>
        <v>32.49126698</v>
      </c>
      <c r="T316" s="22">
        <f t="shared" si="16"/>
        <v>36.49517019</v>
      </c>
      <c r="U316" s="22">
        <f t="shared" si="13"/>
        <v>89.02895046</v>
      </c>
      <c r="V316" s="22" t="str">
        <f t="shared" si="21"/>
        <v>#VALUE!</v>
      </c>
      <c r="W316" s="46"/>
      <c r="X316" s="23"/>
      <c r="Y316" s="23"/>
      <c r="Z316" s="23"/>
      <c r="AA316" s="23"/>
      <c r="AB316" s="23"/>
    </row>
    <row r="317" ht="12.75" customHeight="1">
      <c r="A317" s="4" t="s">
        <v>44</v>
      </c>
      <c r="B317" s="101">
        <v>43623.0</v>
      </c>
      <c r="C317" s="3">
        <v>0.625</v>
      </c>
      <c r="D317" s="3">
        <v>0.75</v>
      </c>
      <c r="E317" s="39">
        <v>35.6</v>
      </c>
      <c r="F317" s="39"/>
      <c r="G317" s="39">
        <v>32.1</v>
      </c>
      <c r="H317" s="39">
        <v>27.1</v>
      </c>
      <c r="I317" s="39">
        <v>1.0</v>
      </c>
      <c r="J317" s="39">
        <v>28.6</v>
      </c>
      <c r="K317" s="47" t="s">
        <v>63</v>
      </c>
      <c r="L317" s="39">
        <v>62.76</v>
      </c>
      <c r="M317" s="39"/>
      <c r="N317" s="39"/>
      <c r="O317" s="39"/>
      <c r="P317" s="39" t="str">
        <f t="shared" si="18"/>
        <v/>
      </c>
      <c r="Q317" s="48"/>
      <c r="R317" s="39">
        <f t="shared" si="15"/>
        <v>35.85968262</v>
      </c>
      <c r="S317" s="22">
        <f t="shared" si="2"/>
        <v>31.85968262</v>
      </c>
      <c r="T317" s="39">
        <f t="shared" si="16"/>
        <v>47.81205043</v>
      </c>
      <c r="U317" s="39">
        <f t="shared" si="13"/>
        <v>66.63525688</v>
      </c>
      <c r="V317" s="42" t="str">
        <f>M316+K317-L317</f>
        <v>#VALUE!</v>
      </c>
      <c r="W317" s="50"/>
      <c r="X317" s="23"/>
      <c r="Y317" s="23"/>
      <c r="Z317" s="23"/>
      <c r="AA317" s="23"/>
      <c r="AB317" s="23"/>
    </row>
    <row r="318" ht="12.75" customHeight="1">
      <c r="A318" s="8" t="s">
        <v>45</v>
      </c>
      <c r="B318" s="100">
        <v>43624.0</v>
      </c>
      <c r="C318" s="10">
        <v>0.375</v>
      </c>
      <c r="D318" s="10">
        <v>0.5</v>
      </c>
      <c r="E318" s="22">
        <v>35.6</v>
      </c>
      <c r="F318" s="22"/>
      <c r="G318" s="22">
        <v>29.0</v>
      </c>
      <c r="H318" s="22">
        <v>26.4</v>
      </c>
      <c r="I318" s="22">
        <v>2.1</v>
      </c>
      <c r="J318" s="22">
        <v>29.1</v>
      </c>
      <c r="K318" s="25" t="s">
        <v>143</v>
      </c>
      <c r="L318" s="22">
        <v>72.46</v>
      </c>
      <c r="M318" s="22"/>
      <c r="N318" s="22"/>
      <c r="O318" s="22">
        <f>E320</f>
        <v>34</v>
      </c>
      <c r="P318" s="22" t="str">
        <f t="shared" si="18"/>
        <v/>
      </c>
      <c r="Q318" s="53"/>
      <c r="R318" s="22">
        <f t="shared" si="15"/>
        <v>34.41422945</v>
      </c>
      <c r="S318" s="22">
        <f t="shared" si="2"/>
        <v>32.33422945</v>
      </c>
      <c r="T318" s="22">
        <f t="shared" si="16"/>
        <v>40.05279577</v>
      </c>
      <c r="U318" s="22">
        <f t="shared" si="13"/>
        <v>80.72901985</v>
      </c>
      <c r="V318" s="22" t="str">
        <f>L317+K318-L318</f>
        <v>#VALUE!</v>
      </c>
      <c r="W318" s="46"/>
      <c r="X318" s="23"/>
      <c r="Y318" s="23"/>
      <c r="Z318" s="23"/>
      <c r="AA318" s="23"/>
      <c r="AB318" s="23"/>
    </row>
    <row r="319" ht="12.75" customHeight="1">
      <c r="A319" s="4" t="s">
        <v>45</v>
      </c>
      <c r="B319" s="101">
        <v>43624.0</v>
      </c>
      <c r="C319" s="3">
        <v>0.625</v>
      </c>
      <c r="D319" s="3">
        <v>0.75</v>
      </c>
      <c r="E319" s="39"/>
      <c r="F319" s="39"/>
      <c r="G319" s="39"/>
      <c r="H319" s="39"/>
      <c r="I319" s="39"/>
      <c r="J319" s="39"/>
      <c r="K319" s="47"/>
      <c r="L319" s="39"/>
      <c r="M319" s="39"/>
      <c r="N319" s="39"/>
      <c r="O319" s="39"/>
      <c r="P319" s="39" t="str">
        <f t="shared" si="18"/>
        <v/>
      </c>
      <c r="Q319" s="54"/>
      <c r="R319" s="39" t="str">
        <f t="shared" si="15"/>
        <v/>
      </c>
      <c r="S319" s="22" t="str">
        <f t="shared" si="2"/>
        <v/>
      </c>
      <c r="T319" s="39" t="str">
        <f t="shared" si="16"/>
        <v/>
      </c>
      <c r="U319" s="39" t="str">
        <f t="shared" si="13"/>
        <v/>
      </c>
      <c r="V319" s="42"/>
      <c r="W319" s="50"/>
      <c r="X319" s="23"/>
      <c r="Y319" s="23"/>
      <c r="Z319" s="23"/>
      <c r="AA319" s="23"/>
      <c r="AB319" s="23"/>
    </row>
    <row r="320" ht="12.75" customHeight="1">
      <c r="A320" s="8" t="s">
        <v>46</v>
      </c>
      <c r="B320" s="100">
        <v>43625.0</v>
      </c>
      <c r="C320" s="10">
        <v>0.375</v>
      </c>
      <c r="D320" s="10">
        <v>0.5</v>
      </c>
      <c r="E320" s="22">
        <v>34.0</v>
      </c>
      <c r="F320" s="22"/>
      <c r="G320" s="22">
        <v>30.6</v>
      </c>
      <c r="H320" s="22">
        <v>26.0</v>
      </c>
      <c r="I320" s="22">
        <v>4.3</v>
      </c>
      <c r="J320" s="22">
        <v>34.2</v>
      </c>
      <c r="K320" s="25" t="s">
        <v>63</v>
      </c>
      <c r="L320" s="53" t="s">
        <v>191</v>
      </c>
      <c r="M320" s="22"/>
      <c r="N320" s="22"/>
      <c r="O320" s="22">
        <f>E322</f>
        <v>35</v>
      </c>
      <c r="P320" s="22" t="str">
        <f t="shared" si="18"/>
        <v/>
      </c>
      <c r="Q320" s="33"/>
      <c r="R320" s="22">
        <f t="shared" si="15"/>
        <v>33.61126698</v>
      </c>
      <c r="S320" s="22">
        <f t="shared" si="2"/>
        <v>29.93126698</v>
      </c>
      <c r="T320" s="22">
        <f t="shared" si="16"/>
        <v>43.90841311</v>
      </c>
      <c r="U320" s="22">
        <f t="shared" si="13"/>
        <v>68.16749881</v>
      </c>
      <c r="V320" s="53" t="s">
        <v>191</v>
      </c>
      <c r="W320" s="46"/>
      <c r="X320" s="23"/>
      <c r="Y320" s="23"/>
      <c r="Z320" s="23"/>
      <c r="AA320" s="23"/>
      <c r="AB320" s="23"/>
    </row>
    <row r="321" ht="12.75" customHeight="1">
      <c r="A321" s="4" t="s">
        <v>46</v>
      </c>
      <c r="B321" s="101">
        <v>43625.0</v>
      </c>
      <c r="C321" s="3">
        <v>0.625</v>
      </c>
      <c r="D321" s="3">
        <v>0.75</v>
      </c>
      <c r="E321" s="39"/>
      <c r="F321" s="39"/>
      <c r="G321" s="39"/>
      <c r="H321" s="39"/>
      <c r="I321" s="39"/>
      <c r="J321" s="39"/>
      <c r="K321" s="47"/>
      <c r="L321" s="39"/>
      <c r="M321" s="39"/>
      <c r="N321" s="39"/>
      <c r="O321" s="39"/>
      <c r="P321" s="39" t="str">
        <f t="shared" si="18"/>
        <v/>
      </c>
      <c r="Q321" s="48"/>
      <c r="R321" s="39" t="str">
        <f t="shared" si="15"/>
        <v/>
      </c>
      <c r="S321" s="22" t="str">
        <f t="shared" si="2"/>
        <v/>
      </c>
      <c r="T321" s="39" t="str">
        <f t="shared" si="16"/>
        <v/>
      </c>
      <c r="U321" s="39" t="str">
        <f t="shared" si="13"/>
        <v/>
      </c>
      <c r="V321" s="42"/>
      <c r="W321" s="50"/>
      <c r="X321" s="23"/>
      <c r="Y321" s="23"/>
      <c r="Z321" s="23"/>
      <c r="AA321" s="23"/>
      <c r="AB321" s="23"/>
    </row>
    <row r="322" ht="12.75" customHeight="1">
      <c r="A322" s="8" t="s">
        <v>25</v>
      </c>
      <c r="B322" s="100">
        <v>43626.0</v>
      </c>
      <c r="C322" s="10">
        <v>0.375</v>
      </c>
      <c r="D322" s="10">
        <v>0.5</v>
      </c>
      <c r="E322" s="22">
        <v>35.0</v>
      </c>
      <c r="F322" s="22"/>
      <c r="G322" s="22">
        <v>29.0</v>
      </c>
      <c r="H322" s="22">
        <v>26.6</v>
      </c>
      <c r="I322" s="22">
        <v>0.6</v>
      </c>
      <c r="J322" s="22">
        <v>28.1</v>
      </c>
      <c r="K322" s="25" t="s">
        <v>63</v>
      </c>
      <c r="L322" s="22">
        <v>61.64</v>
      </c>
      <c r="M322" s="22"/>
      <c r="N322" s="22"/>
      <c r="O322" s="22">
        <f>E324</f>
        <v>35.2</v>
      </c>
      <c r="P322" s="22" t="str">
        <f t="shared" si="18"/>
        <v/>
      </c>
      <c r="Q322" s="53"/>
      <c r="R322" s="22">
        <f t="shared" si="15"/>
        <v>34.82194116</v>
      </c>
      <c r="S322" s="22">
        <f t="shared" si="2"/>
        <v>32.90194116</v>
      </c>
      <c r="T322" s="22">
        <f t="shared" si="16"/>
        <v>40.05279577</v>
      </c>
      <c r="U322" s="22">
        <f t="shared" si="13"/>
        <v>82.14642831</v>
      </c>
      <c r="V322" s="53" t="str">
        <f>L318+K322-L322</f>
        <v>#VALUE!</v>
      </c>
      <c r="W322" s="46"/>
      <c r="X322" s="23"/>
      <c r="Y322" s="23"/>
      <c r="Z322" s="23"/>
      <c r="AA322" s="23"/>
      <c r="AB322" s="23"/>
    </row>
    <row r="323" ht="12.75" customHeight="1">
      <c r="A323" s="4" t="s">
        <v>25</v>
      </c>
      <c r="B323" s="101">
        <v>43626.0</v>
      </c>
      <c r="C323" s="3">
        <v>0.625</v>
      </c>
      <c r="D323" s="3">
        <v>0.75</v>
      </c>
      <c r="E323" s="39">
        <v>35.0</v>
      </c>
      <c r="F323" s="39"/>
      <c r="G323" s="39">
        <v>32.8</v>
      </c>
      <c r="H323" s="39">
        <v>27.0</v>
      </c>
      <c r="I323" s="39">
        <v>1.5</v>
      </c>
      <c r="J323" s="39">
        <v>34.1</v>
      </c>
      <c r="K323" s="47" t="s">
        <v>63</v>
      </c>
      <c r="L323" s="39">
        <v>58.33</v>
      </c>
      <c r="M323" s="39"/>
      <c r="N323" s="39"/>
      <c r="O323" s="39"/>
      <c r="P323" s="39" t="str">
        <f t="shared" si="18"/>
        <v/>
      </c>
      <c r="Q323" s="54"/>
      <c r="R323" s="39">
        <f t="shared" si="15"/>
        <v>35.65000614</v>
      </c>
      <c r="S323" s="22">
        <f t="shared" si="2"/>
        <v>31.01000614</v>
      </c>
      <c r="T323" s="39">
        <f t="shared" si="16"/>
        <v>49.73459608</v>
      </c>
      <c r="U323" s="39">
        <f t="shared" si="13"/>
        <v>62.35097616</v>
      </c>
      <c r="V323" s="42" t="str">
        <f>L322+K323-L323</f>
        <v>#VALUE!</v>
      </c>
      <c r="W323" s="50"/>
      <c r="X323" s="23"/>
      <c r="Y323" s="23"/>
      <c r="Z323" s="23"/>
      <c r="AA323" s="23"/>
      <c r="AB323" s="23"/>
    </row>
    <row r="324" ht="12.75" customHeight="1">
      <c r="A324" s="8" t="s">
        <v>39</v>
      </c>
      <c r="B324" s="100">
        <v>43627.0</v>
      </c>
      <c r="C324" s="10">
        <v>0.375</v>
      </c>
      <c r="D324" s="10">
        <v>0.5</v>
      </c>
      <c r="E324" s="22">
        <v>35.2</v>
      </c>
      <c r="F324" s="22"/>
      <c r="G324" s="22">
        <v>28.8</v>
      </c>
      <c r="H324" s="22">
        <v>26.2</v>
      </c>
      <c r="I324" s="22">
        <v>6.4</v>
      </c>
      <c r="J324" s="22">
        <v>28.0</v>
      </c>
      <c r="K324" s="25" t="s">
        <v>218</v>
      </c>
      <c r="L324" s="53" t="s">
        <v>191</v>
      </c>
      <c r="M324" s="22">
        <v>53.18</v>
      </c>
      <c r="N324" s="22"/>
      <c r="O324" s="22">
        <f>E326</f>
        <v>36.6</v>
      </c>
      <c r="P324" s="22" t="str">
        <f t="shared" si="18"/>
        <v/>
      </c>
      <c r="Q324" s="33"/>
      <c r="R324" s="22">
        <f t="shared" si="15"/>
        <v>34.01068335</v>
      </c>
      <c r="S324" s="22">
        <f t="shared" si="2"/>
        <v>31.93068335</v>
      </c>
      <c r="T324" s="22">
        <f t="shared" si="16"/>
        <v>39.59220806</v>
      </c>
      <c r="U324" s="22">
        <f t="shared" si="13"/>
        <v>80.64890773</v>
      </c>
      <c r="V324" s="53" t="s">
        <v>191</v>
      </c>
      <c r="W324" s="46"/>
      <c r="X324" s="23"/>
      <c r="Y324" s="23"/>
      <c r="Z324" s="23"/>
      <c r="AA324" s="23"/>
      <c r="AB324" s="23"/>
    </row>
    <row r="325" ht="12.75" customHeight="1">
      <c r="A325" s="4" t="s">
        <v>39</v>
      </c>
      <c r="B325" s="101">
        <v>43627.0</v>
      </c>
      <c r="C325" s="3">
        <v>0.625</v>
      </c>
      <c r="D325" s="3">
        <v>0.75</v>
      </c>
      <c r="E325" s="39">
        <v>34.6</v>
      </c>
      <c r="F325" s="39"/>
      <c r="G325" s="39">
        <v>32.0</v>
      </c>
      <c r="H325" s="39">
        <v>26.8</v>
      </c>
      <c r="I325" s="39">
        <v>1.5</v>
      </c>
      <c r="J325" s="39">
        <v>29.8</v>
      </c>
      <c r="K325" s="47" t="s">
        <v>63</v>
      </c>
      <c r="L325" s="39">
        <v>51.14</v>
      </c>
      <c r="M325" s="39">
        <v>60.22</v>
      </c>
      <c r="N325" s="39"/>
      <c r="O325" s="39"/>
      <c r="P325" s="39" t="str">
        <f t="shared" si="18"/>
        <v/>
      </c>
      <c r="Q325" s="48"/>
      <c r="R325" s="39">
        <f t="shared" si="15"/>
        <v>35.23385461</v>
      </c>
      <c r="S325" s="22">
        <f t="shared" si="2"/>
        <v>31.07385461</v>
      </c>
      <c r="T325" s="39">
        <f t="shared" si="16"/>
        <v>47.54274065</v>
      </c>
      <c r="U325" s="39">
        <f t="shared" si="13"/>
        <v>65.35983029</v>
      </c>
      <c r="V325" s="42" t="str">
        <f t="shared" ref="V325:V326" si="22">M324+K325-L325</f>
        <v>#VALUE!</v>
      </c>
      <c r="W325" s="50"/>
      <c r="X325" s="23"/>
      <c r="Y325" s="23"/>
      <c r="Z325" s="23"/>
      <c r="AA325" s="23"/>
      <c r="AB325" s="23"/>
    </row>
    <row r="326" ht="12.75" customHeight="1">
      <c r="A326" s="8" t="s">
        <v>42</v>
      </c>
      <c r="B326" s="100">
        <v>43628.0</v>
      </c>
      <c r="C326" s="10">
        <v>0.375</v>
      </c>
      <c r="D326" s="10">
        <v>0.5</v>
      </c>
      <c r="E326" s="22">
        <v>36.6</v>
      </c>
      <c r="F326" s="22"/>
      <c r="G326" s="22">
        <v>27.6</v>
      </c>
      <c r="H326" s="22">
        <v>26.0</v>
      </c>
      <c r="I326" s="22">
        <v>2.8</v>
      </c>
      <c r="J326" s="22">
        <v>28.2</v>
      </c>
      <c r="K326" s="25" t="s">
        <v>219</v>
      </c>
      <c r="L326" s="22">
        <v>76.62</v>
      </c>
      <c r="M326" s="22"/>
      <c r="N326" s="22"/>
      <c r="O326" s="22">
        <f>E328</f>
        <v>34.8</v>
      </c>
      <c r="P326" s="22" t="str">
        <f t="shared" si="18"/>
        <v/>
      </c>
      <c r="Q326" s="53"/>
      <c r="R326" s="22">
        <f t="shared" si="15"/>
        <v>33.61126698</v>
      </c>
      <c r="S326" s="22">
        <f t="shared" si="2"/>
        <v>32.33126698</v>
      </c>
      <c r="T326" s="22">
        <f t="shared" si="16"/>
        <v>36.92425667</v>
      </c>
      <c r="U326" s="22">
        <f t="shared" si="13"/>
        <v>87.56105037</v>
      </c>
      <c r="V326" s="22" t="str">
        <f t="shared" si="22"/>
        <v>#VALUE!</v>
      </c>
      <c r="W326" s="46"/>
      <c r="X326" s="23"/>
      <c r="Y326" s="23"/>
      <c r="Z326" s="23"/>
      <c r="AA326" s="23"/>
      <c r="AB326" s="23"/>
    </row>
    <row r="327" ht="12.75" customHeight="1">
      <c r="A327" s="4" t="s">
        <v>42</v>
      </c>
      <c r="B327" s="101">
        <v>43628.0</v>
      </c>
      <c r="C327" s="3">
        <v>0.625</v>
      </c>
      <c r="D327" s="3">
        <v>0.75</v>
      </c>
      <c r="E327" s="39">
        <v>34.4</v>
      </c>
      <c r="F327" s="39"/>
      <c r="G327" s="39">
        <v>32.4</v>
      </c>
      <c r="H327" s="39">
        <v>27.22</v>
      </c>
      <c r="I327" s="39">
        <v>3.4</v>
      </c>
      <c r="J327" s="39">
        <v>29.6</v>
      </c>
      <c r="K327" s="47" t="s">
        <v>63</v>
      </c>
      <c r="L327" s="39">
        <v>74.78</v>
      </c>
      <c r="M327" s="39"/>
      <c r="N327" s="39"/>
      <c r="O327" s="39"/>
      <c r="P327" s="39" t="str">
        <f t="shared" si="18"/>
        <v/>
      </c>
      <c r="Q327" s="54"/>
      <c r="R327" s="39">
        <f t="shared" si="15"/>
        <v>36.11271153</v>
      </c>
      <c r="S327" s="22">
        <f t="shared" si="2"/>
        <v>31.96871153</v>
      </c>
      <c r="T327" s="39">
        <f t="shared" si="16"/>
        <v>48.62794535</v>
      </c>
      <c r="U327" s="39">
        <f t="shared" si="13"/>
        <v>65.74144002</v>
      </c>
      <c r="V327" s="42" t="str">
        <f t="shared" ref="V327:V329" si="23">L326+K327-L327</f>
        <v>#VALUE!</v>
      </c>
      <c r="W327" s="50"/>
      <c r="X327" s="23"/>
      <c r="Y327" s="23"/>
      <c r="Z327" s="23"/>
      <c r="AA327" s="23"/>
      <c r="AB327" s="23"/>
    </row>
    <row r="328" ht="12.75" customHeight="1">
      <c r="A328" s="8" t="s">
        <v>43</v>
      </c>
      <c r="B328" s="100">
        <v>43629.0</v>
      </c>
      <c r="C328" s="10">
        <v>0.375</v>
      </c>
      <c r="D328" s="10">
        <v>0.5</v>
      </c>
      <c r="E328" s="22">
        <v>34.8</v>
      </c>
      <c r="F328" s="22"/>
      <c r="G328" s="22">
        <v>27.0</v>
      </c>
      <c r="H328" s="22">
        <v>25.3</v>
      </c>
      <c r="I328" s="22">
        <v>3.0</v>
      </c>
      <c r="J328" s="22">
        <v>28.3</v>
      </c>
      <c r="K328" s="25" t="s">
        <v>63</v>
      </c>
      <c r="L328" s="22">
        <v>71.17</v>
      </c>
      <c r="M328" s="22"/>
      <c r="N328" s="22"/>
      <c r="O328" s="22" t="str">
        <f>E330</f>
        <v>?</v>
      </c>
      <c r="P328" s="22" t="str">
        <f t="shared" si="18"/>
        <v/>
      </c>
      <c r="Q328" s="33"/>
      <c r="R328" s="22">
        <f t="shared" si="15"/>
        <v>32.24531926</v>
      </c>
      <c r="S328" s="22">
        <f t="shared" si="2"/>
        <v>30.88531926</v>
      </c>
      <c r="T328" s="22">
        <f t="shared" si="16"/>
        <v>35.65000614</v>
      </c>
      <c r="U328" s="22">
        <f t="shared" si="13"/>
        <v>86.63482171</v>
      </c>
      <c r="V328" s="22" t="str">
        <f t="shared" si="23"/>
        <v>#VALUE!</v>
      </c>
      <c r="W328" s="46"/>
      <c r="X328" s="23"/>
      <c r="Y328" s="23"/>
      <c r="Z328" s="23"/>
      <c r="AA328" s="23"/>
      <c r="AB328" s="23"/>
    </row>
    <row r="329" ht="12.75" customHeight="1">
      <c r="A329" s="4" t="s">
        <v>43</v>
      </c>
      <c r="B329" s="101">
        <v>43629.0</v>
      </c>
      <c r="C329" s="3">
        <v>0.625</v>
      </c>
      <c r="D329" s="3">
        <v>0.75</v>
      </c>
      <c r="E329" s="39">
        <v>34.2</v>
      </c>
      <c r="F329" s="39"/>
      <c r="G329" s="39">
        <v>31.9</v>
      </c>
      <c r="H329" s="39">
        <v>26.5</v>
      </c>
      <c r="I329" s="39">
        <v>1.3</v>
      </c>
      <c r="J329" s="39">
        <v>30.4</v>
      </c>
      <c r="K329" s="47" t="s">
        <v>63</v>
      </c>
      <c r="L329" s="39">
        <v>70.06</v>
      </c>
      <c r="M329" s="39">
        <v>56.3</v>
      </c>
      <c r="N329" s="39"/>
      <c r="O329" s="39"/>
      <c r="P329" s="39" t="str">
        <f t="shared" si="18"/>
        <v/>
      </c>
      <c r="Q329" s="48"/>
      <c r="R329" s="39">
        <f t="shared" si="15"/>
        <v>34.61756235</v>
      </c>
      <c r="S329" s="22">
        <f t="shared" si="2"/>
        <v>30.29756235</v>
      </c>
      <c r="T329" s="39">
        <f t="shared" si="16"/>
        <v>47.27474942</v>
      </c>
      <c r="U329" s="39">
        <f t="shared" si="13"/>
        <v>64.08825583</v>
      </c>
      <c r="V329" s="42" t="str">
        <f t="shared" si="23"/>
        <v>#VALUE!</v>
      </c>
      <c r="W329" s="50"/>
      <c r="X329" s="23"/>
      <c r="Y329" s="23"/>
      <c r="Z329" s="23"/>
      <c r="AA329" s="23"/>
      <c r="AB329" s="23"/>
    </row>
    <row r="330" ht="12.75" customHeight="1">
      <c r="A330" s="8" t="s">
        <v>44</v>
      </c>
      <c r="B330" s="100">
        <v>43630.0</v>
      </c>
      <c r="C330" s="10">
        <v>0.375</v>
      </c>
      <c r="D330" s="10">
        <v>0.5</v>
      </c>
      <c r="E330" s="53" t="s">
        <v>191</v>
      </c>
      <c r="F330" s="53"/>
      <c r="G330" s="53" t="s">
        <v>191</v>
      </c>
      <c r="H330" s="53" t="s">
        <v>191</v>
      </c>
      <c r="I330" s="53" t="s">
        <v>191</v>
      </c>
      <c r="J330" s="53" t="s">
        <v>191</v>
      </c>
      <c r="K330" s="124" t="s">
        <v>220</v>
      </c>
      <c r="L330" s="53" t="s">
        <v>191</v>
      </c>
      <c r="M330" s="22"/>
      <c r="N330" s="22"/>
      <c r="O330" s="22">
        <f>E332</f>
        <v>34.8</v>
      </c>
      <c r="P330" s="22"/>
      <c r="Q330" s="33"/>
      <c r="R330" s="22"/>
      <c r="S330" s="22" t="str">
        <f t="shared" si="2"/>
        <v/>
      </c>
      <c r="T330" s="22"/>
      <c r="U330" s="22"/>
      <c r="V330" s="53" t="s">
        <v>191</v>
      </c>
      <c r="W330" s="125" t="s">
        <v>221</v>
      </c>
      <c r="X330" s="23"/>
      <c r="Y330" s="23"/>
      <c r="Z330" s="23"/>
      <c r="AA330" s="23"/>
      <c r="AB330" s="23"/>
    </row>
    <row r="331" ht="12.75" customHeight="1">
      <c r="A331" s="4" t="s">
        <v>44</v>
      </c>
      <c r="B331" s="101">
        <v>43630.0</v>
      </c>
      <c r="C331" s="3">
        <v>0.625</v>
      </c>
      <c r="D331" s="3">
        <v>0.75</v>
      </c>
      <c r="E331" s="54" t="s">
        <v>191</v>
      </c>
      <c r="F331" s="54"/>
      <c r="G331" s="54" t="s">
        <v>191</v>
      </c>
      <c r="H331" s="54" t="s">
        <v>191</v>
      </c>
      <c r="I331" s="54" t="s">
        <v>191</v>
      </c>
      <c r="J331" s="54" t="s">
        <v>191</v>
      </c>
      <c r="K331" s="126" t="s">
        <v>220</v>
      </c>
      <c r="L331" s="54" t="s">
        <v>191</v>
      </c>
      <c r="M331" s="39"/>
      <c r="N331" s="39"/>
      <c r="O331" s="39"/>
      <c r="P331" s="39"/>
      <c r="Q331" s="48"/>
      <c r="R331" s="39"/>
      <c r="S331" s="22" t="str">
        <f t="shared" si="2"/>
        <v/>
      </c>
      <c r="T331" s="39"/>
      <c r="U331" s="39"/>
      <c r="V331" s="123" t="s">
        <v>191</v>
      </c>
      <c r="W331" s="50"/>
      <c r="X331" s="23"/>
      <c r="Y331" s="23"/>
      <c r="Z331" s="23"/>
      <c r="AA331" s="23"/>
      <c r="AB331" s="23"/>
    </row>
    <row r="332" ht="12.75" customHeight="1">
      <c r="A332" s="8" t="s">
        <v>45</v>
      </c>
      <c r="B332" s="100">
        <v>43631.0</v>
      </c>
      <c r="C332" s="10">
        <v>0.375</v>
      </c>
      <c r="D332" s="10">
        <v>0.5</v>
      </c>
      <c r="E332" s="22">
        <v>34.8</v>
      </c>
      <c r="F332" s="22"/>
      <c r="G332" s="22">
        <v>26.2</v>
      </c>
      <c r="H332" s="22">
        <v>24.9</v>
      </c>
      <c r="I332" s="22">
        <v>3.2</v>
      </c>
      <c r="J332" s="22">
        <v>28.2</v>
      </c>
      <c r="K332" s="25" t="s">
        <v>170</v>
      </c>
      <c r="L332" s="22">
        <v>52.56</v>
      </c>
      <c r="M332" s="22"/>
      <c r="N332" s="22"/>
      <c r="O332" s="22">
        <f>E334</f>
        <v>34.5</v>
      </c>
      <c r="P332" s="22" t="str">
        <f t="shared" ref="P332:P384" si="24">F330</f>
        <v/>
      </c>
      <c r="Q332" s="53"/>
      <c r="R332" s="22">
        <f t="shared" ref="R332:R342" si="25">IF(H332="","",6.1078*(10^(((7.5*H332)/(237.3+H332)))))</f>
        <v>31.48671626</v>
      </c>
      <c r="S332" s="22">
        <f t="shared" si="2"/>
        <v>30.44671626</v>
      </c>
      <c r="T332" s="22">
        <f t="shared" ref="T332:T342" si="26">IF(G332="","",6.1078*(10^(((7.5*G332)/(237.3+G332)))))</f>
        <v>34.01068335</v>
      </c>
      <c r="U332" s="22">
        <f t="shared" ref="U332:U342" si="27">IF(T332="","",(S332/T332)*100)</f>
        <v>89.52103652</v>
      </c>
      <c r="V332" s="22" t="str">
        <f>M329+K332-L332</f>
        <v>#VALUE!</v>
      </c>
      <c r="W332" s="46"/>
      <c r="X332" s="23"/>
      <c r="Y332" s="23"/>
      <c r="Z332" s="23"/>
      <c r="AA332" s="23"/>
      <c r="AB332" s="23"/>
    </row>
    <row r="333" ht="12.75" customHeight="1">
      <c r="A333" s="4" t="s">
        <v>45</v>
      </c>
      <c r="B333" s="101">
        <v>43631.0</v>
      </c>
      <c r="C333" s="3">
        <v>0.625</v>
      </c>
      <c r="D333" s="3">
        <v>0.75</v>
      </c>
      <c r="E333" s="39"/>
      <c r="F333" s="39"/>
      <c r="G333" s="39"/>
      <c r="H333" s="39"/>
      <c r="I333" s="39"/>
      <c r="J333" s="39"/>
      <c r="K333" s="47"/>
      <c r="L333" s="39"/>
      <c r="M333" s="39"/>
      <c r="N333" s="39"/>
      <c r="O333" s="39"/>
      <c r="P333" s="39" t="str">
        <f t="shared" si="24"/>
        <v/>
      </c>
      <c r="Q333" s="54"/>
      <c r="R333" s="39" t="str">
        <f t="shared" si="25"/>
        <v/>
      </c>
      <c r="S333" s="22" t="str">
        <f t="shared" si="2"/>
        <v/>
      </c>
      <c r="T333" s="39" t="str">
        <f t="shared" si="26"/>
        <v/>
      </c>
      <c r="U333" s="39" t="str">
        <f t="shared" si="27"/>
        <v/>
      </c>
      <c r="V333" s="42"/>
      <c r="W333" s="50"/>
      <c r="X333" s="23"/>
      <c r="Y333" s="23"/>
      <c r="Z333" s="23"/>
      <c r="AA333" s="23"/>
      <c r="AB333" s="23"/>
    </row>
    <row r="334" ht="12.75" customHeight="1">
      <c r="A334" s="8" t="s">
        <v>46</v>
      </c>
      <c r="B334" s="100">
        <v>43632.0</v>
      </c>
      <c r="C334" s="10">
        <v>0.375</v>
      </c>
      <c r="D334" s="10">
        <v>0.5</v>
      </c>
      <c r="E334" s="22">
        <v>34.5</v>
      </c>
      <c r="F334" s="22"/>
      <c r="G334" s="22">
        <v>27.8</v>
      </c>
      <c r="H334" s="22">
        <v>25.7</v>
      </c>
      <c r="I334" s="22">
        <v>3.0</v>
      </c>
      <c r="J334" s="22">
        <v>27.3</v>
      </c>
      <c r="K334" s="25" t="s">
        <v>185</v>
      </c>
      <c r="L334" s="22">
        <v>52.46</v>
      </c>
      <c r="M334" s="22"/>
      <c r="N334" s="22"/>
      <c r="O334" s="22">
        <f>E336</f>
        <v>34.7</v>
      </c>
      <c r="P334" s="22" t="str">
        <f t="shared" si="24"/>
        <v/>
      </c>
      <c r="Q334" s="33"/>
      <c r="R334" s="22">
        <f t="shared" si="25"/>
        <v>33.01980784</v>
      </c>
      <c r="S334" s="22">
        <f t="shared" si="2"/>
        <v>31.33980784</v>
      </c>
      <c r="T334" s="22">
        <f t="shared" si="26"/>
        <v>37.3577292</v>
      </c>
      <c r="U334" s="22">
        <f t="shared" si="27"/>
        <v>83.89109431</v>
      </c>
      <c r="V334" s="22" t="str">
        <f>L332+K334-L334</f>
        <v>#VALUE!</v>
      </c>
      <c r="W334" s="46"/>
      <c r="X334" s="23"/>
      <c r="Y334" s="23"/>
      <c r="Z334" s="23"/>
      <c r="AA334" s="23"/>
      <c r="AB334" s="23"/>
    </row>
    <row r="335" ht="12.75" customHeight="1">
      <c r="A335" s="4" t="s">
        <v>46</v>
      </c>
      <c r="B335" s="101">
        <v>43632.0</v>
      </c>
      <c r="C335" s="3">
        <v>0.625</v>
      </c>
      <c r="D335" s="3">
        <v>0.75</v>
      </c>
      <c r="E335" s="39"/>
      <c r="F335" s="39"/>
      <c r="G335" s="39"/>
      <c r="H335" s="39"/>
      <c r="I335" s="39"/>
      <c r="J335" s="39"/>
      <c r="K335" s="47"/>
      <c r="L335" s="39"/>
      <c r="M335" s="39"/>
      <c r="N335" s="39"/>
      <c r="O335" s="39"/>
      <c r="P335" s="39" t="str">
        <f t="shared" si="24"/>
        <v/>
      </c>
      <c r="Q335" s="48"/>
      <c r="R335" s="39" t="str">
        <f t="shared" si="25"/>
        <v/>
      </c>
      <c r="S335" s="22" t="str">
        <f t="shared" si="2"/>
        <v/>
      </c>
      <c r="T335" s="39" t="str">
        <f t="shared" si="26"/>
        <v/>
      </c>
      <c r="U335" s="39" t="str">
        <f t="shared" si="27"/>
        <v/>
      </c>
      <c r="V335" s="42"/>
      <c r="W335" s="50"/>
      <c r="X335" s="23"/>
      <c r="Y335" s="23"/>
      <c r="Z335" s="23"/>
      <c r="AA335" s="23"/>
      <c r="AB335" s="23"/>
    </row>
    <row r="336" ht="12.75" customHeight="1">
      <c r="A336" s="8" t="s">
        <v>25</v>
      </c>
      <c r="B336" s="100">
        <v>43633.0</v>
      </c>
      <c r="C336" s="10">
        <v>0.375</v>
      </c>
      <c r="D336" s="10">
        <v>0.5</v>
      </c>
      <c r="E336" s="22">
        <v>34.7</v>
      </c>
      <c r="F336" s="22"/>
      <c r="G336" s="22">
        <v>28.4</v>
      </c>
      <c r="H336" s="22">
        <v>26.0</v>
      </c>
      <c r="I336" s="22">
        <v>2.5</v>
      </c>
      <c r="J336" s="22">
        <v>28.2</v>
      </c>
      <c r="K336" s="25" t="s">
        <v>63</v>
      </c>
      <c r="L336" s="22">
        <v>47.12</v>
      </c>
      <c r="M336" s="22"/>
      <c r="N336" s="22"/>
      <c r="O336" s="22">
        <f>E338</f>
        <v>35.8</v>
      </c>
      <c r="P336" s="22" t="str">
        <f t="shared" si="24"/>
        <v/>
      </c>
      <c r="Q336" s="53"/>
      <c r="R336" s="22">
        <f t="shared" si="25"/>
        <v>33.61126698</v>
      </c>
      <c r="S336" s="22">
        <f t="shared" si="2"/>
        <v>31.69126698</v>
      </c>
      <c r="T336" s="22">
        <f t="shared" si="26"/>
        <v>38.68484051</v>
      </c>
      <c r="U336" s="22">
        <f t="shared" si="27"/>
        <v>81.92166898</v>
      </c>
      <c r="V336" s="22" t="str">
        <f>L334+K336-L336</f>
        <v>#VALUE!</v>
      </c>
      <c r="W336" s="46"/>
      <c r="X336" s="23"/>
      <c r="Y336" s="23"/>
      <c r="Z336" s="23"/>
      <c r="AA336" s="23"/>
      <c r="AB336" s="23"/>
    </row>
    <row r="337" ht="12.75" customHeight="1">
      <c r="A337" s="4" t="s">
        <v>25</v>
      </c>
      <c r="B337" s="101">
        <v>43633.0</v>
      </c>
      <c r="C337" s="3">
        <v>0.625</v>
      </c>
      <c r="D337" s="3">
        <v>0.75</v>
      </c>
      <c r="E337" s="39">
        <v>34.4</v>
      </c>
      <c r="F337" s="39"/>
      <c r="G337" s="39">
        <v>32.0</v>
      </c>
      <c r="H337" s="39">
        <v>26.2</v>
      </c>
      <c r="I337" s="39">
        <v>2.0</v>
      </c>
      <c r="J337" s="39">
        <v>34.2</v>
      </c>
      <c r="K337" s="47" t="s">
        <v>63</v>
      </c>
      <c r="L337" s="39">
        <v>45.38</v>
      </c>
      <c r="M337" s="39">
        <v>57.9</v>
      </c>
      <c r="N337" s="39"/>
      <c r="O337" s="39"/>
      <c r="P337" s="39" t="str">
        <f t="shared" si="24"/>
        <v/>
      </c>
      <c r="Q337" s="54"/>
      <c r="R337" s="39">
        <f t="shared" si="25"/>
        <v>34.01068335</v>
      </c>
      <c r="S337" s="22">
        <f t="shared" si="2"/>
        <v>29.37068335</v>
      </c>
      <c r="T337" s="39">
        <f t="shared" si="26"/>
        <v>47.54274065</v>
      </c>
      <c r="U337" s="39">
        <f t="shared" si="27"/>
        <v>61.77743004</v>
      </c>
      <c r="V337" s="42" t="str">
        <f>L336+K337-L337</f>
        <v>#VALUE!</v>
      </c>
      <c r="W337" s="50"/>
      <c r="X337" s="23"/>
      <c r="Y337" s="23"/>
      <c r="Z337" s="23"/>
      <c r="AA337" s="23"/>
      <c r="AB337" s="23"/>
    </row>
    <row r="338" ht="12.75" customHeight="1">
      <c r="A338" s="8" t="s">
        <v>39</v>
      </c>
      <c r="B338" s="100">
        <v>43634.0</v>
      </c>
      <c r="C338" s="10">
        <v>0.375</v>
      </c>
      <c r="D338" s="10">
        <v>0.5</v>
      </c>
      <c r="E338" s="22">
        <v>35.8</v>
      </c>
      <c r="F338" s="22"/>
      <c r="G338" s="22">
        <v>28.5</v>
      </c>
      <c r="H338" s="22">
        <v>26.1</v>
      </c>
      <c r="I338" s="22">
        <v>3.4</v>
      </c>
      <c r="J338" s="22">
        <v>29.1</v>
      </c>
      <c r="K338" s="25" t="s">
        <v>222</v>
      </c>
      <c r="L338" s="22">
        <v>62.93</v>
      </c>
      <c r="M338" s="22"/>
      <c r="N338" s="22"/>
      <c r="O338" s="22">
        <f>E340</f>
        <v>35.7</v>
      </c>
      <c r="P338" s="22" t="str">
        <f t="shared" si="24"/>
        <v/>
      </c>
      <c r="Q338" s="33"/>
      <c r="R338" s="22">
        <f t="shared" si="25"/>
        <v>33.81046118</v>
      </c>
      <c r="S338" s="22">
        <f t="shared" si="2"/>
        <v>31.89046118</v>
      </c>
      <c r="T338" s="22">
        <f t="shared" si="26"/>
        <v>38.90996856</v>
      </c>
      <c r="U338" s="22">
        <f t="shared" si="27"/>
        <v>81.95961693</v>
      </c>
      <c r="V338" s="53" t="str">
        <f>L336+K338-L338</f>
        <v>#VALUE!</v>
      </c>
      <c r="W338" s="46"/>
      <c r="X338" s="23"/>
      <c r="Y338" s="23"/>
      <c r="Z338" s="23"/>
      <c r="AA338" s="23"/>
      <c r="AB338" s="23"/>
    </row>
    <row r="339" ht="12.75" customHeight="1">
      <c r="A339" s="4" t="s">
        <v>39</v>
      </c>
      <c r="B339" s="101">
        <v>43634.0</v>
      </c>
      <c r="C339" s="3">
        <v>0.625</v>
      </c>
      <c r="D339" s="3">
        <v>0.75</v>
      </c>
      <c r="E339" s="39">
        <v>35.8</v>
      </c>
      <c r="F339" s="39"/>
      <c r="G339" s="39">
        <v>32.2</v>
      </c>
      <c r="H339" s="39">
        <v>27.7</v>
      </c>
      <c r="I339" s="39">
        <v>1.5</v>
      </c>
      <c r="J339" s="39">
        <v>30.2</v>
      </c>
      <c r="K339" s="47" t="s">
        <v>63</v>
      </c>
      <c r="L339" s="39">
        <v>60.48</v>
      </c>
      <c r="M339" s="39"/>
      <c r="N339" s="39"/>
      <c r="O339" s="39"/>
      <c r="P339" s="39" t="str">
        <f t="shared" si="24"/>
        <v/>
      </c>
      <c r="Q339" s="48"/>
      <c r="R339" s="39">
        <f t="shared" si="25"/>
        <v>37.14044233</v>
      </c>
      <c r="S339" s="22">
        <f t="shared" si="2"/>
        <v>33.54044233</v>
      </c>
      <c r="T339" s="39">
        <f t="shared" si="26"/>
        <v>48.08268417</v>
      </c>
      <c r="U339" s="39">
        <f t="shared" si="27"/>
        <v>69.75576117</v>
      </c>
      <c r="V339" s="42" t="str">
        <f t="shared" ref="V339:V340" si="28">L338+K339-L339</f>
        <v>#VALUE!</v>
      </c>
      <c r="W339" s="50"/>
      <c r="X339" s="23"/>
      <c r="Y339" s="23"/>
      <c r="Z339" s="23"/>
      <c r="AA339" s="23"/>
      <c r="AB339" s="23"/>
    </row>
    <row r="340" ht="12.75" customHeight="1">
      <c r="A340" s="8" t="s">
        <v>42</v>
      </c>
      <c r="B340" s="100">
        <v>43635.0</v>
      </c>
      <c r="C340" s="10">
        <v>0.375</v>
      </c>
      <c r="D340" s="10">
        <v>0.5</v>
      </c>
      <c r="E340" s="22">
        <v>35.7</v>
      </c>
      <c r="F340" s="22"/>
      <c r="G340" s="22">
        <v>26.2</v>
      </c>
      <c r="H340" s="22">
        <v>25.7</v>
      </c>
      <c r="I340" s="22">
        <v>0.1</v>
      </c>
      <c r="J340" s="22">
        <v>28.9</v>
      </c>
      <c r="K340" s="25" t="s">
        <v>139</v>
      </c>
      <c r="L340" s="22">
        <v>75.1</v>
      </c>
      <c r="M340" s="22">
        <v>66.52</v>
      </c>
      <c r="N340" s="22"/>
      <c r="O340" s="22">
        <f>E342</f>
        <v>34.2</v>
      </c>
      <c r="P340" s="22" t="str">
        <f t="shared" si="24"/>
        <v/>
      </c>
      <c r="Q340" s="53"/>
      <c r="R340" s="22">
        <f t="shared" si="25"/>
        <v>33.01980784</v>
      </c>
      <c r="S340" s="22">
        <f t="shared" si="2"/>
        <v>32.61980784</v>
      </c>
      <c r="T340" s="22">
        <f t="shared" si="26"/>
        <v>34.01068335</v>
      </c>
      <c r="U340" s="22">
        <f t="shared" si="27"/>
        <v>95.91047467</v>
      </c>
      <c r="V340" s="22" t="str">
        <f t="shared" si="28"/>
        <v>#VALUE!</v>
      </c>
      <c r="W340" s="46"/>
      <c r="X340" s="23"/>
      <c r="Y340" s="23"/>
      <c r="Z340" s="23"/>
      <c r="AA340" s="23"/>
      <c r="AB340" s="23"/>
    </row>
    <row r="341" ht="12.75" customHeight="1">
      <c r="A341" s="4" t="s">
        <v>42</v>
      </c>
      <c r="B341" s="29">
        <v>43635.0</v>
      </c>
      <c r="C341" s="3">
        <v>0.625</v>
      </c>
      <c r="D341" s="3">
        <v>0.75</v>
      </c>
      <c r="E341" s="39">
        <v>33.2</v>
      </c>
      <c r="F341" s="39"/>
      <c r="G341" s="39">
        <v>31.6</v>
      </c>
      <c r="H341" s="39">
        <v>25.8</v>
      </c>
      <c r="I341" s="39">
        <v>2.5</v>
      </c>
      <c r="J341" s="39">
        <v>26.9</v>
      </c>
      <c r="K341" s="47" t="s">
        <v>63</v>
      </c>
      <c r="L341" s="39">
        <v>62.34</v>
      </c>
      <c r="M341" s="39"/>
      <c r="N341" s="39"/>
      <c r="O341" s="39"/>
      <c r="P341" s="39" t="str">
        <f t="shared" si="24"/>
        <v/>
      </c>
      <c r="Q341" s="54"/>
      <c r="R341" s="39">
        <f t="shared" si="25"/>
        <v>33.21594473</v>
      </c>
      <c r="S341" s="22">
        <f t="shared" si="2"/>
        <v>28.57594473</v>
      </c>
      <c r="T341" s="39">
        <f t="shared" si="26"/>
        <v>46.47863297</v>
      </c>
      <c r="U341" s="39">
        <f t="shared" si="27"/>
        <v>61.48189589</v>
      </c>
      <c r="V341" s="42" t="str">
        <f>M340+K341-L341</f>
        <v>#VALUE!</v>
      </c>
      <c r="W341" s="50"/>
      <c r="X341" s="23"/>
      <c r="Y341" s="23"/>
      <c r="Z341" s="23"/>
      <c r="AA341" s="23"/>
      <c r="AB341" s="23"/>
    </row>
    <row r="342" ht="12.75" customHeight="1">
      <c r="A342" s="8" t="s">
        <v>43</v>
      </c>
      <c r="B342" s="9">
        <v>43636.0</v>
      </c>
      <c r="C342" s="10">
        <v>0.375</v>
      </c>
      <c r="D342" s="10">
        <v>0.5</v>
      </c>
      <c r="E342" s="22">
        <v>34.2</v>
      </c>
      <c r="F342" s="22"/>
      <c r="G342" s="22">
        <v>28.3</v>
      </c>
      <c r="H342" s="22">
        <v>26.2</v>
      </c>
      <c r="I342" s="22">
        <v>0.2</v>
      </c>
      <c r="J342" s="22">
        <v>29.1</v>
      </c>
      <c r="K342" s="25" t="s">
        <v>63</v>
      </c>
      <c r="L342" s="22">
        <v>60.36</v>
      </c>
      <c r="M342" s="22"/>
      <c r="N342" s="22"/>
      <c r="O342" s="22">
        <f>E344</f>
        <v>35.4</v>
      </c>
      <c r="P342" s="22" t="str">
        <f t="shared" si="24"/>
        <v/>
      </c>
      <c r="Q342" s="33"/>
      <c r="R342" s="22">
        <f t="shared" si="25"/>
        <v>34.01068335</v>
      </c>
      <c r="S342" s="22">
        <f t="shared" si="2"/>
        <v>32.33068335</v>
      </c>
      <c r="T342" s="22">
        <f t="shared" si="26"/>
        <v>38.46084696</v>
      </c>
      <c r="U342" s="22">
        <f t="shared" si="27"/>
        <v>84.06128804</v>
      </c>
      <c r="V342" s="22" t="str">
        <f>L341+K342-L342</f>
        <v>#VALUE!</v>
      </c>
      <c r="W342" s="46"/>
      <c r="X342" s="23"/>
      <c r="Y342" s="23"/>
      <c r="Z342" s="23"/>
      <c r="AA342" s="23"/>
      <c r="AB342" s="23"/>
    </row>
    <row r="343" ht="12.75" customHeight="1">
      <c r="A343" s="4" t="s">
        <v>43</v>
      </c>
      <c r="B343" s="29">
        <v>43636.0</v>
      </c>
      <c r="C343" s="3">
        <v>0.625</v>
      </c>
      <c r="D343" s="3">
        <v>0.75</v>
      </c>
      <c r="E343" s="54" t="s">
        <v>191</v>
      </c>
      <c r="F343" s="54"/>
      <c r="G343" s="54" t="s">
        <v>191</v>
      </c>
      <c r="H343" s="54" t="s">
        <v>191</v>
      </c>
      <c r="I343" s="54" t="s">
        <v>191</v>
      </c>
      <c r="J343" s="54" t="s">
        <v>191</v>
      </c>
      <c r="K343" s="126" t="s">
        <v>220</v>
      </c>
      <c r="L343" s="54" t="s">
        <v>191</v>
      </c>
      <c r="M343" s="39"/>
      <c r="N343" s="39"/>
      <c r="O343" s="39"/>
      <c r="P343" s="39" t="str">
        <f t="shared" si="24"/>
        <v/>
      </c>
      <c r="Q343" s="48"/>
      <c r="R343" s="39"/>
      <c r="S343" s="22" t="str">
        <f t="shared" si="2"/>
        <v/>
      </c>
      <c r="T343" s="39"/>
      <c r="U343" s="39"/>
      <c r="V343" s="42"/>
      <c r="W343" s="127" t="s">
        <v>191</v>
      </c>
      <c r="X343" s="23"/>
      <c r="Y343" s="23"/>
      <c r="Z343" s="23"/>
      <c r="AA343" s="23"/>
      <c r="AB343" s="23"/>
    </row>
    <row r="344" ht="12.75" customHeight="1">
      <c r="A344" s="8" t="s">
        <v>44</v>
      </c>
      <c r="B344" s="9">
        <v>43637.0</v>
      </c>
      <c r="C344" s="10">
        <v>0.375</v>
      </c>
      <c r="D344" s="10">
        <v>0.5</v>
      </c>
      <c r="E344" s="22">
        <v>35.4</v>
      </c>
      <c r="F344" s="22"/>
      <c r="G344" s="22">
        <v>28.8</v>
      </c>
      <c r="H344" s="22">
        <v>26.2</v>
      </c>
      <c r="I344" s="22">
        <v>5.5</v>
      </c>
      <c r="J344" s="22">
        <v>28.7</v>
      </c>
      <c r="K344" s="25" t="s">
        <v>170</v>
      </c>
      <c r="L344" s="22">
        <v>59.66</v>
      </c>
      <c r="M344" s="22"/>
      <c r="N344" s="22"/>
      <c r="O344" s="22">
        <f>E346</f>
        <v>35</v>
      </c>
      <c r="P344" s="22" t="str">
        <f t="shared" si="24"/>
        <v/>
      </c>
      <c r="Q344" s="53"/>
      <c r="R344" s="22">
        <f t="shared" ref="R344:R409" si="29">IF(H344="","",6.1078*(10^(((7.5*H344)/(237.3+H344)))))</f>
        <v>34.01068335</v>
      </c>
      <c r="S344" s="22">
        <f t="shared" si="2"/>
        <v>31.93068335</v>
      </c>
      <c r="T344" s="22">
        <f t="shared" ref="T344:T382" si="30">IF(G344="","",6.1078*(10^(((7.5*G344)/(237.3+G344)))))</f>
        <v>39.59220806</v>
      </c>
      <c r="U344" s="22">
        <f t="shared" ref="U344:U409" si="31">IF(T344="","",(S344/T344)*100)</f>
        <v>80.64890773</v>
      </c>
      <c r="V344" s="22" t="str">
        <f>L342+K344-L344</f>
        <v>#VALUE!</v>
      </c>
      <c r="W344" s="46"/>
      <c r="X344" s="23"/>
      <c r="Y344" s="23"/>
      <c r="Z344" s="23"/>
      <c r="AA344" s="23"/>
      <c r="AB344" s="23"/>
    </row>
    <row r="345" ht="12.75" customHeight="1">
      <c r="A345" s="4" t="s">
        <v>44</v>
      </c>
      <c r="B345" s="29">
        <v>43637.0</v>
      </c>
      <c r="C345" s="3">
        <v>0.625</v>
      </c>
      <c r="D345" s="3">
        <v>0.75</v>
      </c>
      <c r="E345" s="39">
        <v>34.0</v>
      </c>
      <c r="F345" s="39"/>
      <c r="G345" s="39">
        <v>32.4</v>
      </c>
      <c r="H345" s="39">
        <v>26.6</v>
      </c>
      <c r="I345" s="39">
        <v>1.1</v>
      </c>
      <c r="J345" s="39">
        <v>30.3</v>
      </c>
      <c r="K345" s="47" t="s">
        <v>63</v>
      </c>
      <c r="L345" s="39">
        <v>55.16</v>
      </c>
      <c r="M345" s="39"/>
      <c r="N345" s="39"/>
      <c r="O345" s="39"/>
      <c r="P345" s="39" t="str">
        <f t="shared" si="24"/>
        <v/>
      </c>
      <c r="Q345" s="54"/>
      <c r="R345" s="39">
        <f t="shared" si="29"/>
        <v>34.82194116</v>
      </c>
      <c r="S345" s="22">
        <f t="shared" si="2"/>
        <v>30.18194116</v>
      </c>
      <c r="T345" s="39">
        <f t="shared" si="30"/>
        <v>48.62794535</v>
      </c>
      <c r="U345" s="39">
        <f t="shared" si="31"/>
        <v>62.06707058</v>
      </c>
      <c r="V345" s="42" t="str">
        <f t="shared" ref="V345:V346" si="32">L344+K345-L345</f>
        <v>#VALUE!</v>
      </c>
      <c r="W345" s="50"/>
      <c r="X345" s="23"/>
      <c r="Y345" s="23"/>
      <c r="Z345" s="23"/>
      <c r="AA345" s="23"/>
      <c r="AB345" s="23"/>
    </row>
    <row r="346" ht="12.75" customHeight="1">
      <c r="A346" s="8" t="s">
        <v>45</v>
      </c>
      <c r="B346" s="9">
        <v>43638.0</v>
      </c>
      <c r="C346" s="10">
        <v>0.375</v>
      </c>
      <c r="D346" s="10">
        <v>0.5</v>
      </c>
      <c r="E346" s="22">
        <v>35.0</v>
      </c>
      <c r="F346" s="22"/>
      <c r="G346" s="22">
        <v>27.6</v>
      </c>
      <c r="H346" s="22">
        <v>25.9</v>
      </c>
      <c r="I346" s="22">
        <v>2.7</v>
      </c>
      <c r="J346" s="22">
        <v>29.0</v>
      </c>
      <c r="K346" s="25" t="s">
        <v>93</v>
      </c>
      <c r="L346" s="22">
        <v>57.66</v>
      </c>
      <c r="M346" s="22"/>
      <c r="N346" s="22"/>
      <c r="O346" s="22">
        <f>E348</f>
        <v>33.4</v>
      </c>
      <c r="P346" s="22" t="str">
        <f t="shared" si="24"/>
        <v/>
      </c>
      <c r="Q346" s="33"/>
      <c r="R346" s="22">
        <f t="shared" si="29"/>
        <v>33.41309631</v>
      </c>
      <c r="S346" s="22">
        <f t="shared" si="2"/>
        <v>32.05309631</v>
      </c>
      <c r="T346" s="22">
        <f t="shared" si="30"/>
        <v>36.92425667</v>
      </c>
      <c r="U346" s="22">
        <f t="shared" si="31"/>
        <v>86.80769554</v>
      </c>
      <c r="V346" s="22" t="str">
        <f t="shared" si="32"/>
        <v>#VALUE!</v>
      </c>
      <c r="W346" s="46"/>
      <c r="X346" s="23"/>
      <c r="Y346" s="23"/>
      <c r="Z346" s="23"/>
      <c r="AA346" s="23"/>
      <c r="AB346" s="23"/>
    </row>
    <row r="347" ht="12.75" customHeight="1">
      <c r="A347" s="4" t="s">
        <v>45</v>
      </c>
      <c r="B347" s="29">
        <v>43638.0</v>
      </c>
      <c r="C347" s="3">
        <v>0.625</v>
      </c>
      <c r="D347" s="3">
        <v>0.75</v>
      </c>
      <c r="E347" s="39"/>
      <c r="F347" s="39"/>
      <c r="G347" s="39"/>
      <c r="H347" s="39"/>
      <c r="I347" s="39"/>
      <c r="J347" s="39"/>
      <c r="K347" s="47"/>
      <c r="L347" s="39"/>
      <c r="M347" s="39"/>
      <c r="N347" s="39"/>
      <c r="O347" s="39"/>
      <c r="P347" s="39" t="str">
        <f t="shared" si="24"/>
        <v/>
      </c>
      <c r="Q347" s="48"/>
      <c r="R347" s="39" t="str">
        <f t="shared" si="29"/>
        <v/>
      </c>
      <c r="S347" s="22" t="str">
        <f t="shared" si="2"/>
        <v/>
      </c>
      <c r="T347" s="39" t="str">
        <f t="shared" si="30"/>
        <v/>
      </c>
      <c r="U347" s="39" t="str">
        <f t="shared" si="31"/>
        <v/>
      </c>
      <c r="V347" s="42"/>
      <c r="W347" s="50"/>
      <c r="X347" s="23"/>
      <c r="Y347" s="23"/>
      <c r="Z347" s="23"/>
      <c r="AA347" s="23"/>
      <c r="AB347" s="23"/>
    </row>
    <row r="348" ht="12.75" customHeight="1">
      <c r="A348" s="8" t="s">
        <v>46</v>
      </c>
      <c r="B348" s="9">
        <v>43639.0</v>
      </c>
      <c r="C348" s="10">
        <v>0.375</v>
      </c>
      <c r="D348" s="10">
        <v>0.5</v>
      </c>
      <c r="E348" s="22">
        <v>33.4</v>
      </c>
      <c r="F348" s="22"/>
      <c r="G348" s="22">
        <v>26.7</v>
      </c>
      <c r="H348" s="22">
        <v>25.0</v>
      </c>
      <c r="I348" s="22">
        <v>0.9</v>
      </c>
      <c r="J348" s="22">
        <v>27.3</v>
      </c>
      <c r="K348" s="25" t="s">
        <v>223</v>
      </c>
      <c r="L348" s="22">
        <v>75.94</v>
      </c>
      <c r="M348" s="22">
        <v>57.69</v>
      </c>
      <c r="N348" s="22"/>
      <c r="O348" s="22">
        <f>E350</f>
        <v>32.7</v>
      </c>
      <c r="P348" s="22" t="str">
        <f t="shared" si="24"/>
        <v/>
      </c>
      <c r="Q348" s="53"/>
      <c r="R348" s="22">
        <f t="shared" si="29"/>
        <v>31.67489286</v>
      </c>
      <c r="S348" s="22">
        <f t="shared" si="2"/>
        <v>30.31489286</v>
      </c>
      <c r="T348" s="22">
        <f t="shared" si="30"/>
        <v>35.0273704</v>
      </c>
      <c r="U348" s="22">
        <f t="shared" si="31"/>
        <v>86.5462994</v>
      </c>
      <c r="V348" s="22" t="str">
        <f>L346+K348-L348</f>
        <v>#VALUE!</v>
      </c>
      <c r="W348" s="46"/>
      <c r="X348" s="23"/>
      <c r="Y348" s="23"/>
      <c r="Z348" s="23"/>
      <c r="AA348" s="23"/>
      <c r="AB348" s="23"/>
    </row>
    <row r="349" ht="12.75" customHeight="1">
      <c r="A349" s="4" t="s">
        <v>46</v>
      </c>
      <c r="B349" s="29">
        <v>43639.0</v>
      </c>
      <c r="C349" s="3">
        <v>0.625</v>
      </c>
      <c r="D349" s="3">
        <v>0.75</v>
      </c>
      <c r="E349" s="39"/>
      <c r="F349" s="39"/>
      <c r="G349" s="39"/>
      <c r="H349" s="39"/>
      <c r="I349" s="39"/>
      <c r="J349" s="39"/>
      <c r="K349" s="47"/>
      <c r="L349" s="39"/>
      <c r="M349" s="39"/>
      <c r="N349" s="39"/>
      <c r="O349" s="39"/>
      <c r="P349" s="39" t="str">
        <f t="shared" si="24"/>
        <v/>
      </c>
      <c r="Q349" s="54"/>
      <c r="R349" s="39" t="str">
        <f t="shared" si="29"/>
        <v/>
      </c>
      <c r="S349" s="22" t="str">
        <f t="shared" si="2"/>
        <v/>
      </c>
      <c r="T349" s="39" t="str">
        <f t="shared" si="30"/>
        <v/>
      </c>
      <c r="U349" s="39" t="str">
        <f t="shared" si="31"/>
        <v/>
      </c>
      <c r="V349" s="42"/>
      <c r="W349" s="50"/>
      <c r="X349" s="23"/>
      <c r="Y349" s="23"/>
      <c r="Z349" s="23"/>
      <c r="AA349" s="23"/>
      <c r="AB349" s="23"/>
    </row>
    <row r="350" ht="12.75" customHeight="1">
      <c r="A350" s="8" t="s">
        <v>25</v>
      </c>
      <c r="B350" s="9">
        <v>43640.0</v>
      </c>
      <c r="C350" s="10">
        <v>0.375</v>
      </c>
      <c r="D350" s="10">
        <v>0.5</v>
      </c>
      <c r="E350" s="22">
        <v>32.7</v>
      </c>
      <c r="F350" s="22"/>
      <c r="G350" s="22">
        <v>27.0</v>
      </c>
      <c r="H350" s="22">
        <v>24.8</v>
      </c>
      <c r="I350" s="22">
        <v>2.8</v>
      </c>
      <c r="J350" s="22">
        <v>29.0</v>
      </c>
      <c r="K350" s="25" t="s">
        <v>63</v>
      </c>
      <c r="L350" s="22">
        <v>54.12</v>
      </c>
      <c r="M350" s="22"/>
      <c r="N350" s="22"/>
      <c r="O350" s="22">
        <f>E352</f>
        <v>33.8</v>
      </c>
      <c r="P350" s="22" t="str">
        <f t="shared" si="24"/>
        <v/>
      </c>
      <c r="Q350" s="33"/>
      <c r="R350" s="22">
        <f t="shared" si="29"/>
        <v>31.29951528</v>
      </c>
      <c r="S350" s="22">
        <f t="shared" si="2"/>
        <v>29.53951528</v>
      </c>
      <c r="T350" s="22">
        <f t="shared" si="30"/>
        <v>35.65000614</v>
      </c>
      <c r="U350" s="22">
        <f t="shared" si="31"/>
        <v>82.85977614</v>
      </c>
      <c r="V350" s="22" t="str">
        <f>M348+K350-L350</f>
        <v>#VALUE!</v>
      </c>
      <c r="W350" s="46"/>
      <c r="X350" s="23"/>
      <c r="Y350" s="23"/>
      <c r="Z350" s="23"/>
      <c r="AA350" s="23"/>
      <c r="AB350" s="23"/>
    </row>
    <row r="351" ht="12.75" customHeight="1">
      <c r="A351" s="4" t="s">
        <v>25</v>
      </c>
      <c r="B351" s="29">
        <v>43640.0</v>
      </c>
      <c r="C351" s="3">
        <v>0.625</v>
      </c>
      <c r="D351" s="3">
        <v>0.75</v>
      </c>
      <c r="E351" s="39">
        <v>33.4</v>
      </c>
      <c r="F351" s="39"/>
      <c r="G351" s="39">
        <v>32.9</v>
      </c>
      <c r="H351" s="39">
        <v>26.4</v>
      </c>
      <c r="I351" s="39">
        <v>1.8</v>
      </c>
      <c r="J351" s="39">
        <v>29.0</v>
      </c>
      <c r="K351" s="47" t="s">
        <v>63</v>
      </c>
      <c r="L351" s="39">
        <v>52.82</v>
      </c>
      <c r="M351" s="39"/>
      <c r="N351" s="39"/>
      <c r="O351" s="39"/>
      <c r="P351" s="39" t="str">
        <f t="shared" si="24"/>
        <v/>
      </c>
      <c r="Q351" s="48"/>
      <c r="R351" s="39">
        <f t="shared" si="29"/>
        <v>34.41422945</v>
      </c>
      <c r="S351" s="22">
        <f t="shared" si="2"/>
        <v>29.21422945</v>
      </c>
      <c r="T351" s="39">
        <f t="shared" si="30"/>
        <v>50.01465102</v>
      </c>
      <c r="U351" s="39">
        <f t="shared" si="31"/>
        <v>58.41134318</v>
      </c>
      <c r="V351" s="42" t="str">
        <f t="shared" ref="V351:V352" si="33">L350+K351-L351</f>
        <v>#VALUE!</v>
      </c>
      <c r="W351" s="50"/>
      <c r="X351" s="23"/>
      <c r="Y351" s="23"/>
      <c r="Z351" s="23"/>
      <c r="AA351" s="23"/>
      <c r="AB351" s="23"/>
    </row>
    <row r="352" ht="12.75" customHeight="1">
      <c r="A352" s="8" t="s">
        <v>39</v>
      </c>
      <c r="B352" s="9">
        <v>43641.0</v>
      </c>
      <c r="C352" s="10">
        <v>0.375</v>
      </c>
      <c r="D352" s="10">
        <v>0.5</v>
      </c>
      <c r="E352" s="22">
        <v>33.8</v>
      </c>
      <c r="F352" s="22"/>
      <c r="G352" s="22">
        <v>28.5</v>
      </c>
      <c r="H352" s="22">
        <v>26.2</v>
      </c>
      <c r="I352" s="22">
        <v>0.2</v>
      </c>
      <c r="J352" s="22">
        <v>28.7</v>
      </c>
      <c r="K352" s="25" t="s">
        <v>59</v>
      </c>
      <c r="L352" s="22">
        <v>59.76</v>
      </c>
      <c r="M352" s="22">
        <v>56.02</v>
      </c>
      <c r="N352" s="22"/>
      <c r="O352" s="22">
        <f>E354</f>
        <v>34.5</v>
      </c>
      <c r="P352" s="22" t="str">
        <f t="shared" si="24"/>
        <v/>
      </c>
      <c r="Q352" s="53"/>
      <c r="R352" s="22">
        <f t="shared" si="29"/>
        <v>34.01068335</v>
      </c>
      <c r="S352" s="22">
        <f t="shared" si="2"/>
        <v>32.17068335</v>
      </c>
      <c r="T352" s="22">
        <f t="shared" si="30"/>
        <v>38.90996856</v>
      </c>
      <c r="U352" s="22">
        <f t="shared" si="31"/>
        <v>82.67979785</v>
      </c>
      <c r="V352" s="53" t="str">
        <f t="shared" si="33"/>
        <v>#VALUE!</v>
      </c>
      <c r="W352" s="46"/>
      <c r="X352" s="23"/>
      <c r="Y352" s="23"/>
      <c r="Z352" s="23"/>
      <c r="AA352" s="23"/>
      <c r="AB352" s="23"/>
    </row>
    <row r="353" ht="12.75" customHeight="1">
      <c r="A353" s="4" t="s">
        <v>39</v>
      </c>
      <c r="B353" s="29">
        <v>43641.0</v>
      </c>
      <c r="C353" s="3">
        <v>0.625</v>
      </c>
      <c r="D353" s="3">
        <v>0.75</v>
      </c>
      <c r="E353" s="39">
        <v>34.2</v>
      </c>
      <c r="F353" s="39"/>
      <c r="G353" s="39">
        <v>32.4</v>
      </c>
      <c r="H353" s="39">
        <v>26.6</v>
      </c>
      <c r="I353" s="39">
        <v>2.8</v>
      </c>
      <c r="J353" s="39">
        <v>30.2</v>
      </c>
      <c r="K353" s="47" t="s">
        <v>63</v>
      </c>
      <c r="L353" s="39">
        <v>55.56</v>
      </c>
      <c r="M353" s="39"/>
      <c r="N353" s="39"/>
      <c r="O353" s="39"/>
      <c r="P353" s="39" t="str">
        <f t="shared" si="24"/>
        <v/>
      </c>
      <c r="Q353" s="54"/>
      <c r="R353" s="39">
        <f t="shared" si="29"/>
        <v>34.82194116</v>
      </c>
      <c r="S353" s="22">
        <f t="shared" si="2"/>
        <v>30.18194116</v>
      </c>
      <c r="T353" s="39">
        <f t="shared" si="30"/>
        <v>48.62794535</v>
      </c>
      <c r="U353" s="39">
        <f t="shared" si="31"/>
        <v>62.06707058</v>
      </c>
      <c r="V353" s="42" t="str">
        <f>M352+K353-L353</f>
        <v>#VALUE!</v>
      </c>
      <c r="W353" s="50"/>
      <c r="X353" s="23"/>
      <c r="Y353" s="23"/>
      <c r="Z353" s="23"/>
      <c r="AA353" s="23"/>
      <c r="AB353" s="23"/>
    </row>
    <row r="354" ht="12.75" customHeight="1">
      <c r="A354" s="8" t="s">
        <v>42</v>
      </c>
      <c r="B354" s="9">
        <v>43642.0</v>
      </c>
      <c r="C354" s="10">
        <v>0.375</v>
      </c>
      <c r="D354" s="10">
        <v>0.5</v>
      </c>
      <c r="E354" s="22">
        <v>34.5</v>
      </c>
      <c r="F354" s="22"/>
      <c r="G354" s="22">
        <v>28.4</v>
      </c>
      <c r="H354" s="22">
        <v>25.7</v>
      </c>
      <c r="I354" s="22">
        <v>0.9</v>
      </c>
      <c r="J354" s="22">
        <v>28.0</v>
      </c>
      <c r="K354" s="25" t="s">
        <v>80</v>
      </c>
      <c r="L354" s="22">
        <v>52.9</v>
      </c>
      <c r="M354" s="22"/>
      <c r="N354" s="22"/>
      <c r="O354" s="22">
        <f>E356</f>
        <v>34.2</v>
      </c>
      <c r="P354" s="22" t="str">
        <f t="shared" si="24"/>
        <v/>
      </c>
      <c r="Q354" s="33"/>
      <c r="R354" s="22">
        <f t="shared" si="29"/>
        <v>33.01980784</v>
      </c>
      <c r="S354" s="22">
        <f t="shared" si="2"/>
        <v>30.85980784</v>
      </c>
      <c r="T354" s="22">
        <f t="shared" si="30"/>
        <v>38.68484051</v>
      </c>
      <c r="U354" s="22">
        <f t="shared" si="31"/>
        <v>79.7723538</v>
      </c>
      <c r="V354" s="22" t="str">
        <f t="shared" ref="V354:V355" si="34">L353+K354-L354</f>
        <v>#VALUE!</v>
      </c>
      <c r="W354" s="46"/>
      <c r="X354" s="23"/>
      <c r="Y354" s="23"/>
      <c r="Z354" s="23"/>
      <c r="AA354" s="23"/>
      <c r="AB354" s="23"/>
    </row>
    <row r="355" ht="12.75" customHeight="1">
      <c r="A355" s="4" t="s">
        <v>42</v>
      </c>
      <c r="B355" s="29">
        <v>43642.0</v>
      </c>
      <c r="C355" s="3">
        <v>0.625</v>
      </c>
      <c r="D355" s="3">
        <v>0.75</v>
      </c>
      <c r="E355" s="39">
        <v>34.2</v>
      </c>
      <c r="F355" s="39"/>
      <c r="G355" s="39">
        <v>32.6</v>
      </c>
      <c r="H355" s="39">
        <v>26.1</v>
      </c>
      <c r="I355" s="39">
        <v>2.9</v>
      </c>
      <c r="J355" s="39">
        <v>30.6</v>
      </c>
      <c r="K355" s="47" t="s">
        <v>63</v>
      </c>
      <c r="L355" s="39">
        <v>50.16</v>
      </c>
      <c r="M355" s="39">
        <v>60.22</v>
      </c>
      <c r="N355" s="39"/>
      <c r="O355" s="39"/>
      <c r="P355" s="39" t="str">
        <f t="shared" si="24"/>
        <v/>
      </c>
      <c r="Q355" s="48"/>
      <c r="R355" s="39">
        <f t="shared" si="29"/>
        <v>33.81046118</v>
      </c>
      <c r="S355" s="22">
        <f t="shared" si="2"/>
        <v>28.61046118</v>
      </c>
      <c r="T355" s="39">
        <f t="shared" si="30"/>
        <v>49.17856797</v>
      </c>
      <c r="U355" s="39">
        <f t="shared" si="31"/>
        <v>58.17668623</v>
      </c>
      <c r="V355" s="42" t="str">
        <f t="shared" si="34"/>
        <v>#VALUE!</v>
      </c>
      <c r="W355" s="50"/>
      <c r="X355" s="23"/>
      <c r="Y355" s="23"/>
      <c r="Z355" s="23"/>
      <c r="AA355" s="23"/>
      <c r="AB355" s="23"/>
    </row>
    <row r="356" ht="12.75" customHeight="1">
      <c r="A356" s="8" t="s">
        <v>43</v>
      </c>
      <c r="B356" s="9">
        <v>43643.0</v>
      </c>
      <c r="C356" s="10">
        <v>0.375</v>
      </c>
      <c r="D356" s="10">
        <v>0.5</v>
      </c>
      <c r="E356" s="22">
        <v>34.2</v>
      </c>
      <c r="F356" s="22"/>
      <c r="G356" s="22">
        <v>29.2</v>
      </c>
      <c r="H356" s="22">
        <v>26.0</v>
      </c>
      <c r="I356" s="22">
        <v>2.1</v>
      </c>
      <c r="J356" s="22">
        <v>32.0</v>
      </c>
      <c r="K356" s="25" t="s">
        <v>63</v>
      </c>
      <c r="L356" s="22">
        <v>56.28</v>
      </c>
      <c r="M356" s="22"/>
      <c r="N356" s="22"/>
      <c r="O356" s="22">
        <f>E358</f>
        <v>34</v>
      </c>
      <c r="P356" s="22" t="str">
        <f t="shared" si="24"/>
        <v/>
      </c>
      <c r="Q356" s="53"/>
      <c r="R356" s="22">
        <f t="shared" si="29"/>
        <v>33.61126698</v>
      </c>
      <c r="S356" s="22">
        <f t="shared" si="2"/>
        <v>31.05126698</v>
      </c>
      <c r="T356" s="22">
        <f t="shared" si="30"/>
        <v>40.51803823</v>
      </c>
      <c r="U356" s="22">
        <f t="shared" si="31"/>
        <v>76.63566238</v>
      </c>
      <c r="V356" s="22" t="str">
        <f>M355+K356-L356</f>
        <v>#VALUE!</v>
      </c>
      <c r="W356" s="46"/>
      <c r="X356" s="23"/>
      <c r="Y356" s="23"/>
      <c r="Z356" s="23"/>
      <c r="AA356" s="23"/>
      <c r="AB356" s="23"/>
    </row>
    <row r="357" ht="12.75" customHeight="1">
      <c r="A357" s="4" t="s">
        <v>43</v>
      </c>
      <c r="B357" s="29">
        <v>43643.0</v>
      </c>
      <c r="C357" s="3">
        <v>0.625</v>
      </c>
      <c r="D357" s="3">
        <v>0.75</v>
      </c>
      <c r="E357" s="39">
        <v>33.9</v>
      </c>
      <c r="F357" s="39"/>
      <c r="G357" s="39">
        <v>31.8</v>
      </c>
      <c r="H357" s="39">
        <v>26.4</v>
      </c>
      <c r="I357" s="39">
        <v>2.8</v>
      </c>
      <c r="J357" s="39">
        <v>29.0</v>
      </c>
      <c r="K357" s="47" t="s">
        <v>63</v>
      </c>
      <c r="L357" s="39">
        <v>54.95</v>
      </c>
      <c r="M357" s="39"/>
      <c r="N357" s="39"/>
      <c r="O357" s="39"/>
      <c r="P357" s="39" t="str">
        <f t="shared" si="24"/>
        <v/>
      </c>
      <c r="Q357" s="54"/>
      <c r="R357" s="39">
        <f t="shared" si="29"/>
        <v>34.41422945</v>
      </c>
      <c r="S357" s="22">
        <f t="shared" si="2"/>
        <v>30.09422945</v>
      </c>
      <c r="T357" s="39">
        <f t="shared" si="30"/>
        <v>47.00807132</v>
      </c>
      <c r="U357" s="39">
        <f t="shared" si="31"/>
        <v>64.01928138</v>
      </c>
      <c r="V357" s="42" t="str">
        <f t="shared" ref="V357:V360" si="35">L356+K357-L357</f>
        <v>#VALUE!</v>
      </c>
      <c r="W357" s="50"/>
      <c r="X357" s="23"/>
      <c r="Y357" s="23"/>
      <c r="Z357" s="23"/>
      <c r="AA357" s="23"/>
      <c r="AB357" s="23"/>
    </row>
    <row r="358" ht="12.75" customHeight="1">
      <c r="A358" s="8" t="s">
        <v>44</v>
      </c>
      <c r="B358" s="9">
        <v>43644.0</v>
      </c>
      <c r="C358" s="10">
        <v>0.375</v>
      </c>
      <c r="D358" s="10">
        <v>0.5</v>
      </c>
      <c r="E358" s="22">
        <v>34.0</v>
      </c>
      <c r="F358" s="22"/>
      <c r="G358" s="22">
        <v>30.2</v>
      </c>
      <c r="H358" s="22">
        <v>26.4</v>
      </c>
      <c r="I358" s="22">
        <v>2.9</v>
      </c>
      <c r="J358" s="22">
        <v>33.1</v>
      </c>
      <c r="K358" s="25" t="s">
        <v>63</v>
      </c>
      <c r="L358" s="22">
        <v>51.08</v>
      </c>
      <c r="M358" s="22"/>
      <c r="N358" s="22"/>
      <c r="O358" s="22">
        <f>E360</f>
        <v>35.1</v>
      </c>
      <c r="P358" s="22" t="str">
        <f t="shared" si="24"/>
        <v/>
      </c>
      <c r="Q358" s="33"/>
      <c r="R358" s="22">
        <f t="shared" si="29"/>
        <v>34.41422945</v>
      </c>
      <c r="S358" s="22">
        <f t="shared" si="2"/>
        <v>31.37422945</v>
      </c>
      <c r="T358" s="22">
        <f t="shared" si="30"/>
        <v>42.91546075</v>
      </c>
      <c r="U358" s="22">
        <f t="shared" si="31"/>
        <v>73.10705489</v>
      </c>
      <c r="V358" s="22" t="str">
        <f t="shared" si="35"/>
        <v>#VALUE!</v>
      </c>
      <c r="W358" s="46"/>
      <c r="X358" s="23"/>
      <c r="Y358" s="23"/>
      <c r="Z358" s="23"/>
      <c r="AA358" s="23"/>
      <c r="AB358" s="23"/>
    </row>
    <row r="359" ht="12.75" customHeight="1">
      <c r="A359" s="4" t="s">
        <v>44</v>
      </c>
      <c r="B359" s="29">
        <v>43644.0</v>
      </c>
      <c r="C359" s="3">
        <v>0.625</v>
      </c>
      <c r="D359" s="3">
        <v>0.75</v>
      </c>
      <c r="E359" s="39">
        <v>34.2</v>
      </c>
      <c r="F359" s="39"/>
      <c r="G359" s="39">
        <v>32.2</v>
      </c>
      <c r="H359" s="39">
        <v>26.2</v>
      </c>
      <c r="I359" s="39">
        <v>2.7</v>
      </c>
      <c r="J359" s="39">
        <v>30.0</v>
      </c>
      <c r="K359" s="47" t="s">
        <v>63</v>
      </c>
      <c r="L359" s="39">
        <v>48.49</v>
      </c>
      <c r="M359" s="39"/>
      <c r="N359" s="39"/>
      <c r="O359" s="39"/>
      <c r="P359" s="39" t="str">
        <f t="shared" si="24"/>
        <v/>
      </c>
      <c r="Q359" s="48"/>
      <c r="R359" s="39">
        <f t="shared" si="29"/>
        <v>34.01068335</v>
      </c>
      <c r="S359" s="22">
        <f t="shared" si="2"/>
        <v>29.21068335</v>
      </c>
      <c r="T359" s="39">
        <f t="shared" si="30"/>
        <v>48.08268417</v>
      </c>
      <c r="U359" s="39">
        <f t="shared" si="31"/>
        <v>60.75094153</v>
      </c>
      <c r="V359" s="42" t="str">
        <f t="shared" si="35"/>
        <v>#VALUE!</v>
      </c>
      <c r="W359" s="50"/>
      <c r="X359" s="23"/>
      <c r="Y359" s="23"/>
      <c r="Z359" s="23"/>
      <c r="AA359" s="23"/>
      <c r="AB359" s="23"/>
    </row>
    <row r="360" ht="12.75" customHeight="1">
      <c r="A360" s="8" t="s">
        <v>45</v>
      </c>
      <c r="B360" s="9">
        <v>43645.0</v>
      </c>
      <c r="C360" s="10">
        <v>0.375</v>
      </c>
      <c r="D360" s="10">
        <v>0.5</v>
      </c>
      <c r="E360" s="22">
        <v>35.1</v>
      </c>
      <c r="F360" s="22"/>
      <c r="G360" s="22">
        <v>28.7</v>
      </c>
      <c r="H360" s="22">
        <v>26.0</v>
      </c>
      <c r="I360" s="22">
        <v>3.0</v>
      </c>
      <c r="J360" s="22">
        <v>31.2</v>
      </c>
      <c r="K360" s="25" t="s">
        <v>177</v>
      </c>
      <c r="L360" s="22">
        <v>55.9</v>
      </c>
      <c r="M360" s="22"/>
      <c r="N360" s="22"/>
      <c r="O360" s="22">
        <f>E362</f>
        <v>34</v>
      </c>
      <c r="P360" s="22" t="str">
        <f t="shared" si="24"/>
        <v/>
      </c>
      <c r="Q360" s="53"/>
      <c r="R360" s="22">
        <f t="shared" si="29"/>
        <v>33.61126698</v>
      </c>
      <c r="S360" s="22">
        <f t="shared" si="2"/>
        <v>31.45126698</v>
      </c>
      <c r="T360" s="22">
        <f t="shared" si="30"/>
        <v>39.36364749</v>
      </c>
      <c r="U360" s="22">
        <f t="shared" si="31"/>
        <v>79.89926998</v>
      </c>
      <c r="V360" s="22" t="str">
        <f t="shared" si="35"/>
        <v>#VALUE!</v>
      </c>
      <c r="W360" s="46"/>
      <c r="X360" s="23"/>
      <c r="Y360" s="23"/>
      <c r="Z360" s="23"/>
      <c r="AA360" s="23"/>
      <c r="AB360" s="23"/>
    </row>
    <row r="361" ht="12.75" customHeight="1">
      <c r="A361" s="4" t="s">
        <v>45</v>
      </c>
      <c r="B361" s="29">
        <v>43645.0</v>
      </c>
      <c r="C361" s="3">
        <v>0.625</v>
      </c>
      <c r="D361" s="3">
        <v>0.75</v>
      </c>
      <c r="E361" s="39"/>
      <c r="F361" s="39"/>
      <c r="G361" s="39"/>
      <c r="H361" s="39"/>
      <c r="I361" s="39"/>
      <c r="J361" s="39"/>
      <c r="K361" s="47"/>
      <c r="L361" s="39"/>
      <c r="M361" s="39"/>
      <c r="N361" s="39"/>
      <c r="O361" s="39"/>
      <c r="P361" s="39" t="str">
        <f t="shared" si="24"/>
        <v/>
      </c>
      <c r="Q361" s="54"/>
      <c r="R361" s="39" t="str">
        <f t="shared" si="29"/>
        <v/>
      </c>
      <c r="S361" s="22" t="str">
        <f t="shared" si="2"/>
        <v/>
      </c>
      <c r="T361" s="39" t="str">
        <f t="shared" si="30"/>
        <v/>
      </c>
      <c r="U361" s="39" t="str">
        <f t="shared" si="31"/>
        <v/>
      </c>
      <c r="V361" s="42"/>
      <c r="W361" s="50"/>
      <c r="X361" s="23"/>
      <c r="Y361" s="23"/>
      <c r="Z361" s="23"/>
      <c r="AA361" s="23"/>
      <c r="AB361" s="23"/>
    </row>
    <row r="362" ht="12.75" customHeight="1">
      <c r="A362" s="8" t="s">
        <v>46</v>
      </c>
      <c r="B362" s="9">
        <v>43646.0</v>
      </c>
      <c r="C362" s="10">
        <v>0.375</v>
      </c>
      <c r="D362" s="10">
        <v>0.5</v>
      </c>
      <c r="E362" s="22">
        <v>34.0</v>
      </c>
      <c r="F362" s="22"/>
      <c r="G362" s="22">
        <v>28.8</v>
      </c>
      <c r="H362" s="22">
        <v>26.3</v>
      </c>
      <c r="I362" s="22">
        <v>2.1</v>
      </c>
      <c r="J362" s="22">
        <v>29.8</v>
      </c>
      <c r="K362" s="25" t="s">
        <v>63</v>
      </c>
      <c r="L362" s="22">
        <v>51.47</v>
      </c>
      <c r="M362" s="22"/>
      <c r="N362" s="22"/>
      <c r="O362" s="22">
        <f>E364</f>
        <v>35.6</v>
      </c>
      <c r="P362" s="22" t="str">
        <f t="shared" si="24"/>
        <v/>
      </c>
      <c r="Q362" s="33"/>
      <c r="R362" s="22">
        <f t="shared" si="29"/>
        <v>34.21193795</v>
      </c>
      <c r="S362" s="22">
        <f t="shared" si="2"/>
        <v>32.21193795</v>
      </c>
      <c r="T362" s="22">
        <f t="shared" si="30"/>
        <v>39.59220806</v>
      </c>
      <c r="U362" s="22">
        <f t="shared" si="31"/>
        <v>81.35928639</v>
      </c>
      <c r="V362" s="22" t="str">
        <f>L360+K362-L362</f>
        <v>#VALUE!</v>
      </c>
      <c r="W362" s="46"/>
      <c r="X362" s="23"/>
      <c r="Y362" s="23"/>
      <c r="Z362" s="23"/>
      <c r="AA362" s="23"/>
      <c r="AB362" s="23"/>
    </row>
    <row r="363" ht="12.75" customHeight="1">
      <c r="A363" s="4" t="s">
        <v>46</v>
      </c>
      <c r="B363" s="29">
        <v>43646.0</v>
      </c>
      <c r="C363" s="3">
        <v>0.625</v>
      </c>
      <c r="D363" s="3">
        <v>0.75</v>
      </c>
      <c r="E363" s="39"/>
      <c r="F363" s="39"/>
      <c r="G363" s="39"/>
      <c r="H363" s="39"/>
      <c r="I363" s="39"/>
      <c r="J363" s="39"/>
      <c r="K363" s="47"/>
      <c r="L363" s="39"/>
      <c r="M363" s="39"/>
      <c r="N363" s="39"/>
      <c r="O363" s="39"/>
      <c r="P363" s="39" t="str">
        <f t="shared" si="24"/>
        <v/>
      </c>
      <c r="Q363" s="48"/>
      <c r="R363" s="39" t="str">
        <f t="shared" si="29"/>
        <v/>
      </c>
      <c r="S363" s="22" t="str">
        <f t="shared" si="2"/>
        <v/>
      </c>
      <c r="T363" s="39" t="str">
        <f t="shared" si="30"/>
        <v/>
      </c>
      <c r="U363" s="39" t="str">
        <f t="shared" si="31"/>
        <v/>
      </c>
      <c r="V363" s="42"/>
      <c r="W363" s="50"/>
      <c r="X363" s="23"/>
      <c r="Y363" s="23"/>
      <c r="Z363" s="23"/>
      <c r="AA363" s="23"/>
      <c r="AB363" s="23"/>
    </row>
    <row r="364" ht="12.75" customHeight="1">
      <c r="A364" s="8" t="s">
        <v>25</v>
      </c>
      <c r="B364" s="9">
        <v>43647.0</v>
      </c>
      <c r="C364" s="10">
        <v>0.375</v>
      </c>
      <c r="D364" s="10">
        <v>0.5</v>
      </c>
      <c r="E364" s="22">
        <v>35.6</v>
      </c>
      <c r="F364" s="22"/>
      <c r="G364" s="22">
        <v>28.5</v>
      </c>
      <c r="H364" s="22">
        <v>25.4</v>
      </c>
      <c r="I364" s="22">
        <v>2.3</v>
      </c>
      <c r="J364" s="22">
        <v>28.4</v>
      </c>
      <c r="K364" s="25" t="s">
        <v>224</v>
      </c>
      <c r="L364" s="22">
        <v>53.46</v>
      </c>
      <c r="M364" s="22"/>
      <c r="N364" s="22"/>
      <c r="O364" s="22">
        <f>E366</f>
        <v>35</v>
      </c>
      <c r="P364" s="22" t="str">
        <f t="shared" si="24"/>
        <v/>
      </c>
      <c r="Q364" s="33"/>
      <c r="R364" s="22">
        <f t="shared" si="29"/>
        <v>32.43744129</v>
      </c>
      <c r="S364" s="22">
        <f t="shared" si="2"/>
        <v>29.95744129</v>
      </c>
      <c r="T364" s="22">
        <f t="shared" si="30"/>
        <v>38.90996856</v>
      </c>
      <c r="U364" s="22">
        <f t="shared" si="31"/>
        <v>76.99168722</v>
      </c>
      <c r="V364" s="22" t="str">
        <f>L362+K364-L364</f>
        <v>#VALUE!</v>
      </c>
      <c r="W364" s="46"/>
      <c r="X364" s="23"/>
      <c r="Y364" s="23"/>
      <c r="Z364" s="23"/>
      <c r="AA364" s="23"/>
      <c r="AB364" s="23"/>
    </row>
    <row r="365" ht="12.75" customHeight="1">
      <c r="A365" s="4" t="s">
        <v>25</v>
      </c>
      <c r="B365" s="29">
        <v>43647.0</v>
      </c>
      <c r="C365" s="3">
        <v>0.625</v>
      </c>
      <c r="D365" s="3">
        <v>0.75</v>
      </c>
      <c r="E365" s="39">
        <v>34.2</v>
      </c>
      <c r="F365" s="39"/>
      <c r="G365" s="39">
        <v>32.3</v>
      </c>
      <c r="H365" s="39">
        <v>26.4</v>
      </c>
      <c r="I365" s="39">
        <v>1.1</v>
      </c>
      <c r="J365" s="39">
        <v>31.2</v>
      </c>
      <c r="K365" s="47" t="s">
        <v>63</v>
      </c>
      <c r="L365" s="39">
        <v>51.92</v>
      </c>
      <c r="M365" s="39"/>
      <c r="N365" s="39"/>
      <c r="O365" s="39"/>
      <c r="P365" s="39" t="str">
        <f t="shared" si="24"/>
        <v/>
      </c>
      <c r="Q365" s="48"/>
      <c r="R365" s="39">
        <f t="shared" si="29"/>
        <v>34.41422945</v>
      </c>
      <c r="S365" s="22">
        <f t="shared" si="2"/>
        <v>29.69422945</v>
      </c>
      <c r="T365" s="39">
        <f t="shared" si="30"/>
        <v>48.35464732</v>
      </c>
      <c r="U365" s="39">
        <f t="shared" si="31"/>
        <v>61.40925659</v>
      </c>
      <c r="V365" s="42" t="str">
        <f t="shared" ref="V365:V366" si="36">L364+K365-L365</f>
        <v>#VALUE!</v>
      </c>
      <c r="W365" s="50"/>
      <c r="X365" s="23"/>
      <c r="Y365" s="23"/>
      <c r="Z365" s="23"/>
      <c r="AA365" s="23"/>
      <c r="AB365" s="23"/>
    </row>
    <row r="366" ht="12.75" customHeight="1">
      <c r="A366" s="8" t="s">
        <v>39</v>
      </c>
      <c r="B366" s="9">
        <v>43648.0</v>
      </c>
      <c r="C366" s="10">
        <v>0.375</v>
      </c>
      <c r="D366" s="10">
        <v>0.5</v>
      </c>
      <c r="E366" s="22">
        <v>35.0</v>
      </c>
      <c r="F366" s="22"/>
      <c r="G366" s="22">
        <v>29.3</v>
      </c>
      <c r="H366" s="22">
        <v>26.5</v>
      </c>
      <c r="I366" s="22">
        <v>3.6</v>
      </c>
      <c r="J366" s="22">
        <v>29.5</v>
      </c>
      <c r="K366" s="25" t="s">
        <v>63</v>
      </c>
      <c r="L366" s="22">
        <v>48.08</v>
      </c>
      <c r="M366" s="22">
        <v>53.54</v>
      </c>
      <c r="N366" s="22"/>
      <c r="O366" s="22">
        <f>E368</f>
        <v>34.7</v>
      </c>
      <c r="P366" s="22" t="str">
        <f t="shared" si="24"/>
        <v/>
      </c>
      <c r="Q366" s="53"/>
      <c r="R366" s="22">
        <f t="shared" si="29"/>
        <v>34.61756235</v>
      </c>
      <c r="S366" s="22">
        <f t="shared" si="2"/>
        <v>32.37756235</v>
      </c>
      <c r="T366" s="22">
        <f t="shared" si="30"/>
        <v>40.7524173</v>
      </c>
      <c r="U366" s="22">
        <f t="shared" si="31"/>
        <v>79.44942779</v>
      </c>
      <c r="V366" s="22" t="str">
        <f t="shared" si="36"/>
        <v>#VALUE!</v>
      </c>
      <c r="W366" s="46"/>
      <c r="X366" s="23"/>
      <c r="Y366" s="23"/>
      <c r="Z366" s="23"/>
      <c r="AA366" s="23"/>
      <c r="AB366" s="23"/>
    </row>
    <row r="367" ht="12.75" customHeight="1">
      <c r="A367" s="4" t="s">
        <v>39</v>
      </c>
      <c r="B367" s="29">
        <v>43648.0</v>
      </c>
      <c r="C367" s="3">
        <v>0.625</v>
      </c>
      <c r="D367" s="3">
        <v>0.75</v>
      </c>
      <c r="E367" s="39">
        <v>34.9</v>
      </c>
      <c r="F367" s="39"/>
      <c r="G367" s="39">
        <v>32.0</v>
      </c>
      <c r="H367" s="39">
        <v>27.0</v>
      </c>
      <c r="I367" s="39">
        <v>1.4</v>
      </c>
      <c r="J367" s="39">
        <v>32.7</v>
      </c>
      <c r="K367" s="47" t="s">
        <v>63</v>
      </c>
      <c r="L367" s="39">
        <v>52.82</v>
      </c>
      <c r="M367" s="39"/>
      <c r="N367" s="39"/>
      <c r="O367" s="39"/>
      <c r="P367" s="39" t="str">
        <f t="shared" si="24"/>
        <v/>
      </c>
      <c r="Q367" s="54"/>
      <c r="R367" s="39">
        <f t="shared" si="29"/>
        <v>35.65000614</v>
      </c>
      <c r="S367" s="22">
        <f t="shared" si="2"/>
        <v>31.65000614</v>
      </c>
      <c r="T367" s="39">
        <f t="shared" si="30"/>
        <v>47.54274065</v>
      </c>
      <c r="U367" s="39">
        <f t="shared" si="31"/>
        <v>66.57169045</v>
      </c>
      <c r="V367" s="42" t="str">
        <f>M366+K367-L367</f>
        <v>#VALUE!</v>
      </c>
      <c r="W367" s="50"/>
      <c r="X367" s="23"/>
      <c r="Y367" s="23"/>
      <c r="Z367" s="23"/>
      <c r="AA367" s="23"/>
      <c r="AB367" s="23"/>
    </row>
    <row r="368" ht="12.75" customHeight="1">
      <c r="A368" s="8" t="s">
        <v>42</v>
      </c>
      <c r="B368" s="9">
        <v>43649.0</v>
      </c>
      <c r="C368" s="10">
        <v>0.375</v>
      </c>
      <c r="D368" s="10">
        <v>0.5</v>
      </c>
      <c r="E368" s="22">
        <v>34.7</v>
      </c>
      <c r="F368" s="22"/>
      <c r="G368" s="22">
        <v>28.1</v>
      </c>
      <c r="H368" s="22">
        <v>26.1</v>
      </c>
      <c r="I368" s="22">
        <v>2.1</v>
      </c>
      <c r="J368" s="22">
        <v>27.5</v>
      </c>
      <c r="K368" s="25" t="s">
        <v>73</v>
      </c>
      <c r="L368" s="22">
        <v>51.1</v>
      </c>
      <c r="M368" s="22"/>
      <c r="N368" s="22"/>
      <c r="O368" s="22">
        <f>E370</f>
        <v>34.1</v>
      </c>
      <c r="P368" s="22" t="str">
        <f t="shared" si="24"/>
        <v/>
      </c>
      <c r="Q368" s="33"/>
      <c r="R368" s="22">
        <f t="shared" si="29"/>
        <v>33.81046118</v>
      </c>
      <c r="S368" s="22">
        <f t="shared" si="2"/>
        <v>32.21046118</v>
      </c>
      <c r="T368" s="22">
        <f t="shared" si="30"/>
        <v>38.01624419</v>
      </c>
      <c r="U368" s="22">
        <f t="shared" si="31"/>
        <v>84.72815206</v>
      </c>
      <c r="V368" s="22" t="str">
        <f t="shared" ref="V368:V370" si="37">L367+K368-L368</f>
        <v>#VALUE!</v>
      </c>
      <c r="W368" s="46"/>
      <c r="X368" s="23"/>
      <c r="Y368" s="23"/>
      <c r="Z368" s="23"/>
      <c r="AA368" s="23"/>
      <c r="AB368" s="23"/>
    </row>
    <row r="369" ht="12.75" customHeight="1">
      <c r="A369" s="4" t="s">
        <v>42</v>
      </c>
      <c r="B369" s="29">
        <v>43649.0</v>
      </c>
      <c r="C369" s="3">
        <v>0.625</v>
      </c>
      <c r="D369" s="3">
        <v>0.75</v>
      </c>
      <c r="E369" s="39">
        <v>33.8</v>
      </c>
      <c r="F369" s="39"/>
      <c r="G369" s="39">
        <v>32.2</v>
      </c>
      <c r="H369" s="39">
        <v>26.8</v>
      </c>
      <c r="I369" s="39">
        <v>1.5</v>
      </c>
      <c r="J369" s="39">
        <v>29.1</v>
      </c>
      <c r="K369" s="47" t="s">
        <v>63</v>
      </c>
      <c r="L369" s="39">
        <v>50.3</v>
      </c>
      <c r="M369" s="39"/>
      <c r="N369" s="39"/>
      <c r="O369" s="39"/>
      <c r="P369" s="39" t="str">
        <f t="shared" si="24"/>
        <v/>
      </c>
      <c r="Q369" s="48"/>
      <c r="R369" s="39">
        <f t="shared" si="29"/>
        <v>35.23385461</v>
      </c>
      <c r="S369" s="22">
        <f t="shared" si="2"/>
        <v>30.91385461</v>
      </c>
      <c r="T369" s="39">
        <f t="shared" si="30"/>
        <v>48.08268417</v>
      </c>
      <c r="U369" s="39">
        <f t="shared" si="31"/>
        <v>64.29311329</v>
      </c>
      <c r="V369" s="42" t="str">
        <f t="shared" si="37"/>
        <v>#VALUE!</v>
      </c>
      <c r="W369" s="50"/>
      <c r="X369" s="23"/>
      <c r="Y369" s="23"/>
      <c r="Z369" s="23"/>
      <c r="AA369" s="23"/>
      <c r="AB369" s="23"/>
    </row>
    <row r="370" ht="12.75" customHeight="1">
      <c r="A370" s="8" t="s">
        <v>43</v>
      </c>
      <c r="B370" s="9">
        <v>43650.0</v>
      </c>
      <c r="C370" s="10">
        <v>0.375</v>
      </c>
      <c r="D370" s="10">
        <v>0.5</v>
      </c>
      <c r="E370" s="22">
        <v>34.1</v>
      </c>
      <c r="F370" s="22"/>
      <c r="G370" s="22">
        <v>28.5</v>
      </c>
      <c r="H370" s="22">
        <v>25.9</v>
      </c>
      <c r="I370" s="22">
        <v>1.8</v>
      </c>
      <c r="J370" s="22">
        <v>27.8</v>
      </c>
      <c r="K370" s="25" t="s">
        <v>80</v>
      </c>
      <c r="L370" s="22">
        <v>48.12</v>
      </c>
      <c r="M370" s="22">
        <v>55.04</v>
      </c>
      <c r="N370" s="22"/>
      <c r="O370" s="22">
        <f>E372</f>
        <v>35</v>
      </c>
      <c r="P370" s="22" t="str">
        <f t="shared" si="24"/>
        <v/>
      </c>
      <c r="Q370" s="53"/>
      <c r="R370" s="22">
        <f t="shared" si="29"/>
        <v>33.41309631</v>
      </c>
      <c r="S370" s="22">
        <f t="shared" si="2"/>
        <v>31.33309631</v>
      </c>
      <c r="T370" s="22">
        <f t="shared" si="30"/>
        <v>38.90996856</v>
      </c>
      <c r="U370" s="22">
        <f t="shared" si="31"/>
        <v>80.52716944</v>
      </c>
      <c r="V370" s="22" t="str">
        <f t="shared" si="37"/>
        <v>#VALUE!</v>
      </c>
      <c r="W370" s="46"/>
      <c r="X370" s="23"/>
      <c r="Y370" s="23"/>
      <c r="Z370" s="23"/>
      <c r="AA370" s="23"/>
      <c r="AB370" s="23"/>
    </row>
    <row r="371" ht="12.75" customHeight="1">
      <c r="A371" s="4" t="s">
        <v>43</v>
      </c>
      <c r="B371" s="29">
        <v>43650.0</v>
      </c>
      <c r="C371" s="3">
        <v>0.625</v>
      </c>
      <c r="D371" s="3">
        <v>0.75</v>
      </c>
      <c r="E371" s="39">
        <v>34.3</v>
      </c>
      <c r="F371" s="39"/>
      <c r="G371" s="39">
        <v>32.4</v>
      </c>
      <c r="H371" s="39">
        <v>27.0</v>
      </c>
      <c r="I371" s="39">
        <v>0.8</v>
      </c>
      <c r="J371" s="39">
        <v>27.1</v>
      </c>
      <c r="K371" s="47" t="s">
        <v>63</v>
      </c>
      <c r="L371" s="39">
        <v>53.55</v>
      </c>
      <c r="M371" s="39"/>
      <c r="N371" s="39"/>
      <c r="O371" s="39"/>
      <c r="P371" s="39" t="str">
        <f t="shared" si="24"/>
        <v/>
      </c>
      <c r="Q371" s="54"/>
      <c r="R371" s="39">
        <f t="shared" si="29"/>
        <v>35.65000614</v>
      </c>
      <c r="S371" s="22">
        <f t="shared" si="2"/>
        <v>31.33000614</v>
      </c>
      <c r="T371" s="39">
        <f t="shared" si="30"/>
        <v>48.62794535</v>
      </c>
      <c r="U371" s="39">
        <f t="shared" si="31"/>
        <v>64.42798665</v>
      </c>
      <c r="V371" s="42" t="str">
        <f>M370+K371-L371</f>
        <v>#VALUE!</v>
      </c>
      <c r="W371" s="50"/>
      <c r="X371" s="23"/>
      <c r="Y371" s="23"/>
      <c r="Z371" s="23"/>
      <c r="AA371" s="23"/>
      <c r="AB371" s="23"/>
    </row>
    <row r="372" ht="12.75" customHeight="1">
      <c r="A372" s="8" t="s">
        <v>44</v>
      </c>
      <c r="B372" s="9">
        <v>43651.0</v>
      </c>
      <c r="C372" s="10">
        <v>0.375</v>
      </c>
      <c r="D372" s="10">
        <v>0.5</v>
      </c>
      <c r="E372" s="22">
        <v>35.0</v>
      </c>
      <c r="F372" s="22"/>
      <c r="G372" s="22">
        <v>28.8</v>
      </c>
      <c r="H372" s="22">
        <v>26.8</v>
      </c>
      <c r="I372" s="22">
        <v>1.4</v>
      </c>
      <c r="J372" s="22">
        <v>28.9</v>
      </c>
      <c r="K372" s="25" t="s">
        <v>209</v>
      </c>
      <c r="L372" s="22">
        <v>60.53</v>
      </c>
      <c r="M372" s="22">
        <v>50.59</v>
      </c>
      <c r="N372" s="22"/>
      <c r="O372" s="22">
        <f>E374</f>
        <v>35.2</v>
      </c>
      <c r="P372" s="22" t="str">
        <f t="shared" si="24"/>
        <v/>
      </c>
      <c r="Q372" s="33"/>
      <c r="R372" s="22">
        <f t="shared" si="29"/>
        <v>35.23385461</v>
      </c>
      <c r="S372" s="22">
        <f t="shared" si="2"/>
        <v>33.63385461</v>
      </c>
      <c r="T372" s="22">
        <f t="shared" si="30"/>
        <v>39.59220806</v>
      </c>
      <c r="U372" s="22">
        <f t="shared" si="31"/>
        <v>84.9506917</v>
      </c>
      <c r="V372" s="22" t="str">
        <f>L371+K372-L372</f>
        <v>#VALUE!</v>
      </c>
      <c r="W372" s="46"/>
      <c r="X372" s="23"/>
      <c r="Y372" s="23"/>
      <c r="Z372" s="23"/>
      <c r="AA372" s="23"/>
      <c r="AB372" s="23"/>
    </row>
    <row r="373" ht="12.75" customHeight="1">
      <c r="A373" s="4" t="s">
        <v>44</v>
      </c>
      <c r="B373" s="29">
        <v>43651.0</v>
      </c>
      <c r="C373" s="3">
        <v>0.625</v>
      </c>
      <c r="D373" s="3">
        <v>0.75</v>
      </c>
      <c r="E373" s="39">
        <v>34.1</v>
      </c>
      <c r="F373" s="39"/>
      <c r="G373" s="39">
        <v>32.1</v>
      </c>
      <c r="H373" s="39">
        <v>26.3</v>
      </c>
      <c r="I373" s="39">
        <v>2.1</v>
      </c>
      <c r="J373" s="39">
        <v>29.1</v>
      </c>
      <c r="K373" s="47" t="s">
        <v>63</v>
      </c>
      <c r="L373" s="39">
        <v>50.0</v>
      </c>
      <c r="M373" s="39"/>
      <c r="N373" s="39"/>
      <c r="O373" s="39"/>
      <c r="P373" s="39" t="str">
        <f t="shared" si="24"/>
        <v/>
      </c>
      <c r="Q373" s="48"/>
      <c r="R373" s="39">
        <f t="shared" si="29"/>
        <v>34.21193795</v>
      </c>
      <c r="S373" s="22">
        <f t="shared" si="2"/>
        <v>29.57193795</v>
      </c>
      <c r="T373" s="39">
        <f t="shared" si="30"/>
        <v>47.81205043</v>
      </c>
      <c r="U373" s="39">
        <f t="shared" si="31"/>
        <v>61.85038642</v>
      </c>
      <c r="V373" s="42" t="str">
        <f>M372+K373-L373</f>
        <v>#VALUE!</v>
      </c>
      <c r="W373" s="50"/>
      <c r="X373" s="23"/>
      <c r="Y373" s="23"/>
      <c r="Z373" s="23"/>
      <c r="AA373" s="23"/>
      <c r="AB373" s="23"/>
    </row>
    <row r="374" ht="12.75" customHeight="1">
      <c r="A374" s="8" t="s">
        <v>45</v>
      </c>
      <c r="B374" s="9">
        <v>43652.0</v>
      </c>
      <c r="C374" s="10">
        <v>0.375</v>
      </c>
      <c r="D374" s="10">
        <v>0.5</v>
      </c>
      <c r="E374" s="22">
        <v>35.2</v>
      </c>
      <c r="F374" s="22"/>
      <c r="G374" s="22">
        <v>28.5</v>
      </c>
      <c r="H374" s="22">
        <v>25.8</v>
      </c>
      <c r="I374" s="22">
        <v>1.4</v>
      </c>
      <c r="J374" s="22">
        <v>29.9</v>
      </c>
      <c r="K374" s="25" t="s">
        <v>63</v>
      </c>
      <c r="L374" s="22">
        <v>47.09</v>
      </c>
      <c r="M374" s="22"/>
      <c r="N374" s="22"/>
      <c r="O374" s="22">
        <f>E376</f>
        <v>34.9</v>
      </c>
      <c r="P374" s="22" t="str">
        <f t="shared" si="24"/>
        <v/>
      </c>
      <c r="Q374" s="53"/>
      <c r="R374" s="22">
        <f t="shared" si="29"/>
        <v>33.21594473</v>
      </c>
      <c r="S374" s="22">
        <f t="shared" si="2"/>
        <v>31.05594473</v>
      </c>
      <c r="T374" s="22">
        <f t="shared" si="30"/>
        <v>38.90996856</v>
      </c>
      <c r="U374" s="22">
        <f t="shared" si="31"/>
        <v>79.81488005</v>
      </c>
      <c r="V374" s="22" t="str">
        <f>L373+K374-L374</f>
        <v>#VALUE!</v>
      </c>
      <c r="W374" s="46"/>
      <c r="X374" s="23"/>
      <c r="Y374" s="23"/>
      <c r="Z374" s="23"/>
      <c r="AA374" s="23"/>
      <c r="AB374" s="23"/>
    </row>
    <row r="375" ht="12.75" customHeight="1">
      <c r="A375" s="4" t="s">
        <v>45</v>
      </c>
      <c r="B375" s="29">
        <v>43652.0</v>
      </c>
      <c r="C375" s="3">
        <v>0.625</v>
      </c>
      <c r="D375" s="3">
        <v>0.75</v>
      </c>
      <c r="E375" s="39"/>
      <c r="F375" s="39"/>
      <c r="G375" s="39"/>
      <c r="H375" s="39"/>
      <c r="I375" s="39"/>
      <c r="J375" s="39"/>
      <c r="K375" s="47"/>
      <c r="L375" s="39"/>
      <c r="M375" s="39"/>
      <c r="N375" s="39"/>
      <c r="O375" s="39"/>
      <c r="P375" s="39" t="str">
        <f t="shared" si="24"/>
        <v/>
      </c>
      <c r="Q375" s="54"/>
      <c r="R375" s="39" t="str">
        <f t="shared" si="29"/>
        <v/>
      </c>
      <c r="S375" s="22" t="str">
        <f t="shared" si="2"/>
        <v/>
      </c>
      <c r="T375" s="39" t="str">
        <f t="shared" si="30"/>
        <v/>
      </c>
      <c r="U375" s="39" t="str">
        <f t="shared" si="31"/>
        <v/>
      </c>
      <c r="V375" s="42"/>
      <c r="W375" s="50"/>
      <c r="X375" s="23"/>
      <c r="Y375" s="23"/>
      <c r="Z375" s="23"/>
      <c r="AA375" s="23"/>
      <c r="AB375" s="23"/>
    </row>
    <row r="376" ht="12.75" customHeight="1">
      <c r="A376" s="8" t="s">
        <v>46</v>
      </c>
      <c r="B376" s="9">
        <v>43653.0</v>
      </c>
      <c r="C376" s="10">
        <v>0.375</v>
      </c>
      <c r="D376" s="10">
        <v>0.5</v>
      </c>
      <c r="E376" s="22">
        <v>34.9</v>
      </c>
      <c r="F376" s="22"/>
      <c r="G376" s="22">
        <v>29.0</v>
      </c>
      <c r="H376" s="22">
        <v>26.1</v>
      </c>
      <c r="I376" s="22">
        <v>1.9</v>
      </c>
      <c r="J376" s="22">
        <v>28.2</v>
      </c>
      <c r="K376" s="25" t="s">
        <v>63</v>
      </c>
      <c r="L376" s="22">
        <v>41.58</v>
      </c>
      <c r="M376" s="22"/>
      <c r="N376" s="22"/>
      <c r="O376" s="22">
        <f>E378</f>
        <v>35.6</v>
      </c>
      <c r="P376" s="22" t="str">
        <f t="shared" si="24"/>
        <v/>
      </c>
      <c r="Q376" s="33"/>
      <c r="R376" s="22">
        <f t="shared" si="29"/>
        <v>33.81046118</v>
      </c>
      <c r="S376" s="22">
        <f t="shared" si="2"/>
        <v>31.49046118</v>
      </c>
      <c r="T376" s="22">
        <f t="shared" si="30"/>
        <v>40.05279577</v>
      </c>
      <c r="U376" s="22">
        <f t="shared" si="31"/>
        <v>78.62237972</v>
      </c>
      <c r="V376" s="22" t="str">
        <f>L374+K376-L376</f>
        <v>#VALUE!</v>
      </c>
      <c r="W376" s="46"/>
      <c r="X376" s="23"/>
      <c r="Y376" s="23"/>
      <c r="Z376" s="23"/>
      <c r="AA376" s="23"/>
      <c r="AB376" s="23"/>
    </row>
    <row r="377" ht="12.75" customHeight="1">
      <c r="A377" s="4" t="s">
        <v>46</v>
      </c>
      <c r="B377" s="29">
        <v>43653.0</v>
      </c>
      <c r="C377" s="3">
        <v>0.625</v>
      </c>
      <c r="D377" s="3">
        <v>0.75</v>
      </c>
      <c r="E377" s="39"/>
      <c r="F377" s="39"/>
      <c r="G377" s="39"/>
      <c r="H377" s="39"/>
      <c r="I377" s="39"/>
      <c r="J377" s="39"/>
      <c r="K377" s="47"/>
      <c r="L377" s="39"/>
      <c r="M377" s="39"/>
      <c r="N377" s="39"/>
      <c r="O377" s="39"/>
      <c r="P377" s="39" t="str">
        <f t="shared" si="24"/>
        <v/>
      </c>
      <c r="Q377" s="48"/>
      <c r="R377" s="39" t="str">
        <f t="shared" si="29"/>
        <v/>
      </c>
      <c r="S377" s="22" t="str">
        <f t="shared" si="2"/>
        <v/>
      </c>
      <c r="T377" s="39" t="str">
        <f t="shared" si="30"/>
        <v/>
      </c>
      <c r="U377" s="39" t="str">
        <f t="shared" si="31"/>
        <v/>
      </c>
      <c r="V377" s="42"/>
      <c r="W377" s="50"/>
      <c r="X377" s="23"/>
      <c r="Y377" s="23"/>
      <c r="Z377" s="23"/>
      <c r="AA377" s="23"/>
      <c r="AB377" s="23"/>
    </row>
    <row r="378" ht="12.75" customHeight="1">
      <c r="A378" s="8" t="s">
        <v>25</v>
      </c>
      <c r="B378" s="9">
        <v>43654.0</v>
      </c>
      <c r="C378" s="10">
        <v>0.375</v>
      </c>
      <c r="D378" s="10">
        <v>0.5</v>
      </c>
      <c r="E378" s="22">
        <v>35.6</v>
      </c>
      <c r="F378" s="22"/>
      <c r="G378" s="22">
        <v>28.5</v>
      </c>
      <c r="H378" s="22">
        <v>26.6</v>
      </c>
      <c r="I378" s="22">
        <v>0.8</v>
      </c>
      <c r="J378" s="22">
        <v>29.1</v>
      </c>
      <c r="K378" s="25" t="s">
        <v>63</v>
      </c>
      <c r="L378" s="22">
        <v>39.38</v>
      </c>
      <c r="M378" s="22">
        <v>55.3</v>
      </c>
      <c r="N378" s="22"/>
      <c r="O378" s="22">
        <f>E380</f>
        <v>25.6</v>
      </c>
      <c r="P378" s="22" t="str">
        <f t="shared" si="24"/>
        <v/>
      </c>
      <c r="Q378" s="53"/>
      <c r="R378" s="22">
        <f t="shared" si="29"/>
        <v>34.82194116</v>
      </c>
      <c r="S378" s="22">
        <f t="shared" si="2"/>
        <v>33.30194116</v>
      </c>
      <c r="T378" s="22">
        <f t="shared" si="30"/>
        <v>38.90996856</v>
      </c>
      <c r="U378" s="22">
        <f t="shared" si="31"/>
        <v>85.58717058</v>
      </c>
      <c r="V378" s="22" t="str">
        <f>L376+K378-L378</f>
        <v>#VALUE!</v>
      </c>
      <c r="W378" s="46"/>
      <c r="X378" s="23"/>
      <c r="Y378" s="23"/>
      <c r="Z378" s="23"/>
      <c r="AA378" s="23"/>
      <c r="AB378" s="23"/>
    </row>
    <row r="379" ht="12.75" customHeight="1">
      <c r="A379" s="4" t="s">
        <v>25</v>
      </c>
      <c r="B379" s="29">
        <v>43654.0</v>
      </c>
      <c r="C379" s="3">
        <v>0.625</v>
      </c>
      <c r="D379" s="3">
        <v>0.75</v>
      </c>
      <c r="E379" s="39">
        <v>34.4</v>
      </c>
      <c r="F379" s="39"/>
      <c r="G379" s="39">
        <v>33.6</v>
      </c>
      <c r="H379" s="39">
        <v>26.0</v>
      </c>
      <c r="I379" s="39">
        <v>3.9</v>
      </c>
      <c r="J379" s="39">
        <v>30.9</v>
      </c>
      <c r="K379" s="47" t="s">
        <v>63</v>
      </c>
      <c r="L379" s="39">
        <v>54.24</v>
      </c>
      <c r="M379" s="39"/>
      <c r="N379" s="39"/>
      <c r="O379" s="39"/>
      <c r="P379" s="39" t="str">
        <f t="shared" si="24"/>
        <v/>
      </c>
      <c r="Q379" s="54"/>
      <c r="R379" s="39">
        <f t="shared" si="29"/>
        <v>33.61126698</v>
      </c>
      <c r="S379" s="22">
        <f t="shared" si="2"/>
        <v>27.53126698</v>
      </c>
      <c r="T379" s="39">
        <f t="shared" si="30"/>
        <v>52.01365417</v>
      </c>
      <c r="U379" s="39">
        <f t="shared" si="31"/>
        <v>52.93084561</v>
      </c>
      <c r="V379" s="42" t="str">
        <f>M378+K379-L379</f>
        <v>#VALUE!</v>
      </c>
      <c r="W379" s="50"/>
      <c r="X379" s="23"/>
      <c r="Y379" s="23"/>
      <c r="Z379" s="23"/>
      <c r="AA379" s="23"/>
      <c r="AB379" s="23"/>
    </row>
    <row r="380" ht="12.75" customHeight="1">
      <c r="A380" s="8" t="s">
        <v>39</v>
      </c>
      <c r="B380" s="9">
        <v>43655.0</v>
      </c>
      <c r="C380" s="10">
        <v>0.375</v>
      </c>
      <c r="D380" s="10">
        <v>0.5</v>
      </c>
      <c r="E380" s="22">
        <v>25.6</v>
      </c>
      <c r="F380" s="22"/>
      <c r="G380" s="22">
        <v>28.2</v>
      </c>
      <c r="H380" s="22">
        <v>26.1</v>
      </c>
      <c r="I380" s="22">
        <v>2.1</v>
      </c>
      <c r="J380" s="22">
        <v>29.1</v>
      </c>
      <c r="K380" s="25" t="s">
        <v>63</v>
      </c>
      <c r="L380" s="22">
        <v>50.29</v>
      </c>
      <c r="M380" s="22"/>
      <c r="N380" s="22"/>
      <c r="O380" s="22">
        <f>E382</f>
        <v>35.4</v>
      </c>
      <c r="P380" s="22" t="str">
        <f t="shared" si="24"/>
        <v/>
      </c>
      <c r="Q380" s="33"/>
      <c r="R380" s="22">
        <f t="shared" si="29"/>
        <v>33.81046118</v>
      </c>
      <c r="S380" s="22">
        <f t="shared" si="2"/>
        <v>32.13046118</v>
      </c>
      <c r="T380" s="22">
        <f t="shared" si="30"/>
        <v>38.23798312</v>
      </c>
      <c r="U380" s="22">
        <f t="shared" si="31"/>
        <v>84.02760439</v>
      </c>
      <c r="V380" s="22" t="str">
        <f t="shared" ref="V380:V382" si="38">L379+K380-L380</f>
        <v>#VALUE!</v>
      </c>
      <c r="W380" s="46"/>
      <c r="X380" s="23"/>
      <c r="Y380" s="23"/>
      <c r="Z380" s="23"/>
      <c r="AA380" s="23"/>
      <c r="AB380" s="23"/>
    </row>
    <row r="381" ht="12.75" customHeight="1">
      <c r="A381" s="4" t="s">
        <v>39</v>
      </c>
      <c r="B381" s="29">
        <v>43655.0</v>
      </c>
      <c r="C381" s="3">
        <v>0.625</v>
      </c>
      <c r="D381" s="3">
        <v>0.75</v>
      </c>
      <c r="E381" s="39">
        <v>35.4</v>
      </c>
      <c r="F381" s="39"/>
      <c r="G381" s="39">
        <v>30.2</v>
      </c>
      <c r="H381" s="39">
        <v>25.6</v>
      </c>
      <c r="I381" s="39">
        <v>3.0</v>
      </c>
      <c r="J381" s="39">
        <v>31.0</v>
      </c>
      <c r="K381" s="47" t="s">
        <v>63</v>
      </c>
      <c r="L381" s="39">
        <v>48.36</v>
      </c>
      <c r="M381" s="39"/>
      <c r="N381" s="39"/>
      <c r="O381" s="39"/>
      <c r="P381" s="39" t="str">
        <f t="shared" si="24"/>
        <v/>
      </c>
      <c r="Q381" s="48"/>
      <c r="R381" s="39">
        <f t="shared" si="29"/>
        <v>32.82468122</v>
      </c>
      <c r="S381" s="22">
        <f t="shared" si="2"/>
        <v>29.14468122</v>
      </c>
      <c r="T381" s="39">
        <f t="shared" si="30"/>
        <v>42.91546075</v>
      </c>
      <c r="U381" s="39">
        <f t="shared" si="31"/>
        <v>67.91184507</v>
      </c>
      <c r="V381" s="42" t="str">
        <f t="shared" si="38"/>
        <v>#VALUE!</v>
      </c>
      <c r="W381" s="50"/>
      <c r="X381" s="23"/>
      <c r="Y381" s="23"/>
      <c r="Z381" s="23"/>
      <c r="AA381" s="23"/>
      <c r="AB381" s="23"/>
    </row>
    <row r="382" ht="12.75" customHeight="1">
      <c r="A382" s="8" t="s">
        <v>42</v>
      </c>
      <c r="B382" s="9">
        <v>43656.0</v>
      </c>
      <c r="C382" s="10">
        <v>0.375</v>
      </c>
      <c r="D382" s="10">
        <v>0.5</v>
      </c>
      <c r="E382" s="22">
        <v>35.4</v>
      </c>
      <c r="F382" s="22"/>
      <c r="G382" s="22">
        <v>28.5</v>
      </c>
      <c r="H382" s="22">
        <v>25.6</v>
      </c>
      <c r="I382" s="22">
        <v>2.9</v>
      </c>
      <c r="J382" s="22">
        <v>28.1</v>
      </c>
      <c r="K382" s="25" t="s">
        <v>63</v>
      </c>
      <c r="L382" s="22">
        <v>46.88</v>
      </c>
      <c r="M382" s="22">
        <v>71.36</v>
      </c>
      <c r="N382" s="22"/>
      <c r="O382" s="22">
        <f>E384</f>
        <v>34.8</v>
      </c>
      <c r="P382" s="22" t="str">
        <f t="shared" si="24"/>
        <v/>
      </c>
      <c r="Q382" s="33"/>
      <c r="R382" s="22">
        <f t="shared" si="29"/>
        <v>32.82468122</v>
      </c>
      <c r="S382" s="22">
        <f t="shared" si="2"/>
        <v>30.50468122</v>
      </c>
      <c r="T382" s="22">
        <f t="shared" si="30"/>
        <v>38.90996856</v>
      </c>
      <c r="U382" s="22">
        <f t="shared" si="31"/>
        <v>78.39811325</v>
      </c>
      <c r="V382" s="22" t="str">
        <f t="shared" si="38"/>
        <v>#VALUE!</v>
      </c>
      <c r="W382" s="46"/>
      <c r="X382" s="23"/>
      <c r="Y382" s="23"/>
      <c r="Z382" s="23"/>
      <c r="AA382" s="23"/>
      <c r="AB382" s="23"/>
    </row>
    <row r="383" ht="12.75" customHeight="1">
      <c r="A383" s="4" t="s">
        <v>42</v>
      </c>
      <c r="B383" s="29">
        <v>43656.0</v>
      </c>
      <c r="C383" s="3">
        <v>0.625</v>
      </c>
      <c r="D383" s="3">
        <v>0.75</v>
      </c>
      <c r="E383" s="39">
        <v>34.6</v>
      </c>
      <c r="F383" s="108"/>
      <c r="G383" s="39">
        <v>30.0</v>
      </c>
      <c r="H383" s="39">
        <v>26.4</v>
      </c>
      <c r="I383" s="39">
        <v>0.0</v>
      </c>
      <c r="J383" s="39">
        <v>29.5</v>
      </c>
      <c r="K383" s="47" t="s">
        <v>63</v>
      </c>
      <c r="L383" s="39">
        <v>69.54</v>
      </c>
      <c r="M383" s="39"/>
      <c r="N383" s="39"/>
      <c r="O383" s="39"/>
      <c r="P383" s="39" t="str">
        <f t="shared" si="24"/>
        <v/>
      </c>
      <c r="Q383" s="48"/>
      <c r="R383" s="42">
        <f t="shared" si="29"/>
        <v>34.41422945</v>
      </c>
      <c r="S383" s="22">
        <f t="shared" si="2"/>
        <v>31.53422945</v>
      </c>
      <c r="T383" s="39">
        <f t="shared" ref="T383:T384" si="39">IF(H383="","",6.1078*(10^(((7.5*H383)/(237.3+H383)))))</f>
        <v>34.41422945</v>
      </c>
      <c r="U383" s="39">
        <f t="shared" si="31"/>
        <v>91.63136863</v>
      </c>
      <c r="V383" s="42" t="str">
        <f>M382+K383-L383</f>
        <v>#VALUE!</v>
      </c>
      <c r="W383" s="50"/>
      <c r="X383" s="23"/>
      <c r="Y383" s="23"/>
      <c r="Z383" s="23"/>
      <c r="AA383" s="23"/>
      <c r="AB383" s="23"/>
    </row>
    <row r="384" ht="12.75" customHeight="1">
      <c r="A384" s="8" t="s">
        <v>43</v>
      </c>
      <c r="B384" s="9">
        <v>43657.0</v>
      </c>
      <c r="C384" s="10">
        <v>0.375</v>
      </c>
      <c r="D384" s="10">
        <v>0.5</v>
      </c>
      <c r="E384" s="22">
        <v>34.8</v>
      </c>
      <c r="F384" s="49"/>
      <c r="G384" s="22">
        <v>25.4</v>
      </c>
      <c r="H384" s="22">
        <v>25.0</v>
      </c>
      <c r="I384" s="22">
        <v>0.2</v>
      </c>
      <c r="J384" s="22">
        <v>24.2</v>
      </c>
      <c r="K384" s="25" t="s">
        <v>226</v>
      </c>
      <c r="L384" s="22">
        <v>78.72</v>
      </c>
      <c r="M384" s="22"/>
      <c r="N384" s="22"/>
      <c r="O384" s="22">
        <f>E386</f>
        <v>33.4</v>
      </c>
      <c r="P384" s="22" t="str">
        <f t="shared" si="24"/>
        <v/>
      </c>
      <c r="Q384" s="53"/>
      <c r="R384" s="22">
        <f t="shared" si="29"/>
        <v>31.67489286</v>
      </c>
      <c r="S384" s="22">
        <f t="shared" si="2"/>
        <v>31.35489286</v>
      </c>
      <c r="T384" s="22">
        <f t="shared" si="39"/>
        <v>31.67489286</v>
      </c>
      <c r="U384" s="22">
        <f t="shared" si="31"/>
        <v>98.98973613</v>
      </c>
      <c r="V384" s="22" t="str">
        <f t="shared" ref="V384:V388" si="40">L383+K384-L384</f>
        <v>#VALUE!</v>
      </c>
      <c r="W384" s="46"/>
      <c r="X384" s="23"/>
      <c r="Y384" s="23"/>
      <c r="Z384" s="23"/>
      <c r="AA384" s="23"/>
      <c r="AB384" s="23"/>
    </row>
    <row r="385" ht="12.75" customHeight="1">
      <c r="A385" s="4" t="s">
        <v>43</v>
      </c>
      <c r="B385" s="29">
        <v>43657.0</v>
      </c>
      <c r="C385" s="3">
        <v>0.625</v>
      </c>
      <c r="D385" s="3">
        <v>0.75</v>
      </c>
      <c r="E385" s="39">
        <v>33.8</v>
      </c>
      <c r="F385" s="39"/>
      <c r="G385" s="39">
        <v>31.6</v>
      </c>
      <c r="H385" s="39">
        <v>26.6</v>
      </c>
      <c r="I385" s="39">
        <v>1.3</v>
      </c>
      <c r="J385" s="39">
        <v>27.0</v>
      </c>
      <c r="K385" s="47" t="s">
        <v>63</v>
      </c>
      <c r="L385" s="39">
        <v>76.96</v>
      </c>
      <c r="M385" s="39"/>
      <c r="N385" s="39"/>
      <c r="O385" s="39"/>
      <c r="P385" s="39"/>
      <c r="Q385" s="54"/>
      <c r="R385" s="42">
        <f t="shared" si="29"/>
        <v>34.82194116</v>
      </c>
      <c r="S385" s="22">
        <f t="shared" si="2"/>
        <v>30.82194116</v>
      </c>
      <c r="T385" s="39">
        <f t="shared" ref="T385:T409" si="41">IF(G385="","",6.1078*(10^(((7.5*G385)/(237.3+G385)))))</f>
        <v>46.47863297</v>
      </c>
      <c r="U385" s="39">
        <f t="shared" si="31"/>
        <v>66.31421622</v>
      </c>
      <c r="V385" s="42" t="str">
        <f t="shared" si="40"/>
        <v>#VALUE!</v>
      </c>
      <c r="W385" s="50"/>
      <c r="X385" s="23"/>
      <c r="Y385" s="23"/>
      <c r="Z385" s="23"/>
      <c r="AA385" s="23"/>
      <c r="AB385" s="23"/>
    </row>
    <row r="386" ht="12.75" customHeight="1">
      <c r="A386" s="8" t="s">
        <v>44</v>
      </c>
      <c r="B386" s="9">
        <v>43658.0</v>
      </c>
      <c r="C386" s="10">
        <v>0.375</v>
      </c>
      <c r="D386" s="10">
        <v>0.5</v>
      </c>
      <c r="E386" s="22">
        <v>33.4</v>
      </c>
      <c r="F386" s="22"/>
      <c r="G386" s="22">
        <v>27.6</v>
      </c>
      <c r="H386" s="22">
        <v>25.4</v>
      </c>
      <c r="I386" s="22">
        <v>0.3</v>
      </c>
      <c r="J386" s="22">
        <v>28.3</v>
      </c>
      <c r="K386" s="25" t="s">
        <v>63</v>
      </c>
      <c r="L386" s="22">
        <v>74.3</v>
      </c>
      <c r="M386" s="22"/>
      <c r="N386" s="22"/>
      <c r="O386" s="22">
        <f>E388</f>
        <v>34.8</v>
      </c>
      <c r="P386" s="22"/>
      <c r="Q386" s="33"/>
      <c r="R386" s="22">
        <f t="shared" si="29"/>
        <v>32.43744129</v>
      </c>
      <c r="S386" s="22">
        <f t="shared" si="2"/>
        <v>30.67744129</v>
      </c>
      <c r="T386" s="22">
        <f t="shared" si="41"/>
        <v>36.92425667</v>
      </c>
      <c r="U386" s="22">
        <f t="shared" si="31"/>
        <v>83.08208223</v>
      </c>
      <c r="V386" s="22" t="str">
        <f t="shared" si="40"/>
        <v>#VALUE!</v>
      </c>
      <c r="W386" s="46"/>
      <c r="X386" s="23"/>
      <c r="Y386" s="23"/>
      <c r="Z386" s="23"/>
      <c r="AA386" s="23"/>
      <c r="AB386" s="23"/>
    </row>
    <row r="387" ht="12.75" customHeight="1">
      <c r="A387" s="4" t="s">
        <v>44</v>
      </c>
      <c r="B387" s="29">
        <v>43658.0</v>
      </c>
      <c r="C387" s="3">
        <v>0.625</v>
      </c>
      <c r="D387" s="3">
        <v>0.75</v>
      </c>
      <c r="E387" s="39">
        <v>34.0</v>
      </c>
      <c r="F387" s="39"/>
      <c r="G387" s="39">
        <v>32.2</v>
      </c>
      <c r="H387" s="39">
        <v>26.4</v>
      </c>
      <c r="I387" s="39">
        <v>1.5</v>
      </c>
      <c r="J387" s="39">
        <v>31.5</v>
      </c>
      <c r="K387" s="47" t="s">
        <v>63</v>
      </c>
      <c r="L387" s="39">
        <v>71.0</v>
      </c>
      <c r="M387" s="39"/>
      <c r="N387" s="39"/>
      <c r="O387" s="39"/>
      <c r="P387" s="39" t="str">
        <f t="shared" ref="P387:P439" si="42">F385</f>
        <v/>
      </c>
      <c r="Q387" s="48"/>
      <c r="R387" s="39">
        <f t="shared" si="29"/>
        <v>34.41422945</v>
      </c>
      <c r="S387" s="22">
        <f t="shared" si="2"/>
        <v>29.77422945</v>
      </c>
      <c r="T387" s="39">
        <f t="shared" si="41"/>
        <v>48.08268417</v>
      </c>
      <c r="U387" s="39">
        <f t="shared" si="31"/>
        <v>61.92297698</v>
      </c>
      <c r="V387" s="42" t="str">
        <f t="shared" si="40"/>
        <v>#VALUE!</v>
      </c>
      <c r="W387" s="50"/>
      <c r="X387" s="23"/>
      <c r="Y387" s="23"/>
      <c r="Z387" s="23"/>
      <c r="AA387" s="23"/>
      <c r="AB387" s="23"/>
    </row>
    <row r="388" ht="12.75" customHeight="1">
      <c r="A388" s="8" t="s">
        <v>45</v>
      </c>
      <c r="B388" s="9">
        <v>43659.0</v>
      </c>
      <c r="C388" s="10">
        <v>0.375</v>
      </c>
      <c r="D388" s="10">
        <v>0.5</v>
      </c>
      <c r="E388" s="22">
        <v>34.8</v>
      </c>
      <c r="F388" s="22"/>
      <c r="G388" s="22">
        <v>26.6</v>
      </c>
      <c r="H388" s="22">
        <v>25.6</v>
      </c>
      <c r="I388" s="22">
        <v>1.8</v>
      </c>
      <c r="J388" s="22">
        <v>28.5</v>
      </c>
      <c r="K388" s="25" t="s">
        <v>228</v>
      </c>
      <c r="L388" s="22">
        <v>69.53</v>
      </c>
      <c r="M388" s="22"/>
      <c r="N388" s="22"/>
      <c r="O388" s="22">
        <f>E390</f>
        <v>35.1</v>
      </c>
      <c r="P388" s="22" t="str">
        <f t="shared" si="42"/>
        <v/>
      </c>
      <c r="Q388" s="53"/>
      <c r="R388" s="22">
        <f t="shared" si="29"/>
        <v>32.82468122</v>
      </c>
      <c r="S388" s="22">
        <f t="shared" si="2"/>
        <v>32.02468122</v>
      </c>
      <c r="T388" s="22">
        <f t="shared" si="41"/>
        <v>34.82194116</v>
      </c>
      <c r="U388" s="22">
        <f t="shared" si="31"/>
        <v>91.96696147</v>
      </c>
      <c r="V388" s="22" t="str">
        <f t="shared" si="40"/>
        <v>#VALUE!</v>
      </c>
      <c r="W388" s="46"/>
      <c r="X388" s="23"/>
      <c r="Y388" s="23"/>
      <c r="Z388" s="23"/>
      <c r="AA388" s="23"/>
      <c r="AB388" s="23"/>
    </row>
    <row r="389" ht="12.75" customHeight="1">
      <c r="A389" s="4" t="s">
        <v>45</v>
      </c>
      <c r="B389" s="29">
        <v>43659.0</v>
      </c>
      <c r="C389" s="3">
        <v>0.625</v>
      </c>
      <c r="D389" s="3">
        <v>0.75</v>
      </c>
      <c r="E389" s="39"/>
      <c r="F389" s="39"/>
      <c r="G389" s="39"/>
      <c r="H389" s="39"/>
      <c r="I389" s="39"/>
      <c r="J389" s="39"/>
      <c r="K389" s="47"/>
      <c r="L389" s="39"/>
      <c r="M389" s="39"/>
      <c r="N389" s="39"/>
      <c r="O389" s="39"/>
      <c r="P389" s="39" t="str">
        <f t="shared" si="42"/>
        <v/>
      </c>
      <c r="Q389" s="54"/>
      <c r="R389" s="39" t="str">
        <f t="shared" si="29"/>
        <v/>
      </c>
      <c r="S389" s="22" t="str">
        <f t="shared" si="2"/>
        <v/>
      </c>
      <c r="T389" s="39" t="str">
        <f t="shared" si="41"/>
        <v/>
      </c>
      <c r="U389" s="39" t="str">
        <f t="shared" si="31"/>
        <v/>
      </c>
      <c r="V389" s="42"/>
      <c r="W389" s="50"/>
      <c r="X389" s="23"/>
      <c r="Y389" s="23"/>
      <c r="Z389" s="23"/>
      <c r="AA389" s="23"/>
      <c r="AB389" s="23"/>
    </row>
    <row r="390" ht="12.75" customHeight="1">
      <c r="A390" s="8" t="s">
        <v>46</v>
      </c>
      <c r="B390" s="9">
        <v>43660.0</v>
      </c>
      <c r="C390" s="10">
        <v>0.375</v>
      </c>
      <c r="D390" s="10">
        <v>0.5</v>
      </c>
      <c r="E390" s="22">
        <v>35.1</v>
      </c>
      <c r="F390" s="22"/>
      <c r="G390" s="22">
        <v>28.0</v>
      </c>
      <c r="H390" s="22">
        <v>25.7</v>
      </c>
      <c r="I390" s="22">
        <v>0.9</v>
      </c>
      <c r="J390" s="22">
        <v>29.5</v>
      </c>
      <c r="K390" s="25" t="s">
        <v>100</v>
      </c>
      <c r="L390" s="22">
        <v>69.61</v>
      </c>
      <c r="M390" s="22"/>
      <c r="N390" s="22"/>
      <c r="O390" s="22">
        <f>E392</f>
        <v>35.1</v>
      </c>
      <c r="P390" s="22" t="str">
        <f t="shared" si="42"/>
        <v/>
      </c>
      <c r="Q390" s="33"/>
      <c r="R390" s="22">
        <f t="shared" si="29"/>
        <v>33.01980784</v>
      </c>
      <c r="S390" s="22">
        <f t="shared" si="2"/>
        <v>31.17980784</v>
      </c>
      <c r="T390" s="22">
        <f t="shared" si="41"/>
        <v>37.79562539</v>
      </c>
      <c r="U390" s="22">
        <f t="shared" si="31"/>
        <v>82.49581138</v>
      </c>
      <c r="V390" s="22" t="str">
        <f>L388+K390-L390</f>
        <v>#VALUE!</v>
      </c>
      <c r="W390" s="46"/>
      <c r="X390" s="23"/>
      <c r="Y390" s="23"/>
      <c r="Z390" s="23"/>
      <c r="AA390" s="23"/>
      <c r="AB390" s="23"/>
    </row>
    <row r="391" ht="12.75" customHeight="1">
      <c r="A391" s="4" t="s">
        <v>46</v>
      </c>
      <c r="B391" s="29">
        <v>43660.0</v>
      </c>
      <c r="C391" s="3">
        <v>0.625</v>
      </c>
      <c r="D391" s="3">
        <v>0.75</v>
      </c>
      <c r="E391" s="39"/>
      <c r="F391" s="39"/>
      <c r="G391" s="39"/>
      <c r="H391" s="39"/>
      <c r="I391" s="39"/>
      <c r="J391" s="39"/>
      <c r="K391" s="47"/>
      <c r="L391" s="39"/>
      <c r="M391" s="39"/>
      <c r="N391" s="39"/>
      <c r="O391" s="39"/>
      <c r="P391" s="39" t="str">
        <f t="shared" si="42"/>
        <v/>
      </c>
      <c r="Q391" s="48"/>
      <c r="R391" s="39" t="str">
        <f t="shared" si="29"/>
        <v/>
      </c>
      <c r="S391" s="22" t="str">
        <f t="shared" si="2"/>
        <v/>
      </c>
      <c r="T391" s="39" t="str">
        <f t="shared" si="41"/>
        <v/>
      </c>
      <c r="U391" s="39" t="str">
        <f t="shared" si="31"/>
        <v/>
      </c>
      <c r="V391" s="42"/>
      <c r="W391" s="50"/>
      <c r="X391" s="23"/>
      <c r="Y391" s="23"/>
      <c r="Z391" s="23"/>
      <c r="AA391" s="23"/>
      <c r="AB391" s="23"/>
    </row>
    <row r="392" ht="12.75" customHeight="1">
      <c r="A392" s="8" t="s">
        <v>25</v>
      </c>
      <c r="B392" s="9">
        <v>43661.0</v>
      </c>
      <c r="C392" s="10">
        <v>0.375</v>
      </c>
      <c r="D392" s="10">
        <v>0.5</v>
      </c>
      <c r="E392" s="22">
        <v>35.1</v>
      </c>
      <c r="F392" s="22"/>
      <c r="G392" s="22">
        <v>28.6</v>
      </c>
      <c r="H392" s="22">
        <v>25.4</v>
      </c>
      <c r="I392" s="22">
        <v>2.1</v>
      </c>
      <c r="J392" s="22">
        <v>30.3</v>
      </c>
      <c r="K392" s="25" t="s">
        <v>72</v>
      </c>
      <c r="L392" s="22">
        <v>77.81</v>
      </c>
      <c r="M392" s="22"/>
      <c r="N392" s="22"/>
      <c r="O392" s="22">
        <f>E394</f>
        <v>34.7</v>
      </c>
      <c r="P392" s="22" t="str">
        <f t="shared" si="42"/>
        <v/>
      </c>
      <c r="Q392" s="53"/>
      <c r="R392" s="22">
        <f t="shared" si="29"/>
        <v>32.43744129</v>
      </c>
      <c r="S392" s="22">
        <f t="shared" si="2"/>
        <v>29.87744129</v>
      </c>
      <c r="T392" s="22">
        <f t="shared" si="41"/>
        <v>39.13623594</v>
      </c>
      <c r="U392" s="22">
        <f t="shared" si="31"/>
        <v>76.34214321</v>
      </c>
      <c r="V392" s="22" t="str">
        <f>L390+K392-L392</f>
        <v>#VALUE!</v>
      </c>
      <c r="W392" s="46"/>
      <c r="X392" s="23"/>
      <c r="Y392" s="23"/>
      <c r="Z392" s="23"/>
      <c r="AA392" s="23"/>
      <c r="AB392" s="23"/>
    </row>
    <row r="393" ht="12.75" customHeight="1">
      <c r="A393" s="4" t="s">
        <v>25</v>
      </c>
      <c r="B393" s="29">
        <v>43661.0</v>
      </c>
      <c r="C393" s="3">
        <v>0.625</v>
      </c>
      <c r="D393" s="3">
        <v>0.75</v>
      </c>
      <c r="E393" s="39"/>
      <c r="F393" s="39"/>
      <c r="G393" s="39">
        <v>32.0</v>
      </c>
      <c r="H393" s="39">
        <v>25.9</v>
      </c>
      <c r="I393" s="39">
        <v>1.1</v>
      </c>
      <c r="J393" s="39">
        <v>30.9</v>
      </c>
      <c r="K393" s="47"/>
      <c r="L393" s="39"/>
      <c r="M393" s="39"/>
      <c r="N393" s="39"/>
      <c r="O393" s="39"/>
      <c r="P393" s="39" t="str">
        <f t="shared" si="42"/>
        <v/>
      </c>
      <c r="Q393" s="54"/>
      <c r="R393" s="39">
        <f t="shared" si="29"/>
        <v>33.41309631</v>
      </c>
      <c r="S393" s="22">
        <f t="shared" si="2"/>
        <v>28.53309631</v>
      </c>
      <c r="T393" s="39">
        <f t="shared" si="41"/>
        <v>47.54274065</v>
      </c>
      <c r="U393" s="39">
        <f t="shared" si="31"/>
        <v>60.01567415</v>
      </c>
      <c r="V393" s="42"/>
      <c r="W393" s="50"/>
      <c r="X393" s="23"/>
      <c r="Y393" s="23"/>
      <c r="Z393" s="23"/>
      <c r="AA393" s="23"/>
      <c r="AB393" s="23"/>
    </row>
    <row r="394" ht="12.75" customHeight="1">
      <c r="A394" s="8" t="s">
        <v>39</v>
      </c>
      <c r="B394" s="9">
        <v>43662.0</v>
      </c>
      <c r="C394" s="10">
        <v>0.375</v>
      </c>
      <c r="D394" s="10">
        <v>0.5</v>
      </c>
      <c r="E394" s="22">
        <v>34.7</v>
      </c>
      <c r="F394" s="22"/>
      <c r="G394" s="22">
        <v>28.6</v>
      </c>
      <c r="H394" s="22">
        <v>26.0</v>
      </c>
      <c r="I394" s="22">
        <v>1.3</v>
      </c>
      <c r="J394" s="22">
        <v>28.6</v>
      </c>
      <c r="K394" s="25" t="s">
        <v>80</v>
      </c>
      <c r="L394" s="22">
        <v>72.19</v>
      </c>
      <c r="M394" s="22"/>
      <c r="N394" s="22"/>
      <c r="O394" s="22">
        <f>E396</f>
        <v>35.3</v>
      </c>
      <c r="P394" s="22" t="str">
        <f t="shared" si="42"/>
        <v/>
      </c>
      <c r="Q394" s="33"/>
      <c r="R394" s="22">
        <f t="shared" si="29"/>
        <v>33.61126698</v>
      </c>
      <c r="S394" s="22">
        <f t="shared" si="2"/>
        <v>31.53126698</v>
      </c>
      <c r="T394" s="22">
        <f t="shared" si="41"/>
        <v>39.13623594</v>
      </c>
      <c r="U394" s="22">
        <f t="shared" si="31"/>
        <v>80.56796017</v>
      </c>
      <c r="V394" s="22" t="str">
        <f>L392+K394-L394</f>
        <v>#VALUE!</v>
      </c>
      <c r="W394" s="46"/>
      <c r="X394" s="23"/>
      <c r="Y394" s="23"/>
      <c r="Z394" s="23"/>
      <c r="AA394" s="23"/>
      <c r="AB394" s="23"/>
    </row>
    <row r="395" ht="12.75" customHeight="1">
      <c r="A395" s="4" t="s">
        <v>39</v>
      </c>
      <c r="B395" s="29">
        <v>43662.0</v>
      </c>
      <c r="C395" s="3">
        <v>0.625</v>
      </c>
      <c r="D395" s="3">
        <v>0.75</v>
      </c>
      <c r="E395" s="39"/>
      <c r="F395" s="39"/>
      <c r="G395" s="39">
        <v>28.0</v>
      </c>
      <c r="H395" s="39">
        <v>25.4</v>
      </c>
      <c r="I395" s="39">
        <v>1.5</v>
      </c>
      <c r="J395" s="39">
        <v>29.3</v>
      </c>
      <c r="K395" s="47"/>
      <c r="L395" s="39"/>
      <c r="M395" s="39"/>
      <c r="N395" s="39"/>
      <c r="O395" s="39"/>
      <c r="P395" s="39" t="str">
        <f t="shared" si="42"/>
        <v/>
      </c>
      <c r="Q395" s="48"/>
      <c r="R395" s="39">
        <f t="shared" si="29"/>
        <v>32.43744129</v>
      </c>
      <c r="S395" s="22">
        <f t="shared" si="2"/>
        <v>30.35744129</v>
      </c>
      <c r="T395" s="39">
        <f t="shared" si="41"/>
        <v>37.79562539</v>
      </c>
      <c r="U395" s="39">
        <f t="shared" si="31"/>
        <v>80.3199867</v>
      </c>
      <c r="V395" s="42"/>
      <c r="W395" s="50"/>
      <c r="X395" s="23"/>
      <c r="Y395" s="23"/>
      <c r="Z395" s="23"/>
      <c r="AA395" s="23"/>
      <c r="AB395" s="23"/>
    </row>
    <row r="396" ht="12.75" customHeight="1">
      <c r="A396" s="8" t="s">
        <v>42</v>
      </c>
      <c r="B396" s="9">
        <v>43663.0</v>
      </c>
      <c r="C396" s="10">
        <v>0.375</v>
      </c>
      <c r="D396" s="10">
        <v>0.5</v>
      </c>
      <c r="E396" s="22">
        <v>35.3</v>
      </c>
      <c r="F396" s="22"/>
      <c r="G396" s="22">
        <v>27.5</v>
      </c>
      <c r="H396" s="22">
        <v>26.0</v>
      </c>
      <c r="I396" s="22">
        <v>0.1</v>
      </c>
      <c r="J396" s="22">
        <v>27.3</v>
      </c>
      <c r="K396" s="25" t="s">
        <v>229</v>
      </c>
      <c r="L396" s="22">
        <v>93.48</v>
      </c>
      <c r="M396" s="22">
        <v>67.96</v>
      </c>
      <c r="N396" s="22"/>
      <c r="O396" s="22">
        <f>E398</f>
        <v>35.2</v>
      </c>
      <c r="P396" s="22" t="str">
        <f t="shared" si="42"/>
        <v/>
      </c>
      <c r="Q396" s="53"/>
      <c r="R396" s="22">
        <f t="shared" si="29"/>
        <v>33.61126698</v>
      </c>
      <c r="S396" s="22">
        <f t="shared" si="2"/>
        <v>32.41126698</v>
      </c>
      <c r="T396" s="22">
        <f t="shared" si="41"/>
        <v>36.70916751</v>
      </c>
      <c r="U396" s="22">
        <f t="shared" si="31"/>
        <v>88.29202398</v>
      </c>
      <c r="V396" s="22" t="str">
        <f>L394+K396-L396</f>
        <v>#VALUE!</v>
      </c>
      <c r="W396" s="46"/>
      <c r="X396" s="23"/>
      <c r="Y396" s="23"/>
      <c r="Z396" s="23"/>
      <c r="AA396" s="23"/>
      <c r="AB396" s="23"/>
    </row>
    <row r="397" ht="12.75" customHeight="1">
      <c r="A397" s="4" t="s">
        <v>42</v>
      </c>
      <c r="B397" s="29">
        <v>43663.0</v>
      </c>
      <c r="C397" s="3">
        <v>0.625</v>
      </c>
      <c r="D397" s="3">
        <v>0.75</v>
      </c>
      <c r="E397" s="39">
        <v>35.1</v>
      </c>
      <c r="F397" s="39"/>
      <c r="G397" s="39">
        <v>32.7</v>
      </c>
      <c r="H397" s="39">
        <v>27.9</v>
      </c>
      <c r="I397" s="39">
        <v>1.1</v>
      </c>
      <c r="J397" s="39">
        <v>32.0</v>
      </c>
      <c r="K397" s="47" t="s">
        <v>63</v>
      </c>
      <c r="L397" s="39">
        <v>68.88</v>
      </c>
      <c r="M397" s="39"/>
      <c r="N397" s="39"/>
      <c r="O397" s="39"/>
      <c r="P397" s="39" t="str">
        <f t="shared" si="42"/>
        <v/>
      </c>
      <c r="Q397" s="54"/>
      <c r="R397" s="39">
        <f t="shared" si="29"/>
        <v>37.57612198</v>
      </c>
      <c r="S397" s="22">
        <f t="shared" si="2"/>
        <v>33.73612198</v>
      </c>
      <c r="T397" s="39">
        <f t="shared" si="41"/>
        <v>49.45590358</v>
      </c>
      <c r="U397" s="39">
        <f t="shared" si="31"/>
        <v>68.21454981</v>
      </c>
      <c r="V397" s="42"/>
      <c r="W397" s="50"/>
      <c r="X397" s="23"/>
      <c r="Y397" s="23"/>
      <c r="Z397" s="23"/>
      <c r="AA397" s="23"/>
      <c r="AB397" s="23"/>
    </row>
    <row r="398" ht="12.75" customHeight="1">
      <c r="A398" s="8" t="s">
        <v>43</v>
      </c>
      <c r="B398" s="9">
        <v>43664.0</v>
      </c>
      <c r="C398" s="10">
        <v>0.375</v>
      </c>
      <c r="D398" s="10">
        <v>0.5</v>
      </c>
      <c r="E398" s="22">
        <v>35.2</v>
      </c>
      <c r="F398" s="22"/>
      <c r="G398" s="22">
        <v>28.2</v>
      </c>
      <c r="H398" s="22">
        <v>26.1</v>
      </c>
      <c r="I398" s="22">
        <v>0.5</v>
      </c>
      <c r="J398" s="22">
        <v>29.1</v>
      </c>
      <c r="K398" s="25" t="s">
        <v>133</v>
      </c>
      <c r="L398" s="22">
        <v>79.15</v>
      </c>
      <c r="M398" s="22">
        <v>50.29</v>
      </c>
      <c r="N398" s="22"/>
      <c r="O398" s="22">
        <f>E400</f>
        <v>34</v>
      </c>
      <c r="P398" s="22" t="str">
        <f t="shared" si="42"/>
        <v/>
      </c>
      <c r="Q398" s="33"/>
      <c r="R398" s="22">
        <f t="shared" si="29"/>
        <v>33.81046118</v>
      </c>
      <c r="S398" s="22">
        <f t="shared" si="2"/>
        <v>32.13046118</v>
      </c>
      <c r="T398" s="22">
        <f t="shared" si="41"/>
        <v>38.23798312</v>
      </c>
      <c r="U398" s="22">
        <f t="shared" si="31"/>
        <v>84.02760439</v>
      </c>
      <c r="V398" s="22" t="str">
        <f>M396+K398-L398</f>
        <v>#VALUE!</v>
      </c>
      <c r="W398" s="46"/>
      <c r="X398" s="23"/>
      <c r="Y398" s="23"/>
      <c r="Z398" s="23"/>
      <c r="AA398" s="23"/>
      <c r="AB398" s="23"/>
    </row>
    <row r="399" ht="12.75" customHeight="1">
      <c r="A399" s="4" t="s">
        <v>43</v>
      </c>
      <c r="B399" s="29">
        <v>43664.0</v>
      </c>
      <c r="C399" s="3">
        <v>0.625</v>
      </c>
      <c r="D399" s="3">
        <v>0.75</v>
      </c>
      <c r="E399" s="39">
        <v>34.0</v>
      </c>
      <c r="F399" s="39"/>
      <c r="G399" s="39">
        <v>32.0</v>
      </c>
      <c r="H399" s="39">
        <v>27.3</v>
      </c>
      <c r="I399" s="39">
        <v>0.9</v>
      </c>
      <c r="J399" s="39">
        <v>30.9</v>
      </c>
      <c r="K399" s="47" t="s">
        <v>63</v>
      </c>
      <c r="L399" s="39">
        <v>48.78</v>
      </c>
      <c r="M399" s="39"/>
      <c r="N399" s="39"/>
      <c r="O399" s="39"/>
      <c r="P399" s="39" t="str">
        <f t="shared" si="42"/>
        <v/>
      </c>
      <c r="Q399" s="48"/>
      <c r="R399" s="39">
        <f t="shared" si="29"/>
        <v>36.28226002</v>
      </c>
      <c r="S399" s="22">
        <f t="shared" si="2"/>
        <v>32.52226002</v>
      </c>
      <c r="T399" s="39">
        <f t="shared" si="41"/>
        <v>47.54274065</v>
      </c>
      <c r="U399" s="39">
        <f t="shared" si="31"/>
        <v>68.40636357</v>
      </c>
      <c r="V399" s="42"/>
      <c r="W399" s="50"/>
      <c r="X399" s="23"/>
      <c r="Y399" s="23"/>
      <c r="Z399" s="23"/>
      <c r="AA399" s="23"/>
      <c r="AB399" s="23"/>
    </row>
    <row r="400" ht="12.75" customHeight="1">
      <c r="A400" s="8" t="s">
        <v>44</v>
      </c>
      <c r="B400" s="9">
        <v>43665.0</v>
      </c>
      <c r="C400" s="10">
        <v>0.375</v>
      </c>
      <c r="D400" s="10">
        <v>0.5</v>
      </c>
      <c r="E400" s="22">
        <v>34.0</v>
      </c>
      <c r="F400" s="22"/>
      <c r="G400" s="22">
        <v>25.6</v>
      </c>
      <c r="H400" s="22">
        <v>24.6</v>
      </c>
      <c r="I400" s="22">
        <v>1.7</v>
      </c>
      <c r="J400" s="22">
        <v>27.5</v>
      </c>
      <c r="K400" s="25" t="s">
        <v>189</v>
      </c>
      <c r="L400" s="22">
        <v>69.9</v>
      </c>
      <c r="M400" s="22"/>
      <c r="N400" s="22"/>
      <c r="O400" s="22">
        <f>E402</f>
        <v>33.4</v>
      </c>
      <c r="P400" s="22" t="str">
        <f t="shared" si="42"/>
        <v/>
      </c>
      <c r="Q400" s="53"/>
      <c r="R400" s="22">
        <f t="shared" si="29"/>
        <v>30.92802314</v>
      </c>
      <c r="S400" s="22">
        <f t="shared" si="2"/>
        <v>30.12802314</v>
      </c>
      <c r="T400" s="22">
        <f t="shared" si="41"/>
        <v>32.82468122</v>
      </c>
      <c r="U400" s="22">
        <f t="shared" si="31"/>
        <v>91.78466331</v>
      </c>
      <c r="V400" s="22" t="str">
        <f>M398+K400-L400</f>
        <v>#VALUE!</v>
      </c>
      <c r="W400" s="46"/>
      <c r="X400" s="23"/>
      <c r="Y400" s="23"/>
      <c r="Z400" s="23"/>
      <c r="AA400" s="23"/>
      <c r="AB400" s="23"/>
    </row>
    <row r="401" ht="12.75" customHeight="1">
      <c r="A401" s="4" t="s">
        <v>44</v>
      </c>
      <c r="B401" s="29">
        <v>43665.0</v>
      </c>
      <c r="C401" s="3">
        <v>0.625</v>
      </c>
      <c r="D401" s="3">
        <v>0.75</v>
      </c>
      <c r="E401" s="39">
        <v>33.3</v>
      </c>
      <c r="F401" s="39"/>
      <c r="G401" s="39">
        <v>30.4</v>
      </c>
      <c r="H401" s="39">
        <v>25.2</v>
      </c>
      <c r="I401" s="39">
        <v>1.5</v>
      </c>
      <c r="J401" s="39">
        <v>27.7</v>
      </c>
      <c r="K401" s="47" t="s">
        <v>63</v>
      </c>
      <c r="L401" s="39">
        <v>67.76</v>
      </c>
      <c r="M401" s="39"/>
      <c r="N401" s="39"/>
      <c r="O401" s="39"/>
      <c r="P401" s="39" t="str">
        <f t="shared" si="42"/>
        <v/>
      </c>
      <c r="Q401" s="54"/>
      <c r="R401" s="39">
        <f t="shared" si="29"/>
        <v>32.05419006</v>
      </c>
      <c r="S401" s="22">
        <f t="shared" si="2"/>
        <v>27.89419006</v>
      </c>
      <c r="T401" s="39">
        <f t="shared" si="41"/>
        <v>43.4094688</v>
      </c>
      <c r="U401" s="39">
        <f t="shared" si="31"/>
        <v>64.25830775</v>
      </c>
      <c r="V401" s="42"/>
      <c r="W401" s="50"/>
      <c r="X401" s="23"/>
      <c r="Y401" s="23"/>
      <c r="Z401" s="23"/>
      <c r="AA401" s="23"/>
      <c r="AB401" s="23"/>
    </row>
    <row r="402" ht="12.75" customHeight="1">
      <c r="A402" s="8" t="s">
        <v>45</v>
      </c>
      <c r="B402" s="9">
        <v>43666.0</v>
      </c>
      <c r="C402" s="10">
        <v>0.375</v>
      </c>
      <c r="D402" s="10">
        <v>0.5</v>
      </c>
      <c r="E402" s="22">
        <v>33.4</v>
      </c>
      <c r="F402" s="22"/>
      <c r="G402" s="22">
        <v>27.9</v>
      </c>
      <c r="H402" s="22">
        <v>24.6</v>
      </c>
      <c r="I402" s="22">
        <v>1.2</v>
      </c>
      <c r="J402" s="22">
        <v>29.1</v>
      </c>
      <c r="K402" s="25" t="s">
        <v>63</v>
      </c>
      <c r="L402" s="22">
        <v>64.69</v>
      </c>
      <c r="M402" s="22"/>
      <c r="N402" s="22"/>
      <c r="O402" s="22">
        <f>E404</f>
        <v>32.9</v>
      </c>
      <c r="P402" s="22" t="str">
        <f t="shared" si="42"/>
        <v/>
      </c>
      <c r="Q402" s="33"/>
      <c r="R402" s="22">
        <f t="shared" si="29"/>
        <v>30.92802314</v>
      </c>
      <c r="S402" s="22">
        <f t="shared" si="2"/>
        <v>28.28802314</v>
      </c>
      <c r="T402" s="22">
        <f t="shared" si="41"/>
        <v>37.57612198</v>
      </c>
      <c r="U402" s="22">
        <f t="shared" si="31"/>
        <v>75.28191215</v>
      </c>
      <c r="V402" s="22" t="str">
        <f>L400+K402-L402</f>
        <v>#VALUE!</v>
      </c>
      <c r="W402" s="46"/>
      <c r="X402" s="23"/>
      <c r="Y402" s="23"/>
      <c r="Z402" s="23"/>
      <c r="AA402" s="23"/>
      <c r="AB402" s="23"/>
    </row>
    <row r="403" ht="12.75" customHeight="1">
      <c r="A403" s="4" t="s">
        <v>45</v>
      </c>
      <c r="B403" s="29">
        <v>43666.0</v>
      </c>
      <c r="C403" s="3">
        <v>0.625</v>
      </c>
      <c r="D403" s="3">
        <v>0.75</v>
      </c>
      <c r="E403" s="39"/>
      <c r="F403" s="39"/>
      <c r="G403" s="39"/>
      <c r="H403" s="39"/>
      <c r="I403" s="39"/>
      <c r="J403" s="39"/>
      <c r="K403" s="47"/>
      <c r="L403" s="39"/>
      <c r="M403" s="39"/>
      <c r="N403" s="39"/>
      <c r="O403" s="39"/>
      <c r="P403" s="39" t="str">
        <f t="shared" si="42"/>
        <v/>
      </c>
      <c r="Q403" s="48"/>
      <c r="R403" s="39" t="str">
        <f t="shared" si="29"/>
        <v/>
      </c>
      <c r="S403" s="22" t="str">
        <f t="shared" si="2"/>
        <v/>
      </c>
      <c r="T403" s="39" t="str">
        <f t="shared" si="41"/>
        <v/>
      </c>
      <c r="U403" s="39" t="str">
        <f t="shared" si="31"/>
        <v/>
      </c>
      <c r="V403" s="42"/>
      <c r="W403" s="50"/>
      <c r="X403" s="23"/>
      <c r="Y403" s="23"/>
      <c r="Z403" s="23"/>
      <c r="AA403" s="23"/>
      <c r="AB403" s="23"/>
    </row>
    <row r="404" ht="12.75" customHeight="1">
      <c r="A404" s="8" t="s">
        <v>46</v>
      </c>
      <c r="B404" s="9">
        <v>43667.0</v>
      </c>
      <c r="C404" s="10">
        <v>0.375</v>
      </c>
      <c r="D404" s="10">
        <v>0.5</v>
      </c>
      <c r="E404" s="22">
        <v>32.9</v>
      </c>
      <c r="F404" s="22"/>
      <c r="G404" s="22">
        <v>28.6</v>
      </c>
      <c r="H404" s="22">
        <v>24.6</v>
      </c>
      <c r="I404" s="22">
        <v>3.5</v>
      </c>
      <c r="J404" s="22">
        <v>27.3</v>
      </c>
      <c r="K404" s="25" t="s">
        <v>228</v>
      </c>
      <c r="L404" s="22">
        <v>60.62</v>
      </c>
      <c r="M404" s="22"/>
      <c r="N404" s="22"/>
      <c r="O404" s="22">
        <f>E406</f>
        <v>33.1</v>
      </c>
      <c r="P404" s="22" t="str">
        <f t="shared" si="42"/>
        <v/>
      </c>
      <c r="Q404" s="53"/>
      <c r="R404" s="22">
        <f t="shared" si="29"/>
        <v>30.92802314</v>
      </c>
      <c r="S404" s="22">
        <f t="shared" si="2"/>
        <v>27.72802314</v>
      </c>
      <c r="T404" s="22">
        <f t="shared" si="41"/>
        <v>39.13623594</v>
      </c>
      <c r="U404" s="22">
        <f t="shared" si="31"/>
        <v>70.84999993</v>
      </c>
      <c r="V404" s="22" t="str">
        <f>L402+K404-L404</f>
        <v>#VALUE!</v>
      </c>
      <c r="W404" s="46"/>
      <c r="X404" s="23"/>
      <c r="Y404" s="23"/>
      <c r="Z404" s="23"/>
      <c r="AA404" s="23"/>
      <c r="AB404" s="23"/>
    </row>
    <row r="405" ht="12.75" customHeight="1">
      <c r="A405" s="4" t="s">
        <v>46</v>
      </c>
      <c r="B405" s="29">
        <v>43667.0</v>
      </c>
      <c r="C405" s="3">
        <v>0.625</v>
      </c>
      <c r="D405" s="3">
        <v>0.75</v>
      </c>
      <c r="E405" s="39"/>
      <c r="F405" s="39"/>
      <c r="G405" s="39"/>
      <c r="H405" s="39"/>
      <c r="I405" s="39"/>
      <c r="J405" s="39"/>
      <c r="K405" s="47"/>
      <c r="L405" s="39"/>
      <c r="M405" s="39"/>
      <c r="N405" s="39"/>
      <c r="O405" s="39"/>
      <c r="P405" s="39" t="str">
        <f t="shared" si="42"/>
        <v/>
      </c>
      <c r="Q405" s="54"/>
      <c r="R405" s="39" t="str">
        <f t="shared" si="29"/>
        <v/>
      </c>
      <c r="S405" s="22" t="str">
        <f t="shared" si="2"/>
        <v/>
      </c>
      <c r="T405" s="39" t="str">
        <f t="shared" si="41"/>
        <v/>
      </c>
      <c r="U405" s="39" t="str">
        <f t="shared" si="31"/>
        <v/>
      </c>
      <c r="V405" s="42"/>
      <c r="W405" s="50"/>
      <c r="X405" s="23"/>
      <c r="Y405" s="23"/>
      <c r="Z405" s="23"/>
      <c r="AA405" s="23"/>
      <c r="AB405" s="23"/>
    </row>
    <row r="406" ht="12.75" customHeight="1">
      <c r="A406" s="8" t="s">
        <v>25</v>
      </c>
      <c r="B406" s="9">
        <v>43668.0</v>
      </c>
      <c r="C406" s="10">
        <v>0.375</v>
      </c>
      <c r="D406" s="10">
        <v>0.5</v>
      </c>
      <c r="E406" s="22">
        <v>33.1</v>
      </c>
      <c r="F406" s="22"/>
      <c r="G406" s="22">
        <v>27.2</v>
      </c>
      <c r="H406" s="22">
        <v>24.9</v>
      </c>
      <c r="I406" s="22">
        <v>4.2</v>
      </c>
      <c r="J406" s="22">
        <v>28.0</v>
      </c>
      <c r="K406" s="25" t="s">
        <v>202</v>
      </c>
      <c r="L406" s="22">
        <v>60.42</v>
      </c>
      <c r="M406" s="22"/>
      <c r="N406" s="22"/>
      <c r="O406" s="22" t="str">
        <f>E408</f>
        <v>33.5</v>
      </c>
      <c r="P406" s="22" t="str">
        <f t="shared" si="42"/>
        <v/>
      </c>
      <c r="Q406" s="33"/>
      <c r="R406" s="22">
        <f t="shared" si="29"/>
        <v>31.48671626</v>
      </c>
      <c r="S406" s="22">
        <f t="shared" si="2"/>
        <v>29.64671626</v>
      </c>
      <c r="T406" s="22">
        <f t="shared" si="41"/>
        <v>36.07043238</v>
      </c>
      <c r="U406" s="22">
        <f t="shared" si="31"/>
        <v>82.19118626</v>
      </c>
      <c r="V406" s="22" t="str">
        <f>L404+K406-L406</f>
        <v>#VALUE!</v>
      </c>
      <c r="W406" s="46"/>
      <c r="X406" s="23"/>
      <c r="Y406" s="23"/>
      <c r="Z406" s="23"/>
      <c r="AA406" s="23"/>
      <c r="AB406" s="23"/>
    </row>
    <row r="407" ht="12.75" customHeight="1">
      <c r="A407" s="4" t="s">
        <v>25</v>
      </c>
      <c r="B407" s="29">
        <v>43668.0</v>
      </c>
      <c r="C407" s="3">
        <v>0.625</v>
      </c>
      <c r="D407" s="3">
        <v>0.75</v>
      </c>
      <c r="E407" s="39"/>
      <c r="F407" s="39"/>
      <c r="G407" s="39">
        <v>31.6</v>
      </c>
      <c r="H407" s="39">
        <v>26.2</v>
      </c>
      <c r="I407" s="39">
        <v>1.8</v>
      </c>
      <c r="J407" s="39">
        <v>30.9</v>
      </c>
      <c r="K407" s="47"/>
      <c r="L407" s="39"/>
      <c r="M407" s="39"/>
      <c r="N407" s="39"/>
      <c r="O407" s="39"/>
      <c r="P407" s="39" t="str">
        <f t="shared" si="42"/>
        <v/>
      </c>
      <c r="Q407" s="48"/>
      <c r="R407" s="39">
        <f t="shared" si="29"/>
        <v>34.01068335</v>
      </c>
      <c r="S407" s="22">
        <f t="shared" si="2"/>
        <v>29.69068335</v>
      </c>
      <c r="T407" s="39">
        <f t="shared" si="41"/>
        <v>46.47863297</v>
      </c>
      <c r="U407" s="39">
        <f t="shared" si="31"/>
        <v>63.8802853</v>
      </c>
      <c r="V407" s="42"/>
      <c r="W407" s="50"/>
      <c r="X407" s="23"/>
      <c r="Y407" s="23"/>
      <c r="Z407" s="23"/>
      <c r="AA407" s="23"/>
      <c r="AB407" s="23"/>
    </row>
    <row r="408" ht="12.75" customHeight="1">
      <c r="A408" s="8" t="s">
        <v>39</v>
      </c>
      <c r="B408" s="9">
        <v>43669.0</v>
      </c>
      <c r="C408" s="10">
        <v>0.375</v>
      </c>
      <c r="D408" s="10">
        <v>0.5</v>
      </c>
      <c r="E408" s="22" t="s">
        <v>230</v>
      </c>
      <c r="F408" s="22"/>
      <c r="G408" s="22">
        <v>27.9</v>
      </c>
      <c r="H408" s="22">
        <v>26.1</v>
      </c>
      <c r="I408" s="22">
        <v>2.3</v>
      </c>
      <c r="J408" s="22">
        <v>28.1</v>
      </c>
      <c r="K408" s="25" t="s">
        <v>63</v>
      </c>
      <c r="L408" s="22">
        <v>55.14</v>
      </c>
      <c r="M408" s="22"/>
      <c r="N408" s="22"/>
      <c r="O408" s="22" t="str">
        <f>E410</f>
        <v>?</v>
      </c>
      <c r="P408" s="22" t="str">
        <f t="shared" si="42"/>
        <v/>
      </c>
      <c r="Q408" s="53"/>
      <c r="R408" s="22">
        <f t="shared" si="29"/>
        <v>33.81046118</v>
      </c>
      <c r="S408" s="22">
        <f t="shared" si="2"/>
        <v>32.37046118</v>
      </c>
      <c r="T408" s="22">
        <f t="shared" si="41"/>
        <v>37.57612198</v>
      </c>
      <c r="U408" s="22">
        <f t="shared" si="31"/>
        <v>86.14635965</v>
      </c>
      <c r="V408" s="22" t="str">
        <f>L406+K408-L408</f>
        <v>#VALUE!</v>
      </c>
      <c r="W408" s="46"/>
      <c r="X408" s="23"/>
      <c r="Y408" s="23"/>
      <c r="Z408" s="23"/>
      <c r="AA408" s="23"/>
      <c r="AB408" s="23"/>
    </row>
    <row r="409" ht="12.75" customHeight="1">
      <c r="A409" s="4" t="s">
        <v>39</v>
      </c>
      <c r="B409" s="29">
        <v>43669.0</v>
      </c>
      <c r="C409" s="3">
        <v>0.625</v>
      </c>
      <c r="D409" s="3">
        <v>0.75</v>
      </c>
      <c r="E409" s="39"/>
      <c r="F409" s="39"/>
      <c r="G409" s="39">
        <v>31.7</v>
      </c>
      <c r="H409" s="39">
        <v>26.0</v>
      </c>
      <c r="I409" s="39">
        <v>2.4</v>
      </c>
      <c r="J409" s="39">
        <v>28.2</v>
      </c>
      <c r="K409" s="47"/>
      <c r="L409" s="39"/>
      <c r="M409" s="39"/>
      <c r="N409" s="39"/>
      <c r="O409" s="39"/>
      <c r="P409" s="39" t="str">
        <f t="shared" si="42"/>
        <v/>
      </c>
      <c r="Q409" s="54"/>
      <c r="R409" s="39">
        <f t="shared" si="29"/>
        <v>33.61126698</v>
      </c>
      <c r="S409" s="22">
        <f t="shared" si="2"/>
        <v>29.05126698</v>
      </c>
      <c r="T409" s="39">
        <f t="shared" si="41"/>
        <v>46.74270097</v>
      </c>
      <c r="U409" s="39">
        <f t="shared" si="31"/>
        <v>62.15145121</v>
      </c>
      <c r="V409" s="42"/>
      <c r="W409" s="50"/>
      <c r="X409" s="23"/>
      <c r="Y409" s="23"/>
      <c r="Z409" s="23"/>
      <c r="AA409" s="23"/>
      <c r="AB409" s="23"/>
    </row>
    <row r="410" ht="12.75" customHeight="1">
      <c r="A410" s="8" t="s">
        <v>42</v>
      </c>
      <c r="B410" s="9">
        <v>43670.0</v>
      </c>
      <c r="C410" s="10">
        <v>0.375</v>
      </c>
      <c r="D410" s="10">
        <v>0.5</v>
      </c>
      <c r="E410" s="53" t="s">
        <v>191</v>
      </c>
      <c r="F410" s="53"/>
      <c r="G410" s="53" t="s">
        <v>191</v>
      </c>
      <c r="H410" s="53" t="s">
        <v>191</v>
      </c>
      <c r="I410" s="53" t="s">
        <v>191</v>
      </c>
      <c r="J410" s="53" t="s">
        <v>191</v>
      </c>
      <c r="K410" s="124" t="s">
        <v>63</v>
      </c>
      <c r="L410" s="53" t="s">
        <v>191</v>
      </c>
      <c r="M410" s="53"/>
      <c r="N410" s="53"/>
      <c r="O410" s="22">
        <f>E412</f>
        <v>33.9</v>
      </c>
      <c r="P410" s="22" t="str">
        <f t="shared" si="42"/>
        <v/>
      </c>
      <c r="Q410" s="33"/>
      <c r="R410" s="22"/>
      <c r="S410" s="22" t="str">
        <f t="shared" si="2"/>
        <v/>
      </c>
      <c r="T410" s="22"/>
      <c r="U410" s="22"/>
      <c r="V410" s="22"/>
      <c r="W410" s="125" t="s">
        <v>231</v>
      </c>
      <c r="X410" s="23"/>
      <c r="Y410" s="23"/>
      <c r="Z410" s="23"/>
      <c r="AA410" s="23"/>
      <c r="AB410" s="23"/>
    </row>
    <row r="411" ht="12.75" customHeight="1">
      <c r="A411" s="4" t="s">
        <v>42</v>
      </c>
      <c r="B411" s="29">
        <v>43670.0</v>
      </c>
      <c r="C411" s="3">
        <v>0.625</v>
      </c>
      <c r="D411" s="3">
        <v>0.75</v>
      </c>
      <c r="E411" s="39"/>
      <c r="F411" s="39"/>
      <c r="G411" s="39">
        <v>32.3</v>
      </c>
      <c r="H411" s="39">
        <v>26.6</v>
      </c>
      <c r="I411" s="39">
        <v>2.5</v>
      </c>
      <c r="J411" s="39">
        <v>27.8</v>
      </c>
      <c r="K411" s="47"/>
      <c r="L411" s="39"/>
      <c r="M411" s="39"/>
      <c r="N411" s="39"/>
      <c r="O411" s="39"/>
      <c r="P411" s="39" t="str">
        <f t="shared" si="42"/>
        <v/>
      </c>
      <c r="Q411" s="48"/>
      <c r="R411" s="39">
        <f t="shared" ref="R411:R439" si="43">IF(H411="","",6.1078*(10^(((7.5*H411)/(237.3+H411)))))</f>
        <v>34.82194116</v>
      </c>
      <c r="S411" s="22">
        <f t="shared" si="2"/>
        <v>30.26194116</v>
      </c>
      <c r="T411" s="39">
        <f t="shared" ref="T411:T439" si="44">IF(G411="","",6.1078*(10^(((7.5*G411)/(237.3+G411)))))</f>
        <v>48.35464732</v>
      </c>
      <c r="U411" s="39">
        <f t="shared" ref="U411:U439" si="45">IF(T411="","",(S411/T411)*100)</f>
        <v>62.58331482</v>
      </c>
      <c r="V411" s="42"/>
      <c r="W411" s="50"/>
      <c r="X411" s="23"/>
      <c r="Y411" s="23"/>
      <c r="Z411" s="23"/>
      <c r="AA411" s="23"/>
      <c r="AB411" s="23"/>
    </row>
    <row r="412" ht="12.75" customHeight="1">
      <c r="A412" s="8" t="s">
        <v>43</v>
      </c>
      <c r="B412" s="9">
        <v>43671.0</v>
      </c>
      <c r="C412" s="10">
        <v>0.375</v>
      </c>
      <c r="D412" s="10">
        <v>0.5</v>
      </c>
      <c r="E412" s="22">
        <v>33.9</v>
      </c>
      <c r="F412" s="22"/>
      <c r="G412" s="22">
        <v>28.5</v>
      </c>
      <c r="H412" s="22">
        <v>26.2</v>
      </c>
      <c r="I412" s="22">
        <v>2.5</v>
      </c>
      <c r="J412" s="22">
        <v>28.7</v>
      </c>
      <c r="K412" s="25" t="s">
        <v>63</v>
      </c>
      <c r="L412" s="22">
        <v>44.2</v>
      </c>
      <c r="M412" s="22"/>
      <c r="N412" s="22"/>
      <c r="O412" s="22">
        <f>E414</f>
        <v>35.6</v>
      </c>
      <c r="P412" s="22" t="str">
        <f t="shared" si="42"/>
        <v/>
      </c>
      <c r="Q412" s="33"/>
      <c r="R412" s="22">
        <f t="shared" si="43"/>
        <v>34.01068335</v>
      </c>
      <c r="S412" s="22">
        <f t="shared" si="2"/>
        <v>32.17068335</v>
      </c>
      <c r="T412" s="22">
        <f t="shared" si="44"/>
        <v>38.90996856</v>
      </c>
      <c r="U412" s="22">
        <f t="shared" si="45"/>
        <v>82.67979785</v>
      </c>
      <c r="V412" s="53" t="str">
        <f>L408+K412-L412</f>
        <v>#VALUE!</v>
      </c>
      <c r="W412" s="46"/>
      <c r="X412" s="23"/>
      <c r="Y412" s="23"/>
      <c r="Z412" s="23"/>
      <c r="AA412" s="23"/>
      <c r="AB412" s="23"/>
    </row>
    <row r="413" ht="12.75" customHeight="1">
      <c r="A413" s="4" t="s">
        <v>43</v>
      </c>
      <c r="B413" s="29">
        <v>43671.0</v>
      </c>
      <c r="C413" s="3">
        <v>0.625</v>
      </c>
      <c r="D413" s="3">
        <v>0.75</v>
      </c>
      <c r="E413" s="39"/>
      <c r="F413" s="39"/>
      <c r="G413" s="39">
        <v>32.9</v>
      </c>
      <c r="H413" s="39">
        <v>26.8</v>
      </c>
      <c r="I413" s="39">
        <v>1.1</v>
      </c>
      <c r="J413" s="39">
        <v>29.2</v>
      </c>
      <c r="K413" s="47"/>
      <c r="L413" s="39"/>
      <c r="M413" s="39"/>
      <c r="N413" s="39"/>
      <c r="O413" s="39"/>
      <c r="P413" s="39" t="str">
        <f t="shared" si="42"/>
        <v/>
      </c>
      <c r="Q413" s="48"/>
      <c r="R413" s="39">
        <f t="shared" si="43"/>
        <v>35.23385461</v>
      </c>
      <c r="S413" s="22">
        <f t="shared" si="2"/>
        <v>30.35385461</v>
      </c>
      <c r="T413" s="39">
        <f t="shared" si="44"/>
        <v>50.01465102</v>
      </c>
      <c r="U413" s="39">
        <f t="shared" si="45"/>
        <v>60.68992582</v>
      </c>
      <c r="V413" s="42"/>
      <c r="W413" s="50"/>
      <c r="X413" s="23"/>
      <c r="Y413" s="23"/>
      <c r="Z413" s="23"/>
      <c r="AA413" s="23"/>
      <c r="AB413" s="23"/>
    </row>
    <row r="414" ht="12.75" customHeight="1">
      <c r="A414" s="8" t="s">
        <v>44</v>
      </c>
      <c r="B414" s="9">
        <v>43672.0</v>
      </c>
      <c r="C414" s="10">
        <v>0.375</v>
      </c>
      <c r="D414" s="10">
        <v>0.5</v>
      </c>
      <c r="E414" s="22">
        <v>35.6</v>
      </c>
      <c r="F414" s="22"/>
      <c r="G414" s="22">
        <v>28.3</v>
      </c>
      <c r="H414" s="22">
        <v>26.2</v>
      </c>
      <c r="I414" s="22">
        <v>0.1</v>
      </c>
      <c r="J414" s="22">
        <v>28.2</v>
      </c>
      <c r="K414" s="25" t="s">
        <v>63</v>
      </c>
      <c r="L414" s="22">
        <v>40.66</v>
      </c>
      <c r="M414" s="22"/>
      <c r="N414" s="22"/>
      <c r="O414" s="22">
        <f>E416</f>
        <v>33.6</v>
      </c>
      <c r="P414" s="22" t="str">
        <f t="shared" si="42"/>
        <v/>
      </c>
      <c r="Q414" s="53"/>
      <c r="R414" s="22">
        <f t="shared" si="43"/>
        <v>34.01068335</v>
      </c>
      <c r="S414" s="22">
        <f t="shared" si="2"/>
        <v>32.33068335</v>
      </c>
      <c r="T414" s="22">
        <f t="shared" si="44"/>
        <v>38.46084696</v>
      </c>
      <c r="U414" s="22">
        <f t="shared" si="45"/>
        <v>84.06128804</v>
      </c>
      <c r="V414" s="22" t="str">
        <f>L412+K414-L414</f>
        <v>#VALUE!</v>
      </c>
      <c r="W414" s="46"/>
      <c r="X414" s="23"/>
      <c r="Y414" s="23"/>
      <c r="Z414" s="23"/>
      <c r="AA414" s="23"/>
      <c r="AB414" s="23"/>
    </row>
    <row r="415" ht="12.75" customHeight="1">
      <c r="A415" s="4" t="s">
        <v>44</v>
      </c>
      <c r="B415" s="29">
        <v>43672.0</v>
      </c>
      <c r="C415" s="3">
        <v>0.625</v>
      </c>
      <c r="D415" s="3">
        <v>0.75</v>
      </c>
      <c r="E415" s="39"/>
      <c r="F415" s="39"/>
      <c r="G415" s="39">
        <v>31.8</v>
      </c>
      <c r="H415" s="39">
        <v>26.0</v>
      </c>
      <c r="I415" s="39">
        <v>1.6</v>
      </c>
      <c r="J415" s="39">
        <v>30.0</v>
      </c>
      <c r="K415" s="47"/>
      <c r="L415" s="39"/>
      <c r="M415" s="39"/>
      <c r="N415" s="39"/>
      <c r="O415" s="39"/>
      <c r="P415" s="39" t="str">
        <f t="shared" si="42"/>
        <v/>
      </c>
      <c r="Q415" s="54"/>
      <c r="R415" s="39">
        <f t="shared" si="43"/>
        <v>33.61126698</v>
      </c>
      <c r="S415" s="22">
        <f t="shared" si="2"/>
        <v>28.97126698</v>
      </c>
      <c r="T415" s="39">
        <f t="shared" si="44"/>
        <v>47.00807132</v>
      </c>
      <c r="U415" s="39">
        <f t="shared" si="45"/>
        <v>61.63040977</v>
      </c>
      <c r="V415" s="42"/>
      <c r="W415" s="50"/>
      <c r="X415" s="23"/>
      <c r="Y415" s="23"/>
      <c r="Z415" s="23"/>
      <c r="AA415" s="23"/>
      <c r="AB415" s="23"/>
    </row>
    <row r="416" ht="12.75" customHeight="1">
      <c r="A416" s="8" t="s">
        <v>45</v>
      </c>
      <c r="B416" s="9">
        <v>43673.0</v>
      </c>
      <c r="C416" s="10">
        <v>0.375</v>
      </c>
      <c r="D416" s="10">
        <v>0.5</v>
      </c>
      <c r="E416" s="22">
        <v>33.6</v>
      </c>
      <c r="F416" s="22"/>
      <c r="G416" s="22">
        <v>28.7</v>
      </c>
      <c r="H416" s="22">
        <v>26.2</v>
      </c>
      <c r="I416" s="22">
        <v>1.0</v>
      </c>
      <c r="J416" s="22">
        <v>31.0</v>
      </c>
      <c r="K416" s="25" t="s">
        <v>63</v>
      </c>
      <c r="L416" s="22">
        <v>34.22</v>
      </c>
      <c r="M416" s="22"/>
      <c r="N416" s="22"/>
      <c r="O416" s="22">
        <f>E418</f>
        <v>35.2</v>
      </c>
      <c r="P416" s="22" t="str">
        <f t="shared" si="42"/>
        <v/>
      </c>
      <c r="Q416" s="33"/>
      <c r="R416" s="22">
        <f t="shared" si="43"/>
        <v>34.01068335</v>
      </c>
      <c r="S416" s="22">
        <f t="shared" si="2"/>
        <v>32.01068335</v>
      </c>
      <c r="T416" s="22">
        <f t="shared" si="44"/>
        <v>39.36364749</v>
      </c>
      <c r="U416" s="22">
        <f t="shared" si="45"/>
        <v>81.3204197</v>
      </c>
      <c r="V416" s="22" t="str">
        <f>L414+K416-L416</f>
        <v>#VALUE!</v>
      </c>
      <c r="W416" s="46"/>
      <c r="X416" s="23"/>
      <c r="Y416" s="23"/>
      <c r="Z416" s="23"/>
      <c r="AA416" s="23"/>
      <c r="AB416" s="23"/>
    </row>
    <row r="417" ht="12.75" customHeight="1">
      <c r="A417" s="4" t="s">
        <v>45</v>
      </c>
      <c r="B417" s="29">
        <v>43673.0</v>
      </c>
      <c r="C417" s="3">
        <v>0.625</v>
      </c>
      <c r="D417" s="3">
        <v>0.75</v>
      </c>
      <c r="E417" s="39"/>
      <c r="F417" s="39"/>
      <c r="G417" s="39"/>
      <c r="H417" s="39"/>
      <c r="I417" s="39"/>
      <c r="J417" s="39"/>
      <c r="K417" s="47"/>
      <c r="L417" s="39"/>
      <c r="M417" s="39"/>
      <c r="N417" s="39"/>
      <c r="O417" s="39"/>
      <c r="P417" s="39" t="str">
        <f t="shared" si="42"/>
        <v/>
      </c>
      <c r="Q417" s="48"/>
      <c r="R417" s="39" t="str">
        <f t="shared" si="43"/>
        <v/>
      </c>
      <c r="S417" s="22" t="str">
        <f t="shared" si="2"/>
        <v/>
      </c>
      <c r="T417" s="39" t="str">
        <f t="shared" si="44"/>
        <v/>
      </c>
      <c r="U417" s="39" t="str">
        <f t="shared" si="45"/>
        <v/>
      </c>
      <c r="V417" s="42"/>
      <c r="W417" s="50"/>
      <c r="X417" s="23"/>
      <c r="Y417" s="23"/>
      <c r="Z417" s="23"/>
      <c r="AA417" s="23"/>
      <c r="AB417" s="23"/>
    </row>
    <row r="418" ht="12.75" customHeight="1">
      <c r="A418" s="8" t="s">
        <v>46</v>
      </c>
      <c r="B418" s="9">
        <v>43674.0</v>
      </c>
      <c r="C418" s="10">
        <v>0.375</v>
      </c>
      <c r="D418" s="10">
        <v>0.5</v>
      </c>
      <c r="E418" s="22">
        <v>35.2</v>
      </c>
      <c r="F418" s="22"/>
      <c r="G418" s="22">
        <v>28.9</v>
      </c>
      <c r="H418" s="22">
        <v>27.3</v>
      </c>
      <c r="I418" s="22">
        <v>2.3</v>
      </c>
      <c r="J418" s="22">
        <v>28.8</v>
      </c>
      <c r="K418" s="25" t="s">
        <v>63</v>
      </c>
      <c r="L418" s="22">
        <v>31.26</v>
      </c>
      <c r="M418" s="22"/>
      <c r="N418" s="22"/>
      <c r="O418" s="22">
        <f>E420</f>
        <v>35.5</v>
      </c>
      <c r="P418" s="22" t="str">
        <f t="shared" si="42"/>
        <v/>
      </c>
      <c r="Q418" s="53"/>
      <c r="R418" s="22">
        <f t="shared" si="43"/>
        <v>36.28226002</v>
      </c>
      <c r="S418" s="22">
        <f t="shared" si="2"/>
        <v>35.00226002</v>
      </c>
      <c r="T418" s="22">
        <f t="shared" si="44"/>
        <v>39.82192253</v>
      </c>
      <c r="U418" s="22">
        <f t="shared" si="45"/>
        <v>87.89696178</v>
      </c>
      <c r="V418" s="22" t="str">
        <f>L416+K418-L418</f>
        <v>#VALUE!</v>
      </c>
      <c r="W418" s="46"/>
      <c r="X418" s="23"/>
      <c r="Y418" s="23"/>
      <c r="Z418" s="23"/>
      <c r="AA418" s="23"/>
      <c r="AB418" s="23"/>
    </row>
    <row r="419" ht="12.75" customHeight="1">
      <c r="A419" s="4" t="s">
        <v>46</v>
      </c>
      <c r="B419" s="29">
        <v>43674.0</v>
      </c>
      <c r="C419" s="3">
        <v>0.625</v>
      </c>
      <c r="D419" s="3">
        <v>0.75</v>
      </c>
      <c r="E419" s="39"/>
      <c r="F419" s="39"/>
      <c r="G419" s="39"/>
      <c r="H419" s="39"/>
      <c r="I419" s="39"/>
      <c r="J419" s="39"/>
      <c r="K419" s="47"/>
      <c r="L419" s="39"/>
      <c r="M419" s="39"/>
      <c r="N419" s="39"/>
      <c r="O419" s="39"/>
      <c r="P419" s="39" t="str">
        <f t="shared" si="42"/>
        <v/>
      </c>
      <c r="Q419" s="54"/>
      <c r="R419" s="39" t="str">
        <f t="shared" si="43"/>
        <v/>
      </c>
      <c r="S419" s="22" t="str">
        <f t="shared" si="2"/>
        <v/>
      </c>
      <c r="T419" s="39" t="str">
        <f t="shared" si="44"/>
        <v/>
      </c>
      <c r="U419" s="39" t="str">
        <f t="shared" si="45"/>
        <v/>
      </c>
      <c r="V419" s="42"/>
      <c r="W419" s="50"/>
      <c r="X419" s="23"/>
      <c r="Y419" s="23"/>
      <c r="Z419" s="23"/>
      <c r="AA419" s="23"/>
      <c r="AB419" s="23"/>
    </row>
    <row r="420" ht="12.75" customHeight="1">
      <c r="A420" s="8" t="s">
        <v>25</v>
      </c>
      <c r="B420" s="9">
        <v>43675.0</v>
      </c>
      <c r="C420" s="10">
        <v>0.375</v>
      </c>
      <c r="D420" s="10">
        <v>0.5</v>
      </c>
      <c r="E420" s="22">
        <v>35.5</v>
      </c>
      <c r="F420" s="22"/>
      <c r="G420" s="22">
        <v>29.1</v>
      </c>
      <c r="H420" s="22">
        <v>26.5</v>
      </c>
      <c r="I420" s="53" t="s">
        <v>191</v>
      </c>
      <c r="J420" s="53" t="s">
        <v>191</v>
      </c>
      <c r="K420" s="136" t="s">
        <v>63</v>
      </c>
      <c r="L420" s="22">
        <v>25.92</v>
      </c>
      <c r="M420" s="22"/>
      <c r="N420" s="22"/>
      <c r="O420" s="22">
        <f>E422</f>
        <v>36.1</v>
      </c>
      <c r="P420" s="22" t="str">
        <f t="shared" si="42"/>
        <v/>
      </c>
      <c r="Q420" s="33"/>
      <c r="R420" s="22">
        <f t="shared" si="43"/>
        <v>34.61756235</v>
      </c>
      <c r="S420" s="22">
        <f t="shared" si="2"/>
        <v>32.53756235</v>
      </c>
      <c r="T420" s="22">
        <f t="shared" si="44"/>
        <v>40.2848327</v>
      </c>
      <c r="U420" s="22">
        <f t="shared" si="45"/>
        <v>80.76876624</v>
      </c>
      <c r="V420" s="22" t="str">
        <f>L418+K420-L420</f>
        <v>#VALUE!</v>
      </c>
      <c r="W420" s="46"/>
      <c r="X420" s="23"/>
      <c r="Y420" s="23"/>
      <c r="Z420" s="23"/>
      <c r="AA420" s="23"/>
      <c r="AB420" s="23"/>
    </row>
    <row r="421" ht="12.75" customHeight="1">
      <c r="A421" s="4" t="s">
        <v>25</v>
      </c>
      <c r="B421" s="29">
        <v>43675.0</v>
      </c>
      <c r="C421" s="3">
        <v>0.625</v>
      </c>
      <c r="D421" s="3">
        <v>0.75</v>
      </c>
      <c r="E421" s="39"/>
      <c r="F421" s="39"/>
      <c r="G421" s="39">
        <v>31.0</v>
      </c>
      <c r="H421" s="39">
        <v>26.1</v>
      </c>
      <c r="I421" s="39">
        <v>0.3</v>
      </c>
      <c r="J421" s="39">
        <v>30.2</v>
      </c>
      <c r="K421" s="47"/>
      <c r="L421" s="39"/>
      <c r="M421" s="39"/>
      <c r="N421" s="39"/>
      <c r="O421" s="39"/>
      <c r="P421" s="39" t="str">
        <f t="shared" si="42"/>
        <v/>
      </c>
      <c r="Q421" s="48"/>
      <c r="R421" s="39">
        <f t="shared" si="43"/>
        <v>33.81046118</v>
      </c>
      <c r="S421" s="22">
        <f t="shared" si="2"/>
        <v>29.89046118</v>
      </c>
      <c r="T421" s="39">
        <f t="shared" si="44"/>
        <v>44.9212759</v>
      </c>
      <c r="U421" s="39">
        <f t="shared" si="45"/>
        <v>66.53965316</v>
      </c>
      <c r="V421" s="42"/>
      <c r="W421" s="50"/>
      <c r="X421" s="23"/>
      <c r="Y421" s="23"/>
      <c r="Z421" s="23"/>
      <c r="AA421" s="23"/>
      <c r="AB421" s="23"/>
    </row>
    <row r="422" ht="12.75" customHeight="1">
      <c r="A422" s="8" t="s">
        <v>39</v>
      </c>
      <c r="B422" s="9">
        <v>43676.0</v>
      </c>
      <c r="C422" s="10">
        <v>0.375</v>
      </c>
      <c r="D422" s="10">
        <v>0.5</v>
      </c>
      <c r="E422" s="22">
        <v>36.1</v>
      </c>
      <c r="F422" s="22"/>
      <c r="G422" s="22">
        <v>27.5</v>
      </c>
      <c r="H422" s="22">
        <v>25.9</v>
      </c>
      <c r="I422" s="22">
        <v>3.0</v>
      </c>
      <c r="J422" s="22">
        <v>30.0</v>
      </c>
      <c r="K422" s="25" t="s">
        <v>63</v>
      </c>
      <c r="L422" s="22">
        <v>20.17</v>
      </c>
      <c r="M422" s="22"/>
      <c r="N422" s="22"/>
      <c r="O422" s="22">
        <f>E424</f>
        <v>35.8</v>
      </c>
      <c r="P422" s="22" t="str">
        <f t="shared" si="42"/>
        <v/>
      </c>
      <c r="Q422" s="53"/>
      <c r="R422" s="22">
        <f t="shared" si="43"/>
        <v>33.41309631</v>
      </c>
      <c r="S422" s="22">
        <f t="shared" si="2"/>
        <v>32.13309631</v>
      </c>
      <c r="T422" s="22">
        <f t="shared" si="44"/>
        <v>36.70916751</v>
      </c>
      <c r="U422" s="22">
        <f t="shared" si="45"/>
        <v>87.53425503</v>
      </c>
      <c r="V422" s="22" t="str">
        <f>L420+K422-L422</f>
        <v>#VALUE!</v>
      </c>
      <c r="W422" s="46"/>
      <c r="X422" s="23"/>
      <c r="Y422" s="23"/>
      <c r="Z422" s="23"/>
      <c r="AA422" s="23"/>
      <c r="AB422" s="23"/>
    </row>
    <row r="423" ht="12.75" customHeight="1">
      <c r="A423" s="4" t="s">
        <v>39</v>
      </c>
      <c r="B423" s="29">
        <v>43676.0</v>
      </c>
      <c r="C423" s="3">
        <v>0.625</v>
      </c>
      <c r="D423" s="3">
        <v>0.75</v>
      </c>
      <c r="E423" s="39"/>
      <c r="F423" s="39"/>
      <c r="G423" s="39">
        <v>33.2</v>
      </c>
      <c r="H423" s="39">
        <v>27.0</v>
      </c>
      <c r="I423" s="39">
        <v>1.6</v>
      </c>
      <c r="J423" s="39">
        <v>30.2</v>
      </c>
      <c r="K423" s="47"/>
      <c r="L423" s="39"/>
      <c r="M423" s="39"/>
      <c r="N423" s="39"/>
      <c r="O423" s="39"/>
      <c r="P423" s="39" t="str">
        <f t="shared" si="42"/>
        <v/>
      </c>
      <c r="Q423" s="54"/>
      <c r="R423" s="39">
        <f t="shared" si="43"/>
        <v>35.65000614</v>
      </c>
      <c r="S423" s="22">
        <f t="shared" si="2"/>
        <v>30.69000614</v>
      </c>
      <c r="T423" s="39">
        <f t="shared" si="44"/>
        <v>50.86304633</v>
      </c>
      <c r="U423" s="39">
        <f t="shared" si="45"/>
        <v>60.33851363</v>
      </c>
      <c r="V423" s="42"/>
      <c r="W423" s="50"/>
      <c r="X423" s="23"/>
      <c r="Y423" s="23"/>
      <c r="Z423" s="23"/>
      <c r="AA423" s="23"/>
      <c r="AB423" s="23"/>
    </row>
    <row r="424" ht="12.75" customHeight="1">
      <c r="A424" s="8" t="s">
        <v>42</v>
      </c>
      <c r="B424" s="9">
        <v>43677.0</v>
      </c>
      <c r="C424" s="10">
        <v>0.375</v>
      </c>
      <c r="D424" s="10">
        <v>0.5</v>
      </c>
      <c r="E424" s="22">
        <v>35.8</v>
      </c>
      <c r="F424" s="22"/>
      <c r="G424" s="22">
        <v>28.5</v>
      </c>
      <c r="H424" s="22">
        <v>26.5</v>
      </c>
      <c r="I424" s="22">
        <v>3.5</v>
      </c>
      <c r="J424" s="22">
        <v>28.5</v>
      </c>
      <c r="K424" s="25" t="s">
        <v>232</v>
      </c>
      <c r="L424" s="22">
        <v>26.42</v>
      </c>
      <c r="M424" s="22">
        <v>27.83</v>
      </c>
      <c r="N424" s="22"/>
      <c r="O424" s="22">
        <f>E426</f>
        <v>35.2</v>
      </c>
      <c r="P424" s="22" t="str">
        <f t="shared" si="42"/>
        <v/>
      </c>
      <c r="Q424" s="33"/>
      <c r="R424" s="22">
        <f t="shared" si="43"/>
        <v>34.61756235</v>
      </c>
      <c r="S424" s="22">
        <f t="shared" si="2"/>
        <v>33.01756235</v>
      </c>
      <c r="T424" s="22">
        <f t="shared" si="44"/>
        <v>38.90996856</v>
      </c>
      <c r="U424" s="22">
        <f t="shared" si="45"/>
        <v>84.85630695</v>
      </c>
      <c r="V424" s="22" t="str">
        <f>L422+K424-L424</f>
        <v>#VALUE!</v>
      </c>
      <c r="W424" s="46"/>
      <c r="X424" s="23"/>
      <c r="Y424" s="23"/>
      <c r="Z424" s="23"/>
      <c r="AA424" s="23"/>
      <c r="AB424" s="23"/>
    </row>
    <row r="425" ht="12.75" customHeight="1">
      <c r="A425" s="4" t="s">
        <v>42</v>
      </c>
      <c r="B425" s="29">
        <v>43677.0</v>
      </c>
      <c r="C425" s="3">
        <v>0.625</v>
      </c>
      <c r="D425" s="3">
        <v>0.75</v>
      </c>
      <c r="E425" s="39"/>
      <c r="F425" s="39"/>
      <c r="G425" s="39">
        <v>32.5</v>
      </c>
      <c r="H425" s="39">
        <v>26.2</v>
      </c>
      <c r="I425" s="39">
        <v>2.5</v>
      </c>
      <c r="J425" s="39">
        <v>30.1</v>
      </c>
      <c r="K425" s="47"/>
      <c r="L425" s="39"/>
      <c r="M425" s="39"/>
      <c r="N425" s="39"/>
      <c r="O425" s="39"/>
      <c r="P425" s="39" t="str">
        <f t="shared" si="42"/>
        <v/>
      </c>
      <c r="Q425" s="48"/>
      <c r="R425" s="39">
        <f t="shared" si="43"/>
        <v>34.01068335</v>
      </c>
      <c r="S425" s="22">
        <f t="shared" si="2"/>
        <v>28.97068335</v>
      </c>
      <c r="T425" s="39">
        <f t="shared" si="44"/>
        <v>48.90258374</v>
      </c>
      <c r="U425" s="39">
        <f t="shared" si="45"/>
        <v>59.24162106</v>
      </c>
      <c r="V425" s="39"/>
      <c r="W425" s="50"/>
      <c r="X425" s="23"/>
      <c r="Y425" s="23"/>
      <c r="Z425" s="23"/>
      <c r="AA425" s="23"/>
      <c r="AB425" s="23"/>
    </row>
    <row r="426" ht="12.75" customHeight="1">
      <c r="A426" s="8" t="s">
        <v>43</v>
      </c>
      <c r="B426" s="9">
        <v>43678.0</v>
      </c>
      <c r="C426" s="10">
        <v>0.375</v>
      </c>
      <c r="D426" s="10">
        <v>0.5</v>
      </c>
      <c r="E426" s="22">
        <v>35.2</v>
      </c>
      <c r="F426" s="22"/>
      <c r="G426" s="22">
        <v>28.2</v>
      </c>
      <c r="H426" s="22">
        <v>25.8</v>
      </c>
      <c r="I426" s="22">
        <v>2.6</v>
      </c>
      <c r="J426" s="22">
        <v>28.1</v>
      </c>
      <c r="K426" s="25" t="s">
        <v>203</v>
      </c>
      <c r="L426" s="22">
        <v>27.26</v>
      </c>
      <c r="M426" s="22"/>
      <c r="N426" s="22"/>
      <c r="O426" s="22">
        <f>E428</f>
        <v>35.6</v>
      </c>
      <c r="P426" s="22" t="str">
        <f t="shared" si="42"/>
        <v/>
      </c>
      <c r="Q426" s="53"/>
      <c r="R426" s="22">
        <f t="shared" si="43"/>
        <v>33.21594473</v>
      </c>
      <c r="S426" s="22">
        <f t="shared" si="2"/>
        <v>31.29594473</v>
      </c>
      <c r="T426" s="22">
        <f t="shared" si="44"/>
        <v>38.23798312</v>
      </c>
      <c r="U426" s="22">
        <f t="shared" si="45"/>
        <v>81.8451764</v>
      </c>
      <c r="V426" s="22" t="str">
        <f>M424+K426-L426</f>
        <v>#VALUE!</v>
      </c>
      <c r="W426" s="46"/>
      <c r="X426" s="23"/>
      <c r="Y426" s="23"/>
      <c r="Z426" s="23"/>
      <c r="AA426" s="23"/>
      <c r="AB426" s="23"/>
    </row>
    <row r="427" ht="12.75" customHeight="1">
      <c r="A427" s="4" t="s">
        <v>43</v>
      </c>
      <c r="B427" s="29">
        <v>43678.0</v>
      </c>
      <c r="C427" s="3">
        <v>0.625</v>
      </c>
      <c r="D427" s="3">
        <v>0.75</v>
      </c>
      <c r="E427" s="39"/>
      <c r="F427" s="39"/>
      <c r="G427" s="39">
        <v>32.6</v>
      </c>
      <c r="H427" s="39">
        <v>26.4</v>
      </c>
      <c r="I427" s="39">
        <v>3.0</v>
      </c>
      <c r="J427" s="39">
        <v>29.5</v>
      </c>
      <c r="K427" s="47"/>
      <c r="L427" s="39"/>
      <c r="M427" s="39"/>
      <c r="N427" s="39"/>
      <c r="O427" s="39"/>
      <c r="P427" s="39" t="str">
        <f t="shared" si="42"/>
        <v/>
      </c>
      <c r="Q427" s="54"/>
      <c r="R427" s="39">
        <f t="shared" si="43"/>
        <v>34.41422945</v>
      </c>
      <c r="S427" s="22">
        <f t="shared" si="2"/>
        <v>29.45422945</v>
      </c>
      <c r="T427" s="39">
        <f t="shared" si="44"/>
        <v>49.17856797</v>
      </c>
      <c r="U427" s="39">
        <f t="shared" si="45"/>
        <v>59.89240977</v>
      </c>
      <c r="V427" s="39"/>
      <c r="W427" s="50"/>
      <c r="X427" s="23"/>
      <c r="Y427" s="23"/>
      <c r="Z427" s="23"/>
      <c r="AA427" s="23"/>
      <c r="AB427" s="23"/>
    </row>
    <row r="428" ht="12.75" customHeight="1">
      <c r="A428" s="8" t="s">
        <v>44</v>
      </c>
      <c r="B428" s="9">
        <v>43679.0</v>
      </c>
      <c r="C428" s="10">
        <v>0.375</v>
      </c>
      <c r="D428" s="10">
        <v>0.5</v>
      </c>
      <c r="E428" s="22">
        <v>35.6</v>
      </c>
      <c r="F428" s="22"/>
      <c r="G428" s="22">
        <v>28.2</v>
      </c>
      <c r="H428" s="22">
        <v>25.9</v>
      </c>
      <c r="I428" s="22">
        <v>2.8</v>
      </c>
      <c r="J428" s="22">
        <v>28.9</v>
      </c>
      <c r="K428" s="25" t="s">
        <v>119</v>
      </c>
      <c r="L428" s="22">
        <v>26.58</v>
      </c>
      <c r="M428" s="22"/>
      <c r="N428" s="22"/>
      <c r="O428" s="22">
        <f>E430</f>
        <v>35.5</v>
      </c>
      <c r="P428" s="22" t="str">
        <f t="shared" si="42"/>
        <v/>
      </c>
      <c r="Q428" s="33"/>
      <c r="R428" s="22">
        <f t="shared" si="43"/>
        <v>33.41309631</v>
      </c>
      <c r="S428" s="22">
        <f t="shared" si="2"/>
        <v>31.57309631</v>
      </c>
      <c r="T428" s="22">
        <f t="shared" si="44"/>
        <v>38.23798312</v>
      </c>
      <c r="U428" s="22">
        <f t="shared" si="45"/>
        <v>82.56998339</v>
      </c>
      <c r="V428" s="22" t="str">
        <f>L426+K428-L428</f>
        <v>#VALUE!</v>
      </c>
      <c r="W428" s="46"/>
      <c r="X428" s="23"/>
      <c r="Y428" s="23"/>
      <c r="Z428" s="23"/>
      <c r="AA428" s="23"/>
      <c r="AB428" s="23"/>
    </row>
    <row r="429" ht="12.75" customHeight="1">
      <c r="A429" s="4" t="s">
        <v>44</v>
      </c>
      <c r="B429" s="29">
        <v>43679.0</v>
      </c>
      <c r="C429" s="3">
        <v>0.625</v>
      </c>
      <c r="D429" s="3">
        <v>0.75</v>
      </c>
      <c r="E429" s="39"/>
      <c r="F429" s="39"/>
      <c r="G429" s="39">
        <v>32.1</v>
      </c>
      <c r="H429" s="39">
        <v>26.6</v>
      </c>
      <c r="I429" s="39">
        <v>1.0</v>
      </c>
      <c r="J429" s="39">
        <v>29.2</v>
      </c>
      <c r="K429" s="47"/>
      <c r="L429" s="39"/>
      <c r="M429" s="39"/>
      <c r="N429" s="39"/>
      <c r="O429" s="39"/>
      <c r="P429" s="39" t="str">
        <f t="shared" si="42"/>
        <v/>
      </c>
      <c r="Q429" s="48"/>
      <c r="R429" s="39">
        <f t="shared" si="43"/>
        <v>34.82194116</v>
      </c>
      <c r="S429" s="22">
        <f t="shared" si="2"/>
        <v>30.42194116</v>
      </c>
      <c r="T429" s="39">
        <f t="shared" si="44"/>
        <v>47.81205043</v>
      </c>
      <c r="U429" s="39">
        <f t="shared" si="45"/>
        <v>63.62818765</v>
      </c>
      <c r="V429" s="42"/>
      <c r="W429" s="50"/>
      <c r="X429" s="23"/>
      <c r="Y429" s="23"/>
      <c r="Z429" s="23"/>
      <c r="AA429" s="23"/>
      <c r="AB429" s="23"/>
    </row>
    <row r="430" ht="12.75" customHeight="1">
      <c r="A430" s="8" t="s">
        <v>45</v>
      </c>
      <c r="B430" s="9">
        <v>43680.0</v>
      </c>
      <c r="C430" s="10">
        <v>0.375</v>
      </c>
      <c r="D430" s="10">
        <v>0.5</v>
      </c>
      <c r="E430" s="22">
        <v>35.5</v>
      </c>
      <c r="F430" s="22"/>
      <c r="G430" s="22">
        <v>28.3</v>
      </c>
      <c r="H430" s="22">
        <v>25.7</v>
      </c>
      <c r="I430" s="22">
        <v>2.7</v>
      </c>
      <c r="J430" s="22">
        <v>31.0</v>
      </c>
      <c r="K430" s="25" t="s">
        <v>63</v>
      </c>
      <c r="L430" s="22">
        <v>22.59</v>
      </c>
      <c r="M430" s="22"/>
      <c r="N430" s="22"/>
      <c r="O430" s="22">
        <f>E432</f>
        <v>35.8</v>
      </c>
      <c r="P430" s="22" t="str">
        <f t="shared" si="42"/>
        <v/>
      </c>
      <c r="Q430" s="53"/>
      <c r="R430" s="22">
        <f t="shared" si="43"/>
        <v>33.01980784</v>
      </c>
      <c r="S430" s="22">
        <f t="shared" si="2"/>
        <v>30.93980784</v>
      </c>
      <c r="T430" s="22">
        <f t="shared" si="44"/>
        <v>38.46084696</v>
      </c>
      <c r="U430" s="22">
        <f t="shared" si="45"/>
        <v>80.44494669</v>
      </c>
      <c r="V430" s="22" t="str">
        <f>L428+K430-L430</f>
        <v>#VALUE!</v>
      </c>
      <c r="W430" s="46"/>
      <c r="X430" s="23"/>
      <c r="Y430" s="23"/>
      <c r="Z430" s="23"/>
      <c r="AA430" s="23"/>
      <c r="AB430" s="23"/>
    </row>
    <row r="431" ht="12.75" customHeight="1">
      <c r="A431" s="4" t="s">
        <v>45</v>
      </c>
      <c r="B431" s="29">
        <v>43680.0</v>
      </c>
      <c r="C431" s="3">
        <v>0.625</v>
      </c>
      <c r="D431" s="3">
        <v>0.75</v>
      </c>
      <c r="E431" s="39"/>
      <c r="F431" s="39"/>
      <c r="G431" s="39"/>
      <c r="H431" s="39"/>
      <c r="I431" s="39"/>
      <c r="J431" s="39"/>
      <c r="K431" s="47"/>
      <c r="L431" s="39"/>
      <c r="M431" s="39"/>
      <c r="N431" s="39"/>
      <c r="O431" s="39"/>
      <c r="P431" s="39" t="str">
        <f t="shared" si="42"/>
        <v/>
      </c>
      <c r="Q431" s="54"/>
      <c r="R431" s="39" t="str">
        <f t="shared" si="43"/>
        <v/>
      </c>
      <c r="S431" s="22" t="str">
        <f t="shared" si="2"/>
        <v/>
      </c>
      <c r="T431" s="39" t="str">
        <f t="shared" si="44"/>
        <v/>
      </c>
      <c r="U431" s="39" t="str">
        <f t="shared" si="45"/>
        <v/>
      </c>
      <c r="V431" s="39"/>
      <c r="W431" s="50"/>
      <c r="X431" s="23"/>
      <c r="Y431" s="23"/>
      <c r="Z431" s="23"/>
      <c r="AA431" s="23"/>
      <c r="AB431" s="23"/>
    </row>
    <row r="432" ht="12.75" customHeight="1">
      <c r="A432" s="8" t="s">
        <v>46</v>
      </c>
      <c r="B432" s="9">
        <v>43681.0</v>
      </c>
      <c r="C432" s="10">
        <v>0.375</v>
      </c>
      <c r="D432" s="10">
        <v>0.5</v>
      </c>
      <c r="E432" s="22">
        <v>35.8</v>
      </c>
      <c r="F432" s="22"/>
      <c r="G432" s="22">
        <v>28.7</v>
      </c>
      <c r="H432" s="22">
        <v>26.4</v>
      </c>
      <c r="I432" s="22">
        <v>2.0</v>
      </c>
      <c r="J432" s="22">
        <v>29.4</v>
      </c>
      <c r="K432" s="25" t="s">
        <v>129</v>
      </c>
      <c r="L432" s="22">
        <v>23.06</v>
      </c>
      <c r="M432" s="22"/>
      <c r="N432" s="22"/>
      <c r="O432" s="22">
        <f>E434</f>
        <v>35.6</v>
      </c>
      <c r="P432" s="22" t="str">
        <f t="shared" si="42"/>
        <v/>
      </c>
      <c r="Q432" s="33"/>
      <c r="R432" s="22">
        <f t="shared" si="43"/>
        <v>34.41422945</v>
      </c>
      <c r="S432" s="22">
        <f t="shared" si="2"/>
        <v>32.57422945</v>
      </c>
      <c r="T432" s="22">
        <f t="shared" si="44"/>
        <v>39.36364749</v>
      </c>
      <c r="U432" s="22">
        <f t="shared" si="45"/>
        <v>82.75206066</v>
      </c>
      <c r="V432" s="22" t="str">
        <f>L430+K432-L432</f>
        <v>#VALUE!</v>
      </c>
      <c r="W432" s="46"/>
      <c r="X432" s="23"/>
      <c r="Y432" s="23"/>
      <c r="Z432" s="23"/>
      <c r="AA432" s="23"/>
      <c r="AB432" s="23"/>
    </row>
    <row r="433" ht="12.75" customHeight="1">
      <c r="A433" s="4" t="s">
        <v>46</v>
      </c>
      <c r="B433" s="29">
        <v>43681.0</v>
      </c>
      <c r="C433" s="3">
        <v>0.625</v>
      </c>
      <c r="D433" s="3">
        <v>0.75</v>
      </c>
      <c r="E433" s="39"/>
      <c r="F433" s="39"/>
      <c r="G433" s="39"/>
      <c r="H433" s="39"/>
      <c r="I433" s="39"/>
      <c r="J433" s="39"/>
      <c r="K433" s="47"/>
      <c r="L433" s="39"/>
      <c r="M433" s="39"/>
      <c r="N433" s="39"/>
      <c r="O433" s="39"/>
      <c r="P433" s="39" t="str">
        <f t="shared" si="42"/>
        <v/>
      </c>
      <c r="Q433" s="48"/>
      <c r="R433" s="39" t="str">
        <f t="shared" si="43"/>
        <v/>
      </c>
      <c r="S433" s="22" t="str">
        <f t="shared" si="2"/>
        <v/>
      </c>
      <c r="T433" s="39" t="str">
        <f t="shared" si="44"/>
        <v/>
      </c>
      <c r="U433" s="39" t="str">
        <f t="shared" si="45"/>
        <v/>
      </c>
      <c r="V433" s="42"/>
      <c r="W433" s="50"/>
      <c r="X433" s="23"/>
      <c r="Y433" s="23"/>
      <c r="Z433" s="23"/>
      <c r="AA433" s="23"/>
      <c r="AB433" s="23"/>
    </row>
    <row r="434" ht="12.75" customHeight="1">
      <c r="A434" s="8" t="s">
        <v>25</v>
      </c>
      <c r="B434" s="9">
        <v>43682.0</v>
      </c>
      <c r="C434" s="10">
        <v>0.375</v>
      </c>
      <c r="D434" s="10">
        <v>0.5</v>
      </c>
      <c r="E434" s="22">
        <v>35.6</v>
      </c>
      <c r="F434" s="22"/>
      <c r="G434" s="22">
        <v>28.8</v>
      </c>
      <c r="H434" s="22">
        <v>26.4</v>
      </c>
      <c r="I434" s="22">
        <v>0.6</v>
      </c>
      <c r="J434" s="22">
        <v>29.1</v>
      </c>
      <c r="K434" s="25" t="s">
        <v>208</v>
      </c>
      <c r="L434" s="22">
        <v>20.03</v>
      </c>
      <c r="M434" s="22">
        <v>58.32</v>
      </c>
      <c r="N434" s="22"/>
      <c r="O434" s="22">
        <f>E436</f>
        <v>34.4</v>
      </c>
      <c r="P434" s="22" t="str">
        <f t="shared" si="42"/>
        <v/>
      </c>
      <c r="Q434" s="53"/>
      <c r="R434" s="22">
        <f t="shared" si="43"/>
        <v>34.41422945</v>
      </c>
      <c r="S434" s="22">
        <f t="shared" si="2"/>
        <v>32.49422945</v>
      </c>
      <c r="T434" s="22">
        <f t="shared" si="44"/>
        <v>39.59220806</v>
      </c>
      <c r="U434" s="22">
        <f t="shared" si="45"/>
        <v>82.07228402</v>
      </c>
      <c r="V434" s="22" t="str">
        <f>L432+K434-L434</f>
        <v>#VALUE!</v>
      </c>
      <c r="W434" s="46"/>
      <c r="X434" s="23"/>
      <c r="Y434" s="23"/>
      <c r="Z434" s="23"/>
      <c r="AA434" s="23"/>
      <c r="AB434" s="23"/>
    </row>
    <row r="435" ht="12.75" customHeight="1">
      <c r="A435" s="4" t="s">
        <v>25</v>
      </c>
      <c r="B435" s="29">
        <v>43682.0</v>
      </c>
      <c r="C435" s="3">
        <v>0.625</v>
      </c>
      <c r="D435" s="3">
        <v>0.75</v>
      </c>
      <c r="E435" s="39"/>
      <c r="F435" s="39"/>
      <c r="G435" s="39">
        <v>31.5</v>
      </c>
      <c r="H435" s="39">
        <v>27.2</v>
      </c>
      <c r="I435" s="39">
        <v>1.3</v>
      </c>
      <c r="J435" s="39">
        <v>28.2</v>
      </c>
      <c r="K435" s="47"/>
      <c r="L435" s="39"/>
      <c r="M435" s="39"/>
      <c r="N435" s="39"/>
      <c r="O435" s="39"/>
      <c r="P435" s="39" t="str">
        <f t="shared" si="42"/>
        <v/>
      </c>
      <c r="Q435" s="54"/>
      <c r="R435" s="39">
        <f t="shared" si="43"/>
        <v>36.07043238</v>
      </c>
      <c r="S435" s="22">
        <f t="shared" si="2"/>
        <v>32.63043238</v>
      </c>
      <c r="T435" s="39">
        <f t="shared" si="44"/>
        <v>46.21586199</v>
      </c>
      <c r="U435" s="39">
        <f t="shared" si="45"/>
        <v>70.60440069</v>
      </c>
      <c r="V435" s="39"/>
      <c r="W435" s="50"/>
      <c r="X435" s="23"/>
      <c r="Y435" s="23"/>
      <c r="Z435" s="23"/>
      <c r="AA435" s="23"/>
      <c r="AB435" s="23"/>
    </row>
    <row r="436" ht="12.75" customHeight="1">
      <c r="A436" s="8" t="s">
        <v>39</v>
      </c>
      <c r="B436" s="9">
        <v>43683.0</v>
      </c>
      <c r="C436" s="10">
        <v>0.375</v>
      </c>
      <c r="D436" s="10">
        <v>0.5</v>
      </c>
      <c r="E436" s="22">
        <v>34.4</v>
      </c>
      <c r="F436" s="22"/>
      <c r="G436" s="22">
        <v>27.9</v>
      </c>
      <c r="H436" s="22">
        <v>25.7</v>
      </c>
      <c r="I436" s="22">
        <v>2.3</v>
      </c>
      <c r="J436" s="22">
        <v>27.6</v>
      </c>
      <c r="K436" s="25" t="s">
        <v>129</v>
      </c>
      <c r="L436" s="22">
        <v>54.4</v>
      </c>
      <c r="M436" s="22"/>
      <c r="N436" s="22"/>
      <c r="O436" s="22">
        <f>E438</f>
        <v>34.2</v>
      </c>
      <c r="P436" s="22" t="str">
        <f t="shared" si="42"/>
        <v/>
      </c>
      <c r="Q436" s="33"/>
      <c r="R436" s="22">
        <f t="shared" si="43"/>
        <v>33.01980784</v>
      </c>
      <c r="S436" s="22">
        <f t="shared" si="2"/>
        <v>31.25980784</v>
      </c>
      <c r="T436" s="22">
        <f t="shared" si="44"/>
        <v>37.57612198</v>
      </c>
      <c r="U436" s="22">
        <f t="shared" si="45"/>
        <v>83.19061731</v>
      </c>
      <c r="V436" s="53" t="str">
        <f>M434+K436-L436</f>
        <v>#VALUE!</v>
      </c>
      <c r="W436" s="46"/>
      <c r="X436" s="23"/>
      <c r="Y436" s="23"/>
      <c r="Z436" s="23"/>
      <c r="AA436" s="23"/>
      <c r="AB436" s="23"/>
    </row>
    <row r="437" ht="12.75" customHeight="1">
      <c r="A437" s="4" t="s">
        <v>39</v>
      </c>
      <c r="B437" s="29">
        <v>43683.0</v>
      </c>
      <c r="C437" s="3">
        <v>0.625</v>
      </c>
      <c r="D437" s="3">
        <v>0.75</v>
      </c>
      <c r="E437" s="39"/>
      <c r="F437" s="39"/>
      <c r="G437" s="39">
        <v>32.2</v>
      </c>
      <c r="H437" s="39">
        <v>25.8</v>
      </c>
      <c r="I437" s="39">
        <v>3.4</v>
      </c>
      <c r="J437" s="39">
        <v>30.2</v>
      </c>
      <c r="K437" s="47"/>
      <c r="L437" s="39"/>
      <c r="M437" s="39"/>
      <c r="N437" s="39"/>
      <c r="O437" s="39"/>
      <c r="P437" s="39" t="str">
        <f t="shared" si="42"/>
        <v/>
      </c>
      <c r="Q437" s="48"/>
      <c r="R437" s="39">
        <f t="shared" si="43"/>
        <v>33.21594473</v>
      </c>
      <c r="S437" s="22">
        <f t="shared" si="2"/>
        <v>28.09594473</v>
      </c>
      <c r="T437" s="39">
        <f t="shared" si="44"/>
        <v>48.08268417</v>
      </c>
      <c r="U437" s="39">
        <f t="shared" si="45"/>
        <v>58.43256303</v>
      </c>
      <c r="V437" s="39"/>
      <c r="W437" s="50"/>
      <c r="X437" s="23"/>
      <c r="Y437" s="23"/>
      <c r="Z437" s="23"/>
      <c r="AA437" s="23"/>
      <c r="AB437" s="23"/>
    </row>
    <row r="438" ht="12.75" customHeight="1">
      <c r="A438" s="8" t="s">
        <v>42</v>
      </c>
      <c r="B438" s="9">
        <v>43684.0</v>
      </c>
      <c r="C438" s="10">
        <v>0.375</v>
      </c>
      <c r="D438" s="10">
        <v>0.5</v>
      </c>
      <c r="E438" s="22">
        <v>34.2</v>
      </c>
      <c r="F438" s="22"/>
      <c r="G438" s="22">
        <v>28.7</v>
      </c>
      <c r="H438" s="22">
        <v>25.8</v>
      </c>
      <c r="I438" s="22">
        <v>4.1</v>
      </c>
      <c r="J438" s="22">
        <v>28.2</v>
      </c>
      <c r="K438" s="25" t="s">
        <v>69</v>
      </c>
      <c r="L438" s="22">
        <v>50.15</v>
      </c>
      <c r="M438" s="22"/>
      <c r="N438" s="22"/>
      <c r="O438" s="22" t="str">
        <f>E440</f>
        <v>?</v>
      </c>
      <c r="P438" s="22" t="str">
        <f t="shared" si="42"/>
        <v/>
      </c>
      <c r="Q438" s="53"/>
      <c r="R438" s="22">
        <f t="shared" si="43"/>
        <v>33.21594473</v>
      </c>
      <c r="S438" s="22">
        <f t="shared" si="2"/>
        <v>30.89594473</v>
      </c>
      <c r="T438" s="22">
        <f t="shared" si="44"/>
        <v>39.36364749</v>
      </c>
      <c r="U438" s="22">
        <f t="shared" si="45"/>
        <v>78.48852102</v>
      </c>
      <c r="V438" s="22" t="str">
        <f>L436+K438-L438</f>
        <v>#VALUE!</v>
      </c>
      <c r="W438" s="46"/>
      <c r="X438" s="23"/>
      <c r="Y438" s="23"/>
      <c r="Z438" s="23"/>
      <c r="AA438" s="23"/>
      <c r="AB438" s="23"/>
    </row>
    <row r="439" ht="12.75" customHeight="1">
      <c r="A439" s="4" t="s">
        <v>42</v>
      </c>
      <c r="B439" s="29">
        <v>43684.0</v>
      </c>
      <c r="C439" s="3">
        <v>0.625</v>
      </c>
      <c r="D439" s="3">
        <v>0.75</v>
      </c>
      <c r="E439" s="39"/>
      <c r="F439" s="39"/>
      <c r="G439" s="39">
        <v>32.5</v>
      </c>
      <c r="H439" s="39">
        <v>25.8</v>
      </c>
      <c r="I439" s="39">
        <v>3.5</v>
      </c>
      <c r="J439" s="39">
        <v>31.4</v>
      </c>
      <c r="K439" s="47"/>
      <c r="L439" s="39"/>
      <c r="M439" s="39"/>
      <c r="N439" s="39"/>
      <c r="O439" s="39"/>
      <c r="P439" s="39" t="str">
        <f t="shared" si="42"/>
        <v/>
      </c>
      <c r="Q439" s="54"/>
      <c r="R439" s="39">
        <f t="shared" si="43"/>
        <v>33.21594473</v>
      </c>
      <c r="S439" s="22">
        <f t="shared" si="2"/>
        <v>27.85594473</v>
      </c>
      <c r="T439" s="39">
        <f t="shared" si="44"/>
        <v>48.90258374</v>
      </c>
      <c r="U439" s="39">
        <f t="shared" si="45"/>
        <v>56.96211244</v>
      </c>
      <c r="V439" s="39"/>
      <c r="W439" s="50"/>
      <c r="X439" s="23"/>
      <c r="Y439" s="23"/>
      <c r="Z439" s="23"/>
      <c r="AA439" s="23"/>
      <c r="AB439" s="23"/>
    </row>
    <row r="440" ht="12.75" customHeight="1">
      <c r="A440" s="8" t="s">
        <v>43</v>
      </c>
      <c r="B440" s="9">
        <v>43685.0</v>
      </c>
      <c r="C440" s="10">
        <v>0.375</v>
      </c>
      <c r="D440" s="10">
        <v>0.5</v>
      </c>
      <c r="E440" s="53" t="s">
        <v>191</v>
      </c>
      <c r="F440" s="53"/>
      <c r="G440" s="53" t="s">
        <v>191</v>
      </c>
      <c r="H440" s="53" t="s">
        <v>191</v>
      </c>
      <c r="I440" s="53" t="s">
        <v>191</v>
      </c>
      <c r="J440" s="53" t="s">
        <v>191</v>
      </c>
      <c r="K440" s="124" t="s">
        <v>233</v>
      </c>
      <c r="L440" s="53" t="s">
        <v>191</v>
      </c>
      <c r="M440" s="22"/>
      <c r="N440" s="22"/>
      <c r="O440" s="22">
        <f>E442</f>
        <v>35.2</v>
      </c>
      <c r="P440" s="22"/>
      <c r="Q440" s="33"/>
      <c r="R440" s="22"/>
      <c r="S440" s="22" t="str">
        <f t="shared" si="2"/>
        <v/>
      </c>
      <c r="T440" s="22"/>
      <c r="U440" s="22"/>
      <c r="V440" s="22"/>
      <c r="W440" s="125" t="s">
        <v>231</v>
      </c>
      <c r="X440" s="23"/>
      <c r="Y440" s="23"/>
      <c r="Z440" s="23"/>
      <c r="AA440" s="23"/>
      <c r="AB440" s="23"/>
    </row>
    <row r="441" ht="12.75" customHeight="1">
      <c r="A441" s="4" t="s">
        <v>43</v>
      </c>
      <c r="B441" s="29">
        <v>43685.0</v>
      </c>
      <c r="C441" s="3">
        <v>0.625</v>
      </c>
      <c r="D441" s="3">
        <v>0.75</v>
      </c>
      <c r="E441" s="39"/>
      <c r="F441" s="39"/>
      <c r="G441" s="39">
        <v>32.3</v>
      </c>
      <c r="H441" s="39">
        <v>25.6</v>
      </c>
      <c r="I441" s="39">
        <v>1.4</v>
      </c>
      <c r="J441" s="39">
        <v>30.9</v>
      </c>
      <c r="K441" s="47"/>
      <c r="L441" s="39"/>
      <c r="M441" s="39"/>
      <c r="N441" s="39"/>
      <c r="O441" s="39"/>
      <c r="P441" s="39" t="str">
        <f t="shared" ref="P441:P477" si="46">F439</f>
        <v/>
      </c>
      <c r="Q441" s="48"/>
      <c r="R441" s="39">
        <f t="shared" ref="R441:R448" si="47">IF(H441="","",6.1078*(10^(((7.5*H441)/(237.3+H441)))))</f>
        <v>32.82468122</v>
      </c>
      <c r="S441" s="22">
        <f t="shared" si="2"/>
        <v>27.46468122</v>
      </c>
      <c r="T441" s="39">
        <f t="shared" ref="T441:T448" si="48">IF(G441="","",6.1078*(10^(((7.5*G441)/(237.3+G441)))))</f>
        <v>48.35464732</v>
      </c>
      <c r="U441" s="39">
        <f t="shared" ref="U441:U448" si="49">IF(T441="","",(S441/T441)*100)</f>
        <v>56.79843145</v>
      </c>
      <c r="V441" s="39"/>
      <c r="W441" s="50"/>
      <c r="X441" s="23"/>
      <c r="Y441" s="23"/>
      <c r="Z441" s="23"/>
      <c r="AA441" s="23"/>
      <c r="AB441" s="23"/>
    </row>
    <row r="442" ht="12.75" customHeight="1">
      <c r="A442" s="8" t="s">
        <v>44</v>
      </c>
      <c r="B442" s="9">
        <v>43686.0</v>
      </c>
      <c r="C442" s="10">
        <v>0.375</v>
      </c>
      <c r="D442" s="10">
        <v>0.5</v>
      </c>
      <c r="E442" s="22">
        <v>35.2</v>
      </c>
      <c r="F442" s="22"/>
      <c r="G442" s="22">
        <v>29.8</v>
      </c>
      <c r="H442" s="22">
        <v>24.8</v>
      </c>
      <c r="I442" s="22">
        <v>1.9</v>
      </c>
      <c r="J442" s="22">
        <v>32.4</v>
      </c>
      <c r="K442" s="25" t="s">
        <v>103</v>
      </c>
      <c r="L442" s="22">
        <v>46.4</v>
      </c>
      <c r="M442" s="22"/>
      <c r="N442" s="22"/>
      <c r="O442" s="22">
        <f>E444</f>
        <v>34.6</v>
      </c>
      <c r="P442" s="22" t="str">
        <f t="shared" si="46"/>
        <v/>
      </c>
      <c r="Q442" s="53"/>
      <c r="R442" s="22">
        <f t="shared" si="47"/>
        <v>31.29951528</v>
      </c>
      <c r="S442" s="22">
        <f t="shared" si="2"/>
        <v>27.29951528</v>
      </c>
      <c r="T442" s="22">
        <f t="shared" si="48"/>
        <v>41.94208964</v>
      </c>
      <c r="U442" s="22">
        <f t="shared" si="49"/>
        <v>65.08859124</v>
      </c>
      <c r="V442" s="22" t="str">
        <f>L438+K442-L442</f>
        <v>#VALUE!</v>
      </c>
      <c r="W442" s="46"/>
      <c r="X442" s="23"/>
      <c r="Y442" s="23"/>
      <c r="Z442" s="23"/>
      <c r="AA442" s="23"/>
      <c r="AB442" s="23"/>
    </row>
    <row r="443" ht="12.75" customHeight="1">
      <c r="A443" s="4" t="s">
        <v>44</v>
      </c>
      <c r="B443" s="29">
        <v>43686.0</v>
      </c>
      <c r="C443" s="3">
        <v>0.625</v>
      </c>
      <c r="D443" s="3">
        <v>0.75</v>
      </c>
      <c r="E443" s="39"/>
      <c r="F443" s="39"/>
      <c r="G443" s="39">
        <v>33.4</v>
      </c>
      <c r="H443" s="39">
        <v>26.8</v>
      </c>
      <c r="I443" s="39">
        <v>3.0</v>
      </c>
      <c r="J443" s="39">
        <v>32.3</v>
      </c>
      <c r="K443" s="47"/>
      <c r="L443" s="39"/>
      <c r="M443" s="39"/>
      <c r="N443" s="39"/>
      <c r="O443" s="39"/>
      <c r="P443" s="39" t="str">
        <f t="shared" si="46"/>
        <v/>
      </c>
      <c r="Q443" s="54"/>
      <c r="R443" s="39">
        <f t="shared" si="47"/>
        <v>35.23385461</v>
      </c>
      <c r="S443" s="22">
        <f t="shared" si="2"/>
        <v>29.95385461</v>
      </c>
      <c r="T443" s="39">
        <f t="shared" si="48"/>
        <v>51.43555799</v>
      </c>
      <c r="U443" s="39">
        <f t="shared" si="49"/>
        <v>58.23569487</v>
      </c>
      <c r="V443" s="39"/>
      <c r="W443" s="50"/>
      <c r="X443" s="23"/>
      <c r="Y443" s="23"/>
      <c r="Z443" s="23"/>
      <c r="AA443" s="23"/>
      <c r="AB443" s="23"/>
    </row>
    <row r="444" ht="12.75" customHeight="1">
      <c r="A444" s="8" t="s">
        <v>45</v>
      </c>
      <c r="B444" s="9">
        <v>43687.0</v>
      </c>
      <c r="C444" s="10">
        <v>0.375</v>
      </c>
      <c r="D444" s="10">
        <v>0.5</v>
      </c>
      <c r="E444" s="22">
        <v>34.6</v>
      </c>
      <c r="F444" s="22"/>
      <c r="G444" s="22">
        <v>28.5</v>
      </c>
      <c r="H444" s="22">
        <v>26.8</v>
      </c>
      <c r="I444" s="22">
        <v>1.5</v>
      </c>
      <c r="J444" s="22">
        <v>29.5</v>
      </c>
      <c r="K444" s="25" t="s">
        <v>63</v>
      </c>
      <c r="L444" s="22">
        <v>44.33</v>
      </c>
      <c r="M444" s="22"/>
      <c r="N444" s="22"/>
      <c r="O444" s="22">
        <f>E446</f>
        <v>34.2</v>
      </c>
      <c r="P444" s="22" t="str">
        <f t="shared" si="46"/>
        <v/>
      </c>
      <c r="Q444" s="33"/>
      <c r="R444" s="22">
        <f t="shared" si="47"/>
        <v>35.23385461</v>
      </c>
      <c r="S444" s="22">
        <f t="shared" si="2"/>
        <v>33.87385461</v>
      </c>
      <c r="T444" s="22">
        <f t="shared" si="48"/>
        <v>38.90996856</v>
      </c>
      <c r="U444" s="22">
        <f t="shared" si="49"/>
        <v>87.05700843</v>
      </c>
      <c r="V444" s="22" t="str">
        <f>L442+K444-L444</f>
        <v>#VALUE!</v>
      </c>
      <c r="W444" s="46"/>
      <c r="X444" s="23"/>
      <c r="Y444" s="23"/>
      <c r="Z444" s="23"/>
      <c r="AA444" s="23"/>
      <c r="AB444" s="23"/>
    </row>
    <row r="445" ht="12.75" customHeight="1">
      <c r="A445" s="4" t="s">
        <v>45</v>
      </c>
      <c r="B445" s="29">
        <v>43687.0</v>
      </c>
      <c r="C445" s="3">
        <v>0.625</v>
      </c>
      <c r="D445" s="3">
        <v>0.75</v>
      </c>
      <c r="E445" s="39"/>
      <c r="F445" s="39"/>
      <c r="G445" s="39"/>
      <c r="H445" s="39"/>
      <c r="I445" s="39"/>
      <c r="J445" s="39"/>
      <c r="K445" s="47"/>
      <c r="L445" s="39"/>
      <c r="M445" s="39"/>
      <c r="N445" s="39"/>
      <c r="O445" s="39"/>
      <c r="P445" s="39" t="str">
        <f t="shared" si="46"/>
        <v/>
      </c>
      <c r="Q445" s="48"/>
      <c r="R445" s="39" t="str">
        <f t="shared" si="47"/>
        <v/>
      </c>
      <c r="S445" s="22" t="str">
        <f t="shared" si="2"/>
        <v/>
      </c>
      <c r="T445" s="39" t="str">
        <f t="shared" si="48"/>
        <v/>
      </c>
      <c r="U445" s="39" t="str">
        <f t="shared" si="49"/>
        <v/>
      </c>
      <c r="V445" s="39"/>
      <c r="W445" s="50"/>
      <c r="X445" s="23"/>
      <c r="Y445" s="23"/>
      <c r="Z445" s="23"/>
      <c r="AA445" s="23"/>
      <c r="AB445" s="23"/>
    </row>
    <row r="446" ht="12.75" customHeight="1">
      <c r="A446" s="8" t="s">
        <v>46</v>
      </c>
      <c r="B446" s="9">
        <v>43688.0</v>
      </c>
      <c r="C446" s="10">
        <v>0.375</v>
      </c>
      <c r="D446" s="10">
        <v>0.5</v>
      </c>
      <c r="E446" s="22">
        <v>34.2</v>
      </c>
      <c r="F446" s="22"/>
      <c r="G446" s="22">
        <v>27.5</v>
      </c>
      <c r="H446" s="22">
        <v>25.9</v>
      </c>
      <c r="I446" s="22">
        <v>3.0</v>
      </c>
      <c r="J446" s="22">
        <v>30.7</v>
      </c>
      <c r="K446" s="25" t="s">
        <v>228</v>
      </c>
      <c r="L446" s="22">
        <v>41.12</v>
      </c>
      <c r="M446" s="22"/>
      <c r="N446" s="22"/>
      <c r="O446" s="22">
        <f>E448</f>
        <v>35.6</v>
      </c>
      <c r="P446" s="22" t="str">
        <f t="shared" si="46"/>
        <v/>
      </c>
      <c r="Q446" s="33"/>
      <c r="R446" s="22">
        <f t="shared" si="47"/>
        <v>33.41309631</v>
      </c>
      <c r="S446" s="22">
        <f t="shared" si="2"/>
        <v>32.13309631</v>
      </c>
      <c r="T446" s="22">
        <f t="shared" si="48"/>
        <v>36.70916751</v>
      </c>
      <c r="U446" s="22">
        <f t="shared" si="49"/>
        <v>87.53425503</v>
      </c>
      <c r="V446" s="22" t="str">
        <f>L444+K446-L446</f>
        <v>#VALUE!</v>
      </c>
      <c r="W446" s="46"/>
      <c r="X446" s="23"/>
      <c r="Y446" s="23"/>
      <c r="Z446" s="23"/>
      <c r="AA446" s="23"/>
      <c r="AB446" s="23"/>
    </row>
    <row r="447" ht="12.75" customHeight="1">
      <c r="A447" s="4" t="s">
        <v>46</v>
      </c>
      <c r="B447" s="29">
        <v>43688.0</v>
      </c>
      <c r="C447" s="3">
        <v>0.625</v>
      </c>
      <c r="D447" s="3">
        <v>0.75</v>
      </c>
      <c r="E447" s="39"/>
      <c r="F447" s="39"/>
      <c r="G447" s="39"/>
      <c r="H447" s="39"/>
      <c r="I447" s="39"/>
      <c r="J447" s="39"/>
      <c r="K447" s="47"/>
      <c r="L447" s="39"/>
      <c r="M447" s="39"/>
      <c r="N447" s="39"/>
      <c r="O447" s="39"/>
      <c r="P447" s="39" t="str">
        <f t="shared" si="46"/>
        <v/>
      </c>
      <c r="Q447" s="48"/>
      <c r="R447" s="39" t="str">
        <f t="shared" si="47"/>
        <v/>
      </c>
      <c r="S447" s="22" t="str">
        <f t="shared" si="2"/>
        <v/>
      </c>
      <c r="T447" s="39" t="str">
        <f t="shared" si="48"/>
        <v/>
      </c>
      <c r="U447" s="39" t="str">
        <f t="shared" si="49"/>
        <v/>
      </c>
      <c r="V447" s="42"/>
      <c r="W447" s="50"/>
      <c r="X447" s="23"/>
      <c r="Y447" s="23"/>
      <c r="Z447" s="23"/>
      <c r="AA447" s="23"/>
      <c r="AB447" s="23"/>
    </row>
    <row r="448" ht="12.75" customHeight="1">
      <c r="A448" s="8" t="s">
        <v>25</v>
      </c>
      <c r="B448" s="9">
        <v>43689.0</v>
      </c>
      <c r="C448" s="10">
        <v>0.375</v>
      </c>
      <c r="D448" s="10">
        <v>0.5</v>
      </c>
      <c r="E448" s="22">
        <v>35.6</v>
      </c>
      <c r="F448" s="22"/>
      <c r="G448" s="22">
        <v>29.9</v>
      </c>
      <c r="H448" s="22">
        <v>26.2</v>
      </c>
      <c r="I448" s="22">
        <v>0.0</v>
      </c>
      <c r="J448" s="22">
        <v>30.5</v>
      </c>
      <c r="K448" s="25" t="s">
        <v>63</v>
      </c>
      <c r="L448" s="22">
        <v>37.56</v>
      </c>
      <c r="M448" s="22">
        <v>80.37</v>
      </c>
      <c r="N448" s="22"/>
      <c r="O448" s="22" t="str">
        <f>E450</f>
        <v>?</v>
      </c>
      <c r="P448" s="22" t="str">
        <f t="shared" si="46"/>
        <v/>
      </c>
      <c r="Q448" s="53"/>
      <c r="R448" s="22">
        <f t="shared" si="47"/>
        <v>34.01068335</v>
      </c>
      <c r="S448" s="22">
        <f t="shared" si="2"/>
        <v>31.05068335</v>
      </c>
      <c r="T448" s="22">
        <f t="shared" si="48"/>
        <v>42.18361452</v>
      </c>
      <c r="U448" s="22">
        <f t="shared" si="49"/>
        <v>73.60839914</v>
      </c>
      <c r="V448" s="22" t="str">
        <f>L446+K448-L448</f>
        <v>#VALUE!</v>
      </c>
      <c r="W448" s="46"/>
      <c r="X448" s="23"/>
      <c r="Y448" s="23"/>
      <c r="Z448" s="23"/>
      <c r="AA448" s="23"/>
      <c r="AB448" s="23"/>
    </row>
    <row r="449" ht="12.75" customHeight="1">
      <c r="A449" s="4" t="s">
        <v>25</v>
      </c>
      <c r="B449" s="29">
        <v>43689.0</v>
      </c>
      <c r="C449" s="3">
        <v>0.625</v>
      </c>
      <c r="D449" s="3">
        <v>0.75</v>
      </c>
      <c r="E449" s="54" t="s">
        <v>191</v>
      </c>
      <c r="F449" s="54"/>
      <c r="G449" s="54" t="s">
        <v>191</v>
      </c>
      <c r="H449" s="54" t="s">
        <v>191</v>
      </c>
      <c r="I449" s="54" t="s">
        <v>191</v>
      </c>
      <c r="J449" s="54" t="s">
        <v>191</v>
      </c>
      <c r="K449" s="126" t="s">
        <v>220</v>
      </c>
      <c r="L449" s="54" t="s">
        <v>191</v>
      </c>
      <c r="M449" s="39"/>
      <c r="N449" s="39"/>
      <c r="O449" s="39"/>
      <c r="P449" s="39" t="str">
        <f t="shared" si="46"/>
        <v/>
      </c>
      <c r="Q449" s="54"/>
      <c r="R449" s="39"/>
      <c r="S449" s="22" t="str">
        <f t="shared" si="2"/>
        <v/>
      </c>
      <c r="T449" s="39"/>
      <c r="U449" s="39"/>
      <c r="V449" s="42"/>
      <c r="W449" s="50"/>
      <c r="X449" s="23"/>
      <c r="Y449" s="23"/>
      <c r="Z449" s="23"/>
      <c r="AA449" s="23"/>
      <c r="AB449" s="23"/>
    </row>
    <row r="450" ht="12.75" customHeight="1">
      <c r="A450" s="8" t="s">
        <v>39</v>
      </c>
      <c r="B450" s="9">
        <v>43690.0</v>
      </c>
      <c r="C450" s="10">
        <v>0.375</v>
      </c>
      <c r="D450" s="10">
        <v>0.5</v>
      </c>
      <c r="E450" s="53" t="s">
        <v>191</v>
      </c>
      <c r="F450" s="53"/>
      <c r="G450" s="53" t="s">
        <v>191</v>
      </c>
      <c r="H450" s="53" t="s">
        <v>191</v>
      </c>
      <c r="I450" s="53" t="s">
        <v>191</v>
      </c>
      <c r="J450" s="53" t="s">
        <v>191</v>
      </c>
      <c r="K450" s="124" t="s">
        <v>234</v>
      </c>
      <c r="L450" s="53" t="s">
        <v>191</v>
      </c>
      <c r="M450" s="22"/>
      <c r="N450" s="22"/>
      <c r="O450" s="22">
        <f>E452</f>
        <v>35.9</v>
      </c>
      <c r="P450" s="22" t="str">
        <f t="shared" si="46"/>
        <v/>
      </c>
      <c r="Q450" s="33"/>
      <c r="R450" s="22"/>
      <c r="S450" s="22" t="str">
        <f t="shared" si="2"/>
        <v/>
      </c>
      <c r="T450" s="22"/>
      <c r="U450" s="22"/>
      <c r="V450" s="22"/>
      <c r="W450" s="125" t="s">
        <v>231</v>
      </c>
      <c r="X450" s="23"/>
      <c r="Y450" s="23"/>
      <c r="Z450" s="23"/>
      <c r="AA450" s="23"/>
      <c r="AB450" s="23"/>
    </row>
    <row r="451" ht="12.75" customHeight="1">
      <c r="A451" s="4" t="s">
        <v>39</v>
      </c>
      <c r="B451" s="29">
        <v>43690.0</v>
      </c>
      <c r="C451" s="3">
        <v>0.625</v>
      </c>
      <c r="D451" s="3">
        <v>0.75</v>
      </c>
      <c r="E451" s="54" t="s">
        <v>191</v>
      </c>
      <c r="F451" s="54"/>
      <c r="G451" s="54" t="s">
        <v>191</v>
      </c>
      <c r="H451" s="54" t="s">
        <v>191</v>
      </c>
      <c r="I451" s="54" t="s">
        <v>191</v>
      </c>
      <c r="J451" s="54" t="s">
        <v>191</v>
      </c>
      <c r="K451" s="126" t="s">
        <v>220</v>
      </c>
      <c r="L451" s="54" t="s">
        <v>191</v>
      </c>
      <c r="M451" s="39"/>
      <c r="N451" s="39"/>
      <c r="O451" s="39"/>
      <c r="P451" s="39" t="str">
        <f t="shared" si="46"/>
        <v/>
      </c>
      <c r="Q451" s="48"/>
      <c r="R451" s="39"/>
      <c r="S451" s="22" t="str">
        <f t="shared" si="2"/>
        <v/>
      </c>
      <c r="T451" s="39"/>
      <c r="U451" s="39"/>
      <c r="V451" s="42"/>
      <c r="W451" s="50"/>
      <c r="X451" s="23"/>
      <c r="Y451" s="23"/>
      <c r="Z451" s="23"/>
      <c r="AA451" s="23"/>
      <c r="AB451" s="23"/>
    </row>
    <row r="452" ht="12.75" customHeight="1">
      <c r="A452" s="8" t="s">
        <v>42</v>
      </c>
      <c r="B452" s="9">
        <v>43691.0</v>
      </c>
      <c r="C452" s="10">
        <v>0.375</v>
      </c>
      <c r="D452" s="10">
        <v>0.5</v>
      </c>
      <c r="E452" s="22">
        <v>35.9</v>
      </c>
      <c r="F452" s="22"/>
      <c r="G452" s="22">
        <v>29.1</v>
      </c>
      <c r="H452" s="22">
        <v>26.5</v>
      </c>
      <c r="I452" s="22">
        <v>2.4</v>
      </c>
      <c r="J452" s="22">
        <v>31.5</v>
      </c>
      <c r="K452" s="25" t="s">
        <v>235</v>
      </c>
      <c r="L452" s="22">
        <v>75.72</v>
      </c>
      <c r="M452" s="22"/>
      <c r="N452" s="22"/>
      <c r="O452" s="22">
        <f>E454</f>
        <v>34.5</v>
      </c>
      <c r="P452" s="22" t="str">
        <f t="shared" si="46"/>
        <v/>
      </c>
      <c r="Q452" s="53"/>
      <c r="R452" s="22">
        <f t="shared" ref="R452:R473" si="50">IF(H452="","",6.1078*(10^(((7.5*H452)/(237.3+H452)))))</f>
        <v>34.61756235</v>
      </c>
      <c r="S452" s="22">
        <f t="shared" si="2"/>
        <v>32.53756235</v>
      </c>
      <c r="T452" s="22">
        <f t="shared" ref="T452:T473" si="51">IF(G452="","",6.1078*(10^(((7.5*G452)/(237.3+G452)))))</f>
        <v>40.2848327</v>
      </c>
      <c r="U452" s="22">
        <f t="shared" ref="U452:U473" si="52">IF(T452="","",(S452/T452)*100)</f>
        <v>80.76876624</v>
      </c>
      <c r="V452" s="22" t="str">
        <f>M448+K452-L452</f>
        <v>#VALUE!</v>
      </c>
      <c r="W452" s="46"/>
      <c r="X452" s="23"/>
      <c r="Y452" s="23"/>
      <c r="Z452" s="23"/>
      <c r="AA452" s="23"/>
      <c r="AB452" s="23"/>
    </row>
    <row r="453" ht="12.75" customHeight="1">
      <c r="A453" s="4" t="s">
        <v>42</v>
      </c>
      <c r="B453" s="29">
        <v>43691.0</v>
      </c>
      <c r="C453" s="3">
        <v>0.625</v>
      </c>
      <c r="D453" s="3">
        <v>0.75</v>
      </c>
      <c r="E453" s="39"/>
      <c r="F453" s="39"/>
      <c r="G453" s="39">
        <v>30.3</v>
      </c>
      <c r="H453" s="39">
        <v>27.7</v>
      </c>
      <c r="I453" s="39">
        <v>3.0</v>
      </c>
      <c r="J453" s="39">
        <v>30.4</v>
      </c>
      <c r="K453" s="47"/>
      <c r="L453" s="39"/>
      <c r="M453" s="39"/>
      <c r="N453" s="39"/>
      <c r="O453" s="39"/>
      <c r="P453" s="39" t="str">
        <f t="shared" si="46"/>
        <v/>
      </c>
      <c r="Q453" s="54"/>
      <c r="R453" s="39">
        <f t="shared" si="50"/>
        <v>37.14044233</v>
      </c>
      <c r="S453" s="22">
        <f t="shared" si="2"/>
        <v>35.06044233</v>
      </c>
      <c r="T453" s="39">
        <f t="shared" si="51"/>
        <v>43.16185031</v>
      </c>
      <c r="U453" s="39">
        <f t="shared" si="52"/>
        <v>81.23016525</v>
      </c>
      <c r="V453" s="42"/>
      <c r="W453" s="50"/>
      <c r="X453" s="23"/>
      <c r="Y453" s="23"/>
      <c r="Z453" s="23"/>
      <c r="AA453" s="23"/>
      <c r="AB453" s="23"/>
    </row>
    <row r="454" ht="12.75" customHeight="1">
      <c r="A454" s="8" t="s">
        <v>43</v>
      </c>
      <c r="B454" s="9">
        <v>43692.0</v>
      </c>
      <c r="C454" s="10">
        <v>0.375</v>
      </c>
      <c r="D454" s="10">
        <v>0.5</v>
      </c>
      <c r="E454" s="22">
        <v>34.5</v>
      </c>
      <c r="F454" s="22"/>
      <c r="G454" s="22">
        <v>27.2</v>
      </c>
      <c r="H454" s="22">
        <v>25.2</v>
      </c>
      <c r="I454" s="22">
        <v>2.1</v>
      </c>
      <c r="J454" s="22">
        <v>28.7</v>
      </c>
      <c r="K454" s="25" t="s">
        <v>63</v>
      </c>
      <c r="L454" s="22">
        <v>69.4</v>
      </c>
      <c r="M454" s="22"/>
      <c r="N454" s="22"/>
      <c r="O454" s="22">
        <f>E456</f>
        <v>35.3</v>
      </c>
      <c r="P454" s="22" t="str">
        <f t="shared" si="46"/>
        <v/>
      </c>
      <c r="Q454" s="33"/>
      <c r="R454" s="22">
        <f t="shared" si="50"/>
        <v>32.05419006</v>
      </c>
      <c r="S454" s="22">
        <f t="shared" si="2"/>
        <v>30.45419006</v>
      </c>
      <c r="T454" s="22">
        <f t="shared" si="51"/>
        <v>36.07043238</v>
      </c>
      <c r="U454" s="22">
        <f t="shared" si="52"/>
        <v>84.4297893</v>
      </c>
      <c r="V454" s="22" t="str">
        <f>L452+K454-L454</f>
        <v>#VALUE!</v>
      </c>
      <c r="W454" s="46"/>
      <c r="X454" s="23"/>
      <c r="Y454" s="23"/>
      <c r="Z454" s="23"/>
      <c r="AA454" s="23"/>
      <c r="AB454" s="23"/>
    </row>
    <row r="455" ht="12.75" customHeight="1">
      <c r="A455" s="4" t="s">
        <v>43</v>
      </c>
      <c r="B455" s="29">
        <v>43692.0</v>
      </c>
      <c r="C455" s="3">
        <v>0.625</v>
      </c>
      <c r="D455" s="3">
        <v>0.75</v>
      </c>
      <c r="E455" s="39"/>
      <c r="F455" s="39"/>
      <c r="G455" s="39">
        <v>28.6</v>
      </c>
      <c r="H455" s="39">
        <v>26.7</v>
      </c>
      <c r="I455" s="39">
        <v>3.7</v>
      </c>
      <c r="J455" s="39">
        <v>30.1</v>
      </c>
      <c r="K455" s="47"/>
      <c r="L455" s="39"/>
      <c r="M455" s="39"/>
      <c r="N455" s="39"/>
      <c r="O455" s="39"/>
      <c r="P455" s="39" t="str">
        <f t="shared" si="46"/>
        <v/>
      </c>
      <c r="Q455" s="48"/>
      <c r="R455" s="39">
        <f t="shared" si="50"/>
        <v>35.0273704</v>
      </c>
      <c r="S455" s="22">
        <f t="shared" si="2"/>
        <v>33.5073704</v>
      </c>
      <c r="T455" s="39">
        <f t="shared" si="51"/>
        <v>39.13623594</v>
      </c>
      <c r="U455" s="39">
        <f t="shared" si="52"/>
        <v>85.61725367</v>
      </c>
      <c r="V455" s="42"/>
      <c r="W455" s="50"/>
      <c r="X455" s="23"/>
      <c r="Y455" s="23"/>
      <c r="Z455" s="23"/>
      <c r="AA455" s="23"/>
      <c r="AB455" s="23"/>
    </row>
    <row r="456" ht="12.75" customHeight="1">
      <c r="A456" s="8" t="s">
        <v>44</v>
      </c>
      <c r="B456" s="9">
        <v>43693.0</v>
      </c>
      <c r="C456" s="10">
        <v>0.375</v>
      </c>
      <c r="D456" s="10">
        <v>0.5</v>
      </c>
      <c r="E456" s="22">
        <v>35.3</v>
      </c>
      <c r="F456" s="22"/>
      <c r="G456" s="22">
        <v>29.7</v>
      </c>
      <c r="H456" s="22">
        <v>27.1</v>
      </c>
      <c r="I456" s="22">
        <v>2.0</v>
      </c>
      <c r="J456" s="22">
        <v>31.4</v>
      </c>
      <c r="K456" s="25" t="s">
        <v>63</v>
      </c>
      <c r="L456" s="22">
        <v>64.32</v>
      </c>
      <c r="M456" s="22"/>
      <c r="N456" s="22"/>
      <c r="O456" s="22">
        <f>E458</f>
        <v>35.1</v>
      </c>
      <c r="P456" s="22" t="str">
        <f t="shared" si="46"/>
        <v/>
      </c>
      <c r="Q456" s="53"/>
      <c r="R456" s="22">
        <f t="shared" si="50"/>
        <v>35.85968262</v>
      </c>
      <c r="S456" s="22">
        <f t="shared" si="2"/>
        <v>33.77968262</v>
      </c>
      <c r="T456" s="22">
        <f t="shared" si="51"/>
        <v>41.70176826</v>
      </c>
      <c r="U456" s="22">
        <f t="shared" si="52"/>
        <v>81.00299827</v>
      </c>
      <c r="V456" s="22" t="str">
        <f>L454+K456-L456</f>
        <v>#VALUE!</v>
      </c>
      <c r="W456" s="46"/>
      <c r="X456" s="23"/>
      <c r="Y456" s="23"/>
      <c r="Z456" s="23"/>
      <c r="AA456" s="23"/>
      <c r="AB456" s="23"/>
    </row>
    <row r="457" ht="12.75" customHeight="1">
      <c r="A457" s="4" t="s">
        <v>44</v>
      </c>
      <c r="B457" s="29">
        <v>43693.0</v>
      </c>
      <c r="C457" s="3">
        <v>0.625</v>
      </c>
      <c r="D457" s="3">
        <v>0.75</v>
      </c>
      <c r="E457" s="39"/>
      <c r="F457" s="39"/>
      <c r="G457" s="39"/>
      <c r="H457" s="39"/>
      <c r="I457" s="39"/>
      <c r="J457" s="39"/>
      <c r="K457" s="47"/>
      <c r="L457" s="39"/>
      <c r="M457" s="39"/>
      <c r="N457" s="39"/>
      <c r="O457" s="39"/>
      <c r="P457" s="39" t="str">
        <f t="shared" si="46"/>
        <v/>
      </c>
      <c r="Q457" s="54"/>
      <c r="R457" s="39" t="str">
        <f t="shared" si="50"/>
        <v/>
      </c>
      <c r="S457" s="22" t="str">
        <f t="shared" si="2"/>
        <v/>
      </c>
      <c r="T457" s="39" t="str">
        <f t="shared" si="51"/>
        <v/>
      </c>
      <c r="U457" s="39" t="str">
        <f t="shared" si="52"/>
        <v/>
      </c>
      <c r="V457" s="42"/>
      <c r="W457" s="50"/>
      <c r="X457" s="23"/>
      <c r="Y457" s="23"/>
      <c r="Z457" s="23"/>
      <c r="AA457" s="23"/>
      <c r="AB457" s="23"/>
    </row>
    <row r="458" ht="12.75" customHeight="1">
      <c r="A458" s="8" t="s">
        <v>45</v>
      </c>
      <c r="B458" s="9">
        <v>43694.0</v>
      </c>
      <c r="C458" s="10">
        <v>0.375</v>
      </c>
      <c r="D458" s="10">
        <v>0.5</v>
      </c>
      <c r="E458" s="22">
        <v>35.1</v>
      </c>
      <c r="F458" s="22"/>
      <c r="G458" s="22">
        <v>30.0</v>
      </c>
      <c r="H458" s="22">
        <v>26.1</v>
      </c>
      <c r="I458" s="22">
        <v>2.5</v>
      </c>
      <c r="J458" s="22">
        <v>30.2</v>
      </c>
      <c r="K458" s="25" t="s">
        <v>236</v>
      </c>
      <c r="L458" s="22">
        <v>90.02</v>
      </c>
      <c r="M458" s="22">
        <v>58.75</v>
      </c>
      <c r="N458" s="22"/>
      <c r="O458" s="22">
        <f>E460</f>
        <v>36.2</v>
      </c>
      <c r="P458" s="22" t="str">
        <f t="shared" si="46"/>
        <v/>
      </c>
      <c r="Q458" s="33"/>
      <c r="R458" s="22">
        <f t="shared" si="50"/>
        <v>33.81046118</v>
      </c>
      <c r="S458" s="22">
        <f t="shared" si="2"/>
        <v>30.69046118</v>
      </c>
      <c r="T458" s="22">
        <f t="shared" si="51"/>
        <v>42.42634795</v>
      </c>
      <c r="U458" s="22">
        <f t="shared" si="52"/>
        <v>72.33821119</v>
      </c>
      <c r="V458" s="22" t="str">
        <f>L456+K458-L458</f>
        <v>#VALUE!</v>
      </c>
      <c r="W458" s="46"/>
      <c r="X458" s="23"/>
      <c r="Y458" s="23"/>
      <c r="Z458" s="23"/>
      <c r="AA458" s="23"/>
      <c r="AB458" s="23"/>
    </row>
    <row r="459" ht="12.75" customHeight="1">
      <c r="A459" s="4" t="s">
        <v>45</v>
      </c>
      <c r="B459" s="29">
        <v>43694.0</v>
      </c>
      <c r="C459" s="3">
        <v>0.625</v>
      </c>
      <c r="D459" s="3">
        <v>0.75</v>
      </c>
      <c r="E459" s="39"/>
      <c r="F459" s="39"/>
      <c r="G459" s="39"/>
      <c r="H459" s="39"/>
      <c r="I459" s="39"/>
      <c r="J459" s="39"/>
      <c r="K459" s="47"/>
      <c r="L459" s="39"/>
      <c r="M459" s="39"/>
      <c r="N459" s="39"/>
      <c r="O459" s="39"/>
      <c r="P459" s="39" t="str">
        <f t="shared" si="46"/>
        <v/>
      </c>
      <c r="Q459" s="48"/>
      <c r="R459" s="39" t="str">
        <f t="shared" si="50"/>
        <v/>
      </c>
      <c r="S459" s="22" t="str">
        <f t="shared" si="2"/>
        <v/>
      </c>
      <c r="T459" s="39" t="str">
        <f t="shared" si="51"/>
        <v/>
      </c>
      <c r="U459" s="39" t="str">
        <f t="shared" si="52"/>
        <v/>
      </c>
      <c r="V459" s="42"/>
      <c r="W459" s="50"/>
      <c r="X459" s="23"/>
      <c r="Y459" s="23"/>
      <c r="Z459" s="23"/>
      <c r="AA459" s="23"/>
      <c r="AB459" s="23"/>
    </row>
    <row r="460" ht="12.75" customHeight="1">
      <c r="A460" s="8" t="s">
        <v>46</v>
      </c>
      <c r="B460" s="9">
        <v>43695.0</v>
      </c>
      <c r="C460" s="10">
        <v>0.375</v>
      </c>
      <c r="D460" s="10">
        <v>0.5</v>
      </c>
      <c r="E460" s="22">
        <v>36.2</v>
      </c>
      <c r="F460" s="22"/>
      <c r="G460" s="22">
        <v>29.8</v>
      </c>
      <c r="H460" s="22">
        <v>26.8</v>
      </c>
      <c r="I460" s="22">
        <v>3.3</v>
      </c>
      <c r="J460" s="22">
        <v>31.9</v>
      </c>
      <c r="K460" s="25" t="s">
        <v>172</v>
      </c>
      <c r="L460" s="22">
        <v>71.88</v>
      </c>
      <c r="M460" s="22">
        <v>77.1</v>
      </c>
      <c r="N460" s="22"/>
      <c r="O460" s="22">
        <f>E462</f>
        <v>35.2</v>
      </c>
      <c r="P460" s="22" t="str">
        <f t="shared" si="46"/>
        <v/>
      </c>
      <c r="Q460" s="53"/>
      <c r="R460" s="22">
        <f t="shared" si="50"/>
        <v>35.23385461</v>
      </c>
      <c r="S460" s="22">
        <f t="shared" si="2"/>
        <v>32.83385461</v>
      </c>
      <c r="T460" s="22">
        <f t="shared" si="51"/>
        <v>41.94208964</v>
      </c>
      <c r="U460" s="22">
        <f t="shared" si="52"/>
        <v>78.2837834</v>
      </c>
      <c r="V460" s="22" t="str">
        <f>M458+K460-L460</f>
        <v>#VALUE!</v>
      </c>
      <c r="W460" s="46"/>
      <c r="X460" s="23"/>
      <c r="Y460" s="23"/>
      <c r="Z460" s="23"/>
      <c r="AA460" s="23"/>
      <c r="AB460" s="23"/>
    </row>
    <row r="461" ht="12.75" customHeight="1">
      <c r="A461" s="4" t="s">
        <v>46</v>
      </c>
      <c r="B461" s="29">
        <v>43695.0</v>
      </c>
      <c r="C461" s="3">
        <v>0.625</v>
      </c>
      <c r="D461" s="3">
        <v>0.75</v>
      </c>
      <c r="E461" s="39"/>
      <c r="F461" s="39"/>
      <c r="G461" s="39"/>
      <c r="H461" s="39"/>
      <c r="I461" s="39"/>
      <c r="J461" s="39"/>
      <c r="K461" s="47"/>
      <c r="L461" s="39"/>
      <c r="M461" s="39"/>
      <c r="N461" s="39"/>
      <c r="O461" s="39"/>
      <c r="P461" s="39" t="str">
        <f t="shared" si="46"/>
        <v/>
      </c>
      <c r="Q461" s="54"/>
      <c r="R461" s="39" t="str">
        <f t="shared" si="50"/>
        <v/>
      </c>
      <c r="S461" s="22" t="str">
        <f t="shared" si="2"/>
        <v/>
      </c>
      <c r="T461" s="39" t="str">
        <f t="shared" si="51"/>
        <v/>
      </c>
      <c r="U461" s="39" t="str">
        <f t="shared" si="52"/>
        <v/>
      </c>
      <c r="V461" s="42"/>
      <c r="W461" s="50"/>
      <c r="X461" s="23"/>
      <c r="Y461" s="23"/>
      <c r="Z461" s="23"/>
      <c r="AA461" s="23"/>
      <c r="AB461" s="23"/>
    </row>
    <row r="462" ht="12.75" customHeight="1">
      <c r="A462" s="8" t="s">
        <v>25</v>
      </c>
      <c r="B462" s="9">
        <v>43696.0</v>
      </c>
      <c r="C462" s="10">
        <v>0.375</v>
      </c>
      <c r="D462" s="10">
        <v>0.5</v>
      </c>
      <c r="E462" s="22">
        <v>35.2</v>
      </c>
      <c r="F462" s="22"/>
      <c r="G462" s="22">
        <v>29.3</v>
      </c>
      <c r="H462" s="22">
        <v>26.7</v>
      </c>
      <c r="I462" s="22">
        <v>1.0</v>
      </c>
      <c r="J462" s="22">
        <v>29.5</v>
      </c>
      <c r="K462" s="25" t="s">
        <v>63</v>
      </c>
      <c r="L462" s="22">
        <v>71.28</v>
      </c>
      <c r="M462" s="22"/>
      <c r="N462" s="22"/>
      <c r="O462" s="22">
        <f>E464</f>
        <v>36</v>
      </c>
      <c r="P462" s="22" t="str">
        <f t="shared" si="46"/>
        <v/>
      </c>
      <c r="Q462" s="33"/>
      <c r="R462" s="22">
        <f t="shared" si="50"/>
        <v>35.0273704</v>
      </c>
      <c r="S462" s="22">
        <f t="shared" si="2"/>
        <v>32.9473704</v>
      </c>
      <c r="T462" s="22">
        <f t="shared" si="51"/>
        <v>40.7524173</v>
      </c>
      <c r="U462" s="22">
        <f t="shared" si="52"/>
        <v>80.8476468</v>
      </c>
      <c r="V462" s="22" t="str">
        <f>M460+K462-L462</f>
        <v>#VALUE!</v>
      </c>
      <c r="W462" s="46"/>
      <c r="X462" s="23"/>
      <c r="Y462" s="23"/>
      <c r="Z462" s="23"/>
      <c r="AA462" s="23"/>
      <c r="AB462" s="23"/>
    </row>
    <row r="463" ht="12.75" customHeight="1">
      <c r="A463" s="4" t="s">
        <v>25</v>
      </c>
      <c r="B463" s="29">
        <v>43696.0</v>
      </c>
      <c r="C463" s="3">
        <v>0.625</v>
      </c>
      <c r="D463" s="3">
        <v>0.75</v>
      </c>
      <c r="E463" s="39"/>
      <c r="F463" s="39"/>
      <c r="G463" s="39">
        <v>32.5</v>
      </c>
      <c r="H463" s="39">
        <v>27.8</v>
      </c>
      <c r="I463" s="39">
        <v>1.1</v>
      </c>
      <c r="J463" s="39">
        <v>30.8</v>
      </c>
      <c r="K463" s="47"/>
      <c r="L463" s="39"/>
      <c r="M463" s="39"/>
      <c r="N463" s="39"/>
      <c r="O463" s="39"/>
      <c r="P463" s="39" t="str">
        <f t="shared" si="46"/>
        <v/>
      </c>
      <c r="Q463" s="48"/>
      <c r="R463" s="39">
        <f t="shared" si="50"/>
        <v>37.3577292</v>
      </c>
      <c r="S463" s="22">
        <f t="shared" si="2"/>
        <v>33.5977292</v>
      </c>
      <c r="T463" s="39">
        <f t="shared" si="51"/>
        <v>48.90258374</v>
      </c>
      <c r="U463" s="39">
        <f t="shared" si="52"/>
        <v>68.70338259</v>
      </c>
      <c r="V463" s="42"/>
      <c r="W463" s="50"/>
      <c r="X463" s="23"/>
      <c r="Y463" s="23"/>
      <c r="Z463" s="23"/>
      <c r="AA463" s="23"/>
      <c r="AB463" s="23"/>
    </row>
    <row r="464" ht="12.75" customHeight="1">
      <c r="A464" s="8" t="s">
        <v>39</v>
      </c>
      <c r="B464" s="9">
        <v>43697.0</v>
      </c>
      <c r="C464" s="10">
        <v>0.375</v>
      </c>
      <c r="D464" s="10">
        <v>0.5</v>
      </c>
      <c r="E464" s="22">
        <v>36.0</v>
      </c>
      <c r="F464" s="22"/>
      <c r="G464" s="22">
        <v>28.3</v>
      </c>
      <c r="H464" s="22">
        <v>26.1</v>
      </c>
      <c r="I464" s="22">
        <v>0.6</v>
      </c>
      <c r="J464" s="22">
        <v>30.1</v>
      </c>
      <c r="K464" s="25" t="s">
        <v>237</v>
      </c>
      <c r="L464" s="22">
        <v>85.08</v>
      </c>
      <c r="M464" s="22">
        <v>63.43</v>
      </c>
      <c r="N464" s="22"/>
      <c r="O464" s="22">
        <f>E466</f>
        <v>35.6</v>
      </c>
      <c r="P464" s="22" t="str">
        <f t="shared" si="46"/>
        <v/>
      </c>
      <c r="Q464" s="33"/>
      <c r="R464" s="22">
        <f t="shared" si="50"/>
        <v>33.81046118</v>
      </c>
      <c r="S464" s="22">
        <f t="shared" si="2"/>
        <v>32.05046118</v>
      </c>
      <c r="T464" s="22">
        <f t="shared" si="51"/>
        <v>38.46084696</v>
      </c>
      <c r="U464" s="22">
        <f t="shared" si="52"/>
        <v>83.33269731</v>
      </c>
      <c r="V464" s="22" t="str">
        <f>L462+K464-L464</f>
        <v>#VALUE!</v>
      </c>
      <c r="W464" s="46"/>
      <c r="X464" s="23"/>
      <c r="Y464" s="23"/>
      <c r="Z464" s="23"/>
      <c r="AA464" s="23"/>
      <c r="AB464" s="23"/>
    </row>
    <row r="465" ht="12.75" customHeight="1">
      <c r="A465" s="4" t="s">
        <v>39</v>
      </c>
      <c r="B465" s="29">
        <v>43697.0</v>
      </c>
      <c r="C465" s="3">
        <v>0.625</v>
      </c>
      <c r="D465" s="3">
        <v>0.75</v>
      </c>
      <c r="E465" s="39"/>
      <c r="F465" s="39"/>
      <c r="G465" s="39">
        <v>32.4</v>
      </c>
      <c r="H465" s="39">
        <v>26.9</v>
      </c>
      <c r="I465" s="39">
        <v>0.3</v>
      </c>
      <c r="J465" s="39">
        <v>32.0</v>
      </c>
      <c r="K465" s="47"/>
      <c r="L465" s="39"/>
      <c r="M465" s="39"/>
      <c r="N465" s="39"/>
      <c r="O465" s="39"/>
      <c r="P465" s="39" t="str">
        <f t="shared" si="46"/>
        <v/>
      </c>
      <c r="Q465" s="48"/>
      <c r="R465" s="39">
        <f t="shared" si="50"/>
        <v>35.44139833</v>
      </c>
      <c r="S465" s="22">
        <f t="shared" si="2"/>
        <v>31.04139833</v>
      </c>
      <c r="T465" s="39">
        <f t="shared" si="51"/>
        <v>48.62794535</v>
      </c>
      <c r="U465" s="39">
        <f t="shared" si="52"/>
        <v>63.83448469</v>
      </c>
      <c r="V465" s="42"/>
      <c r="W465" s="50"/>
      <c r="X465" s="23"/>
      <c r="Y465" s="23"/>
      <c r="Z465" s="23"/>
      <c r="AA465" s="23"/>
      <c r="AB465" s="23"/>
    </row>
    <row r="466" ht="12.75" customHeight="1">
      <c r="A466" s="8" t="s">
        <v>42</v>
      </c>
      <c r="B466" s="9">
        <v>43698.0</v>
      </c>
      <c r="C466" s="10">
        <v>0.375</v>
      </c>
      <c r="D466" s="10">
        <v>0.5</v>
      </c>
      <c r="E466" s="22">
        <v>35.6</v>
      </c>
      <c r="F466" s="22"/>
      <c r="G466" s="22">
        <v>28.2</v>
      </c>
      <c r="H466" s="22">
        <v>26.0</v>
      </c>
      <c r="I466" s="22">
        <v>3.0</v>
      </c>
      <c r="J466" s="22">
        <v>31.8</v>
      </c>
      <c r="K466" s="25" t="s">
        <v>157</v>
      </c>
      <c r="L466" s="22">
        <v>63.43</v>
      </c>
      <c r="M466" s="22"/>
      <c r="N466" s="22"/>
      <c r="O466" s="22">
        <f>E468</f>
        <v>35</v>
      </c>
      <c r="P466" s="22" t="str">
        <f t="shared" si="46"/>
        <v/>
      </c>
      <c r="Q466" s="53"/>
      <c r="R466" s="22">
        <f t="shared" si="50"/>
        <v>33.61126698</v>
      </c>
      <c r="S466" s="22">
        <f t="shared" si="2"/>
        <v>31.85126698</v>
      </c>
      <c r="T466" s="22">
        <f t="shared" si="51"/>
        <v>38.23798312</v>
      </c>
      <c r="U466" s="22">
        <f t="shared" si="52"/>
        <v>83.29745553</v>
      </c>
      <c r="V466" s="22" t="str">
        <f>M464+K466-L466</f>
        <v>#VALUE!</v>
      </c>
      <c r="W466" s="46"/>
      <c r="X466" s="23"/>
      <c r="Y466" s="23"/>
      <c r="Z466" s="23"/>
      <c r="AA466" s="23"/>
      <c r="AB466" s="23"/>
    </row>
    <row r="467" ht="12.75" customHeight="1">
      <c r="A467" s="4" t="s">
        <v>42</v>
      </c>
      <c r="B467" s="29">
        <v>43698.0</v>
      </c>
      <c r="C467" s="3">
        <v>0.625</v>
      </c>
      <c r="D467" s="3">
        <v>0.75</v>
      </c>
      <c r="E467" s="39"/>
      <c r="F467" s="39"/>
      <c r="G467" s="39">
        <v>32.1</v>
      </c>
      <c r="H467" s="39">
        <v>28.3</v>
      </c>
      <c r="I467" s="39">
        <v>0.9</v>
      </c>
      <c r="J467" s="39">
        <v>30.1</v>
      </c>
      <c r="K467" s="47"/>
      <c r="L467" s="39"/>
      <c r="M467" s="39"/>
      <c r="N467" s="39"/>
      <c r="O467" s="39"/>
      <c r="P467" s="39" t="str">
        <f t="shared" si="46"/>
        <v/>
      </c>
      <c r="Q467" s="54"/>
      <c r="R467" s="39">
        <f t="shared" si="50"/>
        <v>38.46084696</v>
      </c>
      <c r="S467" s="22">
        <f t="shared" si="2"/>
        <v>35.42084696</v>
      </c>
      <c r="T467" s="39">
        <f t="shared" si="51"/>
        <v>47.81205043</v>
      </c>
      <c r="U467" s="39">
        <f t="shared" si="52"/>
        <v>74.08351377</v>
      </c>
      <c r="V467" s="42"/>
      <c r="W467" s="50"/>
      <c r="X467" s="23"/>
      <c r="Y467" s="23"/>
      <c r="Z467" s="23"/>
      <c r="AA467" s="23"/>
      <c r="AB467" s="23"/>
    </row>
    <row r="468" ht="12.75" customHeight="1">
      <c r="A468" s="8" t="s">
        <v>43</v>
      </c>
      <c r="B468" s="9">
        <v>43699.0</v>
      </c>
      <c r="C468" s="10">
        <v>0.375</v>
      </c>
      <c r="D468" s="10">
        <v>0.5</v>
      </c>
      <c r="E468" s="22">
        <v>35.0</v>
      </c>
      <c r="F468" s="22"/>
      <c r="G468" s="22">
        <v>28.6</v>
      </c>
      <c r="H468" s="22">
        <v>26.5</v>
      </c>
      <c r="I468" s="22">
        <v>2.7</v>
      </c>
      <c r="J468" s="22">
        <v>30.0</v>
      </c>
      <c r="K468" s="25" t="s">
        <v>63</v>
      </c>
      <c r="L468" s="22">
        <v>59.96</v>
      </c>
      <c r="M468" s="22"/>
      <c r="N468" s="22"/>
      <c r="O468" s="22">
        <f>E470</f>
        <v>35</v>
      </c>
      <c r="P468" s="22" t="str">
        <f t="shared" si="46"/>
        <v/>
      </c>
      <c r="Q468" s="33"/>
      <c r="R468" s="22">
        <f t="shared" si="50"/>
        <v>34.61756235</v>
      </c>
      <c r="S468" s="22">
        <f t="shared" si="2"/>
        <v>32.93756235</v>
      </c>
      <c r="T468" s="22">
        <f t="shared" si="51"/>
        <v>39.13623594</v>
      </c>
      <c r="U468" s="22">
        <f t="shared" si="52"/>
        <v>84.1612934</v>
      </c>
      <c r="V468" s="22" t="str">
        <f>L466+K468-L468</f>
        <v>#VALUE!</v>
      </c>
      <c r="W468" s="46"/>
      <c r="X468" s="23"/>
      <c r="Y468" s="23"/>
      <c r="Z468" s="23"/>
      <c r="AA468" s="23"/>
      <c r="AB468" s="23"/>
    </row>
    <row r="469" ht="12.75" customHeight="1">
      <c r="A469" s="4" t="s">
        <v>43</v>
      </c>
      <c r="B469" s="29">
        <v>43699.0</v>
      </c>
      <c r="C469" s="3">
        <v>0.625</v>
      </c>
      <c r="D469" s="3">
        <v>0.75</v>
      </c>
      <c r="E469" s="39"/>
      <c r="F469" s="39"/>
      <c r="G469" s="39">
        <v>31.0</v>
      </c>
      <c r="H469" s="39">
        <v>28.6</v>
      </c>
      <c r="I469" s="39">
        <v>2.7</v>
      </c>
      <c r="J469" s="39">
        <v>23.5</v>
      </c>
      <c r="K469" s="47"/>
      <c r="L469" s="39"/>
      <c r="M469" s="39"/>
      <c r="N469" s="39"/>
      <c r="O469" s="39"/>
      <c r="P469" s="39" t="str">
        <f t="shared" si="46"/>
        <v/>
      </c>
      <c r="Q469" s="48"/>
      <c r="R469" s="39">
        <f t="shared" si="50"/>
        <v>39.13623594</v>
      </c>
      <c r="S469" s="22">
        <f t="shared" si="2"/>
        <v>37.21623594</v>
      </c>
      <c r="T469" s="39">
        <f t="shared" si="51"/>
        <v>44.9212759</v>
      </c>
      <c r="U469" s="39">
        <f t="shared" si="52"/>
        <v>82.84768229</v>
      </c>
      <c r="V469" s="42"/>
      <c r="W469" s="50"/>
      <c r="X469" s="23"/>
      <c r="Y469" s="23"/>
      <c r="Z469" s="23"/>
      <c r="AA469" s="23"/>
      <c r="AB469" s="23"/>
    </row>
    <row r="470" ht="12.75" customHeight="1">
      <c r="A470" s="8" t="s">
        <v>44</v>
      </c>
      <c r="B470" s="9">
        <v>43700.0</v>
      </c>
      <c r="C470" s="10">
        <v>0.375</v>
      </c>
      <c r="D470" s="10">
        <v>0.5</v>
      </c>
      <c r="E470" s="22">
        <v>35.0</v>
      </c>
      <c r="F470" s="22"/>
      <c r="G470" s="22">
        <v>28.9</v>
      </c>
      <c r="H470" s="22">
        <v>26.9</v>
      </c>
      <c r="I470" s="22">
        <v>1.8</v>
      </c>
      <c r="J470" s="22">
        <v>30.1</v>
      </c>
      <c r="K470" s="25" t="s">
        <v>75</v>
      </c>
      <c r="L470" s="22">
        <v>63.56</v>
      </c>
      <c r="M470" s="22"/>
      <c r="N470" s="22"/>
      <c r="O470" s="22">
        <f>E472</f>
        <v>35.1</v>
      </c>
      <c r="P470" s="22" t="str">
        <f t="shared" si="46"/>
        <v/>
      </c>
      <c r="Q470" s="53"/>
      <c r="R470" s="22">
        <f t="shared" si="50"/>
        <v>35.44139833</v>
      </c>
      <c r="S470" s="22">
        <f t="shared" si="2"/>
        <v>33.84139833</v>
      </c>
      <c r="T470" s="22">
        <f t="shared" si="51"/>
        <v>39.82192253</v>
      </c>
      <c r="U470" s="22">
        <f t="shared" si="52"/>
        <v>84.98182956</v>
      </c>
      <c r="V470" s="22" t="str">
        <f>L468+K470-L470</f>
        <v>#VALUE!</v>
      </c>
      <c r="W470" s="46"/>
      <c r="X470" s="23"/>
      <c r="Y470" s="23"/>
      <c r="Z470" s="23"/>
      <c r="AA470" s="23"/>
      <c r="AB470" s="23"/>
    </row>
    <row r="471" ht="12.75" customHeight="1">
      <c r="A471" s="4" t="s">
        <v>44</v>
      </c>
      <c r="B471" s="29">
        <v>43700.0</v>
      </c>
      <c r="C471" s="3">
        <v>0.625</v>
      </c>
      <c r="D471" s="3">
        <v>0.75</v>
      </c>
      <c r="E471" s="39"/>
      <c r="F471" s="39"/>
      <c r="G471" s="39">
        <v>28.0</v>
      </c>
      <c r="H471" s="39">
        <v>26.3</v>
      </c>
      <c r="I471" s="39">
        <v>2.1</v>
      </c>
      <c r="J471" s="39">
        <v>33.2</v>
      </c>
      <c r="K471" s="47"/>
      <c r="L471" s="39"/>
      <c r="M471" s="39"/>
      <c r="N471" s="39"/>
      <c r="O471" s="39"/>
      <c r="P471" s="39" t="str">
        <f t="shared" si="46"/>
        <v/>
      </c>
      <c r="Q471" s="54"/>
      <c r="R471" s="39">
        <f t="shared" si="50"/>
        <v>34.21193795</v>
      </c>
      <c r="S471" s="22">
        <f t="shared" si="2"/>
        <v>32.85193795</v>
      </c>
      <c r="T471" s="39">
        <f t="shared" si="51"/>
        <v>37.79562539</v>
      </c>
      <c r="U471" s="39">
        <f t="shared" si="52"/>
        <v>86.91994802</v>
      </c>
      <c r="V471" s="42"/>
      <c r="W471" s="50"/>
      <c r="X471" s="23"/>
      <c r="Y471" s="23"/>
      <c r="Z471" s="23"/>
      <c r="AA471" s="23"/>
      <c r="AB471" s="23"/>
    </row>
    <row r="472" ht="12.75" customHeight="1">
      <c r="A472" s="8" t="s">
        <v>45</v>
      </c>
      <c r="B472" s="9">
        <v>43701.0</v>
      </c>
      <c r="C472" s="10">
        <v>0.375</v>
      </c>
      <c r="D472" s="10">
        <v>0.5</v>
      </c>
      <c r="E472" s="22">
        <v>35.1</v>
      </c>
      <c r="F472" s="22"/>
      <c r="G472" s="22">
        <v>28.5</v>
      </c>
      <c r="H472" s="22">
        <v>25.1</v>
      </c>
      <c r="I472" s="22">
        <v>3.1</v>
      </c>
      <c r="J472" s="22">
        <v>29.2</v>
      </c>
      <c r="K472" s="25" t="s">
        <v>63</v>
      </c>
      <c r="L472" s="22">
        <v>59.56</v>
      </c>
      <c r="M472" s="22"/>
      <c r="N472" s="22"/>
      <c r="O472" s="22" t="str">
        <f>E474</f>
        <v>?</v>
      </c>
      <c r="P472" s="22" t="str">
        <f t="shared" si="46"/>
        <v/>
      </c>
      <c r="Q472" s="33"/>
      <c r="R472" s="22">
        <f t="shared" si="50"/>
        <v>31.86404936</v>
      </c>
      <c r="S472" s="22">
        <f t="shared" si="2"/>
        <v>29.14404936</v>
      </c>
      <c r="T472" s="22">
        <f t="shared" si="51"/>
        <v>38.90996856</v>
      </c>
      <c r="U472" s="22">
        <f t="shared" si="52"/>
        <v>74.9012411</v>
      </c>
      <c r="V472" s="22" t="str">
        <f>L470+K472-L472</f>
        <v>#VALUE!</v>
      </c>
      <c r="W472" s="46"/>
      <c r="X472" s="23"/>
      <c r="Y472" s="23"/>
      <c r="Z472" s="23"/>
      <c r="AA472" s="23"/>
      <c r="AB472" s="23"/>
    </row>
    <row r="473" ht="12.75" customHeight="1">
      <c r="A473" s="4" t="s">
        <v>45</v>
      </c>
      <c r="B473" s="29">
        <v>43701.0</v>
      </c>
      <c r="C473" s="3">
        <v>0.625</v>
      </c>
      <c r="D473" s="3">
        <v>0.75</v>
      </c>
      <c r="E473" s="39"/>
      <c r="F473" s="39"/>
      <c r="G473" s="39"/>
      <c r="H473" s="39"/>
      <c r="I473" s="39"/>
      <c r="J473" s="39"/>
      <c r="K473" s="47"/>
      <c r="L473" s="39"/>
      <c r="M473" s="39"/>
      <c r="N473" s="39"/>
      <c r="O473" s="39"/>
      <c r="P473" s="39" t="str">
        <f t="shared" si="46"/>
        <v/>
      </c>
      <c r="Q473" s="48"/>
      <c r="R473" s="39" t="str">
        <f t="shared" si="50"/>
        <v/>
      </c>
      <c r="S473" s="22" t="str">
        <f t="shared" si="2"/>
        <v/>
      </c>
      <c r="T473" s="39" t="str">
        <f t="shared" si="51"/>
        <v/>
      </c>
      <c r="U473" s="39" t="str">
        <f t="shared" si="52"/>
        <v/>
      </c>
      <c r="V473" s="42"/>
      <c r="W473" s="50"/>
      <c r="X473" s="23"/>
      <c r="Y473" s="23"/>
      <c r="Z473" s="23"/>
      <c r="AA473" s="23"/>
      <c r="AB473" s="23"/>
    </row>
    <row r="474" ht="12.75" customHeight="1">
      <c r="A474" s="8" t="s">
        <v>46</v>
      </c>
      <c r="B474" s="9">
        <v>43702.0</v>
      </c>
      <c r="C474" s="10">
        <v>0.375</v>
      </c>
      <c r="D474" s="10">
        <v>0.5</v>
      </c>
      <c r="E474" s="53" t="s">
        <v>191</v>
      </c>
      <c r="F474" s="53"/>
      <c r="G474" s="53" t="s">
        <v>191</v>
      </c>
      <c r="H474" s="53" t="s">
        <v>191</v>
      </c>
      <c r="I474" s="53" t="s">
        <v>191</v>
      </c>
      <c r="J474" s="53" t="s">
        <v>191</v>
      </c>
      <c r="K474" s="124" t="s">
        <v>63</v>
      </c>
      <c r="L474" s="53" t="s">
        <v>191</v>
      </c>
      <c r="M474" s="22"/>
      <c r="N474" s="22"/>
      <c r="O474" s="22">
        <f>E476</f>
        <v>34.9</v>
      </c>
      <c r="P474" s="22" t="str">
        <f t="shared" si="46"/>
        <v/>
      </c>
      <c r="Q474" s="53"/>
      <c r="R474" s="22"/>
      <c r="S474" s="22" t="str">
        <f t="shared" si="2"/>
        <v/>
      </c>
      <c r="T474" s="22"/>
      <c r="U474" s="22"/>
      <c r="V474" s="22"/>
      <c r="W474" s="125" t="s">
        <v>231</v>
      </c>
      <c r="X474" s="23"/>
      <c r="Y474" s="23"/>
      <c r="Z474" s="23"/>
      <c r="AA474" s="23"/>
      <c r="AB474" s="23"/>
    </row>
    <row r="475" ht="12.75" customHeight="1">
      <c r="A475" s="4" t="s">
        <v>46</v>
      </c>
      <c r="B475" s="29">
        <v>43702.0</v>
      </c>
      <c r="C475" s="3">
        <v>0.625</v>
      </c>
      <c r="D475" s="3">
        <v>0.75</v>
      </c>
      <c r="E475" s="39"/>
      <c r="F475" s="39"/>
      <c r="G475" s="39"/>
      <c r="H475" s="39"/>
      <c r="I475" s="39"/>
      <c r="J475" s="39"/>
      <c r="K475" s="47"/>
      <c r="L475" s="39"/>
      <c r="M475" s="39"/>
      <c r="N475" s="39"/>
      <c r="O475" s="39"/>
      <c r="P475" s="39" t="str">
        <f t="shared" si="46"/>
        <v/>
      </c>
      <c r="Q475" s="54"/>
      <c r="R475" s="39" t="str">
        <f t="shared" ref="R475:R477" si="53">IF(H475="","",6.1078*(10^(((7.5*H475)/(237.3+H475)))))</f>
        <v/>
      </c>
      <c r="S475" s="22" t="str">
        <f t="shared" si="2"/>
        <v/>
      </c>
      <c r="T475" s="39" t="str">
        <f t="shared" ref="T475:T477" si="54">IF(G475="","",6.1078*(10^(((7.5*G475)/(237.3+G475)))))</f>
        <v/>
      </c>
      <c r="U475" s="39" t="str">
        <f t="shared" ref="U475:U477" si="55">IF(T475="","",(S475/T475)*100)</f>
        <v/>
      </c>
      <c r="V475" s="42"/>
      <c r="W475" s="50"/>
      <c r="X475" s="23"/>
      <c r="Y475" s="23"/>
      <c r="Z475" s="23"/>
      <c r="AA475" s="23"/>
      <c r="AB475" s="23"/>
    </row>
    <row r="476" ht="12.75" customHeight="1">
      <c r="A476" s="8" t="s">
        <v>25</v>
      </c>
      <c r="B476" s="9">
        <v>43703.0</v>
      </c>
      <c r="C476" s="10">
        <v>0.375</v>
      </c>
      <c r="D476" s="10">
        <v>0.5</v>
      </c>
      <c r="E476" s="22">
        <v>34.9</v>
      </c>
      <c r="F476" s="22"/>
      <c r="G476" s="22">
        <v>28.1</v>
      </c>
      <c r="H476" s="22">
        <v>26.6</v>
      </c>
      <c r="I476" s="22">
        <v>3.3</v>
      </c>
      <c r="J476" s="22">
        <v>29.9</v>
      </c>
      <c r="K476" s="25" t="s">
        <v>63</v>
      </c>
      <c r="L476" s="22">
        <v>50.32</v>
      </c>
      <c r="M476" s="22"/>
      <c r="N476" s="22"/>
      <c r="O476" s="22" t="str">
        <f>E478</f>
        <v>?</v>
      </c>
      <c r="P476" s="22" t="str">
        <f t="shared" si="46"/>
        <v/>
      </c>
      <c r="Q476" s="33"/>
      <c r="R476" s="22">
        <f t="shared" si="53"/>
        <v>34.82194116</v>
      </c>
      <c r="S476" s="22">
        <f t="shared" si="2"/>
        <v>33.62194116</v>
      </c>
      <c r="T476" s="22">
        <f t="shared" si="54"/>
        <v>38.01624419</v>
      </c>
      <c r="U476" s="22">
        <f t="shared" si="55"/>
        <v>88.44098591</v>
      </c>
      <c r="V476" s="22" t="str">
        <f>L472+K476-L476</f>
        <v>#VALUE!</v>
      </c>
      <c r="W476" s="46"/>
      <c r="X476" s="23"/>
      <c r="Y476" s="23"/>
      <c r="Z476" s="23"/>
      <c r="AA476" s="23"/>
      <c r="AB476" s="23"/>
    </row>
    <row r="477" ht="12.75" customHeight="1">
      <c r="A477" s="4" t="s">
        <v>25</v>
      </c>
      <c r="B477" s="29">
        <v>43703.0</v>
      </c>
      <c r="C477" s="3">
        <v>0.625</v>
      </c>
      <c r="D477" s="3">
        <v>0.75</v>
      </c>
      <c r="E477" s="39"/>
      <c r="F477" s="39"/>
      <c r="G477" s="39">
        <v>32.0</v>
      </c>
      <c r="H477" s="39">
        <v>26.8</v>
      </c>
      <c r="I477" s="39">
        <v>2.4</v>
      </c>
      <c r="J477" s="39">
        <v>29.6</v>
      </c>
      <c r="K477" s="47"/>
      <c r="L477" s="39"/>
      <c r="M477" s="39"/>
      <c r="N477" s="39"/>
      <c r="O477" s="39"/>
      <c r="P477" s="39" t="str">
        <f t="shared" si="46"/>
        <v/>
      </c>
      <c r="Q477" s="48"/>
      <c r="R477" s="39">
        <f t="shared" si="53"/>
        <v>35.23385461</v>
      </c>
      <c r="S477" s="22">
        <f t="shared" si="2"/>
        <v>31.07385461</v>
      </c>
      <c r="T477" s="39">
        <f t="shared" si="54"/>
        <v>47.54274065</v>
      </c>
      <c r="U477" s="39">
        <f t="shared" si="55"/>
        <v>65.35983029</v>
      </c>
      <c r="V477" s="42"/>
      <c r="W477" s="50"/>
      <c r="X477" s="23"/>
      <c r="Y477" s="23"/>
      <c r="Z477" s="23"/>
      <c r="AA477" s="23"/>
      <c r="AB477" s="23"/>
    </row>
    <row r="478" ht="12.75" customHeight="1">
      <c r="A478" s="8" t="s">
        <v>39</v>
      </c>
      <c r="B478" s="9">
        <v>43704.0</v>
      </c>
      <c r="C478" s="10">
        <v>0.375</v>
      </c>
      <c r="D478" s="10">
        <v>0.5</v>
      </c>
      <c r="E478" s="53" t="s">
        <v>191</v>
      </c>
      <c r="F478" s="53"/>
      <c r="G478" s="53" t="s">
        <v>191</v>
      </c>
      <c r="H478" s="53" t="s">
        <v>191</v>
      </c>
      <c r="I478" s="53" t="s">
        <v>191</v>
      </c>
      <c r="J478" s="53" t="s">
        <v>191</v>
      </c>
      <c r="K478" s="124" t="s">
        <v>239</v>
      </c>
      <c r="L478" s="53" t="s">
        <v>191</v>
      </c>
      <c r="M478" s="22"/>
      <c r="N478" s="22"/>
      <c r="O478" s="22">
        <f>E480</f>
        <v>35.8</v>
      </c>
      <c r="P478" s="22"/>
      <c r="Q478" s="53"/>
      <c r="R478" s="22"/>
      <c r="S478" s="22" t="str">
        <f t="shared" si="2"/>
        <v/>
      </c>
      <c r="T478" s="22"/>
      <c r="U478" s="22"/>
      <c r="V478" s="22"/>
      <c r="W478" s="125" t="s">
        <v>231</v>
      </c>
      <c r="X478" s="23"/>
      <c r="Y478" s="23"/>
      <c r="Z478" s="23"/>
      <c r="AA478" s="23"/>
      <c r="AB478" s="23"/>
    </row>
    <row r="479" ht="12.75" customHeight="1">
      <c r="A479" s="4" t="s">
        <v>39</v>
      </c>
      <c r="B479" s="29">
        <v>43704.0</v>
      </c>
      <c r="C479" s="3">
        <v>0.625</v>
      </c>
      <c r="D479" s="3">
        <v>0.75</v>
      </c>
      <c r="E479" s="39"/>
      <c r="F479" s="39"/>
      <c r="G479" s="39">
        <v>32.4</v>
      </c>
      <c r="H479" s="39">
        <v>27.0</v>
      </c>
      <c r="I479" s="39">
        <v>2.0</v>
      </c>
      <c r="J479" s="39">
        <v>31.9</v>
      </c>
      <c r="K479" s="47"/>
      <c r="L479" s="39"/>
      <c r="M479" s="39"/>
      <c r="N479" s="39"/>
      <c r="O479" s="39"/>
      <c r="P479" s="39" t="str">
        <f t="shared" ref="P479:P487" si="56">F477</f>
        <v/>
      </c>
      <c r="Q479" s="54"/>
      <c r="R479" s="39">
        <f t="shared" ref="R479:R487" si="57">IF(H479="","",6.1078*(10^(((7.5*H479)/(237.3+H479)))))</f>
        <v>35.65000614</v>
      </c>
      <c r="S479" s="22">
        <f t="shared" si="2"/>
        <v>31.33000614</v>
      </c>
      <c r="T479" s="39">
        <f t="shared" ref="T479:T487" si="58">IF(G479="","",6.1078*(10^(((7.5*G479)/(237.3+G479)))))</f>
        <v>48.62794535</v>
      </c>
      <c r="U479" s="39">
        <f t="shared" ref="U479:U487" si="59">IF(T479="","",(S479/T479)*100)</f>
        <v>64.42798665</v>
      </c>
      <c r="V479" s="42"/>
      <c r="W479" s="50"/>
      <c r="X479" s="23"/>
      <c r="Y479" s="23"/>
      <c r="Z479" s="23"/>
      <c r="AA479" s="23"/>
      <c r="AB479" s="23"/>
    </row>
    <row r="480" ht="12.75" customHeight="1">
      <c r="A480" s="8" t="s">
        <v>42</v>
      </c>
      <c r="B480" s="9">
        <v>43705.0</v>
      </c>
      <c r="C480" s="10">
        <v>0.375</v>
      </c>
      <c r="D480" s="10">
        <v>0.5</v>
      </c>
      <c r="E480" s="22">
        <v>35.8</v>
      </c>
      <c r="F480" s="22"/>
      <c r="G480" s="22">
        <v>27.8</v>
      </c>
      <c r="H480" s="22">
        <v>25.9</v>
      </c>
      <c r="I480" s="22">
        <v>4.1</v>
      </c>
      <c r="J480" s="22">
        <v>24.9</v>
      </c>
      <c r="K480" s="25" t="s">
        <v>63</v>
      </c>
      <c r="L480" s="22">
        <v>47.0</v>
      </c>
      <c r="M480" s="22"/>
      <c r="N480" s="22"/>
      <c r="O480" s="22">
        <f>E482</f>
        <v>35.8</v>
      </c>
      <c r="P480" s="22" t="str">
        <f t="shared" si="56"/>
        <v/>
      </c>
      <c r="Q480" s="33"/>
      <c r="R480" s="22">
        <f t="shared" si="57"/>
        <v>33.41309631</v>
      </c>
      <c r="S480" s="22">
        <f t="shared" si="2"/>
        <v>31.89309631</v>
      </c>
      <c r="T480" s="22">
        <f t="shared" si="58"/>
        <v>37.3577292</v>
      </c>
      <c r="U480" s="22">
        <f t="shared" si="59"/>
        <v>85.3721492</v>
      </c>
      <c r="V480" s="22" t="str">
        <f>L476+K480-L480</f>
        <v>#VALUE!</v>
      </c>
      <c r="W480" s="46"/>
      <c r="X480" s="23"/>
      <c r="Y480" s="23"/>
      <c r="Z480" s="23"/>
      <c r="AA480" s="23"/>
      <c r="AB480" s="23"/>
    </row>
    <row r="481" ht="12.75" customHeight="1">
      <c r="A481" s="4" t="s">
        <v>42</v>
      </c>
      <c r="B481" s="29">
        <v>43705.0</v>
      </c>
      <c r="C481" s="3">
        <v>0.625</v>
      </c>
      <c r="D481" s="3">
        <v>0.75</v>
      </c>
      <c r="E481" s="39"/>
      <c r="F481" s="39"/>
      <c r="G481" s="39">
        <v>27.8</v>
      </c>
      <c r="H481" s="39">
        <v>25.9</v>
      </c>
      <c r="I481" s="39">
        <v>4.1</v>
      </c>
      <c r="J481" s="39">
        <v>24.9</v>
      </c>
      <c r="K481" s="47" t="s">
        <v>63</v>
      </c>
      <c r="L481" s="39"/>
      <c r="M481" s="39"/>
      <c r="N481" s="39"/>
      <c r="O481" s="39"/>
      <c r="P481" s="39" t="str">
        <f t="shared" si="56"/>
        <v/>
      </c>
      <c r="Q481" s="48"/>
      <c r="R481" s="39">
        <f t="shared" si="57"/>
        <v>33.41309631</v>
      </c>
      <c r="S481" s="22">
        <f t="shared" si="2"/>
        <v>31.89309631</v>
      </c>
      <c r="T481" s="39">
        <f t="shared" si="58"/>
        <v>37.3577292</v>
      </c>
      <c r="U481" s="39">
        <f t="shared" si="59"/>
        <v>85.3721492</v>
      </c>
      <c r="V481" s="42"/>
      <c r="W481" s="50"/>
      <c r="X481" s="23"/>
      <c r="Y481" s="23"/>
      <c r="Z481" s="23"/>
      <c r="AA481" s="23"/>
      <c r="AB481" s="23"/>
    </row>
    <row r="482" ht="12.75" customHeight="1">
      <c r="A482" s="8" t="s">
        <v>43</v>
      </c>
      <c r="B482" s="9">
        <v>43706.0</v>
      </c>
      <c r="C482" s="10">
        <v>0.375</v>
      </c>
      <c r="D482" s="10">
        <v>0.5</v>
      </c>
      <c r="E482" s="22">
        <v>35.8</v>
      </c>
      <c r="F482" s="22"/>
      <c r="G482" s="22">
        <v>28.6</v>
      </c>
      <c r="H482" s="22">
        <v>26.5</v>
      </c>
      <c r="I482" s="22">
        <v>3.6</v>
      </c>
      <c r="J482" s="22">
        <v>28.8</v>
      </c>
      <c r="K482" s="25" t="s">
        <v>63</v>
      </c>
      <c r="L482" s="22">
        <v>40.45</v>
      </c>
      <c r="M482" s="22">
        <v>78.34</v>
      </c>
      <c r="N482" s="22"/>
      <c r="O482" s="22">
        <f>E484</f>
        <v>35.4</v>
      </c>
      <c r="P482" s="22" t="str">
        <f t="shared" si="56"/>
        <v/>
      </c>
      <c r="Q482" s="53"/>
      <c r="R482" s="22">
        <f t="shared" si="57"/>
        <v>34.61756235</v>
      </c>
      <c r="S482" s="22">
        <f t="shared" si="2"/>
        <v>32.93756235</v>
      </c>
      <c r="T482" s="22">
        <f t="shared" si="58"/>
        <v>39.13623594</v>
      </c>
      <c r="U482" s="22">
        <f t="shared" si="59"/>
        <v>84.1612934</v>
      </c>
      <c r="V482" s="22" t="str">
        <f>L480+K482-L482</f>
        <v>#VALUE!</v>
      </c>
      <c r="W482" s="46"/>
      <c r="X482" s="23"/>
      <c r="Y482" s="23"/>
      <c r="Z482" s="23"/>
      <c r="AA482" s="23"/>
      <c r="AB482" s="23"/>
    </row>
    <row r="483" ht="12.75" customHeight="1">
      <c r="A483" s="4" t="s">
        <v>43</v>
      </c>
      <c r="B483" s="29">
        <v>43706.0</v>
      </c>
      <c r="C483" s="3">
        <v>0.625</v>
      </c>
      <c r="D483" s="3">
        <v>0.75</v>
      </c>
      <c r="E483" s="39"/>
      <c r="F483" s="39"/>
      <c r="G483" s="39">
        <v>31.6</v>
      </c>
      <c r="H483" s="39">
        <v>28.8</v>
      </c>
      <c r="I483" s="39">
        <v>5.1</v>
      </c>
      <c r="J483" s="39">
        <v>30.1</v>
      </c>
      <c r="K483" s="47"/>
      <c r="L483" s="39"/>
      <c r="M483" s="39"/>
      <c r="N483" s="39"/>
      <c r="O483" s="39"/>
      <c r="P483" s="39" t="str">
        <f t="shared" si="56"/>
        <v/>
      </c>
      <c r="Q483" s="54"/>
      <c r="R483" s="39">
        <f t="shared" si="57"/>
        <v>39.59220806</v>
      </c>
      <c r="S483" s="22">
        <f t="shared" si="2"/>
        <v>37.35220806</v>
      </c>
      <c r="T483" s="39">
        <f t="shared" si="58"/>
        <v>46.47863297</v>
      </c>
      <c r="U483" s="39">
        <f t="shared" si="59"/>
        <v>80.36425702</v>
      </c>
      <c r="V483" s="42"/>
      <c r="W483" s="50"/>
      <c r="X483" s="23"/>
      <c r="Y483" s="23"/>
      <c r="Z483" s="23"/>
      <c r="AA483" s="23"/>
      <c r="AB483" s="23"/>
    </row>
    <row r="484" ht="12.75" customHeight="1">
      <c r="A484" s="8" t="s">
        <v>44</v>
      </c>
      <c r="B484" s="9">
        <v>43707.0</v>
      </c>
      <c r="C484" s="10">
        <v>0.375</v>
      </c>
      <c r="D484" s="10">
        <v>0.5</v>
      </c>
      <c r="E484" s="22">
        <v>35.4</v>
      </c>
      <c r="F484" s="22"/>
      <c r="G484" s="22">
        <v>28.5</v>
      </c>
      <c r="H484" s="22">
        <v>26.1</v>
      </c>
      <c r="I484" s="22">
        <v>0.8</v>
      </c>
      <c r="J484" s="22">
        <v>28.9</v>
      </c>
      <c r="K484" s="25" t="s">
        <v>80</v>
      </c>
      <c r="L484" s="22">
        <v>75.77</v>
      </c>
      <c r="M484" s="22"/>
      <c r="N484" s="22"/>
      <c r="O484" s="22">
        <f>E486</f>
        <v>36</v>
      </c>
      <c r="P484" s="22" t="str">
        <f t="shared" si="56"/>
        <v/>
      </c>
      <c r="Q484" s="33"/>
      <c r="R484" s="22">
        <f t="shared" si="57"/>
        <v>33.81046118</v>
      </c>
      <c r="S484" s="22">
        <f t="shared" si="2"/>
        <v>31.89046118</v>
      </c>
      <c r="T484" s="22">
        <f t="shared" si="58"/>
        <v>38.90996856</v>
      </c>
      <c r="U484" s="22">
        <f t="shared" si="59"/>
        <v>81.95961693</v>
      </c>
      <c r="V484" s="22" t="str">
        <f>M482+K484-L484</f>
        <v>#VALUE!</v>
      </c>
      <c r="W484" s="46"/>
      <c r="X484" s="23"/>
      <c r="Y484" s="23"/>
      <c r="Z484" s="23"/>
      <c r="AA484" s="23"/>
      <c r="AB484" s="23"/>
    </row>
    <row r="485" ht="12.75" customHeight="1">
      <c r="A485" s="4" t="s">
        <v>44</v>
      </c>
      <c r="B485" s="29">
        <v>43707.0</v>
      </c>
      <c r="C485" s="3">
        <v>0.625</v>
      </c>
      <c r="D485" s="3">
        <v>0.75</v>
      </c>
      <c r="E485" s="39"/>
      <c r="F485" s="39"/>
      <c r="G485" s="39"/>
      <c r="H485" s="39"/>
      <c r="I485" s="39"/>
      <c r="J485" s="39"/>
      <c r="K485" s="47"/>
      <c r="L485" s="39"/>
      <c r="M485" s="39"/>
      <c r="N485" s="39"/>
      <c r="O485" s="39"/>
      <c r="P485" s="39" t="str">
        <f t="shared" si="56"/>
        <v/>
      </c>
      <c r="Q485" s="48"/>
      <c r="R485" s="39" t="str">
        <f t="shared" si="57"/>
        <v/>
      </c>
      <c r="S485" s="22" t="str">
        <f t="shared" si="2"/>
        <v/>
      </c>
      <c r="T485" s="39" t="str">
        <f t="shared" si="58"/>
        <v/>
      </c>
      <c r="U485" s="39" t="str">
        <f t="shared" si="59"/>
        <v/>
      </c>
      <c r="V485" s="42"/>
      <c r="W485" s="50"/>
      <c r="X485" s="23"/>
      <c r="Y485" s="23"/>
      <c r="Z485" s="23"/>
      <c r="AA485" s="23"/>
      <c r="AB485" s="23"/>
    </row>
    <row r="486" ht="12.75" customHeight="1">
      <c r="A486" s="8" t="s">
        <v>45</v>
      </c>
      <c r="B486" s="9">
        <v>43708.0</v>
      </c>
      <c r="C486" s="10">
        <v>0.375</v>
      </c>
      <c r="D486" s="10">
        <v>0.5</v>
      </c>
      <c r="E486" s="22">
        <v>36.0</v>
      </c>
      <c r="F486" s="22"/>
      <c r="G486" s="22">
        <v>28.7</v>
      </c>
      <c r="H486" s="22">
        <v>26.6</v>
      </c>
      <c r="I486" s="22">
        <v>1.2</v>
      </c>
      <c r="J486" s="22">
        <v>31.2</v>
      </c>
      <c r="K486" s="25" t="s">
        <v>82</v>
      </c>
      <c r="L486" s="22">
        <v>82.3</v>
      </c>
      <c r="M486" s="22"/>
      <c r="N486" s="22"/>
      <c r="O486" s="22" t="str">
        <f>E488</f>
        <v>?</v>
      </c>
      <c r="P486" s="22" t="str">
        <f t="shared" si="56"/>
        <v/>
      </c>
      <c r="Q486" s="53"/>
      <c r="R486" s="22">
        <f t="shared" si="57"/>
        <v>34.82194116</v>
      </c>
      <c r="S486" s="22">
        <f t="shared" si="2"/>
        <v>33.14194116</v>
      </c>
      <c r="T486" s="22">
        <f t="shared" si="58"/>
        <v>39.36364749</v>
      </c>
      <c r="U486" s="22">
        <f t="shared" si="59"/>
        <v>84.19428401</v>
      </c>
      <c r="V486" s="22" t="str">
        <f>L484+K486-L486</f>
        <v>#VALUE!</v>
      </c>
      <c r="W486" s="46"/>
      <c r="X486" s="23"/>
      <c r="Y486" s="23"/>
      <c r="Z486" s="23"/>
      <c r="AA486" s="23"/>
      <c r="AB486" s="23"/>
    </row>
    <row r="487" ht="12.75" customHeight="1">
      <c r="A487" s="4" t="s">
        <v>45</v>
      </c>
      <c r="B487" s="29">
        <v>43708.0</v>
      </c>
      <c r="C487" s="3">
        <v>0.625</v>
      </c>
      <c r="D487" s="3">
        <v>0.75</v>
      </c>
      <c r="E487" s="39"/>
      <c r="F487" s="39"/>
      <c r="G487" s="39"/>
      <c r="H487" s="39"/>
      <c r="I487" s="39"/>
      <c r="J487" s="39"/>
      <c r="K487" s="47"/>
      <c r="L487" s="39"/>
      <c r="M487" s="39"/>
      <c r="N487" s="39"/>
      <c r="O487" s="39"/>
      <c r="P487" s="39" t="str">
        <f t="shared" si="56"/>
        <v/>
      </c>
      <c r="Q487" s="54"/>
      <c r="R487" s="39" t="str">
        <f t="shared" si="57"/>
        <v/>
      </c>
      <c r="S487" s="22" t="str">
        <f t="shared" si="2"/>
        <v/>
      </c>
      <c r="T487" s="39" t="str">
        <f t="shared" si="58"/>
        <v/>
      </c>
      <c r="U487" s="39" t="str">
        <f t="shared" si="59"/>
        <v/>
      </c>
      <c r="V487" s="42"/>
      <c r="W487" s="50"/>
      <c r="X487" s="23"/>
      <c r="Y487" s="23"/>
      <c r="Z487" s="23"/>
      <c r="AA487" s="23"/>
      <c r="AB487" s="23"/>
    </row>
    <row r="488" ht="12.75" customHeight="1">
      <c r="A488" s="8" t="s">
        <v>46</v>
      </c>
      <c r="B488" s="9">
        <v>43709.0</v>
      </c>
      <c r="C488" s="10">
        <v>0.375</v>
      </c>
      <c r="D488" s="10">
        <v>0.5</v>
      </c>
      <c r="E488" s="53" t="s">
        <v>191</v>
      </c>
      <c r="F488" s="53"/>
      <c r="G488" s="53" t="s">
        <v>191</v>
      </c>
      <c r="H488" s="53" t="s">
        <v>191</v>
      </c>
      <c r="I488" s="53" t="s">
        <v>191</v>
      </c>
      <c r="J488" s="53" t="s">
        <v>191</v>
      </c>
      <c r="K488" s="124" t="s">
        <v>63</v>
      </c>
      <c r="L488" s="53" t="s">
        <v>191</v>
      </c>
      <c r="M488" s="22"/>
      <c r="N488" s="22"/>
      <c r="O488" s="22" t="str">
        <f>E490</f>
        <v>?</v>
      </c>
      <c r="P488" s="22"/>
      <c r="Q488" s="33"/>
      <c r="R488" s="22"/>
      <c r="S488" s="22" t="str">
        <f t="shared" si="2"/>
        <v/>
      </c>
      <c r="T488" s="22"/>
      <c r="U488" s="22"/>
      <c r="V488" s="22"/>
      <c r="W488" s="125" t="s">
        <v>231</v>
      </c>
      <c r="X488" s="23"/>
      <c r="Y488" s="23"/>
      <c r="Z488" s="23"/>
      <c r="AA488" s="23"/>
      <c r="AB488" s="23"/>
    </row>
    <row r="489" ht="12.75" customHeight="1">
      <c r="A489" s="4" t="s">
        <v>46</v>
      </c>
      <c r="B489" s="29">
        <v>43709.0</v>
      </c>
      <c r="C489" s="3">
        <v>0.625</v>
      </c>
      <c r="D489" s="3">
        <v>0.75</v>
      </c>
      <c r="E489" s="54"/>
      <c r="F489" s="54"/>
      <c r="G489" s="54"/>
      <c r="H489" s="54"/>
      <c r="I489" s="54"/>
      <c r="J489" s="54"/>
      <c r="K489" s="126"/>
      <c r="L489" s="54"/>
      <c r="M489" s="39"/>
      <c r="N489" s="39"/>
      <c r="O489" s="39"/>
      <c r="P489" s="39"/>
      <c r="Q489" s="48"/>
      <c r="R489" s="39"/>
      <c r="S489" s="22" t="str">
        <f t="shared" si="2"/>
        <v/>
      </c>
      <c r="T489" s="39"/>
      <c r="U489" s="39"/>
      <c r="V489" s="42"/>
      <c r="W489" s="50"/>
      <c r="X489" s="23"/>
      <c r="Y489" s="23"/>
      <c r="Z489" s="23"/>
      <c r="AA489" s="23"/>
      <c r="AB489" s="23"/>
    </row>
    <row r="490" ht="12.75" customHeight="1">
      <c r="A490" s="8" t="s">
        <v>25</v>
      </c>
      <c r="B490" s="9">
        <v>43710.0</v>
      </c>
      <c r="C490" s="10">
        <v>0.375</v>
      </c>
      <c r="D490" s="10">
        <v>0.5</v>
      </c>
      <c r="E490" s="53" t="s">
        <v>191</v>
      </c>
      <c r="F490" s="53"/>
      <c r="G490" s="53" t="s">
        <v>191</v>
      </c>
      <c r="H490" s="53" t="s">
        <v>191</v>
      </c>
      <c r="I490" s="53" t="s">
        <v>191</v>
      </c>
      <c r="J490" s="53" t="s">
        <v>191</v>
      </c>
      <c r="K490" s="124" t="s">
        <v>63</v>
      </c>
      <c r="L490" s="53" t="s">
        <v>191</v>
      </c>
      <c r="M490" s="22"/>
      <c r="N490" s="22"/>
      <c r="O490" s="22">
        <f>E492</f>
        <v>36.1</v>
      </c>
      <c r="P490" s="22"/>
      <c r="Q490" s="53"/>
      <c r="R490" s="22"/>
      <c r="S490" s="22" t="str">
        <f t="shared" si="2"/>
        <v/>
      </c>
      <c r="T490" s="22"/>
      <c r="U490" s="22"/>
      <c r="V490" s="22"/>
      <c r="W490" s="125" t="s">
        <v>231</v>
      </c>
      <c r="X490" s="23"/>
      <c r="Y490" s="23"/>
      <c r="Z490" s="23"/>
      <c r="AA490" s="23"/>
      <c r="AB490" s="23"/>
    </row>
    <row r="491" ht="12.75" customHeight="1">
      <c r="A491" s="4" t="s">
        <v>25</v>
      </c>
      <c r="B491" s="29">
        <v>43710.0</v>
      </c>
      <c r="C491" s="3">
        <v>0.625</v>
      </c>
      <c r="D491" s="3">
        <v>0.75</v>
      </c>
      <c r="E491" s="39"/>
      <c r="F491" s="39"/>
      <c r="G491" s="39">
        <v>32.0</v>
      </c>
      <c r="H491" s="39">
        <v>28.8</v>
      </c>
      <c r="I491" s="39">
        <v>0.5</v>
      </c>
      <c r="J491" s="39">
        <v>27.0</v>
      </c>
      <c r="K491" s="47"/>
      <c r="L491" s="39"/>
      <c r="M491" s="39"/>
      <c r="N491" s="39"/>
      <c r="O491" s="39"/>
      <c r="P491" s="39" t="str">
        <f t="shared" ref="P491:P527" si="60">F489</f>
        <v/>
      </c>
      <c r="Q491" s="54"/>
      <c r="R491" s="39">
        <f t="shared" ref="R491:R527" si="61">IF(H491="","",6.1078*(10^(((7.5*H491)/(237.3+H491)))))</f>
        <v>39.59220806</v>
      </c>
      <c r="S491" s="22">
        <f t="shared" si="2"/>
        <v>37.03220806</v>
      </c>
      <c r="T491" s="39">
        <f t="shared" ref="T491:T527" si="62">IF(G491="","",6.1078*(10^(((7.5*G491)/(237.3+G491)))))</f>
        <v>47.54274065</v>
      </c>
      <c r="U491" s="39">
        <f t="shared" ref="U491:U527" si="63">IF(T491="","",(S491/T491)*100)</f>
        <v>77.8924554</v>
      </c>
      <c r="V491" s="42"/>
      <c r="W491" s="50"/>
      <c r="X491" s="23"/>
      <c r="Y491" s="23"/>
      <c r="Z491" s="23"/>
      <c r="AA491" s="23"/>
      <c r="AB491" s="23"/>
    </row>
    <row r="492" ht="12.75" customHeight="1">
      <c r="A492" s="8" t="s">
        <v>39</v>
      </c>
      <c r="B492" s="9">
        <v>43711.0</v>
      </c>
      <c r="C492" s="10">
        <v>0.375</v>
      </c>
      <c r="D492" s="10">
        <v>0.5</v>
      </c>
      <c r="E492" s="22">
        <v>36.1</v>
      </c>
      <c r="F492" s="22"/>
      <c r="G492" s="22">
        <v>29.0</v>
      </c>
      <c r="H492" s="22">
        <v>26.8</v>
      </c>
      <c r="I492" s="22">
        <v>2.1</v>
      </c>
      <c r="J492" s="22">
        <v>31.0</v>
      </c>
      <c r="K492" s="25" t="s">
        <v>63</v>
      </c>
      <c r="L492" s="22">
        <v>67.71</v>
      </c>
      <c r="M492" s="22"/>
      <c r="N492" s="22"/>
      <c r="O492" s="22">
        <f>E494</f>
        <v>35.8</v>
      </c>
      <c r="P492" s="22" t="str">
        <f t="shared" si="60"/>
        <v/>
      </c>
      <c r="Q492" s="33"/>
      <c r="R492" s="22">
        <f t="shared" si="61"/>
        <v>35.23385461</v>
      </c>
      <c r="S492" s="22">
        <f t="shared" si="2"/>
        <v>33.47385461</v>
      </c>
      <c r="T492" s="22">
        <f t="shared" si="62"/>
        <v>40.05279577</v>
      </c>
      <c r="U492" s="22">
        <f t="shared" si="63"/>
        <v>83.57432724</v>
      </c>
      <c r="V492" s="22" t="str">
        <f>L486+K492-L492</f>
        <v>#VALUE!</v>
      </c>
      <c r="W492" s="46"/>
      <c r="X492" s="23"/>
      <c r="Y492" s="23"/>
      <c r="Z492" s="23"/>
      <c r="AA492" s="23"/>
      <c r="AB492" s="23"/>
    </row>
    <row r="493" ht="12.75" customHeight="1">
      <c r="A493" s="4" t="s">
        <v>39</v>
      </c>
      <c r="B493" s="29">
        <v>43711.0</v>
      </c>
      <c r="C493" s="3">
        <v>0.625</v>
      </c>
      <c r="D493" s="3">
        <v>0.75</v>
      </c>
      <c r="E493" s="39"/>
      <c r="F493" s="39"/>
      <c r="G493" s="39">
        <v>33.2</v>
      </c>
      <c r="H493" s="39">
        <v>29.2</v>
      </c>
      <c r="I493" s="39">
        <v>2.8</v>
      </c>
      <c r="J493" s="39">
        <v>28.1</v>
      </c>
      <c r="K493" s="47"/>
      <c r="L493" s="39"/>
      <c r="M493" s="39"/>
      <c r="N493" s="39"/>
      <c r="O493" s="39"/>
      <c r="P493" s="39" t="str">
        <f t="shared" si="60"/>
        <v/>
      </c>
      <c r="Q493" s="48"/>
      <c r="R493" s="39">
        <f t="shared" si="61"/>
        <v>40.51803823</v>
      </c>
      <c r="S493" s="22">
        <f t="shared" si="2"/>
        <v>37.31803823</v>
      </c>
      <c r="T493" s="39">
        <f t="shared" si="62"/>
        <v>50.86304633</v>
      </c>
      <c r="U493" s="39">
        <f t="shared" si="63"/>
        <v>73.36964835</v>
      </c>
      <c r="V493" s="42"/>
      <c r="W493" s="50"/>
      <c r="X493" s="23"/>
      <c r="Y493" s="23"/>
      <c r="Z493" s="23"/>
      <c r="AA493" s="23"/>
      <c r="AB493" s="23"/>
    </row>
    <row r="494" ht="12.75" customHeight="1">
      <c r="A494" s="8" t="s">
        <v>42</v>
      </c>
      <c r="B494" s="9">
        <v>43712.0</v>
      </c>
      <c r="C494" s="10">
        <v>0.375</v>
      </c>
      <c r="D494" s="10">
        <v>0.5</v>
      </c>
      <c r="E494" s="22">
        <v>35.8</v>
      </c>
      <c r="F494" s="22"/>
      <c r="G494" s="22">
        <v>28.6</v>
      </c>
      <c r="H494" s="22">
        <v>26.3</v>
      </c>
      <c r="I494" s="22">
        <v>6.1</v>
      </c>
      <c r="J494" s="22">
        <v>28.8</v>
      </c>
      <c r="K494" s="25" t="s">
        <v>211</v>
      </c>
      <c r="L494" s="22">
        <v>63.91</v>
      </c>
      <c r="M494" s="22"/>
      <c r="N494" s="22"/>
      <c r="O494" s="22">
        <f>E496</f>
        <v>35.1</v>
      </c>
      <c r="P494" s="22" t="str">
        <f t="shared" si="60"/>
        <v/>
      </c>
      <c r="Q494" s="33"/>
      <c r="R494" s="22">
        <f t="shared" si="61"/>
        <v>34.21193795</v>
      </c>
      <c r="S494" s="22">
        <f t="shared" si="2"/>
        <v>32.37193795</v>
      </c>
      <c r="T494" s="22">
        <f t="shared" si="62"/>
        <v>39.13623594</v>
      </c>
      <c r="U494" s="22">
        <f t="shared" si="63"/>
        <v>82.71602306</v>
      </c>
      <c r="V494" s="22" t="str">
        <f>L492+K494-L494</f>
        <v>#VALUE!</v>
      </c>
      <c r="W494" s="46"/>
      <c r="X494" s="23"/>
      <c r="Y494" s="23"/>
      <c r="Z494" s="23"/>
      <c r="AA494" s="23"/>
      <c r="AB494" s="23"/>
    </row>
    <row r="495" ht="12.75" customHeight="1">
      <c r="A495" s="4" t="s">
        <v>42</v>
      </c>
      <c r="B495" s="29">
        <v>43712.0</v>
      </c>
      <c r="C495" s="3">
        <v>0.625</v>
      </c>
      <c r="D495" s="3">
        <v>0.75</v>
      </c>
      <c r="E495" s="39"/>
      <c r="F495" s="39"/>
      <c r="G495" s="39">
        <v>32.6</v>
      </c>
      <c r="H495" s="39">
        <v>29.0</v>
      </c>
      <c r="I495" s="39">
        <v>0.2</v>
      </c>
      <c r="J495" s="39">
        <v>28.3</v>
      </c>
      <c r="K495" s="47"/>
      <c r="L495" s="39"/>
      <c r="M495" s="39"/>
      <c r="N495" s="39"/>
      <c r="O495" s="39"/>
      <c r="P495" s="39" t="str">
        <f t="shared" si="60"/>
        <v/>
      </c>
      <c r="Q495" s="48"/>
      <c r="R495" s="39">
        <f t="shared" si="61"/>
        <v>40.05279577</v>
      </c>
      <c r="S495" s="22">
        <f t="shared" si="2"/>
        <v>37.17279577</v>
      </c>
      <c r="T495" s="39">
        <f t="shared" si="62"/>
        <v>49.17856797</v>
      </c>
      <c r="U495" s="39">
        <f t="shared" si="63"/>
        <v>75.5873896</v>
      </c>
      <c r="V495" s="42"/>
      <c r="W495" s="50"/>
      <c r="X495" s="23"/>
      <c r="Y495" s="23"/>
      <c r="Z495" s="23"/>
      <c r="AA495" s="23"/>
      <c r="AB495" s="23"/>
    </row>
    <row r="496" ht="12.75" customHeight="1">
      <c r="A496" s="8" t="s">
        <v>43</v>
      </c>
      <c r="B496" s="9">
        <v>43713.0</v>
      </c>
      <c r="C496" s="10">
        <v>0.375</v>
      </c>
      <c r="D496" s="10">
        <v>0.5</v>
      </c>
      <c r="E496" s="22">
        <v>35.1</v>
      </c>
      <c r="F496" s="22"/>
      <c r="G496" s="22">
        <v>28.7</v>
      </c>
      <c r="H496" s="22">
        <v>26.5</v>
      </c>
      <c r="I496" s="22">
        <v>2.5</v>
      </c>
      <c r="J496" s="22">
        <v>29.1</v>
      </c>
      <c r="K496" s="25" t="s">
        <v>63</v>
      </c>
      <c r="L496" s="22">
        <v>55.61</v>
      </c>
      <c r="M496" s="22"/>
      <c r="N496" s="22"/>
      <c r="O496" s="22">
        <f>E498</f>
        <v>34.3</v>
      </c>
      <c r="P496" s="22" t="str">
        <f t="shared" si="60"/>
        <v/>
      </c>
      <c r="Q496" s="53"/>
      <c r="R496" s="22">
        <f t="shared" si="61"/>
        <v>34.61756235</v>
      </c>
      <c r="S496" s="22">
        <f t="shared" si="2"/>
        <v>32.85756235</v>
      </c>
      <c r="T496" s="22">
        <f t="shared" si="62"/>
        <v>39.36364749</v>
      </c>
      <c r="U496" s="22">
        <f t="shared" si="63"/>
        <v>83.47184382</v>
      </c>
      <c r="V496" s="22" t="str">
        <f>L494+K496-L496</f>
        <v>#VALUE!</v>
      </c>
      <c r="W496" s="46"/>
      <c r="X496" s="23"/>
      <c r="Y496" s="23"/>
      <c r="Z496" s="23"/>
      <c r="AA496" s="23"/>
      <c r="AB496" s="23"/>
    </row>
    <row r="497" ht="12.75" customHeight="1">
      <c r="A497" s="4" t="s">
        <v>43</v>
      </c>
      <c r="B497" s="29">
        <v>43713.0</v>
      </c>
      <c r="C497" s="3">
        <v>0.625</v>
      </c>
      <c r="D497" s="3">
        <v>0.75</v>
      </c>
      <c r="E497" s="39"/>
      <c r="F497" s="39"/>
      <c r="G497" s="39">
        <v>31.8</v>
      </c>
      <c r="H497" s="39">
        <v>29.0</v>
      </c>
      <c r="I497" s="39">
        <v>1.3</v>
      </c>
      <c r="J497" s="39">
        <v>29.7</v>
      </c>
      <c r="K497" s="47"/>
      <c r="L497" s="39"/>
      <c r="M497" s="39"/>
      <c r="N497" s="39"/>
      <c r="O497" s="39"/>
      <c r="P497" s="39" t="str">
        <f t="shared" si="60"/>
        <v/>
      </c>
      <c r="Q497" s="54"/>
      <c r="R497" s="39">
        <f t="shared" si="61"/>
        <v>40.05279577</v>
      </c>
      <c r="S497" s="22">
        <f t="shared" si="2"/>
        <v>37.81279577</v>
      </c>
      <c r="T497" s="39">
        <f t="shared" si="62"/>
        <v>47.00807132</v>
      </c>
      <c r="U497" s="39">
        <f t="shared" si="63"/>
        <v>80.43894316</v>
      </c>
      <c r="V497" s="42"/>
      <c r="W497" s="50"/>
      <c r="X497" s="23"/>
      <c r="Y497" s="23"/>
      <c r="Z497" s="23"/>
      <c r="AA497" s="23"/>
      <c r="AB497" s="23"/>
    </row>
    <row r="498" ht="12.75" customHeight="1">
      <c r="A498" s="8" t="s">
        <v>44</v>
      </c>
      <c r="B498" s="9">
        <v>43714.0</v>
      </c>
      <c r="C498" s="10">
        <v>0.375</v>
      </c>
      <c r="D498" s="10">
        <v>0.5</v>
      </c>
      <c r="E498" s="22">
        <v>34.3</v>
      </c>
      <c r="F498" s="22"/>
      <c r="G498" s="22">
        <v>28.3</v>
      </c>
      <c r="H498" s="22">
        <v>26.2</v>
      </c>
      <c r="I498" s="22">
        <v>1.9</v>
      </c>
      <c r="J498" s="22">
        <v>29.0</v>
      </c>
      <c r="K498" s="25" t="s">
        <v>63</v>
      </c>
      <c r="L498" s="22">
        <v>52.19</v>
      </c>
      <c r="M498" s="22"/>
      <c r="N498" s="22"/>
      <c r="O498" s="22">
        <f>E500</f>
        <v>35</v>
      </c>
      <c r="P498" s="22" t="str">
        <f t="shared" si="60"/>
        <v/>
      </c>
      <c r="Q498" s="33"/>
      <c r="R498" s="22">
        <f t="shared" si="61"/>
        <v>34.01068335</v>
      </c>
      <c r="S498" s="22">
        <f t="shared" si="2"/>
        <v>32.33068335</v>
      </c>
      <c r="T498" s="22">
        <f t="shared" si="62"/>
        <v>38.46084696</v>
      </c>
      <c r="U498" s="22">
        <f t="shared" si="63"/>
        <v>84.06128804</v>
      </c>
      <c r="V498" s="22" t="str">
        <f>L496+K498-L498</f>
        <v>#VALUE!</v>
      </c>
      <c r="W498" s="46"/>
      <c r="X498" s="23"/>
      <c r="Y498" s="23"/>
      <c r="Z498" s="23"/>
      <c r="AA498" s="23"/>
      <c r="AB498" s="23"/>
    </row>
    <row r="499" ht="12.75" customHeight="1">
      <c r="A499" s="4" t="s">
        <v>44</v>
      </c>
      <c r="B499" s="29">
        <v>43714.0</v>
      </c>
      <c r="C499" s="3">
        <v>0.625</v>
      </c>
      <c r="D499" s="3">
        <v>0.75</v>
      </c>
      <c r="E499" s="39"/>
      <c r="F499" s="39"/>
      <c r="G499" s="39">
        <v>31.7</v>
      </c>
      <c r="H499" s="39">
        <v>28.9</v>
      </c>
      <c r="I499" s="39">
        <v>3.0</v>
      </c>
      <c r="J499" s="39">
        <v>30.0</v>
      </c>
      <c r="K499" s="47"/>
      <c r="L499" s="39"/>
      <c r="M499" s="39"/>
      <c r="N499" s="39"/>
      <c r="O499" s="39"/>
      <c r="P499" s="39" t="str">
        <f t="shared" si="60"/>
        <v/>
      </c>
      <c r="Q499" s="48"/>
      <c r="R499" s="39">
        <f t="shared" si="61"/>
        <v>39.82192253</v>
      </c>
      <c r="S499" s="22">
        <f t="shared" si="2"/>
        <v>37.58192253</v>
      </c>
      <c r="T499" s="39">
        <f t="shared" si="62"/>
        <v>46.74270097</v>
      </c>
      <c r="U499" s="39">
        <f t="shared" si="63"/>
        <v>80.40169214</v>
      </c>
      <c r="V499" s="42"/>
      <c r="W499" s="50"/>
      <c r="X499" s="23"/>
      <c r="Y499" s="23"/>
      <c r="Z499" s="23"/>
      <c r="AA499" s="23"/>
      <c r="AB499" s="23"/>
    </row>
    <row r="500" ht="12.75" customHeight="1">
      <c r="A500" s="8" t="s">
        <v>45</v>
      </c>
      <c r="B500" s="9">
        <v>43715.0</v>
      </c>
      <c r="C500" s="10">
        <v>0.375</v>
      </c>
      <c r="D500" s="10">
        <v>0.5</v>
      </c>
      <c r="E500" s="22">
        <v>35.0</v>
      </c>
      <c r="F500" s="22"/>
      <c r="G500" s="22">
        <v>28.0</v>
      </c>
      <c r="H500" s="22">
        <v>26.1</v>
      </c>
      <c r="I500" s="22">
        <v>2.8</v>
      </c>
      <c r="J500" s="22">
        <v>30.1</v>
      </c>
      <c r="K500" s="25" t="s">
        <v>242</v>
      </c>
      <c r="L500" s="22">
        <v>65.44</v>
      </c>
      <c r="M500" s="22"/>
      <c r="N500" s="22"/>
      <c r="O500" s="22">
        <f>E502</f>
        <v>34.9</v>
      </c>
      <c r="P500" s="22" t="str">
        <f t="shared" si="60"/>
        <v/>
      </c>
      <c r="Q500" s="53"/>
      <c r="R500" s="22">
        <f t="shared" si="61"/>
        <v>33.81046118</v>
      </c>
      <c r="S500" s="22">
        <f t="shared" si="2"/>
        <v>32.29046118</v>
      </c>
      <c r="T500" s="22">
        <f t="shared" si="62"/>
        <v>37.79562539</v>
      </c>
      <c r="U500" s="22">
        <f t="shared" si="63"/>
        <v>85.43438783</v>
      </c>
      <c r="V500" s="22" t="str">
        <f>L498+K500-L500</f>
        <v>#VALUE!</v>
      </c>
      <c r="W500" s="46"/>
      <c r="X500" s="23"/>
      <c r="Y500" s="23"/>
      <c r="Z500" s="23"/>
      <c r="AA500" s="23"/>
      <c r="AB500" s="23"/>
    </row>
    <row r="501" ht="12.75" customHeight="1">
      <c r="A501" s="4" t="s">
        <v>45</v>
      </c>
      <c r="B501" s="29">
        <v>43715.0</v>
      </c>
      <c r="C501" s="3">
        <v>0.625</v>
      </c>
      <c r="D501" s="3">
        <v>0.75</v>
      </c>
      <c r="E501" s="39"/>
      <c r="F501" s="39"/>
      <c r="G501" s="39"/>
      <c r="H501" s="39"/>
      <c r="I501" s="39"/>
      <c r="J501" s="39"/>
      <c r="K501" s="47"/>
      <c r="L501" s="39"/>
      <c r="M501" s="39"/>
      <c r="N501" s="39"/>
      <c r="O501" s="39"/>
      <c r="P501" s="39" t="str">
        <f t="shared" si="60"/>
        <v/>
      </c>
      <c r="Q501" s="54"/>
      <c r="R501" s="39" t="str">
        <f t="shared" si="61"/>
        <v/>
      </c>
      <c r="S501" s="22" t="str">
        <f t="shared" si="2"/>
        <v/>
      </c>
      <c r="T501" s="39" t="str">
        <f t="shared" si="62"/>
        <v/>
      </c>
      <c r="U501" s="39" t="str">
        <f t="shared" si="63"/>
        <v/>
      </c>
      <c r="V501" s="42"/>
      <c r="W501" s="50"/>
      <c r="X501" s="23"/>
      <c r="Y501" s="23"/>
      <c r="Z501" s="23"/>
      <c r="AA501" s="23"/>
      <c r="AB501" s="23"/>
    </row>
    <row r="502" ht="12.75" customHeight="1">
      <c r="A502" s="8" t="s">
        <v>46</v>
      </c>
      <c r="B502" s="9">
        <v>43716.0</v>
      </c>
      <c r="C502" s="10">
        <v>0.375</v>
      </c>
      <c r="D502" s="10">
        <v>0.5</v>
      </c>
      <c r="E502" s="22">
        <v>34.9</v>
      </c>
      <c r="F502" s="22"/>
      <c r="G502" s="22">
        <v>28.1</v>
      </c>
      <c r="H502" s="22">
        <v>26.4</v>
      </c>
      <c r="I502" s="22">
        <v>2.9</v>
      </c>
      <c r="J502" s="22">
        <v>29.8</v>
      </c>
      <c r="K502" s="25" t="s">
        <v>208</v>
      </c>
      <c r="L502" s="22">
        <v>66.15</v>
      </c>
      <c r="M502" s="22"/>
      <c r="N502" s="22"/>
      <c r="O502" s="22">
        <f>E504</f>
        <v>35.3</v>
      </c>
      <c r="P502" s="22" t="str">
        <f t="shared" si="60"/>
        <v/>
      </c>
      <c r="Q502" s="33"/>
      <c r="R502" s="22">
        <f t="shared" si="61"/>
        <v>34.41422945</v>
      </c>
      <c r="S502" s="22">
        <f t="shared" si="2"/>
        <v>33.05422945</v>
      </c>
      <c r="T502" s="22">
        <f t="shared" si="62"/>
        <v>38.01624419</v>
      </c>
      <c r="U502" s="22">
        <f t="shared" si="63"/>
        <v>86.94764609</v>
      </c>
      <c r="V502" s="22" t="str">
        <f>L500+K502-L502</f>
        <v>#VALUE!</v>
      </c>
      <c r="W502" s="46"/>
      <c r="X502" s="23"/>
      <c r="Y502" s="23"/>
      <c r="Z502" s="23"/>
      <c r="AA502" s="23"/>
      <c r="AB502" s="23"/>
    </row>
    <row r="503" ht="12.75" customHeight="1">
      <c r="A503" s="4" t="s">
        <v>46</v>
      </c>
      <c r="B503" s="29">
        <v>43716.0</v>
      </c>
      <c r="C503" s="3">
        <v>0.625</v>
      </c>
      <c r="D503" s="3">
        <v>0.75</v>
      </c>
      <c r="E503" s="39"/>
      <c r="F503" s="39"/>
      <c r="G503" s="39"/>
      <c r="H503" s="39"/>
      <c r="I503" s="39"/>
      <c r="J503" s="39"/>
      <c r="K503" s="47"/>
      <c r="L503" s="39"/>
      <c r="M503" s="39"/>
      <c r="N503" s="39"/>
      <c r="O503" s="39"/>
      <c r="P503" s="39" t="str">
        <f t="shared" si="60"/>
        <v/>
      </c>
      <c r="Q503" s="48"/>
      <c r="R503" s="42" t="str">
        <f t="shared" si="61"/>
        <v/>
      </c>
      <c r="S503" s="22" t="str">
        <f t="shared" si="2"/>
        <v/>
      </c>
      <c r="T503" s="42" t="str">
        <f t="shared" si="62"/>
        <v/>
      </c>
      <c r="U503" s="42" t="str">
        <f t="shared" si="63"/>
        <v/>
      </c>
      <c r="V503" s="42"/>
      <c r="W503" s="50"/>
      <c r="X503" s="23"/>
      <c r="Y503" s="23"/>
      <c r="Z503" s="23"/>
      <c r="AA503" s="23"/>
      <c r="AB503" s="23"/>
    </row>
    <row r="504" ht="12.75" customHeight="1">
      <c r="A504" s="8" t="s">
        <v>25</v>
      </c>
      <c r="B504" s="9">
        <v>43717.0</v>
      </c>
      <c r="C504" s="10">
        <v>0.375</v>
      </c>
      <c r="D504" s="10">
        <v>0.5</v>
      </c>
      <c r="E504" s="22">
        <v>35.3</v>
      </c>
      <c r="F504" s="22"/>
      <c r="G504" s="22">
        <v>28.6</v>
      </c>
      <c r="H504" s="22">
        <v>26.8</v>
      </c>
      <c r="I504" s="22">
        <v>3.8</v>
      </c>
      <c r="J504" s="22">
        <v>30.3</v>
      </c>
      <c r="K504" s="25" t="s">
        <v>63</v>
      </c>
      <c r="L504" s="22">
        <v>58.83</v>
      </c>
      <c r="M504" s="22">
        <v>61.64</v>
      </c>
      <c r="N504" s="22"/>
      <c r="O504" s="22">
        <f>E506</f>
        <v>35.4</v>
      </c>
      <c r="P504" s="22" t="str">
        <f t="shared" si="60"/>
        <v/>
      </c>
      <c r="Q504" s="53"/>
      <c r="R504" s="22">
        <f t="shared" si="61"/>
        <v>35.23385461</v>
      </c>
      <c r="S504" s="22">
        <f t="shared" si="2"/>
        <v>33.79385461</v>
      </c>
      <c r="T504" s="22">
        <f t="shared" si="62"/>
        <v>39.13623594</v>
      </c>
      <c r="U504" s="22">
        <f t="shared" si="63"/>
        <v>86.34927145</v>
      </c>
      <c r="V504" s="22" t="str">
        <f>L502+K504-L504</f>
        <v>#VALUE!</v>
      </c>
      <c r="W504" s="46"/>
      <c r="X504" s="23"/>
      <c r="Y504" s="23"/>
      <c r="Z504" s="23"/>
      <c r="AA504" s="23"/>
      <c r="AB504" s="23"/>
    </row>
    <row r="505" ht="12.75" customHeight="1">
      <c r="A505" s="4" t="s">
        <v>25</v>
      </c>
      <c r="B505" s="29">
        <v>43717.0</v>
      </c>
      <c r="C505" s="3">
        <v>0.625</v>
      </c>
      <c r="D505" s="3">
        <v>0.75</v>
      </c>
      <c r="E505" s="39">
        <v>35.3</v>
      </c>
      <c r="F505" s="39"/>
      <c r="G505" s="39">
        <v>32.6</v>
      </c>
      <c r="H505" s="39">
        <v>28.4</v>
      </c>
      <c r="I505" s="39">
        <v>1.9</v>
      </c>
      <c r="J505" s="39">
        <v>32.2</v>
      </c>
      <c r="K505" s="47"/>
      <c r="L505" s="39"/>
      <c r="M505" s="39"/>
      <c r="N505" s="39"/>
      <c r="O505" s="39"/>
      <c r="P505" s="39" t="str">
        <f t="shared" si="60"/>
        <v/>
      </c>
      <c r="Q505" s="54"/>
      <c r="R505" s="42">
        <f t="shared" si="61"/>
        <v>38.68484051</v>
      </c>
      <c r="S505" s="22">
        <f t="shared" si="2"/>
        <v>35.32484051</v>
      </c>
      <c r="T505" s="42">
        <f t="shared" si="62"/>
        <v>49.17856797</v>
      </c>
      <c r="U505" s="42">
        <f t="shared" si="63"/>
        <v>71.82974609</v>
      </c>
      <c r="V505" s="42"/>
      <c r="W505" s="50"/>
      <c r="X505" s="23"/>
      <c r="Y505" s="23"/>
      <c r="Z505" s="23"/>
      <c r="AA505" s="23"/>
      <c r="AB505" s="23"/>
    </row>
    <row r="506" ht="12.75" customHeight="1">
      <c r="A506" s="8" t="s">
        <v>39</v>
      </c>
      <c r="B506" s="9">
        <v>43718.0</v>
      </c>
      <c r="C506" s="10">
        <v>0.375</v>
      </c>
      <c r="D506" s="10">
        <v>0.5</v>
      </c>
      <c r="E506" s="22">
        <v>35.4</v>
      </c>
      <c r="F506" s="22"/>
      <c r="G506" s="22">
        <v>28.5</v>
      </c>
      <c r="H506" s="22">
        <v>26.3</v>
      </c>
      <c r="I506" s="22">
        <v>0.3</v>
      </c>
      <c r="J506" s="22">
        <v>28.1</v>
      </c>
      <c r="K506" s="25" t="s">
        <v>228</v>
      </c>
      <c r="L506" s="22">
        <v>57.32</v>
      </c>
      <c r="M506" s="22"/>
      <c r="N506" s="22"/>
      <c r="O506" s="22">
        <f>E508</f>
        <v>35</v>
      </c>
      <c r="P506" s="22" t="str">
        <f t="shared" si="60"/>
        <v/>
      </c>
      <c r="Q506" s="33"/>
      <c r="R506" s="22">
        <f t="shared" si="61"/>
        <v>34.21193795</v>
      </c>
      <c r="S506" s="22">
        <f t="shared" si="2"/>
        <v>32.45193795</v>
      </c>
      <c r="T506" s="22">
        <f t="shared" si="62"/>
        <v>38.90996856</v>
      </c>
      <c r="U506" s="22">
        <f t="shared" si="63"/>
        <v>83.40263215</v>
      </c>
      <c r="V506" s="22" t="str">
        <f>M504+K506-L506</f>
        <v>#VALUE!</v>
      </c>
      <c r="W506" s="46"/>
      <c r="X506" s="23"/>
      <c r="Y506" s="23"/>
      <c r="Z506" s="23"/>
      <c r="AA506" s="23"/>
      <c r="AB506" s="23"/>
    </row>
    <row r="507" ht="12.75" customHeight="1">
      <c r="A507" s="4" t="s">
        <v>39</v>
      </c>
      <c r="B507" s="29">
        <v>43718.0</v>
      </c>
      <c r="C507" s="3">
        <v>0.625</v>
      </c>
      <c r="D507" s="3">
        <v>0.75</v>
      </c>
      <c r="E507" s="39"/>
      <c r="F507" s="39"/>
      <c r="G507" s="39">
        <v>33.2</v>
      </c>
      <c r="H507" s="39">
        <v>29.0</v>
      </c>
      <c r="I507" s="39">
        <v>3.2</v>
      </c>
      <c r="J507" s="39">
        <v>27.1</v>
      </c>
      <c r="K507" s="47"/>
      <c r="L507" s="39"/>
      <c r="M507" s="39"/>
      <c r="N507" s="39"/>
      <c r="O507" s="39"/>
      <c r="P507" s="39" t="str">
        <f t="shared" si="60"/>
        <v/>
      </c>
      <c r="Q507" s="48"/>
      <c r="R507" s="42">
        <f t="shared" si="61"/>
        <v>40.05279577</v>
      </c>
      <c r="S507" s="22">
        <f t="shared" si="2"/>
        <v>36.69279577</v>
      </c>
      <c r="T507" s="42">
        <f t="shared" si="62"/>
        <v>50.86304633</v>
      </c>
      <c r="U507" s="42">
        <f t="shared" si="63"/>
        <v>72.14038171</v>
      </c>
      <c r="V507" s="42"/>
      <c r="W507" s="50"/>
      <c r="X507" s="23"/>
      <c r="Y507" s="23"/>
      <c r="Z507" s="23"/>
      <c r="AA507" s="23"/>
      <c r="AB507" s="23"/>
    </row>
    <row r="508" ht="12.75" customHeight="1">
      <c r="A508" s="8" t="s">
        <v>42</v>
      </c>
      <c r="B508" s="9">
        <v>43719.0</v>
      </c>
      <c r="C508" s="10">
        <v>0.375</v>
      </c>
      <c r="D508" s="10">
        <v>0.5</v>
      </c>
      <c r="E508" s="22">
        <v>35.0</v>
      </c>
      <c r="F508" s="22"/>
      <c r="G508" s="22">
        <v>28.3</v>
      </c>
      <c r="H508" s="22">
        <v>26.0</v>
      </c>
      <c r="I508" s="22">
        <v>2.8</v>
      </c>
      <c r="J508" s="22">
        <v>28.0</v>
      </c>
      <c r="K508" s="25" t="s">
        <v>63</v>
      </c>
      <c r="L508" s="22">
        <v>51.6</v>
      </c>
      <c r="M508" s="22">
        <v>62.53</v>
      </c>
      <c r="N508" s="22"/>
      <c r="O508" s="22">
        <f>E510</f>
        <v>35</v>
      </c>
      <c r="P508" s="22" t="str">
        <f t="shared" si="60"/>
        <v/>
      </c>
      <c r="Q508" s="53"/>
      <c r="R508" s="22">
        <f t="shared" si="61"/>
        <v>33.61126698</v>
      </c>
      <c r="S508" s="22">
        <f t="shared" si="2"/>
        <v>31.77126698</v>
      </c>
      <c r="T508" s="22">
        <f t="shared" si="62"/>
        <v>38.46084696</v>
      </c>
      <c r="U508" s="22">
        <f t="shared" si="63"/>
        <v>82.60677934</v>
      </c>
      <c r="V508" s="22" t="str">
        <f>L506+K508-L508</f>
        <v>#VALUE!</v>
      </c>
      <c r="W508" s="46"/>
      <c r="X508" s="23"/>
      <c r="Y508" s="23"/>
      <c r="Z508" s="23"/>
      <c r="AA508" s="23"/>
      <c r="AB508" s="23"/>
    </row>
    <row r="509" ht="12.75" customHeight="1">
      <c r="A509" s="4" t="s">
        <v>42</v>
      </c>
      <c r="B509" s="29">
        <v>43719.0</v>
      </c>
      <c r="C509" s="3">
        <v>0.625</v>
      </c>
      <c r="D509" s="3">
        <v>0.75</v>
      </c>
      <c r="E509" s="39"/>
      <c r="F509" s="39"/>
      <c r="G509" s="39">
        <v>33.1</v>
      </c>
      <c r="H509" s="39">
        <v>30.0</v>
      </c>
      <c r="I509" s="39">
        <v>1.9</v>
      </c>
      <c r="J509" s="39"/>
      <c r="K509" s="47"/>
      <c r="L509" s="39"/>
      <c r="M509" s="39"/>
      <c r="N509" s="39"/>
      <c r="O509" s="39"/>
      <c r="P509" s="42" t="str">
        <f t="shared" si="60"/>
        <v/>
      </c>
      <c r="Q509" s="54"/>
      <c r="R509" s="42">
        <f t="shared" si="61"/>
        <v>42.42634795</v>
      </c>
      <c r="S509" s="22">
        <f t="shared" si="2"/>
        <v>39.94634795</v>
      </c>
      <c r="T509" s="42">
        <f t="shared" si="62"/>
        <v>50.57887056</v>
      </c>
      <c r="U509" s="42">
        <f t="shared" si="63"/>
        <v>78.97833129</v>
      </c>
      <c r="V509" s="42"/>
      <c r="W509" s="50"/>
      <c r="X509" s="23"/>
      <c r="Y509" s="23"/>
      <c r="Z509" s="23"/>
      <c r="AA509" s="23"/>
      <c r="AB509" s="23"/>
    </row>
    <row r="510" ht="12.75" customHeight="1">
      <c r="A510" s="8" t="s">
        <v>43</v>
      </c>
      <c r="B510" s="9">
        <v>43720.0</v>
      </c>
      <c r="C510" s="10">
        <v>0.375</v>
      </c>
      <c r="D510" s="10">
        <v>0.5</v>
      </c>
      <c r="E510" s="22">
        <v>35.0</v>
      </c>
      <c r="F510" s="22"/>
      <c r="G510" s="22">
        <v>28.6</v>
      </c>
      <c r="H510" s="22">
        <v>26.2</v>
      </c>
      <c r="I510" s="22">
        <v>4.4</v>
      </c>
      <c r="J510" s="22">
        <v>29.2</v>
      </c>
      <c r="K510" s="25" t="s">
        <v>63</v>
      </c>
      <c r="L510" s="22">
        <v>55.0</v>
      </c>
      <c r="M510" s="22"/>
      <c r="N510" s="22"/>
      <c r="O510" s="22">
        <f>E512</f>
        <v>35.6</v>
      </c>
      <c r="P510" s="22" t="str">
        <f t="shared" si="60"/>
        <v/>
      </c>
      <c r="Q510" s="33"/>
      <c r="R510" s="22">
        <f t="shared" si="61"/>
        <v>34.01068335</v>
      </c>
      <c r="S510" s="22">
        <f t="shared" si="2"/>
        <v>32.09068335</v>
      </c>
      <c r="T510" s="22">
        <f t="shared" si="62"/>
        <v>39.13623594</v>
      </c>
      <c r="U510" s="22">
        <f t="shared" si="63"/>
        <v>81.99736785</v>
      </c>
      <c r="V510" s="22" t="str">
        <f>M508+K510-L510</f>
        <v>#VALUE!</v>
      </c>
      <c r="W510" s="46"/>
      <c r="X510" s="23"/>
      <c r="Y510" s="23"/>
      <c r="Z510" s="23"/>
      <c r="AA510" s="23"/>
      <c r="AB510" s="23"/>
    </row>
    <row r="511" ht="12.75" customHeight="1">
      <c r="A511" s="4" t="s">
        <v>43</v>
      </c>
      <c r="B511" s="29">
        <v>43720.0</v>
      </c>
      <c r="C511" s="3">
        <v>0.625</v>
      </c>
      <c r="D511" s="3">
        <v>0.75</v>
      </c>
      <c r="E511" s="39"/>
      <c r="F511" s="39"/>
      <c r="G511" s="39">
        <v>32.7</v>
      </c>
      <c r="H511" s="39">
        <v>28.6</v>
      </c>
      <c r="I511" s="39">
        <v>3.3</v>
      </c>
      <c r="J511" s="39">
        <v>33.9</v>
      </c>
      <c r="K511" s="47"/>
      <c r="L511" s="39"/>
      <c r="M511" s="39"/>
      <c r="N511" s="39"/>
      <c r="O511" s="39"/>
      <c r="P511" s="39" t="str">
        <f t="shared" si="60"/>
        <v/>
      </c>
      <c r="Q511" s="48"/>
      <c r="R511" s="42">
        <f t="shared" si="61"/>
        <v>39.13623594</v>
      </c>
      <c r="S511" s="22">
        <f t="shared" si="2"/>
        <v>35.85623594</v>
      </c>
      <c r="T511" s="42">
        <f t="shared" si="62"/>
        <v>49.45590358</v>
      </c>
      <c r="U511" s="42">
        <f t="shared" si="63"/>
        <v>72.50142723</v>
      </c>
      <c r="V511" s="42"/>
      <c r="W511" s="50"/>
      <c r="X511" s="23"/>
      <c r="Y511" s="23"/>
      <c r="Z511" s="23"/>
      <c r="AA511" s="23"/>
      <c r="AB511" s="23"/>
    </row>
    <row r="512" ht="12.75" customHeight="1">
      <c r="A512" s="8" t="s">
        <v>44</v>
      </c>
      <c r="B512" s="9">
        <v>43721.0</v>
      </c>
      <c r="C512" s="10">
        <v>0.375</v>
      </c>
      <c r="D512" s="10">
        <v>0.5</v>
      </c>
      <c r="E512" s="22">
        <v>35.6</v>
      </c>
      <c r="F512" s="22"/>
      <c r="G512" s="22">
        <v>28.7</v>
      </c>
      <c r="H512" s="22">
        <v>26.4</v>
      </c>
      <c r="I512" s="22">
        <v>6.0</v>
      </c>
      <c r="J512" s="22">
        <v>28.3</v>
      </c>
      <c r="K512" s="25" t="s">
        <v>63</v>
      </c>
      <c r="L512" s="22">
        <v>43.7</v>
      </c>
      <c r="M512" s="22">
        <v>59.5</v>
      </c>
      <c r="N512" s="22"/>
      <c r="O512" s="22">
        <f>E514</f>
        <v>35</v>
      </c>
      <c r="P512" s="22" t="str">
        <f t="shared" si="60"/>
        <v/>
      </c>
      <c r="Q512" s="53"/>
      <c r="R512" s="22">
        <f t="shared" si="61"/>
        <v>34.41422945</v>
      </c>
      <c r="S512" s="22">
        <f t="shared" si="2"/>
        <v>32.57422945</v>
      </c>
      <c r="T512" s="22">
        <f t="shared" si="62"/>
        <v>39.36364749</v>
      </c>
      <c r="U512" s="22">
        <f t="shared" si="63"/>
        <v>82.75206066</v>
      </c>
      <c r="V512" s="22" t="str">
        <f>L510+K512-L512</f>
        <v>#VALUE!</v>
      </c>
      <c r="W512" s="46"/>
      <c r="X512" s="23"/>
      <c r="Y512" s="23"/>
      <c r="Z512" s="23"/>
      <c r="AA512" s="23"/>
      <c r="AB512" s="23"/>
    </row>
    <row r="513" ht="12.75" customHeight="1">
      <c r="A513" s="4" t="s">
        <v>44</v>
      </c>
      <c r="B513" s="29">
        <v>43721.0</v>
      </c>
      <c r="C513" s="3">
        <v>0.625</v>
      </c>
      <c r="D513" s="3">
        <v>0.75</v>
      </c>
      <c r="E513" s="39"/>
      <c r="F513" s="39"/>
      <c r="G513" s="39">
        <v>32.0</v>
      </c>
      <c r="H513" s="39">
        <v>29.4</v>
      </c>
      <c r="I513" s="39">
        <v>0.9</v>
      </c>
      <c r="J513" s="39">
        <v>31.1</v>
      </c>
      <c r="K513" s="47"/>
      <c r="L513" s="39"/>
      <c r="M513" s="39"/>
      <c r="N513" s="39"/>
      <c r="O513" s="39"/>
      <c r="P513" s="42" t="str">
        <f t="shared" si="60"/>
        <v/>
      </c>
      <c r="Q513" s="54"/>
      <c r="R513" s="42">
        <f t="shared" si="61"/>
        <v>40.98797486</v>
      </c>
      <c r="S513" s="22">
        <f t="shared" si="2"/>
        <v>38.90797486</v>
      </c>
      <c r="T513" s="42">
        <f t="shared" si="62"/>
        <v>47.54274065</v>
      </c>
      <c r="U513" s="42">
        <f t="shared" si="63"/>
        <v>81.83788803</v>
      </c>
      <c r="V513" s="42"/>
      <c r="W513" s="50"/>
      <c r="X513" s="23"/>
      <c r="Y513" s="23"/>
      <c r="Z513" s="23"/>
      <c r="AA513" s="23"/>
      <c r="AB513" s="23"/>
    </row>
    <row r="514" ht="12.75" customHeight="1">
      <c r="A514" s="8" t="s">
        <v>45</v>
      </c>
      <c r="B514" s="9">
        <v>43722.0</v>
      </c>
      <c r="C514" s="10">
        <v>0.375</v>
      </c>
      <c r="D514" s="10">
        <v>0.5</v>
      </c>
      <c r="E514" s="22">
        <v>35.0</v>
      </c>
      <c r="F514" s="22"/>
      <c r="G514" s="22">
        <v>28.6</v>
      </c>
      <c r="H514" s="22">
        <v>26.5</v>
      </c>
      <c r="I514" s="22">
        <v>0.6</v>
      </c>
      <c r="J514" s="22">
        <v>30.0</v>
      </c>
      <c r="K514" s="25" t="s">
        <v>109</v>
      </c>
      <c r="L514" s="22">
        <v>62.66</v>
      </c>
      <c r="M514" s="22"/>
      <c r="N514" s="22"/>
      <c r="O514" s="22">
        <f>E516</f>
        <v>35.8</v>
      </c>
      <c r="P514" s="22" t="str">
        <f t="shared" si="60"/>
        <v/>
      </c>
      <c r="Q514" s="33"/>
      <c r="R514" s="22">
        <f t="shared" si="61"/>
        <v>34.61756235</v>
      </c>
      <c r="S514" s="22">
        <f t="shared" si="2"/>
        <v>32.93756235</v>
      </c>
      <c r="T514" s="22">
        <f t="shared" si="62"/>
        <v>39.13623594</v>
      </c>
      <c r="U514" s="22">
        <f t="shared" si="63"/>
        <v>84.1612934</v>
      </c>
      <c r="V514" s="22" t="str">
        <f>M512+K514-L514</f>
        <v>#VALUE!</v>
      </c>
      <c r="W514" s="46"/>
      <c r="X514" s="23"/>
      <c r="Y514" s="23"/>
      <c r="Z514" s="23"/>
      <c r="AA514" s="23"/>
      <c r="AB514" s="23"/>
    </row>
    <row r="515" ht="12.75" customHeight="1">
      <c r="A515" s="4" t="s">
        <v>45</v>
      </c>
      <c r="B515" s="29">
        <v>43722.0</v>
      </c>
      <c r="C515" s="3">
        <v>0.625</v>
      </c>
      <c r="D515" s="3">
        <v>0.75</v>
      </c>
      <c r="E515" s="39"/>
      <c r="F515" s="39"/>
      <c r="G515" s="39"/>
      <c r="H515" s="39"/>
      <c r="I515" s="39"/>
      <c r="J515" s="39"/>
      <c r="K515" s="47"/>
      <c r="L515" s="39"/>
      <c r="M515" s="39"/>
      <c r="N515" s="39"/>
      <c r="O515" s="39"/>
      <c r="P515" s="39" t="str">
        <f t="shared" si="60"/>
        <v/>
      </c>
      <c r="Q515" s="48"/>
      <c r="R515" s="39" t="str">
        <f t="shared" si="61"/>
        <v/>
      </c>
      <c r="S515" s="22" t="str">
        <f t="shared" si="2"/>
        <v/>
      </c>
      <c r="T515" s="39" t="str">
        <f t="shared" si="62"/>
        <v/>
      </c>
      <c r="U515" s="39" t="str">
        <f t="shared" si="63"/>
        <v/>
      </c>
      <c r="V515" s="42"/>
      <c r="W515" s="50"/>
      <c r="X515" s="23"/>
      <c r="Y515" s="23"/>
      <c r="Z515" s="23"/>
      <c r="AA515" s="23"/>
      <c r="AB515" s="23"/>
    </row>
    <row r="516" ht="12.75" customHeight="1">
      <c r="A516" s="8" t="s">
        <v>46</v>
      </c>
      <c r="B516" s="9">
        <v>43723.0</v>
      </c>
      <c r="C516" s="10">
        <v>0.375</v>
      </c>
      <c r="D516" s="10">
        <v>0.5</v>
      </c>
      <c r="E516" s="22">
        <v>35.8</v>
      </c>
      <c r="F516" s="22"/>
      <c r="G516" s="22">
        <v>27.6</v>
      </c>
      <c r="H516" s="22">
        <v>26.2</v>
      </c>
      <c r="I516" s="22">
        <v>3.2</v>
      </c>
      <c r="J516" s="22">
        <v>29.9</v>
      </c>
      <c r="K516" s="25" t="s">
        <v>63</v>
      </c>
      <c r="L516" s="22">
        <v>58.09</v>
      </c>
      <c r="M516" s="22"/>
      <c r="N516" s="22"/>
      <c r="O516" s="22">
        <f>E518</f>
        <v>35</v>
      </c>
      <c r="P516" s="22" t="str">
        <f t="shared" si="60"/>
        <v/>
      </c>
      <c r="Q516" s="53"/>
      <c r="R516" s="22">
        <f t="shared" si="61"/>
        <v>34.01068335</v>
      </c>
      <c r="S516" s="22">
        <f t="shared" si="2"/>
        <v>32.89068335</v>
      </c>
      <c r="T516" s="22">
        <f t="shared" si="62"/>
        <v>36.92425667</v>
      </c>
      <c r="U516" s="22">
        <f t="shared" si="63"/>
        <v>89.07608795</v>
      </c>
      <c r="V516" s="22" t="str">
        <f>(L514+K516)-L516</f>
        <v>#VALUE!</v>
      </c>
      <c r="W516" s="46"/>
      <c r="X516" s="23"/>
      <c r="Y516" s="23"/>
      <c r="Z516" s="23"/>
      <c r="AA516" s="23"/>
      <c r="AB516" s="23"/>
    </row>
    <row r="517" ht="12.75" customHeight="1">
      <c r="A517" s="4" t="s">
        <v>46</v>
      </c>
      <c r="B517" s="29">
        <v>43723.0</v>
      </c>
      <c r="C517" s="3">
        <v>0.625</v>
      </c>
      <c r="D517" s="3">
        <v>0.75</v>
      </c>
      <c r="E517" s="39"/>
      <c r="F517" s="39"/>
      <c r="G517" s="39"/>
      <c r="H517" s="39"/>
      <c r="I517" s="39"/>
      <c r="J517" s="39"/>
      <c r="K517" s="47"/>
      <c r="L517" s="39"/>
      <c r="M517" s="39"/>
      <c r="N517" s="39"/>
      <c r="O517" s="39"/>
      <c r="P517" s="39" t="str">
        <f t="shared" si="60"/>
        <v/>
      </c>
      <c r="Q517" s="54"/>
      <c r="R517" s="39" t="str">
        <f t="shared" si="61"/>
        <v/>
      </c>
      <c r="S517" s="22" t="str">
        <f t="shared" si="2"/>
        <v/>
      </c>
      <c r="T517" s="39" t="str">
        <f t="shared" si="62"/>
        <v/>
      </c>
      <c r="U517" s="39" t="str">
        <f t="shared" si="63"/>
        <v/>
      </c>
      <c r="V517" s="42"/>
      <c r="W517" s="50"/>
      <c r="X517" s="23"/>
      <c r="Y517" s="23"/>
      <c r="Z517" s="23"/>
      <c r="AA517" s="23"/>
      <c r="AB517" s="23"/>
    </row>
    <row r="518" ht="12.75" customHeight="1">
      <c r="A518" s="8" t="s">
        <v>25</v>
      </c>
      <c r="B518" s="9">
        <v>43724.0</v>
      </c>
      <c r="C518" s="10">
        <v>0.375</v>
      </c>
      <c r="D518" s="10">
        <v>0.5</v>
      </c>
      <c r="E518" s="22">
        <v>35.0</v>
      </c>
      <c r="F518" s="22"/>
      <c r="G518" s="22">
        <v>28.2</v>
      </c>
      <c r="H518" s="22">
        <v>26.8</v>
      </c>
      <c r="I518" s="22">
        <v>2.2</v>
      </c>
      <c r="J518" s="22">
        <v>30.1</v>
      </c>
      <c r="K518" s="25" t="s">
        <v>229</v>
      </c>
      <c r="L518" s="22">
        <v>85.12</v>
      </c>
      <c r="M518" s="22"/>
      <c r="N518" s="22"/>
      <c r="O518" s="22">
        <f>E520</f>
        <v>35.8</v>
      </c>
      <c r="P518" s="22" t="str">
        <f t="shared" si="60"/>
        <v/>
      </c>
      <c r="Q518" s="33"/>
      <c r="R518" s="22">
        <f t="shared" si="61"/>
        <v>35.23385461</v>
      </c>
      <c r="S518" s="22">
        <f t="shared" si="2"/>
        <v>34.11385461</v>
      </c>
      <c r="T518" s="22">
        <f t="shared" si="62"/>
        <v>38.23798312</v>
      </c>
      <c r="U518" s="22">
        <f t="shared" si="63"/>
        <v>89.21457625</v>
      </c>
      <c r="V518" s="22" t="str">
        <f>L516+K518-L518</f>
        <v>#VALUE!</v>
      </c>
      <c r="W518" s="46"/>
      <c r="X518" s="23"/>
      <c r="Y518" s="23"/>
      <c r="Z518" s="23"/>
      <c r="AA518" s="23"/>
      <c r="AB518" s="23"/>
    </row>
    <row r="519" ht="12.75" customHeight="1">
      <c r="A519" s="4" t="s">
        <v>25</v>
      </c>
      <c r="B519" s="29">
        <v>43724.0</v>
      </c>
      <c r="C519" s="3">
        <v>0.625</v>
      </c>
      <c r="D519" s="3">
        <v>0.75</v>
      </c>
      <c r="E519" s="39"/>
      <c r="F519" s="39"/>
      <c r="G519" s="39">
        <v>32.6</v>
      </c>
      <c r="H519" s="39">
        <v>27.2</v>
      </c>
      <c r="I519" s="39">
        <v>0.1</v>
      </c>
      <c r="J519" s="39">
        <v>35.9</v>
      </c>
      <c r="K519" s="47"/>
      <c r="L519" s="39"/>
      <c r="M519" s="39"/>
      <c r="N519" s="39"/>
      <c r="O519" s="39"/>
      <c r="P519" s="39" t="str">
        <f t="shared" si="60"/>
        <v/>
      </c>
      <c r="Q519" s="48"/>
      <c r="R519" s="39">
        <f t="shared" si="61"/>
        <v>36.07043238</v>
      </c>
      <c r="S519" s="22">
        <f t="shared" si="2"/>
        <v>31.75043238</v>
      </c>
      <c r="T519" s="39">
        <f t="shared" si="62"/>
        <v>49.17856797</v>
      </c>
      <c r="U519" s="39">
        <f t="shared" si="63"/>
        <v>64.56152281</v>
      </c>
      <c r="V519" s="42"/>
      <c r="W519" s="50"/>
      <c r="X519" s="23"/>
      <c r="Y519" s="23"/>
      <c r="Z519" s="23"/>
      <c r="AA519" s="23"/>
      <c r="AB519" s="23"/>
    </row>
    <row r="520" ht="12.75" customHeight="1">
      <c r="A520" s="8" t="s">
        <v>39</v>
      </c>
      <c r="B520" s="9">
        <v>43725.0</v>
      </c>
      <c r="C520" s="10">
        <v>0.375</v>
      </c>
      <c r="D520" s="10">
        <v>0.5</v>
      </c>
      <c r="E520" s="22">
        <v>35.8</v>
      </c>
      <c r="F520" s="22"/>
      <c r="G520" s="22">
        <v>32.8</v>
      </c>
      <c r="H520" s="22">
        <v>27.2</v>
      </c>
      <c r="I520" s="22">
        <v>0.1</v>
      </c>
      <c r="J520" s="22">
        <v>35.9</v>
      </c>
      <c r="K520" s="25" t="s">
        <v>63</v>
      </c>
      <c r="L520" s="22">
        <v>77.5</v>
      </c>
      <c r="M520" s="22"/>
      <c r="N520" s="22"/>
      <c r="O520" s="22">
        <f>E522</f>
        <v>36</v>
      </c>
      <c r="P520" s="22" t="str">
        <f t="shared" si="60"/>
        <v/>
      </c>
      <c r="Q520" s="53"/>
      <c r="R520" s="22">
        <f t="shared" si="61"/>
        <v>36.07043238</v>
      </c>
      <c r="S520" s="22">
        <f t="shared" si="2"/>
        <v>31.59043238</v>
      </c>
      <c r="T520" s="22">
        <f t="shared" si="62"/>
        <v>49.73459608</v>
      </c>
      <c r="U520" s="22">
        <f t="shared" si="63"/>
        <v>63.51802341</v>
      </c>
      <c r="V520" s="22" t="str">
        <f>L518+K520-L520</f>
        <v>#VALUE!</v>
      </c>
      <c r="W520" s="46"/>
      <c r="X520" s="23"/>
      <c r="Y520" s="23"/>
      <c r="Z520" s="23"/>
      <c r="AA520" s="23"/>
      <c r="AB520" s="23"/>
    </row>
    <row r="521" ht="12.75" customHeight="1">
      <c r="A521" s="4" t="s">
        <v>39</v>
      </c>
      <c r="B521" s="29">
        <v>43725.0</v>
      </c>
      <c r="C521" s="3">
        <v>0.625</v>
      </c>
      <c r="D521" s="3">
        <v>0.75</v>
      </c>
      <c r="E521" s="39"/>
      <c r="F521" s="39"/>
      <c r="G521" s="39">
        <v>36.2</v>
      </c>
      <c r="H521" s="39">
        <v>26.8</v>
      </c>
      <c r="I521" s="39">
        <v>0.3</v>
      </c>
      <c r="J521" s="39">
        <v>33.4</v>
      </c>
      <c r="K521" s="47" t="s">
        <v>63</v>
      </c>
      <c r="L521" s="39"/>
      <c r="M521" s="39"/>
      <c r="N521" s="39"/>
      <c r="O521" s="39"/>
      <c r="P521" s="39" t="str">
        <f t="shared" si="60"/>
        <v/>
      </c>
      <c r="Q521" s="54"/>
      <c r="R521" s="39">
        <f t="shared" si="61"/>
        <v>35.23385461</v>
      </c>
      <c r="S521" s="22">
        <f t="shared" si="2"/>
        <v>27.71385461</v>
      </c>
      <c r="T521" s="39">
        <f t="shared" si="62"/>
        <v>60.05818362</v>
      </c>
      <c r="U521" s="39">
        <f t="shared" si="63"/>
        <v>46.14500962</v>
      </c>
      <c r="V521" s="42"/>
      <c r="W521" s="50"/>
      <c r="X521" s="23"/>
      <c r="Y521" s="23"/>
      <c r="Z521" s="23"/>
      <c r="AA521" s="23"/>
      <c r="AB521" s="23"/>
    </row>
    <row r="522" ht="12.75" customHeight="1">
      <c r="A522" s="8" t="s">
        <v>42</v>
      </c>
      <c r="B522" s="9">
        <v>43726.0</v>
      </c>
      <c r="C522" s="10">
        <v>0.375</v>
      </c>
      <c r="D522" s="10">
        <v>0.5</v>
      </c>
      <c r="E522" s="22">
        <v>36.0</v>
      </c>
      <c r="F522" s="22"/>
      <c r="G522" s="22">
        <v>27.5</v>
      </c>
      <c r="H522" s="22">
        <v>25.6</v>
      </c>
      <c r="I522" s="22">
        <v>2.8</v>
      </c>
      <c r="J522" s="22">
        <v>28.4</v>
      </c>
      <c r="K522" s="25" t="s">
        <v>244</v>
      </c>
      <c r="L522" s="53" t="s">
        <v>191</v>
      </c>
      <c r="M522" s="22">
        <v>53.88</v>
      </c>
      <c r="N522" s="22"/>
      <c r="O522" s="22">
        <f>E524</f>
        <v>36.2</v>
      </c>
      <c r="P522" s="22" t="str">
        <f t="shared" si="60"/>
        <v/>
      </c>
      <c r="Q522" s="33"/>
      <c r="R522" s="22">
        <f t="shared" si="61"/>
        <v>32.82468122</v>
      </c>
      <c r="S522" s="22">
        <f t="shared" si="2"/>
        <v>31.30468122</v>
      </c>
      <c r="T522" s="22">
        <f t="shared" si="62"/>
        <v>36.70916751</v>
      </c>
      <c r="U522" s="22">
        <f t="shared" si="63"/>
        <v>85.2775569</v>
      </c>
      <c r="V522" s="53" t="s">
        <v>191</v>
      </c>
      <c r="W522" s="46"/>
      <c r="X522" s="23"/>
      <c r="Y522" s="23"/>
      <c r="Z522" s="23"/>
      <c r="AA522" s="23"/>
      <c r="AB522" s="23"/>
    </row>
    <row r="523" ht="12.75" customHeight="1">
      <c r="A523" s="4" t="s">
        <v>42</v>
      </c>
      <c r="B523" s="29">
        <v>43726.0</v>
      </c>
      <c r="C523" s="3">
        <v>0.625</v>
      </c>
      <c r="D523" s="3">
        <v>0.75</v>
      </c>
      <c r="E523" s="39">
        <v>34.0</v>
      </c>
      <c r="F523" s="39"/>
      <c r="G523" s="39">
        <v>32.2</v>
      </c>
      <c r="H523" s="39">
        <v>26.8</v>
      </c>
      <c r="I523" s="39">
        <v>1.4</v>
      </c>
      <c r="J523" s="39">
        <v>30.3</v>
      </c>
      <c r="K523" s="47"/>
      <c r="L523" s="39"/>
      <c r="M523" s="39"/>
      <c r="N523" s="39"/>
      <c r="O523" s="39"/>
      <c r="P523" s="39" t="str">
        <f t="shared" si="60"/>
        <v/>
      </c>
      <c r="Q523" s="48"/>
      <c r="R523" s="39">
        <f t="shared" si="61"/>
        <v>35.23385461</v>
      </c>
      <c r="S523" s="22">
        <f t="shared" si="2"/>
        <v>30.91385461</v>
      </c>
      <c r="T523" s="39">
        <f t="shared" si="62"/>
        <v>48.08268417</v>
      </c>
      <c r="U523" s="39">
        <f t="shared" si="63"/>
        <v>64.29311329</v>
      </c>
      <c r="V523" s="42"/>
      <c r="W523" s="50"/>
      <c r="X523" s="23"/>
      <c r="Y523" s="23"/>
      <c r="Z523" s="23"/>
      <c r="AA523" s="23"/>
      <c r="AB523" s="23"/>
    </row>
    <row r="524" ht="12.75" customHeight="1">
      <c r="A524" s="8" t="s">
        <v>43</v>
      </c>
      <c r="B524" s="9">
        <v>43727.0</v>
      </c>
      <c r="C524" s="10">
        <v>0.375</v>
      </c>
      <c r="D524" s="10">
        <v>0.5</v>
      </c>
      <c r="E524" s="22">
        <v>36.2</v>
      </c>
      <c r="F524" s="22"/>
      <c r="G524" s="22">
        <v>28.8</v>
      </c>
      <c r="H524" s="22">
        <v>25.3</v>
      </c>
      <c r="I524" s="22">
        <v>3.0</v>
      </c>
      <c r="J524" s="22">
        <v>28.3</v>
      </c>
      <c r="K524" s="25" t="s">
        <v>63</v>
      </c>
      <c r="L524" s="22">
        <v>46.82</v>
      </c>
      <c r="M524" s="22">
        <v>53.54</v>
      </c>
      <c r="N524" s="22"/>
      <c r="O524" s="22">
        <f>E526</f>
        <v>35.4</v>
      </c>
      <c r="P524" s="22" t="str">
        <f t="shared" si="60"/>
        <v/>
      </c>
      <c r="Q524" s="53"/>
      <c r="R524" s="22">
        <f t="shared" si="61"/>
        <v>32.24531926</v>
      </c>
      <c r="S524" s="22">
        <f t="shared" si="2"/>
        <v>29.44531926</v>
      </c>
      <c r="T524" s="22">
        <f t="shared" si="62"/>
        <v>39.59220806</v>
      </c>
      <c r="U524" s="22">
        <f t="shared" si="63"/>
        <v>74.3715006</v>
      </c>
      <c r="V524" s="22" t="str">
        <f>M522+K524-L524</f>
        <v>#VALUE!</v>
      </c>
      <c r="W524" s="46"/>
      <c r="X524" s="23"/>
      <c r="Y524" s="23"/>
      <c r="Z524" s="23"/>
      <c r="AA524" s="23"/>
      <c r="AB524" s="23"/>
    </row>
    <row r="525" ht="12.75" customHeight="1">
      <c r="A525" s="4" t="s">
        <v>43</v>
      </c>
      <c r="B525" s="29">
        <v>43727.0</v>
      </c>
      <c r="C525" s="3">
        <v>0.625</v>
      </c>
      <c r="D525" s="3">
        <v>0.75</v>
      </c>
      <c r="E525" s="39"/>
      <c r="F525" s="39"/>
      <c r="G525" s="39">
        <v>33.2</v>
      </c>
      <c r="H525" s="39">
        <v>26.4</v>
      </c>
      <c r="I525" s="39">
        <v>2.7</v>
      </c>
      <c r="J525" s="39">
        <v>32.7</v>
      </c>
      <c r="K525" s="47"/>
      <c r="L525" s="39"/>
      <c r="M525" s="39"/>
      <c r="N525" s="39"/>
      <c r="O525" s="39"/>
      <c r="P525" s="42" t="str">
        <f t="shared" si="60"/>
        <v/>
      </c>
      <c r="Q525" s="54"/>
      <c r="R525" s="42">
        <f t="shared" si="61"/>
        <v>34.41422945</v>
      </c>
      <c r="S525" s="22">
        <f t="shared" si="2"/>
        <v>28.97422945</v>
      </c>
      <c r="T525" s="42">
        <f t="shared" si="62"/>
        <v>50.86304633</v>
      </c>
      <c r="U525" s="42">
        <f t="shared" si="63"/>
        <v>56.96518699</v>
      </c>
      <c r="V525" s="42"/>
      <c r="W525" s="50"/>
      <c r="X525" s="23"/>
      <c r="Y525" s="23"/>
      <c r="Z525" s="23"/>
      <c r="AA525" s="23"/>
      <c r="AB525" s="23"/>
    </row>
    <row r="526" ht="12.75" customHeight="1">
      <c r="A526" s="8" t="s">
        <v>44</v>
      </c>
      <c r="B526" s="9">
        <v>43728.0</v>
      </c>
      <c r="C526" s="10">
        <v>0.375</v>
      </c>
      <c r="D526" s="10">
        <v>0.5</v>
      </c>
      <c r="E526" s="22">
        <v>35.4</v>
      </c>
      <c r="F526" s="22"/>
      <c r="G526" s="22">
        <v>28.4</v>
      </c>
      <c r="H526" s="22">
        <v>25.6</v>
      </c>
      <c r="I526" s="22">
        <v>3.0</v>
      </c>
      <c r="J526" s="22">
        <v>28.8</v>
      </c>
      <c r="K526" s="25" t="s">
        <v>63</v>
      </c>
      <c r="L526" s="22">
        <v>46.61</v>
      </c>
      <c r="M526" s="22">
        <v>56.22</v>
      </c>
      <c r="N526" s="22"/>
      <c r="O526" s="22" t="str">
        <f>E528</f>
        <v>?</v>
      </c>
      <c r="P526" s="22" t="str">
        <f t="shared" si="60"/>
        <v/>
      </c>
      <c r="Q526" s="33"/>
      <c r="R526" s="22">
        <f t="shared" si="61"/>
        <v>32.82468122</v>
      </c>
      <c r="S526" s="22">
        <f t="shared" si="2"/>
        <v>30.58468122</v>
      </c>
      <c r="T526" s="22">
        <f t="shared" si="62"/>
        <v>38.68484051</v>
      </c>
      <c r="U526" s="22">
        <f t="shared" si="63"/>
        <v>79.06115371</v>
      </c>
      <c r="V526" s="22" t="str">
        <f>M524+K526-L526</f>
        <v>#VALUE!</v>
      </c>
      <c r="W526" s="46"/>
      <c r="X526" s="23"/>
      <c r="Y526" s="23"/>
      <c r="Z526" s="23"/>
      <c r="AA526" s="23"/>
      <c r="AB526" s="23"/>
    </row>
    <row r="527" ht="12.75" customHeight="1">
      <c r="A527" s="4" t="s">
        <v>44</v>
      </c>
      <c r="B527" s="29">
        <v>43728.0</v>
      </c>
      <c r="C527" s="3">
        <v>0.625</v>
      </c>
      <c r="D527" s="3">
        <v>0.75</v>
      </c>
      <c r="E527" s="39"/>
      <c r="F527" s="39"/>
      <c r="G527" s="39">
        <v>31.0</v>
      </c>
      <c r="H527" s="39">
        <v>27.4</v>
      </c>
      <c r="I527" s="39">
        <v>1.1</v>
      </c>
      <c r="J527" s="39">
        <v>31.9</v>
      </c>
      <c r="K527" s="47"/>
      <c r="L527" s="39"/>
      <c r="M527" s="39"/>
      <c r="N527" s="39"/>
      <c r="O527" s="39"/>
      <c r="P527" s="39" t="str">
        <f t="shared" si="60"/>
        <v/>
      </c>
      <c r="Q527" s="48"/>
      <c r="R527" s="42">
        <f t="shared" si="61"/>
        <v>36.49517019</v>
      </c>
      <c r="S527" s="22">
        <f t="shared" si="2"/>
        <v>33.61517019</v>
      </c>
      <c r="T527" s="42">
        <f t="shared" si="62"/>
        <v>44.9212759</v>
      </c>
      <c r="U527" s="42">
        <f t="shared" si="63"/>
        <v>74.83128987</v>
      </c>
      <c r="V527" s="42"/>
      <c r="W527" s="50"/>
      <c r="X527" s="23"/>
      <c r="Y527" s="23"/>
      <c r="Z527" s="23"/>
      <c r="AA527" s="23"/>
      <c r="AB527" s="23"/>
    </row>
    <row r="528" ht="12.75" customHeight="1">
      <c r="A528" s="8" t="s">
        <v>45</v>
      </c>
      <c r="B528" s="9">
        <v>43729.0</v>
      </c>
      <c r="C528" s="10">
        <v>0.375</v>
      </c>
      <c r="D528" s="10">
        <v>0.5</v>
      </c>
      <c r="E528" s="53" t="s">
        <v>191</v>
      </c>
      <c r="F528" s="53"/>
      <c r="G528" s="53" t="s">
        <v>191</v>
      </c>
      <c r="H528" s="53" t="s">
        <v>191</v>
      </c>
      <c r="I528" s="53" t="s">
        <v>191</v>
      </c>
      <c r="J528" s="53" t="s">
        <v>191</v>
      </c>
      <c r="K528" s="124" t="s">
        <v>245</v>
      </c>
      <c r="L528" s="53" t="s">
        <v>191</v>
      </c>
      <c r="M528" s="22"/>
      <c r="N528" s="22"/>
      <c r="O528" s="22">
        <f>E530</f>
        <v>36.4</v>
      </c>
      <c r="P528" s="22"/>
      <c r="Q528" s="33"/>
      <c r="R528" s="22"/>
      <c r="S528" s="22" t="str">
        <f t="shared" si="2"/>
        <v/>
      </c>
      <c r="T528" s="22"/>
      <c r="U528" s="22"/>
      <c r="V528" s="22"/>
      <c r="W528" s="125" t="s">
        <v>231</v>
      </c>
      <c r="X528" s="23"/>
      <c r="Y528" s="23"/>
      <c r="Z528" s="23"/>
      <c r="AA528" s="23"/>
      <c r="AB528" s="23"/>
    </row>
    <row r="529" ht="12.75" customHeight="1">
      <c r="A529" s="4" t="s">
        <v>45</v>
      </c>
      <c r="B529" s="29">
        <v>43729.0</v>
      </c>
      <c r="C529" s="3">
        <v>0.625</v>
      </c>
      <c r="D529" s="3">
        <v>0.75</v>
      </c>
      <c r="E529" s="39"/>
      <c r="F529" s="39"/>
      <c r="G529" s="39"/>
      <c r="H529" s="39"/>
      <c r="I529" s="39"/>
      <c r="J529" s="39"/>
      <c r="K529" s="47"/>
      <c r="L529" s="39"/>
      <c r="M529" s="39"/>
      <c r="N529" s="39"/>
      <c r="O529" s="39"/>
      <c r="P529" s="39" t="str">
        <f t="shared" ref="P529:P649" si="64">F527</f>
        <v/>
      </c>
      <c r="Q529" s="48"/>
      <c r="R529" s="42"/>
      <c r="S529" s="22" t="str">
        <f t="shared" si="2"/>
        <v/>
      </c>
      <c r="T529" s="42"/>
      <c r="U529" s="42"/>
      <c r="V529" s="42"/>
      <c r="W529" s="50"/>
      <c r="X529" s="23"/>
      <c r="Y529" s="23"/>
      <c r="Z529" s="23"/>
      <c r="AA529" s="23"/>
      <c r="AB529" s="23"/>
    </row>
    <row r="530" ht="12.75" customHeight="1">
      <c r="A530" s="8" t="s">
        <v>46</v>
      </c>
      <c r="B530" s="9">
        <v>43730.0</v>
      </c>
      <c r="C530" s="10">
        <v>0.375</v>
      </c>
      <c r="D530" s="10">
        <v>0.5</v>
      </c>
      <c r="E530" s="22">
        <v>36.4</v>
      </c>
      <c r="F530" s="22"/>
      <c r="G530" s="22">
        <v>29.4</v>
      </c>
      <c r="H530" s="22">
        <v>25.8</v>
      </c>
      <c r="I530" s="22">
        <v>4.0</v>
      </c>
      <c r="J530" s="22">
        <v>30.2</v>
      </c>
      <c r="K530" s="25" t="s">
        <v>63</v>
      </c>
      <c r="L530" s="22">
        <v>45.31</v>
      </c>
      <c r="M530" s="22">
        <v>50.46</v>
      </c>
      <c r="N530" s="22"/>
      <c r="O530" s="22">
        <f>E532</f>
        <v>36</v>
      </c>
      <c r="P530" s="22" t="str">
        <f t="shared" si="64"/>
        <v/>
      </c>
      <c r="Q530" s="53"/>
      <c r="R530" s="22">
        <f>IF(H530="","",6.1078*(10^(((7.5*H530)/(237.3+H530)))))</f>
        <v>33.21594473</v>
      </c>
      <c r="S530" s="22">
        <f t="shared" si="2"/>
        <v>30.33594473</v>
      </c>
      <c r="T530" s="22">
        <f>IF(G530="","",6.1078*(10^(((7.5*G530)/(237.3+G530)))))</f>
        <v>40.98797486</v>
      </c>
      <c r="U530" s="22">
        <f>IF(T530="","",(S530/T530)*100)</f>
        <v>74.01181648</v>
      </c>
      <c r="V530" s="22" t="str">
        <f>M526+K530-L530</f>
        <v>#VALUE!</v>
      </c>
      <c r="W530" s="46"/>
      <c r="X530" s="23"/>
      <c r="Y530" s="23"/>
      <c r="Z530" s="23"/>
      <c r="AA530" s="23"/>
      <c r="AB530" s="23"/>
    </row>
    <row r="531" ht="12.75" customHeight="1">
      <c r="A531" s="4" t="s">
        <v>46</v>
      </c>
      <c r="B531" s="29">
        <v>43730.0</v>
      </c>
      <c r="C531" s="3">
        <v>0.625</v>
      </c>
      <c r="D531" s="3">
        <v>0.75</v>
      </c>
      <c r="E531" s="39"/>
      <c r="F531" s="39"/>
      <c r="G531" s="39"/>
      <c r="H531" s="39"/>
      <c r="I531" s="39"/>
      <c r="J531" s="39"/>
      <c r="K531" s="47"/>
      <c r="L531" s="39"/>
      <c r="M531" s="39"/>
      <c r="N531" s="39"/>
      <c r="O531" s="39"/>
      <c r="P531" s="39" t="str">
        <f t="shared" si="64"/>
        <v/>
      </c>
      <c r="Q531" s="54"/>
      <c r="R531" s="42"/>
      <c r="S531" s="22" t="str">
        <f t="shared" si="2"/>
        <v/>
      </c>
      <c r="T531" s="42"/>
      <c r="U531" s="42"/>
      <c r="V531" s="42"/>
      <c r="W531" s="50"/>
      <c r="X531" s="23"/>
      <c r="Y531" s="23"/>
      <c r="Z531" s="23"/>
      <c r="AA531" s="23"/>
      <c r="AB531" s="23"/>
    </row>
    <row r="532" ht="12.75" customHeight="1">
      <c r="A532" s="8" t="s">
        <v>25</v>
      </c>
      <c r="B532" s="9">
        <v>43731.0</v>
      </c>
      <c r="C532" s="10">
        <v>0.375</v>
      </c>
      <c r="D532" s="10">
        <v>0.5</v>
      </c>
      <c r="E532" s="22">
        <v>36.0</v>
      </c>
      <c r="F532" s="22"/>
      <c r="G532" s="22">
        <v>29.3</v>
      </c>
      <c r="H532" s="22">
        <v>25.9</v>
      </c>
      <c r="I532" s="22">
        <v>3.1</v>
      </c>
      <c r="J532" s="22">
        <v>29.1</v>
      </c>
      <c r="K532" s="25" t="s">
        <v>63</v>
      </c>
      <c r="L532" s="22">
        <v>44.52</v>
      </c>
      <c r="M532" s="22">
        <v>46.02</v>
      </c>
      <c r="N532" s="22"/>
      <c r="O532" s="22">
        <f>E534</f>
        <v>32.7</v>
      </c>
      <c r="P532" s="22" t="str">
        <f t="shared" si="64"/>
        <v/>
      </c>
      <c r="Q532" s="33"/>
      <c r="R532" s="22">
        <f t="shared" ref="R532:R555" si="65">IF(H532="","",6.1078*(10^(((7.5*H532)/(237.3+H532)))))</f>
        <v>33.41309631</v>
      </c>
      <c r="S532" s="22">
        <f t="shared" si="2"/>
        <v>30.69309631</v>
      </c>
      <c r="T532" s="22">
        <f t="shared" ref="T532:T555" si="66">IF(G532="","",6.1078*(10^(((7.5*G532)/(237.3+G532)))))</f>
        <v>40.7524173</v>
      </c>
      <c r="U532" s="22">
        <f t="shared" ref="U532:U555" si="67">IF(T532="","",(S532/T532)*100)</f>
        <v>75.31601398</v>
      </c>
      <c r="V532" s="22" t="str">
        <f>M530+K532-L532</f>
        <v>#VALUE!</v>
      </c>
      <c r="W532" s="46"/>
      <c r="X532" s="23"/>
      <c r="Y532" s="23"/>
      <c r="Z532" s="23"/>
      <c r="AA532" s="23"/>
      <c r="AB532" s="23"/>
    </row>
    <row r="533" ht="12.75" customHeight="1">
      <c r="A533" s="4" t="s">
        <v>25</v>
      </c>
      <c r="B533" s="29">
        <v>43731.0</v>
      </c>
      <c r="C533" s="3">
        <v>0.625</v>
      </c>
      <c r="D533" s="3">
        <v>0.75</v>
      </c>
      <c r="E533" s="39">
        <v>34.0</v>
      </c>
      <c r="F533" s="39"/>
      <c r="G533" s="39">
        <v>31.5</v>
      </c>
      <c r="H533" s="39">
        <v>27.1</v>
      </c>
      <c r="I533" s="39">
        <v>2.6</v>
      </c>
      <c r="J533" s="39">
        <v>31.9</v>
      </c>
      <c r="K533" s="47" t="s">
        <v>63</v>
      </c>
      <c r="L533" s="39">
        <v>44.12</v>
      </c>
      <c r="M533" s="39"/>
      <c r="N533" s="39"/>
      <c r="O533" s="39"/>
      <c r="P533" s="39" t="str">
        <f t="shared" si="64"/>
        <v/>
      </c>
      <c r="Q533" s="48"/>
      <c r="R533" s="42">
        <f t="shared" si="65"/>
        <v>35.85968262</v>
      </c>
      <c r="S533" s="22">
        <f t="shared" si="2"/>
        <v>32.33968262</v>
      </c>
      <c r="T533" s="42">
        <f t="shared" si="66"/>
        <v>46.21586199</v>
      </c>
      <c r="U533" s="42">
        <f t="shared" si="67"/>
        <v>69.97528821</v>
      </c>
      <c r="V533" s="42" t="str">
        <f>M532+K533-L533</f>
        <v>#VALUE!</v>
      </c>
      <c r="W533" s="50"/>
      <c r="X533" s="23"/>
      <c r="Y533" s="23"/>
      <c r="Z533" s="23"/>
      <c r="AA533" s="23"/>
      <c r="AB533" s="23"/>
    </row>
    <row r="534" ht="12.75" customHeight="1">
      <c r="A534" s="8" t="s">
        <v>39</v>
      </c>
      <c r="B534" s="9">
        <v>43732.0</v>
      </c>
      <c r="C534" s="10">
        <v>0.375</v>
      </c>
      <c r="D534" s="10">
        <v>0.5</v>
      </c>
      <c r="E534" s="22">
        <v>32.7</v>
      </c>
      <c r="F534" s="22"/>
      <c r="G534" s="22">
        <v>29.4</v>
      </c>
      <c r="H534" s="22">
        <v>25.0</v>
      </c>
      <c r="I534" s="22">
        <v>3.9</v>
      </c>
      <c r="J534" s="22">
        <v>29.5</v>
      </c>
      <c r="K534" s="25" t="s">
        <v>63</v>
      </c>
      <c r="L534" s="22">
        <v>40.39</v>
      </c>
      <c r="M534" s="22">
        <v>83.12</v>
      </c>
      <c r="N534" s="22"/>
      <c r="O534" s="22">
        <f>E536</f>
        <v>35.6</v>
      </c>
      <c r="P534" s="22" t="str">
        <f t="shared" si="64"/>
        <v/>
      </c>
      <c r="Q534" s="53"/>
      <c r="R534" s="22">
        <f t="shared" si="65"/>
        <v>31.67489286</v>
      </c>
      <c r="S534" s="22">
        <f t="shared" si="2"/>
        <v>28.15489286</v>
      </c>
      <c r="T534" s="22">
        <f t="shared" si="66"/>
        <v>40.98797486</v>
      </c>
      <c r="U534" s="22">
        <f t="shared" si="67"/>
        <v>68.69061708</v>
      </c>
      <c r="V534" s="22" t="str">
        <f>L533+K534-L534</f>
        <v>#VALUE!</v>
      </c>
      <c r="W534" s="46"/>
      <c r="X534" s="23"/>
      <c r="Y534" s="23"/>
      <c r="Z534" s="23"/>
      <c r="AA534" s="23"/>
      <c r="AB534" s="23"/>
    </row>
    <row r="535" ht="12.75" customHeight="1">
      <c r="A535" s="4" t="s">
        <v>39</v>
      </c>
      <c r="B535" s="29">
        <v>43732.0</v>
      </c>
      <c r="C535" s="3">
        <v>0.625</v>
      </c>
      <c r="D535" s="3">
        <v>0.75</v>
      </c>
      <c r="E535" s="39">
        <v>36.0</v>
      </c>
      <c r="F535" s="39"/>
      <c r="G535" s="39">
        <v>33.0</v>
      </c>
      <c r="H535" s="39">
        <v>27.6</v>
      </c>
      <c r="I535" s="39">
        <v>0.0</v>
      </c>
      <c r="J535" s="39">
        <v>30.2</v>
      </c>
      <c r="K535" s="47" t="s">
        <v>63</v>
      </c>
      <c r="L535" s="39">
        <v>81.5</v>
      </c>
      <c r="M535" s="39"/>
      <c r="N535" s="39"/>
      <c r="O535" s="39"/>
      <c r="P535" s="39" t="str">
        <f t="shared" si="64"/>
        <v/>
      </c>
      <c r="Q535" s="54"/>
      <c r="R535" s="42">
        <f t="shared" si="65"/>
        <v>36.92425667</v>
      </c>
      <c r="S535" s="22">
        <f t="shared" si="2"/>
        <v>32.60425667</v>
      </c>
      <c r="T535" s="42">
        <f t="shared" si="66"/>
        <v>50.29607399</v>
      </c>
      <c r="U535" s="42">
        <f t="shared" si="67"/>
        <v>64.82465546</v>
      </c>
      <c r="V535" s="42" t="str">
        <f>M534+K535-L535</f>
        <v>#VALUE!</v>
      </c>
      <c r="W535" s="50"/>
      <c r="X535" s="23"/>
      <c r="Y535" s="23"/>
      <c r="Z535" s="23"/>
      <c r="AA535" s="23"/>
      <c r="AB535" s="23"/>
    </row>
    <row r="536" ht="12.75" customHeight="1">
      <c r="A536" s="8" t="s">
        <v>42</v>
      </c>
      <c r="B536" s="9">
        <v>43733.0</v>
      </c>
      <c r="C536" s="10">
        <v>0.375</v>
      </c>
      <c r="D536" s="10">
        <v>0.5</v>
      </c>
      <c r="E536" s="22">
        <v>35.6</v>
      </c>
      <c r="F536" s="22"/>
      <c r="G536" s="22">
        <v>28.9</v>
      </c>
      <c r="H536" s="22">
        <v>26.0</v>
      </c>
      <c r="I536" s="22">
        <v>2.1</v>
      </c>
      <c r="J536" s="22">
        <v>29.7</v>
      </c>
      <c r="K536" s="25" t="s">
        <v>177</v>
      </c>
      <c r="L536" s="22">
        <v>87.03</v>
      </c>
      <c r="M536" s="22">
        <v>76.92</v>
      </c>
      <c r="N536" s="22"/>
      <c r="O536" s="22">
        <f>E538</f>
        <v>34.2</v>
      </c>
      <c r="P536" s="22" t="str">
        <f t="shared" si="64"/>
        <v/>
      </c>
      <c r="Q536" s="33"/>
      <c r="R536" s="22">
        <f t="shared" si="65"/>
        <v>33.61126698</v>
      </c>
      <c r="S536" s="22">
        <f t="shared" si="2"/>
        <v>31.29126698</v>
      </c>
      <c r="T536" s="22">
        <f t="shared" si="66"/>
        <v>39.82192253</v>
      </c>
      <c r="U536" s="22">
        <f t="shared" si="67"/>
        <v>78.57799171</v>
      </c>
      <c r="V536" s="22" t="str">
        <f>L535+K536-L536</f>
        <v>#VALUE!</v>
      </c>
      <c r="W536" s="46"/>
      <c r="X536" s="23"/>
      <c r="Y536" s="23"/>
      <c r="Z536" s="23"/>
      <c r="AA536" s="23"/>
      <c r="AB536" s="23"/>
    </row>
    <row r="537" ht="12.75" customHeight="1">
      <c r="A537" s="4" t="s">
        <v>42</v>
      </c>
      <c r="B537" s="29">
        <v>43733.0</v>
      </c>
      <c r="C537" s="3">
        <v>0.625</v>
      </c>
      <c r="D537" s="3">
        <v>0.75</v>
      </c>
      <c r="E537" s="39">
        <v>34.5</v>
      </c>
      <c r="F537" s="39"/>
      <c r="G537" s="39">
        <v>32.2</v>
      </c>
      <c r="H537" s="39">
        <v>27.1</v>
      </c>
      <c r="I537" s="39">
        <v>1.9</v>
      </c>
      <c r="J537" s="39">
        <v>32.0</v>
      </c>
      <c r="K537" s="47" t="s">
        <v>63</v>
      </c>
      <c r="L537" s="39">
        <v>73.95</v>
      </c>
      <c r="M537" s="39"/>
      <c r="N537" s="39"/>
      <c r="O537" s="39"/>
      <c r="P537" s="39" t="str">
        <f t="shared" si="64"/>
        <v/>
      </c>
      <c r="Q537" s="48"/>
      <c r="R537" s="42">
        <f t="shared" si="65"/>
        <v>35.85968262</v>
      </c>
      <c r="S537" s="22">
        <f t="shared" si="2"/>
        <v>31.77968262</v>
      </c>
      <c r="T537" s="42">
        <f t="shared" si="66"/>
        <v>48.08268417</v>
      </c>
      <c r="U537" s="42">
        <f t="shared" si="67"/>
        <v>66.09381979</v>
      </c>
      <c r="V537" s="42" t="str">
        <f>M536+K537-L537</f>
        <v>#VALUE!</v>
      </c>
      <c r="W537" s="50"/>
      <c r="X537" s="23"/>
      <c r="Y537" s="23"/>
      <c r="Z537" s="23"/>
      <c r="AA537" s="23"/>
      <c r="AB537" s="23"/>
    </row>
    <row r="538" ht="12.75" customHeight="1">
      <c r="A538" s="8" t="s">
        <v>43</v>
      </c>
      <c r="B538" s="9">
        <v>43734.0</v>
      </c>
      <c r="C538" s="10">
        <v>0.375</v>
      </c>
      <c r="D538" s="10">
        <v>0.5</v>
      </c>
      <c r="E538" s="22">
        <v>34.2</v>
      </c>
      <c r="F538" s="22"/>
      <c r="G538" s="22">
        <v>28.0</v>
      </c>
      <c r="H538" s="22">
        <v>25.3</v>
      </c>
      <c r="I538" s="22">
        <v>1.2</v>
      </c>
      <c r="J538" s="22">
        <v>28.9</v>
      </c>
      <c r="K538" s="25" t="s">
        <v>63</v>
      </c>
      <c r="L538" s="22">
        <v>70.6</v>
      </c>
      <c r="M538" s="22"/>
      <c r="N538" s="22"/>
      <c r="O538" s="22">
        <f>E540</f>
        <v>35.8</v>
      </c>
      <c r="P538" s="22" t="str">
        <f t="shared" si="64"/>
        <v/>
      </c>
      <c r="Q538" s="53"/>
      <c r="R538" s="22">
        <f t="shared" si="65"/>
        <v>32.24531926</v>
      </c>
      <c r="S538" s="22">
        <f t="shared" si="2"/>
        <v>30.08531926</v>
      </c>
      <c r="T538" s="22">
        <f t="shared" si="66"/>
        <v>37.79562539</v>
      </c>
      <c r="U538" s="22">
        <f t="shared" si="67"/>
        <v>79.60000383</v>
      </c>
      <c r="V538" s="22" t="str">
        <f t="shared" ref="V538:V542" si="68">L537+K538-L538</f>
        <v>#VALUE!</v>
      </c>
      <c r="W538" s="46"/>
      <c r="X538" s="23"/>
      <c r="Y538" s="23"/>
      <c r="Z538" s="23"/>
      <c r="AA538" s="23"/>
      <c r="AB538" s="23"/>
    </row>
    <row r="539" ht="12.75" customHeight="1">
      <c r="A539" s="4" t="s">
        <v>43</v>
      </c>
      <c r="B539" s="29">
        <v>43734.0</v>
      </c>
      <c r="C539" s="3">
        <v>0.625</v>
      </c>
      <c r="D539" s="3">
        <v>0.75</v>
      </c>
      <c r="E539" s="39">
        <v>34.2</v>
      </c>
      <c r="F539" s="39"/>
      <c r="G539" s="39">
        <v>33.2</v>
      </c>
      <c r="H539" s="39">
        <v>28.0</v>
      </c>
      <c r="I539" s="39">
        <v>0.1</v>
      </c>
      <c r="J539" s="39">
        <v>23.7</v>
      </c>
      <c r="K539" s="47" t="s">
        <v>208</v>
      </c>
      <c r="L539" s="39">
        <v>71.35</v>
      </c>
      <c r="M539" s="39"/>
      <c r="N539" s="39"/>
      <c r="O539" s="39"/>
      <c r="P539" s="39" t="str">
        <f t="shared" si="64"/>
        <v/>
      </c>
      <c r="Q539" s="54"/>
      <c r="R539" s="42">
        <f t="shared" si="65"/>
        <v>37.79562539</v>
      </c>
      <c r="S539" s="22">
        <f t="shared" si="2"/>
        <v>33.63562539</v>
      </c>
      <c r="T539" s="42">
        <f t="shared" si="66"/>
        <v>50.86304633</v>
      </c>
      <c r="U539" s="42">
        <f t="shared" si="67"/>
        <v>66.12978935</v>
      </c>
      <c r="V539" s="42" t="str">
        <f t="shared" si="68"/>
        <v>#VALUE!</v>
      </c>
      <c r="W539" s="50"/>
      <c r="X539" s="23"/>
      <c r="Y539" s="23"/>
      <c r="Z539" s="23"/>
      <c r="AA539" s="23"/>
      <c r="AB539" s="23"/>
    </row>
    <row r="540" ht="12.75" customHeight="1">
      <c r="A540" s="8" t="s">
        <v>44</v>
      </c>
      <c r="B540" s="9">
        <v>43735.0</v>
      </c>
      <c r="C540" s="10">
        <v>0.375</v>
      </c>
      <c r="D540" s="10">
        <v>0.5</v>
      </c>
      <c r="E540" s="22">
        <v>35.8</v>
      </c>
      <c r="F540" s="22"/>
      <c r="G540" s="22">
        <v>28.6</v>
      </c>
      <c r="H540" s="22">
        <v>25.8</v>
      </c>
      <c r="I540" s="22">
        <v>4.4</v>
      </c>
      <c r="J540" s="22">
        <v>28.5</v>
      </c>
      <c r="K540" s="25" t="s">
        <v>63</v>
      </c>
      <c r="L540" s="22">
        <v>66.28</v>
      </c>
      <c r="M540" s="22"/>
      <c r="N540" s="22"/>
      <c r="O540" s="22" t="str">
        <f>E542</f>
        <v/>
      </c>
      <c r="P540" s="22" t="str">
        <f t="shared" si="64"/>
        <v/>
      </c>
      <c r="Q540" s="33"/>
      <c r="R540" s="22">
        <f t="shared" si="65"/>
        <v>33.21594473</v>
      </c>
      <c r="S540" s="22">
        <f t="shared" si="2"/>
        <v>30.97594473</v>
      </c>
      <c r="T540" s="22">
        <f t="shared" si="66"/>
        <v>39.13623594</v>
      </c>
      <c r="U540" s="22">
        <f t="shared" si="67"/>
        <v>79.14901367</v>
      </c>
      <c r="V540" s="22" t="str">
        <f t="shared" si="68"/>
        <v>#VALUE!</v>
      </c>
      <c r="W540" s="46"/>
      <c r="X540" s="23"/>
      <c r="Y540" s="23"/>
      <c r="Z540" s="23"/>
      <c r="AA540" s="23"/>
      <c r="AB540" s="23"/>
    </row>
    <row r="541" ht="12.75" customHeight="1">
      <c r="A541" s="4" t="s">
        <v>44</v>
      </c>
      <c r="B541" s="29">
        <v>43735.0</v>
      </c>
      <c r="C541" s="3">
        <v>0.625</v>
      </c>
      <c r="D541" s="3">
        <v>0.75</v>
      </c>
      <c r="E541" s="39">
        <v>34.6</v>
      </c>
      <c r="F541" s="39"/>
      <c r="G541" s="39">
        <v>32.2</v>
      </c>
      <c r="H541" s="39">
        <v>27.6</v>
      </c>
      <c r="I541" s="39">
        <v>0.9</v>
      </c>
      <c r="J541" s="39">
        <v>28.8</v>
      </c>
      <c r="K541" s="47" t="s">
        <v>200</v>
      </c>
      <c r="L541" s="39">
        <v>70.18</v>
      </c>
      <c r="M541" s="39"/>
      <c r="N541" s="39"/>
      <c r="O541" s="39"/>
      <c r="P541" s="39" t="str">
        <f t="shared" si="64"/>
        <v/>
      </c>
      <c r="Q541" s="48"/>
      <c r="R541" s="42">
        <f t="shared" si="65"/>
        <v>36.92425667</v>
      </c>
      <c r="S541" s="22">
        <f t="shared" si="2"/>
        <v>33.24425667</v>
      </c>
      <c r="T541" s="42">
        <f t="shared" si="66"/>
        <v>48.08268417</v>
      </c>
      <c r="U541" s="42">
        <f t="shared" si="67"/>
        <v>69.13976881</v>
      </c>
      <c r="V541" s="42" t="str">
        <f t="shared" si="68"/>
        <v>#VALUE!</v>
      </c>
      <c r="W541" s="50"/>
      <c r="X541" s="23"/>
      <c r="Y541" s="23"/>
      <c r="Z541" s="23"/>
      <c r="AA541" s="23"/>
      <c r="AB541" s="23"/>
    </row>
    <row r="542" ht="12.75" customHeight="1">
      <c r="A542" s="8" t="s">
        <v>45</v>
      </c>
      <c r="B542" s="9">
        <v>43736.0</v>
      </c>
      <c r="C542" s="10">
        <v>0.375</v>
      </c>
      <c r="D542" s="10">
        <v>0.5</v>
      </c>
      <c r="E542" s="22"/>
      <c r="F542" s="22"/>
      <c r="G542" s="22">
        <v>28.4</v>
      </c>
      <c r="H542" s="22">
        <v>25.8</v>
      </c>
      <c r="I542" s="22">
        <v>3.9</v>
      </c>
      <c r="J542" s="22">
        <v>28.8</v>
      </c>
      <c r="K542" s="25" t="s">
        <v>162</v>
      </c>
      <c r="L542" s="22">
        <v>73.16</v>
      </c>
      <c r="M542" s="22"/>
      <c r="N542" s="22"/>
      <c r="O542" s="22">
        <f>E544</f>
        <v>36</v>
      </c>
      <c r="P542" s="22" t="str">
        <f t="shared" si="64"/>
        <v/>
      </c>
      <c r="Q542" s="53"/>
      <c r="R542" s="22">
        <f t="shared" si="65"/>
        <v>33.21594473</v>
      </c>
      <c r="S542" s="22">
        <f t="shared" si="2"/>
        <v>31.13594473</v>
      </c>
      <c r="T542" s="22">
        <f t="shared" si="66"/>
        <v>38.68484051</v>
      </c>
      <c r="U542" s="22">
        <f t="shared" si="67"/>
        <v>80.48616545</v>
      </c>
      <c r="V542" s="22" t="str">
        <f t="shared" si="68"/>
        <v>#VALUE!</v>
      </c>
      <c r="W542" s="46"/>
      <c r="X542" s="23"/>
      <c r="Y542" s="23"/>
      <c r="Z542" s="23"/>
      <c r="AA542" s="23"/>
      <c r="AB542" s="23"/>
    </row>
    <row r="543" ht="12.75" customHeight="1">
      <c r="A543" s="4" t="s">
        <v>45</v>
      </c>
      <c r="B543" s="29">
        <v>43736.0</v>
      </c>
      <c r="C543" s="3">
        <v>0.625</v>
      </c>
      <c r="D543" s="3">
        <v>0.75</v>
      </c>
      <c r="E543" s="39"/>
      <c r="F543" s="39"/>
      <c r="G543" s="39"/>
      <c r="H543" s="39"/>
      <c r="I543" s="39"/>
      <c r="J543" s="39"/>
      <c r="K543" s="47"/>
      <c r="L543" s="39"/>
      <c r="M543" s="39"/>
      <c r="N543" s="39"/>
      <c r="O543" s="39"/>
      <c r="P543" s="39" t="str">
        <f t="shared" si="64"/>
        <v/>
      </c>
      <c r="Q543" s="54"/>
      <c r="R543" s="42" t="str">
        <f t="shared" si="65"/>
        <v/>
      </c>
      <c r="S543" s="22" t="str">
        <f t="shared" si="2"/>
        <v/>
      </c>
      <c r="T543" s="42" t="str">
        <f t="shared" si="66"/>
        <v/>
      </c>
      <c r="U543" s="42" t="str">
        <f t="shared" si="67"/>
        <v/>
      </c>
      <c r="V543" s="42"/>
      <c r="W543" s="50"/>
      <c r="X543" s="23"/>
      <c r="Y543" s="23"/>
      <c r="Z543" s="23"/>
      <c r="AA543" s="23"/>
      <c r="AB543" s="23"/>
    </row>
    <row r="544" ht="12.75" customHeight="1">
      <c r="A544" s="8" t="s">
        <v>46</v>
      </c>
      <c r="B544" s="9">
        <v>43737.0</v>
      </c>
      <c r="C544" s="10">
        <v>0.375</v>
      </c>
      <c r="D544" s="10">
        <v>0.5</v>
      </c>
      <c r="E544" s="22">
        <v>36.0</v>
      </c>
      <c r="F544" s="22"/>
      <c r="G544" s="22">
        <v>30.0</v>
      </c>
      <c r="H544" s="22">
        <v>26.2</v>
      </c>
      <c r="I544" s="22">
        <v>3.6</v>
      </c>
      <c r="J544" s="22">
        <v>28.8</v>
      </c>
      <c r="K544" s="25" t="s">
        <v>63</v>
      </c>
      <c r="L544" s="22">
        <v>68.26</v>
      </c>
      <c r="M544" s="22"/>
      <c r="N544" s="22"/>
      <c r="O544" s="22">
        <f>E546</f>
        <v>35.8</v>
      </c>
      <c r="P544" s="22" t="str">
        <f t="shared" si="64"/>
        <v/>
      </c>
      <c r="Q544" s="33"/>
      <c r="R544" s="22">
        <f t="shared" si="65"/>
        <v>34.01068335</v>
      </c>
      <c r="S544" s="22">
        <f t="shared" si="2"/>
        <v>30.97068335</v>
      </c>
      <c r="T544" s="22">
        <f t="shared" si="66"/>
        <v>42.42634795</v>
      </c>
      <c r="U544" s="22">
        <f t="shared" si="67"/>
        <v>72.99870209</v>
      </c>
      <c r="V544" s="22" t="str">
        <f>L542+K544-L544</f>
        <v>#VALUE!</v>
      </c>
      <c r="W544" s="46"/>
      <c r="X544" s="23"/>
      <c r="Y544" s="23"/>
      <c r="Z544" s="23"/>
      <c r="AA544" s="23"/>
      <c r="AB544" s="23"/>
    </row>
    <row r="545" ht="12.75" customHeight="1">
      <c r="A545" s="4" t="s">
        <v>46</v>
      </c>
      <c r="B545" s="29">
        <v>43737.0</v>
      </c>
      <c r="C545" s="3">
        <v>0.625</v>
      </c>
      <c r="D545" s="3">
        <v>0.75</v>
      </c>
      <c r="E545" s="39"/>
      <c r="F545" s="39"/>
      <c r="G545" s="39"/>
      <c r="H545" s="39"/>
      <c r="I545" s="39"/>
      <c r="J545" s="39"/>
      <c r="K545" s="47"/>
      <c r="L545" s="39"/>
      <c r="M545" s="39"/>
      <c r="N545" s="39"/>
      <c r="O545" s="39"/>
      <c r="P545" s="39" t="str">
        <f t="shared" si="64"/>
        <v/>
      </c>
      <c r="Q545" s="48"/>
      <c r="R545" s="42" t="str">
        <f t="shared" si="65"/>
        <v/>
      </c>
      <c r="S545" s="22" t="str">
        <f t="shared" si="2"/>
        <v/>
      </c>
      <c r="T545" s="42" t="str">
        <f t="shared" si="66"/>
        <v/>
      </c>
      <c r="U545" s="42" t="str">
        <f t="shared" si="67"/>
        <v/>
      </c>
      <c r="V545" s="42"/>
      <c r="W545" s="50"/>
      <c r="X545" s="23"/>
      <c r="Y545" s="23"/>
      <c r="Z545" s="79"/>
      <c r="AA545" s="23"/>
      <c r="AB545" s="23"/>
    </row>
    <row r="546" ht="12.75" customHeight="1">
      <c r="A546" s="8" t="s">
        <v>25</v>
      </c>
      <c r="B546" s="9">
        <v>43738.0</v>
      </c>
      <c r="C546" s="10">
        <v>0.375</v>
      </c>
      <c r="D546" s="10">
        <v>0.5</v>
      </c>
      <c r="E546" s="22">
        <v>35.8</v>
      </c>
      <c r="F546" s="22"/>
      <c r="G546" s="22">
        <v>28.9</v>
      </c>
      <c r="H546" s="22">
        <v>25.6</v>
      </c>
      <c r="I546" s="22">
        <v>4.2</v>
      </c>
      <c r="J546" s="22">
        <v>28.1</v>
      </c>
      <c r="K546" s="25" t="s">
        <v>63</v>
      </c>
      <c r="L546" s="22">
        <v>64.35</v>
      </c>
      <c r="M546" s="22"/>
      <c r="N546" s="22"/>
      <c r="O546" s="22">
        <f>E548</f>
        <v>35.6</v>
      </c>
      <c r="P546" s="22" t="str">
        <f t="shared" si="64"/>
        <v/>
      </c>
      <c r="Q546" s="33"/>
      <c r="R546" s="22">
        <f t="shared" si="65"/>
        <v>32.82468122</v>
      </c>
      <c r="S546" s="22">
        <f t="shared" si="2"/>
        <v>30.18468122</v>
      </c>
      <c r="T546" s="22">
        <f t="shared" si="66"/>
        <v>39.82192253</v>
      </c>
      <c r="U546" s="22">
        <f t="shared" si="67"/>
        <v>75.79915609</v>
      </c>
      <c r="V546" s="22" t="str">
        <f>L544+K546-L546</f>
        <v>#VALUE!</v>
      </c>
      <c r="W546" s="46"/>
      <c r="X546" s="23"/>
      <c r="Y546" s="23"/>
      <c r="Z546" s="23"/>
      <c r="AA546" s="23"/>
      <c r="AB546" s="23"/>
    </row>
    <row r="547" ht="12.75" customHeight="1">
      <c r="A547" s="4" t="s">
        <v>25</v>
      </c>
      <c r="B547" s="29">
        <v>43738.0</v>
      </c>
      <c r="C547" s="3">
        <v>0.625</v>
      </c>
      <c r="D547" s="3">
        <v>0.75</v>
      </c>
      <c r="E547" s="39">
        <v>34.6</v>
      </c>
      <c r="F547" s="39"/>
      <c r="G547" s="39">
        <v>32.4</v>
      </c>
      <c r="H547" s="39">
        <v>26.4</v>
      </c>
      <c r="I547" s="39">
        <v>2.1</v>
      </c>
      <c r="J547" s="39">
        <v>31.8</v>
      </c>
      <c r="K547" s="47" t="s">
        <v>63</v>
      </c>
      <c r="L547" s="39">
        <v>62.4</v>
      </c>
      <c r="M547" s="39"/>
      <c r="N547" s="39"/>
      <c r="O547" s="39"/>
      <c r="P547" s="39" t="str">
        <f t="shared" si="64"/>
        <v/>
      </c>
      <c r="Q547" s="48"/>
      <c r="R547" s="42">
        <f t="shared" si="65"/>
        <v>34.41422945</v>
      </c>
      <c r="S547" s="22">
        <f t="shared" si="2"/>
        <v>29.61422945</v>
      </c>
      <c r="T547" s="42">
        <f t="shared" si="66"/>
        <v>48.62794535</v>
      </c>
      <c r="U547" s="42">
        <f t="shared" si="67"/>
        <v>60.89961078</v>
      </c>
      <c r="V547" s="42" t="str">
        <f>L546+K547-L547</f>
        <v>#VALUE!</v>
      </c>
      <c r="W547" s="50"/>
      <c r="X547" s="23"/>
      <c r="Y547" s="23"/>
      <c r="Z547" s="23"/>
      <c r="AA547" s="23"/>
      <c r="AB547" s="23"/>
    </row>
    <row r="548" ht="12.75" customHeight="1">
      <c r="A548" s="8" t="s">
        <v>39</v>
      </c>
      <c r="B548" s="9">
        <v>43739.0</v>
      </c>
      <c r="C548" s="10">
        <v>0.375</v>
      </c>
      <c r="D548" s="10">
        <v>0.5</v>
      </c>
      <c r="E548" s="22">
        <v>35.6</v>
      </c>
      <c r="F548" s="22"/>
      <c r="G548" s="22">
        <v>29.0</v>
      </c>
      <c r="H548" s="22">
        <v>25.9</v>
      </c>
      <c r="I548" s="22">
        <v>3.5</v>
      </c>
      <c r="J548" s="22">
        <v>29.3</v>
      </c>
      <c r="K548" s="25" t="s">
        <v>63</v>
      </c>
      <c r="L548" s="22">
        <v>58.59</v>
      </c>
      <c r="M548" s="22"/>
      <c r="N548" s="22"/>
      <c r="O548" s="22">
        <f>E550</f>
        <v>35</v>
      </c>
      <c r="P548" s="22" t="str">
        <f t="shared" si="64"/>
        <v/>
      </c>
      <c r="Q548" s="53"/>
      <c r="R548" s="22">
        <f t="shared" si="65"/>
        <v>33.41309631</v>
      </c>
      <c r="S548" s="22">
        <f t="shared" si="2"/>
        <v>30.93309631</v>
      </c>
      <c r="T548" s="22">
        <f t="shared" si="66"/>
        <v>40.05279577</v>
      </c>
      <c r="U548" s="22">
        <f t="shared" si="67"/>
        <v>77.23080428</v>
      </c>
      <c r="V548" s="22" t="str">
        <f>L546+K548-L548</f>
        <v>#VALUE!</v>
      </c>
      <c r="W548" s="46"/>
      <c r="X548" s="23"/>
      <c r="Y548" s="23"/>
      <c r="Z548" s="23"/>
      <c r="AA548" s="23"/>
      <c r="AB548" s="23"/>
    </row>
    <row r="549" ht="12.75" customHeight="1">
      <c r="A549" s="4" t="s">
        <v>39</v>
      </c>
      <c r="B549" s="29">
        <v>43739.0</v>
      </c>
      <c r="C549" s="3">
        <v>0.625</v>
      </c>
      <c r="D549" s="3">
        <v>0.75</v>
      </c>
      <c r="E549" s="39">
        <v>36.0</v>
      </c>
      <c r="F549" s="39"/>
      <c r="G549" s="39">
        <v>33.7</v>
      </c>
      <c r="H549" s="39">
        <v>27.9</v>
      </c>
      <c r="I549" s="39">
        <v>0.8</v>
      </c>
      <c r="J549" s="39">
        <v>30.5</v>
      </c>
      <c r="K549" s="47" t="s">
        <v>63</v>
      </c>
      <c r="L549" s="39">
        <v>56.3</v>
      </c>
      <c r="M549" s="39"/>
      <c r="N549" s="39"/>
      <c r="O549" s="39"/>
      <c r="P549" s="39" t="str">
        <f t="shared" si="64"/>
        <v/>
      </c>
      <c r="Q549" s="54"/>
      <c r="R549" s="42">
        <f t="shared" si="65"/>
        <v>37.57612198</v>
      </c>
      <c r="S549" s="22">
        <f t="shared" si="2"/>
        <v>32.93612198</v>
      </c>
      <c r="T549" s="42">
        <f t="shared" si="66"/>
        <v>52.30481065</v>
      </c>
      <c r="U549" s="42">
        <f t="shared" si="67"/>
        <v>62.96958458</v>
      </c>
      <c r="V549" s="42" t="str">
        <f>L548+K549-L549</f>
        <v>#VALUE!</v>
      </c>
      <c r="W549" s="50"/>
      <c r="X549" s="23"/>
      <c r="Y549" s="23"/>
      <c r="Z549" s="23"/>
      <c r="AA549" s="23"/>
      <c r="AB549" s="23"/>
    </row>
    <row r="550" ht="12.75" customHeight="1">
      <c r="A550" s="8" t="s">
        <v>42</v>
      </c>
      <c r="B550" s="9">
        <v>43740.0</v>
      </c>
      <c r="C550" s="10">
        <v>0.375</v>
      </c>
      <c r="D550" s="10">
        <v>0.5</v>
      </c>
      <c r="E550" s="22">
        <v>35.0</v>
      </c>
      <c r="F550" s="22"/>
      <c r="G550" s="22">
        <v>29.3</v>
      </c>
      <c r="H550" s="22">
        <v>26.6</v>
      </c>
      <c r="I550" s="22">
        <v>3.3</v>
      </c>
      <c r="J550" s="22">
        <v>29.9</v>
      </c>
      <c r="K550" s="25" t="s">
        <v>109</v>
      </c>
      <c r="L550" s="22">
        <v>56.31</v>
      </c>
      <c r="M550" s="22"/>
      <c r="N550" s="22"/>
      <c r="O550" s="22">
        <f>E552</f>
        <v>36.2</v>
      </c>
      <c r="P550" s="22" t="str">
        <f t="shared" si="64"/>
        <v/>
      </c>
      <c r="Q550" s="33"/>
      <c r="R550" s="22">
        <f t="shared" si="65"/>
        <v>34.82194116</v>
      </c>
      <c r="S550" s="22">
        <f t="shared" si="2"/>
        <v>32.66194116</v>
      </c>
      <c r="T550" s="22">
        <f t="shared" si="66"/>
        <v>40.7524173</v>
      </c>
      <c r="U550" s="22">
        <f t="shared" si="67"/>
        <v>80.1472485</v>
      </c>
      <c r="V550" s="22" t="str">
        <f>L548+K550-L550</f>
        <v>#VALUE!</v>
      </c>
      <c r="W550" s="46"/>
      <c r="X550" s="23"/>
      <c r="Y550" s="23"/>
      <c r="Z550" s="23"/>
      <c r="AA550" s="23"/>
      <c r="AB550" s="23"/>
    </row>
    <row r="551" ht="12.75" customHeight="1">
      <c r="A551" s="4" t="s">
        <v>42</v>
      </c>
      <c r="B551" s="29">
        <v>43740.0</v>
      </c>
      <c r="C551" s="3">
        <v>0.625</v>
      </c>
      <c r="D551" s="3">
        <v>0.75</v>
      </c>
      <c r="E551" s="39">
        <v>36.2</v>
      </c>
      <c r="F551" s="39"/>
      <c r="G551" s="39">
        <v>30.3</v>
      </c>
      <c r="H551" s="39">
        <v>27.2</v>
      </c>
      <c r="I551" s="39">
        <v>0.7</v>
      </c>
      <c r="J551" s="39">
        <v>31.9</v>
      </c>
      <c r="K551" s="47" t="s">
        <v>63</v>
      </c>
      <c r="L551" s="39">
        <v>54.62</v>
      </c>
      <c r="M551" s="39"/>
      <c r="N551" s="39"/>
      <c r="O551" s="39"/>
      <c r="P551" s="39" t="str">
        <f t="shared" si="64"/>
        <v/>
      </c>
      <c r="Q551" s="48"/>
      <c r="R551" s="42">
        <f t="shared" si="65"/>
        <v>36.07043238</v>
      </c>
      <c r="S551" s="22">
        <f t="shared" si="2"/>
        <v>33.59043238</v>
      </c>
      <c r="T551" s="42">
        <f t="shared" si="66"/>
        <v>43.16185031</v>
      </c>
      <c r="U551" s="42">
        <f t="shared" si="67"/>
        <v>77.82435678</v>
      </c>
      <c r="V551" s="42" t="str">
        <f>L550+K551-L551</f>
        <v>#VALUE!</v>
      </c>
      <c r="W551" s="50"/>
      <c r="X551" s="23"/>
      <c r="Y551" s="23"/>
      <c r="Z551" s="23"/>
      <c r="AA551" s="23"/>
      <c r="AB551" s="23"/>
    </row>
    <row r="552" ht="12.75" customHeight="1">
      <c r="A552" s="8" t="s">
        <v>43</v>
      </c>
      <c r="B552" s="9">
        <v>43741.0</v>
      </c>
      <c r="C552" s="10">
        <v>0.375</v>
      </c>
      <c r="D552" s="10">
        <v>0.5</v>
      </c>
      <c r="E552" s="22">
        <v>36.2</v>
      </c>
      <c r="F552" s="22"/>
      <c r="G552" s="22">
        <v>28.8</v>
      </c>
      <c r="H552" s="22">
        <v>25.5</v>
      </c>
      <c r="I552" s="22">
        <v>5.0</v>
      </c>
      <c r="J552" s="22">
        <v>29.4</v>
      </c>
      <c r="K552" s="25" t="s">
        <v>63</v>
      </c>
      <c r="L552" s="22">
        <v>52.23</v>
      </c>
      <c r="M552" s="22"/>
      <c r="N552" s="22"/>
      <c r="O552" s="22">
        <f>E554</f>
        <v>35.8</v>
      </c>
      <c r="P552" s="22" t="str">
        <f t="shared" si="64"/>
        <v/>
      </c>
      <c r="Q552" s="53"/>
      <c r="R552" s="22">
        <f t="shared" si="65"/>
        <v>32.63056049</v>
      </c>
      <c r="S552" s="22">
        <f t="shared" si="2"/>
        <v>29.99056049</v>
      </c>
      <c r="T552" s="22">
        <f t="shared" si="66"/>
        <v>39.59220806</v>
      </c>
      <c r="U552" s="22">
        <f t="shared" si="67"/>
        <v>75.74864338</v>
      </c>
      <c r="V552" s="22" t="str">
        <f>L550+K552-L552</f>
        <v>#VALUE!</v>
      </c>
      <c r="W552" s="46"/>
      <c r="X552" s="23"/>
      <c r="Y552" s="23"/>
      <c r="Z552" s="23"/>
      <c r="AA552" s="23"/>
      <c r="AB552" s="23"/>
    </row>
    <row r="553" ht="12.75" customHeight="1">
      <c r="A553" s="4" t="s">
        <v>43</v>
      </c>
      <c r="B553" s="29">
        <v>43741.0</v>
      </c>
      <c r="C553" s="3">
        <v>0.625</v>
      </c>
      <c r="D553" s="3">
        <v>0.75</v>
      </c>
      <c r="E553" s="39">
        <v>35.8</v>
      </c>
      <c r="F553" s="39"/>
      <c r="G553" s="39">
        <v>33.4</v>
      </c>
      <c r="H553" s="39">
        <v>27.8</v>
      </c>
      <c r="I553" s="39">
        <v>0.5</v>
      </c>
      <c r="J553" s="39">
        <v>30.0</v>
      </c>
      <c r="K553" s="47" t="s">
        <v>63</v>
      </c>
      <c r="L553" s="39">
        <v>50.64</v>
      </c>
      <c r="M553" s="39">
        <v>63.41</v>
      </c>
      <c r="N553" s="39"/>
      <c r="O553" s="39"/>
      <c r="P553" s="39" t="str">
        <f t="shared" si="64"/>
        <v/>
      </c>
      <c r="Q553" s="54"/>
      <c r="R553" s="42">
        <f t="shared" si="65"/>
        <v>37.3577292</v>
      </c>
      <c r="S553" s="22">
        <f t="shared" si="2"/>
        <v>32.8777292</v>
      </c>
      <c r="T553" s="42">
        <f t="shared" si="66"/>
        <v>51.43555799</v>
      </c>
      <c r="U553" s="42">
        <f t="shared" si="67"/>
        <v>63.92023433</v>
      </c>
      <c r="V553" s="42" t="str">
        <f>L552+K553-L553</f>
        <v>#VALUE!</v>
      </c>
      <c r="W553" s="50"/>
      <c r="X553" s="23"/>
      <c r="Y553" s="23"/>
      <c r="Z553" s="23"/>
      <c r="AA553" s="23"/>
      <c r="AB553" s="23"/>
    </row>
    <row r="554" ht="12.75" customHeight="1">
      <c r="A554" s="8" t="s">
        <v>44</v>
      </c>
      <c r="B554" s="9">
        <v>43742.0</v>
      </c>
      <c r="C554" s="10">
        <v>0.375</v>
      </c>
      <c r="D554" s="10">
        <v>0.5</v>
      </c>
      <c r="E554" s="22">
        <v>35.8</v>
      </c>
      <c r="F554" s="22"/>
      <c r="G554" s="22">
        <v>28.5</v>
      </c>
      <c r="H554" s="22">
        <v>25.7</v>
      </c>
      <c r="I554" s="22">
        <v>2.0</v>
      </c>
      <c r="J554" s="22">
        <v>28.4</v>
      </c>
      <c r="K554" s="25" t="s">
        <v>174</v>
      </c>
      <c r="L554" s="22">
        <v>76.84</v>
      </c>
      <c r="M554" s="22"/>
      <c r="N554" s="22"/>
      <c r="O554" s="22" t="str">
        <f>E556</f>
        <v>?</v>
      </c>
      <c r="P554" s="22" t="str">
        <f t="shared" si="64"/>
        <v/>
      </c>
      <c r="Q554" s="33"/>
      <c r="R554" s="22">
        <f t="shared" si="65"/>
        <v>33.01980784</v>
      </c>
      <c r="S554" s="22">
        <f t="shared" si="2"/>
        <v>30.77980784</v>
      </c>
      <c r="T554" s="22">
        <f t="shared" si="66"/>
        <v>38.90996856</v>
      </c>
      <c r="U554" s="22">
        <f t="shared" si="67"/>
        <v>79.10519842</v>
      </c>
      <c r="V554" s="22" t="str">
        <f>M553+K554-L554</f>
        <v>#VALUE!</v>
      </c>
      <c r="W554" s="46"/>
      <c r="X554" s="23"/>
      <c r="Y554" s="23"/>
      <c r="Z554" s="23"/>
      <c r="AA554" s="23"/>
      <c r="AB554" s="23"/>
    </row>
    <row r="555" ht="12.75" customHeight="1">
      <c r="A555" s="4" t="s">
        <v>44</v>
      </c>
      <c r="B555" s="29">
        <v>43742.0</v>
      </c>
      <c r="C555" s="3">
        <v>0.625</v>
      </c>
      <c r="D555" s="3">
        <v>0.75</v>
      </c>
      <c r="E555" s="39">
        <v>34.9</v>
      </c>
      <c r="F555" s="39"/>
      <c r="G555" s="39">
        <v>33.1</v>
      </c>
      <c r="H555" s="39">
        <v>28.4</v>
      </c>
      <c r="I555" s="39">
        <v>1.8</v>
      </c>
      <c r="J555" s="39">
        <v>31.5</v>
      </c>
      <c r="K555" s="47" t="s">
        <v>63</v>
      </c>
      <c r="L555" s="39">
        <v>74.84</v>
      </c>
      <c r="M555" s="39"/>
      <c r="N555" s="39"/>
      <c r="O555" s="39"/>
      <c r="P555" s="39" t="str">
        <f t="shared" si="64"/>
        <v/>
      </c>
      <c r="Q555" s="48"/>
      <c r="R555" s="42">
        <f t="shared" si="65"/>
        <v>38.68484051</v>
      </c>
      <c r="S555" s="22">
        <f t="shared" si="2"/>
        <v>34.92484051</v>
      </c>
      <c r="T555" s="42">
        <f t="shared" si="66"/>
        <v>50.57887056</v>
      </c>
      <c r="U555" s="42">
        <f t="shared" si="67"/>
        <v>69.05025779</v>
      </c>
      <c r="V555" s="42" t="str">
        <f>L554+K555-L555</f>
        <v>#VALUE!</v>
      </c>
      <c r="W555" s="50"/>
      <c r="X555" s="23"/>
      <c r="Y555" s="23"/>
      <c r="Z555" s="23"/>
      <c r="AA555" s="23"/>
      <c r="AB555" s="23"/>
    </row>
    <row r="556" ht="12.75" customHeight="1">
      <c r="A556" s="8" t="s">
        <v>45</v>
      </c>
      <c r="B556" s="9">
        <v>43743.0</v>
      </c>
      <c r="C556" s="10">
        <v>0.375</v>
      </c>
      <c r="D556" s="10">
        <v>0.5</v>
      </c>
      <c r="E556" s="53" t="s">
        <v>191</v>
      </c>
      <c r="F556" s="53"/>
      <c r="G556" s="53" t="s">
        <v>191</v>
      </c>
      <c r="H556" s="53" t="s">
        <v>191</v>
      </c>
      <c r="I556" s="53" t="s">
        <v>191</v>
      </c>
      <c r="J556" s="53" t="s">
        <v>191</v>
      </c>
      <c r="K556" s="124" t="s">
        <v>57</v>
      </c>
      <c r="L556" s="53" t="s">
        <v>191</v>
      </c>
      <c r="M556" s="22"/>
      <c r="N556" s="22"/>
      <c r="O556" s="22">
        <f>E558</f>
        <v>34.6</v>
      </c>
      <c r="P556" s="22" t="str">
        <f t="shared" si="64"/>
        <v/>
      </c>
      <c r="Q556" s="53"/>
      <c r="R556" s="22"/>
      <c r="S556" s="22" t="str">
        <f t="shared" si="2"/>
        <v/>
      </c>
      <c r="T556" s="22"/>
      <c r="U556" s="22"/>
      <c r="V556" s="22"/>
      <c r="W556" s="125" t="s">
        <v>231</v>
      </c>
      <c r="X556" s="23"/>
      <c r="Y556" s="23"/>
      <c r="Z556" s="23"/>
      <c r="AA556" s="23"/>
      <c r="AB556" s="23"/>
    </row>
    <row r="557" ht="12.75" customHeight="1">
      <c r="A557" s="4" t="s">
        <v>45</v>
      </c>
      <c r="B557" s="29">
        <v>43743.0</v>
      </c>
      <c r="C557" s="3">
        <v>0.625</v>
      </c>
      <c r="D557" s="3">
        <v>0.75</v>
      </c>
      <c r="E557" s="39"/>
      <c r="F557" s="39"/>
      <c r="G557" s="39"/>
      <c r="H557" s="39"/>
      <c r="I557" s="39"/>
      <c r="J557" s="39"/>
      <c r="K557" s="47"/>
      <c r="L557" s="39"/>
      <c r="M557" s="39"/>
      <c r="N557" s="39"/>
      <c r="O557" s="39"/>
      <c r="P557" s="39" t="str">
        <f t="shared" si="64"/>
        <v/>
      </c>
      <c r="Q557" s="54"/>
      <c r="R557" s="42" t="str">
        <f t="shared" ref="R557:R564" si="69">IF(H557="","",6.1078*(10^(((7.5*H557)/(237.3+H557)))))</f>
        <v/>
      </c>
      <c r="S557" s="22" t="str">
        <f t="shared" si="2"/>
        <v/>
      </c>
      <c r="T557" s="42" t="str">
        <f t="shared" ref="T557:T564" si="70">IF(G557="","",6.1078*(10^(((7.5*G557)/(237.3+G557)))))</f>
        <v/>
      </c>
      <c r="U557" s="42" t="str">
        <f t="shared" ref="U557:U564" si="71">IF(T557="","",(S557/T557)*100)</f>
        <v/>
      </c>
      <c r="V557" s="42"/>
      <c r="W557" s="50"/>
      <c r="X557" s="23"/>
      <c r="Y557" s="23"/>
      <c r="Z557" s="23"/>
      <c r="AA557" s="23"/>
      <c r="AB557" s="23"/>
    </row>
    <row r="558" ht="12.75" customHeight="1">
      <c r="A558" s="8" t="s">
        <v>46</v>
      </c>
      <c r="B558" s="9">
        <v>43744.0</v>
      </c>
      <c r="C558" s="10">
        <v>0.375</v>
      </c>
      <c r="D558" s="10">
        <v>0.5</v>
      </c>
      <c r="E558" s="22">
        <v>34.6</v>
      </c>
      <c r="F558" s="22"/>
      <c r="G558" s="22">
        <v>26.6</v>
      </c>
      <c r="H558" s="22">
        <v>25.6</v>
      </c>
      <c r="I558" s="22">
        <v>1.5</v>
      </c>
      <c r="J558" s="22">
        <v>28.9</v>
      </c>
      <c r="K558" s="25" t="s">
        <v>93</v>
      </c>
      <c r="L558" s="22">
        <v>62.42</v>
      </c>
      <c r="M558" s="22"/>
      <c r="N558" s="22"/>
      <c r="O558" s="22">
        <f>E560</f>
        <v>35</v>
      </c>
      <c r="P558" s="22" t="str">
        <f t="shared" si="64"/>
        <v/>
      </c>
      <c r="Q558" s="33"/>
      <c r="R558" s="22">
        <f t="shared" si="69"/>
        <v>32.82468122</v>
      </c>
      <c r="S558" s="22">
        <f t="shared" si="2"/>
        <v>32.02468122</v>
      </c>
      <c r="T558" s="22">
        <f t="shared" si="70"/>
        <v>34.82194116</v>
      </c>
      <c r="U558" s="22">
        <f t="shared" si="71"/>
        <v>91.96696147</v>
      </c>
      <c r="V558" s="22" t="str">
        <f>L555+K558-L558</f>
        <v>#VALUE!</v>
      </c>
      <c r="W558" s="46"/>
      <c r="X558" s="23"/>
      <c r="Y558" s="23"/>
      <c r="Z558" s="23"/>
      <c r="AA558" s="23"/>
      <c r="AB558" s="23"/>
    </row>
    <row r="559" ht="12.75" customHeight="1">
      <c r="A559" s="4" t="s">
        <v>46</v>
      </c>
      <c r="B559" s="29">
        <v>43744.0</v>
      </c>
      <c r="C559" s="3">
        <v>0.625</v>
      </c>
      <c r="D559" s="3">
        <v>0.75</v>
      </c>
      <c r="E559" s="39"/>
      <c r="F559" s="39"/>
      <c r="G559" s="39"/>
      <c r="H559" s="39"/>
      <c r="I559" s="39"/>
      <c r="J559" s="39"/>
      <c r="K559" s="47"/>
      <c r="L559" s="39"/>
      <c r="M559" s="39"/>
      <c r="N559" s="39"/>
      <c r="O559" s="39"/>
      <c r="P559" s="39" t="str">
        <f t="shared" si="64"/>
        <v/>
      </c>
      <c r="Q559" s="48"/>
      <c r="R559" s="39" t="str">
        <f t="shared" si="69"/>
        <v/>
      </c>
      <c r="S559" s="22" t="str">
        <f t="shared" si="2"/>
        <v/>
      </c>
      <c r="T559" s="39" t="str">
        <f t="shared" si="70"/>
        <v/>
      </c>
      <c r="U559" s="39" t="str">
        <f t="shared" si="71"/>
        <v/>
      </c>
      <c r="V559" s="42"/>
      <c r="W559" s="50"/>
      <c r="X559" s="23"/>
      <c r="Y559" s="23"/>
      <c r="Z559" s="23"/>
      <c r="AA559" s="23"/>
      <c r="AB559" s="23"/>
    </row>
    <row r="560" ht="12.75" customHeight="1">
      <c r="A560" s="8" t="s">
        <v>25</v>
      </c>
      <c r="B560" s="9">
        <v>43745.0</v>
      </c>
      <c r="C560" s="10">
        <v>0.375</v>
      </c>
      <c r="D560" s="10">
        <v>0.5</v>
      </c>
      <c r="E560" s="22">
        <v>35.0</v>
      </c>
      <c r="F560" s="22"/>
      <c r="G560" s="22">
        <v>28.6</v>
      </c>
      <c r="H560" s="22">
        <v>25.6</v>
      </c>
      <c r="I560" s="22">
        <v>3.0</v>
      </c>
      <c r="J560" s="22">
        <v>31.4</v>
      </c>
      <c r="K560" s="25" t="s">
        <v>63</v>
      </c>
      <c r="L560" s="22">
        <v>60.01</v>
      </c>
      <c r="M560" s="22"/>
      <c r="N560" s="22"/>
      <c r="O560" s="22">
        <f>E562</f>
        <v>35</v>
      </c>
      <c r="P560" s="22" t="str">
        <f t="shared" si="64"/>
        <v/>
      </c>
      <c r="Q560" s="53"/>
      <c r="R560" s="22">
        <f t="shared" si="69"/>
        <v>32.82468122</v>
      </c>
      <c r="S560" s="22">
        <f t="shared" si="2"/>
        <v>30.42468122</v>
      </c>
      <c r="T560" s="22">
        <f t="shared" si="70"/>
        <v>39.13623594</v>
      </c>
      <c r="U560" s="22">
        <f t="shared" si="71"/>
        <v>77.74043795</v>
      </c>
      <c r="V560" s="22" t="str">
        <f>L558+K560-L560</f>
        <v>#VALUE!</v>
      </c>
      <c r="W560" s="46"/>
      <c r="X560" s="23"/>
      <c r="Y560" s="23"/>
      <c r="Z560" s="23"/>
      <c r="AA560" s="23"/>
      <c r="AB560" s="23"/>
    </row>
    <row r="561" ht="12.75" customHeight="1">
      <c r="A561" s="4" t="s">
        <v>25</v>
      </c>
      <c r="B561" s="29">
        <v>43745.0</v>
      </c>
      <c r="C561" s="3">
        <v>0.625</v>
      </c>
      <c r="D561" s="3">
        <v>0.75</v>
      </c>
      <c r="E561" s="39">
        <v>34.8</v>
      </c>
      <c r="F561" s="39"/>
      <c r="G561" s="39">
        <v>32.8</v>
      </c>
      <c r="H561" s="39">
        <v>27.1</v>
      </c>
      <c r="I561" s="39">
        <v>1.5</v>
      </c>
      <c r="J561" s="39">
        <v>32.5</v>
      </c>
      <c r="K561" s="47" t="s">
        <v>63</v>
      </c>
      <c r="L561" s="39">
        <v>58.95</v>
      </c>
      <c r="M561" s="39"/>
      <c r="N561" s="39"/>
      <c r="O561" s="39"/>
      <c r="P561" s="39" t="str">
        <f t="shared" si="64"/>
        <v/>
      </c>
      <c r="Q561" s="54"/>
      <c r="R561" s="39">
        <f t="shared" si="69"/>
        <v>35.85968262</v>
      </c>
      <c r="S561" s="22">
        <f t="shared" si="2"/>
        <v>31.29968262</v>
      </c>
      <c r="T561" s="39">
        <f t="shared" si="70"/>
        <v>49.73459608</v>
      </c>
      <c r="U561" s="39">
        <f t="shared" si="71"/>
        <v>62.93342079</v>
      </c>
      <c r="V561" s="42" t="str">
        <f t="shared" ref="V561:V562" si="72">L560+K561-L561</f>
        <v>#VALUE!</v>
      </c>
      <c r="W561" s="50"/>
      <c r="X561" s="23"/>
      <c r="Y561" s="23"/>
      <c r="Z561" s="23"/>
      <c r="AA561" s="23"/>
      <c r="AB561" s="23"/>
    </row>
    <row r="562" ht="12.75" customHeight="1">
      <c r="A562" s="8" t="s">
        <v>39</v>
      </c>
      <c r="B562" s="9">
        <v>43746.0</v>
      </c>
      <c r="C562" s="10">
        <v>0.375</v>
      </c>
      <c r="D562" s="10">
        <v>0.5</v>
      </c>
      <c r="E562" s="22">
        <v>35.0</v>
      </c>
      <c r="F562" s="22"/>
      <c r="G562" s="22">
        <v>29.5</v>
      </c>
      <c r="H562" s="22">
        <v>26.1</v>
      </c>
      <c r="I562" s="22">
        <v>5.6</v>
      </c>
      <c r="J562" s="22">
        <v>31.1</v>
      </c>
      <c r="K562" s="25" t="s">
        <v>63</v>
      </c>
      <c r="L562" s="142">
        <v>55.98</v>
      </c>
      <c r="M562" s="142">
        <v>57.28</v>
      </c>
      <c r="N562" s="22"/>
      <c r="O562" s="22">
        <f>E564</f>
        <v>29.4</v>
      </c>
      <c r="P562" s="22" t="str">
        <f t="shared" si="64"/>
        <v/>
      </c>
      <c r="Q562" s="33"/>
      <c r="R562" s="22">
        <f t="shared" si="69"/>
        <v>33.81046118</v>
      </c>
      <c r="S562" s="22">
        <f t="shared" si="2"/>
        <v>31.09046118</v>
      </c>
      <c r="T562" s="22">
        <f t="shared" si="70"/>
        <v>41.22471588</v>
      </c>
      <c r="U562" s="22">
        <f t="shared" si="71"/>
        <v>75.41704173</v>
      </c>
      <c r="V562" s="22" t="str">
        <f t="shared" si="72"/>
        <v>#VALUE!</v>
      </c>
      <c r="W562" s="46"/>
      <c r="X562" s="23"/>
      <c r="Y562" s="23"/>
      <c r="Z562" s="23"/>
      <c r="AA562" s="23"/>
      <c r="AB562" s="23"/>
    </row>
    <row r="563" ht="12.75" customHeight="1">
      <c r="A563" s="4" t="s">
        <v>39</v>
      </c>
      <c r="B563" s="29">
        <v>43746.0</v>
      </c>
      <c r="C563" s="3">
        <v>0.625</v>
      </c>
      <c r="D563" s="3">
        <v>0.75</v>
      </c>
      <c r="E563" s="39">
        <v>34.8</v>
      </c>
      <c r="F563" s="39"/>
      <c r="G563" s="39">
        <v>27.3</v>
      </c>
      <c r="H563" s="39">
        <v>24.4</v>
      </c>
      <c r="I563" s="39">
        <v>1.8</v>
      </c>
      <c r="J563" s="39">
        <v>31.0</v>
      </c>
      <c r="K563" s="47" t="s">
        <v>63</v>
      </c>
      <c r="L563" s="39">
        <v>57.1</v>
      </c>
      <c r="M563" s="39"/>
      <c r="N563" s="39"/>
      <c r="O563" s="39"/>
      <c r="P563" s="39" t="str">
        <f t="shared" si="64"/>
        <v/>
      </c>
      <c r="Q563" s="48"/>
      <c r="R563" s="39">
        <f t="shared" si="69"/>
        <v>30.56038249</v>
      </c>
      <c r="S563" s="22">
        <f t="shared" si="2"/>
        <v>28.24038249</v>
      </c>
      <c r="T563" s="39">
        <f t="shared" si="70"/>
        <v>36.28226002</v>
      </c>
      <c r="U563" s="39">
        <f t="shared" si="71"/>
        <v>77.83523537</v>
      </c>
      <c r="V563" s="42" t="str">
        <f>M562+K563-L563</f>
        <v>#VALUE!</v>
      </c>
      <c r="W563" s="50"/>
      <c r="X563" s="23"/>
      <c r="Y563" s="23"/>
      <c r="Z563" s="23"/>
      <c r="AA563" s="23"/>
      <c r="AB563" s="23"/>
    </row>
    <row r="564" ht="12.75" customHeight="1">
      <c r="A564" s="8" t="s">
        <v>42</v>
      </c>
      <c r="B564" s="9">
        <v>43747.0</v>
      </c>
      <c r="C564" s="10">
        <v>0.375</v>
      </c>
      <c r="D564" s="10">
        <v>0.5</v>
      </c>
      <c r="E564" s="22">
        <v>29.4</v>
      </c>
      <c r="F564" s="22"/>
      <c r="G564" s="22">
        <v>28.8</v>
      </c>
      <c r="H564" s="22">
        <v>25.7</v>
      </c>
      <c r="I564" s="22">
        <v>7.1</v>
      </c>
      <c r="J564" s="22">
        <v>28.1</v>
      </c>
      <c r="K564" s="25" t="s">
        <v>184</v>
      </c>
      <c r="L564" s="22">
        <v>55.92</v>
      </c>
      <c r="M564" s="22"/>
      <c r="N564" s="22"/>
      <c r="O564" s="22">
        <f>E566</f>
        <v>35</v>
      </c>
      <c r="P564" s="22" t="str">
        <f t="shared" si="64"/>
        <v/>
      </c>
      <c r="Q564" s="53"/>
      <c r="R564" s="22">
        <f t="shared" si="69"/>
        <v>33.01980784</v>
      </c>
      <c r="S564" s="22">
        <f t="shared" si="2"/>
        <v>30.53980784</v>
      </c>
      <c r="T564" s="22">
        <f t="shared" si="70"/>
        <v>39.59220806</v>
      </c>
      <c r="U564" s="22">
        <f t="shared" si="71"/>
        <v>77.13590459</v>
      </c>
      <c r="V564" s="22" t="str">
        <f>L563+K564-L564</f>
        <v>#VALUE!</v>
      </c>
      <c r="W564" s="46"/>
      <c r="X564" s="23"/>
      <c r="Y564" s="23"/>
      <c r="Z564" s="23"/>
      <c r="AA564" s="23"/>
      <c r="AB564" s="23"/>
    </row>
    <row r="565" ht="12.75" customHeight="1">
      <c r="A565" s="4" t="s">
        <v>42</v>
      </c>
      <c r="B565" s="29">
        <v>43747.0</v>
      </c>
      <c r="C565" s="3">
        <v>0.625</v>
      </c>
      <c r="D565" s="3">
        <v>0.75</v>
      </c>
      <c r="E565" s="54" t="s">
        <v>191</v>
      </c>
      <c r="F565" s="54"/>
      <c r="G565" s="54" t="s">
        <v>191</v>
      </c>
      <c r="H565" s="54" t="s">
        <v>191</v>
      </c>
      <c r="I565" s="54" t="s">
        <v>191</v>
      </c>
      <c r="J565" s="54" t="s">
        <v>191</v>
      </c>
      <c r="K565" s="124" t="s">
        <v>249</v>
      </c>
      <c r="L565" s="54" t="s">
        <v>191</v>
      </c>
      <c r="M565" s="39"/>
      <c r="N565" s="39"/>
      <c r="O565" s="39"/>
      <c r="P565" s="39" t="str">
        <f t="shared" si="64"/>
        <v/>
      </c>
      <c r="Q565" s="54"/>
      <c r="R565" s="39"/>
      <c r="S565" s="22" t="str">
        <f t="shared" si="2"/>
        <v/>
      </c>
      <c r="T565" s="39"/>
      <c r="U565" s="39"/>
      <c r="V565" s="42"/>
      <c r="W565" s="125" t="s">
        <v>231</v>
      </c>
      <c r="X565" s="23"/>
      <c r="Y565" s="23"/>
      <c r="Z565" s="23"/>
      <c r="AA565" s="23"/>
      <c r="AB565" s="23"/>
    </row>
    <row r="566" ht="12.75" customHeight="1">
      <c r="A566" s="8" t="s">
        <v>43</v>
      </c>
      <c r="B566" s="9">
        <v>43748.0</v>
      </c>
      <c r="C566" s="10">
        <v>0.375</v>
      </c>
      <c r="D566" s="10">
        <v>0.5</v>
      </c>
      <c r="E566" s="22">
        <v>35.0</v>
      </c>
      <c r="F566" s="22"/>
      <c r="G566" s="22">
        <v>28.4</v>
      </c>
      <c r="H566" s="22">
        <v>25.6</v>
      </c>
      <c r="I566" s="22">
        <v>2.9</v>
      </c>
      <c r="J566" s="22">
        <v>29.5</v>
      </c>
      <c r="K566" s="25" t="s">
        <v>63</v>
      </c>
      <c r="L566" s="22">
        <v>50.7</v>
      </c>
      <c r="M566" s="22"/>
      <c r="N566" s="22"/>
      <c r="O566" s="22">
        <f>E568</f>
        <v>35.8</v>
      </c>
      <c r="P566" s="22" t="str">
        <f t="shared" si="64"/>
        <v/>
      </c>
      <c r="Q566" s="33"/>
      <c r="R566" s="22">
        <f t="shared" ref="R566:R594" si="73">IF(H566="","",6.1078*(10^(((7.5*H566)/(237.3+H566)))))</f>
        <v>32.82468122</v>
      </c>
      <c r="S566" s="22">
        <f t="shared" si="2"/>
        <v>30.58468122</v>
      </c>
      <c r="T566" s="22">
        <f t="shared" ref="T566:T594" si="74">IF(G566="","",6.1078*(10^(((7.5*G566)/(237.3+G566)))))</f>
        <v>38.68484051</v>
      </c>
      <c r="U566" s="22">
        <f t="shared" ref="U566:U570" si="75">IF(T566="","",(S566/T566)*100)</f>
        <v>79.06115371</v>
      </c>
      <c r="V566" s="22" t="str">
        <f>L564+K566-L566</f>
        <v>#VALUE!</v>
      </c>
      <c r="W566" s="46"/>
      <c r="X566" s="23"/>
      <c r="Y566" s="23"/>
      <c r="Z566" s="23"/>
      <c r="AA566" s="23"/>
      <c r="AB566" s="23"/>
    </row>
    <row r="567" ht="12.75" customHeight="1">
      <c r="A567" s="4" t="s">
        <v>43</v>
      </c>
      <c r="B567" s="29">
        <v>43748.0</v>
      </c>
      <c r="C567" s="3">
        <v>0.625</v>
      </c>
      <c r="D567" s="3">
        <v>0.75</v>
      </c>
      <c r="E567" s="39">
        <v>35.4</v>
      </c>
      <c r="F567" s="39"/>
      <c r="G567" s="39">
        <v>33.6</v>
      </c>
      <c r="H567" s="39">
        <v>26.4</v>
      </c>
      <c r="I567" s="39">
        <v>1.2</v>
      </c>
      <c r="J567" s="39">
        <v>30.7</v>
      </c>
      <c r="K567" s="47" t="s">
        <v>63</v>
      </c>
      <c r="L567" s="39">
        <v>47.48</v>
      </c>
      <c r="M567" s="39"/>
      <c r="N567" s="39"/>
      <c r="O567" s="39"/>
      <c r="P567" s="39" t="str">
        <f t="shared" si="64"/>
        <v/>
      </c>
      <c r="Q567" s="48"/>
      <c r="R567" s="39">
        <f t="shared" si="73"/>
        <v>34.41422945</v>
      </c>
      <c r="S567" s="22">
        <f t="shared" si="2"/>
        <v>28.65422945</v>
      </c>
      <c r="T567" s="39">
        <f t="shared" si="74"/>
        <v>52.01365417</v>
      </c>
      <c r="U567" s="39">
        <f t="shared" si="75"/>
        <v>55.08982191</v>
      </c>
      <c r="V567" s="42" t="str">
        <f>L566+K567-L567</f>
        <v>#VALUE!</v>
      </c>
      <c r="W567" s="50"/>
      <c r="X567" s="23"/>
      <c r="Y567" s="23"/>
      <c r="Z567" s="23"/>
      <c r="AA567" s="23"/>
      <c r="AB567" s="23"/>
    </row>
    <row r="568" ht="12.75" customHeight="1">
      <c r="A568" s="8" t="s">
        <v>44</v>
      </c>
      <c r="B568" s="9">
        <v>43749.0</v>
      </c>
      <c r="C568" s="10">
        <v>0.375</v>
      </c>
      <c r="D568" s="10">
        <v>0.5</v>
      </c>
      <c r="E568" s="22">
        <v>35.8</v>
      </c>
      <c r="F568" s="22"/>
      <c r="G568" s="22">
        <v>28.0</v>
      </c>
      <c r="H568" s="22">
        <v>25.8</v>
      </c>
      <c r="I568" s="22">
        <v>2.4</v>
      </c>
      <c r="J568" s="22">
        <v>28.4</v>
      </c>
      <c r="K568" s="25" t="s">
        <v>63</v>
      </c>
      <c r="L568" s="22">
        <v>44.85</v>
      </c>
      <c r="M568" s="22"/>
      <c r="N568" s="22"/>
      <c r="O568" s="22">
        <f>E570</f>
        <v>35.1</v>
      </c>
      <c r="P568" s="22" t="str">
        <f t="shared" si="64"/>
        <v/>
      </c>
      <c r="Q568" s="53"/>
      <c r="R568" s="22">
        <f t="shared" si="73"/>
        <v>33.21594473</v>
      </c>
      <c r="S568" s="22">
        <f t="shared" si="2"/>
        <v>31.45594473</v>
      </c>
      <c r="T568" s="22">
        <f t="shared" si="74"/>
        <v>37.79562539</v>
      </c>
      <c r="U568" s="22">
        <f t="shared" si="75"/>
        <v>83.22641683</v>
      </c>
      <c r="V568" s="22" t="str">
        <f>L566+K568-L568</f>
        <v>#VALUE!</v>
      </c>
      <c r="W568" s="46"/>
      <c r="X568" s="23"/>
      <c r="Y568" s="23"/>
      <c r="Z568" s="23"/>
      <c r="AA568" s="23"/>
      <c r="AB568" s="23"/>
    </row>
    <row r="569" ht="12.75" customHeight="1">
      <c r="A569" s="4" t="s">
        <v>44</v>
      </c>
      <c r="B569" s="29">
        <v>43749.0</v>
      </c>
      <c r="C569" s="3">
        <v>0.625</v>
      </c>
      <c r="D569" s="3">
        <v>0.75</v>
      </c>
      <c r="E569" s="39">
        <v>34.4</v>
      </c>
      <c r="F569" s="39"/>
      <c r="G569" s="39">
        <v>32.1</v>
      </c>
      <c r="H569" s="39">
        <v>27.8</v>
      </c>
      <c r="I569" s="39">
        <v>2.5</v>
      </c>
      <c r="J569" s="39">
        <v>34.4</v>
      </c>
      <c r="K569" s="47" t="s">
        <v>228</v>
      </c>
      <c r="L569" s="39">
        <v>43.17</v>
      </c>
      <c r="M569" s="39">
        <v>81.4</v>
      </c>
      <c r="N569" s="39"/>
      <c r="O569" s="39"/>
      <c r="P569" s="39" t="str">
        <f t="shared" si="64"/>
        <v/>
      </c>
      <c r="Q569" s="54"/>
      <c r="R569" s="42">
        <f t="shared" si="73"/>
        <v>37.3577292</v>
      </c>
      <c r="S569" s="22">
        <f t="shared" si="2"/>
        <v>33.9177292</v>
      </c>
      <c r="T569" s="42">
        <f t="shared" si="74"/>
        <v>47.81205043</v>
      </c>
      <c r="U569" s="42">
        <f t="shared" si="75"/>
        <v>70.9397085</v>
      </c>
      <c r="V569" s="42" t="str">
        <f>L568+K569-L569</f>
        <v>#VALUE!</v>
      </c>
      <c r="W569" s="50"/>
      <c r="X569" s="23"/>
      <c r="Y569" s="23"/>
      <c r="Z569" s="23"/>
      <c r="AA569" s="23"/>
      <c r="AB569" s="23"/>
    </row>
    <row r="570" ht="12.75" customHeight="1">
      <c r="A570" s="8" t="s">
        <v>45</v>
      </c>
      <c r="B570" s="9">
        <v>43750.0</v>
      </c>
      <c r="C570" s="10">
        <v>0.375</v>
      </c>
      <c r="D570" s="10">
        <v>0.5</v>
      </c>
      <c r="E570" s="22">
        <v>35.1</v>
      </c>
      <c r="F570" s="22"/>
      <c r="G570" s="22">
        <v>27.9</v>
      </c>
      <c r="H570" s="22">
        <v>25.1</v>
      </c>
      <c r="I570" s="22">
        <v>3.1</v>
      </c>
      <c r="J570" s="22">
        <v>31.0</v>
      </c>
      <c r="K570" s="25" t="s">
        <v>63</v>
      </c>
      <c r="L570" s="22">
        <v>79.21</v>
      </c>
      <c r="M570" s="22"/>
      <c r="N570" s="22"/>
      <c r="O570" s="22">
        <f>E572</f>
        <v>35.5</v>
      </c>
      <c r="P570" s="22" t="str">
        <f t="shared" si="64"/>
        <v/>
      </c>
      <c r="Q570" s="33"/>
      <c r="R570" s="22">
        <f t="shared" si="73"/>
        <v>31.86404936</v>
      </c>
      <c r="S570" s="22">
        <f t="shared" si="2"/>
        <v>29.62404936</v>
      </c>
      <c r="T570" s="22">
        <f t="shared" si="74"/>
        <v>37.57612198</v>
      </c>
      <c r="U570" s="22">
        <f t="shared" si="75"/>
        <v>78.83743133</v>
      </c>
      <c r="V570" s="22" t="str">
        <f>M569+K570-L570</f>
        <v>#VALUE!</v>
      </c>
      <c r="W570" s="46"/>
      <c r="X570" s="23"/>
      <c r="Y570" s="23"/>
      <c r="Z570" s="23"/>
      <c r="AA570" s="23"/>
      <c r="AB570" s="23"/>
    </row>
    <row r="571" ht="12.75" customHeight="1">
      <c r="A571" s="4" t="s">
        <v>45</v>
      </c>
      <c r="B571" s="29">
        <v>43750.0</v>
      </c>
      <c r="C571" s="3">
        <v>0.625</v>
      </c>
      <c r="D571" s="3">
        <v>0.75</v>
      </c>
      <c r="E571" s="39"/>
      <c r="F571" s="39"/>
      <c r="G571" s="39"/>
      <c r="H571" s="39"/>
      <c r="I571" s="39"/>
      <c r="J571" s="39"/>
      <c r="K571" s="47"/>
      <c r="L571" s="39"/>
      <c r="M571" s="39"/>
      <c r="N571" s="39"/>
      <c r="O571" s="39"/>
      <c r="P571" s="39" t="str">
        <f t="shared" si="64"/>
        <v/>
      </c>
      <c r="Q571" s="48"/>
      <c r="R571" s="42" t="str">
        <f t="shared" si="73"/>
        <v/>
      </c>
      <c r="S571" s="22" t="str">
        <f t="shared" si="2"/>
        <v/>
      </c>
      <c r="T571" s="42" t="str">
        <f t="shared" si="74"/>
        <v/>
      </c>
      <c r="U571" s="42"/>
      <c r="V571" s="42"/>
      <c r="W571" s="50"/>
      <c r="X571" s="23"/>
      <c r="Y571" s="23"/>
      <c r="Z571" s="23"/>
      <c r="AA571" s="23"/>
      <c r="AB571" s="23"/>
    </row>
    <row r="572" ht="12.75" customHeight="1">
      <c r="A572" s="8" t="s">
        <v>46</v>
      </c>
      <c r="B572" s="9">
        <v>43751.0</v>
      </c>
      <c r="C572" s="10">
        <v>0.375</v>
      </c>
      <c r="D572" s="10">
        <v>0.5</v>
      </c>
      <c r="E572" s="22">
        <v>35.5</v>
      </c>
      <c r="F572" s="22"/>
      <c r="G572" s="22">
        <v>27.2</v>
      </c>
      <c r="H572" s="22">
        <v>25.9</v>
      </c>
      <c r="I572" s="22">
        <v>2.3</v>
      </c>
      <c r="J572" s="22">
        <v>28.7</v>
      </c>
      <c r="K572" s="25" t="s">
        <v>63</v>
      </c>
      <c r="L572" s="22">
        <v>68.89</v>
      </c>
      <c r="M572" s="22"/>
      <c r="N572" s="22"/>
      <c r="O572" s="22">
        <f>E574</f>
        <v>35.2</v>
      </c>
      <c r="P572" s="22" t="str">
        <f t="shared" si="64"/>
        <v/>
      </c>
      <c r="Q572" s="53"/>
      <c r="R572" s="22">
        <f t="shared" si="73"/>
        <v>33.41309631</v>
      </c>
      <c r="S572" s="22">
        <f t="shared" si="2"/>
        <v>32.37309631</v>
      </c>
      <c r="T572" s="22">
        <f t="shared" si="74"/>
        <v>36.07043238</v>
      </c>
      <c r="U572" s="22">
        <f t="shared" ref="U572:U594" si="76">IF(T572="","",(S572/T572)*100)</f>
        <v>89.74967633</v>
      </c>
      <c r="V572" s="22" t="str">
        <f>L570+K572-L572</f>
        <v>#VALUE!</v>
      </c>
      <c r="W572" s="46"/>
      <c r="X572" s="23"/>
      <c r="Y572" s="23"/>
      <c r="Z572" s="23"/>
      <c r="AA572" s="23"/>
      <c r="AB572" s="23"/>
    </row>
    <row r="573" ht="12.75" customHeight="1">
      <c r="A573" s="4" t="s">
        <v>46</v>
      </c>
      <c r="B573" s="29">
        <v>43751.0</v>
      </c>
      <c r="C573" s="3">
        <v>0.625</v>
      </c>
      <c r="D573" s="3">
        <v>0.75</v>
      </c>
      <c r="E573" s="39"/>
      <c r="F573" s="39"/>
      <c r="G573" s="39"/>
      <c r="H573" s="39"/>
      <c r="I573" s="39"/>
      <c r="J573" s="39"/>
      <c r="K573" s="47"/>
      <c r="L573" s="39"/>
      <c r="M573" s="39"/>
      <c r="N573" s="39"/>
      <c r="O573" s="39"/>
      <c r="P573" s="39" t="str">
        <f t="shared" si="64"/>
        <v/>
      </c>
      <c r="Q573" s="54"/>
      <c r="R573" s="42" t="str">
        <f t="shared" si="73"/>
        <v/>
      </c>
      <c r="S573" s="22" t="str">
        <f t="shared" si="2"/>
        <v/>
      </c>
      <c r="T573" s="42" t="str">
        <f t="shared" si="74"/>
        <v/>
      </c>
      <c r="U573" s="42" t="str">
        <f t="shared" si="76"/>
        <v/>
      </c>
      <c r="V573" s="42"/>
      <c r="W573" s="50"/>
      <c r="X573" s="23"/>
      <c r="Y573" s="23"/>
      <c r="Z573" s="23"/>
      <c r="AA573" s="23"/>
      <c r="AB573" s="23"/>
    </row>
    <row r="574" ht="12.75" customHeight="1">
      <c r="A574" s="8" t="s">
        <v>25</v>
      </c>
      <c r="B574" s="9">
        <v>43752.0</v>
      </c>
      <c r="C574" s="10">
        <v>0.375</v>
      </c>
      <c r="D574" s="10">
        <v>0.5</v>
      </c>
      <c r="E574" s="22">
        <v>35.2</v>
      </c>
      <c r="F574" s="22"/>
      <c r="G574" s="22">
        <v>28.4</v>
      </c>
      <c r="H574" s="22">
        <v>25.9</v>
      </c>
      <c r="I574" s="22">
        <v>2.1</v>
      </c>
      <c r="J574" s="22">
        <v>28.1</v>
      </c>
      <c r="K574" s="25" t="s">
        <v>52</v>
      </c>
      <c r="L574" s="22">
        <v>78.39</v>
      </c>
      <c r="M574" s="22"/>
      <c r="N574" s="22"/>
      <c r="O574" s="22">
        <f>E576</f>
        <v>35.2</v>
      </c>
      <c r="P574" s="22" t="str">
        <f t="shared" si="64"/>
        <v/>
      </c>
      <c r="Q574" s="33"/>
      <c r="R574" s="22">
        <f t="shared" si="73"/>
        <v>33.41309631</v>
      </c>
      <c r="S574" s="22">
        <f t="shared" si="2"/>
        <v>31.41309631</v>
      </c>
      <c r="T574" s="22">
        <f t="shared" si="74"/>
        <v>38.68484051</v>
      </c>
      <c r="U574" s="22">
        <f t="shared" si="76"/>
        <v>81.20260004</v>
      </c>
      <c r="V574" s="22" t="str">
        <f>L572+K574-L574</f>
        <v>#VALUE!</v>
      </c>
      <c r="W574" s="46"/>
      <c r="X574" s="23"/>
      <c r="Y574" s="23"/>
      <c r="Z574" s="23"/>
      <c r="AA574" s="23"/>
      <c r="AB574" s="23"/>
    </row>
    <row r="575" ht="12.75" customHeight="1">
      <c r="A575" s="4" t="s">
        <v>25</v>
      </c>
      <c r="B575" s="29">
        <v>43752.0</v>
      </c>
      <c r="C575" s="3">
        <v>0.625</v>
      </c>
      <c r="D575" s="3">
        <v>0.75</v>
      </c>
      <c r="E575" s="39">
        <v>35.2</v>
      </c>
      <c r="F575" s="39"/>
      <c r="G575" s="39">
        <v>31.6</v>
      </c>
      <c r="H575" s="39">
        <v>27.4</v>
      </c>
      <c r="I575" s="39">
        <v>0.5</v>
      </c>
      <c r="J575" s="39">
        <v>32.1</v>
      </c>
      <c r="K575" s="47" t="s">
        <v>63</v>
      </c>
      <c r="L575" s="39">
        <v>75.02</v>
      </c>
      <c r="M575" s="39"/>
      <c r="N575" s="39"/>
      <c r="O575" s="39"/>
      <c r="P575" s="39" t="str">
        <f t="shared" si="64"/>
        <v/>
      </c>
      <c r="Q575" s="48"/>
      <c r="R575" s="42">
        <f t="shared" si="73"/>
        <v>36.49517019</v>
      </c>
      <c r="S575" s="22">
        <f t="shared" si="2"/>
        <v>33.13517019</v>
      </c>
      <c r="T575" s="42">
        <f t="shared" si="74"/>
        <v>46.47863297</v>
      </c>
      <c r="U575" s="42">
        <f t="shared" si="76"/>
        <v>71.29118923</v>
      </c>
      <c r="V575" s="42" t="str">
        <f t="shared" ref="V575:V581" si="77">L574+K575-L575</f>
        <v>#VALUE!</v>
      </c>
      <c r="W575" s="50"/>
      <c r="X575" s="23"/>
      <c r="Y575" s="23"/>
      <c r="Z575" s="23"/>
      <c r="AA575" s="23"/>
      <c r="AB575" s="23"/>
    </row>
    <row r="576" ht="12.75" customHeight="1">
      <c r="A576" s="8" t="s">
        <v>39</v>
      </c>
      <c r="B576" s="9">
        <v>43753.0</v>
      </c>
      <c r="C576" s="10">
        <v>0.375</v>
      </c>
      <c r="D576" s="10">
        <v>0.5</v>
      </c>
      <c r="E576" s="22">
        <v>35.2</v>
      </c>
      <c r="F576" s="22"/>
      <c r="G576" s="22">
        <v>29.2</v>
      </c>
      <c r="H576" s="22">
        <v>25.6</v>
      </c>
      <c r="I576" s="22">
        <v>0.6</v>
      </c>
      <c r="J576" s="22">
        <v>29.1</v>
      </c>
      <c r="K576" s="25" t="s">
        <v>63</v>
      </c>
      <c r="L576" s="22">
        <v>73.94</v>
      </c>
      <c r="M576" s="22"/>
      <c r="N576" s="22"/>
      <c r="O576" s="22" t="str">
        <f>E578</f>
        <v/>
      </c>
      <c r="P576" s="22" t="str">
        <f t="shared" si="64"/>
        <v/>
      </c>
      <c r="Q576" s="33"/>
      <c r="R576" s="22">
        <f t="shared" si="73"/>
        <v>32.82468122</v>
      </c>
      <c r="S576" s="22">
        <f t="shared" si="2"/>
        <v>29.94468122</v>
      </c>
      <c r="T576" s="22">
        <f t="shared" si="74"/>
        <v>40.51803823</v>
      </c>
      <c r="U576" s="22">
        <f t="shared" si="76"/>
        <v>73.90456824</v>
      </c>
      <c r="V576" s="22" t="str">
        <f t="shared" si="77"/>
        <v>#VALUE!</v>
      </c>
      <c r="W576" s="46"/>
      <c r="X576" s="23"/>
      <c r="Y576" s="23"/>
      <c r="Z576" s="23"/>
      <c r="AA576" s="23"/>
      <c r="AB576" s="23"/>
    </row>
    <row r="577" ht="12.75" customHeight="1">
      <c r="A577" s="4" t="s">
        <v>39</v>
      </c>
      <c r="B577" s="29">
        <v>43753.0</v>
      </c>
      <c r="C577" s="3">
        <v>0.625</v>
      </c>
      <c r="D577" s="3">
        <v>0.75</v>
      </c>
      <c r="E577" s="39" t="s">
        <v>128</v>
      </c>
      <c r="F577" s="39"/>
      <c r="G577" s="39">
        <v>32.6</v>
      </c>
      <c r="H577" s="39">
        <v>27.8</v>
      </c>
      <c r="I577" s="39">
        <v>1.0</v>
      </c>
      <c r="J577" s="39">
        <v>32.0</v>
      </c>
      <c r="K577" s="47" t="s">
        <v>63</v>
      </c>
      <c r="L577" s="39">
        <v>71.94</v>
      </c>
      <c r="M577" s="39"/>
      <c r="N577" s="39"/>
      <c r="O577" s="39"/>
      <c r="P577" s="39" t="str">
        <f t="shared" si="64"/>
        <v/>
      </c>
      <c r="Q577" s="48"/>
      <c r="R577" s="42">
        <f t="shared" si="73"/>
        <v>37.3577292</v>
      </c>
      <c r="S577" s="22">
        <f t="shared" si="2"/>
        <v>33.5177292</v>
      </c>
      <c r="T577" s="42">
        <f t="shared" si="74"/>
        <v>49.17856797</v>
      </c>
      <c r="U577" s="42">
        <f t="shared" si="76"/>
        <v>68.15515494</v>
      </c>
      <c r="V577" s="42" t="str">
        <f t="shared" si="77"/>
        <v>#VALUE!</v>
      </c>
      <c r="W577" s="50" t="s">
        <v>251</v>
      </c>
      <c r="X577" s="23"/>
      <c r="Y577" s="23"/>
      <c r="Z577" s="23"/>
      <c r="AA577" s="23"/>
      <c r="AB577" s="23"/>
    </row>
    <row r="578" ht="12.75" customHeight="1">
      <c r="A578" s="8" t="s">
        <v>42</v>
      </c>
      <c r="B578" s="9">
        <v>43754.0</v>
      </c>
      <c r="C578" s="10">
        <v>0.375</v>
      </c>
      <c r="D578" s="10">
        <v>0.5</v>
      </c>
      <c r="E578" s="22"/>
      <c r="F578" s="22"/>
      <c r="G578" s="22">
        <v>29.4</v>
      </c>
      <c r="H578" s="22">
        <v>26.6</v>
      </c>
      <c r="I578" s="22">
        <v>4.1</v>
      </c>
      <c r="J578" s="22">
        <v>29.0</v>
      </c>
      <c r="K578" s="25" t="s">
        <v>63</v>
      </c>
      <c r="L578" s="22">
        <v>69.52</v>
      </c>
      <c r="M578" s="22"/>
      <c r="N578" s="22"/>
      <c r="O578" s="22" t="str">
        <f>E580</f>
        <v/>
      </c>
      <c r="P578" s="22" t="str">
        <f t="shared" si="64"/>
        <v/>
      </c>
      <c r="Q578" s="53"/>
      <c r="R578" s="22">
        <f t="shared" si="73"/>
        <v>34.82194116</v>
      </c>
      <c r="S578" s="22">
        <f t="shared" si="2"/>
        <v>32.58194116</v>
      </c>
      <c r="T578" s="22">
        <f t="shared" si="74"/>
        <v>40.98797486</v>
      </c>
      <c r="U578" s="22">
        <f t="shared" si="76"/>
        <v>79.49146371</v>
      </c>
      <c r="V578" s="22" t="str">
        <f t="shared" si="77"/>
        <v>#VALUE!</v>
      </c>
      <c r="W578" s="46"/>
      <c r="X578" s="23"/>
      <c r="Y578" s="23"/>
      <c r="Z578" s="23"/>
      <c r="AA578" s="23"/>
      <c r="AB578" s="23"/>
    </row>
    <row r="579" ht="12.75" customHeight="1">
      <c r="A579" s="4" t="s">
        <v>42</v>
      </c>
      <c r="B579" s="29">
        <v>43754.0</v>
      </c>
      <c r="C579" s="3">
        <v>0.625</v>
      </c>
      <c r="D579" s="3">
        <v>0.75</v>
      </c>
      <c r="E579" s="39"/>
      <c r="F579" s="39"/>
      <c r="G579" s="39">
        <v>28.6</v>
      </c>
      <c r="H579" s="39">
        <v>26.6</v>
      </c>
      <c r="I579" s="39">
        <v>2.2</v>
      </c>
      <c r="J579" s="39">
        <v>32.9</v>
      </c>
      <c r="K579" s="47" t="s">
        <v>63</v>
      </c>
      <c r="L579" s="39">
        <v>69.4</v>
      </c>
      <c r="M579" s="39"/>
      <c r="N579" s="39"/>
      <c r="O579" s="39"/>
      <c r="P579" s="39" t="str">
        <f t="shared" si="64"/>
        <v/>
      </c>
      <c r="Q579" s="54"/>
      <c r="R579" s="42">
        <f t="shared" si="73"/>
        <v>34.82194116</v>
      </c>
      <c r="S579" s="22">
        <f t="shared" si="2"/>
        <v>33.22194116</v>
      </c>
      <c r="T579" s="42">
        <f t="shared" si="74"/>
        <v>39.13623594</v>
      </c>
      <c r="U579" s="42">
        <f t="shared" si="76"/>
        <v>84.88793152</v>
      </c>
      <c r="V579" s="42" t="str">
        <f t="shared" si="77"/>
        <v>#VALUE!</v>
      </c>
      <c r="W579" s="50"/>
      <c r="X579" s="23"/>
      <c r="Y579" s="23"/>
      <c r="Z579" s="23"/>
      <c r="AA579" s="23"/>
      <c r="AB579" s="23"/>
    </row>
    <row r="580" ht="12.75" customHeight="1">
      <c r="A580" s="8" t="s">
        <v>43</v>
      </c>
      <c r="B580" s="9">
        <v>43755.0</v>
      </c>
      <c r="C580" s="10">
        <v>0.375</v>
      </c>
      <c r="D580" s="10">
        <v>0.5</v>
      </c>
      <c r="E580" s="22"/>
      <c r="F580" s="22"/>
      <c r="G580" s="22">
        <v>28.2</v>
      </c>
      <c r="H580" s="22">
        <v>25.8</v>
      </c>
      <c r="I580" s="22">
        <v>3.5</v>
      </c>
      <c r="J580" s="22">
        <v>29.7</v>
      </c>
      <c r="K580" s="25" t="s">
        <v>63</v>
      </c>
      <c r="L580" s="22">
        <v>67.65</v>
      </c>
      <c r="M580" s="22"/>
      <c r="N580" s="22"/>
      <c r="O580" s="22" t="str">
        <f>E582</f>
        <v/>
      </c>
      <c r="P580" s="22" t="str">
        <f t="shared" si="64"/>
        <v/>
      </c>
      <c r="Q580" s="33"/>
      <c r="R580" s="22">
        <f t="shared" si="73"/>
        <v>33.21594473</v>
      </c>
      <c r="S580" s="22">
        <f t="shared" si="2"/>
        <v>31.29594473</v>
      </c>
      <c r="T580" s="22">
        <f t="shared" si="74"/>
        <v>38.23798312</v>
      </c>
      <c r="U580" s="22">
        <f t="shared" si="76"/>
        <v>81.8451764</v>
      </c>
      <c r="V580" s="22" t="str">
        <f t="shared" si="77"/>
        <v>#VALUE!</v>
      </c>
      <c r="W580" s="46"/>
      <c r="X580" s="23"/>
      <c r="Y580" s="23"/>
      <c r="Z580" s="23"/>
      <c r="AA580" s="23"/>
      <c r="AB580" s="23"/>
    </row>
    <row r="581" ht="12.75" customHeight="1">
      <c r="A581" s="4" t="s">
        <v>43</v>
      </c>
      <c r="B581" s="29">
        <v>43755.0</v>
      </c>
      <c r="C581" s="3">
        <v>0.625</v>
      </c>
      <c r="D581" s="3">
        <v>0.75</v>
      </c>
      <c r="E581" s="39"/>
      <c r="F581" s="39"/>
      <c r="G581" s="39">
        <v>29.9</v>
      </c>
      <c r="H581" s="39">
        <v>26.1</v>
      </c>
      <c r="I581" s="39">
        <v>1.5</v>
      </c>
      <c r="J581" s="39">
        <v>29.9</v>
      </c>
      <c r="K581" s="47" t="s">
        <v>63</v>
      </c>
      <c r="L581" s="39">
        <v>66.42</v>
      </c>
      <c r="M581" s="39"/>
      <c r="N581" s="39"/>
      <c r="O581" s="39"/>
      <c r="P581" s="39" t="str">
        <f t="shared" si="64"/>
        <v/>
      </c>
      <c r="Q581" s="48"/>
      <c r="R581" s="39">
        <f t="shared" si="73"/>
        <v>33.81046118</v>
      </c>
      <c r="S581" s="22">
        <f t="shared" si="2"/>
        <v>30.77046118</v>
      </c>
      <c r="T581" s="39">
        <f t="shared" si="74"/>
        <v>42.18361452</v>
      </c>
      <c r="U581" s="39">
        <f t="shared" si="76"/>
        <v>72.94410764</v>
      </c>
      <c r="V581" s="42" t="str">
        <f t="shared" si="77"/>
        <v>#VALUE!</v>
      </c>
      <c r="W581" s="50"/>
      <c r="X581" s="23"/>
      <c r="Y581" s="23"/>
      <c r="Z581" s="23"/>
      <c r="AA581" s="23"/>
      <c r="AB581" s="23"/>
    </row>
    <row r="582" ht="12.75" customHeight="1">
      <c r="A582" s="8" t="s">
        <v>44</v>
      </c>
      <c r="B582" s="9">
        <v>43756.0</v>
      </c>
      <c r="C582" s="10">
        <v>0.375</v>
      </c>
      <c r="D582" s="10">
        <v>0.5</v>
      </c>
      <c r="E582" s="22"/>
      <c r="F582" s="22"/>
      <c r="G582" s="22">
        <v>28.8</v>
      </c>
      <c r="H582" s="22">
        <v>26.0</v>
      </c>
      <c r="I582" s="22">
        <v>3.1</v>
      </c>
      <c r="J582" s="22">
        <v>29.5</v>
      </c>
      <c r="K582" s="25" t="s">
        <v>253</v>
      </c>
      <c r="L582" s="22" t="s">
        <v>128</v>
      </c>
      <c r="M582" s="22">
        <v>74.94</v>
      </c>
      <c r="N582" s="22"/>
      <c r="O582" s="22" t="str">
        <f>E584</f>
        <v/>
      </c>
      <c r="P582" s="22" t="str">
        <f t="shared" si="64"/>
        <v/>
      </c>
      <c r="Q582" s="53"/>
      <c r="R582" s="22">
        <f t="shared" si="73"/>
        <v>33.61126698</v>
      </c>
      <c r="S582" s="22">
        <f t="shared" si="2"/>
        <v>31.37126698</v>
      </c>
      <c r="T582" s="22">
        <f t="shared" si="74"/>
        <v>39.59220806</v>
      </c>
      <c r="U582" s="22">
        <f t="shared" si="76"/>
        <v>79.23596212</v>
      </c>
      <c r="V582" s="22"/>
      <c r="W582" s="46" t="s">
        <v>254</v>
      </c>
      <c r="X582" s="23"/>
      <c r="Y582" s="23"/>
      <c r="Z582" s="23"/>
      <c r="AA582" s="23"/>
      <c r="AB582" s="23"/>
    </row>
    <row r="583" ht="12.75" customHeight="1">
      <c r="A583" s="4" t="s">
        <v>44</v>
      </c>
      <c r="B583" s="29">
        <v>43756.0</v>
      </c>
      <c r="C583" s="3">
        <v>0.625</v>
      </c>
      <c r="D583" s="3">
        <v>0.75</v>
      </c>
      <c r="E583" s="39"/>
      <c r="F583" s="39"/>
      <c r="G583" s="39">
        <v>29.8</v>
      </c>
      <c r="H583" s="39">
        <v>26.8</v>
      </c>
      <c r="I583" s="39">
        <v>1.3</v>
      </c>
      <c r="J583" s="39">
        <v>28.0</v>
      </c>
      <c r="K583" s="47" t="s">
        <v>63</v>
      </c>
      <c r="L583" s="39">
        <v>74.32</v>
      </c>
      <c r="M583" s="39"/>
      <c r="N583" s="39"/>
      <c r="O583" s="39"/>
      <c r="P583" s="39" t="str">
        <f t="shared" si="64"/>
        <v/>
      </c>
      <c r="Q583" s="54"/>
      <c r="R583" s="39">
        <f t="shared" si="73"/>
        <v>35.23385461</v>
      </c>
      <c r="S583" s="22">
        <f t="shared" si="2"/>
        <v>32.83385461</v>
      </c>
      <c r="T583" s="39">
        <f t="shared" si="74"/>
        <v>41.94208964</v>
      </c>
      <c r="U583" s="39">
        <f t="shared" si="76"/>
        <v>78.2837834</v>
      </c>
      <c r="V583" s="42" t="str">
        <f>M582+K583-L583</f>
        <v>#VALUE!</v>
      </c>
      <c r="W583" s="50"/>
      <c r="X583" s="23"/>
      <c r="Y583" s="23"/>
      <c r="Z583" s="23"/>
      <c r="AA583" s="23"/>
      <c r="AB583" s="23"/>
    </row>
    <row r="584" ht="12.75" customHeight="1">
      <c r="A584" s="8" t="s">
        <v>45</v>
      </c>
      <c r="B584" s="9">
        <v>43757.0</v>
      </c>
      <c r="C584" s="10">
        <v>0.375</v>
      </c>
      <c r="D584" s="10">
        <v>0.5</v>
      </c>
      <c r="E584" s="22"/>
      <c r="F584" s="22"/>
      <c r="G584" s="22">
        <v>29.4</v>
      </c>
      <c r="H584" s="22">
        <v>26.2</v>
      </c>
      <c r="I584" s="22">
        <v>2.8</v>
      </c>
      <c r="J584" s="22">
        <v>28.2</v>
      </c>
      <c r="K584" s="25" t="s">
        <v>167</v>
      </c>
      <c r="L584" s="22">
        <v>85.18</v>
      </c>
      <c r="M584" s="22">
        <v>62.92</v>
      </c>
      <c r="N584" s="22"/>
      <c r="O584" s="22" t="str">
        <f>E586</f>
        <v/>
      </c>
      <c r="P584" s="22" t="str">
        <f t="shared" si="64"/>
        <v/>
      </c>
      <c r="Q584" s="33"/>
      <c r="R584" s="22">
        <f t="shared" si="73"/>
        <v>34.01068335</v>
      </c>
      <c r="S584" s="22">
        <f t="shared" si="2"/>
        <v>31.45068335</v>
      </c>
      <c r="T584" s="22">
        <f t="shared" si="74"/>
        <v>40.98797486</v>
      </c>
      <c r="U584" s="22">
        <f t="shared" si="76"/>
        <v>76.73148882</v>
      </c>
      <c r="V584" s="22" t="str">
        <f>L583+K584-L584</f>
        <v>#VALUE!</v>
      </c>
      <c r="W584" s="46"/>
      <c r="X584" s="23"/>
      <c r="Y584" s="23"/>
      <c r="Z584" s="23"/>
      <c r="AA584" s="23"/>
      <c r="AB584" s="23"/>
    </row>
    <row r="585" ht="12.75" customHeight="1">
      <c r="A585" s="4" t="s">
        <v>45</v>
      </c>
      <c r="B585" s="29">
        <v>43757.0</v>
      </c>
      <c r="C585" s="3">
        <v>0.625</v>
      </c>
      <c r="D585" s="3">
        <v>0.75</v>
      </c>
      <c r="E585" s="39"/>
      <c r="F585" s="39"/>
      <c r="G585" s="39"/>
      <c r="H585" s="39"/>
      <c r="I585" s="39"/>
      <c r="J585" s="39"/>
      <c r="K585" s="47"/>
      <c r="L585" s="39"/>
      <c r="M585" s="39"/>
      <c r="N585" s="39"/>
      <c r="O585" s="39"/>
      <c r="P585" s="39" t="str">
        <f t="shared" si="64"/>
        <v/>
      </c>
      <c r="Q585" s="48"/>
      <c r="R585" s="39" t="str">
        <f t="shared" si="73"/>
        <v/>
      </c>
      <c r="S585" s="22" t="str">
        <f t="shared" si="2"/>
        <v/>
      </c>
      <c r="T585" s="39" t="str">
        <f t="shared" si="74"/>
        <v/>
      </c>
      <c r="U585" s="39" t="str">
        <f t="shared" si="76"/>
        <v/>
      </c>
      <c r="V585" s="42"/>
      <c r="W585" s="50"/>
      <c r="X585" s="23"/>
      <c r="Y585" s="23"/>
      <c r="Z585" s="23"/>
      <c r="AA585" s="23"/>
      <c r="AB585" s="23"/>
    </row>
    <row r="586" ht="12.75" customHeight="1">
      <c r="A586" s="8" t="s">
        <v>46</v>
      </c>
      <c r="B586" s="9">
        <v>43758.0</v>
      </c>
      <c r="C586" s="10">
        <v>0.375</v>
      </c>
      <c r="D586" s="10">
        <v>0.5</v>
      </c>
      <c r="E586" s="22"/>
      <c r="F586" s="22"/>
      <c r="G586" s="22">
        <v>29.9</v>
      </c>
      <c r="H586" s="22">
        <v>27.4</v>
      </c>
      <c r="I586" s="22">
        <v>1.7</v>
      </c>
      <c r="J586" s="22">
        <v>1.2</v>
      </c>
      <c r="K586" s="25" t="s">
        <v>255</v>
      </c>
      <c r="L586" s="22">
        <v>69.16</v>
      </c>
      <c r="M586" s="22"/>
      <c r="N586" s="22"/>
      <c r="O586" s="22" t="str">
        <f>E588</f>
        <v/>
      </c>
      <c r="P586" s="22" t="str">
        <f t="shared" si="64"/>
        <v/>
      </c>
      <c r="Q586" s="53"/>
      <c r="R586" s="22">
        <f t="shared" si="73"/>
        <v>36.49517019</v>
      </c>
      <c r="S586" s="22">
        <f t="shared" si="2"/>
        <v>34.49517019</v>
      </c>
      <c r="T586" s="22">
        <f t="shared" si="74"/>
        <v>42.18361452</v>
      </c>
      <c r="U586" s="22">
        <f t="shared" si="76"/>
        <v>81.77386073</v>
      </c>
      <c r="V586" s="22" t="str">
        <f>M584+K586-L586</f>
        <v>#VALUE!</v>
      </c>
      <c r="W586" s="46"/>
      <c r="X586" s="23"/>
      <c r="Y586" s="23"/>
      <c r="Z586" s="23"/>
      <c r="AA586" s="23"/>
      <c r="AB586" s="23"/>
    </row>
    <row r="587" ht="12.75" customHeight="1">
      <c r="A587" s="4" t="s">
        <v>46</v>
      </c>
      <c r="B587" s="29">
        <v>43758.0</v>
      </c>
      <c r="C587" s="3">
        <v>0.625</v>
      </c>
      <c r="D587" s="3">
        <v>0.75</v>
      </c>
      <c r="E587" s="39"/>
      <c r="F587" s="39"/>
      <c r="G587" s="39"/>
      <c r="H587" s="39"/>
      <c r="I587" s="39"/>
      <c r="J587" s="39"/>
      <c r="K587" s="47"/>
      <c r="L587" s="39"/>
      <c r="M587" s="39"/>
      <c r="N587" s="39"/>
      <c r="O587" s="39"/>
      <c r="P587" s="39" t="str">
        <f t="shared" si="64"/>
        <v/>
      </c>
      <c r="Q587" s="54"/>
      <c r="R587" s="39" t="str">
        <f t="shared" si="73"/>
        <v/>
      </c>
      <c r="S587" s="22" t="str">
        <f t="shared" si="2"/>
        <v/>
      </c>
      <c r="T587" s="39" t="str">
        <f t="shared" si="74"/>
        <v/>
      </c>
      <c r="U587" s="39" t="str">
        <f t="shared" si="76"/>
        <v/>
      </c>
      <c r="V587" s="42"/>
      <c r="W587" s="50"/>
      <c r="X587" s="23"/>
      <c r="Y587" s="23"/>
      <c r="Z587" s="23"/>
      <c r="AA587" s="23"/>
      <c r="AB587" s="23"/>
    </row>
    <row r="588" ht="12.75" customHeight="1">
      <c r="A588" s="8" t="s">
        <v>25</v>
      </c>
      <c r="B588" s="9">
        <v>43759.0</v>
      </c>
      <c r="C588" s="10">
        <v>0.375</v>
      </c>
      <c r="D588" s="10">
        <v>0.5</v>
      </c>
      <c r="E588" s="22"/>
      <c r="F588" s="22"/>
      <c r="G588" s="22">
        <v>30.8</v>
      </c>
      <c r="H588" s="22">
        <v>27.2</v>
      </c>
      <c r="I588" s="22">
        <v>0.8</v>
      </c>
      <c r="J588" s="22">
        <v>29.0</v>
      </c>
      <c r="K588" s="25" t="s">
        <v>257</v>
      </c>
      <c r="L588" s="22">
        <v>85.31</v>
      </c>
      <c r="M588" s="22">
        <v>48.46</v>
      </c>
      <c r="N588" s="22"/>
      <c r="O588" s="22" t="str">
        <f>E590</f>
        <v/>
      </c>
      <c r="P588" s="22" t="str">
        <f t="shared" si="64"/>
        <v/>
      </c>
      <c r="Q588" s="33"/>
      <c r="R588" s="22">
        <f t="shared" si="73"/>
        <v>36.07043238</v>
      </c>
      <c r="S588" s="22">
        <f t="shared" si="2"/>
        <v>33.19043238</v>
      </c>
      <c r="T588" s="22">
        <f t="shared" si="74"/>
        <v>44.41233496</v>
      </c>
      <c r="U588" s="22">
        <f t="shared" si="76"/>
        <v>74.73246433</v>
      </c>
      <c r="V588" s="22" t="str">
        <f>L586+K588-L588</f>
        <v>#VALUE!</v>
      </c>
      <c r="W588" s="46"/>
      <c r="X588" s="23"/>
      <c r="Y588" s="23"/>
      <c r="Z588" s="23"/>
      <c r="AA588" s="23"/>
      <c r="AB588" s="23"/>
    </row>
    <row r="589" ht="12.75" customHeight="1">
      <c r="A589" s="4" t="s">
        <v>25</v>
      </c>
      <c r="B589" s="29">
        <v>43759.0</v>
      </c>
      <c r="C589" s="3">
        <v>0.625</v>
      </c>
      <c r="D589" s="3">
        <v>0.75</v>
      </c>
      <c r="E589" s="39"/>
      <c r="F589" s="39"/>
      <c r="G589" s="39">
        <v>34.6</v>
      </c>
      <c r="H589" s="39">
        <v>27.9</v>
      </c>
      <c r="I589" s="39">
        <v>0.2</v>
      </c>
      <c r="J589" s="39">
        <v>34.3</v>
      </c>
      <c r="K589" s="47" t="s">
        <v>63</v>
      </c>
      <c r="L589" s="39">
        <v>46.44</v>
      </c>
      <c r="M589" s="39">
        <v>80.66</v>
      </c>
      <c r="N589" s="39"/>
      <c r="O589" s="39"/>
      <c r="P589" s="39" t="str">
        <f t="shared" si="64"/>
        <v/>
      </c>
      <c r="Q589" s="48"/>
      <c r="R589" s="39">
        <f t="shared" si="73"/>
        <v>37.57612198</v>
      </c>
      <c r="S589" s="22">
        <f t="shared" si="2"/>
        <v>32.21612198</v>
      </c>
      <c r="T589" s="39">
        <f t="shared" si="74"/>
        <v>54.98950443</v>
      </c>
      <c r="U589" s="39">
        <f t="shared" si="76"/>
        <v>58.5859471</v>
      </c>
      <c r="V589" s="42" t="str">
        <f t="shared" ref="V589:V591" si="78">M588+K589-L589</f>
        <v>#VALUE!</v>
      </c>
      <c r="W589" s="50"/>
      <c r="X589" s="23"/>
      <c r="Y589" s="23"/>
      <c r="Z589" s="23"/>
      <c r="AA589" s="23"/>
      <c r="AB589" s="23"/>
    </row>
    <row r="590" ht="12.75" customHeight="1">
      <c r="A590" s="8" t="s">
        <v>39</v>
      </c>
      <c r="B590" s="9">
        <v>43760.0</v>
      </c>
      <c r="C590" s="10">
        <v>0.375</v>
      </c>
      <c r="D590" s="10">
        <v>0.5</v>
      </c>
      <c r="E590" s="22"/>
      <c r="F590" s="22"/>
      <c r="G590" s="22">
        <v>29.9</v>
      </c>
      <c r="H590" s="22">
        <v>27.0</v>
      </c>
      <c r="I590" s="22">
        <v>1.2</v>
      </c>
      <c r="J590" s="22">
        <v>29.0</v>
      </c>
      <c r="K590" s="25" t="s">
        <v>63</v>
      </c>
      <c r="L590" s="22">
        <v>76.94</v>
      </c>
      <c r="M590" s="22">
        <v>55.26</v>
      </c>
      <c r="N590" s="22"/>
      <c r="O590" s="22" t="str">
        <f>E592</f>
        <v/>
      </c>
      <c r="P590" s="22" t="str">
        <f t="shared" si="64"/>
        <v/>
      </c>
      <c r="Q590" s="53"/>
      <c r="R590" s="22">
        <f t="shared" si="73"/>
        <v>35.65000614</v>
      </c>
      <c r="S590" s="22">
        <f t="shared" si="2"/>
        <v>33.33000614</v>
      </c>
      <c r="T590" s="22">
        <f t="shared" si="74"/>
        <v>42.18361452</v>
      </c>
      <c r="U590" s="22">
        <f t="shared" si="76"/>
        <v>79.01173601</v>
      </c>
      <c r="V590" s="22" t="str">
        <f t="shared" si="78"/>
        <v>#VALUE!</v>
      </c>
      <c r="W590" s="46"/>
      <c r="X590" s="23"/>
      <c r="Y590" s="23"/>
      <c r="Z590" s="23"/>
      <c r="AA590" s="23"/>
      <c r="AB590" s="23"/>
    </row>
    <row r="591" ht="12.75" customHeight="1">
      <c r="A591" s="4" t="s">
        <v>39</v>
      </c>
      <c r="B591" s="29">
        <v>43760.0</v>
      </c>
      <c r="C591" s="3">
        <v>0.625</v>
      </c>
      <c r="D591" s="3">
        <v>0.75</v>
      </c>
      <c r="E591" s="39"/>
      <c r="F591" s="39"/>
      <c r="G591" s="39">
        <v>33.5</v>
      </c>
      <c r="H591" s="39">
        <v>26.9</v>
      </c>
      <c r="I591" s="39">
        <v>1.2</v>
      </c>
      <c r="J591" s="39">
        <v>30.2</v>
      </c>
      <c r="K591" s="47" t="s">
        <v>63</v>
      </c>
      <c r="L591" s="39">
        <v>54.25</v>
      </c>
      <c r="M591" s="39"/>
      <c r="N591" s="39"/>
      <c r="O591" s="39"/>
      <c r="P591" s="39" t="str">
        <f t="shared" si="64"/>
        <v/>
      </c>
      <c r="Q591" s="54"/>
      <c r="R591" s="42">
        <f t="shared" si="73"/>
        <v>35.44139833</v>
      </c>
      <c r="S591" s="22">
        <f t="shared" si="2"/>
        <v>30.16139833</v>
      </c>
      <c r="T591" s="42">
        <f t="shared" si="74"/>
        <v>51.72390518</v>
      </c>
      <c r="U591" s="42">
        <f t="shared" si="76"/>
        <v>58.31229917</v>
      </c>
      <c r="V591" s="42" t="str">
        <f t="shared" si="78"/>
        <v>#VALUE!</v>
      </c>
      <c r="W591" s="50"/>
      <c r="X591" s="23"/>
      <c r="Y591" s="23"/>
      <c r="Z591" s="23"/>
      <c r="AA591" s="23"/>
      <c r="AB591" s="23"/>
    </row>
    <row r="592" ht="12.75" customHeight="1">
      <c r="A592" s="8" t="s">
        <v>42</v>
      </c>
      <c r="B592" s="9">
        <v>43761.0</v>
      </c>
      <c r="C592" s="10">
        <v>0.375</v>
      </c>
      <c r="D592" s="10">
        <v>0.5</v>
      </c>
      <c r="E592" s="22"/>
      <c r="F592" s="22"/>
      <c r="G592" s="22">
        <v>25.8</v>
      </c>
      <c r="H592" s="22">
        <v>26.2</v>
      </c>
      <c r="I592" s="22">
        <v>0.8</v>
      </c>
      <c r="J592" s="22">
        <v>26.5</v>
      </c>
      <c r="K592" s="25" t="s">
        <v>258</v>
      </c>
      <c r="L592" s="22">
        <v>78.22</v>
      </c>
      <c r="M592" s="22"/>
      <c r="N592" s="22"/>
      <c r="O592" s="22" t="str">
        <f>E594</f>
        <v/>
      </c>
      <c r="P592" s="22" t="str">
        <f t="shared" si="64"/>
        <v/>
      </c>
      <c r="Q592" s="33"/>
      <c r="R592" s="22">
        <f t="shared" si="73"/>
        <v>34.01068335</v>
      </c>
      <c r="S592" s="22">
        <f t="shared" si="2"/>
        <v>34.33068335</v>
      </c>
      <c r="T592" s="22">
        <f t="shared" si="74"/>
        <v>33.21594473</v>
      </c>
      <c r="U592" s="22">
        <f t="shared" si="76"/>
        <v>103.3560346</v>
      </c>
      <c r="V592" s="22" t="str">
        <f t="shared" ref="V592:V594" si="79">L591+K592-L592</f>
        <v>#VALUE!</v>
      </c>
      <c r="W592" s="46"/>
      <c r="X592" s="23"/>
      <c r="Y592" s="23"/>
      <c r="Z592" s="23"/>
      <c r="AA592" s="23"/>
      <c r="AB592" s="23"/>
    </row>
    <row r="593" ht="12.75" customHeight="1">
      <c r="A593" s="4" t="s">
        <v>42</v>
      </c>
      <c r="B593" s="29">
        <v>43761.0</v>
      </c>
      <c r="C593" s="3">
        <v>0.625</v>
      </c>
      <c r="D593" s="3">
        <v>0.75</v>
      </c>
      <c r="E593" s="39"/>
      <c r="F593" s="39"/>
      <c r="G593" s="39">
        <v>30.9</v>
      </c>
      <c r="H593" s="39">
        <v>27.4</v>
      </c>
      <c r="I593" s="39">
        <v>1.2</v>
      </c>
      <c r="J593" s="39">
        <v>30.9</v>
      </c>
      <c r="K593" s="47" t="s">
        <v>200</v>
      </c>
      <c r="L593" s="39">
        <v>78.94</v>
      </c>
      <c r="M593" s="39"/>
      <c r="N593" s="39"/>
      <c r="O593" s="39"/>
      <c r="P593" s="39" t="str">
        <f t="shared" si="64"/>
        <v/>
      </c>
      <c r="Q593" s="48"/>
      <c r="R593" s="42">
        <f t="shared" si="73"/>
        <v>36.49517019</v>
      </c>
      <c r="S593" s="22">
        <f t="shared" si="2"/>
        <v>33.69517019</v>
      </c>
      <c r="T593" s="42">
        <f t="shared" si="74"/>
        <v>44.66617544</v>
      </c>
      <c r="U593" s="42">
        <f t="shared" si="76"/>
        <v>75.43777782</v>
      </c>
      <c r="V593" s="42" t="str">
        <f t="shared" si="79"/>
        <v>#VALUE!</v>
      </c>
      <c r="W593" s="50"/>
      <c r="X593" s="23"/>
      <c r="Y593" s="23"/>
      <c r="Z593" s="23"/>
      <c r="AA593" s="23"/>
      <c r="AB593" s="23"/>
    </row>
    <row r="594" ht="12.75" customHeight="1">
      <c r="A594" s="8" t="s">
        <v>43</v>
      </c>
      <c r="B594" s="9">
        <v>43762.0</v>
      </c>
      <c r="C594" s="10">
        <v>0.375</v>
      </c>
      <c r="D594" s="10">
        <v>0.5</v>
      </c>
      <c r="E594" s="22"/>
      <c r="F594" s="22"/>
      <c r="G594" s="22">
        <v>30.2</v>
      </c>
      <c r="H594" s="22">
        <v>27.7</v>
      </c>
      <c r="I594" s="22">
        <v>2.1</v>
      </c>
      <c r="J594" s="22">
        <v>29.1</v>
      </c>
      <c r="K594" s="25" t="s">
        <v>63</v>
      </c>
      <c r="L594" s="22">
        <v>76.87</v>
      </c>
      <c r="M594" s="22"/>
      <c r="N594" s="22"/>
      <c r="O594" s="22" t="str">
        <f>E596</f>
        <v/>
      </c>
      <c r="P594" s="22" t="str">
        <f t="shared" si="64"/>
        <v/>
      </c>
      <c r="Q594" s="53"/>
      <c r="R594" s="22">
        <f t="shared" si="73"/>
        <v>37.14044233</v>
      </c>
      <c r="S594" s="22">
        <f t="shared" si="2"/>
        <v>35.14044233</v>
      </c>
      <c r="T594" s="22">
        <f t="shared" si="74"/>
        <v>42.91546075</v>
      </c>
      <c r="U594" s="22">
        <f t="shared" si="76"/>
        <v>81.88294316</v>
      </c>
      <c r="V594" s="22" t="str">
        <f t="shared" si="79"/>
        <v>#VALUE!</v>
      </c>
      <c r="W594" s="46"/>
      <c r="X594" s="23"/>
      <c r="Y594" s="23"/>
      <c r="Z594" s="23"/>
      <c r="AA594" s="23"/>
      <c r="AB594" s="23"/>
    </row>
    <row r="595" ht="12.75" customHeight="1">
      <c r="A595" s="4" t="s">
        <v>43</v>
      </c>
      <c r="B595" s="29">
        <v>43762.0</v>
      </c>
      <c r="C595" s="3">
        <v>0.625</v>
      </c>
      <c r="D595" s="3">
        <v>0.75</v>
      </c>
      <c r="E595" s="54" t="s">
        <v>191</v>
      </c>
      <c r="F595" s="54"/>
      <c r="G595" s="54" t="s">
        <v>191</v>
      </c>
      <c r="H595" s="54" t="s">
        <v>191</v>
      </c>
      <c r="I595" s="54" t="s">
        <v>191</v>
      </c>
      <c r="J595" s="54" t="s">
        <v>191</v>
      </c>
      <c r="K595" s="124" t="s">
        <v>63</v>
      </c>
      <c r="L595" s="54" t="s">
        <v>191</v>
      </c>
      <c r="M595" s="39"/>
      <c r="N595" s="39"/>
      <c r="O595" s="39"/>
      <c r="P595" s="42" t="str">
        <f t="shared" si="64"/>
        <v/>
      </c>
      <c r="Q595" s="54"/>
      <c r="R595" s="42"/>
      <c r="S595" s="22" t="str">
        <f t="shared" si="2"/>
        <v/>
      </c>
      <c r="T595" s="42"/>
      <c r="U595" s="42"/>
      <c r="V595" s="42"/>
      <c r="W595" s="125" t="s">
        <v>231</v>
      </c>
      <c r="X595" s="23"/>
      <c r="Y595" s="23"/>
      <c r="Z595" s="23"/>
      <c r="AA595" s="23"/>
      <c r="AB595" s="23"/>
    </row>
    <row r="596" ht="12.75" customHeight="1">
      <c r="A596" s="8" t="s">
        <v>44</v>
      </c>
      <c r="B596" s="9">
        <v>43763.0</v>
      </c>
      <c r="C596" s="10">
        <v>0.375</v>
      </c>
      <c r="D596" s="10">
        <v>0.5</v>
      </c>
      <c r="E596" s="22"/>
      <c r="F596" s="22"/>
      <c r="G596" s="22">
        <v>30.4</v>
      </c>
      <c r="H596" s="22">
        <v>28.2</v>
      </c>
      <c r="I596" s="22">
        <v>2.3</v>
      </c>
      <c r="J596" s="22">
        <v>29.0</v>
      </c>
      <c r="K596" s="25" t="s">
        <v>63</v>
      </c>
      <c r="L596" s="22">
        <v>69.98</v>
      </c>
      <c r="M596" s="22"/>
      <c r="N596" s="22"/>
      <c r="O596" s="22" t="str">
        <f>E598</f>
        <v/>
      </c>
      <c r="P596" s="22" t="str">
        <f t="shared" si="64"/>
        <v/>
      </c>
      <c r="Q596" s="33"/>
      <c r="R596" s="22">
        <f t="shared" ref="R596:R625" si="80">IF(H596="","",6.1078*(10^(((7.5*H596)/(237.3+H596)))))</f>
        <v>38.23798312</v>
      </c>
      <c r="S596" s="22">
        <f t="shared" si="2"/>
        <v>36.47798312</v>
      </c>
      <c r="T596" s="22">
        <f t="shared" ref="T596:T625" si="81">IF(G596="","",6.1078*(10^(((7.5*G596)/(237.3+G596)))))</f>
        <v>43.4094688</v>
      </c>
      <c r="U596" s="22">
        <f t="shared" ref="U596:U625" si="82">IF(T596="","",(S596/T596)*100)</f>
        <v>84.03231858</v>
      </c>
      <c r="V596" s="22" t="str">
        <f>L594+K596-L596</f>
        <v>#VALUE!</v>
      </c>
      <c r="W596" s="46"/>
      <c r="X596" s="23"/>
      <c r="Y596" s="23"/>
      <c r="Z596" s="23"/>
      <c r="AA596" s="23"/>
      <c r="AB596" s="23"/>
    </row>
    <row r="597" ht="12.75" customHeight="1">
      <c r="A597" s="4" t="s">
        <v>44</v>
      </c>
      <c r="B597" s="29">
        <v>43763.0</v>
      </c>
      <c r="C597" s="3">
        <v>0.625</v>
      </c>
      <c r="D597" s="3">
        <v>0.75</v>
      </c>
      <c r="E597" s="39"/>
      <c r="F597" s="39"/>
      <c r="G597" s="39">
        <v>33.4</v>
      </c>
      <c r="H597" s="39">
        <v>29.1</v>
      </c>
      <c r="I597" s="39">
        <v>0.8</v>
      </c>
      <c r="J597" s="39">
        <v>30.5</v>
      </c>
      <c r="K597" s="47" t="s">
        <v>63</v>
      </c>
      <c r="L597" s="39">
        <v>67.67</v>
      </c>
      <c r="M597" s="39"/>
      <c r="N597" s="42"/>
      <c r="O597" s="39"/>
      <c r="P597" s="42" t="str">
        <f t="shared" si="64"/>
        <v/>
      </c>
      <c r="Q597" s="48"/>
      <c r="R597" s="42">
        <f t="shared" si="80"/>
        <v>40.2848327</v>
      </c>
      <c r="S597" s="22">
        <f t="shared" si="2"/>
        <v>36.8448327</v>
      </c>
      <c r="T597" s="42">
        <f t="shared" si="81"/>
        <v>51.43555799</v>
      </c>
      <c r="U597" s="42">
        <f t="shared" si="82"/>
        <v>71.63299892</v>
      </c>
      <c r="V597" s="42" t="str">
        <f>L596+K597-L597</f>
        <v>#VALUE!</v>
      </c>
      <c r="W597" s="50"/>
      <c r="X597" s="23"/>
      <c r="Y597" s="23"/>
      <c r="Z597" s="23"/>
      <c r="AA597" s="23"/>
      <c r="AB597" s="23"/>
    </row>
    <row r="598" ht="12.0" customHeight="1">
      <c r="A598" s="8" t="s">
        <v>45</v>
      </c>
      <c r="B598" s="9">
        <v>43764.0</v>
      </c>
      <c r="C598" s="10">
        <v>0.375</v>
      </c>
      <c r="D598" s="10">
        <v>0.5</v>
      </c>
      <c r="E598" s="22"/>
      <c r="F598" s="22"/>
      <c r="G598" s="22">
        <v>29.9</v>
      </c>
      <c r="H598" s="22">
        <v>27.2</v>
      </c>
      <c r="I598" s="22">
        <v>0.9</v>
      </c>
      <c r="J598" s="22">
        <v>29.1</v>
      </c>
      <c r="K598" s="25"/>
      <c r="L598" s="22">
        <v>90.6</v>
      </c>
      <c r="M598" s="22">
        <v>66.91</v>
      </c>
      <c r="N598" s="22"/>
      <c r="O598" s="22" t="str">
        <f>E600</f>
        <v/>
      </c>
      <c r="P598" s="22" t="str">
        <f t="shared" si="64"/>
        <v/>
      </c>
      <c r="Q598" s="53"/>
      <c r="R598" s="22">
        <f t="shared" si="80"/>
        <v>36.07043238</v>
      </c>
      <c r="S598" s="22">
        <f t="shared" si="2"/>
        <v>33.91043238</v>
      </c>
      <c r="T598" s="22">
        <f t="shared" si="81"/>
        <v>42.18361452</v>
      </c>
      <c r="U598" s="22">
        <f t="shared" si="82"/>
        <v>80.38768789</v>
      </c>
      <c r="V598" s="53" t="s">
        <v>260</v>
      </c>
      <c r="W598" s="46"/>
      <c r="X598" s="23"/>
      <c r="Y598" s="23"/>
      <c r="Z598" s="23"/>
      <c r="AA598" s="23"/>
      <c r="AB598" s="23"/>
    </row>
    <row r="599" ht="12.75" customHeight="1">
      <c r="A599" s="4" t="s">
        <v>45</v>
      </c>
      <c r="B599" s="29">
        <v>43764.0</v>
      </c>
      <c r="C599" s="3">
        <v>0.625</v>
      </c>
      <c r="D599" s="3">
        <v>0.75</v>
      </c>
      <c r="E599" s="39"/>
      <c r="F599" s="39"/>
      <c r="G599" s="39"/>
      <c r="H599" s="39"/>
      <c r="I599" s="39"/>
      <c r="J599" s="39"/>
      <c r="K599" s="47"/>
      <c r="L599" s="39"/>
      <c r="M599" s="39"/>
      <c r="N599" s="39"/>
      <c r="O599" s="39"/>
      <c r="P599" s="39" t="str">
        <f t="shared" si="64"/>
        <v/>
      </c>
      <c r="Q599" s="54"/>
      <c r="R599" s="39" t="str">
        <f t="shared" si="80"/>
        <v/>
      </c>
      <c r="S599" s="22" t="str">
        <f t="shared" si="2"/>
        <v/>
      </c>
      <c r="T599" s="39" t="str">
        <f t="shared" si="81"/>
        <v/>
      </c>
      <c r="U599" s="39" t="str">
        <f t="shared" si="82"/>
        <v/>
      </c>
      <c r="V599" s="42"/>
      <c r="W599" s="50"/>
      <c r="X599" s="23"/>
      <c r="Y599" s="23"/>
      <c r="Z599" s="23"/>
      <c r="AA599" s="23"/>
      <c r="AB599" s="23"/>
    </row>
    <row r="600" ht="12.75" customHeight="1">
      <c r="A600" s="8" t="s">
        <v>46</v>
      </c>
      <c r="B600" s="9">
        <v>43765.0</v>
      </c>
      <c r="C600" s="10">
        <v>0.375</v>
      </c>
      <c r="D600" s="10">
        <v>0.5</v>
      </c>
      <c r="E600" s="22"/>
      <c r="F600" s="22"/>
      <c r="G600" s="22">
        <v>29.8</v>
      </c>
      <c r="H600" s="22">
        <v>26.3</v>
      </c>
      <c r="I600" s="22">
        <v>1.8</v>
      </c>
      <c r="J600" s="22">
        <v>28.2</v>
      </c>
      <c r="K600" s="25" t="s">
        <v>139</v>
      </c>
      <c r="L600" s="22">
        <v>73.62</v>
      </c>
      <c r="M600" s="22"/>
      <c r="N600" s="22"/>
      <c r="O600" s="22" t="str">
        <f>E602</f>
        <v/>
      </c>
      <c r="P600" s="22" t="str">
        <f t="shared" si="64"/>
        <v/>
      </c>
      <c r="Q600" s="33"/>
      <c r="R600" s="22">
        <f t="shared" si="80"/>
        <v>34.21193795</v>
      </c>
      <c r="S600" s="22">
        <f t="shared" si="2"/>
        <v>31.41193795</v>
      </c>
      <c r="T600" s="22">
        <f t="shared" si="81"/>
        <v>41.94208964</v>
      </c>
      <c r="U600" s="22">
        <f t="shared" si="82"/>
        <v>74.89359308</v>
      </c>
      <c r="V600" s="53" t="str">
        <f>M598+K600-L600</f>
        <v>#VALUE!</v>
      </c>
      <c r="W600" s="46"/>
      <c r="X600" s="23"/>
      <c r="Y600" s="23"/>
      <c r="Z600" s="23"/>
      <c r="AA600" s="23"/>
      <c r="AB600" s="23"/>
    </row>
    <row r="601" ht="12.75" customHeight="1">
      <c r="A601" s="4" t="s">
        <v>46</v>
      </c>
      <c r="B601" s="29">
        <v>43765.0</v>
      </c>
      <c r="C601" s="3">
        <v>0.625</v>
      </c>
      <c r="D601" s="3">
        <v>0.75</v>
      </c>
      <c r="E601" s="39"/>
      <c r="F601" s="39"/>
      <c r="G601" s="39"/>
      <c r="H601" s="39"/>
      <c r="I601" s="39"/>
      <c r="J601" s="39"/>
      <c r="K601" s="47"/>
      <c r="L601" s="39"/>
      <c r="M601" s="39"/>
      <c r="N601" s="39"/>
      <c r="O601" s="39"/>
      <c r="P601" s="39" t="str">
        <f t="shared" si="64"/>
        <v/>
      </c>
      <c r="Q601" s="48"/>
      <c r="R601" s="39" t="str">
        <f t="shared" si="80"/>
        <v/>
      </c>
      <c r="S601" s="22" t="str">
        <f t="shared" si="2"/>
        <v/>
      </c>
      <c r="T601" s="39" t="str">
        <f t="shared" si="81"/>
        <v/>
      </c>
      <c r="U601" s="39" t="str">
        <f t="shared" si="82"/>
        <v/>
      </c>
      <c r="V601" s="42"/>
      <c r="W601" s="50"/>
      <c r="X601" s="23"/>
      <c r="Y601" s="23"/>
      <c r="Z601" s="23"/>
      <c r="AA601" s="23"/>
      <c r="AB601" s="23"/>
    </row>
    <row r="602" ht="12.75" customHeight="1">
      <c r="A602" s="8" t="s">
        <v>25</v>
      </c>
      <c r="B602" s="9">
        <v>43766.0</v>
      </c>
      <c r="C602" s="10">
        <v>0.375</v>
      </c>
      <c r="D602" s="10">
        <v>0.5</v>
      </c>
      <c r="E602" s="22"/>
      <c r="F602" s="22"/>
      <c r="G602" s="22">
        <v>26.6</v>
      </c>
      <c r="H602" s="22">
        <v>25.1</v>
      </c>
      <c r="I602" s="22">
        <v>8.0</v>
      </c>
      <c r="J602" s="22">
        <v>28.1</v>
      </c>
      <c r="K602" s="124" t="s">
        <v>200</v>
      </c>
      <c r="L602" s="22">
        <v>80.49</v>
      </c>
      <c r="M602" s="22"/>
      <c r="N602" s="22"/>
      <c r="O602" s="22" t="str">
        <f>E604</f>
        <v/>
      </c>
      <c r="P602" s="22" t="str">
        <f t="shared" si="64"/>
        <v/>
      </c>
      <c r="Q602" s="53"/>
      <c r="R602" s="22">
        <f t="shared" si="80"/>
        <v>31.86404936</v>
      </c>
      <c r="S602" s="22">
        <f t="shared" si="2"/>
        <v>30.66404936</v>
      </c>
      <c r="T602" s="22">
        <f t="shared" si="81"/>
        <v>34.82194116</v>
      </c>
      <c r="U602" s="22">
        <f t="shared" si="82"/>
        <v>88.05956341</v>
      </c>
      <c r="V602" s="53" t="s">
        <v>128</v>
      </c>
      <c r="W602" s="125" t="s">
        <v>261</v>
      </c>
      <c r="X602" s="23"/>
      <c r="Y602" s="23"/>
      <c r="Z602" s="23"/>
      <c r="AA602" s="23"/>
      <c r="AB602" s="23"/>
    </row>
    <row r="603" ht="12.75" customHeight="1">
      <c r="A603" s="4" t="s">
        <v>25</v>
      </c>
      <c r="B603" s="29">
        <v>43766.0</v>
      </c>
      <c r="C603" s="3">
        <v>0.625</v>
      </c>
      <c r="D603" s="3">
        <v>0.75</v>
      </c>
      <c r="E603" s="39"/>
      <c r="F603" s="39"/>
      <c r="G603" s="39">
        <v>29.9</v>
      </c>
      <c r="H603" s="39">
        <v>27.5</v>
      </c>
      <c r="I603" s="39">
        <v>0.4</v>
      </c>
      <c r="J603" s="39">
        <v>30.5</v>
      </c>
      <c r="K603" s="47" t="s">
        <v>63</v>
      </c>
      <c r="L603" s="39">
        <v>77.13</v>
      </c>
      <c r="M603" s="39"/>
      <c r="N603" s="39"/>
      <c r="O603" s="39"/>
      <c r="P603" s="39" t="str">
        <f t="shared" si="64"/>
        <v/>
      </c>
      <c r="Q603" s="54"/>
      <c r="R603" s="39">
        <f t="shared" si="80"/>
        <v>36.70916751</v>
      </c>
      <c r="S603" s="22">
        <f t="shared" si="2"/>
        <v>34.78916751</v>
      </c>
      <c r="T603" s="39">
        <f t="shared" si="81"/>
        <v>42.18361452</v>
      </c>
      <c r="U603" s="39">
        <f t="shared" si="82"/>
        <v>82.47080747</v>
      </c>
      <c r="V603" s="42" t="str">
        <f t="shared" ref="V603:V612" si="83">L602+K603-L603</f>
        <v>#VALUE!</v>
      </c>
      <c r="W603" s="50"/>
      <c r="X603" s="23"/>
      <c r="Y603" s="23"/>
      <c r="Z603" s="23"/>
      <c r="AA603" s="23"/>
      <c r="AB603" s="23"/>
    </row>
    <row r="604" ht="12.75" customHeight="1">
      <c r="A604" s="8" t="s">
        <v>39</v>
      </c>
      <c r="B604" s="9">
        <v>43767.0</v>
      </c>
      <c r="C604" s="10">
        <v>0.375</v>
      </c>
      <c r="D604" s="10">
        <v>0.5</v>
      </c>
      <c r="E604" s="22"/>
      <c r="F604" s="22"/>
      <c r="G604" s="22">
        <v>29.6</v>
      </c>
      <c r="H604" s="22">
        <v>25.6</v>
      </c>
      <c r="I604" s="22">
        <v>4.4</v>
      </c>
      <c r="J604" s="22">
        <v>29.1</v>
      </c>
      <c r="K604" s="25" t="s">
        <v>63</v>
      </c>
      <c r="L604" s="22">
        <v>75.4</v>
      </c>
      <c r="M604" s="22"/>
      <c r="N604" s="22"/>
      <c r="O604" s="22" t="str">
        <f>E606</f>
        <v/>
      </c>
      <c r="P604" s="22" t="str">
        <f t="shared" si="64"/>
        <v/>
      </c>
      <c r="Q604" s="33"/>
      <c r="R604" s="22">
        <f t="shared" si="80"/>
        <v>32.82468122</v>
      </c>
      <c r="S604" s="22">
        <f t="shared" si="2"/>
        <v>29.62468122</v>
      </c>
      <c r="T604" s="22">
        <f t="shared" si="81"/>
        <v>41.46264535</v>
      </c>
      <c r="U604" s="22">
        <f t="shared" si="82"/>
        <v>71.4490862</v>
      </c>
      <c r="V604" s="22" t="str">
        <f t="shared" si="83"/>
        <v>#VALUE!</v>
      </c>
      <c r="W604" s="46"/>
      <c r="X604" s="23"/>
      <c r="Y604" s="23"/>
      <c r="Z604" s="23"/>
      <c r="AA604" s="23"/>
      <c r="AB604" s="23"/>
    </row>
    <row r="605" ht="12.75" customHeight="1">
      <c r="A605" s="4" t="s">
        <v>39</v>
      </c>
      <c r="B605" s="29">
        <v>43767.0</v>
      </c>
      <c r="C605" s="3">
        <v>0.625</v>
      </c>
      <c r="D605" s="3">
        <v>0.75</v>
      </c>
      <c r="E605" s="39"/>
      <c r="F605" s="39"/>
      <c r="G605" s="39">
        <v>32.3</v>
      </c>
      <c r="H605" s="39">
        <v>27.3</v>
      </c>
      <c r="I605" s="39">
        <v>0.5</v>
      </c>
      <c r="J605" s="39">
        <v>30.7</v>
      </c>
      <c r="K605" s="47" t="s">
        <v>184</v>
      </c>
      <c r="L605" s="39">
        <v>75.42</v>
      </c>
      <c r="M605" s="39"/>
      <c r="N605" s="39"/>
      <c r="O605" s="39"/>
      <c r="P605" s="39" t="str">
        <f t="shared" si="64"/>
        <v/>
      </c>
      <c r="Q605" s="48"/>
      <c r="R605" s="39">
        <f t="shared" si="80"/>
        <v>36.28226002</v>
      </c>
      <c r="S605" s="22">
        <f t="shared" si="2"/>
        <v>32.28226002</v>
      </c>
      <c r="T605" s="39">
        <f t="shared" si="81"/>
        <v>48.35464732</v>
      </c>
      <c r="U605" s="39">
        <f t="shared" si="82"/>
        <v>66.7614424</v>
      </c>
      <c r="V605" s="42" t="str">
        <f t="shared" si="83"/>
        <v>#VALUE!</v>
      </c>
      <c r="W605" s="50"/>
      <c r="X605" s="23"/>
      <c r="Y605" s="23"/>
      <c r="Z605" s="23"/>
      <c r="AA605" s="23"/>
      <c r="AB605" s="23"/>
    </row>
    <row r="606" ht="12.75" customHeight="1">
      <c r="A606" s="8" t="s">
        <v>42</v>
      </c>
      <c r="B606" s="9">
        <v>43768.0</v>
      </c>
      <c r="C606" s="10">
        <v>0.375</v>
      </c>
      <c r="D606" s="10">
        <v>0.5</v>
      </c>
      <c r="E606" s="22"/>
      <c r="F606" s="22"/>
      <c r="G606" s="22">
        <v>28.4</v>
      </c>
      <c r="H606" s="22">
        <v>25.9</v>
      </c>
      <c r="I606" s="22">
        <v>0.3</v>
      </c>
      <c r="J606" s="22">
        <v>26.9</v>
      </c>
      <c r="K606" s="25" t="s">
        <v>59</v>
      </c>
      <c r="L606" s="22">
        <v>72.68</v>
      </c>
      <c r="M606" s="22"/>
      <c r="N606" s="22"/>
      <c r="O606" s="22" t="str">
        <f>E608</f>
        <v/>
      </c>
      <c r="P606" s="22" t="str">
        <f t="shared" si="64"/>
        <v/>
      </c>
      <c r="Q606" s="53"/>
      <c r="R606" s="22">
        <f t="shared" si="80"/>
        <v>33.41309631</v>
      </c>
      <c r="S606" s="22">
        <f t="shared" si="2"/>
        <v>31.41309631</v>
      </c>
      <c r="T606" s="22">
        <f t="shared" si="81"/>
        <v>38.68484051</v>
      </c>
      <c r="U606" s="22">
        <f t="shared" si="82"/>
        <v>81.20260004</v>
      </c>
      <c r="V606" s="22" t="str">
        <f t="shared" si="83"/>
        <v>#VALUE!</v>
      </c>
      <c r="W606" s="46"/>
      <c r="X606" s="23"/>
      <c r="Y606" s="23"/>
      <c r="Z606" s="23"/>
      <c r="AA606" s="23"/>
      <c r="AB606" s="23"/>
    </row>
    <row r="607" ht="12.75" customHeight="1">
      <c r="A607" s="4" t="s">
        <v>42</v>
      </c>
      <c r="B607" s="29">
        <v>43768.0</v>
      </c>
      <c r="C607" s="3">
        <v>0.625</v>
      </c>
      <c r="D607" s="3">
        <v>0.75</v>
      </c>
      <c r="E607" s="39"/>
      <c r="F607" s="39"/>
      <c r="G607" s="39">
        <v>32.8</v>
      </c>
      <c r="H607" s="39">
        <v>27.0</v>
      </c>
      <c r="I607" s="39">
        <v>0.3</v>
      </c>
      <c r="J607" s="39">
        <v>29.3</v>
      </c>
      <c r="K607" s="47" t="s">
        <v>63</v>
      </c>
      <c r="L607" s="39">
        <v>71.38</v>
      </c>
      <c r="M607" s="39"/>
      <c r="N607" s="39"/>
      <c r="O607" s="39"/>
      <c r="P607" s="39" t="str">
        <f t="shared" si="64"/>
        <v/>
      </c>
      <c r="Q607" s="54"/>
      <c r="R607" s="39">
        <f t="shared" si="80"/>
        <v>35.65000614</v>
      </c>
      <c r="S607" s="22">
        <f t="shared" si="2"/>
        <v>31.01000614</v>
      </c>
      <c r="T607" s="39">
        <f t="shared" si="81"/>
        <v>49.73459608</v>
      </c>
      <c r="U607" s="39">
        <f t="shared" si="82"/>
        <v>62.35097616</v>
      </c>
      <c r="V607" s="42" t="str">
        <f t="shared" si="83"/>
        <v>#VALUE!</v>
      </c>
      <c r="W607" s="50"/>
      <c r="X607" s="23"/>
      <c r="Y607" s="23"/>
      <c r="Z607" s="23"/>
      <c r="AA607" s="23"/>
      <c r="AB607" s="23"/>
    </row>
    <row r="608" ht="12.75" customHeight="1">
      <c r="A608" s="8" t="s">
        <v>43</v>
      </c>
      <c r="B608" s="9">
        <v>43769.0</v>
      </c>
      <c r="C608" s="10">
        <v>0.375</v>
      </c>
      <c r="D608" s="10">
        <v>0.5</v>
      </c>
      <c r="E608" s="22"/>
      <c r="F608" s="22"/>
      <c r="G608" s="22">
        <v>29.7</v>
      </c>
      <c r="H608" s="22">
        <v>26.5</v>
      </c>
      <c r="I608" s="22">
        <v>2.5</v>
      </c>
      <c r="J608" s="22">
        <v>28.3</v>
      </c>
      <c r="K608" s="25" t="s">
        <v>201</v>
      </c>
      <c r="L608" s="22">
        <v>72.39</v>
      </c>
      <c r="M608" s="22"/>
      <c r="N608" s="22"/>
      <c r="O608" s="22" t="str">
        <f>E610</f>
        <v/>
      </c>
      <c r="P608" s="22" t="str">
        <f t="shared" si="64"/>
        <v/>
      </c>
      <c r="Q608" s="33"/>
      <c r="R608" s="22">
        <f t="shared" si="80"/>
        <v>34.61756235</v>
      </c>
      <c r="S608" s="22">
        <f t="shared" si="2"/>
        <v>32.05756235</v>
      </c>
      <c r="T608" s="22">
        <f t="shared" si="81"/>
        <v>41.70176826</v>
      </c>
      <c r="U608" s="22">
        <f t="shared" si="82"/>
        <v>76.87338857</v>
      </c>
      <c r="V608" s="22" t="str">
        <f t="shared" si="83"/>
        <v>#VALUE!</v>
      </c>
      <c r="W608" s="46"/>
      <c r="X608" s="23"/>
      <c r="Y608" s="23"/>
      <c r="Z608" s="23"/>
      <c r="AA608" s="23"/>
      <c r="AB608" s="23"/>
    </row>
    <row r="609" ht="12.75" customHeight="1">
      <c r="A609" s="4" t="s">
        <v>43</v>
      </c>
      <c r="B609" s="29">
        <v>43769.0</v>
      </c>
      <c r="C609" s="3">
        <v>0.625</v>
      </c>
      <c r="D609" s="3">
        <v>0.75</v>
      </c>
      <c r="E609" s="39"/>
      <c r="F609" s="39"/>
      <c r="G609" s="39">
        <v>32.4</v>
      </c>
      <c r="H609" s="39">
        <v>28.0</v>
      </c>
      <c r="I609" s="39">
        <v>1.5</v>
      </c>
      <c r="J609" s="39">
        <v>31.7</v>
      </c>
      <c r="K609" s="47" t="s">
        <v>63</v>
      </c>
      <c r="L609" s="39">
        <v>71.51</v>
      </c>
      <c r="M609" s="39"/>
      <c r="N609" s="39"/>
      <c r="O609" s="39"/>
      <c r="P609" s="39" t="str">
        <f t="shared" si="64"/>
        <v/>
      </c>
      <c r="Q609" s="48"/>
      <c r="R609" s="39">
        <f t="shared" si="80"/>
        <v>37.79562539</v>
      </c>
      <c r="S609" s="22">
        <f t="shared" si="2"/>
        <v>34.27562539</v>
      </c>
      <c r="T609" s="39">
        <f t="shared" si="81"/>
        <v>48.62794535</v>
      </c>
      <c r="U609" s="39">
        <f t="shared" si="82"/>
        <v>70.48544853</v>
      </c>
      <c r="V609" s="42" t="str">
        <f t="shared" si="83"/>
        <v>#VALUE!</v>
      </c>
      <c r="W609" s="50"/>
      <c r="X609" s="23"/>
      <c r="Y609" s="23"/>
      <c r="Z609" s="23"/>
      <c r="AA609" s="23"/>
      <c r="AB609" s="23"/>
    </row>
    <row r="610" ht="12.75" customHeight="1">
      <c r="A610" s="8" t="s">
        <v>44</v>
      </c>
      <c r="B610" s="9">
        <v>43770.0</v>
      </c>
      <c r="C610" s="10">
        <v>0.375</v>
      </c>
      <c r="D610" s="10">
        <v>0.5</v>
      </c>
      <c r="E610" s="22"/>
      <c r="F610" s="22"/>
      <c r="G610" s="22">
        <v>28.9</v>
      </c>
      <c r="H610" s="22">
        <v>25.8</v>
      </c>
      <c r="I610" s="22">
        <v>4.2</v>
      </c>
      <c r="J610" s="22">
        <v>28.2</v>
      </c>
      <c r="K610" s="25" t="s">
        <v>63</v>
      </c>
      <c r="L610" s="22">
        <v>68.18</v>
      </c>
      <c r="M610" s="22"/>
      <c r="N610" s="22"/>
      <c r="O610" s="22" t="str">
        <f>E612</f>
        <v/>
      </c>
      <c r="P610" s="22" t="str">
        <f t="shared" si="64"/>
        <v/>
      </c>
      <c r="Q610" s="33"/>
      <c r="R610" s="22">
        <f t="shared" si="80"/>
        <v>33.21594473</v>
      </c>
      <c r="S610" s="22">
        <f t="shared" si="2"/>
        <v>30.73594473</v>
      </c>
      <c r="T610" s="22">
        <f t="shared" si="81"/>
        <v>39.82192253</v>
      </c>
      <c r="U610" s="22">
        <f t="shared" si="82"/>
        <v>77.1834778</v>
      </c>
      <c r="V610" s="22" t="str">
        <f t="shared" si="83"/>
        <v>#VALUE!</v>
      </c>
      <c r="W610" s="46"/>
      <c r="X610" s="23"/>
      <c r="Y610" s="23"/>
      <c r="Z610" s="23"/>
      <c r="AA610" s="23"/>
      <c r="AB610" s="23"/>
    </row>
    <row r="611" ht="12.75" customHeight="1">
      <c r="A611" s="4" t="s">
        <v>44</v>
      </c>
      <c r="B611" s="29">
        <v>43770.0</v>
      </c>
      <c r="C611" s="3">
        <v>0.625</v>
      </c>
      <c r="D611" s="3">
        <v>0.75</v>
      </c>
      <c r="E611" s="39"/>
      <c r="F611" s="39"/>
      <c r="G611" s="39">
        <v>32.2</v>
      </c>
      <c r="H611" s="39">
        <v>28.0</v>
      </c>
      <c r="I611" s="39">
        <v>1.5</v>
      </c>
      <c r="J611" s="39">
        <v>30.8</v>
      </c>
      <c r="K611" s="47" t="s">
        <v>170</v>
      </c>
      <c r="L611" s="39">
        <v>68.45</v>
      </c>
      <c r="M611" s="39"/>
      <c r="N611" s="39"/>
      <c r="O611" s="39"/>
      <c r="P611" s="39" t="str">
        <f t="shared" si="64"/>
        <v/>
      </c>
      <c r="Q611" s="48"/>
      <c r="R611" s="39">
        <f t="shared" si="80"/>
        <v>37.79562539</v>
      </c>
      <c r="S611" s="22">
        <f t="shared" si="2"/>
        <v>34.43562539</v>
      </c>
      <c r="T611" s="39">
        <f t="shared" si="81"/>
        <v>48.08268417</v>
      </c>
      <c r="U611" s="39">
        <f t="shared" si="82"/>
        <v>71.61751884</v>
      </c>
      <c r="V611" s="42" t="str">
        <f t="shared" si="83"/>
        <v>#VALUE!</v>
      </c>
      <c r="W611" s="50"/>
      <c r="X611" s="23"/>
      <c r="Y611" s="23"/>
      <c r="Z611" s="23"/>
      <c r="AA611" s="23"/>
      <c r="AB611" s="23"/>
    </row>
    <row r="612" ht="12.75" customHeight="1">
      <c r="A612" s="8" t="s">
        <v>45</v>
      </c>
      <c r="B612" s="9">
        <v>43771.0</v>
      </c>
      <c r="C612" s="10">
        <v>0.375</v>
      </c>
      <c r="D612" s="10">
        <v>0.5</v>
      </c>
      <c r="E612" s="22"/>
      <c r="F612" s="22"/>
      <c r="G612" s="22">
        <v>29.1</v>
      </c>
      <c r="H612" s="22">
        <v>25.9</v>
      </c>
      <c r="I612" s="22">
        <v>0.8</v>
      </c>
      <c r="J612" s="22">
        <v>30.0</v>
      </c>
      <c r="K612" s="25" t="s">
        <v>63</v>
      </c>
      <c r="L612" s="22">
        <v>66.58</v>
      </c>
      <c r="M612" s="22"/>
      <c r="N612" s="22"/>
      <c r="O612" s="22" t="str">
        <f>E614</f>
        <v/>
      </c>
      <c r="P612" s="22" t="str">
        <f t="shared" si="64"/>
        <v/>
      </c>
      <c r="Q612" s="53"/>
      <c r="R612" s="22">
        <f t="shared" si="80"/>
        <v>33.41309631</v>
      </c>
      <c r="S612" s="22">
        <f t="shared" si="2"/>
        <v>30.85309631</v>
      </c>
      <c r="T612" s="22">
        <f t="shared" si="81"/>
        <v>40.2848327</v>
      </c>
      <c r="U612" s="22">
        <f t="shared" si="82"/>
        <v>76.58737605</v>
      </c>
      <c r="V612" s="22" t="str">
        <f t="shared" si="83"/>
        <v>#VALUE!</v>
      </c>
      <c r="W612" s="46"/>
      <c r="X612" s="23"/>
      <c r="Y612" s="23"/>
      <c r="Z612" s="23"/>
      <c r="AA612" s="23"/>
      <c r="AB612" s="23"/>
    </row>
    <row r="613" ht="12.75" customHeight="1">
      <c r="A613" s="4" t="s">
        <v>45</v>
      </c>
      <c r="B613" s="29">
        <v>43771.0</v>
      </c>
      <c r="C613" s="3">
        <v>0.625</v>
      </c>
      <c r="D613" s="3">
        <v>0.75</v>
      </c>
      <c r="E613" s="39"/>
      <c r="F613" s="39"/>
      <c r="G613" s="39"/>
      <c r="H613" s="39"/>
      <c r="I613" s="39"/>
      <c r="J613" s="39"/>
      <c r="K613" s="47"/>
      <c r="L613" s="39"/>
      <c r="M613" s="39"/>
      <c r="N613" s="39"/>
      <c r="O613" s="39"/>
      <c r="P613" s="39" t="str">
        <f t="shared" si="64"/>
        <v/>
      </c>
      <c r="Q613" s="54"/>
      <c r="R613" s="39" t="str">
        <f t="shared" si="80"/>
        <v/>
      </c>
      <c r="S613" s="22" t="str">
        <f t="shared" si="2"/>
        <v/>
      </c>
      <c r="T613" s="39" t="str">
        <f t="shared" si="81"/>
        <v/>
      </c>
      <c r="U613" s="39" t="str">
        <f t="shared" si="82"/>
        <v/>
      </c>
      <c r="V613" s="42"/>
      <c r="W613" s="50"/>
      <c r="X613" s="23"/>
      <c r="Y613" s="23"/>
      <c r="Z613" s="23"/>
      <c r="AA613" s="23"/>
      <c r="AB613" s="23"/>
    </row>
    <row r="614" ht="12.75" customHeight="1">
      <c r="A614" s="8" t="s">
        <v>46</v>
      </c>
      <c r="B614" s="9">
        <v>43772.0</v>
      </c>
      <c r="C614" s="10">
        <v>0.375</v>
      </c>
      <c r="D614" s="10">
        <v>0.5</v>
      </c>
      <c r="E614" s="22"/>
      <c r="F614" s="22"/>
      <c r="G614" s="22">
        <v>30.0</v>
      </c>
      <c r="H614" s="22">
        <v>27.9</v>
      </c>
      <c r="I614" s="22">
        <v>1.2</v>
      </c>
      <c r="J614" s="22">
        <v>31.5</v>
      </c>
      <c r="K614" s="25" t="s">
        <v>63</v>
      </c>
      <c r="L614" s="22">
        <v>59.72</v>
      </c>
      <c r="M614" s="22"/>
      <c r="N614" s="22"/>
      <c r="O614" s="22" t="str">
        <f>E616</f>
        <v/>
      </c>
      <c r="P614" s="22" t="str">
        <f t="shared" si="64"/>
        <v/>
      </c>
      <c r="Q614" s="33"/>
      <c r="R614" s="22">
        <f t="shared" si="80"/>
        <v>37.57612198</v>
      </c>
      <c r="S614" s="22">
        <f t="shared" si="2"/>
        <v>35.89612198</v>
      </c>
      <c r="T614" s="22">
        <f t="shared" si="81"/>
        <v>42.42634795</v>
      </c>
      <c r="U614" s="22">
        <f t="shared" si="82"/>
        <v>84.6080884</v>
      </c>
      <c r="V614" s="22" t="str">
        <f>L612+K614-L614</f>
        <v>#VALUE!</v>
      </c>
      <c r="W614" s="46"/>
      <c r="X614" s="23"/>
      <c r="Y614" s="23"/>
      <c r="Z614" s="23"/>
      <c r="AA614" s="23"/>
      <c r="AB614" s="23"/>
    </row>
    <row r="615" ht="12.75" customHeight="1">
      <c r="A615" s="4" t="s">
        <v>46</v>
      </c>
      <c r="B615" s="29">
        <v>43772.0</v>
      </c>
      <c r="C615" s="3">
        <v>0.625</v>
      </c>
      <c r="D615" s="3">
        <v>0.75</v>
      </c>
      <c r="E615" s="39"/>
      <c r="F615" s="39"/>
      <c r="G615" s="39"/>
      <c r="H615" s="39"/>
      <c r="I615" s="39"/>
      <c r="J615" s="39"/>
      <c r="K615" s="47"/>
      <c r="L615" s="39"/>
      <c r="M615" s="39"/>
      <c r="N615" s="39"/>
      <c r="O615" s="39"/>
      <c r="P615" s="39" t="str">
        <f t="shared" si="64"/>
        <v/>
      </c>
      <c r="Q615" s="48"/>
      <c r="R615" s="39" t="str">
        <f t="shared" si="80"/>
        <v/>
      </c>
      <c r="S615" s="22" t="str">
        <f t="shared" si="2"/>
        <v/>
      </c>
      <c r="T615" s="39" t="str">
        <f t="shared" si="81"/>
        <v/>
      </c>
      <c r="U615" s="39" t="str">
        <f t="shared" si="82"/>
        <v/>
      </c>
      <c r="V615" s="42"/>
      <c r="W615" s="50"/>
      <c r="X615" s="23"/>
      <c r="Y615" s="23"/>
      <c r="Z615" s="23"/>
      <c r="AA615" s="23"/>
      <c r="AB615" s="23"/>
    </row>
    <row r="616" ht="12.75" customHeight="1">
      <c r="A616" s="8" t="s">
        <v>25</v>
      </c>
      <c r="B616" s="9">
        <v>43773.0</v>
      </c>
      <c r="C616" s="10">
        <v>0.375</v>
      </c>
      <c r="D616" s="10">
        <v>0.5</v>
      </c>
      <c r="E616" s="22"/>
      <c r="F616" s="22"/>
      <c r="G616" s="22">
        <v>28.8</v>
      </c>
      <c r="H616" s="22">
        <v>26.1</v>
      </c>
      <c r="I616" s="22">
        <v>0.2</v>
      </c>
      <c r="J616" s="22">
        <v>29.0</v>
      </c>
      <c r="K616" s="25" t="s">
        <v>199</v>
      </c>
      <c r="L616" s="22">
        <v>54.9</v>
      </c>
      <c r="M616" s="22"/>
      <c r="N616" s="22"/>
      <c r="O616" s="22" t="str">
        <f>E618</f>
        <v/>
      </c>
      <c r="P616" s="22" t="str">
        <f t="shared" si="64"/>
        <v/>
      </c>
      <c r="Q616" s="53"/>
      <c r="R616" s="22">
        <f t="shared" si="80"/>
        <v>33.81046118</v>
      </c>
      <c r="S616" s="22">
        <f t="shared" si="2"/>
        <v>31.65046118</v>
      </c>
      <c r="T616" s="22">
        <f t="shared" si="81"/>
        <v>39.59220806</v>
      </c>
      <c r="U616" s="22">
        <f t="shared" si="82"/>
        <v>79.94113673</v>
      </c>
      <c r="V616" s="22" t="str">
        <f>L614+K616-L616</f>
        <v>#VALUE!</v>
      </c>
      <c r="W616" s="46"/>
      <c r="X616" s="23"/>
      <c r="Y616" s="23"/>
      <c r="Z616" s="23"/>
      <c r="AA616" s="23"/>
      <c r="AB616" s="23"/>
    </row>
    <row r="617" ht="12.75" customHeight="1">
      <c r="A617" s="4" t="s">
        <v>25</v>
      </c>
      <c r="B617" s="29">
        <v>43773.0</v>
      </c>
      <c r="C617" s="3">
        <v>0.625</v>
      </c>
      <c r="D617" s="3">
        <v>0.75</v>
      </c>
      <c r="E617" s="39"/>
      <c r="F617" s="39"/>
      <c r="G617" s="39">
        <v>31.3</v>
      </c>
      <c r="H617" s="39">
        <v>26.4</v>
      </c>
      <c r="I617" s="39">
        <v>4.0</v>
      </c>
      <c r="J617" s="39">
        <v>28.1</v>
      </c>
      <c r="K617" s="47" t="s">
        <v>142</v>
      </c>
      <c r="L617" s="39">
        <v>57.9</v>
      </c>
      <c r="M617" s="39"/>
      <c r="N617" s="39"/>
      <c r="O617" s="39"/>
      <c r="P617" s="39" t="str">
        <f t="shared" si="64"/>
        <v/>
      </c>
      <c r="Q617" s="54"/>
      <c r="R617" s="39">
        <f t="shared" si="80"/>
        <v>34.41422945</v>
      </c>
      <c r="S617" s="22">
        <f t="shared" si="2"/>
        <v>30.49422945</v>
      </c>
      <c r="T617" s="39">
        <f t="shared" si="81"/>
        <v>45.6941897</v>
      </c>
      <c r="U617" s="39">
        <f t="shared" si="82"/>
        <v>66.73546385</v>
      </c>
      <c r="V617" s="42" t="str">
        <f t="shared" ref="V617:V625" si="84">L616+K617-L617</f>
        <v>#VALUE!</v>
      </c>
      <c r="W617" s="50"/>
      <c r="X617" s="23"/>
      <c r="Y617" s="23"/>
      <c r="Z617" s="23"/>
      <c r="AA617" s="23"/>
      <c r="AB617" s="23"/>
    </row>
    <row r="618" ht="12.75" customHeight="1">
      <c r="A618" s="8" t="s">
        <v>39</v>
      </c>
      <c r="B618" s="9">
        <v>43774.0</v>
      </c>
      <c r="C618" s="10">
        <v>0.375</v>
      </c>
      <c r="D618" s="10">
        <v>0.5</v>
      </c>
      <c r="E618" s="22"/>
      <c r="F618" s="22"/>
      <c r="G618" s="22">
        <v>29.0</v>
      </c>
      <c r="H618" s="22">
        <v>26.0</v>
      </c>
      <c r="I618" s="22">
        <v>2.6</v>
      </c>
      <c r="J618" s="22">
        <v>29.0</v>
      </c>
      <c r="K618" s="25" t="s">
        <v>162</v>
      </c>
      <c r="L618" s="22">
        <v>63.56</v>
      </c>
      <c r="M618" s="22"/>
      <c r="N618" s="22"/>
      <c r="O618" s="22" t="str">
        <f>E620</f>
        <v/>
      </c>
      <c r="P618" s="22" t="str">
        <f t="shared" si="64"/>
        <v/>
      </c>
      <c r="Q618" s="33"/>
      <c r="R618" s="22">
        <f t="shared" si="80"/>
        <v>33.61126698</v>
      </c>
      <c r="S618" s="22">
        <f t="shared" si="2"/>
        <v>31.21126698</v>
      </c>
      <c r="T618" s="22">
        <f t="shared" si="81"/>
        <v>40.05279577</v>
      </c>
      <c r="U618" s="22">
        <f t="shared" si="82"/>
        <v>77.92531428</v>
      </c>
      <c r="V618" s="22" t="str">
        <f t="shared" si="84"/>
        <v>#VALUE!</v>
      </c>
      <c r="W618" s="46"/>
      <c r="X618" s="23"/>
      <c r="Y618" s="23"/>
      <c r="Z618" s="23"/>
      <c r="AA618" s="23"/>
      <c r="AB618" s="23"/>
    </row>
    <row r="619" ht="12.75" customHeight="1">
      <c r="A619" s="4" t="s">
        <v>39</v>
      </c>
      <c r="B619" s="29">
        <v>43774.0</v>
      </c>
      <c r="C619" s="3">
        <v>0.625</v>
      </c>
      <c r="D619" s="3">
        <v>0.75</v>
      </c>
      <c r="E619" s="39"/>
      <c r="F619" s="39"/>
      <c r="G619" s="39">
        <v>33.2</v>
      </c>
      <c r="H619" s="39">
        <v>28.0</v>
      </c>
      <c r="I619" s="39">
        <v>1.4</v>
      </c>
      <c r="J619" s="39">
        <v>29.1</v>
      </c>
      <c r="K619" s="47" t="s">
        <v>63</v>
      </c>
      <c r="L619" s="39">
        <v>62.88</v>
      </c>
      <c r="M619" s="39"/>
      <c r="N619" s="39"/>
      <c r="O619" s="39"/>
      <c r="P619" s="39" t="str">
        <f t="shared" si="64"/>
        <v/>
      </c>
      <c r="Q619" s="48"/>
      <c r="R619" s="39">
        <f t="shared" si="80"/>
        <v>37.79562539</v>
      </c>
      <c r="S619" s="22">
        <f t="shared" si="2"/>
        <v>33.63562539</v>
      </c>
      <c r="T619" s="39">
        <f t="shared" si="81"/>
        <v>50.86304633</v>
      </c>
      <c r="U619" s="39">
        <f t="shared" si="82"/>
        <v>66.12978935</v>
      </c>
      <c r="V619" s="42" t="str">
        <f t="shared" si="84"/>
        <v>#VALUE!</v>
      </c>
      <c r="W619" s="50"/>
      <c r="X619" s="23"/>
      <c r="Y619" s="23"/>
      <c r="Z619" s="23"/>
      <c r="AA619" s="23"/>
      <c r="AB619" s="23"/>
    </row>
    <row r="620" ht="12.75" customHeight="1">
      <c r="A620" s="8" t="s">
        <v>42</v>
      </c>
      <c r="B620" s="9">
        <v>43775.0</v>
      </c>
      <c r="C620" s="10">
        <v>0.375</v>
      </c>
      <c r="D620" s="10">
        <v>0.5</v>
      </c>
      <c r="E620" s="22"/>
      <c r="F620" s="22"/>
      <c r="G620" s="22">
        <v>29.2</v>
      </c>
      <c r="H620" s="22">
        <v>25.8</v>
      </c>
      <c r="I620" s="22">
        <v>2.5</v>
      </c>
      <c r="J620" s="22"/>
      <c r="K620" s="25" t="s">
        <v>63</v>
      </c>
      <c r="L620" s="22">
        <v>59.48</v>
      </c>
      <c r="M620" s="22"/>
      <c r="N620" s="22"/>
      <c r="O620" s="22" t="str">
        <f>E622</f>
        <v/>
      </c>
      <c r="P620" s="22" t="str">
        <f t="shared" si="64"/>
        <v/>
      </c>
      <c r="Q620" s="53"/>
      <c r="R620" s="22">
        <f t="shared" si="80"/>
        <v>33.21594473</v>
      </c>
      <c r="S620" s="22">
        <f t="shared" si="2"/>
        <v>30.49594473</v>
      </c>
      <c r="T620" s="22">
        <f t="shared" si="81"/>
        <v>40.51803823</v>
      </c>
      <c r="U620" s="22">
        <f t="shared" si="82"/>
        <v>75.26510676</v>
      </c>
      <c r="V620" s="22" t="str">
        <f t="shared" si="84"/>
        <v>#VALUE!</v>
      </c>
      <c r="W620" s="46"/>
      <c r="X620" s="23"/>
      <c r="Y620" s="23"/>
      <c r="Z620" s="23"/>
      <c r="AA620" s="23"/>
      <c r="AB620" s="23"/>
    </row>
    <row r="621" ht="12.75" customHeight="1">
      <c r="A621" s="4" t="s">
        <v>42</v>
      </c>
      <c r="B621" s="29">
        <v>43775.0</v>
      </c>
      <c r="C621" s="3">
        <v>0.625</v>
      </c>
      <c r="D621" s="3">
        <v>0.75</v>
      </c>
      <c r="E621" s="39"/>
      <c r="F621" s="39"/>
      <c r="G621" s="39">
        <v>32.1</v>
      </c>
      <c r="H621" s="39">
        <v>27.7</v>
      </c>
      <c r="I621" s="39">
        <v>1.4</v>
      </c>
      <c r="J621" s="39">
        <v>28.8</v>
      </c>
      <c r="K621" s="47" t="s">
        <v>63</v>
      </c>
      <c r="L621" s="39">
        <v>57.61</v>
      </c>
      <c r="M621" s="39"/>
      <c r="N621" s="39"/>
      <c r="O621" s="39"/>
      <c r="P621" s="39" t="str">
        <f t="shared" si="64"/>
        <v/>
      </c>
      <c r="Q621" s="54"/>
      <c r="R621" s="39">
        <f t="shared" si="80"/>
        <v>37.14044233</v>
      </c>
      <c r="S621" s="22">
        <f t="shared" si="2"/>
        <v>33.62044233</v>
      </c>
      <c r="T621" s="39">
        <f t="shared" si="81"/>
        <v>47.81205043</v>
      </c>
      <c r="U621" s="39">
        <f t="shared" si="82"/>
        <v>70.3179262</v>
      </c>
      <c r="V621" s="42" t="str">
        <f t="shared" si="84"/>
        <v>#VALUE!</v>
      </c>
      <c r="W621" s="50"/>
      <c r="X621" s="23"/>
      <c r="Y621" s="23"/>
      <c r="Z621" s="23"/>
      <c r="AA621" s="23"/>
      <c r="AB621" s="23"/>
    </row>
    <row r="622" ht="12.75" customHeight="1">
      <c r="A622" s="8" t="s">
        <v>43</v>
      </c>
      <c r="B622" s="9">
        <v>43776.0</v>
      </c>
      <c r="C622" s="10">
        <v>0.375</v>
      </c>
      <c r="D622" s="10">
        <v>0.5</v>
      </c>
      <c r="E622" s="22"/>
      <c r="F622" s="22"/>
      <c r="G622" s="22">
        <v>29.4</v>
      </c>
      <c r="H622" s="22">
        <v>26.2</v>
      </c>
      <c r="I622" s="22">
        <v>2.8</v>
      </c>
      <c r="J622" s="22">
        <v>28.1</v>
      </c>
      <c r="K622" s="25" t="s">
        <v>57</v>
      </c>
      <c r="L622" s="22">
        <v>58.32</v>
      </c>
      <c r="M622" s="22"/>
      <c r="N622" s="22"/>
      <c r="O622" s="22" t="str">
        <f>E624</f>
        <v/>
      </c>
      <c r="P622" s="22" t="str">
        <f t="shared" si="64"/>
        <v/>
      </c>
      <c r="Q622" s="33"/>
      <c r="R622" s="22">
        <f t="shared" si="80"/>
        <v>34.01068335</v>
      </c>
      <c r="S622" s="22">
        <f t="shared" si="2"/>
        <v>31.45068335</v>
      </c>
      <c r="T622" s="22">
        <f t="shared" si="81"/>
        <v>40.98797486</v>
      </c>
      <c r="U622" s="22">
        <f t="shared" si="82"/>
        <v>76.73148882</v>
      </c>
      <c r="V622" s="22" t="str">
        <f t="shared" si="84"/>
        <v>#VALUE!</v>
      </c>
      <c r="W622" s="46"/>
      <c r="X622" s="23"/>
      <c r="Y622" s="23"/>
      <c r="Z622" s="23"/>
      <c r="AA622" s="23"/>
      <c r="AB622" s="23"/>
    </row>
    <row r="623" ht="12.75" customHeight="1">
      <c r="A623" s="4" t="s">
        <v>43</v>
      </c>
      <c r="B623" s="29">
        <v>43776.0</v>
      </c>
      <c r="C623" s="3">
        <v>0.625</v>
      </c>
      <c r="D623" s="3">
        <v>0.75</v>
      </c>
      <c r="E623" s="39"/>
      <c r="F623" s="39"/>
      <c r="G623" s="39">
        <v>33.0</v>
      </c>
      <c r="H623" s="39">
        <v>27.5</v>
      </c>
      <c r="I623" s="39">
        <v>0.0</v>
      </c>
      <c r="J623" s="39">
        <v>30.9</v>
      </c>
      <c r="K623" s="47" t="s">
        <v>63</v>
      </c>
      <c r="L623" s="39">
        <v>56.94</v>
      </c>
      <c r="M623" s="39"/>
      <c r="N623" s="39"/>
      <c r="O623" s="39"/>
      <c r="P623" s="39" t="str">
        <f t="shared" si="64"/>
        <v/>
      </c>
      <c r="Q623" s="48"/>
      <c r="R623" s="39">
        <f t="shared" si="80"/>
        <v>36.70916751</v>
      </c>
      <c r="S623" s="22">
        <f t="shared" si="2"/>
        <v>32.30916751</v>
      </c>
      <c r="T623" s="39">
        <f t="shared" si="81"/>
        <v>50.29607399</v>
      </c>
      <c r="U623" s="39">
        <f t="shared" si="82"/>
        <v>64.2379513</v>
      </c>
      <c r="V623" s="42" t="str">
        <f t="shared" si="84"/>
        <v>#VALUE!</v>
      </c>
      <c r="W623" s="50"/>
      <c r="X623" s="23"/>
      <c r="Y623" s="23"/>
      <c r="Z623" s="23"/>
      <c r="AA623" s="23"/>
      <c r="AB623" s="23"/>
    </row>
    <row r="624" ht="12.75" customHeight="1">
      <c r="A624" s="8" t="s">
        <v>44</v>
      </c>
      <c r="B624" s="9">
        <v>43777.0</v>
      </c>
      <c r="C624" s="10">
        <v>0.375</v>
      </c>
      <c r="D624" s="10">
        <v>0.5</v>
      </c>
      <c r="E624" s="22"/>
      <c r="F624" s="22"/>
      <c r="G624" s="22">
        <v>29.6</v>
      </c>
      <c r="H624" s="22">
        <v>27.2</v>
      </c>
      <c r="I624" s="22">
        <v>0.4</v>
      </c>
      <c r="J624" s="22">
        <v>28.3</v>
      </c>
      <c r="K624" s="25" t="s">
        <v>265</v>
      </c>
      <c r="L624" s="22">
        <v>68.32</v>
      </c>
      <c r="M624" s="22"/>
      <c r="N624" s="22"/>
      <c r="O624" s="22" t="str">
        <f>E626</f>
        <v>?</v>
      </c>
      <c r="P624" s="22" t="str">
        <f t="shared" si="64"/>
        <v/>
      </c>
      <c r="Q624" s="53"/>
      <c r="R624" s="22">
        <f t="shared" si="80"/>
        <v>36.07043238</v>
      </c>
      <c r="S624" s="22">
        <f t="shared" si="2"/>
        <v>34.15043238</v>
      </c>
      <c r="T624" s="22">
        <f t="shared" si="81"/>
        <v>41.46264535</v>
      </c>
      <c r="U624" s="22">
        <f t="shared" si="82"/>
        <v>82.36433564</v>
      </c>
      <c r="V624" s="22" t="str">
        <f t="shared" si="84"/>
        <v>#VALUE!</v>
      </c>
      <c r="W624" s="46"/>
      <c r="X624" s="23"/>
      <c r="Y624" s="23"/>
      <c r="Z624" s="23"/>
      <c r="AA624" s="23"/>
      <c r="AB624" s="23"/>
    </row>
    <row r="625" ht="12.75" customHeight="1">
      <c r="A625" s="4" t="s">
        <v>44</v>
      </c>
      <c r="B625" s="29">
        <v>43777.0</v>
      </c>
      <c r="C625" s="3">
        <v>0.625</v>
      </c>
      <c r="D625" s="3">
        <v>0.75</v>
      </c>
      <c r="E625" s="39"/>
      <c r="F625" s="39"/>
      <c r="G625" s="39">
        <v>27.2</v>
      </c>
      <c r="H625" s="39">
        <v>25.2</v>
      </c>
      <c r="I625" s="39">
        <v>7.2</v>
      </c>
      <c r="J625" s="39">
        <v>26.2</v>
      </c>
      <c r="K625" s="47" t="s">
        <v>59</v>
      </c>
      <c r="L625" s="39">
        <v>69.96</v>
      </c>
      <c r="M625" s="39"/>
      <c r="N625" s="39"/>
      <c r="O625" s="39"/>
      <c r="P625" s="39" t="str">
        <f t="shared" si="64"/>
        <v/>
      </c>
      <c r="Q625" s="54"/>
      <c r="R625" s="39">
        <f t="shared" si="80"/>
        <v>32.05419006</v>
      </c>
      <c r="S625" s="22">
        <f t="shared" si="2"/>
        <v>30.45419006</v>
      </c>
      <c r="T625" s="39">
        <f t="shared" si="81"/>
        <v>36.07043238</v>
      </c>
      <c r="U625" s="39">
        <f t="shared" si="82"/>
        <v>84.4297893</v>
      </c>
      <c r="V625" s="123" t="str">
        <f t="shared" si="84"/>
        <v>#VALUE!</v>
      </c>
      <c r="W625" s="50"/>
      <c r="X625" s="23"/>
      <c r="Y625" s="23"/>
      <c r="Z625" s="23"/>
      <c r="AA625" s="23"/>
      <c r="AB625" s="23"/>
    </row>
    <row r="626" ht="12.75" customHeight="1">
      <c r="A626" s="8" t="s">
        <v>45</v>
      </c>
      <c r="B626" s="9">
        <v>43778.0</v>
      </c>
      <c r="C626" s="10">
        <v>0.375</v>
      </c>
      <c r="D626" s="10">
        <v>0.5</v>
      </c>
      <c r="E626" s="53" t="s">
        <v>191</v>
      </c>
      <c r="F626" s="53"/>
      <c r="G626" s="53" t="s">
        <v>191</v>
      </c>
      <c r="H626" s="53" t="s">
        <v>191</v>
      </c>
      <c r="I626" s="53" t="s">
        <v>191</v>
      </c>
      <c r="J626" s="53" t="s">
        <v>191</v>
      </c>
      <c r="K626" s="124" t="s">
        <v>266</v>
      </c>
      <c r="L626" s="53" t="s">
        <v>191</v>
      </c>
      <c r="M626" s="22"/>
      <c r="N626" s="22"/>
      <c r="O626" s="22" t="str">
        <f>E628</f>
        <v/>
      </c>
      <c r="P626" s="22" t="str">
        <f t="shared" si="64"/>
        <v/>
      </c>
      <c r="Q626" s="33"/>
      <c r="R626" s="22"/>
      <c r="S626" s="22" t="str">
        <f t="shared" si="2"/>
        <v/>
      </c>
      <c r="T626" s="22"/>
      <c r="U626" s="22"/>
      <c r="V626" s="22"/>
      <c r="W626" s="125" t="s">
        <v>231</v>
      </c>
      <c r="X626" s="23"/>
      <c r="Y626" s="23"/>
      <c r="Z626" s="23"/>
      <c r="AA626" s="23"/>
      <c r="AB626" s="23"/>
    </row>
    <row r="627" ht="12.75" customHeight="1">
      <c r="A627" s="4" t="s">
        <v>45</v>
      </c>
      <c r="B627" s="29">
        <v>43778.0</v>
      </c>
      <c r="C627" s="3">
        <v>0.625</v>
      </c>
      <c r="D627" s="3">
        <v>0.75</v>
      </c>
      <c r="E627" s="39"/>
      <c r="F627" s="39" t="s">
        <v>0</v>
      </c>
      <c r="G627" s="39"/>
      <c r="H627" s="39"/>
      <c r="I627" s="39"/>
      <c r="J627" s="39" t="s">
        <v>267</v>
      </c>
      <c r="K627" s="47"/>
      <c r="L627" s="39"/>
      <c r="M627" s="39"/>
      <c r="N627" s="39"/>
      <c r="O627" s="39"/>
      <c r="P627" s="39" t="str">
        <f t="shared" si="64"/>
        <v/>
      </c>
      <c r="Q627" s="48"/>
      <c r="R627" s="39" t="str">
        <f t="shared" ref="R627:R731" si="85">IF(H627="","",6.1078*(10^(((7.5*H627)/(237.3+H627)))))</f>
        <v/>
      </c>
      <c r="S627" s="22" t="str">
        <f t="shared" si="2"/>
        <v/>
      </c>
      <c r="T627" s="39" t="str">
        <f t="shared" ref="T627:T731" si="86">IF(G627="","",6.1078*(10^(((7.5*G627)/(237.3+G627)))))</f>
        <v/>
      </c>
      <c r="U627" s="39" t="str">
        <f t="shared" ref="U627:U731" si="87">IF(T627="","",(S627/T627)*100)</f>
        <v/>
      </c>
      <c r="V627" s="42"/>
      <c r="W627" s="50"/>
      <c r="X627" s="23"/>
      <c r="Y627" s="23"/>
      <c r="Z627" s="23"/>
      <c r="AA627" s="23"/>
      <c r="AB627" s="23"/>
    </row>
    <row r="628" ht="12.75" customHeight="1">
      <c r="A628" s="8" t="s">
        <v>46</v>
      </c>
      <c r="B628" s="9">
        <v>43779.0</v>
      </c>
      <c r="C628" s="10">
        <v>0.375</v>
      </c>
      <c r="D628" s="10">
        <v>0.5</v>
      </c>
      <c r="E628" s="22"/>
      <c r="F628" s="22"/>
      <c r="G628" s="22">
        <v>30.5</v>
      </c>
      <c r="H628" s="22">
        <v>27.5</v>
      </c>
      <c r="I628" s="22">
        <v>0.2</v>
      </c>
      <c r="J628" s="22">
        <v>31.0</v>
      </c>
      <c r="K628" s="25" t="s">
        <v>63</v>
      </c>
      <c r="L628" s="22">
        <v>60.02</v>
      </c>
      <c r="M628" s="22"/>
      <c r="N628" s="22"/>
      <c r="O628" s="22" t="str">
        <f>E630</f>
        <v/>
      </c>
      <c r="P628" s="22" t="str">
        <f t="shared" si="64"/>
        <v/>
      </c>
      <c r="Q628" s="33"/>
      <c r="R628" s="22">
        <f t="shared" si="85"/>
        <v>36.70916751</v>
      </c>
      <c r="S628" s="22">
        <f t="shared" si="2"/>
        <v>34.30916751</v>
      </c>
      <c r="T628" s="22">
        <f t="shared" si="86"/>
        <v>43.65832135</v>
      </c>
      <c r="U628" s="22">
        <f t="shared" si="87"/>
        <v>78.58563145</v>
      </c>
      <c r="V628" s="22" t="str">
        <f>L626+K628-L628</f>
        <v>#VALUE!</v>
      </c>
      <c r="W628" s="46"/>
      <c r="X628" s="23"/>
      <c r="Y628" s="23"/>
      <c r="Z628" s="23"/>
      <c r="AA628" s="23"/>
      <c r="AB628" s="23"/>
    </row>
    <row r="629" ht="12.75" customHeight="1">
      <c r="A629" s="4" t="s">
        <v>46</v>
      </c>
      <c r="B629" s="29">
        <v>43779.0</v>
      </c>
      <c r="C629" s="3">
        <v>0.625</v>
      </c>
      <c r="D629" s="3">
        <v>0.75</v>
      </c>
      <c r="E629" s="39"/>
      <c r="F629" s="39"/>
      <c r="G629" s="39"/>
      <c r="H629" s="39"/>
      <c r="I629" s="39"/>
      <c r="J629" s="39"/>
      <c r="K629" s="47"/>
      <c r="L629" s="39"/>
      <c r="M629" s="39"/>
      <c r="N629" s="39"/>
      <c r="O629" s="39"/>
      <c r="P629" s="39" t="str">
        <f t="shared" si="64"/>
        <v> </v>
      </c>
      <c r="Q629" s="48"/>
      <c r="R629" s="39" t="str">
        <f t="shared" si="85"/>
        <v/>
      </c>
      <c r="S629" s="22" t="str">
        <f t="shared" si="2"/>
        <v/>
      </c>
      <c r="T629" s="39" t="str">
        <f t="shared" si="86"/>
        <v/>
      </c>
      <c r="U629" s="39" t="str">
        <f t="shared" si="87"/>
        <v/>
      </c>
      <c r="V629" s="42"/>
      <c r="W629" s="50"/>
      <c r="X629" s="23"/>
      <c r="Y629" s="23"/>
      <c r="Z629" s="23"/>
      <c r="AA629" s="23"/>
      <c r="AB629" s="23"/>
    </row>
    <row r="630" ht="12.75" customHeight="1">
      <c r="A630" s="8" t="s">
        <v>25</v>
      </c>
      <c r="B630" s="9">
        <v>43780.0</v>
      </c>
      <c r="C630" s="10">
        <v>0.375</v>
      </c>
      <c r="D630" s="10">
        <v>0.5</v>
      </c>
      <c r="E630" s="22"/>
      <c r="F630" s="22"/>
      <c r="G630" s="22">
        <v>29.0</v>
      </c>
      <c r="H630" s="22">
        <v>26.3</v>
      </c>
      <c r="I630" s="22">
        <v>1.9</v>
      </c>
      <c r="J630" s="22">
        <v>28.7</v>
      </c>
      <c r="K630" s="25" t="s">
        <v>116</v>
      </c>
      <c r="L630" s="22">
        <v>84.8</v>
      </c>
      <c r="M630" s="22">
        <v>60.28</v>
      </c>
      <c r="N630" s="22"/>
      <c r="O630" s="22" t="str">
        <f>E632</f>
        <v/>
      </c>
      <c r="P630" s="22" t="str">
        <f t="shared" si="64"/>
        <v/>
      </c>
      <c r="Q630" s="53"/>
      <c r="R630" s="22">
        <f t="shared" si="85"/>
        <v>34.21193795</v>
      </c>
      <c r="S630" s="22">
        <f t="shared" si="2"/>
        <v>32.05193795</v>
      </c>
      <c r="T630" s="22">
        <f t="shared" si="86"/>
        <v>40.05279577</v>
      </c>
      <c r="U630" s="22">
        <f t="shared" si="87"/>
        <v>80.02422135</v>
      </c>
      <c r="V630" s="22" t="str">
        <f>L628+K630-L630</f>
        <v>#VALUE!</v>
      </c>
      <c r="W630" s="46"/>
      <c r="X630" s="23"/>
      <c r="Y630" s="23"/>
      <c r="Z630" s="23"/>
      <c r="AA630" s="23"/>
      <c r="AB630" s="23"/>
    </row>
    <row r="631" ht="12.75" customHeight="1">
      <c r="A631" s="4" t="s">
        <v>25</v>
      </c>
      <c r="B631" s="29">
        <v>43780.0</v>
      </c>
      <c r="C631" s="3">
        <v>0.625</v>
      </c>
      <c r="D631" s="3">
        <v>0.75</v>
      </c>
      <c r="E631" s="39"/>
      <c r="F631" s="39"/>
      <c r="G631" s="39">
        <v>33.0</v>
      </c>
      <c r="H631" s="39">
        <v>28.3</v>
      </c>
      <c r="I631" s="39">
        <v>1.5</v>
      </c>
      <c r="J631" s="39">
        <v>31.7</v>
      </c>
      <c r="K631" s="47" t="s">
        <v>63</v>
      </c>
      <c r="L631" s="39">
        <v>59.89</v>
      </c>
      <c r="M631" s="39"/>
      <c r="N631" s="39"/>
      <c r="O631" s="39"/>
      <c r="P631" s="39" t="str">
        <f t="shared" si="64"/>
        <v/>
      </c>
      <c r="Q631" s="54"/>
      <c r="R631" s="39">
        <f t="shared" si="85"/>
        <v>38.46084696</v>
      </c>
      <c r="S631" s="22">
        <f t="shared" si="2"/>
        <v>34.70084696</v>
      </c>
      <c r="T631" s="39">
        <f t="shared" si="86"/>
        <v>50.29607399</v>
      </c>
      <c r="U631" s="39">
        <f t="shared" si="87"/>
        <v>68.99315237</v>
      </c>
      <c r="V631" s="42" t="str">
        <f>M630+K631-L631</f>
        <v>#VALUE!</v>
      </c>
      <c r="W631" s="50"/>
      <c r="X631" s="23"/>
      <c r="Y631" s="23"/>
      <c r="Z631" s="23"/>
      <c r="AA631" s="23"/>
      <c r="AB631" s="23"/>
    </row>
    <row r="632" ht="12.75" customHeight="1">
      <c r="A632" s="8" t="s">
        <v>39</v>
      </c>
      <c r="B632" s="9">
        <v>43781.0</v>
      </c>
      <c r="C632" s="10">
        <v>0.375</v>
      </c>
      <c r="D632" s="10">
        <v>0.5</v>
      </c>
      <c r="E632" s="22"/>
      <c r="F632" s="22"/>
      <c r="G632" s="22">
        <v>29.3</v>
      </c>
      <c r="H632" s="22">
        <v>26.2</v>
      </c>
      <c r="I632" s="22">
        <v>3.8</v>
      </c>
      <c r="J632" s="22">
        <v>28.9</v>
      </c>
      <c r="K632" s="25" t="s">
        <v>59</v>
      </c>
      <c r="L632" s="22">
        <v>56.23</v>
      </c>
      <c r="M632" s="22"/>
      <c r="N632" s="22"/>
      <c r="O632" s="22" t="str">
        <f>E634</f>
        <v/>
      </c>
      <c r="P632" s="22" t="str">
        <f t="shared" si="64"/>
        <v/>
      </c>
      <c r="Q632" s="33"/>
      <c r="R632" s="22">
        <f t="shared" si="85"/>
        <v>34.01068335</v>
      </c>
      <c r="S632" s="22">
        <f t="shared" si="2"/>
        <v>31.53068335</v>
      </c>
      <c r="T632" s="22">
        <f t="shared" si="86"/>
        <v>40.7524173</v>
      </c>
      <c r="U632" s="22">
        <f t="shared" si="87"/>
        <v>77.37132037</v>
      </c>
      <c r="V632" s="22" t="str">
        <f t="shared" ref="V632:V639" si="88">L631+K632-L632</f>
        <v>#VALUE!</v>
      </c>
      <c r="W632" s="46"/>
      <c r="X632" s="23"/>
      <c r="Y632" s="23"/>
      <c r="Z632" s="23"/>
      <c r="AA632" s="23"/>
      <c r="AB632" s="23"/>
    </row>
    <row r="633" ht="12.75" customHeight="1">
      <c r="A633" s="4" t="s">
        <v>39</v>
      </c>
      <c r="B633" s="29">
        <v>43781.0</v>
      </c>
      <c r="C633" s="3">
        <v>0.625</v>
      </c>
      <c r="D633" s="3">
        <v>0.75</v>
      </c>
      <c r="E633" s="39"/>
      <c r="F633" s="39"/>
      <c r="G633" s="39">
        <v>32.0</v>
      </c>
      <c r="H633" s="39">
        <v>27.2</v>
      </c>
      <c r="I633" s="39">
        <v>1.0</v>
      </c>
      <c r="J633" s="39">
        <v>29.0</v>
      </c>
      <c r="K633" s="47" t="s">
        <v>63</v>
      </c>
      <c r="L633" s="39">
        <v>55.98</v>
      </c>
      <c r="M633" s="39"/>
      <c r="N633" s="39"/>
      <c r="O633" s="39"/>
      <c r="P633" s="39" t="str">
        <f t="shared" si="64"/>
        <v/>
      </c>
      <c r="Q633" s="48"/>
      <c r="R633" s="39">
        <f t="shared" si="85"/>
        <v>36.07043238</v>
      </c>
      <c r="S633" s="22">
        <f t="shared" si="2"/>
        <v>32.23043238</v>
      </c>
      <c r="T633" s="39">
        <f t="shared" si="86"/>
        <v>47.54274065</v>
      </c>
      <c r="U633" s="39">
        <f t="shared" si="87"/>
        <v>67.7925419</v>
      </c>
      <c r="V633" s="42" t="str">
        <f t="shared" si="88"/>
        <v>#VALUE!</v>
      </c>
      <c r="W633" s="50"/>
      <c r="X633" s="23"/>
      <c r="Y633" s="23"/>
      <c r="Z633" s="23"/>
      <c r="AA633" s="23"/>
      <c r="AB633" s="23"/>
    </row>
    <row r="634" ht="12.75" customHeight="1">
      <c r="A634" s="8" t="s">
        <v>42</v>
      </c>
      <c r="B634" s="9">
        <v>43782.0</v>
      </c>
      <c r="C634" s="10">
        <v>0.375</v>
      </c>
      <c r="D634" s="10">
        <v>0.5</v>
      </c>
      <c r="E634" s="22"/>
      <c r="F634" s="22"/>
      <c r="G634" s="22">
        <v>29.2</v>
      </c>
      <c r="H634" s="22">
        <v>25.8</v>
      </c>
      <c r="I634" s="22">
        <v>1.5</v>
      </c>
      <c r="J634" s="22">
        <v>28.4</v>
      </c>
      <c r="K634" s="25" t="s">
        <v>63</v>
      </c>
      <c r="L634" s="22">
        <v>52.7</v>
      </c>
      <c r="M634" s="22"/>
      <c r="N634" s="22"/>
      <c r="O634" s="22" t="str">
        <f>E636</f>
        <v/>
      </c>
      <c r="P634" s="22" t="str">
        <f t="shared" si="64"/>
        <v/>
      </c>
      <c r="Q634" s="53"/>
      <c r="R634" s="22">
        <f t="shared" si="85"/>
        <v>33.21594473</v>
      </c>
      <c r="S634" s="22">
        <f t="shared" si="2"/>
        <v>30.49594473</v>
      </c>
      <c r="T634" s="22">
        <f t="shared" si="86"/>
        <v>40.51803823</v>
      </c>
      <c r="U634" s="22">
        <f t="shared" si="87"/>
        <v>75.26510676</v>
      </c>
      <c r="V634" s="22" t="str">
        <f t="shared" si="88"/>
        <v>#VALUE!</v>
      </c>
      <c r="W634" s="46"/>
      <c r="X634" s="23"/>
      <c r="Y634" s="23"/>
      <c r="Z634" s="23"/>
      <c r="AA634" s="23"/>
      <c r="AB634" s="23"/>
    </row>
    <row r="635" ht="12.75" customHeight="1">
      <c r="A635" s="4" t="s">
        <v>42</v>
      </c>
      <c r="B635" s="29">
        <v>43782.0</v>
      </c>
      <c r="C635" s="3">
        <v>0.625</v>
      </c>
      <c r="D635" s="3">
        <v>0.75</v>
      </c>
      <c r="E635" s="39"/>
      <c r="F635" s="39"/>
      <c r="G635" s="39">
        <v>29.8</v>
      </c>
      <c r="H635" s="39">
        <v>27.6</v>
      </c>
      <c r="I635" s="39">
        <v>1.5</v>
      </c>
      <c r="J635" s="39">
        <v>29.0</v>
      </c>
      <c r="K635" s="47" t="s">
        <v>157</v>
      </c>
      <c r="L635" s="39">
        <v>55.56</v>
      </c>
      <c r="M635" s="39"/>
      <c r="N635" s="39"/>
      <c r="O635" s="39"/>
      <c r="P635" s="39" t="str">
        <f t="shared" si="64"/>
        <v/>
      </c>
      <c r="Q635" s="54"/>
      <c r="R635" s="39">
        <f t="shared" si="85"/>
        <v>36.92425667</v>
      </c>
      <c r="S635" s="22">
        <f t="shared" si="2"/>
        <v>35.16425667</v>
      </c>
      <c r="T635" s="39">
        <f t="shared" si="86"/>
        <v>41.94208964</v>
      </c>
      <c r="U635" s="39">
        <f t="shared" si="87"/>
        <v>83.84002078</v>
      </c>
      <c r="V635" s="42" t="str">
        <f t="shared" si="88"/>
        <v>#VALUE!</v>
      </c>
      <c r="W635" s="50"/>
      <c r="X635" s="23"/>
      <c r="Y635" s="23"/>
      <c r="Z635" s="23"/>
      <c r="AA635" s="23"/>
      <c r="AB635" s="23"/>
    </row>
    <row r="636" ht="12.75" customHeight="1">
      <c r="A636" s="8" t="s">
        <v>43</v>
      </c>
      <c r="B636" s="9">
        <v>43783.0</v>
      </c>
      <c r="C636" s="10">
        <v>0.375</v>
      </c>
      <c r="D636" s="10">
        <v>0.5</v>
      </c>
      <c r="E636" s="22"/>
      <c r="F636" s="22"/>
      <c r="G636" s="22">
        <v>29.3</v>
      </c>
      <c r="H636" s="22">
        <v>26.7</v>
      </c>
      <c r="I636" s="22">
        <v>1.6</v>
      </c>
      <c r="J636" s="22">
        <v>28.1</v>
      </c>
      <c r="K636" s="25" t="s">
        <v>99</v>
      </c>
      <c r="L636" s="22">
        <v>70.89</v>
      </c>
      <c r="M636" s="22"/>
      <c r="N636" s="22"/>
      <c r="O636" s="22" t="str">
        <f>E638</f>
        <v/>
      </c>
      <c r="P636" s="22" t="str">
        <f t="shared" si="64"/>
        <v/>
      </c>
      <c r="Q636" s="33"/>
      <c r="R636" s="22">
        <f t="shared" si="85"/>
        <v>35.0273704</v>
      </c>
      <c r="S636" s="22">
        <f t="shared" si="2"/>
        <v>32.9473704</v>
      </c>
      <c r="T636" s="22">
        <f t="shared" si="86"/>
        <v>40.7524173</v>
      </c>
      <c r="U636" s="22">
        <f t="shared" si="87"/>
        <v>80.8476468</v>
      </c>
      <c r="V636" s="22" t="str">
        <f t="shared" si="88"/>
        <v>#VALUE!</v>
      </c>
      <c r="W636" s="46"/>
      <c r="X636" s="23"/>
      <c r="Y636" s="23"/>
      <c r="Z636" s="23"/>
      <c r="AA636" s="23"/>
      <c r="AB636" s="23"/>
    </row>
    <row r="637" ht="12.75" customHeight="1">
      <c r="A637" s="4" t="s">
        <v>43</v>
      </c>
      <c r="B637" s="29">
        <v>43783.0</v>
      </c>
      <c r="C637" s="3">
        <v>0.625</v>
      </c>
      <c r="D637" s="3">
        <v>0.75</v>
      </c>
      <c r="E637" s="39"/>
      <c r="F637" s="39"/>
      <c r="G637" s="39">
        <v>32.8</v>
      </c>
      <c r="H637" s="39">
        <v>28.2</v>
      </c>
      <c r="I637" s="39">
        <v>0.05</v>
      </c>
      <c r="J637" s="39">
        <v>32.6</v>
      </c>
      <c r="K637" s="47" t="s">
        <v>63</v>
      </c>
      <c r="L637" s="39">
        <v>69.05</v>
      </c>
      <c r="M637" s="39"/>
      <c r="N637" s="39"/>
      <c r="O637" s="39"/>
      <c r="P637" s="39" t="str">
        <f t="shared" si="64"/>
        <v/>
      </c>
      <c r="Q637" s="48"/>
      <c r="R637" s="39">
        <f t="shared" si="85"/>
        <v>38.23798312</v>
      </c>
      <c r="S637" s="22">
        <f t="shared" si="2"/>
        <v>34.55798312</v>
      </c>
      <c r="T637" s="39">
        <f t="shared" si="86"/>
        <v>49.73459608</v>
      </c>
      <c r="U637" s="39">
        <f t="shared" si="87"/>
        <v>69.48479699</v>
      </c>
      <c r="V637" s="42" t="str">
        <f t="shared" si="88"/>
        <v>#VALUE!</v>
      </c>
      <c r="W637" s="50"/>
      <c r="X637" s="23"/>
      <c r="Y637" s="23"/>
      <c r="Z637" s="23"/>
      <c r="AA637" s="23"/>
      <c r="AB637" s="23"/>
    </row>
    <row r="638" ht="12.75" customHeight="1">
      <c r="A638" s="8" t="s">
        <v>44</v>
      </c>
      <c r="B638" s="9">
        <v>43784.0</v>
      </c>
      <c r="C638" s="10">
        <v>0.375</v>
      </c>
      <c r="D638" s="10">
        <v>0.5</v>
      </c>
      <c r="E638" s="22"/>
      <c r="F638" s="22"/>
      <c r="G638" s="22">
        <v>28.6</v>
      </c>
      <c r="H638" s="22">
        <v>25.4</v>
      </c>
      <c r="I638" s="22">
        <v>1.5</v>
      </c>
      <c r="J638" s="22">
        <v>28.8</v>
      </c>
      <c r="K638" s="25" t="s">
        <v>142</v>
      </c>
      <c r="L638" s="22">
        <v>70.32</v>
      </c>
      <c r="M638" s="22"/>
      <c r="N638" s="22"/>
      <c r="O638" s="22" t="str">
        <f>E640</f>
        <v/>
      </c>
      <c r="P638" s="22" t="str">
        <f t="shared" si="64"/>
        <v/>
      </c>
      <c r="Q638" s="53"/>
      <c r="R638" s="22">
        <f t="shared" si="85"/>
        <v>32.43744129</v>
      </c>
      <c r="S638" s="22">
        <f t="shared" si="2"/>
        <v>29.87744129</v>
      </c>
      <c r="T638" s="22">
        <f t="shared" si="86"/>
        <v>39.13623594</v>
      </c>
      <c r="U638" s="22">
        <f t="shared" si="87"/>
        <v>76.34214321</v>
      </c>
      <c r="V638" s="22" t="str">
        <f t="shared" si="88"/>
        <v>#VALUE!</v>
      </c>
      <c r="W638" s="46"/>
      <c r="X638" s="23"/>
      <c r="Y638" s="23"/>
      <c r="Z638" s="23"/>
      <c r="AA638" s="23"/>
      <c r="AB638" s="23"/>
    </row>
    <row r="639" ht="12.75" customHeight="1">
      <c r="A639" s="4" t="s">
        <v>44</v>
      </c>
      <c r="B639" s="29">
        <v>43784.0</v>
      </c>
      <c r="C639" s="3">
        <v>0.625</v>
      </c>
      <c r="D639" s="3">
        <v>0.75</v>
      </c>
      <c r="E639" s="39"/>
      <c r="F639" s="39"/>
      <c r="G639" s="39">
        <v>30.0</v>
      </c>
      <c r="H639" s="39">
        <v>27.8</v>
      </c>
      <c r="I639" s="39">
        <v>1.2</v>
      </c>
      <c r="J639" s="39">
        <v>30.0</v>
      </c>
      <c r="K639" s="47" t="s">
        <v>63</v>
      </c>
      <c r="L639" s="39">
        <v>69.78</v>
      </c>
      <c r="M639" s="39"/>
      <c r="N639" s="39"/>
      <c r="O639" s="39"/>
      <c r="P639" s="39" t="str">
        <f t="shared" si="64"/>
        <v/>
      </c>
      <c r="Q639" s="54"/>
      <c r="R639" s="39">
        <f t="shared" si="85"/>
        <v>37.3577292</v>
      </c>
      <c r="S639" s="22">
        <f t="shared" si="2"/>
        <v>35.5977292</v>
      </c>
      <c r="T639" s="39">
        <f t="shared" si="86"/>
        <v>42.42634795</v>
      </c>
      <c r="U639" s="39">
        <f t="shared" si="87"/>
        <v>83.9047689</v>
      </c>
      <c r="V639" s="42" t="str">
        <f t="shared" si="88"/>
        <v>#VALUE!</v>
      </c>
      <c r="W639" s="50"/>
      <c r="X639" s="23"/>
      <c r="Y639" s="23"/>
      <c r="Z639" s="23"/>
      <c r="AA639" s="23"/>
      <c r="AB639" s="23"/>
    </row>
    <row r="640" ht="12.75" customHeight="1">
      <c r="A640" s="8" t="s">
        <v>45</v>
      </c>
      <c r="B640" s="9">
        <v>43785.0</v>
      </c>
      <c r="C640" s="10">
        <v>0.375</v>
      </c>
      <c r="D640" s="10">
        <v>0.5</v>
      </c>
      <c r="E640" s="22"/>
      <c r="F640" s="22"/>
      <c r="G640" s="22">
        <v>29.0</v>
      </c>
      <c r="H640" s="22">
        <v>26.0</v>
      </c>
      <c r="I640" s="22">
        <v>1.8</v>
      </c>
      <c r="J640" s="22">
        <v>29.9</v>
      </c>
      <c r="K640" s="25" t="s">
        <v>63</v>
      </c>
      <c r="L640" s="22">
        <v>67.64</v>
      </c>
      <c r="M640" s="22"/>
      <c r="N640" s="22"/>
      <c r="O640" s="22" t="str">
        <f>E642</f>
        <v/>
      </c>
      <c r="P640" s="22" t="str">
        <f t="shared" si="64"/>
        <v/>
      </c>
      <c r="Q640" s="33"/>
      <c r="R640" s="22">
        <f t="shared" si="85"/>
        <v>33.61126698</v>
      </c>
      <c r="S640" s="22">
        <f t="shared" si="2"/>
        <v>31.21126698</v>
      </c>
      <c r="T640" s="22">
        <f t="shared" si="86"/>
        <v>40.05279577</v>
      </c>
      <c r="U640" s="22">
        <f t="shared" si="87"/>
        <v>77.92531428</v>
      </c>
      <c r="V640" s="22" t="str">
        <f>L638+K640-L640</f>
        <v>#VALUE!</v>
      </c>
      <c r="W640" s="46"/>
      <c r="X640" s="23"/>
      <c r="Y640" s="23"/>
      <c r="Z640" s="23"/>
      <c r="AA640" s="23"/>
      <c r="AB640" s="23"/>
    </row>
    <row r="641" ht="12.75" customHeight="1">
      <c r="A641" s="4" t="s">
        <v>45</v>
      </c>
      <c r="B641" s="29">
        <v>43785.0</v>
      </c>
      <c r="C641" s="3">
        <v>0.625</v>
      </c>
      <c r="D641" s="3">
        <v>0.75</v>
      </c>
      <c r="E641" s="39"/>
      <c r="F641" s="39"/>
      <c r="G641" s="39"/>
      <c r="H641" s="39"/>
      <c r="I641" s="39"/>
      <c r="J641" s="39"/>
      <c r="K641" s="47"/>
      <c r="L641" s="39"/>
      <c r="M641" s="39"/>
      <c r="N641" s="39"/>
      <c r="O641" s="39"/>
      <c r="P641" s="39" t="str">
        <f t="shared" si="64"/>
        <v/>
      </c>
      <c r="Q641" s="48"/>
      <c r="R641" s="39" t="str">
        <f t="shared" si="85"/>
        <v/>
      </c>
      <c r="S641" s="22" t="str">
        <f t="shared" si="2"/>
        <v/>
      </c>
      <c r="T641" s="39" t="str">
        <f t="shared" si="86"/>
        <v/>
      </c>
      <c r="U641" s="39" t="str">
        <f t="shared" si="87"/>
        <v/>
      </c>
      <c r="V641" s="42"/>
      <c r="W641" s="50"/>
      <c r="X641" s="23"/>
      <c r="Y641" s="23"/>
      <c r="Z641" s="23"/>
      <c r="AA641" s="23"/>
      <c r="AB641" s="23"/>
    </row>
    <row r="642" ht="12.75" customHeight="1">
      <c r="A642" s="8" t="s">
        <v>46</v>
      </c>
      <c r="B642" s="9">
        <v>43786.0</v>
      </c>
      <c r="C642" s="10">
        <v>0.375</v>
      </c>
      <c r="D642" s="10">
        <v>0.5</v>
      </c>
      <c r="E642" s="22"/>
      <c r="F642" s="22"/>
      <c r="G642" s="22">
        <v>29.7</v>
      </c>
      <c r="H642" s="22">
        <v>26.5</v>
      </c>
      <c r="I642" s="22">
        <v>2.3</v>
      </c>
      <c r="J642" s="22">
        <v>30.4</v>
      </c>
      <c r="K642" s="25" t="s">
        <v>63</v>
      </c>
      <c r="L642" s="22">
        <v>61.03</v>
      </c>
      <c r="M642" s="22"/>
      <c r="N642" s="22"/>
      <c r="O642" s="22" t="str">
        <f>E644</f>
        <v/>
      </c>
      <c r="P642" s="22" t="str">
        <f t="shared" si="64"/>
        <v/>
      </c>
      <c r="Q642" s="53"/>
      <c r="R642" s="22">
        <f t="shared" si="85"/>
        <v>34.61756235</v>
      </c>
      <c r="S642" s="22">
        <f t="shared" si="2"/>
        <v>32.05756235</v>
      </c>
      <c r="T642" s="22">
        <f t="shared" si="86"/>
        <v>41.70176826</v>
      </c>
      <c r="U642" s="22">
        <f t="shared" si="87"/>
        <v>76.87338857</v>
      </c>
      <c r="V642" s="22" t="str">
        <f>L640+K642-L642</f>
        <v>#VALUE!</v>
      </c>
      <c r="W642" s="46"/>
      <c r="X642" s="23"/>
      <c r="Y642" s="23"/>
      <c r="Z642" s="23"/>
      <c r="AA642" s="23"/>
      <c r="AB642" s="23"/>
    </row>
    <row r="643" ht="12.75" customHeight="1">
      <c r="A643" s="4" t="s">
        <v>46</v>
      </c>
      <c r="B643" s="29">
        <v>43786.0</v>
      </c>
      <c r="C643" s="3">
        <v>0.625</v>
      </c>
      <c r="D643" s="3">
        <v>0.75</v>
      </c>
      <c r="E643" s="39"/>
      <c r="F643" s="39"/>
      <c r="G643" s="39"/>
      <c r="H643" s="39"/>
      <c r="I643" s="39"/>
      <c r="J643" s="39"/>
      <c r="K643" s="47"/>
      <c r="L643" s="39"/>
      <c r="M643" s="39"/>
      <c r="N643" s="39"/>
      <c r="O643" s="39"/>
      <c r="P643" s="39" t="str">
        <f t="shared" si="64"/>
        <v/>
      </c>
      <c r="Q643" s="54"/>
      <c r="R643" s="39" t="str">
        <f t="shared" si="85"/>
        <v/>
      </c>
      <c r="S643" s="22" t="str">
        <f t="shared" si="2"/>
        <v/>
      </c>
      <c r="T643" s="39" t="str">
        <f t="shared" si="86"/>
        <v/>
      </c>
      <c r="U643" s="39" t="str">
        <f t="shared" si="87"/>
        <v/>
      </c>
      <c r="V643" s="42"/>
      <c r="W643" s="50"/>
      <c r="X643" s="23"/>
      <c r="Y643" s="23"/>
      <c r="Z643" s="23"/>
      <c r="AA643" s="23"/>
      <c r="AB643" s="23"/>
    </row>
    <row r="644" ht="12.75" customHeight="1">
      <c r="A644" s="8" t="s">
        <v>25</v>
      </c>
      <c r="B644" s="9">
        <v>43787.0</v>
      </c>
      <c r="C644" s="10">
        <v>0.375</v>
      </c>
      <c r="D644" s="10">
        <v>0.5</v>
      </c>
      <c r="E644" s="22"/>
      <c r="F644" s="22"/>
      <c r="G644" s="148">
        <v>27.4</v>
      </c>
      <c r="H644" s="148">
        <v>26.3</v>
      </c>
      <c r="I644" s="148">
        <v>2.2</v>
      </c>
      <c r="J644" s="148">
        <v>31.9</v>
      </c>
      <c r="K644" s="149" t="s">
        <v>154</v>
      </c>
      <c r="L644" s="148">
        <v>75.14</v>
      </c>
      <c r="M644" s="22"/>
      <c r="N644" s="22"/>
      <c r="O644" s="22" t="str">
        <f>E646</f>
        <v/>
      </c>
      <c r="P644" s="22" t="str">
        <f t="shared" si="64"/>
        <v/>
      </c>
      <c r="Q644" s="33"/>
      <c r="R644" s="22">
        <f t="shared" si="85"/>
        <v>34.21193795</v>
      </c>
      <c r="S644" s="22">
        <f t="shared" si="2"/>
        <v>33.33193795</v>
      </c>
      <c r="T644" s="22">
        <f t="shared" si="86"/>
        <v>36.49517019</v>
      </c>
      <c r="U644" s="22">
        <f t="shared" si="87"/>
        <v>91.33246338</v>
      </c>
      <c r="V644" s="22" t="str">
        <f>L642+K644-L644</f>
        <v>#VALUE!</v>
      </c>
      <c r="W644" s="46" t="s">
        <v>272</v>
      </c>
      <c r="X644" s="23"/>
      <c r="Y644" s="23"/>
      <c r="Z644" s="23"/>
      <c r="AA644" s="23"/>
      <c r="AB644" s="23"/>
    </row>
    <row r="645" ht="12.75" customHeight="1">
      <c r="A645" s="4" t="s">
        <v>25</v>
      </c>
      <c r="B645" s="29">
        <v>43787.0</v>
      </c>
      <c r="C645" s="3">
        <v>0.625</v>
      </c>
      <c r="D645" s="3">
        <v>0.75</v>
      </c>
      <c r="E645" s="39"/>
      <c r="F645" s="39"/>
      <c r="G645" s="39">
        <v>26.7</v>
      </c>
      <c r="H645" s="39">
        <v>25.3</v>
      </c>
      <c r="I645" s="39">
        <v>2.2</v>
      </c>
      <c r="J645" s="39">
        <v>27.5</v>
      </c>
      <c r="K645" s="47" t="s">
        <v>63</v>
      </c>
      <c r="L645" s="39">
        <v>0.0</v>
      </c>
      <c r="M645" s="39"/>
      <c r="N645" s="39"/>
      <c r="O645" s="39"/>
      <c r="P645" s="39" t="str">
        <f t="shared" si="64"/>
        <v/>
      </c>
      <c r="Q645" s="48"/>
      <c r="R645" s="39">
        <f t="shared" si="85"/>
        <v>32.24531926</v>
      </c>
      <c r="S645" s="22">
        <f t="shared" si="2"/>
        <v>31.12531926</v>
      </c>
      <c r="T645" s="39">
        <f t="shared" si="86"/>
        <v>35.0273704</v>
      </c>
      <c r="U645" s="39">
        <f t="shared" si="87"/>
        <v>88.85999406</v>
      </c>
      <c r="V645" s="42"/>
      <c r="W645" s="50" t="s">
        <v>273</v>
      </c>
      <c r="X645" s="23"/>
      <c r="Y645" s="23"/>
      <c r="Z645" s="23"/>
      <c r="AA645" s="23"/>
      <c r="AB645" s="23"/>
    </row>
    <row r="646" ht="12.75" customHeight="1">
      <c r="A646" s="8" t="s">
        <v>39</v>
      </c>
      <c r="B646" s="9">
        <v>43788.0</v>
      </c>
      <c r="C646" s="10">
        <v>0.375</v>
      </c>
      <c r="D646" s="10">
        <v>0.5</v>
      </c>
      <c r="E646" s="22"/>
      <c r="F646" s="22"/>
      <c r="G646" s="22">
        <v>29.6</v>
      </c>
      <c r="H646" s="22">
        <v>26.8</v>
      </c>
      <c r="I646" s="22">
        <v>0.3</v>
      </c>
      <c r="J646" s="22">
        <v>29.1</v>
      </c>
      <c r="K646" s="25" t="s">
        <v>63</v>
      </c>
      <c r="L646" s="22">
        <v>72.37</v>
      </c>
      <c r="M646" s="22"/>
      <c r="N646" s="22"/>
      <c r="O646" s="22" t="str">
        <f>E648</f>
        <v/>
      </c>
      <c r="P646" s="22" t="str">
        <f t="shared" si="64"/>
        <v/>
      </c>
      <c r="Q646" s="53"/>
      <c r="R646" s="22">
        <f t="shared" si="85"/>
        <v>35.23385461</v>
      </c>
      <c r="S646" s="22">
        <f t="shared" si="2"/>
        <v>32.99385461</v>
      </c>
      <c r="T646" s="22">
        <f t="shared" si="86"/>
        <v>41.46264535</v>
      </c>
      <c r="U646" s="22">
        <f t="shared" si="87"/>
        <v>79.57489043</v>
      </c>
      <c r="V646" s="22" t="str">
        <f>(L644+K646)-L646</f>
        <v>#VALUE!</v>
      </c>
      <c r="W646" s="46"/>
      <c r="X646" s="23"/>
      <c r="Y646" s="23"/>
      <c r="Z646" s="23"/>
      <c r="AA646" s="23"/>
      <c r="AB646" s="23"/>
    </row>
    <row r="647" ht="12.75" customHeight="1">
      <c r="A647" s="4" t="s">
        <v>39</v>
      </c>
      <c r="B647" s="29">
        <v>43788.0</v>
      </c>
      <c r="C647" s="3">
        <v>0.625</v>
      </c>
      <c r="D647" s="3">
        <v>0.75</v>
      </c>
      <c r="E647" s="39"/>
      <c r="F647" s="39"/>
      <c r="G647" s="39">
        <v>33.6</v>
      </c>
      <c r="H647" s="39">
        <v>28.6</v>
      </c>
      <c r="I647" s="39">
        <v>1.6</v>
      </c>
      <c r="J647" s="39">
        <v>32.9</v>
      </c>
      <c r="K647" s="47"/>
      <c r="L647" s="39"/>
      <c r="M647" s="39"/>
      <c r="N647" s="39"/>
      <c r="O647" s="39"/>
      <c r="P647" s="39" t="str">
        <f t="shared" si="64"/>
        <v/>
      </c>
      <c r="Q647" s="54"/>
      <c r="R647" s="39">
        <f t="shared" si="85"/>
        <v>39.13623594</v>
      </c>
      <c r="S647" s="22">
        <f t="shared" si="2"/>
        <v>35.13623594</v>
      </c>
      <c r="T647" s="39">
        <f t="shared" si="86"/>
        <v>52.01365417</v>
      </c>
      <c r="U647" s="39">
        <f t="shared" si="87"/>
        <v>67.5519467</v>
      </c>
      <c r="V647" s="42"/>
      <c r="W647" s="50"/>
      <c r="X647" s="23"/>
      <c r="Y647" s="23"/>
      <c r="Z647" s="23"/>
      <c r="AA647" s="23"/>
      <c r="AB647" s="23"/>
    </row>
    <row r="648" ht="12.75" customHeight="1">
      <c r="A648" s="8" t="s">
        <v>42</v>
      </c>
      <c r="B648" s="9">
        <v>43789.0</v>
      </c>
      <c r="C648" s="10">
        <v>0.375</v>
      </c>
      <c r="D648" s="10">
        <v>0.5</v>
      </c>
      <c r="E648" s="22"/>
      <c r="F648" s="22"/>
      <c r="G648" s="22">
        <v>28.2</v>
      </c>
      <c r="H648" s="22">
        <v>26.4</v>
      </c>
      <c r="I648" s="22">
        <v>0.6</v>
      </c>
      <c r="J648" s="22">
        <v>30.1</v>
      </c>
      <c r="K648" s="25" t="s">
        <v>80</v>
      </c>
      <c r="L648" s="22">
        <v>68.94</v>
      </c>
      <c r="M648" s="22"/>
      <c r="N648" s="22"/>
      <c r="O648" s="22" t="str">
        <f>E650</f>
        <v/>
      </c>
      <c r="P648" s="22" t="str">
        <f t="shared" si="64"/>
        <v/>
      </c>
      <c r="Q648" s="33"/>
      <c r="R648" s="22">
        <f t="shared" si="85"/>
        <v>34.41422945</v>
      </c>
      <c r="S648" s="22">
        <f t="shared" si="2"/>
        <v>32.97422945</v>
      </c>
      <c r="T648" s="22">
        <f t="shared" si="86"/>
        <v>38.23798312</v>
      </c>
      <c r="U648" s="22">
        <f t="shared" si="87"/>
        <v>86.23422775</v>
      </c>
      <c r="V648" s="22" t="str">
        <f>L646+K648-L648</f>
        <v>#VALUE!</v>
      </c>
      <c r="W648" s="46"/>
      <c r="X648" s="23"/>
      <c r="Y648" s="23"/>
      <c r="Z648" s="23"/>
      <c r="AA648" s="23"/>
      <c r="AB648" s="23"/>
    </row>
    <row r="649" ht="12.75" customHeight="1">
      <c r="A649" s="4" t="s">
        <v>42</v>
      </c>
      <c r="B649" s="29">
        <v>43789.0</v>
      </c>
      <c r="C649" s="3">
        <v>0.625</v>
      </c>
      <c r="D649" s="3">
        <v>0.75</v>
      </c>
      <c r="E649" s="39"/>
      <c r="F649" s="39"/>
      <c r="G649" s="39">
        <v>39.0</v>
      </c>
      <c r="H649" s="39">
        <v>32.5</v>
      </c>
      <c r="I649" s="39">
        <v>0.3</v>
      </c>
      <c r="J649" s="39">
        <v>40.0</v>
      </c>
      <c r="K649" s="47"/>
      <c r="L649" s="39"/>
      <c r="M649" s="39"/>
      <c r="N649" s="39"/>
      <c r="O649" s="39"/>
      <c r="P649" s="39" t="str">
        <f t="shared" si="64"/>
        <v/>
      </c>
      <c r="Q649" s="48"/>
      <c r="R649" s="39">
        <f t="shared" si="85"/>
        <v>48.90258374</v>
      </c>
      <c r="S649" s="22">
        <f t="shared" si="2"/>
        <v>43.70258374</v>
      </c>
      <c r="T649" s="39">
        <f t="shared" si="86"/>
        <v>69.90636649</v>
      </c>
      <c r="U649" s="39">
        <f t="shared" si="87"/>
        <v>62.51588508</v>
      </c>
      <c r="V649" s="42"/>
      <c r="W649" s="50"/>
      <c r="X649" s="23"/>
      <c r="Y649" s="23"/>
      <c r="Z649" s="23"/>
      <c r="AA649" s="23"/>
      <c r="AB649" s="23"/>
    </row>
    <row r="650" ht="12.75" customHeight="1">
      <c r="A650" s="8" t="s">
        <v>43</v>
      </c>
      <c r="B650" s="9">
        <v>43790.0</v>
      </c>
      <c r="C650" s="10">
        <v>0.375</v>
      </c>
      <c r="D650" s="10">
        <v>0.5</v>
      </c>
      <c r="E650" s="22"/>
      <c r="F650" s="22"/>
      <c r="G650" s="22">
        <v>23.5</v>
      </c>
      <c r="H650" s="22">
        <v>23.3</v>
      </c>
      <c r="I650" s="22">
        <v>0.6</v>
      </c>
      <c r="J650" s="22">
        <v>26.1</v>
      </c>
      <c r="K650" s="25" t="s">
        <v>63</v>
      </c>
      <c r="L650" s="22">
        <v>64.57</v>
      </c>
      <c r="M650" s="22"/>
      <c r="N650" s="22"/>
      <c r="O650" s="22">
        <f>E652</f>
        <v>29.6</v>
      </c>
      <c r="P650" s="22" t="s">
        <v>260</v>
      </c>
      <c r="Q650" s="53"/>
      <c r="R650" s="22">
        <f t="shared" si="85"/>
        <v>28.60570976</v>
      </c>
      <c r="S650" s="22">
        <f t="shared" si="2"/>
        <v>28.44570976</v>
      </c>
      <c r="T650" s="22">
        <f t="shared" si="86"/>
        <v>28.95276347</v>
      </c>
      <c r="U650" s="22">
        <f t="shared" si="87"/>
        <v>98.2486863</v>
      </c>
      <c r="V650" s="22" t="str">
        <f>L648+K650-L650</f>
        <v>#VALUE!</v>
      </c>
      <c r="W650" s="46"/>
      <c r="X650" s="23"/>
      <c r="Y650" s="23"/>
      <c r="Z650" s="23"/>
      <c r="AA650" s="23"/>
      <c r="AB650" s="23"/>
    </row>
    <row r="651" ht="12.75" customHeight="1">
      <c r="A651" s="4" t="s">
        <v>43</v>
      </c>
      <c r="B651" s="29">
        <v>43790.0</v>
      </c>
      <c r="C651" s="3">
        <v>0.625</v>
      </c>
      <c r="D651" s="3">
        <v>0.75</v>
      </c>
      <c r="E651" s="39"/>
      <c r="F651" s="39"/>
      <c r="G651" s="39">
        <v>28.6</v>
      </c>
      <c r="H651" s="39">
        <v>26.6</v>
      </c>
      <c r="I651" s="39">
        <v>1.0</v>
      </c>
      <c r="J651" s="39">
        <v>26.9</v>
      </c>
      <c r="K651" s="47"/>
      <c r="L651" s="39"/>
      <c r="M651" s="39"/>
      <c r="N651" s="39"/>
      <c r="O651" s="39"/>
      <c r="P651" s="39" t="str">
        <f t="shared" ref="P651:P652" si="89">F651</f>
        <v/>
      </c>
      <c r="Q651" s="54"/>
      <c r="R651" s="39">
        <f t="shared" si="85"/>
        <v>34.82194116</v>
      </c>
      <c r="S651" s="22">
        <f t="shared" si="2"/>
        <v>33.22194116</v>
      </c>
      <c r="T651" s="39">
        <f t="shared" si="86"/>
        <v>39.13623594</v>
      </c>
      <c r="U651" s="39">
        <f t="shared" si="87"/>
        <v>84.88793152</v>
      </c>
      <c r="V651" s="42"/>
      <c r="W651" s="50"/>
      <c r="X651" s="23"/>
      <c r="Y651" s="23"/>
      <c r="Z651" s="23"/>
      <c r="AA651" s="23"/>
      <c r="AB651" s="23"/>
    </row>
    <row r="652" ht="12.75" customHeight="1">
      <c r="A652" s="8" t="s">
        <v>44</v>
      </c>
      <c r="B652" s="9">
        <v>43791.0</v>
      </c>
      <c r="C652" s="10">
        <v>0.375</v>
      </c>
      <c r="D652" s="10">
        <v>0.5</v>
      </c>
      <c r="E652" s="22">
        <v>29.6</v>
      </c>
      <c r="F652" s="22">
        <v>23.6</v>
      </c>
      <c r="G652" s="22">
        <v>27.8</v>
      </c>
      <c r="H652" s="22">
        <v>26.2</v>
      </c>
      <c r="I652" s="22">
        <v>2.2</v>
      </c>
      <c r="J652" s="22">
        <v>27.9</v>
      </c>
      <c r="K652" s="25" t="s">
        <v>274</v>
      </c>
      <c r="L652" s="22">
        <v>82.08</v>
      </c>
      <c r="M652" s="22">
        <v>52.36</v>
      </c>
      <c r="N652" s="22"/>
      <c r="O652" s="22">
        <f>E654</f>
        <v>34.9</v>
      </c>
      <c r="P652" s="22">
        <f t="shared" si="89"/>
        <v>23.6</v>
      </c>
      <c r="Q652" s="150">
        <f>(O652+P652)/2</f>
        <v>29.25</v>
      </c>
      <c r="R652" s="22">
        <f t="shared" si="85"/>
        <v>34.01068335</v>
      </c>
      <c r="S652" s="22">
        <f t="shared" si="2"/>
        <v>32.73068335</v>
      </c>
      <c r="T652" s="22">
        <f t="shared" si="86"/>
        <v>37.3577292</v>
      </c>
      <c r="U652" s="22">
        <f t="shared" si="87"/>
        <v>87.6142208</v>
      </c>
      <c r="V652" s="22" t="str">
        <f>L650+K652-L652</f>
        <v>#VALUE!</v>
      </c>
      <c r="W652" s="46"/>
      <c r="X652" s="23"/>
      <c r="Y652" s="23"/>
      <c r="Z652" s="23"/>
      <c r="AA652" s="23"/>
      <c r="AB652" s="23"/>
    </row>
    <row r="653" ht="12.75" customHeight="1">
      <c r="A653" s="4" t="s">
        <v>44</v>
      </c>
      <c r="B653" s="29">
        <v>43791.0</v>
      </c>
      <c r="C653" s="3">
        <v>0.625</v>
      </c>
      <c r="D653" s="3">
        <v>0.75</v>
      </c>
      <c r="E653" s="39"/>
      <c r="F653" s="39"/>
      <c r="G653" s="39">
        <v>25.7</v>
      </c>
      <c r="H653" s="39">
        <v>25.0</v>
      </c>
      <c r="I653" s="39">
        <v>3.2</v>
      </c>
      <c r="J653" s="39">
        <v>26.0</v>
      </c>
      <c r="K653" s="47"/>
      <c r="L653" s="39"/>
      <c r="M653" s="39"/>
      <c r="N653" s="39"/>
      <c r="O653" s="39"/>
      <c r="P653" s="39"/>
      <c r="Q653" s="151"/>
      <c r="R653" s="39">
        <f t="shared" si="85"/>
        <v>31.67489286</v>
      </c>
      <c r="S653" s="22">
        <f t="shared" si="2"/>
        <v>31.11489286</v>
      </c>
      <c r="T653" s="39">
        <f t="shared" si="86"/>
        <v>33.01980784</v>
      </c>
      <c r="U653" s="39">
        <f t="shared" si="87"/>
        <v>94.23099315</v>
      </c>
      <c r="V653" s="42"/>
      <c r="W653" s="50"/>
      <c r="X653" s="23"/>
      <c r="Y653" s="23"/>
      <c r="Z653" s="23"/>
      <c r="AA653" s="23"/>
      <c r="AB653" s="23"/>
    </row>
    <row r="654" ht="12.75" customHeight="1">
      <c r="A654" s="8" t="s">
        <v>45</v>
      </c>
      <c r="B654" s="9">
        <v>43792.0</v>
      </c>
      <c r="C654" s="10">
        <v>0.375</v>
      </c>
      <c r="D654" s="10">
        <v>0.5</v>
      </c>
      <c r="E654" s="22">
        <v>34.9</v>
      </c>
      <c r="F654" s="22" t="s">
        <v>275</v>
      </c>
      <c r="G654" s="22">
        <v>29.0</v>
      </c>
      <c r="H654" s="22">
        <v>26.1</v>
      </c>
      <c r="I654" s="22">
        <v>0.6</v>
      </c>
      <c r="J654" s="22">
        <v>29.1</v>
      </c>
      <c r="K654" s="25" t="s">
        <v>185</v>
      </c>
      <c r="L654" s="22">
        <v>52.91</v>
      </c>
      <c r="M654" s="22"/>
      <c r="N654" s="22"/>
      <c r="O654" s="22">
        <f>E656</f>
        <v>33.7</v>
      </c>
      <c r="P654" s="22" t="str">
        <f>F654</f>
        <v>23,9</v>
      </c>
      <c r="Q654" s="150">
        <f>(O654+P654)/2</f>
        <v>28.8</v>
      </c>
      <c r="R654" s="22">
        <f t="shared" si="85"/>
        <v>33.81046118</v>
      </c>
      <c r="S654" s="22">
        <f t="shared" si="2"/>
        <v>31.49046118</v>
      </c>
      <c r="T654" s="22">
        <f t="shared" si="86"/>
        <v>40.05279577</v>
      </c>
      <c r="U654" s="22">
        <f t="shared" si="87"/>
        <v>78.62237972</v>
      </c>
      <c r="V654" s="22" t="str">
        <f>M652+K654-L654</f>
        <v>#VALUE!</v>
      </c>
      <c r="W654" s="46"/>
      <c r="X654" s="23"/>
      <c r="Y654" s="23"/>
      <c r="Z654" s="23"/>
      <c r="AA654" s="23"/>
      <c r="AB654" s="23"/>
    </row>
    <row r="655" ht="12.75" customHeight="1">
      <c r="A655" s="4" t="s">
        <v>45</v>
      </c>
      <c r="B655" s="29">
        <v>43792.0</v>
      </c>
      <c r="C655" s="3">
        <v>0.625</v>
      </c>
      <c r="D655" s="3">
        <v>0.75</v>
      </c>
      <c r="E655" s="39"/>
      <c r="F655" s="39"/>
      <c r="G655" s="39"/>
      <c r="H655" s="39"/>
      <c r="I655" s="39"/>
      <c r="J655" s="39"/>
      <c r="K655" s="47"/>
      <c r="L655" s="39"/>
      <c r="M655" s="39"/>
      <c r="N655" s="39"/>
      <c r="O655" s="39"/>
      <c r="P655" s="39"/>
      <c r="Q655" s="151"/>
      <c r="R655" s="39" t="str">
        <f t="shared" si="85"/>
        <v/>
      </c>
      <c r="S655" s="22" t="str">
        <f t="shared" si="2"/>
        <v/>
      </c>
      <c r="T655" s="39" t="str">
        <f t="shared" si="86"/>
        <v/>
      </c>
      <c r="U655" s="39" t="str">
        <f t="shared" si="87"/>
        <v/>
      </c>
      <c r="V655" s="42"/>
      <c r="W655" s="50"/>
      <c r="X655" s="23"/>
      <c r="Y655" s="23"/>
      <c r="Z655" s="23"/>
      <c r="AA655" s="23"/>
      <c r="AB655" s="23"/>
    </row>
    <row r="656" ht="12.75" customHeight="1">
      <c r="A656" s="8" t="s">
        <v>46</v>
      </c>
      <c r="B656" s="9">
        <v>43793.0</v>
      </c>
      <c r="C656" s="10">
        <v>0.375</v>
      </c>
      <c r="D656" s="10">
        <v>0.5</v>
      </c>
      <c r="E656" s="22">
        <v>33.7</v>
      </c>
      <c r="F656" s="22">
        <v>23.4</v>
      </c>
      <c r="G656" s="22">
        <v>30.0</v>
      </c>
      <c r="H656" s="22">
        <v>27.9</v>
      </c>
      <c r="I656" s="22">
        <v>0.5</v>
      </c>
      <c r="J656" s="22">
        <v>31.2</v>
      </c>
      <c r="K656" s="25" t="s">
        <v>211</v>
      </c>
      <c r="L656" s="22">
        <v>50.32</v>
      </c>
      <c r="M656" s="22"/>
      <c r="N656" s="22"/>
      <c r="O656" s="22" t="str">
        <f>E658</f>
        <v>34,7</v>
      </c>
      <c r="P656" s="22">
        <f>F656</f>
        <v>23.4</v>
      </c>
      <c r="Q656" s="150">
        <f>(O656+P656)/2</f>
        <v>29.05</v>
      </c>
      <c r="R656" s="22">
        <f t="shared" si="85"/>
        <v>37.57612198</v>
      </c>
      <c r="S656" s="22">
        <f t="shared" si="2"/>
        <v>35.89612198</v>
      </c>
      <c r="T656" s="22">
        <f t="shared" si="86"/>
        <v>42.42634795</v>
      </c>
      <c r="U656" s="22">
        <f t="shared" si="87"/>
        <v>84.6080884</v>
      </c>
      <c r="V656" s="22" t="str">
        <f>L654+K656-L656</f>
        <v>#VALUE!</v>
      </c>
      <c r="W656" s="46"/>
      <c r="X656" s="23"/>
      <c r="Y656" s="23"/>
      <c r="Z656" s="23"/>
      <c r="AA656" s="23"/>
      <c r="AB656" s="23"/>
    </row>
    <row r="657" ht="12.75" customHeight="1">
      <c r="A657" s="4" t="s">
        <v>46</v>
      </c>
      <c r="B657" s="29">
        <v>43793.0</v>
      </c>
      <c r="C657" s="3">
        <v>0.625</v>
      </c>
      <c r="D657" s="3">
        <v>0.75</v>
      </c>
      <c r="E657" s="39"/>
      <c r="F657" s="39"/>
      <c r="G657" s="39"/>
      <c r="H657" s="39"/>
      <c r="I657" s="39"/>
      <c r="J657" s="39"/>
      <c r="K657" s="47"/>
      <c r="L657" s="39"/>
      <c r="M657" s="39"/>
      <c r="N657" s="39"/>
      <c r="O657" s="39"/>
      <c r="P657" s="39"/>
      <c r="Q657" s="151"/>
      <c r="R657" s="39" t="str">
        <f t="shared" si="85"/>
        <v/>
      </c>
      <c r="S657" s="22" t="str">
        <f t="shared" si="2"/>
        <v/>
      </c>
      <c r="T657" s="39" t="str">
        <f t="shared" si="86"/>
        <v/>
      </c>
      <c r="U657" s="39" t="str">
        <f t="shared" si="87"/>
        <v/>
      </c>
      <c r="V657" s="42"/>
      <c r="W657" s="50"/>
      <c r="X657" s="23"/>
      <c r="Y657" s="23"/>
      <c r="Z657" s="23"/>
      <c r="AA657" s="23"/>
      <c r="AB657" s="23"/>
    </row>
    <row r="658" ht="12.75" customHeight="1">
      <c r="A658" s="8" t="s">
        <v>25</v>
      </c>
      <c r="B658" s="9">
        <v>43794.0</v>
      </c>
      <c r="C658" s="10">
        <v>0.375</v>
      </c>
      <c r="D658" s="10">
        <v>0.5</v>
      </c>
      <c r="E658" s="22" t="s">
        <v>276</v>
      </c>
      <c r="F658" s="22">
        <v>23.6</v>
      </c>
      <c r="G658" s="22">
        <v>29.6</v>
      </c>
      <c r="H658" s="22">
        <v>26.2</v>
      </c>
      <c r="I658" s="22">
        <v>3.9</v>
      </c>
      <c r="J658" s="22">
        <v>29.5</v>
      </c>
      <c r="K658" s="25" t="s">
        <v>172</v>
      </c>
      <c r="L658" s="22">
        <v>63.17</v>
      </c>
      <c r="M658" s="22"/>
      <c r="N658" s="22"/>
      <c r="O658" s="22">
        <f>E660</f>
        <v>33.8</v>
      </c>
      <c r="P658" s="22">
        <f>F658</f>
        <v>23.6</v>
      </c>
      <c r="Q658" s="150">
        <f>(O658+P658)/2</f>
        <v>28.7</v>
      </c>
      <c r="R658" s="22">
        <f t="shared" si="85"/>
        <v>34.01068335</v>
      </c>
      <c r="S658" s="22">
        <f t="shared" si="2"/>
        <v>31.29068335</v>
      </c>
      <c r="T658" s="22">
        <f t="shared" si="86"/>
        <v>41.46264535</v>
      </c>
      <c r="U658" s="22">
        <f t="shared" si="87"/>
        <v>75.46716589</v>
      </c>
      <c r="V658" s="22" t="str">
        <f>L656+K658-L658</f>
        <v>#VALUE!</v>
      </c>
      <c r="W658" s="46"/>
      <c r="X658" s="23"/>
      <c r="Y658" s="23"/>
      <c r="Z658" s="23"/>
      <c r="AA658" s="23"/>
      <c r="AB658" s="23"/>
    </row>
    <row r="659" ht="12.75" customHeight="1">
      <c r="A659" s="4" t="s">
        <v>25</v>
      </c>
      <c r="B659" s="29">
        <v>43794.0</v>
      </c>
      <c r="C659" s="3">
        <v>0.625</v>
      </c>
      <c r="D659" s="3">
        <v>0.75</v>
      </c>
      <c r="E659" s="39"/>
      <c r="F659" s="39"/>
      <c r="G659" s="39">
        <v>32.6</v>
      </c>
      <c r="H659" s="39">
        <v>28.6</v>
      </c>
      <c r="I659" s="39">
        <v>1.2</v>
      </c>
      <c r="J659" s="39">
        <v>28.0</v>
      </c>
      <c r="K659" s="47"/>
      <c r="L659" s="39"/>
      <c r="M659" s="39"/>
      <c r="N659" s="39"/>
      <c r="O659" s="39"/>
      <c r="P659" s="39"/>
      <c r="Q659" s="151"/>
      <c r="R659" s="39">
        <f t="shared" si="85"/>
        <v>39.13623594</v>
      </c>
      <c r="S659" s="22">
        <f t="shared" si="2"/>
        <v>35.93623594</v>
      </c>
      <c r="T659" s="39">
        <f t="shared" si="86"/>
        <v>49.17856797</v>
      </c>
      <c r="U659" s="39">
        <f t="shared" si="87"/>
        <v>73.07296129</v>
      </c>
      <c r="V659" s="42"/>
      <c r="W659" s="50"/>
      <c r="X659" s="23"/>
      <c r="Y659" s="23"/>
      <c r="Z659" s="23"/>
      <c r="AA659" s="23"/>
      <c r="AB659" s="23"/>
    </row>
    <row r="660" ht="12.75" customHeight="1">
      <c r="A660" s="8" t="s">
        <v>39</v>
      </c>
      <c r="B660" s="9">
        <v>43795.0</v>
      </c>
      <c r="C660" s="10">
        <v>0.375</v>
      </c>
      <c r="D660" s="10">
        <v>0.5</v>
      </c>
      <c r="E660" s="22">
        <v>33.8</v>
      </c>
      <c r="F660" s="22">
        <v>23.6</v>
      </c>
      <c r="G660" s="22">
        <v>29.3</v>
      </c>
      <c r="H660" s="22">
        <v>26.4</v>
      </c>
      <c r="I660" s="22">
        <v>0.2</v>
      </c>
      <c r="J660" s="22">
        <v>28.1</v>
      </c>
      <c r="K660" s="25" t="s">
        <v>228</v>
      </c>
      <c r="L660" s="22">
        <v>59.34</v>
      </c>
      <c r="M660" s="22">
        <v>56.67</v>
      </c>
      <c r="N660" s="22"/>
      <c r="O660" s="22">
        <f>E662</f>
        <v>33.9</v>
      </c>
      <c r="P660" s="22">
        <f>F660</f>
        <v>23.6</v>
      </c>
      <c r="Q660" s="150">
        <f>(O660+P660)/2</f>
        <v>28.75</v>
      </c>
      <c r="R660" s="22">
        <f t="shared" si="85"/>
        <v>34.41422945</v>
      </c>
      <c r="S660" s="22">
        <f t="shared" si="2"/>
        <v>32.09422945</v>
      </c>
      <c r="T660" s="22">
        <f t="shared" si="86"/>
        <v>40.7524173</v>
      </c>
      <c r="U660" s="22">
        <f t="shared" si="87"/>
        <v>78.75417356</v>
      </c>
      <c r="V660" s="22" t="str">
        <f>L658+K660-L660</f>
        <v>#VALUE!</v>
      </c>
      <c r="W660" s="46"/>
      <c r="X660" s="23"/>
      <c r="Y660" s="23"/>
      <c r="Z660" s="23"/>
      <c r="AA660" s="23"/>
      <c r="AB660" s="23"/>
    </row>
    <row r="661" ht="12.75" customHeight="1">
      <c r="A661" s="4" t="s">
        <v>39</v>
      </c>
      <c r="B661" s="29">
        <v>43795.0</v>
      </c>
      <c r="C661" s="3">
        <v>0.625</v>
      </c>
      <c r="D661" s="3">
        <v>0.75</v>
      </c>
      <c r="E661" s="39"/>
      <c r="F661" s="39"/>
      <c r="G661" s="39">
        <v>31.3</v>
      </c>
      <c r="H661" s="39">
        <v>28.2</v>
      </c>
      <c r="I661" s="39">
        <v>0.8</v>
      </c>
      <c r="J661" s="39">
        <v>32.5</v>
      </c>
      <c r="K661" s="47"/>
      <c r="L661" s="39"/>
      <c r="M661" s="39"/>
      <c r="N661" s="39"/>
      <c r="O661" s="39"/>
      <c r="P661" s="39"/>
      <c r="Q661" s="151"/>
      <c r="R661" s="39">
        <f t="shared" si="85"/>
        <v>38.23798312</v>
      </c>
      <c r="S661" s="22">
        <f t="shared" si="2"/>
        <v>35.75798312</v>
      </c>
      <c r="T661" s="39">
        <f t="shared" si="86"/>
        <v>45.6941897</v>
      </c>
      <c r="U661" s="39">
        <f t="shared" si="87"/>
        <v>78.25498898</v>
      </c>
      <c r="V661" s="42"/>
      <c r="W661" s="50"/>
      <c r="X661" s="23"/>
      <c r="Y661" s="23"/>
      <c r="Z661" s="23"/>
      <c r="AA661" s="23"/>
      <c r="AB661" s="23"/>
    </row>
    <row r="662" ht="12.75" customHeight="1">
      <c r="A662" s="8" t="s">
        <v>42</v>
      </c>
      <c r="B662" s="9">
        <v>43796.0</v>
      </c>
      <c r="C662" s="10">
        <v>0.375</v>
      </c>
      <c r="D662" s="10">
        <v>0.5</v>
      </c>
      <c r="E662" s="22">
        <v>33.9</v>
      </c>
      <c r="F662" s="22">
        <v>23.3</v>
      </c>
      <c r="G662" s="22">
        <v>29.4</v>
      </c>
      <c r="H662" s="22">
        <v>26.6</v>
      </c>
      <c r="I662" s="22">
        <v>3.2</v>
      </c>
      <c r="J662" s="22">
        <v>28.9</v>
      </c>
      <c r="K662" s="25" t="s">
        <v>63</v>
      </c>
      <c r="L662" s="22">
        <v>51.05</v>
      </c>
      <c r="M662" s="22"/>
      <c r="N662" s="22"/>
      <c r="O662" s="22">
        <f>E664</f>
        <v>35.7</v>
      </c>
      <c r="P662" s="22">
        <f>F662</f>
        <v>23.3</v>
      </c>
      <c r="Q662" s="150">
        <f>(O662+P662)/2</f>
        <v>29.5</v>
      </c>
      <c r="R662" s="22">
        <f t="shared" si="85"/>
        <v>34.82194116</v>
      </c>
      <c r="S662" s="22">
        <f t="shared" si="2"/>
        <v>32.58194116</v>
      </c>
      <c r="T662" s="22">
        <f t="shared" si="86"/>
        <v>40.98797486</v>
      </c>
      <c r="U662" s="22">
        <f t="shared" si="87"/>
        <v>79.49146371</v>
      </c>
      <c r="V662" s="22" t="str">
        <f>M660+K662-L662</f>
        <v>#VALUE!</v>
      </c>
      <c r="W662" s="46"/>
      <c r="X662" s="23"/>
      <c r="Y662" s="23"/>
      <c r="Z662" s="23"/>
      <c r="AA662" s="23"/>
      <c r="AB662" s="23"/>
    </row>
    <row r="663" ht="12.75" customHeight="1">
      <c r="A663" s="4" t="s">
        <v>42</v>
      </c>
      <c r="B663" s="29">
        <v>43796.0</v>
      </c>
      <c r="C663" s="3">
        <v>0.625</v>
      </c>
      <c r="D663" s="3">
        <v>0.75</v>
      </c>
      <c r="E663" s="39"/>
      <c r="F663" s="39"/>
      <c r="G663" s="39">
        <v>33.6</v>
      </c>
      <c r="H663" s="39">
        <v>28.8</v>
      </c>
      <c r="I663" s="39">
        <v>2.8</v>
      </c>
      <c r="J663" s="39">
        <v>32.0</v>
      </c>
      <c r="K663" s="47"/>
      <c r="L663" s="39"/>
      <c r="M663" s="39"/>
      <c r="N663" s="39"/>
      <c r="O663" s="39"/>
      <c r="P663" s="39"/>
      <c r="Q663" s="151"/>
      <c r="R663" s="39">
        <f t="shared" si="85"/>
        <v>39.59220806</v>
      </c>
      <c r="S663" s="22">
        <f t="shared" si="2"/>
        <v>35.75220806</v>
      </c>
      <c r="T663" s="39">
        <f t="shared" si="86"/>
        <v>52.01365417</v>
      </c>
      <c r="U663" s="39">
        <f t="shared" si="87"/>
        <v>68.73619751</v>
      </c>
      <c r="V663" s="42"/>
      <c r="W663" s="50"/>
      <c r="X663" s="23"/>
      <c r="Y663" s="23"/>
      <c r="Z663" s="23"/>
      <c r="AA663" s="23"/>
      <c r="AB663" s="23"/>
    </row>
    <row r="664" ht="12.75" customHeight="1">
      <c r="A664" s="8" t="s">
        <v>43</v>
      </c>
      <c r="B664" s="9">
        <v>43797.0</v>
      </c>
      <c r="C664" s="10">
        <v>0.375</v>
      </c>
      <c r="D664" s="10">
        <v>0.5</v>
      </c>
      <c r="E664" s="22">
        <v>35.7</v>
      </c>
      <c r="F664" s="22">
        <v>23.8</v>
      </c>
      <c r="G664" s="22">
        <v>29.0</v>
      </c>
      <c r="H664" s="22">
        <v>26.2</v>
      </c>
      <c r="I664" s="22">
        <v>2.3</v>
      </c>
      <c r="J664" s="22">
        <v>29.1</v>
      </c>
      <c r="K664" s="25" t="s">
        <v>63</v>
      </c>
      <c r="L664" s="22">
        <v>45.3</v>
      </c>
      <c r="M664" s="22"/>
      <c r="N664" s="22"/>
      <c r="O664" s="22">
        <f>E666</f>
        <v>35.6</v>
      </c>
      <c r="P664" s="22">
        <f>F664</f>
        <v>23.8</v>
      </c>
      <c r="Q664" s="150">
        <f>(O664+P664)/2</f>
        <v>29.7</v>
      </c>
      <c r="R664" s="22">
        <f t="shared" si="85"/>
        <v>34.01068335</v>
      </c>
      <c r="S664" s="22">
        <f t="shared" si="2"/>
        <v>31.77068335</v>
      </c>
      <c r="T664" s="22">
        <f t="shared" si="86"/>
        <v>40.05279577</v>
      </c>
      <c r="U664" s="22">
        <f t="shared" si="87"/>
        <v>79.3220117</v>
      </c>
      <c r="V664" s="22" t="str">
        <f>L662+K664-L664</f>
        <v>#VALUE!</v>
      </c>
      <c r="W664" s="46"/>
      <c r="X664" s="23"/>
      <c r="Y664" s="23"/>
      <c r="Z664" s="23"/>
      <c r="AA664" s="23"/>
      <c r="AB664" s="23"/>
    </row>
    <row r="665" ht="12.75" customHeight="1">
      <c r="A665" s="4" t="s">
        <v>43</v>
      </c>
      <c r="B665" s="29">
        <v>43797.0</v>
      </c>
      <c r="C665" s="3">
        <v>0.625</v>
      </c>
      <c r="D665" s="3">
        <v>0.75</v>
      </c>
      <c r="E665" s="39"/>
      <c r="F665" s="39"/>
      <c r="G665" s="39">
        <v>31.2</v>
      </c>
      <c r="H665" s="39">
        <v>28.8</v>
      </c>
      <c r="I665" s="39">
        <v>1.8</v>
      </c>
      <c r="J665" s="39">
        <v>29.9</v>
      </c>
      <c r="K665" s="47"/>
      <c r="L665" s="39"/>
      <c r="M665" s="39"/>
      <c r="N665" s="39"/>
      <c r="O665" s="39"/>
      <c r="P665" s="39"/>
      <c r="Q665" s="151"/>
      <c r="R665" s="39">
        <f t="shared" si="85"/>
        <v>39.59220806</v>
      </c>
      <c r="S665" s="22">
        <f t="shared" si="2"/>
        <v>37.67220806</v>
      </c>
      <c r="T665" s="39">
        <f t="shared" si="86"/>
        <v>45.43527778</v>
      </c>
      <c r="U665" s="39">
        <f t="shared" si="87"/>
        <v>82.91400407</v>
      </c>
      <c r="V665" s="42"/>
      <c r="W665" s="50"/>
      <c r="X665" s="23"/>
      <c r="Y665" s="23"/>
      <c r="Z665" s="23"/>
      <c r="AA665" s="23"/>
      <c r="AB665" s="23"/>
    </row>
    <row r="666" ht="12.75" customHeight="1">
      <c r="A666" s="8" t="s">
        <v>44</v>
      </c>
      <c r="B666" s="9">
        <v>43798.0</v>
      </c>
      <c r="C666" s="10">
        <v>0.375</v>
      </c>
      <c r="D666" s="10">
        <v>0.5</v>
      </c>
      <c r="E666" s="22">
        <v>35.6</v>
      </c>
      <c r="F666" s="22">
        <v>23.0</v>
      </c>
      <c r="G666" s="22">
        <v>29.6</v>
      </c>
      <c r="H666" s="22">
        <v>27.0</v>
      </c>
      <c r="I666" s="22">
        <v>2.6</v>
      </c>
      <c r="J666" s="22">
        <v>29.2</v>
      </c>
      <c r="K666" s="25" t="s">
        <v>242</v>
      </c>
      <c r="L666" s="22">
        <v>55.51</v>
      </c>
      <c r="M666" s="22"/>
      <c r="N666" s="22"/>
      <c r="O666" s="22">
        <f>E668</f>
        <v>36</v>
      </c>
      <c r="P666" s="22">
        <f>F666</f>
        <v>23</v>
      </c>
      <c r="Q666" s="150">
        <f>(O666+P666)/2</f>
        <v>29.5</v>
      </c>
      <c r="R666" s="22">
        <f t="shared" si="85"/>
        <v>35.65000614</v>
      </c>
      <c r="S666" s="22">
        <f t="shared" si="2"/>
        <v>33.57000614</v>
      </c>
      <c r="T666" s="22">
        <f t="shared" si="86"/>
        <v>41.46264535</v>
      </c>
      <c r="U666" s="22">
        <f t="shared" si="87"/>
        <v>80.96445815</v>
      </c>
      <c r="V666" s="22" t="str">
        <f>L664+K666-L666</f>
        <v>#VALUE!</v>
      </c>
      <c r="W666" s="46"/>
      <c r="X666" s="23"/>
      <c r="Y666" s="23"/>
      <c r="Z666" s="23"/>
      <c r="AA666" s="23"/>
      <c r="AB666" s="23"/>
    </row>
    <row r="667" ht="12.75" customHeight="1">
      <c r="A667" s="4" t="s">
        <v>44</v>
      </c>
      <c r="B667" s="29">
        <v>43798.0</v>
      </c>
      <c r="C667" s="3">
        <v>0.625</v>
      </c>
      <c r="D667" s="3">
        <v>0.75</v>
      </c>
      <c r="E667" s="39"/>
      <c r="F667" s="39"/>
      <c r="G667" s="39">
        <v>28.6</v>
      </c>
      <c r="H667" s="39">
        <v>26.4</v>
      </c>
      <c r="I667" s="39">
        <v>1.5</v>
      </c>
      <c r="J667" s="39">
        <v>29.3</v>
      </c>
      <c r="K667" s="47"/>
      <c r="L667" s="39"/>
      <c r="M667" s="39"/>
      <c r="N667" s="39"/>
      <c r="O667" s="39"/>
      <c r="P667" s="39"/>
      <c r="Q667" s="151"/>
      <c r="R667" s="39">
        <f t="shared" si="85"/>
        <v>34.41422945</v>
      </c>
      <c r="S667" s="22">
        <f t="shared" si="2"/>
        <v>32.65422945</v>
      </c>
      <c r="T667" s="39">
        <f t="shared" si="86"/>
        <v>39.13623594</v>
      </c>
      <c r="U667" s="39">
        <f t="shared" si="87"/>
        <v>83.43732775</v>
      </c>
      <c r="V667" s="42"/>
      <c r="W667" s="50"/>
      <c r="X667" s="23"/>
      <c r="Y667" s="23"/>
      <c r="Z667" s="23"/>
      <c r="AA667" s="23"/>
      <c r="AB667" s="23"/>
    </row>
    <row r="668" ht="12.75" customHeight="1">
      <c r="A668" s="8" t="s">
        <v>45</v>
      </c>
      <c r="B668" s="9">
        <v>43799.0</v>
      </c>
      <c r="C668" s="10">
        <v>0.375</v>
      </c>
      <c r="D668" s="10">
        <v>0.5</v>
      </c>
      <c r="E668" s="22">
        <v>36.0</v>
      </c>
      <c r="F668" s="22">
        <v>23.0</v>
      </c>
      <c r="G668" s="22">
        <v>29.4</v>
      </c>
      <c r="H668" s="22">
        <v>26.2</v>
      </c>
      <c r="I668" s="22">
        <v>2.0</v>
      </c>
      <c r="J668" s="22">
        <v>34.1</v>
      </c>
      <c r="K668" s="25" t="s">
        <v>63</v>
      </c>
      <c r="L668" s="22">
        <v>50.87</v>
      </c>
      <c r="M668" s="22"/>
      <c r="N668" s="22"/>
      <c r="O668" s="22">
        <f>E670</f>
        <v>35.2</v>
      </c>
      <c r="P668" s="22">
        <f>F668</f>
        <v>23</v>
      </c>
      <c r="Q668" s="150">
        <f>(O668+P668)/2</f>
        <v>29.1</v>
      </c>
      <c r="R668" s="22">
        <f t="shared" si="85"/>
        <v>34.01068335</v>
      </c>
      <c r="S668" s="22">
        <f t="shared" si="2"/>
        <v>31.45068335</v>
      </c>
      <c r="T668" s="22">
        <f t="shared" si="86"/>
        <v>40.98797486</v>
      </c>
      <c r="U668" s="22">
        <f t="shared" si="87"/>
        <v>76.73148882</v>
      </c>
      <c r="V668" s="22" t="str">
        <f>L666+K668-L668</f>
        <v>#VALUE!</v>
      </c>
      <c r="W668" s="46"/>
      <c r="X668" s="23"/>
      <c r="Y668" s="23"/>
      <c r="Z668" s="23"/>
      <c r="AA668" s="23"/>
      <c r="AB668" s="23"/>
    </row>
    <row r="669" ht="12.75" customHeight="1">
      <c r="A669" s="4" t="s">
        <v>45</v>
      </c>
      <c r="B669" s="29">
        <v>43799.0</v>
      </c>
      <c r="C669" s="3">
        <v>0.625</v>
      </c>
      <c r="D669" s="3">
        <v>0.75</v>
      </c>
      <c r="E669" s="39"/>
      <c r="F669" s="39"/>
      <c r="G669" s="39"/>
      <c r="H669" s="39"/>
      <c r="I669" s="39"/>
      <c r="J669" s="39"/>
      <c r="K669" s="47"/>
      <c r="L669" s="39"/>
      <c r="M669" s="39"/>
      <c r="N669" s="39"/>
      <c r="O669" s="39"/>
      <c r="P669" s="39"/>
      <c r="Q669" s="151"/>
      <c r="R669" s="39" t="str">
        <f t="shared" si="85"/>
        <v/>
      </c>
      <c r="S669" s="22" t="str">
        <f t="shared" si="2"/>
        <v/>
      </c>
      <c r="T669" s="39" t="str">
        <f t="shared" si="86"/>
        <v/>
      </c>
      <c r="U669" s="39" t="str">
        <f t="shared" si="87"/>
        <v/>
      </c>
      <c r="V669" s="42"/>
      <c r="W669" s="50"/>
      <c r="X669" s="23"/>
      <c r="Y669" s="23"/>
      <c r="Z669" s="23"/>
      <c r="AA669" s="23"/>
      <c r="AB669" s="23"/>
    </row>
    <row r="670" ht="12.75" customHeight="1">
      <c r="A670" s="8" t="s">
        <v>46</v>
      </c>
      <c r="B670" s="9">
        <v>43800.0</v>
      </c>
      <c r="C670" s="10">
        <v>0.375</v>
      </c>
      <c r="D670" s="10">
        <v>0.5</v>
      </c>
      <c r="E670" s="22">
        <v>35.2</v>
      </c>
      <c r="F670" s="22">
        <v>23.3</v>
      </c>
      <c r="G670" s="22">
        <v>29.9</v>
      </c>
      <c r="H670" s="22">
        <v>27.6</v>
      </c>
      <c r="I670" s="22">
        <v>2.0</v>
      </c>
      <c r="J670" s="22">
        <v>30.5</v>
      </c>
      <c r="K670" s="25" t="s">
        <v>63</v>
      </c>
      <c r="L670" s="22">
        <v>44.51</v>
      </c>
      <c r="M670" s="22"/>
      <c r="N670" s="22"/>
      <c r="O670" s="22">
        <f>E672</f>
        <v>35.6</v>
      </c>
      <c r="P670" s="22">
        <f>F670</f>
        <v>23.3</v>
      </c>
      <c r="Q670" s="150">
        <f>(O670+P670)/2</f>
        <v>29.45</v>
      </c>
      <c r="R670" s="22">
        <f t="shared" si="85"/>
        <v>36.92425667</v>
      </c>
      <c r="S670" s="22">
        <f t="shared" si="2"/>
        <v>35.08425667</v>
      </c>
      <c r="T670" s="22">
        <f t="shared" si="86"/>
        <v>42.18361452</v>
      </c>
      <c r="U670" s="22">
        <f t="shared" si="87"/>
        <v>83.17034249</v>
      </c>
      <c r="V670" s="22" t="str">
        <f>L668+K670-L670</f>
        <v>#VALUE!</v>
      </c>
      <c r="W670" s="46"/>
      <c r="X670" s="23"/>
      <c r="Y670" s="23"/>
      <c r="Z670" s="23"/>
      <c r="AA670" s="23"/>
      <c r="AB670" s="23"/>
    </row>
    <row r="671" ht="12.75" customHeight="1">
      <c r="A671" s="4" t="s">
        <v>46</v>
      </c>
      <c r="B671" s="29">
        <v>43800.0</v>
      </c>
      <c r="C671" s="3">
        <v>0.625</v>
      </c>
      <c r="D671" s="3">
        <v>0.75</v>
      </c>
      <c r="E671" s="39"/>
      <c r="F671" s="39"/>
      <c r="G671" s="39"/>
      <c r="H671" s="39"/>
      <c r="I671" s="39"/>
      <c r="J671" s="39"/>
      <c r="K671" s="47"/>
      <c r="L671" s="39"/>
      <c r="M671" s="39"/>
      <c r="N671" s="39"/>
      <c r="O671" s="39"/>
      <c r="P671" s="39"/>
      <c r="Q671" s="151"/>
      <c r="R671" s="39" t="str">
        <f t="shared" si="85"/>
        <v/>
      </c>
      <c r="S671" s="22" t="str">
        <f t="shared" si="2"/>
        <v/>
      </c>
      <c r="T671" s="39" t="str">
        <f t="shared" si="86"/>
        <v/>
      </c>
      <c r="U671" s="39" t="str">
        <f t="shared" si="87"/>
        <v/>
      </c>
      <c r="V671" s="42"/>
      <c r="W671" s="50"/>
      <c r="X671" s="23"/>
      <c r="Y671" s="23"/>
      <c r="Z671" s="23"/>
      <c r="AA671" s="23"/>
      <c r="AB671" s="23"/>
    </row>
    <row r="672" ht="12.75" customHeight="1">
      <c r="A672" s="8" t="s">
        <v>25</v>
      </c>
      <c r="B672" s="9">
        <v>43801.0</v>
      </c>
      <c r="C672" s="10">
        <v>0.375</v>
      </c>
      <c r="D672" s="10">
        <v>0.5</v>
      </c>
      <c r="E672" s="22">
        <v>35.6</v>
      </c>
      <c r="F672" s="22">
        <v>23.2</v>
      </c>
      <c r="G672" s="22">
        <v>29.0</v>
      </c>
      <c r="H672" s="22">
        <v>26.4</v>
      </c>
      <c r="I672" s="22">
        <v>7.5</v>
      </c>
      <c r="J672" s="22">
        <v>29.5</v>
      </c>
      <c r="K672" s="25" t="s">
        <v>63</v>
      </c>
      <c r="L672" s="22">
        <v>38.27</v>
      </c>
      <c r="M672" s="22">
        <v>60.84</v>
      </c>
      <c r="N672" s="22"/>
      <c r="O672" s="22">
        <f>E674</f>
        <v>35.4</v>
      </c>
      <c r="P672" s="22">
        <f>F672</f>
        <v>23.2</v>
      </c>
      <c r="Q672" s="150">
        <f>(O672+P672)/2</f>
        <v>29.3</v>
      </c>
      <c r="R672" s="22">
        <f t="shared" si="85"/>
        <v>34.41422945</v>
      </c>
      <c r="S672" s="22">
        <f t="shared" si="2"/>
        <v>32.33422945</v>
      </c>
      <c r="T672" s="22">
        <f t="shared" si="86"/>
        <v>40.05279577</v>
      </c>
      <c r="U672" s="22">
        <f t="shared" si="87"/>
        <v>80.72901985</v>
      </c>
      <c r="V672" s="22" t="str">
        <f>L670+K672-L672</f>
        <v>#VALUE!</v>
      </c>
      <c r="W672" s="46"/>
      <c r="X672" s="23"/>
      <c r="Y672" s="23"/>
      <c r="Z672" s="23"/>
      <c r="AA672" s="23"/>
      <c r="AB672" s="23"/>
    </row>
    <row r="673" ht="12.75" customHeight="1">
      <c r="A673" s="4" t="s">
        <v>25</v>
      </c>
      <c r="B673" s="29">
        <v>43801.0</v>
      </c>
      <c r="C673" s="3">
        <v>0.625</v>
      </c>
      <c r="D673" s="3">
        <v>0.75</v>
      </c>
      <c r="E673" s="39"/>
      <c r="F673" s="79"/>
      <c r="G673" s="39">
        <v>32.8</v>
      </c>
      <c r="H673" s="39">
        <v>28.8</v>
      </c>
      <c r="I673" s="39">
        <v>2.5</v>
      </c>
      <c r="J673" s="39">
        <v>30.3</v>
      </c>
      <c r="K673" s="47"/>
      <c r="L673" s="39"/>
      <c r="M673" s="39"/>
      <c r="N673" s="39"/>
      <c r="O673" s="39"/>
      <c r="P673" s="39"/>
      <c r="Q673" s="151"/>
      <c r="R673" s="39">
        <f t="shared" si="85"/>
        <v>39.59220806</v>
      </c>
      <c r="S673" s="22">
        <f t="shared" si="2"/>
        <v>36.39220806</v>
      </c>
      <c r="T673" s="39">
        <f t="shared" si="86"/>
        <v>49.73459608</v>
      </c>
      <c r="U673" s="39">
        <f t="shared" si="87"/>
        <v>73.17282321</v>
      </c>
      <c r="V673" s="42"/>
      <c r="W673" s="50"/>
      <c r="X673" s="23"/>
      <c r="Y673" s="23"/>
      <c r="Z673" s="23"/>
      <c r="AA673" s="23"/>
      <c r="AB673" s="23"/>
    </row>
    <row r="674" ht="12.75" customHeight="1">
      <c r="A674" s="8" t="s">
        <v>39</v>
      </c>
      <c r="B674" s="9">
        <v>43802.0</v>
      </c>
      <c r="C674" s="10">
        <v>0.375</v>
      </c>
      <c r="D674" s="10">
        <v>0.5</v>
      </c>
      <c r="E674" s="22">
        <v>35.4</v>
      </c>
      <c r="F674" s="22">
        <v>23.4</v>
      </c>
      <c r="G674" s="22">
        <v>29.8</v>
      </c>
      <c r="H674" s="22">
        <v>26.7</v>
      </c>
      <c r="I674" s="22">
        <v>4.3</v>
      </c>
      <c r="J674" s="22">
        <v>29.5</v>
      </c>
      <c r="K674" s="25" t="s">
        <v>63</v>
      </c>
      <c r="L674" s="22">
        <v>54.09</v>
      </c>
      <c r="M674" s="22"/>
      <c r="N674" s="22"/>
      <c r="O674" s="22">
        <f>E676</f>
        <v>33.2</v>
      </c>
      <c r="P674" s="22">
        <f>F674</f>
        <v>23.4</v>
      </c>
      <c r="Q674" s="150">
        <f>(O674+P674)/2</f>
        <v>28.3</v>
      </c>
      <c r="R674" s="22">
        <f t="shared" si="85"/>
        <v>35.0273704</v>
      </c>
      <c r="S674" s="22">
        <f t="shared" si="2"/>
        <v>32.5473704</v>
      </c>
      <c r="T674" s="22">
        <f t="shared" si="86"/>
        <v>41.94208964</v>
      </c>
      <c r="U674" s="22">
        <f t="shared" si="87"/>
        <v>77.60073636</v>
      </c>
      <c r="V674" s="22" t="str">
        <f>M672+K674-L674</f>
        <v>#VALUE!</v>
      </c>
      <c r="W674" s="46"/>
      <c r="X674" s="23"/>
      <c r="Y674" s="23"/>
      <c r="Z674" s="23"/>
      <c r="AA674" s="23"/>
      <c r="AB674" s="23"/>
    </row>
    <row r="675" ht="12.75" customHeight="1">
      <c r="A675" s="4" t="s">
        <v>39</v>
      </c>
      <c r="B675" s="29">
        <v>43802.0</v>
      </c>
      <c r="C675" s="3">
        <v>0.625</v>
      </c>
      <c r="D675" s="3">
        <v>0.75</v>
      </c>
      <c r="E675" s="39"/>
      <c r="F675" s="79"/>
      <c r="G675" s="39">
        <v>31.6</v>
      </c>
      <c r="H675" s="39">
        <v>27.4</v>
      </c>
      <c r="I675" s="39">
        <v>0.5</v>
      </c>
      <c r="J675" s="39">
        <v>31.2</v>
      </c>
      <c r="K675" s="47"/>
      <c r="L675" s="39"/>
      <c r="M675" s="39"/>
      <c r="N675" s="39"/>
      <c r="O675" s="39"/>
      <c r="P675" s="39"/>
      <c r="Q675" s="151"/>
      <c r="R675" s="39">
        <f t="shared" si="85"/>
        <v>36.49517019</v>
      </c>
      <c r="S675" s="22">
        <f t="shared" si="2"/>
        <v>33.13517019</v>
      </c>
      <c r="T675" s="39">
        <f t="shared" si="86"/>
        <v>46.47863297</v>
      </c>
      <c r="U675" s="39">
        <f t="shared" si="87"/>
        <v>71.29118923</v>
      </c>
      <c r="V675" s="42"/>
      <c r="W675" s="50"/>
      <c r="X675" s="23"/>
      <c r="Y675" s="23"/>
      <c r="Z675" s="23"/>
      <c r="AA675" s="23"/>
      <c r="AB675" s="23"/>
    </row>
    <row r="676" ht="12.75" customHeight="1">
      <c r="A676" s="8" t="s">
        <v>42</v>
      </c>
      <c r="B676" s="9">
        <v>43803.0</v>
      </c>
      <c r="C676" s="10">
        <v>0.375</v>
      </c>
      <c r="D676" s="10">
        <v>0.5</v>
      </c>
      <c r="E676" s="22">
        <v>33.2</v>
      </c>
      <c r="F676" s="22">
        <v>24.4</v>
      </c>
      <c r="G676" s="22">
        <v>30.2</v>
      </c>
      <c r="H676" s="22">
        <v>27.5</v>
      </c>
      <c r="I676" s="22">
        <v>1.7</v>
      </c>
      <c r="J676" s="22">
        <v>28.1</v>
      </c>
      <c r="K676" s="25" t="s">
        <v>63</v>
      </c>
      <c r="L676" s="22">
        <v>50.88</v>
      </c>
      <c r="M676" s="22">
        <v>67.7</v>
      </c>
      <c r="N676" s="22"/>
      <c r="O676" s="22">
        <f>E678</f>
        <v>34.2</v>
      </c>
      <c r="P676" s="22">
        <f>F676</f>
        <v>24.4</v>
      </c>
      <c r="Q676" s="150">
        <f>(O676+P676)/2</f>
        <v>29.3</v>
      </c>
      <c r="R676" s="22">
        <f t="shared" si="85"/>
        <v>36.70916751</v>
      </c>
      <c r="S676" s="22">
        <f t="shared" si="2"/>
        <v>34.54916751</v>
      </c>
      <c r="T676" s="22">
        <f t="shared" si="86"/>
        <v>42.91546075</v>
      </c>
      <c r="U676" s="22">
        <f t="shared" si="87"/>
        <v>80.50517671</v>
      </c>
      <c r="V676" s="22" t="str">
        <f>L674+K676-L676</f>
        <v>#VALUE!</v>
      </c>
      <c r="W676" s="46"/>
      <c r="X676" s="23"/>
      <c r="Y676" s="23"/>
      <c r="Z676" s="23"/>
      <c r="AA676" s="23"/>
      <c r="AB676" s="23"/>
    </row>
    <row r="677" ht="12.75" customHeight="1">
      <c r="A677" s="4" t="s">
        <v>42</v>
      </c>
      <c r="B677" s="29">
        <v>43803.0</v>
      </c>
      <c r="C677" s="3">
        <v>0.625</v>
      </c>
      <c r="D677" s="3">
        <v>0.75</v>
      </c>
      <c r="E677" s="39"/>
      <c r="F677" s="79"/>
      <c r="G677" s="39">
        <v>33.2</v>
      </c>
      <c r="H677" s="39">
        <v>28.9</v>
      </c>
      <c r="I677" s="39">
        <v>0.8</v>
      </c>
      <c r="J677" s="39">
        <v>28.6</v>
      </c>
      <c r="K677" s="47"/>
      <c r="L677" s="39"/>
      <c r="M677" s="39"/>
      <c r="N677" s="39"/>
      <c r="O677" s="39"/>
      <c r="P677" s="39"/>
      <c r="Q677" s="151"/>
      <c r="R677" s="39">
        <f t="shared" si="85"/>
        <v>39.82192253</v>
      </c>
      <c r="S677" s="22">
        <f t="shared" si="2"/>
        <v>36.38192253</v>
      </c>
      <c r="T677" s="39">
        <f t="shared" si="86"/>
        <v>50.86304633</v>
      </c>
      <c r="U677" s="39">
        <f t="shared" si="87"/>
        <v>71.52918504</v>
      </c>
      <c r="V677" s="42"/>
      <c r="W677" s="50"/>
      <c r="X677" s="23"/>
      <c r="Y677" s="23"/>
      <c r="Z677" s="23"/>
      <c r="AA677" s="23"/>
      <c r="AB677" s="23"/>
    </row>
    <row r="678" ht="12.75" customHeight="1">
      <c r="A678" s="8" t="s">
        <v>43</v>
      </c>
      <c r="B678" s="9">
        <v>43804.0</v>
      </c>
      <c r="C678" s="10">
        <v>0.375</v>
      </c>
      <c r="D678" s="10">
        <v>0.5</v>
      </c>
      <c r="E678" s="22">
        <v>34.2</v>
      </c>
      <c r="F678" s="22">
        <v>23.6</v>
      </c>
      <c r="G678" s="22">
        <v>29.1</v>
      </c>
      <c r="H678" s="22">
        <v>26.6</v>
      </c>
      <c r="I678" s="22">
        <v>3.7</v>
      </c>
      <c r="J678" s="22">
        <v>27.8</v>
      </c>
      <c r="K678" s="25" t="s">
        <v>203</v>
      </c>
      <c r="L678" s="22">
        <v>70.52</v>
      </c>
      <c r="M678" s="22"/>
      <c r="N678" s="22"/>
      <c r="O678" s="22">
        <f>E680</f>
        <v>32.2</v>
      </c>
      <c r="P678" s="22">
        <f>F678</f>
        <v>23.6</v>
      </c>
      <c r="Q678" s="150">
        <f>(O678+P678)/2</f>
        <v>27.9</v>
      </c>
      <c r="R678" s="22">
        <f t="shared" si="85"/>
        <v>34.82194116</v>
      </c>
      <c r="S678" s="22">
        <f t="shared" si="2"/>
        <v>32.82194116</v>
      </c>
      <c r="T678" s="22">
        <f t="shared" si="86"/>
        <v>40.2848327</v>
      </c>
      <c r="U678" s="22">
        <f t="shared" si="87"/>
        <v>81.47468654</v>
      </c>
      <c r="V678" s="22" t="str">
        <f>M676+K678-L678</f>
        <v>#VALUE!</v>
      </c>
      <c r="W678" s="46"/>
      <c r="X678" s="23"/>
      <c r="Y678" s="23"/>
      <c r="Z678" s="23"/>
      <c r="AA678" s="23"/>
      <c r="AB678" s="23"/>
    </row>
    <row r="679" ht="12.75" customHeight="1">
      <c r="A679" s="4" t="s">
        <v>43</v>
      </c>
      <c r="B679" s="29">
        <v>43804.0</v>
      </c>
      <c r="C679" s="3">
        <v>0.625</v>
      </c>
      <c r="D679" s="3">
        <v>0.75</v>
      </c>
      <c r="E679" s="39"/>
      <c r="F679" s="79"/>
      <c r="G679" s="39">
        <v>31.0</v>
      </c>
      <c r="H679" s="39">
        <v>27.7</v>
      </c>
      <c r="I679" s="39">
        <v>0.3</v>
      </c>
      <c r="J679" s="39">
        <v>31.2</v>
      </c>
      <c r="K679" s="47"/>
      <c r="L679" s="39"/>
      <c r="M679" s="39"/>
      <c r="N679" s="39"/>
      <c r="O679" s="39"/>
      <c r="P679" s="39"/>
      <c r="Q679" s="151"/>
      <c r="R679" s="39">
        <f t="shared" si="85"/>
        <v>37.14044233</v>
      </c>
      <c r="S679" s="22">
        <f t="shared" si="2"/>
        <v>34.50044233</v>
      </c>
      <c r="T679" s="39">
        <f t="shared" si="86"/>
        <v>44.9212759</v>
      </c>
      <c r="U679" s="39">
        <f t="shared" si="87"/>
        <v>76.80200894</v>
      </c>
      <c r="V679" s="42"/>
      <c r="W679" s="50"/>
      <c r="X679" s="23"/>
      <c r="Y679" s="23"/>
      <c r="Z679" s="23"/>
      <c r="AA679" s="23"/>
      <c r="AB679" s="23"/>
    </row>
    <row r="680" ht="12.75" customHeight="1">
      <c r="A680" s="8" t="s">
        <v>44</v>
      </c>
      <c r="B680" s="9">
        <v>43805.0</v>
      </c>
      <c r="C680" s="10">
        <v>0.375</v>
      </c>
      <c r="D680" s="10">
        <v>0.5</v>
      </c>
      <c r="E680" s="22">
        <v>32.2</v>
      </c>
      <c r="F680" s="22">
        <v>23.8</v>
      </c>
      <c r="G680" s="22">
        <v>30.2</v>
      </c>
      <c r="H680" s="22">
        <v>27.0</v>
      </c>
      <c r="I680" s="22">
        <v>0.5</v>
      </c>
      <c r="J680" s="22">
        <v>30.0</v>
      </c>
      <c r="K680" s="25" t="s">
        <v>63</v>
      </c>
      <c r="L680" s="22">
        <v>64.4</v>
      </c>
      <c r="M680" s="22"/>
      <c r="N680" s="22"/>
      <c r="O680" s="22">
        <f>E682</f>
        <v>33.6</v>
      </c>
      <c r="P680" s="22">
        <f>F680</f>
        <v>23.8</v>
      </c>
      <c r="Q680" s="150">
        <f>(O680+P680)/2</f>
        <v>28.7</v>
      </c>
      <c r="R680" s="22">
        <f t="shared" si="85"/>
        <v>35.65000614</v>
      </c>
      <c r="S680" s="22">
        <f t="shared" si="2"/>
        <v>33.09000614</v>
      </c>
      <c r="T680" s="22">
        <f t="shared" si="86"/>
        <v>42.91546075</v>
      </c>
      <c r="U680" s="22">
        <f t="shared" si="87"/>
        <v>77.1050935</v>
      </c>
      <c r="V680" s="22" t="str">
        <f>L678+K680-L680</f>
        <v>#VALUE!</v>
      </c>
      <c r="W680" s="46"/>
      <c r="X680" s="23"/>
      <c r="Y680" s="23"/>
      <c r="Z680" s="23"/>
      <c r="AA680" s="23"/>
      <c r="AB680" s="23"/>
    </row>
    <row r="681" ht="12.75" customHeight="1">
      <c r="A681" s="4" t="s">
        <v>44</v>
      </c>
      <c r="B681" s="29">
        <v>43805.0</v>
      </c>
      <c r="C681" s="3">
        <v>0.625</v>
      </c>
      <c r="D681" s="3">
        <v>0.75</v>
      </c>
      <c r="E681" s="39"/>
      <c r="F681" s="79"/>
      <c r="G681" s="39">
        <v>33.2</v>
      </c>
      <c r="H681" s="39">
        <v>29.4</v>
      </c>
      <c r="I681" s="39">
        <v>0.0</v>
      </c>
      <c r="J681" s="39">
        <v>31.2</v>
      </c>
      <c r="K681" s="47"/>
      <c r="L681" s="39"/>
      <c r="M681" s="39"/>
      <c r="N681" s="39"/>
      <c r="O681" s="39"/>
      <c r="P681" s="39"/>
      <c r="Q681" s="151"/>
      <c r="R681" s="39">
        <f t="shared" si="85"/>
        <v>40.98797486</v>
      </c>
      <c r="S681" s="22">
        <f t="shared" si="2"/>
        <v>37.94797486</v>
      </c>
      <c r="T681" s="39">
        <f t="shared" si="86"/>
        <v>50.86304633</v>
      </c>
      <c r="U681" s="39">
        <f t="shared" si="87"/>
        <v>74.60814403</v>
      </c>
      <c r="V681" s="42"/>
      <c r="W681" s="50"/>
      <c r="X681" s="23"/>
      <c r="Y681" s="23"/>
      <c r="Z681" s="23"/>
      <c r="AA681" s="23"/>
      <c r="AB681" s="23"/>
    </row>
    <row r="682" ht="12.75" customHeight="1">
      <c r="A682" s="8" t="s">
        <v>45</v>
      </c>
      <c r="B682" s="9">
        <v>43806.0</v>
      </c>
      <c r="C682" s="10">
        <v>0.375</v>
      </c>
      <c r="D682" s="10">
        <v>0.5</v>
      </c>
      <c r="E682" s="22">
        <v>33.6</v>
      </c>
      <c r="F682" s="22">
        <v>23.9</v>
      </c>
      <c r="G682" s="37">
        <v>29.9</v>
      </c>
      <c r="H682" s="22">
        <v>26.9</v>
      </c>
      <c r="I682" s="22">
        <v>0.7</v>
      </c>
      <c r="J682" s="22">
        <v>30.1</v>
      </c>
      <c r="K682" s="25" t="s">
        <v>63</v>
      </c>
      <c r="L682" s="22">
        <v>60.51</v>
      </c>
      <c r="M682" s="22"/>
      <c r="N682" s="22"/>
      <c r="O682" s="22">
        <f>E684</f>
        <v>34.1</v>
      </c>
      <c r="P682" s="22">
        <f>F682</f>
        <v>23.9</v>
      </c>
      <c r="Q682" s="150">
        <f>(O682+P682)/2</f>
        <v>29</v>
      </c>
      <c r="R682" s="22">
        <f t="shared" si="85"/>
        <v>35.44139833</v>
      </c>
      <c r="S682" s="22">
        <f t="shared" si="2"/>
        <v>33.04139833</v>
      </c>
      <c r="T682" s="22">
        <f t="shared" si="86"/>
        <v>42.18361452</v>
      </c>
      <c r="U682" s="22">
        <f t="shared" si="87"/>
        <v>78.32756559</v>
      </c>
      <c r="V682" s="22" t="str">
        <f>L680+K682-L682</f>
        <v>#VALUE!</v>
      </c>
      <c r="W682" s="46"/>
      <c r="X682" s="23"/>
      <c r="Y682" s="23"/>
      <c r="Z682" s="23"/>
      <c r="AA682" s="23"/>
      <c r="AB682" s="23"/>
    </row>
    <row r="683" ht="12.75" customHeight="1">
      <c r="A683" s="4" t="s">
        <v>45</v>
      </c>
      <c r="B683" s="29">
        <v>43806.0</v>
      </c>
      <c r="C683" s="3">
        <v>0.625</v>
      </c>
      <c r="D683" s="3">
        <v>0.75</v>
      </c>
      <c r="E683" s="39"/>
      <c r="F683" s="39"/>
      <c r="G683" s="39"/>
      <c r="H683" s="39"/>
      <c r="I683" s="39"/>
      <c r="J683" s="39"/>
      <c r="K683" s="47"/>
      <c r="L683" s="39"/>
      <c r="M683" s="39"/>
      <c r="N683" s="39"/>
      <c r="O683" s="39"/>
      <c r="P683" s="39"/>
      <c r="Q683" s="151"/>
      <c r="R683" s="39" t="str">
        <f t="shared" si="85"/>
        <v/>
      </c>
      <c r="S683" s="22" t="str">
        <f t="shared" si="2"/>
        <v/>
      </c>
      <c r="T683" s="39" t="str">
        <f t="shared" si="86"/>
        <v/>
      </c>
      <c r="U683" s="39" t="str">
        <f t="shared" si="87"/>
        <v/>
      </c>
      <c r="V683" s="42"/>
      <c r="W683" s="50"/>
      <c r="X683" s="23"/>
      <c r="Y683" s="23"/>
      <c r="Z683" s="23"/>
      <c r="AA683" s="23"/>
      <c r="AB683" s="23"/>
    </row>
    <row r="684" ht="12.75" customHeight="1">
      <c r="A684" s="8" t="s">
        <v>46</v>
      </c>
      <c r="B684" s="9">
        <v>43807.0</v>
      </c>
      <c r="C684" s="10">
        <v>0.375</v>
      </c>
      <c r="D684" s="10">
        <v>0.5</v>
      </c>
      <c r="E684" s="22">
        <v>34.1</v>
      </c>
      <c r="F684" s="22">
        <v>23.6</v>
      </c>
      <c r="G684" s="22">
        <v>29.7</v>
      </c>
      <c r="H684" s="22">
        <v>27.1</v>
      </c>
      <c r="I684" s="22">
        <v>0.9</v>
      </c>
      <c r="J684" s="22">
        <v>29.0</v>
      </c>
      <c r="K684" s="25" t="s">
        <v>63</v>
      </c>
      <c r="L684" s="22">
        <v>55.71</v>
      </c>
      <c r="M684" s="22"/>
      <c r="N684" s="22"/>
      <c r="O684" s="22">
        <f>E686</f>
        <v>34</v>
      </c>
      <c r="P684" s="22">
        <f>F684</f>
        <v>23.6</v>
      </c>
      <c r="Q684" s="150">
        <f>(O684+P684)/2</f>
        <v>28.8</v>
      </c>
      <c r="R684" s="22">
        <f t="shared" si="85"/>
        <v>35.85968262</v>
      </c>
      <c r="S684" s="22">
        <f t="shared" si="2"/>
        <v>33.77968262</v>
      </c>
      <c r="T684" s="22">
        <f t="shared" si="86"/>
        <v>41.70176826</v>
      </c>
      <c r="U684" s="22">
        <f t="shared" si="87"/>
        <v>81.00299827</v>
      </c>
      <c r="V684" s="22" t="str">
        <f>L682+K684-L684</f>
        <v>#VALUE!</v>
      </c>
      <c r="W684" s="46"/>
      <c r="X684" s="23"/>
      <c r="Y684" s="23"/>
      <c r="Z684" s="23"/>
      <c r="AA684" s="23"/>
      <c r="AB684" s="23"/>
    </row>
    <row r="685" ht="12.75" customHeight="1">
      <c r="A685" s="4" t="s">
        <v>46</v>
      </c>
      <c r="B685" s="29">
        <v>43807.0</v>
      </c>
      <c r="C685" s="3">
        <v>0.625</v>
      </c>
      <c r="D685" s="3">
        <v>0.75</v>
      </c>
      <c r="E685" s="39"/>
      <c r="F685" s="39"/>
      <c r="G685" s="39"/>
      <c r="H685" s="39"/>
      <c r="I685" s="39"/>
      <c r="J685" s="39"/>
      <c r="K685" s="47"/>
      <c r="L685" s="39"/>
      <c r="M685" s="39"/>
      <c r="N685" s="39"/>
      <c r="O685" s="39"/>
      <c r="P685" s="39"/>
      <c r="Q685" s="151"/>
      <c r="R685" s="39" t="str">
        <f t="shared" si="85"/>
        <v/>
      </c>
      <c r="S685" s="22" t="str">
        <f t="shared" si="2"/>
        <v/>
      </c>
      <c r="T685" s="39" t="str">
        <f t="shared" si="86"/>
        <v/>
      </c>
      <c r="U685" s="39" t="str">
        <f t="shared" si="87"/>
        <v/>
      </c>
      <c r="V685" s="42"/>
      <c r="W685" s="50"/>
      <c r="X685" s="23"/>
      <c r="Y685" s="23"/>
      <c r="Z685" s="23"/>
      <c r="AA685" s="23"/>
      <c r="AB685" s="23"/>
    </row>
    <row r="686" ht="12.75" customHeight="1">
      <c r="A686" s="8" t="s">
        <v>25</v>
      </c>
      <c r="B686" s="9">
        <v>43808.0</v>
      </c>
      <c r="C686" s="10">
        <v>0.375</v>
      </c>
      <c r="D686" s="10">
        <v>0.5</v>
      </c>
      <c r="E686" s="22">
        <v>34.0</v>
      </c>
      <c r="F686" s="22">
        <v>22.5</v>
      </c>
      <c r="G686" s="22">
        <v>28.8</v>
      </c>
      <c r="H686" s="22">
        <v>27.0</v>
      </c>
      <c r="I686" s="22">
        <v>0.3</v>
      </c>
      <c r="J686" s="22">
        <v>28.1</v>
      </c>
      <c r="K686" s="25" t="s">
        <v>63</v>
      </c>
      <c r="L686" s="22">
        <v>50.09</v>
      </c>
      <c r="M686" s="22">
        <v>62.14</v>
      </c>
      <c r="N686" s="22"/>
      <c r="O686" s="22">
        <f>E688</f>
        <v>32.8</v>
      </c>
      <c r="P686" s="22">
        <f>F686</f>
        <v>22.5</v>
      </c>
      <c r="Q686" s="150">
        <f>(O686+P686)/2</f>
        <v>27.65</v>
      </c>
      <c r="R686" s="22">
        <f t="shared" si="85"/>
        <v>35.65000614</v>
      </c>
      <c r="S686" s="22">
        <f t="shared" si="2"/>
        <v>34.21000614</v>
      </c>
      <c r="T686" s="22">
        <f t="shared" si="86"/>
        <v>39.59220806</v>
      </c>
      <c r="U686" s="22">
        <f t="shared" si="87"/>
        <v>86.40590615</v>
      </c>
      <c r="V686" s="22" t="str">
        <f>L684+K686-L686</f>
        <v>#VALUE!</v>
      </c>
      <c r="W686" s="46"/>
      <c r="X686" s="23"/>
      <c r="Y686" s="23"/>
      <c r="Z686" s="23"/>
      <c r="AA686" s="23"/>
      <c r="AB686" s="23"/>
    </row>
    <row r="687" ht="12.75" customHeight="1">
      <c r="A687" s="4" t="s">
        <v>25</v>
      </c>
      <c r="B687" s="29">
        <v>43808.0</v>
      </c>
      <c r="C687" s="3">
        <v>0.625</v>
      </c>
      <c r="D687" s="3">
        <v>0.75</v>
      </c>
      <c r="E687" s="39"/>
      <c r="F687" s="39"/>
      <c r="G687" s="39">
        <v>29.6</v>
      </c>
      <c r="H687" s="39">
        <v>26.7</v>
      </c>
      <c r="I687" s="39">
        <v>0.6</v>
      </c>
      <c r="J687" s="39">
        <v>30.1</v>
      </c>
      <c r="K687" s="47"/>
      <c r="L687" s="39"/>
      <c r="M687" s="39"/>
      <c r="N687" s="39"/>
      <c r="O687" s="39"/>
      <c r="P687" s="39"/>
      <c r="Q687" s="151"/>
      <c r="R687" s="39">
        <f t="shared" si="85"/>
        <v>35.0273704</v>
      </c>
      <c r="S687" s="22">
        <f t="shared" si="2"/>
        <v>32.7073704</v>
      </c>
      <c r="T687" s="39">
        <f t="shared" si="86"/>
        <v>41.46264535</v>
      </c>
      <c r="U687" s="39">
        <f t="shared" si="87"/>
        <v>78.88394512</v>
      </c>
      <c r="V687" s="42"/>
      <c r="W687" s="50"/>
      <c r="X687" s="23"/>
      <c r="Y687" s="23"/>
      <c r="Z687" s="23"/>
      <c r="AA687" s="23"/>
      <c r="AB687" s="23"/>
    </row>
    <row r="688" ht="12.75" customHeight="1">
      <c r="A688" s="8" t="s">
        <v>39</v>
      </c>
      <c r="B688" s="9">
        <v>43809.0</v>
      </c>
      <c r="C688" s="10">
        <v>0.375</v>
      </c>
      <c r="D688" s="10">
        <v>0.5</v>
      </c>
      <c r="E688" s="22">
        <v>32.8</v>
      </c>
      <c r="F688" s="22">
        <v>23.9</v>
      </c>
      <c r="G688" s="22">
        <v>27.6</v>
      </c>
      <c r="H688" s="22">
        <v>26.2</v>
      </c>
      <c r="I688" s="22">
        <v>1.6</v>
      </c>
      <c r="J688" s="22">
        <v>29.0</v>
      </c>
      <c r="K688" s="25" t="s">
        <v>75</v>
      </c>
      <c r="L688" s="22">
        <v>66.64</v>
      </c>
      <c r="M688" s="22">
        <v>56.55</v>
      </c>
      <c r="N688" s="22"/>
      <c r="O688" s="22">
        <f>E690</f>
        <v>32.5</v>
      </c>
      <c r="P688" s="22">
        <f>F688</f>
        <v>23.9</v>
      </c>
      <c r="Q688" s="150">
        <f>(O688+P688)/2</f>
        <v>28.2</v>
      </c>
      <c r="R688" s="22">
        <f t="shared" si="85"/>
        <v>34.01068335</v>
      </c>
      <c r="S688" s="22">
        <f t="shared" si="2"/>
        <v>32.89068335</v>
      </c>
      <c r="T688" s="22">
        <f t="shared" si="86"/>
        <v>36.92425667</v>
      </c>
      <c r="U688" s="22">
        <f t="shared" si="87"/>
        <v>89.07608795</v>
      </c>
      <c r="V688" s="22" t="str">
        <f>M686+K688-L688</f>
        <v>#VALUE!</v>
      </c>
      <c r="W688" s="46"/>
      <c r="X688" s="23"/>
      <c r="Y688" s="23"/>
      <c r="Z688" s="23"/>
      <c r="AA688" s="23"/>
      <c r="AB688" s="23"/>
    </row>
    <row r="689" ht="12.75" customHeight="1">
      <c r="A689" s="4" t="s">
        <v>39</v>
      </c>
      <c r="B689" s="29">
        <v>43809.0</v>
      </c>
      <c r="C689" s="3">
        <v>0.625</v>
      </c>
      <c r="D689" s="3">
        <v>0.75</v>
      </c>
      <c r="E689" s="39"/>
      <c r="F689" s="39"/>
      <c r="G689" s="39">
        <v>27.0</v>
      </c>
      <c r="H689" s="39">
        <v>26.0</v>
      </c>
      <c r="I689" s="39">
        <v>1.5</v>
      </c>
      <c r="J689" s="39">
        <v>27.5</v>
      </c>
      <c r="K689" s="47"/>
      <c r="L689" s="39"/>
      <c r="M689" s="39"/>
      <c r="N689" s="39"/>
      <c r="O689" s="39"/>
      <c r="P689" s="39"/>
      <c r="Q689" s="151"/>
      <c r="R689" s="39">
        <f t="shared" si="85"/>
        <v>33.61126698</v>
      </c>
      <c r="S689" s="22">
        <f t="shared" si="2"/>
        <v>32.81126698</v>
      </c>
      <c r="T689" s="39">
        <f t="shared" si="86"/>
        <v>35.65000614</v>
      </c>
      <c r="U689" s="39">
        <f t="shared" si="87"/>
        <v>92.03719869</v>
      </c>
      <c r="V689" s="42"/>
      <c r="W689" s="50"/>
      <c r="X689" s="23"/>
      <c r="Y689" s="23"/>
      <c r="Z689" s="23"/>
      <c r="AA689" s="23"/>
      <c r="AB689" s="23"/>
    </row>
    <row r="690" ht="12.75" customHeight="1">
      <c r="A690" s="8" t="s">
        <v>42</v>
      </c>
      <c r="B690" s="9">
        <v>43810.0</v>
      </c>
      <c r="C690" s="10">
        <v>0.375</v>
      </c>
      <c r="D690" s="10">
        <v>0.5</v>
      </c>
      <c r="E690" s="22">
        <v>32.5</v>
      </c>
      <c r="F690" s="22">
        <v>23.4</v>
      </c>
      <c r="G690" s="22">
        <v>29.0</v>
      </c>
      <c r="H690" s="22">
        <v>26.9</v>
      </c>
      <c r="I690" s="22">
        <v>2.4</v>
      </c>
      <c r="J690" s="22">
        <v>30.1</v>
      </c>
      <c r="K690" s="25" t="s">
        <v>52</v>
      </c>
      <c r="L690" s="22">
        <v>64.84</v>
      </c>
      <c r="M690" s="22"/>
      <c r="N690" s="22"/>
      <c r="O690" s="22">
        <f>E692</f>
        <v>33</v>
      </c>
      <c r="P690" s="22">
        <f>F690</f>
        <v>23.4</v>
      </c>
      <c r="Q690" s="150">
        <f>(O690+P690)/2</f>
        <v>28.2</v>
      </c>
      <c r="R690" s="22">
        <f t="shared" si="85"/>
        <v>35.44139833</v>
      </c>
      <c r="S690" s="22">
        <f t="shared" si="2"/>
        <v>33.76139833</v>
      </c>
      <c r="T690" s="22">
        <f t="shared" si="86"/>
        <v>40.05279577</v>
      </c>
      <c r="U690" s="22">
        <f t="shared" si="87"/>
        <v>84.29223898</v>
      </c>
      <c r="V690" s="22" t="str">
        <f>M688+K690-L690</f>
        <v>#VALUE!</v>
      </c>
      <c r="W690" s="46"/>
      <c r="X690" s="23"/>
      <c r="Y690" s="23"/>
      <c r="Z690" s="23"/>
      <c r="AA690" s="23"/>
      <c r="AB690" s="23"/>
    </row>
    <row r="691" ht="12.75" customHeight="1">
      <c r="A691" s="4" t="s">
        <v>42</v>
      </c>
      <c r="B691" s="29">
        <v>43810.0</v>
      </c>
      <c r="C691" s="3">
        <v>0.625</v>
      </c>
      <c r="D691" s="3">
        <v>0.75</v>
      </c>
      <c r="E691" s="39"/>
      <c r="F691" s="39"/>
      <c r="G691" s="39">
        <v>30.2</v>
      </c>
      <c r="H691" s="39">
        <v>28.0</v>
      </c>
      <c r="I691" s="39">
        <v>0.6</v>
      </c>
      <c r="J691" s="39">
        <v>27.3</v>
      </c>
      <c r="K691" s="47"/>
      <c r="L691" s="39"/>
      <c r="M691" s="39"/>
      <c r="N691" s="39"/>
      <c r="O691" s="39"/>
      <c r="P691" s="39"/>
      <c r="Q691" s="151"/>
      <c r="R691" s="39">
        <f t="shared" si="85"/>
        <v>37.79562539</v>
      </c>
      <c r="S691" s="22">
        <f t="shared" si="2"/>
        <v>36.03562539</v>
      </c>
      <c r="T691" s="39">
        <f t="shared" si="86"/>
        <v>42.91546075</v>
      </c>
      <c r="U691" s="39">
        <f t="shared" si="87"/>
        <v>83.96886521</v>
      </c>
      <c r="V691" s="42"/>
      <c r="W691" s="50"/>
      <c r="X691" s="23"/>
      <c r="Y691" s="23"/>
      <c r="Z691" s="23"/>
      <c r="AA691" s="23"/>
      <c r="AB691" s="23"/>
    </row>
    <row r="692" ht="12.75" customHeight="1">
      <c r="A692" s="8" t="s">
        <v>43</v>
      </c>
      <c r="B692" s="9">
        <v>43811.0</v>
      </c>
      <c r="C692" s="10">
        <v>0.375</v>
      </c>
      <c r="D692" s="10">
        <v>0.5</v>
      </c>
      <c r="E692" s="22">
        <v>33.0</v>
      </c>
      <c r="F692" s="22">
        <v>23.0</v>
      </c>
      <c r="G692" s="22">
        <v>29.9</v>
      </c>
      <c r="H692" s="22">
        <v>27.0</v>
      </c>
      <c r="I692" s="22">
        <v>2.0</v>
      </c>
      <c r="J692" s="22">
        <v>27.8</v>
      </c>
      <c r="K692" s="25" t="s">
        <v>73</v>
      </c>
      <c r="L692" s="22">
        <v>61.69</v>
      </c>
      <c r="M692" s="22"/>
      <c r="N692" s="22"/>
      <c r="O692" s="22">
        <f>E694</f>
        <v>33.2</v>
      </c>
      <c r="P692" s="22">
        <f>F692</f>
        <v>23</v>
      </c>
      <c r="Q692" s="150">
        <f>(O692+P692)/2</f>
        <v>28.1</v>
      </c>
      <c r="R692" s="22">
        <f t="shared" si="85"/>
        <v>35.65000614</v>
      </c>
      <c r="S692" s="22">
        <f t="shared" si="2"/>
        <v>33.33000614</v>
      </c>
      <c r="T692" s="22">
        <f t="shared" si="86"/>
        <v>42.18361452</v>
      </c>
      <c r="U692" s="22">
        <f t="shared" si="87"/>
        <v>79.01173601</v>
      </c>
      <c r="V692" s="22" t="str">
        <f>L690+K692-L692</f>
        <v>#VALUE!</v>
      </c>
      <c r="W692" s="46"/>
      <c r="X692" s="23"/>
      <c r="Y692" s="23"/>
      <c r="Z692" s="23"/>
      <c r="AA692" s="23"/>
      <c r="AB692" s="23"/>
    </row>
    <row r="693" ht="12.75" customHeight="1">
      <c r="A693" s="4" t="s">
        <v>43</v>
      </c>
      <c r="B693" s="29">
        <v>43811.0</v>
      </c>
      <c r="C693" s="3">
        <v>0.625</v>
      </c>
      <c r="D693" s="3">
        <v>0.75</v>
      </c>
      <c r="E693" s="39"/>
      <c r="F693" s="39"/>
      <c r="G693" s="39">
        <v>28.6</v>
      </c>
      <c r="H693" s="39">
        <v>27.2</v>
      </c>
      <c r="I693" s="39">
        <v>1.0</v>
      </c>
      <c r="J693" s="39">
        <v>27.0</v>
      </c>
      <c r="K693" s="47"/>
      <c r="L693" s="39"/>
      <c r="M693" s="39"/>
      <c r="N693" s="39"/>
      <c r="O693" s="39"/>
      <c r="P693" s="39"/>
      <c r="Q693" s="151"/>
      <c r="R693" s="39">
        <f t="shared" si="85"/>
        <v>36.07043238</v>
      </c>
      <c r="S693" s="22">
        <f t="shared" si="2"/>
        <v>34.95043238</v>
      </c>
      <c r="T693" s="39">
        <f t="shared" si="86"/>
        <v>39.13623594</v>
      </c>
      <c r="U693" s="39">
        <f t="shared" si="87"/>
        <v>89.30453208</v>
      </c>
      <c r="V693" s="42"/>
      <c r="W693" s="50"/>
      <c r="X693" s="23"/>
      <c r="Y693" s="23"/>
      <c r="Z693" s="23"/>
      <c r="AA693" s="23"/>
      <c r="AB693" s="23"/>
    </row>
    <row r="694" ht="12.75" customHeight="1">
      <c r="A694" s="8" t="s">
        <v>44</v>
      </c>
      <c r="B694" s="9">
        <v>43812.0</v>
      </c>
      <c r="C694" s="10">
        <v>0.375</v>
      </c>
      <c r="D694" s="10">
        <v>0.5</v>
      </c>
      <c r="E694" s="22">
        <v>33.2</v>
      </c>
      <c r="F694" s="22">
        <v>22.0</v>
      </c>
      <c r="G694" s="22">
        <v>30.0</v>
      </c>
      <c r="H694" s="22">
        <v>27.1</v>
      </c>
      <c r="I694" s="22">
        <v>2.5</v>
      </c>
      <c r="J694" s="22">
        <v>28.1</v>
      </c>
      <c r="K694" s="25" t="s">
        <v>84</v>
      </c>
      <c r="L694" s="22">
        <v>70.28</v>
      </c>
      <c r="M694" s="22"/>
      <c r="N694" s="22"/>
      <c r="O694" s="22">
        <f>E696</f>
        <v>34.1</v>
      </c>
      <c r="P694" s="22">
        <f>F694</f>
        <v>22</v>
      </c>
      <c r="Q694" s="150">
        <f>(O694+P694)/2</f>
        <v>28.05</v>
      </c>
      <c r="R694" s="22">
        <f t="shared" si="85"/>
        <v>35.85968262</v>
      </c>
      <c r="S694" s="22">
        <f t="shared" si="2"/>
        <v>33.53968262</v>
      </c>
      <c r="T694" s="22">
        <f t="shared" si="86"/>
        <v>42.42634795</v>
      </c>
      <c r="U694" s="22">
        <f t="shared" si="87"/>
        <v>79.05389987</v>
      </c>
      <c r="V694" s="22" t="str">
        <f>L692+K694-L694</f>
        <v>#VALUE!</v>
      </c>
      <c r="W694" s="46"/>
      <c r="X694" s="23"/>
      <c r="Y694" s="23"/>
      <c r="Z694" s="23"/>
      <c r="AA694" s="23"/>
      <c r="AB694" s="23"/>
    </row>
    <row r="695" ht="12.75" customHeight="1">
      <c r="A695" s="4" t="s">
        <v>44</v>
      </c>
      <c r="B695" s="29">
        <v>43812.0</v>
      </c>
      <c r="C695" s="3">
        <v>0.625</v>
      </c>
      <c r="D695" s="3">
        <v>0.75</v>
      </c>
      <c r="E695" s="39"/>
      <c r="F695" s="39"/>
      <c r="G695" s="39">
        <v>29.4</v>
      </c>
      <c r="H695" s="39">
        <v>27.6</v>
      </c>
      <c r="I695" s="39">
        <v>1.4</v>
      </c>
      <c r="J695" s="39">
        <v>28.5</v>
      </c>
      <c r="K695" s="47"/>
      <c r="L695" s="39"/>
      <c r="M695" s="39"/>
      <c r="N695" s="39"/>
      <c r="O695" s="39"/>
      <c r="P695" s="39"/>
      <c r="Q695" s="151"/>
      <c r="R695" s="39">
        <f t="shared" si="85"/>
        <v>36.92425667</v>
      </c>
      <c r="S695" s="22">
        <f t="shared" si="2"/>
        <v>35.48425667</v>
      </c>
      <c r="T695" s="39">
        <f t="shared" si="86"/>
        <v>40.98797486</v>
      </c>
      <c r="U695" s="39">
        <f t="shared" si="87"/>
        <v>86.57235882</v>
      </c>
      <c r="V695" s="42"/>
      <c r="W695" s="50"/>
      <c r="X695" s="23"/>
      <c r="Y695" s="23"/>
      <c r="Z695" s="23"/>
      <c r="AA695" s="23"/>
      <c r="AB695" s="23"/>
    </row>
    <row r="696" ht="12.75" customHeight="1">
      <c r="A696" s="8" t="s">
        <v>45</v>
      </c>
      <c r="B696" s="9">
        <v>43813.0</v>
      </c>
      <c r="C696" s="10">
        <v>0.375</v>
      </c>
      <c r="D696" s="10">
        <v>0.5</v>
      </c>
      <c r="E696" s="22">
        <v>34.1</v>
      </c>
      <c r="F696" s="22">
        <v>21.9</v>
      </c>
      <c r="G696" s="22">
        <v>29.0</v>
      </c>
      <c r="H696" s="22">
        <v>27.2</v>
      </c>
      <c r="I696" s="22">
        <v>3.0</v>
      </c>
      <c r="J696" s="22">
        <v>30.0</v>
      </c>
      <c r="K696" s="25" t="s">
        <v>265</v>
      </c>
      <c r="L696" s="22">
        <v>86.53</v>
      </c>
      <c r="M696" s="22">
        <v>70.05</v>
      </c>
      <c r="N696" s="22"/>
      <c r="O696" s="22">
        <f>E698</f>
        <v>33.2</v>
      </c>
      <c r="P696" s="22">
        <f>F696</f>
        <v>21.9</v>
      </c>
      <c r="Q696" s="150">
        <f>(O696+P696)/2</f>
        <v>27.55</v>
      </c>
      <c r="R696" s="22">
        <f t="shared" si="85"/>
        <v>36.07043238</v>
      </c>
      <c r="S696" s="22">
        <f t="shared" si="2"/>
        <v>34.63043238</v>
      </c>
      <c r="T696" s="22">
        <f t="shared" si="86"/>
        <v>40.05279577</v>
      </c>
      <c r="U696" s="22">
        <f t="shared" si="87"/>
        <v>86.4619603</v>
      </c>
      <c r="V696" s="22" t="str">
        <f>L694+K696-L696</f>
        <v>#VALUE!</v>
      </c>
      <c r="W696" s="46"/>
      <c r="X696" s="23"/>
      <c r="Y696" s="23"/>
      <c r="Z696" s="23"/>
      <c r="AA696" s="23"/>
      <c r="AB696" s="23"/>
    </row>
    <row r="697" ht="12.75" customHeight="1">
      <c r="A697" s="4" t="s">
        <v>45</v>
      </c>
      <c r="B697" s="29">
        <v>43813.0</v>
      </c>
      <c r="C697" s="3">
        <v>0.625</v>
      </c>
      <c r="D697" s="3">
        <v>0.75</v>
      </c>
      <c r="E697" s="39"/>
      <c r="F697" s="39"/>
      <c r="G697" s="39"/>
      <c r="H697" s="39"/>
      <c r="I697" s="39"/>
      <c r="J697" s="39"/>
      <c r="K697" s="47"/>
      <c r="L697" s="39"/>
      <c r="M697" s="39"/>
      <c r="N697" s="39"/>
      <c r="O697" s="39"/>
      <c r="P697" s="39"/>
      <c r="Q697" s="151"/>
      <c r="R697" s="39" t="str">
        <f t="shared" si="85"/>
        <v/>
      </c>
      <c r="S697" s="22" t="str">
        <f t="shared" si="2"/>
        <v/>
      </c>
      <c r="T697" s="39" t="str">
        <f t="shared" si="86"/>
        <v/>
      </c>
      <c r="U697" s="39" t="str">
        <f t="shared" si="87"/>
        <v/>
      </c>
      <c r="V697" s="42"/>
      <c r="W697" s="50"/>
      <c r="X697" s="23"/>
      <c r="Y697" s="23"/>
      <c r="Z697" s="23"/>
      <c r="AA697" s="23"/>
      <c r="AB697" s="23"/>
    </row>
    <row r="698" ht="12.75" customHeight="1">
      <c r="A698" s="8" t="s">
        <v>46</v>
      </c>
      <c r="B698" s="9">
        <v>43814.0</v>
      </c>
      <c r="C698" s="10">
        <v>0.375</v>
      </c>
      <c r="D698" s="10">
        <v>0.5</v>
      </c>
      <c r="E698" s="22">
        <v>33.2</v>
      </c>
      <c r="F698" s="22">
        <v>22.8</v>
      </c>
      <c r="G698" s="22">
        <v>29.5</v>
      </c>
      <c r="H698" s="22">
        <v>26.4</v>
      </c>
      <c r="I698" s="22">
        <v>2.1</v>
      </c>
      <c r="J698" s="22">
        <v>29.1</v>
      </c>
      <c r="K698" s="25" t="s">
        <v>63</v>
      </c>
      <c r="L698" s="22">
        <v>66.89</v>
      </c>
      <c r="M698" s="22"/>
      <c r="N698" s="22"/>
      <c r="O698" s="22">
        <f>E700</f>
        <v>35.4</v>
      </c>
      <c r="P698" s="22">
        <f>F698</f>
        <v>22.8</v>
      </c>
      <c r="Q698" s="150">
        <f>(O698+P698)/2</f>
        <v>29.1</v>
      </c>
      <c r="R698" s="22">
        <f t="shared" si="85"/>
        <v>34.41422945</v>
      </c>
      <c r="S698" s="22">
        <f t="shared" si="2"/>
        <v>31.93422945</v>
      </c>
      <c r="T698" s="22">
        <f t="shared" si="86"/>
        <v>41.22471588</v>
      </c>
      <c r="U698" s="22">
        <f t="shared" si="87"/>
        <v>77.46379512</v>
      </c>
      <c r="V698" s="22" t="str">
        <f>M696+K698-L698</f>
        <v>#VALUE!</v>
      </c>
      <c r="W698" s="46"/>
      <c r="X698" s="23"/>
      <c r="Y698" s="23"/>
      <c r="Z698" s="23"/>
      <c r="AA698" s="23"/>
      <c r="AB698" s="23"/>
    </row>
    <row r="699" ht="12.75" customHeight="1">
      <c r="A699" s="4" t="s">
        <v>46</v>
      </c>
      <c r="B699" s="29">
        <v>43814.0</v>
      </c>
      <c r="C699" s="3">
        <v>0.625</v>
      </c>
      <c r="D699" s="3">
        <v>0.75</v>
      </c>
      <c r="E699" s="39"/>
      <c r="F699" s="39"/>
      <c r="G699" s="39"/>
      <c r="H699" s="39"/>
      <c r="I699" s="39"/>
      <c r="J699" s="39"/>
      <c r="K699" s="47"/>
      <c r="L699" s="39"/>
      <c r="M699" s="39"/>
      <c r="N699" s="39"/>
      <c r="O699" s="39"/>
      <c r="P699" s="39"/>
      <c r="Q699" s="151"/>
      <c r="R699" s="39" t="str">
        <f t="shared" si="85"/>
        <v/>
      </c>
      <c r="S699" s="22" t="str">
        <f t="shared" si="2"/>
        <v/>
      </c>
      <c r="T699" s="39" t="str">
        <f t="shared" si="86"/>
        <v/>
      </c>
      <c r="U699" s="39" t="str">
        <f t="shared" si="87"/>
        <v/>
      </c>
      <c r="V699" s="42"/>
      <c r="W699" s="50"/>
      <c r="X699" s="23"/>
      <c r="Y699" s="23"/>
      <c r="Z699" s="23"/>
      <c r="AA699" s="23"/>
      <c r="AB699" s="23"/>
    </row>
    <row r="700" ht="12.0" customHeight="1">
      <c r="A700" s="8" t="s">
        <v>25</v>
      </c>
      <c r="B700" s="9">
        <v>43815.0</v>
      </c>
      <c r="C700" s="10">
        <v>0.375</v>
      </c>
      <c r="D700" s="10">
        <v>0.5</v>
      </c>
      <c r="E700" s="22">
        <v>35.4</v>
      </c>
      <c r="F700" s="22">
        <v>22.6</v>
      </c>
      <c r="G700" s="22">
        <v>29.7</v>
      </c>
      <c r="H700" s="22">
        <v>27.3</v>
      </c>
      <c r="I700" s="22">
        <v>2.6</v>
      </c>
      <c r="J700" s="22">
        <v>30.0</v>
      </c>
      <c r="K700" s="25" t="s">
        <v>287</v>
      </c>
      <c r="L700" s="22" t="s">
        <v>128</v>
      </c>
      <c r="M700" s="22">
        <v>58.23</v>
      </c>
      <c r="N700" s="22"/>
      <c r="O700" s="22">
        <f>E702</f>
        <v>33.6</v>
      </c>
      <c r="P700" s="22">
        <f>F700</f>
        <v>22.6</v>
      </c>
      <c r="Q700" s="150">
        <f>(O700+P700)/2</f>
        <v>28.1</v>
      </c>
      <c r="R700" s="22">
        <f t="shared" si="85"/>
        <v>36.28226002</v>
      </c>
      <c r="S700" s="22">
        <f t="shared" si="2"/>
        <v>34.36226002</v>
      </c>
      <c r="T700" s="22">
        <f t="shared" si="86"/>
        <v>41.70176826</v>
      </c>
      <c r="U700" s="22">
        <f t="shared" si="87"/>
        <v>82.40000714</v>
      </c>
      <c r="V700" s="22" t="s">
        <v>128</v>
      </c>
      <c r="W700" s="46" t="s">
        <v>290</v>
      </c>
      <c r="X700" s="23"/>
      <c r="Y700" s="23"/>
      <c r="Z700" s="23"/>
      <c r="AA700" s="23"/>
      <c r="AB700" s="23"/>
    </row>
    <row r="701" ht="12.75" customHeight="1">
      <c r="A701" s="4" t="s">
        <v>25</v>
      </c>
      <c r="B701" s="29">
        <v>43815.0</v>
      </c>
      <c r="C701" s="3">
        <v>0.625</v>
      </c>
      <c r="D701" s="3">
        <v>0.75</v>
      </c>
      <c r="E701" s="39"/>
      <c r="F701" s="39"/>
      <c r="G701" s="39">
        <v>30.9</v>
      </c>
      <c r="H701" s="39">
        <v>28.6</v>
      </c>
      <c r="I701" s="39">
        <v>2.7</v>
      </c>
      <c r="J701" s="39">
        <v>32.3</v>
      </c>
      <c r="K701" s="47"/>
      <c r="L701" s="39"/>
      <c r="M701" s="39"/>
      <c r="N701" s="39"/>
      <c r="O701" s="39"/>
      <c r="P701" s="39"/>
      <c r="Q701" s="151"/>
      <c r="R701" s="39">
        <f t="shared" si="85"/>
        <v>39.13623594</v>
      </c>
      <c r="S701" s="22">
        <f t="shared" si="2"/>
        <v>37.29623594</v>
      </c>
      <c r="T701" s="39">
        <f t="shared" si="86"/>
        <v>44.66617544</v>
      </c>
      <c r="U701" s="39">
        <f t="shared" si="87"/>
        <v>83.499954</v>
      </c>
      <c r="V701" s="42"/>
      <c r="W701" s="50"/>
      <c r="X701" s="23"/>
      <c r="Y701" s="23"/>
      <c r="Z701" s="23"/>
      <c r="AA701" s="23"/>
      <c r="AB701" s="23"/>
    </row>
    <row r="702" ht="12.75" customHeight="1">
      <c r="A702" s="8" t="s">
        <v>39</v>
      </c>
      <c r="B702" s="9">
        <v>43816.0</v>
      </c>
      <c r="C702" s="10">
        <v>0.375</v>
      </c>
      <c r="D702" s="10">
        <v>0.5</v>
      </c>
      <c r="E702" s="22">
        <v>33.6</v>
      </c>
      <c r="F702" s="22">
        <v>22.9</v>
      </c>
      <c r="G702" s="22">
        <v>28.7</v>
      </c>
      <c r="H702" s="22">
        <v>26.8</v>
      </c>
      <c r="I702" s="22">
        <v>2.7</v>
      </c>
      <c r="J702" s="22">
        <v>29.1</v>
      </c>
      <c r="K702" s="25" t="s">
        <v>109</v>
      </c>
      <c r="L702" s="22">
        <v>58.04</v>
      </c>
      <c r="M702" s="22"/>
      <c r="N702" s="22"/>
      <c r="O702" s="22">
        <f>E704</f>
        <v>32.8</v>
      </c>
      <c r="P702" s="22">
        <f>F702</f>
        <v>22.9</v>
      </c>
      <c r="Q702" s="150">
        <f>(O702+P702)/2</f>
        <v>27.85</v>
      </c>
      <c r="R702" s="22">
        <f t="shared" si="85"/>
        <v>35.23385461</v>
      </c>
      <c r="S702" s="22">
        <f t="shared" si="2"/>
        <v>33.71385461</v>
      </c>
      <c r="T702" s="22">
        <f t="shared" si="86"/>
        <v>39.36364749</v>
      </c>
      <c r="U702" s="22">
        <f t="shared" si="87"/>
        <v>85.64718149</v>
      </c>
      <c r="V702" s="22" t="str">
        <f>M700+K702-L702</f>
        <v>#VALUE!</v>
      </c>
      <c r="W702" s="46"/>
      <c r="X702" s="23"/>
      <c r="Y702" s="23"/>
      <c r="Z702" s="23"/>
      <c r="AA702" s="23"/>
      <c r="AB702" s="23"/>
    </row>
    <row r="703" ht="12.75" customHeight="1">
      <c r="A703" s="4" t="s">
        <v>39</v>
      </c>
      <c r="B703" s="29">
        <v>43816.0</v>
      </c>
      <c r="C703" s="3">
        <v>0.625</v>
      </c>
      <c r="D703" s="3">
        <v>0.75</v>
      </c>
      <c r="E703" s="39"/>
      <c r="F703" s="39"/>
      <c r="G703" s="105">
        <v>29.8</v>
      </c>
      <c r="H703" s="105">
        <v>27.4</v>
      </c>
      <c r="I703" s="105">
        <v>1.7</v>
      </c>
      <c r="J703" s="39">
        <v>30.5</v>
      </c>
      <c r="K703" s="47"/>
      <c r="L703" s="39"/>
      <c r="M703" s="39"/>
      <c r="N703" s="39"/>
      <c r="O703" s="39"/>
      <c r="P703" s="39"/>
      <c r="Q703" s="151"/>
      <c r="R703" s="39">
        <f t="shared" si="85"/>
        <v>36.49517019</v>
      </c>
      <c r="S703" s="22">
        <f t="shared" si="2"/>
        <v>34.57517019</v>
      </c>
      <c r="T703" s="39">
        <f t="shared" si="86"/>
        <v>41.94208964</v>
      </c>
      <c r="U703" s="39">
        <f t="shared" si="87"/>
        <v>82.43549733</v>
      </c>
      <c r="V703" s="42"/>
      <c r="W703" s="50"/>
      <c r="X703" s="23"/>
      <c r="Y703" s="23"/>
      <c r="Z703" s="23"/>
      <c r="AA703" s="23"/>
      <c r="AB703" s="23"/>
    </row>
    <row r="704" ht="12.75" customHeight="1">
      <c r="A704" s="8" t="s">
        <v>42</v>
      </c>
      <c r="B704" s="9">
        <v>43817.0</v>
      </c>
      <c r="C704" s="10">
        <v>0.375</v>
      </c>
      <c r="D704" s="10">
        <v>0.5</v>
      </c>
      <c r="E704" s="22">
        <v>32.8</v>
      </c>
      <c r="F704" s="22">
        <v>23.9</v>
      </c>
      <c r="G704" s="22">
        <v>26.9</v>
      </c>
      <c r="H704" s="22">
        <v>26.0</v>
      </c>
      <c r="I704" s="22">
        <v>2.5</v>
      </c>
      <c r="J704" s="22">
        <v>28.2</v>
      </c>
      <c r="K704" s="25" t="s">
        <v>150</v>
      </c>
      <c r="L704" s="22">
        <v>55.48</v>
      </c>
      <c r="M704" s="22"/>
      <c r="N704" s="22"/>
      <c r="O704" s="22">
        <f>E706</f>
        <v>32</v>
      </c>
      <c r="P704" s="22">
        <f>F704</f>
        <v>23.9</v>
      </c>
      <c r="Q704" s="150">
        <f>(O704+P704)/2</f>
        <v>27.95</v>
      </c>
      <c r="R704" s="22">
        <f t="shared" si="85"/>
        <v>33.61126698</v>
      </c>
      <c r="S704" s="22">
        <f t="shared" si="2"/>
        <v>32.89126698</v>
      </c>
      <c r="T704" s="22">
        <f t="shared" si="86"/>
        <v>35.44139833</v>
      </c>
      <c r="U704" s="22">
        <f t="shared" si="87"/>
        <v>92.80465369</v>
      </c>
      <c r="V704" s="22" t="str">
        <f>L702+K704-L704</f>
        <v>#VALUE!</v>
      </c>
      <c r="W704" s="46"/>
      <c r="X704" s="23"/>
      <c r="Y704" s="23"/>
      <c r="Z704" s="23"/>
      <c r="AA704" s="23"/>
      <c r="AB704" s="23"/>
    </row>
    <row r="705" ht="12.75" customHeight="1">
      <c r="A705" s="4" t="s">
        <v>42</v>
      </c>
      <c r="B705" s="29">
        <v>43817.0</v>
      </c>
      <c r="C705" s="3">
        <v>0.625</v>
      </c>
      <c r="D705" s="3">
        <v>0.75</v>
      </c>
      <c r="E705" s="39"/>
      <c r="F705" s="39"/>
      <c r="G705" s="39">
        <v>30.6</v>
      </c>
      <c r="H705" s="39">
        <v>27.1</v>
      </c>
      <c r="I705" s="39">
        <v>2.1</v>
      </c>
      <c r="J705" s="39">
        <v>28.2</v>
      </c>
      <c r="K705" s="47"/>
      <c r="L705" s="39"/>
      <c r="M705" s="39"/>
      <c r="N705" s="39"/>
      <c r="O705" s="39"/>
      <c r="P705" s="39"/>
      <c r="Q705" s="151"/>
      <c r="R705" s="39">
        <f t="shared" si="85"/>
        <v>35.85968262</v>
      </c>
      <c r="S705" s="22">
        <f t="shared" si="2"/>
        <v>33.05968262</v>
      </c>
      <c r="T705" s="39">
        <f t="shared" si="86"/>
        <v>43.90841311</v>
      </c>
      <c r="U705" s="39">
        <f t="shared" si="87"/>
        <v>75.29236491</v>
      </c>
      <c r="V705" s="42"/>
      <c r="W705" s="50"/>
      <c r="X705" s="23"/>
      <c r="Y705" s="23"/>
      <c r="Z705" s="23"/>
      <c r="AA705" s="23"/>
      <c r="AB705" s="23"/>
    </row>
    <row r="706" ht="12.75" customHeight="1">
      <c r="A706" s="8" t="s">
        <v>43</v>
      </c>
      <c r="B706" s="9">
        <v>43818.0</v>
      </c>
      <c r="C706" s="10">
        <v>0.375</v>
      </c>
      <c r="D706" s="10">
        <v>0.5</v>
      </c>
      <c r="E706" s="22">
        <v>32.0</v>
      </c>
      <c r="F706" s="22">
        <v>23.7</v>
      </c>
      <c r="G706" s="22">
        <v>29.5</v>
      </c>
      <c r="H706" s="22">
        <v>26.5</v>
      </c>
      <c r="I706" s="22">
        <v>4.4</v>
      </c>
      <c r="J706" s="22">
        <v>28.2</v>
      </c>
      <c r="K706" s="25" t="s">
        <v>63</v>
      </c>
      <c r="L706" s="22">
        <v>52.34</v>
      </c>
      <c r="M706" s="22"/>
      <c r="N706" s="22"/>
      <c r="O706" s="22">
        <f>E708</f>
        <v>33.5</v>
      </c>
      <c r="P706" s="22">
        <f>F706</f>
        <v>23.7</v>
      </c>
      <c r="Q706" s="150">
        <f>(O706+P706)/2</f>
        <v>28.6</v>
      </c>
      <c r="R706" s="22">
        <f t="shared" si="85"/>
        <v>34.61756235</v>
      </c>
      <c r="S706" s="22">
        <f t="shared" si="2"/>
        <v>32.21756235</v>
      </c>
      <c r="T706" s="22">
        <f t="shared" si="86"/>
        <v>41.22471588</v>
      </c>
      <c r="U706" s="22">
        <f t="shared" si="87"/>
        <v>78.15108404</v>
      </c>
      <c r="V706" s="22" t="str">
        <f>L704+K706-L706</f>
        <v>#VALUE!</v>
      </c>
      <c r="W706" s="46"/>
      <c r="X706" s="23"/>
      <c r="Y706" s="23"/>
      <c r="Z706" s="23"/>
      <c r="AA706" s="23"/>
      <c r="AB706" s="23"/>
    </row>
    <row r="707" ht="12.75" customHeight="1">
      <c r="A707" s="4" t="s">
        <v>43</v>
      </c>
      <c r="B707" s="29">
        <v>43818.0</v>
      </c>
      <c r="C707" s="3">
        <v>0.625</v>
      </c>
      <c r="D707" s="3">
        <v>0.75</v>
      </c>
      <c r="E707" s="39"/>
      <c r="F707" s="39"/>
      <c r="G707" s="39">
        <v>32.6</v>
      </c>
      <c r="H707" s="39">
        <v>29.2</v>
      </c>
      <c r="I707" s="39">
        <v>0.0</v>
      </c>
      <c r="J707" s="39">
        <v>30.4</v>
      </c>
      <c r="K707" s="47"/>
      <c r="L707" s="39"/>
      <c r="M707" s="39"/>
      <c r="N707" s="39"/>
      <c r="O707" s="39"/>
      <c r="P707" s="39"/>
      <c r="Q707" s="151"/>
      <c r="R707" s="39">
        <f t="shared" si="85"/>
        <v>40.51803823</v>
      </c>
      <c r="S707" s="22">
        <f t="shared" si="2"/>
        <v>37.79803823</v>
      </c>
      <c r="T707" s="39">
        <f t="shared" si="86"/>
        <v>49.17856797</v>
      </c>
      <c r="U707" s="39">
        <f t="shared" si="87"/>
        <v>76.85876143</v>
      </c>
      <c r="V707" s="42"/>
      <c r="W707" s="50"/>
      <c r="X707" s="23"/>
      <c r="Y707" s="23"/>
      <c r="Z707" s="23"/>
      <c r="AA707" s="23"/>
      <c r="AB707" s="23"/>
    </row>
    <row r="708" ht="12.75" customHeight="1">
      <c r="A708" s="8" t="s">
        <v>44</v>
      </c>
      <c r="B708" s="9">
        <v>43819.0</v>
      </c>
      <c r="C708" s="10">
        <v>0.375</v>
      </c>
      <c r="D708" s="10">
        <v>0.5</v>
      </c>
      <c r="E708" s="22">
        <v>33.5</v>
      </c>
      <c r="F708" s="22">
        <v>23.4</v>
      </c>
      <c r="G708" s="22">
        <v>28.9</v>
      </c>
      <c r="H708" s="22">
        <v>26.5</v>
      </c>
      <c r="I708" s="22">
        <v>5.1</v>
      </c>
      <c r="J708" s="22">
        <v>29.5</v>
      </c>
      <c r="K708" s="25" t="s">
        <v>211</v>
      </c>
      <c r="L708" s="22">
        <v>50.06</v>
      </c>
      <c r="M708" s="22"/>
      <c r="N708" s="22"/>
      <c r="O708" s="22">
        <f>E710</f>
        <v>33.7</v>
      </c>
      <c r="P708" s="22">
        <f>F708</f>
        <v>23.4</v>
      </c>
      <c r="Q708" s="150">
        <f>(O708+P708)/2</f>
        <v>28.55</v>
      </c>
      <c r="R708" s="22">
        <f t="shared" si="85"/>
        <v>34.61756235</v>
      </c>
      <c r="S708" s="22">
        <f t="shared" si="2"/>
        <v>32.69756235</v>
      </c>
      <c r="T708" s="22">
        <f t="shared" si="86"/>
        <v>39.82192253</v>
      </c>
      <c r="U708" s="22">
        <f t="shared" si="87"/>
        <v>82.10945198</v>
      </c>
      <c r="V708" s="22" t="str">
        <f>L706+K708-L708</f>
        <v>#VALUE!</v>
      </c>
      <c r="W708" s="46"/>
      <c r="X708" s="23"/>
      <c r="Y708" s="23"/>
      <c r="Z708" s="23"/>
      <c r="AA708" s="23"/>
      <c r="AB708" s="23"/>
    </row>
    <row r="709" ht="12.75" customHeight="1">
      <c r="A709" s="4" t="s">
        <v>44</v>
      </c>
      <c r="B709" s="29">
        <v>43819.0</v>
      </c>
      <c r="C709" s="3">
        <v>0.625</v>
      </c>
      <c r="D709" s="3">
        <v>0.75</v>
      </c>
      <c r="E709" s="39"/>
      <c r="F709" s="39"/>
      <c r="G709" s="39">
        <v>30.6</v>
      </c>
      <c r="H709" s="39">
        <v>28.3</v>
      </c>
      <c r="I709" s="39">
        <v>1.5</v>
      </c>
      <c r="J709" s="39">
        <v>30.8</v>
      </c>
      <c r="K709" s="47"/>
      <c r="L709" s="39"/>
      <c r="M709" s="39"/>
      <c r="N709" s="39"/>
      <c r="O709" s="39"/>
      <c r="P709" s="39"/>
      <c r="Q709" s="151"/>
      <c r="R709" s="39">
        <f t="shared" si="85"/>
        <v>38.46084696</v>
      </c>
      <c r="S709" s="22">
        <f t="shared" si="2"/>
        <v>36.62084696</v>
      </c>
      <c r="T709" s="39">
        <f t="shared" si="86"/>
        <v>43.90841311</v>
      </c>
      <c r="U709" s="39">
        <f t="shared" si="87"/>
        <v>83.40280226</v>
      </c>
      <c r="V709" s="42"/>
      <c r="W709" s="50"/>
      <c r="X709" s="23"/>
      <c r="Y709" s="23"/>
      <c r="Z709" s="23"/>
      <c r="AA709" s="23"/>
      <c r="AB709" s="23"/>
    </row>
    <row r="710" ht="12.75" customHeight="1">
      <c r="A710" s="8" t="s">
        <v>45</v>
      </c>
      <c r="B710" s="9">
        <v>43820.0</v>
      </c>
      <c r="C710" s="10">
        <v>0.375</v>
      </c>
      <c r="D710" s="10">
        <v>0.5</v>
      </c>
      <c r="E710" s="22">
        <v>33.7</v>
      </c>
      <c r="F710" s="22">
        <v>23.1</v>
      </c>
      <c r="G710" s="22">
        <v>29.5</v>
      </c>
      <c r="H710" s="22">
        <v>26.7</v>
      </c>
      <c r="I710" s="22">
        <v>3.5</v>
      </c>
      <c r="J710" s="22">
        <v>30.1</v>
      </c>
      <c r="K710" s="25" t="s">
        <v>67</v>
      </c>
      <c r="L710" s="22">
        <v>52.97</v>
      </c>
      <c r="M710" s="22"/>
      <c r="N710" s="22"/>
      <c r="O710" s="22">
        <f>E712</f>
        <v>33.1</v>
      </c>
      <c r="P710" s="22">
        <f>F710</f>
        <v>23.1</v>
      </c>
      <c r="Q710" s="150">
        <f>(O710+P710)/2</f>
        <v>28.1</v>
      </c>
      <c r="R710" s="22">
        <f t="shared" si="85"/>
        <v>35.0273704</v>
      </c>
      <c r="S710" s="22">
        <f t="shared" si="2"/>
        <v>32.7873704</v>
      </c>
      <c r="T710" s="22">
        <f t="shared" si="86"/>
        <v>41.22471588</v>
      </c>
      <c r="U710" s="22">
        <f t="shared" si="87"/>
        <v>79.5332841</v>
      </c>
      <c r="V710" s="22" t="str">
        <f>L708+K710-L710</f>
        <v>#VALUE!</v>
      </c>
      <c r="W710" s="46"/>
      <c r="X710" s="23"/>
      <c r="Y710" s="23"/>
      <c r="Z710" s="23"/>
      <c r="AA710" s="23"/>
      <c r="AB710" s="23"/>
    </row>
    <row r="711" ht="12.75" customHeight="1">
      <c r="A711" s="4" t="s">
        <v>45</v>
      </c>
      <c r="B711" s="29">
        <v>43820.0</v>
      </c>
      <c r="C711" s="3">
        <v>0.625</v>
      </c>
      <c r="D711" s="3">
        <v>0.75</v>
      </c>
      <c r="E711" s="39"/>
      <c r="F711" s="39"/>
      <c r="G711" s="39"/>
      <c r="H711" s="39"/>
      <c r="I711" s="39"/>
      <c r="J711" s="39"/>
      <c r="K711" s="47"/>
      <c r="L711" s="39"/>
      <c r="M711" s="39"/>
      <c r="N711" s="39"/>
      <c r="O711" s="39"/>
      <c r="P711" s="39"/>
      <c r="Q711" s="151"/>
      <c r="R711" s="39" t="str">
        <f t="shared" si="85"/>
        <v/>
      </c>
      <c r="S711" s="22" t="str">
        <f t="shared" si="2"/>
        <v/>
      </c>
      <c r="T711" s="39" t="str">
        <f t="shared" si="86"/>
        <v/>
      </c>
      <c r="U711" s="39" t="str">
        <f t="shared" si="87"/>
        <v/>
      </c>
      <c r="V711" s="42"/>
      <c r="W711" s="50"/>
      <c r="X711" s="23"/>
      <c r="Y711" s="23"/>
      <c r="Z711" s="23"/>
      <c r="AA711" s="23"/>
      <c r="AB711" s="23"/>
    </row>
    <row r="712" ht="12.75" customHeight="1">
      <c r="A712" s="8" t="s">
        <v>46</v>
      </c>
      <c r="B712" s="9">
        <v>43821.0</v>
      </c>
      <c r="C712" s="10">
        <v>0.375</v>
      </c>
      <c r="D712" s="10">
        <v>0.5</v>
      </c>
      <c r="E712" s="22">
        <v>33.1</v>
      </c>
      <c r="F712" s="22">
        <v>24.1</v>
      </c>
      <c r="G712" s="22">
        <v>28.6</v>
      </c>
      <c r="H712" s="22">
        <v>27.1</v>
      </c>
      <c r="I712" s="22">
        <v>0.1</v>
      </c>
      <c r="J712" s="22">
        <v>31.0</v>
      </c>
      <c r="K712" s="25" t="s">
        <v>59</v>
      </c>
      <c r="L712" s="22">
        <v>49.91</v>
      </c>
      <c r="M712" s="22"/>
      <c r="N712" s="22"/>
      <c r="O712" s="22">
        <f>E714</f>
        <v>31.8</v>
      </c>
      <c r="P712" s="22">
        <f>F712</f>
        <v>24.1</v>
      </c>
      <c r="Q712" s="150">
        <f>(O712+P712)/2</f>
        <v>27.95</v>
      </c>
      <c r="R712" s="22">
        <f t="shared" si="85"/>
        <v>35.85968262</v>
      </c>
      <c r="S712" s="22">
        <f t="shared" si="2"/>
        <v>34.65968262</v>
      </c>
      <c r="T712" s="22">
        <f t="shared" si="86"/>
        <v>39.13623594</v>
      </c>
      <c r="U712" s="22">
        <f t="shared" si="87"/>
        <v>88.56161506</v>
      </c>
      <c r="V712" s="22" t="str">
        <f>L710+K712-L712</f>
        <v>#VALUE!</v>
      </c>
      <c r="W712" s="46"/>
      <c r="X712" s="23"/>
      <c r="Y712" s="23"/>
      <c r="Z712" s="23"/>
      <c r="AA712" s="23"/>
      <c r="AB712" s="23"/>
    </row>
    <row r="713" ht="12.75" customHeight="1">
      <c r="A713" s="4" t="s">
        <v>46</v>
      </c>
      <c r="B713" s="29">
        <v>43821.0</v>
      </c>
      <c r="C713" s="3">
        <v>0.625</v>
      </c>
      <c r="D713" s="3">
        <v>0.75</v>
      </c>
      <c r="E713" s="39"/>
      <c r="F713" s="39"/>
      <c r="G713" s="39"/>
      <c r="H713" s="39"/>
      <c r="I713" s="39"/>
      <c r="J713" s="39"/>
      <c r="K713" s="47"/>
      <c r="L713" s="39"/>
      <c r="M713" s="39"/>
      <c r="N713" s="39"/>
      <c r="O713" s="39"/>
      <c r="P713" s="39"/>
      <c r="Q713" s="151"/>
      <c r="R713" s="39" t="str">
        <f t="shared" si="85"/>
        <v/>
      </c>
      <c r="S713" s="22" t="str">
        <f t="shared" si="2"/>
        <v/>
      </c>
      <c r="T713" s="39" t="str">
        <f t="shared" si="86"/>
        <v/>
      </c>
      <c r="U713" s="39" t="str">
        <f t="shared" si="87"/>
        <v/>
      </c>
      <c r="V713" s="42"/>
      <c r="W713" s="50"/>
      <c r="X713" s="23"/>
      <c r="Y713" s="23"/>
      <c r="Z713" s="23"/>
      <c r="AA713" s="23"/>
      <c r="AB713" s="23"/>
    </row>
    <row r="714" ht="12.75" customHeight="1">
      <c r="A714" s="8" t="s">
        <v>25</v>
      </c>
      <c r="B714" s="9">
        <v>43822.0</v>
      </c>
      <c r="C714" s="10">
        <v>0.375</v>
      </c>
      <c r="D714" s="10">
        <v>0.5</v>
      </c>
      <c r="E714" s="22">
        <v>31.8</v>
      </c>
      <c r="F714" s="22">
        <v>23.3</v>
      </c>
      <c r="G714" s="22">
        <v>26.4</v>
      </c>
      <c r="H714" s="22">
        <v>26.1</v>
      </c>
      <c r="I714" s="22">
        <v>2.1</v>
      </c>
      <c r="J714" s="22">
        <v>28.1</v>
      </c>
      <c r="K714" s="25" t="s">
        <v>296</v>
      </c>
      <c r="L714" s="22" t="s">
        <v>128</v>
      </c>
      <c r="M714" s="22">
        <v>41.7</v>
      </c>
      <c r="N714" s="22"/>
      <c r="O714" s="22">
        <f>E716</f>
        <v>33.9</v>
      </c>
      <c r="P714" s="22">
        <f>F714</f>
        <v>23.3</v>
      </c>
      <c r="Q714" s="150">
        <f>(O714+P714)/2</f>
        <v>28.6</v>
      </c>
      <c r="R714" s="22">
        <f t="shared" si="85"/>
        <v>33.81046118</v>
      </c>
      <c r="S714" s="22">
        <f t="shared" si="2"/>
        <v>33.57046118</v>
      </c>
      <c r="T714" s="22">
        <f t="shared" si="86"/>
        <v>34.41422945</v>
      </c>
      <c r="U714" s="22">
        <f t="shared" si="87"/>
        <v>97.54819944</v>
      </c>
      <c r="V714" s="22" t="str">
        <f>L712+K714-M714</f>
        <v>#VALUE!</v>
      </c>
      <c r="W714" s="46" t="s">
        <v>297</v>
      </c>
      <c r="X714" s="23"/>
      <c r="Y714" s="23"/>
      <c r="Z714" s="23"/>
      <c r="AA714" s="23"/>
      <c r="AB714" s="23"/>
    </row>
    <row r="715" ht="12.75" customHeight="1">
      <c r="A715" s="4" t="s">
        <v>25</v>
      </c>
      <c r="B715" s="29">
        <v>43822.0</v>
      </c>
      <c r="C715" s="3">
        <v>0.625</v>
      </c>
      <c r="D715" s="3">
        <v>0.75</v>
      </c>
      <c r="E715" s="39"/>
      <c r="F715" s="39"/>
      <c r="G715" s="39">
        <v>32.0</v>
      </c>
      <c r="H715" s="39">
        <v>28.9</v>
      </c>
      <c r="I715" s="39">
        <v>1.5</v>
      </c>
      <c r="J715" s="39">
        <v>30.1</v>
      </c>
      <c r="K715" s="47"/>
      <c r="L715" s="39"/>
      <c r="M715" s="39"/>
      <c r="N715" s="39"/>
      <c r="O715" s="39"/>
      <c r="P715" s="39"/>
      <c r="Q715" s="151"/>
      <c r="R715" s="39">
        <f t="shared" si="85"/>
        <v>39.82192253</v>
      </c>
      <c r="S715" s="22">
        <f t="shared" si="2"/>
        <v>37.34192253</v>
      </c>
      <c r="T715" s="39">
        <f t="shared" si="86"/>
        <v>47.54274065</v>
      </c>
      <c r="U715" s="39">
        <f t="shared" si="87"/>
        <v>78.54389969</v>
      </c>
      <c r="V715" s="42"/>
      <c r="W715" s="50"/>
      <c r="X715" s="23"/>
      <c r="Y715" s="23"/>
      <c r="Z715" s="23"/>
      <c r="AA715" s="23"/>
      <c r="AB715" s="23"/>
    </row>
    <row r="716" ht="12.75" customHeight="1">
      <c r="A716" s="8" t="s">
        <v>39</v>
      </c>
      <c r="B716" s="9">
        <v>43823.0</v>
      </c>
      <c r="C716" s="10">
        <v>0.375</v>
      </c>
      <c r="D716" s="10">
        <v>0.5</v>
      </c>
      <c r="E716" s="22">
        <v>33.9</v>
      </c>
      <c r="F716" s="22">
        <v>23.2</v>
      </c>
      <c r="G716" s="22">
        <v>29.4</v>
      </c>
      <c r="H716" s="22">
        <v>27.1</v>
      </c>
      <c r="I716" s="22">
        <v>3.0</v>
      </c>
      <c r="J716" s="22">
        <v>28.2</v>
      </c>
      <c r="K716" s="25" t="s">
        <v>109</v>
      </c>
      <c r="L716" s="22">
        <v>42.79</v>
      </c>
      <c r="M716" s="22"/>
      <c r="N716" s="22"/>
      <c r="O716" s="22">
        <f>E718</f>
        <v>31.8</v>
      </c>
      <c r="P716" s="22">
        <f>F716</f>
        <v>23.2</v>
      </c>
      <c r="Q716" s="150">
        <f>(O716+P716)/2</f>
        <v>27.5</v>
      </c>
      <c r="R716" s="22">
        <f t="shared" si="85"/>
        <v>35.85968262</v>
      </c>
      <c r="S716" s="22">
        <f t="shared" si="2"/>
        <v>34.01968262</v>
      </c>
      <c r="T716" s="22">
        <f t="shared" si="86"/>
        <v>40.98797486</v>
      </c>
      <c r="U716" s="22">
        <f t="shared" si="87"/>
        <v>82.999179</v>
      </c>
      <c r="V716" s="22" t="str">
        <f>M714+K716-L716</f>
        <v>#VALUE!</v>
      </c>
      <c r="W716" s="46"/>
      <c r="X716" s="23"/>
      <c r="Y716" s="23"/>
      <c r="Z716" s="23"/>
      <c r="AA716" s="23"/>
      <c r="AB716" s="23"/>
    </row>
    <row r="717" ht="12.75" customHeight="1">
      <c r="A717" s="4" t="s">
        <v>39</v>
      </c>
      <c r="B717" s="29">
        <v>43823.0</v>
      </c>
      <c r="C717" s="3">
        <v>0.625</v>
      </c>
      <c r="D717" s="3">
        <v>0.75</v>
      </c>
      <c r="E717" s="39"/>
      <c r="F717" s="39"/>
      <c r="G717" s="39">
        <v>29.0</v>
      </c>
      <c r="H717" s="39">
        <v>27.6</v>
      </c>
      <c r="I717" s="39">
        <v>4.5</v>
      </c>
      <c r="J717" s="39">
        <v>29.9</v>
      </c>
      <c r="K717" s="47"/>
      <c r="L717" s="39"/>
      <c r="M717" s="39"/>
      <c r="N717" s="39"/>
      <c r="O717" s="39"/>
      <c r="P717" s="39"/>
      <c r="Q717" s="151"/>
      <c r="R717" s="39">
        <f t="shared" si="85"/>
        <v>36.92425667</v>
      </c>
      <c r="S717" s="22">
        <f t="shared" si="2"/>
        <v>35.80425667</v>
      </c>
      <c r="T717" s="39">
        <f t="shared" si="86"/>
        <v>40.05279577</v>
      </c>
      <c r="U717" s="39">
        <f t="shared" si="87"/>
        <v>89.39265282</v>
      </c>
      <c r="V717" s="42"/>
      <c r="W717" s="50"/>
      <c r="X717" s="23"/>
      <c r="Y717" s="23"/>
      <c r="Z717" s="23"/>
      <c r="AA717" s="23"/>
      <c r="AB717" s="23"/>
    </row>
    <row r="718" ht="12.75" customHeight="1">
      <c r="A718" s="8" t="s">
        <v>42</v>
      </c>
      <c r="B718" s="9">
        <v>43824.0</v>
      </c>
      <c r="C718" s="10">
        <v>0.375</v>
      </c>
      <c r="D718" s="10">
        <v>0.5</v>
      </c>
      <c r="E718" s="22">
        <v>31.8</v>
      </c>
      <c r="F718" s="22">
        <v>23.5</v>
      </c>
      <c r="G718" s="22">
        <v>28.3</v>
      </c>
      <c r="H718" s="22">
        <v>26.9</v>
      </c>
      <c r="I718" s="22">
        <v>1.2</v>
      </c>
      <c r="J718" s="22">
        <v>30.5</v>
      </c>
      <c r="K718" s="25" t="s">
        <v>177</v>
      </c>
      <c r="L718" s="22">
        <v>51.53</v>
      </c>
      <c r="M718" s="22"/>
      <c r="N718" s="22"/>
      <c r="O718" s="22">
        <f>E720</f>
        <v>32.6</v>
      </c>
      <c r="P718" s="22">
        <f>F718</f>
        <v>23.5</v>
      </c>
      <c r="Q718" s="150">
        <f>(O718+P718)/2</f>
        <v>28.05</v>
      </c>
      <c r="R718" s="22">
        <f t="shared" si="85"/>
        <v>35.44139833</v>
      </c>
      <c r="S718" s="22">
        <f t="shared" si="2"/>
        <v>34.32139833</v>
      </c>
      <c r="T718" s="22">
        <f t="shared" si="86"/>
        <v>38.46084696</v>
      </c>
      <c r="U718" s="22">
        <f t="shared" si="87"/>
        <v>89.23724005</v>
      </c>
      <c r="V718" s="22" t="str">
        <f>L716+K718-L718</f>
        <v>#VALUE!</v>
      </c>
      <c r="W718" s="46"/>
      <c r="X718" s="23"/>
      <c r="Y718" s="23"/>
      <c r="Z718" s="23"/>
      <c r="AA718" s="23"/>
      <c r="AB718" s="23"/>
    </row>
    <row r="719" ht="12.75" customHeight="1">
      <c r="A719" s="4" t="s">
        <v>42</v>
      </c>
      <c r="B719" s="29">
        <v>43824.0</v>
      </c>
      <c r="C719" s="3">
        <v>0.625</v>
      </c>
      <c r="D719" s="3">
        <v>0.75</v>
      </c>
      <c r="E719" s="39"/>
      <c r="F719" s="39"/>
      <c r="G719" s="39">
        <v>31.6</v>
      </c>
      <c r="H719" s="39">
        <v>28.1</v>
      </c>
      <c r="I719" s="39">
        <v>3.2</v>
      </c>
      <c r="J719" s="39">
        <v>32.0</v>
      </c>
      <c r="K719" s="47"/>
      <c r="L719" s="39"/>
      <c r="M719" s="39"/>
      <c r="N719" s="39"/>
      <c r="O719" s="39"/>
      <c r="P719" s="39"/>
      <c r="Q719" s="151"/>
      <c r="R719" s="39">
        <f t="shared" si="85"/>
        <v>38.01624419</v>
      </c>
      <c r="S719" s="22">
        <f t="shared" si="2"/>
        <v>35.21624419</v>
      </c>
      <c r="T719" s="39">
        <f t="shared" si="86"/>
        <v>46.47863297</v>
      </c>
      <c r="U719" s="39">
        <f t="shared" si="87"/>
        <v>75.76867462</v>
      </c>
      <c r="V719" s="42"/>
      <c r="W719" s="50"/>
      <c r="X719" s="23"/>
      <c r="Y719" s="23"/>
      <c r="Z719" s="23"/>
      <c r="AA719" s="23"/>
      <c r="AB719" s="23"/>
    </row>
    <row r="720" ht="12.75" customHeight="1">
      <c r="A720" s="8" t="s">
        <v>43</v>
      </c>
      <c r="B720" s="9">
        <v>43825.0</v>
      </c>
      <c r="C720" s="10">
        <v>0.375</v>
      </c>
      <c r="D720" s="10">
        <v>0.5</v>
      </c>
      <c r="E720" s="22">
        <v>32.6</v>
      </c>
      <c r="F720" s="22">
        <v>23.6</v>
      </c>
      <c r="G720" s="22">
        <v>29.7</v>
      </c>
      <c r="H720" s="22">
        <v>26.9</v>
      </c>
      <c r="I720" s="22" t="s">
        <v>299</v>
      </c>
      <c r="J720" s="22">
        <v>29.9</v>
      </c>
      <c r="K720" s="25" t="s">
        <v>73</v>
      </c>
      <c r="L720" s="22">
        <v>50.89</v>
      </c>
      <c r="M720" s="22"/>
      <c r="N720" s="22"/>
      <c r="O720" s="22">
        <f>E722</f>
        <v>31.7</v>
      </c>
      <c r="P720" s="22">
        <f>F720</f>
        <v>23.6</v>
      </c>
      <c r="Q720" s="150">
        <f>(O720+P720)/2</f>
        <v>27.65</v>
      </c>
      <c r="R720" s="22">
        <f t="shared" si="85"/>
        <v>35.44139833</v>
      </c>
      <c r="S720" s="22">
        <f t="shared" si="2"/>
        <v>33.20139833</v>
      </c>
      <c r="T720" s="22">
        <f t="shared" si="86"/>
        <v>41.70176826</v>
      </c>
      <c r="U720" s="22">
        <f t="shared" si="87"/>
        <v>79.61628419</v>
      </c>
      <c r="V720" s="22" t="str">
        <f>L718+K720-L720</f>
        <v>#VALUE!</v>
      </c>
      <c r="W720" s="46"/>
      <c r="X720" s="23"/>
      <c r="Y720" s="23"/>
      <c r="Z720" s="23"/>
      <c r="AA720" s="23"/>
      <c r="AB720" s="23"/>
    </row>
    <row r="721" ht="12.75" customHeight="1">
      <c r="A721" s="4" t="s">
        <v>43</v>
      </c>
      <c r="B721" s="29">
        <v>43825.0</v>
      </c>
      <c r="C721" s="3">
        <v>0.625</v>
      </c>
      <c r="D721" s="3">
        <v>0.75</v>
      </c>
      <c r="E721" s="39"/>
      <c r="F721" s="39"/>
      <c r="G721" s="39">
        <v>30.2</v>
      </c>
      <c r="H721" s="39">
        <v>27.2</v>
      </c>
      <c r="I721" s="39">
        <v>2.1</v>
      </c>
      <c r="J721" s="39">
        <v>31.1</v>
      </c>
      <c r="K721" s="47"/>
      <c r="L721" s="39"/>
      <c r="M721" s="39"/>
      <c r="N721" s="39"/>
      <c r="O721" s="39"/>
      <c r="P721" s="39"/>
      <c r="Q721" s="151"/>
      <c r="R721" s="39">
        <f t="shared" si="85"/>
        <v>36.07043238</v>
      </c>
      <c r="S721" s="22">
        <f t="shared" si="2"/>
        <v>33.67043238</v>
      </c>
      <c r="T721" s="39">
        <f t="shared" si="86"/>
        <v>42.91546075</v>
      </c>
      <c r="U721" s="39">
        <f t="shared" si="87"/>
        <v>78.457581</v>
      </c>
      <c r="V721" s="42"/>
      <c r="W721" s="50"/>
      <c r="X721" s="23"/>
      <c r="Y721" s="23"/>
      <c r="Z721" s="23"/>
      <c r="AA721" s="23"/>
      <c r="AB721" s="23"/>
    </row>
    <row r="722" ht="12.75" customHeight="1">
      <c r="A722" s="8" t="s">
        <v>44</v>
      </c>
      <c r="B722" s="9">
        <v>43826.0</v>
      </c>
      <c r="C722" s="10">
        <v>0.375</v>
      </c>
      <c r="D722" s="10">
        <v>0.5</v>
      </c>
      <c r="E722" s="22">
        <v>31.7</v>
      </c>
      <c r="F722" s="22">
        <v>24.7</v>
      </c>
      <c r="G722" s="22">
        <v>29.3</v>
      </c>
      <c r="H722" s="22">
        <v>26.2</v>
      </c>
      <c r="I722" s="22">
        <v>2.2</v>
      </c>
      <c r="J722" s="22">
        <v>29.8</v>
      </c>
      <c r="K722" s="25" t="s">
        <v>236</v>
      </c>
      <c r="L722" s="22">
        <v>78.32</v>
      </c>
      <c r="M722" s="22">
        <v>70.68</v>
      </c>
      <c r="N722" s="22"/>
      <c r="O722" s="22">
        <f>E724</f>
        <v>30.2</v>
      </c>
      <c r="P722" s="22">
        <f>F722</f>
        <v>24.7</v>
      </c>
      <c r="Q722" s="150">
        <f>(O722+P722)/2</f>
        <v>27.45</v>
      </c>
      <c r="R722" s="22">
        <f t="shared" si="85"/>
        <v>34.01068335</v>
      </c>
      <c r="S722" s="22">
        <f t="shared" si="2"/>
        <v>31.53068335</v>
      </c>
      <c r="T722" s="22">
        <f t="shared" si="86"/>
        <v>40.7524173</v>
      </c>
      <c r="U722" s="22">
        <f t="shared" si="87"/>
        <v>77.37132037</v>
      </c>
      <c r="V722" s="22" t="str">
        <f>L720+K722-L722</f>
        <v>#VALUE!</v>
      </c>
      <c r="W722" s="46"/>
      <c r="X722" s="23"/>
      <c r="Y722" s="23"/>
      <c r="Z722" s="23"/>
      <c r="AA722" s="23"/>
      <c r="AB722" s="23"/>
    </row>
    <row r="723" ht="12.75" customHeight="1">
      <c r="A723" s="4" t="s">
        <v>44</v>
      </c>
      <c r="B723" s="29">
        <v>43826.0</v>
      </c>
      <c r="C723" s="3">
        <v>0.625</v>
      </c>
      <c r="D723" s="3">
        <v>0.75</v>
      </c>
      <c r="E723" s="39"/>
      <c r="F723" s="39"/>
      <c r="G723" s="39">
        <v>27.5</v>
      </c>
      <c r="H723" s="39">
        <v>26.5</v>
      </c>
      <c r="I723" s="39">
        <v>4.6</v>
      </c>
      <c r="J723" s="39">
        <v>28.0</v>
      </c>
      <c r="K723" s="47"/>
      <c r="L723" s="39"/>
      <c r="M723" s="39"/>
      <c r="N723" s="39"/>
      <c r="O723" s="39"/>
      <c r="P723" s="39"/>
      <c r="Q723" s="151"/>
      <c r="R723" s="39">
        <f t="shared" si="85"/>
        <v>34.61756235</v>
      </c>
      <c r="S723" s="22">
        <f t="shared" si="2"/>
        <v>33.81756235</v>
      </c>
      <c r="T723" s="39">
        <f t="shared" si="86"/>
        <v>36.70916751</v>
      </c>
      <c r="U723" s="39">
        <f t="shared" si="87"/>
        <v>92.12293453</v>
      </c>
      <c r="V723" s="42"/>
      <c r="W723" s="50"/>
      <c r="X723" s="23"/>
      <c r="Y723" s="23"/>
      <c r="Z723" s="23"/>
      <c r="AA723" s="23"/>
      <c r="AB723" s="23"/>
    </row>
    <row r="724" ht="12.75" customHeight="1">
      <c r="A724" s="8" t="s">
        <v>45</v>
      </c>
      <c r="B724" s="9">
        <v>43827.0</v>
      </c>
      <c r="C724" s="10">
        <v>0.375</v>
      </c>
      <c r="D724" s="10">
        <v>0.5</v>
      </c>
      <c r="E724" s="22">
        <v>30.2</v>
      </c>
      <c r="F724" s="22">
        <v>23.4</v>
      </c>
      <c r="G724" s="22">
        <v>28.7</v>
      </c>
      <c r="H724" s="22">
        <v>26.8</v>
      </c>
      <c r="I724" s="22">
        <v>3.0</v>
      </c>
      <c r="J724" s="22">
        <v>29.0</v>
      </c>
      <c r="K724" s="25" t="s">
        <v>303</v>
      </c>
      <c r="L724" s="22">
        <v>96.44</v>
      </c>
      <c r="M724" s="22">
        <v>60.52</v>
      </c>
      <c r="N724" s="22"/>
      <c r="O724" s="22">
        <f>E726</f>
        <v>30.4</v>
      </c>
      <c r="P724" s="22">
        <f>F724</f>
        <v>23.4</v>
      </c>
      <c r="Q724" s="150">
        <f>(O724+P724)/2</f>
        <v>26.9</v>
      </c>
      <c r="R724" s="22">
        <f t="shared" si="85"/>
        <v>35.23385461</v>
      </c>
      <c r="S724" s="22">
        <f t="shared" si="2"/>
        <v>33.71385461</v>
      </c>
      <c r="T724" s="22">
        <f t="shared" si="86"/>
        <v>39.36364749</v>
      </c>
      <c r="U724" s="22">
        <f t="shared" si="87"/>
        <v>85.64718149</v>
      </c>
      <c r="V724" s="22" t="str">
        <f>M722+K724-L724</f>
        <v>#VALUE!</v>
      </c>
      <c r="W724" s="46"/>
      <c r="X724" s="23"/>
      <c r="Y724" s="23"/>
      <c r="Z724" s="23"/>
      <c r="AA724" s="23"/>
      <c r="AB724" s="23"/>
    </row>
    <row r="725" ht="12.75" customHeight="1">
      <c r="A725" s="4" t="s">
        <v>45</v>
      </c>
      <c r="B725" s="29">
        <v>43827.0</v>
      </c>
      <c r="C725" s="3">
        <v>0.625</v>
      </c>
      <c r="D725" s="3">
        <v>0.75</v>
      </c>
      <c r="E725" s="39"/>
      <c r="F725" s="39"/>
      <c r="G725" s="39"/>
      <c r="H725" s="39"/>
      <c r="I725" s="39"/>
      <c r="J725" s="39"/>
      <c r="K725" s="47"/>
      <c r="L725" s="39"/>
      <c r="M725" s="39"/>
      <c r="N725" s="39"/>
      <c r="O725" s="39"/>
      <c r="P725" s="39"/>
      <c r="Q725" s="151"/>
      <c r="R725" s="39" t="str">
        <f t="shared" si="85"/>
        <v/>
      </c>
      <c r="S725" s="22" t="str">
        <f t="shared" si="2"/>
        <v/>
      </c>
      <c r="T725" s="39" t="str">
        <f t="shared" si="86"/>
        <v/>
      </c>
      <c r="U725" s="39" t="str">
        <f t="shared" si="87"/>
        <v/>
      </c>
      <c r="V725" s="42"/>
      <c r="W725" s="50"/>
      <c r="X725" s="23"/>
      <c r="Y725" s="23"/>
      <c r="Z725" s="23"/>
      <c r="AA725" s="23"/>
      <c r="AB725" s="23"/>
    </row>
    <row r="726" ht="12.75" customHeight="1">
      <c r="A726" s="8" t="s">
        <v>46</v>
      </c>
      <c r="B726" s="9">
        <v>43828.0</v>
      </c>
      <c r="C726" s="10">
        <v>0.375</v>
      </c>
      <c r="D726" s="10">
        <v>0.5</v>
      </c>
      <c r="E726" s="22">
        <v>30.4</v>
      </c>
      <c r="F726" s="22">
        <v>25.3</v>
      </c>
      <c r="G726" s="22">
        <v>28.6</v>
      </c>
      <c r="H726" s="22">
        <v>26.2</v>
      </c>
      <c r="I726" s="22">
        <v>1.5</v>
      </c>
      <c r="J726" s="22">
        <v>28.9</v>
      </c>
      <c r="K726" s="25"/>
      <c r="L726" s="22" t="s">
        <v>128</v>
      </c>
      <c r="M726" s="22">
        <v>47.22</v>
      </c>
      <c r="N726" s="22"/>
      <c r="O726" s="22">
        <f>E728</f>
        <v>33.8</v>
      </c>
      <c r="P726" s="22">
        <f>F726</f>
        <v>25.3</v>
      </c>
      <c r="Q726" s="150">
        <f>(O726+P726)/2</f>
        <v>29.55</v>
      </c>
      <c r="R726" s="22">
        <f t="shared" si="85"/>
        <v>34.01068335</v>
      </c>
      <c r="S726" s="22">
        <f t="shared" si="2"/>
        <v>32.09068335</v>
      </c>
      <c r="T726" s="22">
        <f t="shared" si="86"/>
        <v>39.13623594</v>
      </c>
      <c r="U726" s="22">
        <f t="shared" si="87"/>
        <v>81.99736785</v>
      </c>
      <c r="V726" s="22" t="s">
        <v>128</v>
      </c>
      <c r="W726" s="46" t="s">
        <v>144</v>
      </c>
      <c r="X726" s="23"/>
      <c r="Y726" s="23"/>
      <c r="Z726" s="23"/>
      <c r="AA726" s="23"/>
      <c r="AB726" s="23"/>
    </row>
    <row r="727" ht="12.75" customHeight="1">
      <c r="A727" s="4" t="s">
        <v>46</v>
      </c>
      <c r="B727" s="29">
        <v>43828.0</v>
      </c>
      <c r="C727" s="3">
        <v>0.625</v>
      </c>
      <c r="D727" s="3">
        <v>0.75</v>
      </c>
      <c r="E727" s="39"/>
      <c r="F727" s="39"/>
      <c r="G727" s="39"/>
      <c r="H727" s="39"/>
      <c r="I727" s="39"/>
      <c r="J727" s="39"/>
      <c r="K727" s="47"/>
      <c r="L727" s="39"/>
      <c r="M727" s="39"/>
      <c r="N727" s="39"/>
      <c r="O727" s="39"/>
      <c r="P727" s="39"/>
      <c r="Q727" s="151"/>
      <c r="R727" s="39" t="str">
        <f t="shared" si="85"/>
        <v/>
      </c>
      <c r="S727" s="22" t="str">
        <f t="shared" si="2"/>
        <v/>
      </c>
      <c r="T727" s="39" t="str">
        <f t="shared" si="86"/>
        <v/>
      </c>
      <c r="U727" s="39" t="str">
        <f t="shared" si="87"/>
        <v/>
      </c>
      <c r="V727" s="42"/>
      <c r="W727" s="50"/>
      <c r="X727" s="23"/>
      <c r="Y727" s="23"/>
      <c r="Z727" s="23"/>
      <c r="AA727" s="23"/>
      <c r="AB727" s="23"/>
    </row>
    <row r="728" ht="12.75" customHeight="1">
      <c r="A728" s="8" t="s">
        <v>25</v>
      </c>
      <c r="B728" s="9">
        <v>43829.0</v>
      </c>
      <c r="C728" s="10">
        <v>0.375</v>
      </c>
      <c r="D728" s="10">
        <v>0.5</v>
      </c>
      <c r="E728" s="22">
        <v>33.8</v>
      </c>
      <c r="F728" s="22">
        <v>23.2</v>
      </c>
      <c r="G728" s="22">
        <v>26.2</v>
      </c>
      <c r="H728" s="154">
        <v>25.8</v>
      </c>
      <c r="I728" s="22">
        <v>0.0</v>
      </c>
      <c r="J728" s="22">
        <v>30.0</v>
      </c>
      <c r="K728" s="25" t="s">
        <v>139</v>
      </c>
      <c r="L728" s="22">
        <v>60.98</v>
      </c>
      <c r="M728" s="22"/>
      <c r="N728" s="22"/>
      <c r="O728" s="22">
        <f>E730</f>
        <v>30.6</v>
      </c>
      <c r="P728" s="22">
        <f>F728</f>
        <v>23.2</v>
      </c>
      <c r="Q728" s="150">
        <f>(O728+P728)/2</f>
        <v>26.9</v>
      </c>
      <c r="R728" s="22">
        <f t="shared" si="85"/>
        <v>33.21594473</v>
      </c>
      <c r="S728" s="22">
        <f t="shared" si="2"/>
        <v>32.89594473</v>
      </c>
      <c r="T728" s="22">
        <f t="shared" si="86"/>
        <v>34.01068335</v>
      </c>
      <c r="U728" s="22">
        <f t="shared" si="87"/>
        <v>96.7223869</v>
      </c>
      <c r="V728" s="22" t="str">
        <f>M726+K728-L728</f>
        <v>#VALUE!</v>
      </c>
      <c r="W728" s="46"/>
      <c r="X728" s="23"/>
      <c r="Y728" s="23"/>
      <c r="Z728" s="23"/>
      <c r="AA728" s="23"/>
      <c r="AB728" s="23"/>
    </row>
    <row r="729" ht="12.75" customHeight="1">
      <c r="A729" s="4" t="s">
        <v>25</v>
      </c>
      <c r="B729" s="29">
        <v>43829.0</v>
      </c>
      <c r="C729" s="3">
        <v>0.625</v>
      </c>
      <c r="D729" s="3">
        <v>0.75</v>
      </c>
      <c r="E729" s="39"/>
      <c r="F729" s="39"/>
      <c r="G729" s="39">
        <v>28.4</v>
      </c>
      <c r="H729" s="39">
        <v>27.8</v>
      </c>
      <c r="I729" s="39">
        <v>0.6</v>
      </c>
      <c r="J729" s="39">
        <v>27.7</v>
      </c>
      <c r="K729" s="47"/>
      <c r="L729" s="39"/>
      <c r="M729" s="39"/>
      <c r="N729" s="39"/>
      <c r="O729" s="39"/>
      <c r="P729" s="39"/>
      <c r="Q729" s="151"/>
      <c r="R729" s="39">
        <f t="shared" si="85"/>
        <v>37.3577292</v>
      </c>
      <c r="S729" s="22">
        <f t="shared" si="2"/>
        <v>36.8777292</v>
      </c>
      <c r="T729" s="39">
        <f t="shared" si="86"/>
        <v>38.68484051</v>
      </c>
      <c r="U729" s="39">
        <f t="shared" si="87"/>
        <v>95.32863188</v>
      </c>
      <c r="V729" s="42"/>
      <c r="W729" s="50"/>
      <c r="X729" s="23"/>
      <c r="Y729" s="23"/>
      <c r="Z729" s="23"/>
      <c r="AA729" s="23"/>
      <c r="AB729" s="23"/>
    </row>
    <row r="730" ht="12.75" customHeight="1">
      <c r="A730" s="8" t="s">
        <v>39</v>
      </c>
      <c r="B730" s="9">
        <v>43830.0</v>
      </c>
      <c r="C730" s="10">
        <v>0.375</v>
      </c>
      <c r="D730" s="10">
        <v>0.5</v>
      </c>
      <c r="E730" s="22">
        <v>30.6</v>
      </c>
      <c r="F730" s="22">
        <v>23.0</v>
      </c>
      <c r="G730" s="22">
        <v>23.2</v>
      </c>
      <c r="H730" s="22">
        <v>23.0</v>
      </c>
      <c r="I730" s="22">
        <v>3.8</v>
      </c>
      <c r="J730" s="22">
        <v>27.1</v>
      </c>
      <c r="K730" s="25" t="s">
        <v>153</v>
      </c>
      <c r="L730" s="22">
        <v>76.9</v>
      </c>
      <c r="M730" s="22"/>
      <c r="N730" s="22"/>
      <c r="O730" s="22" t="str">
        <f>'2020'!E2</f>
        <v/>
      </c>
      <c r="P730" s="22">
        <f>F730</f>
        <v>23</v>
      </c>
      <c r="Q730" s="150"/>
      <c r="R730" s="22">
        <f t="shared" si="85"/>
        <v>28.09193765</v>
      </c>
      <c r="S730" s="22">
        <f t="shared" si="2"/>
        <v>27.93193765</v>
      </c>
      <c r="T730" s="22">
        <f t="shared" si="86"/>
        <v>28.43354863</v>
      </c>
      <c r="U730" s="22">
        <f t="shared" si="87"/>
        <v>98.23584815</v>
      </c>
      <c r="V730" s="22" t="str">
        <f>L728+K730-L730</f>
        <v>#VALUE!</v>
      </c>
      <c r="W730" s="46"/>
      <c r="X730" s="23"/>
      <c r="Y730" s="23"/>
      <c r="Z730" s="23"/>
      <c r="AA730" s="23"/>
      <c r="AB730" s="23"/>
    </row>
    <row r="731" ht="12.75" customHeight="1">
      <c r="A731" s="4" t="s">
        <v>39</v>
      </c>
      <c r="B731" s="29">
        <v>43830.0</v>
      </c>
      <c r="C731" s="3">
        <v>0.625</v>
      </c>
      <c r="D731" s="3">
        <v>0.75</v>
      </c>
      <c r="E731" s="39"/>
      <c r="F731" s="39"/>
      <c r="G731" s="39">
        <v>27.6</v>
      </c>
      <c r="H731" s="39">
        <v>26.2</v>
      </c>
      <c r="I731" s="39">
        <v>2.1</v>
      </c>
      <c r="J731" s="39">
        <v>28.2</v>
      </c>
      <c r="K731" s="47"/>
      <c r="L731" s="39"/>
      <c r="M731" s="39"/>
      <c r="N731" s="39"/>
      <c r="O731" s="39"/>
      <c r="P731" s="39" t="str">
        <f>F729</f>
        <v/>
      </c>
      <c r="Q731" s="151"/>
      <c r="R731" s="39">
        <f t="shared" si="85"/>
        <v>34.01068335</v>
      </c>
      <c r="S731" s="22">
        <f t="shared" si="2"/>
        <v>32.89068335</v>
      </c>
      <c r="T731" s="42">
        <f t="shared" si="86"/>
        <v>36.92425667</v>
      </c>
      <c r="U731" s="42">
        <f t="shared" si="87"/>
        <v>89.07608795</v>
      </c>
      <c r="V731" s="39"/>
      <c r="W731" s="50"/>
      <c r="X731" s="23"/>
      <c r="Y731" s="23"/>
      <c r="Z731" s="23"/>
      <c r="AA731" s="23"/>
      <c r="AB731" s="23"/>
    </row>
    <row r="732" ht="12.75" customHeight="1">
      <c r="A732" s="20"/>
      <c r="B732" s="55"/>
      <c r="C732" s="155"/>
      <c r="D732" s="155"/>
      <c r="E732" s="42"/>
      <c r="F732" s="42"/>
      <c r="G732" s="42"/>
      <c r="H732" s="42"/>
      <c r="I732" s="42"/>
      <c r="J732" s="42"/>
      <c r="K732" s="106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156"/>
      <c r="X732" s="23"/>
      <c r="Y732" s="23"/>
      <c r="Z732" s="23"/>
      <c r="AA732" s="23"/>
      <c r="AB732" s="23"/>
    </row>
    <row r="733" ht="12.75" customHeight="1">
      <c r="A733" s="20"/>
      <c r="B733" s="55"/>
      <c r="C733" s="155"/>
      <c r="D733" s="155"/>
      <c r="E733" s="42"/>
      <c r="F733" s="42"/>
      <c r="G733" s="42"/>
      <c r="H733" s="42"/>
      <c r="I733" s="42"/>
      <c r="J733" s="42"/>
      <c r="K733" s="106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156"/>
      <c r="X733" s="23"/>
      <c r="Y733" s="23"/>
      <c r="Z733" s="23"/>
      <c r="AA733" s="23"/>
      <c r="AB733" s="23"/>
    </row>
    <row r="734" ht="12.75" customHeight="1">
      <c r="A734" s="20"/>
      <c r="B734" s="55"/>
      <c r="C734" s="155"/>
      <c r="D734" s="155"/>
      <c r="E734" s="42"/>
      <c r="F734" s="42"/>
      <c r="G734" s="42"/>
      <c r="H734" s="42"/>
      <c r="I734" s="42"/>
      <c r="J734" s="42"/>
      <c r="K734" s="106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156"/>
      <c r="X734" s="23"/>
      <c r="Y734" s="23"/>
      <c r="Z734" s="23"/>
      <c r="AA734" s="23"/>
      <c r="AB734" s="23"/>
    </row>
    <row r="735" ht="12.75" customHeight="1">
      <c r="A735" s="20"/>
      <c r="B735" s="55"/>
      <c r="C735" s="155"/>
      <c r="D735" s="155"/>
      <c r="E735" s="42"/>
      <c r="F735" s="42"/>
      <c r="G735" s="42"/>
      <c r="H735" s="42"/>
      <c r="I735" s="42"/>
      <c r="J735" s="42"/>
      <c r="K735" s="106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156"/>
      <c r="X735" s="23"/>
      <c r="Y735" s="23"/>
      <c r="Z735" s="23"/>
      <c r="AA735" s="23"/>
      <c r="AB735" s="23"/>
    </row>
    <row r="736" ht="12.75" customHeight="1">
      <c r="A736" s="20"/>
      <c r="B736" s="55"/>
      <c r="C736" s="155"/>
      <c r="D736" s="155"/>
      <c r="E736" s="42"/>
      <c r="F736" s="42"/>
      <c r="G736" s="42"/>
      <c r="H736" s="42"/>
      <c r="I736" s="42"/>
      <c r="J736" s="42"/>
      <c r="K736" s="106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156"/>
      <c r="X736" s="23"/>
      <c r="Y736" s="23"/>
      <c r="Z736" s="23"/>
      <c r="AA736" s="23"/>
      <c r="AB736" s="23"/>
    </row>
    <row r="737" ht="12.75" customHeight="1">
      <c r="A737" s="20"/>
      <c r="B737" s="55"/>
      <c r="C737" s="155"/>
      <c r="D737" s="155"/>
      <c r="E737" s="42"/>
      <c r="F737" s="42"/>
      <c r="G737" s="42"/>
      <c r="H737" s="42"/>
      <c r="I737" s="42"/>
      <c r="J737" s="42"/>
      <c r="K737" s="106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156"/>
      <c r="X737" s="23"/>
      <c r="Y737" s="23"/>
      <c r="Z737" s="23"/>
      <c r="AA737" s="23"/>
      <c r="AB737" s="23"/>
    </row>
    <row r="738" ht="12.75" customHeight="1">
      <c r="A738" s="20"/>
      <c r="B738" s="55"/>
      <c r="C738" s="155"/>
      <c r="D738" s="155"/>
      <c r="E738" s="42"/>
      <c r="F738" s="42"/>
      <c r="G738" s="42"/>
      <c r="H738" s="42"/>
      <c r="I738" s="42"/>
      <c r="J738" s="42"/>
      <c r="K738" s="106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156"/>
      <c r="X738" s="23"/>
      <c r="Y738" s="23"/>
      <c r="Z738" s="23"/>
      <c r="AA738" s="23"/>
      <c r="AB738" s="23"/>
    </row>
    <row r="739" ht="12.75" customHeight="1">
      <c r="A739" s="20"/>
      <c r="B739" s="55"/>
      <c r="C739" s="155"/>
      <c r="D739" s="155"/>
      <c r="E739" s="42"/>
      <c r="F739" s="42"/>
      <c r="G739" s="42"/>
      <c r="H739" s="42"/>
      <c r="I739" s="42"/>
      <c r="J739" s="42"/>
      <c r="K739" s="106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156"/>
      <c r="X739" s="23"/>
      <c r="Y739" s="23"/>
      <c r="Z739" s="23"/>
      <c r="AA739" s="23"/>
      <c r="AB739" s="23"/>
    </row>
    <row r="740" ht="12.75" customHeight="1">
      <c r="A740" s="20"/>
      <c r="B740" s="55"/>
      <c r="C740" s="155"/>
      <c r="D740" s="155"/>
      <c r="E740" s="42"/>
      <c r="F740" s="42"/>
      <c r="G740" s="42"/>
      <c r="H740" s="42"/>
      <c r="I740" s="42"/>
      <c r="J740" s="42"/>
      <c r="K740" s="106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156"/>
      <c r="X740" s="23"/>
      <c r="Y740" s="23"/>
      <c r="Z740" s="23"/>
      <c r="AA740" s="23"/>
      <c r="AB740" s="23"/>
    </row>
    <row r="741" ht="12.75" customHeight="1">
      <c r="A741" s="20"/>
      <c r="B741" s="55"/>
      <c r="C741" s="155"/>
      <c r="D741" s="155"/>
      <c r="E741" s="42"/>
      <c r="F741" s="42"/>
      <c r="G741" s="42"/>
      <c r="H741" s="42"/>
      <c r="I741" s="42"/>
      <c r="J741" s="42"/>
      <c r="K741" s="106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156"/>
      <c r="X741" s="23"/>
      <c r="Y741" s="23"/>
      <c r="Z741" s="23"/>
      <c r="AA741" s="23"/>
      <c r="AB741" s="23"/>
    </row>
    <row r="742" ht="12.75" customHeight="1">
      <c r="A742" s="20"/>
      <c r="B742" s="55"/>
      <c r="C742" s="155"/>
      <c r="D742" s="155"/>
      <c r="E742" s="42"/>
      <c r="F742" s="42"/>
      <c r="G742" s="42"/>
      <c r="H742" s="42"/>
      <c r="I742" s="42"/>
      <c r="J742" s="42"/>
      <c r="K742" s="106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156"/>
      <c r="X742" s="23"/>
      <c r="Y742" s="23"/>
      <c r="Z742" s="23"/>
      <c r="AA742" s="23"/>
      <c r="AB742" s="23"/>
    </row>
    <row r="743" ht="12.75" customHeight="1">
      <c r="A743" s="20"/>
      <c r="B743" s="55"/>
      <c r="C743" s="155"/>
      <c r="D743" s="155"/>
      <c r="E743" s="42"/>
      <c r="F743" s="42"/>
      <c r="G743" s="42"/>
      <c r="H743" s="42"/>
      <c r="I743" s="42"/>
      <c r="J743" s="42"/>
      <c r="K743" s="106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156"/>
      <c r="X743" s="23"/>
      <c r="Y743" s="23"/>
      <c r="Z743" s="23"/>
      <c r="AA743" s="23"/>
      <c r="AB743" s="23"/>
    </row>
    <row r="744" ht="12.75" customHeight="1">
      <c r="A744" s="20"/>
      <c r="B744" s="55"/>
      <c r="C744" s="155"/>
      <c r="D744" s="155"/>
      <c r="E744" s="42"/>
      <c r="F744" s="42"/>
      <c r="G744" s="42"/>
      <c r="H744" s="42"/>
      <c r="I744" s="42"/>
      <c r="J744" s="42"/>
      <c r="K744" s="106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156"/>
      <c r="X744" s="23"/>
      <c r="Y744" s="23"/>
      <c r="Z744" s="23"/>
      <c r="AA744" s="23"/>
      <c r="AB744" s="23"/>
    </row>
    <row r="745" ht="12.75" customHeight="1">
      <c r="A745" s="20"/>
      <c r="B745" s="55"/>
      <c r="C745" s="155"/>
      <c r="D745" s="155"/>
      <c r="E745" s="42"/>
      <c r="F745" s="42"/>
      <c r="G745" s="42"/>
      <c r="H745" s="42"/>
      <c r="I745" s="42"/>
      <c r="J745" s="42"/>
      <c r="K745" s="106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156"/>
      <c r="X745" s="23"/>
      <c r="Y745" s="23"/>
      <c r="Z745" s="23"/>
      <c r="AA745" s="23"/>
      <c r="AB745" s="23"/>
    </row>
    <row r="746" ht="12.75" customHeight="1">
      <c r="A746" s="20"/>
      <c r="B746" s="55"/>
      <c r="C746" s="155"/>
      <c r="D746" s="155"/>
      <c r="E746" s="42"/>
      <c r="F746" s="42"/>
      <c r="G746" s="42"/>
      <c r="H746" s="42"/>
      <c r="I746" s="42"/>
      <c r="J746" s="42"/>
      <c r="K746" s="106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156"/>
      <c r="X746" s="23"/>
      <c r="Y746" s="23"/>
      <c r="Z746" s="23"/>
      <c r="AA746" s="23"/>
      <c r="AB746" s="23"/>
    </row>
    <row r="747" ht="12.75" customHeight="1">
      <c r="A747" s="20"/>
      <c r="B747" s="55"/>
      <c r="C747" s="155"/>
      <c r="D747" s="155"/>
      <c r="E747" s="42"/>
      <c r="F747" s="42"/>
      <c r="G747" s="42"/>
      <c r="H747" s="42"/>
      <c r="I747" s="42"/>
      <c r="J747" s="42"/>
      <c r="K747" s="106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156"/>
      <c r="X747" s="23"/>
      <c r="Y747" s="23"/>
      <c r="Z747" s="23"/>
      <c r="AA747" s="23"/>
      <c r="AB747" s="23"/>
    </row>
    <row r="748" ht="12.75" customHeight="1">
      <c r="A748" s="20"/>
      <c r="B748" s="55"/>
      <c r="C748" s="155"/>
      <c r="D748" s="155"/>
      <c r="E748" s="42"/>
      <c r="F748" s="42"/>
      <c r="G748" s="42"/>
      <c r="H748" s="42"/>
      <c r="I748" s="42"/>
      <c r="J748" s="42"/>
      <c r="K748" s="106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156"/>
      <c r="X748" s="23"/>
      <c r="Y748" s="23"/>
      <c r="Z748" s="23"/>
      <c r="AA748" s="23"/>
      <c r="AB748" s="23"/>
    </row>
    <row r="749" ht="12.75" customHeight="1">
      <c r="A749" s="20"/>
      <c r="B749" s="55"/>
      <c r="C749" s="155"/>
      <c r="D749" s="155"/>
      <c r="E749" s="42"/>
      <c r="F749" s="42"/>
      <c r="G749" s="42"/>
      <c r="H749" s="42"/>
      <c r="I749" s="42"/>
      <c r="J749" s="42"/>
      <c r="K749" s="106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156"/>
      <c r="X749" s="23"/>
      <c r="Y749" s="23"/>
      <c r="Z749" s="23"/>
      <c r="AA749" s="23"/>
      <c r="AB749" s="23"/>
    </row>
    <row r="750" ht="12.75" customHeight="1">
      <c r="A750" s="20"/>
      <c r="B750" s="55"/>
      <c r="C750" s="155"/>
      <c r="D750" s="155"/>
      <c r="E750" s="42"/>
      <c r="F750" s="42"/>
      <c r="G750" s="42"/>
      <c r="H750" s="42"/>
      <c r="I750" s="42"/>
      <c r="J750" s="42"/>
      <c r="K750" s="106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156"/>
      <c r="X750" s="23"/>
      <c r="Y750" s="23"/>
      <c r="Z750" s="23"/>
      <c r="AA750" s="23"/>
      <c r="AB750" s="23"/>
    </row>
    <row r="751" ht="12.75" customHeight="1">
      <c r="A751" s="20"/>
      <c r="B751" s="55"/>
      <c r="C751" s="155"/>
      <c r="D751" s="155"/>
      <c r="E751" s="42"/>
      <c r="F751" s="42"/>
      <c r="G751" s="42"/>
      <c r="H751" s="42"/>
      <c r="I751" s="42"/>
      <c r="J751" s="42"/>
      <c r="K751" s="106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156"/>
      <c r="X751" s="23"/>
      <c r="Y751" s="23"/>
      <c r="Z751" s="23"/>
      <c r="AA751" s="23"/>
      <c r="AB751" s="23"/>
    </row>
    <row r="752" ht="12.75" customHeight="1">
      <c r="A752" s="20"/>
      <c r="B752" s="55"/>
      <c r="C752" s="155"/>
      <c r="D752" s="155"/>
      <c r="E752" s="42"/>
      <c r="F752" s="42"/>
      <c r="G752" s="42"/>
      <c r="H752" s="42"/>
      <c r="I752" s="42"/>
      <c r="J752" s="42"/>
      <c r="K752" s="106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156"/>
      <c r="X752" s="23"/>
      <c r="Y752" s="23"/>
      <c r="Z752" s="23"/>
      <c r="AA752" s="23"/>
      <c r="AB752" s="23"/>
    </row>
    <row r="753" ht="12.75" customHeight="1">
      <c r="A753" s="20"/>
      <c r="B753" s="55"/>
      <c r="C753" s="155"/>
      <c r="D753" s="155"/>
      <c r="E753" s="42"/>
      <c r="F753" s="42"/>
      <c r="G753" s="42"/>
      <c r="H753" s="42"/>
      <c r="I753" s="42"/>
      <c r="J753" s="42"/>
      <c r="K753" s="106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156"/>
      <c r="X753" s="23"/>
      <c r="Y753" s="23"/>
      <c r="Z753" s="23"/>
      <c r="AA753" s="23"/>
      <c r="AB753" s="23"/>
    </row>
    <row r="754" ht="12.75" customHeight="1">
      <c r="A754" s="20"/>
      <c r="B754" s="55"/>
      <c r="C754" s="155"/>
      <c r="D754" s="155"/>
      <c r="E754" s="42"/>
      <c r="F754" s="42"/>
      <c r="G754" s="42"/>
      <c r="H754" s="42"/>
      <c r="I754" s="42"/>
      <c r="J754" s="42"/>
      <c r="K754" s="106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156"/>
      <c r="X754" s="23"/>
      <c r="Y754" s="23"/>
      <c r="Z754" s="23"/>
      <c r="AA754" s="23"/>
      <c r="AB754" s="23"/>
    </row>
    <row r="755" ht="12.75" customHeight="1">
      <c r="A755" s="20"/>
      <c r="B755" s="55"/>
      <c r="C755" s="155"/>
      <c r="D755" s="155"/>
      <c r="E755" s="42"/>
      <c r="F755" s="42"/>
      <c r="G755" s="42"/>
      <c r="H755" s="42"/>
      <c r="I755" s="42"/>
      <c r="J755" s="42"/>
      <c r="K755" s="106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156"/>
      <c r="X755" s="23"/>
      <c r="Y755" s="23"/>
      <c r="Z755" s="23"/>
      <c r="AA755" s="23"/>
      <c r="AB755" s="23"/>
    </row>
    <row r="756" ht="12.75" customHeight="1">
      <c r="A756" s="20"/>
      <c r="B756" s="55"/>
      <c r="C756" s="155"/>
      <c r="D756" s="155"/>
      <c r="E756" s="42"/>
      <c r="F756" s="42"/>
      <c r="G756" s="42"/>
      <c r="H756" s="42"/>
      <c r="I756" s="42"/>
      <c r="J756" s="42"/>
      <c r="K756" s="106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156"/>
      <c r="X756" s="23"/>
      <c r="Y756" s="23"/>
      <c r="Z756" s="23"/>
      <c r="AA756" s="23"/>
      <c r="AB756" s="23"/>
    </row>
    <row r="757" ht="12.75" customHeight="1">
      <c r="A757" s="20"/>
      <c r="B757" s="55"/>
      <c r="C757" s="155"/>
      <c r="D757" s="155"/>
      <c r="E757" s="42"/>
      <c r="F757" s="42"/>
      <c r="G757" s="42"/>
      <c r="H757" s="42"/>
      <c r="I757" s="42"/>
      <c r="J757" s="42"/>
      <c r="K757" s="106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156"/>
      <c r="X757" s="23"/>
      <c r="Y757" s="23"/>
      <c r="Z757" s="23"/>
      <c r="AA757" s="23"/>
      <c r="AB757" s="23"/>
    </row>
    <row r="758" ht="12.75" customHeight="1">
      <c r="A758" s="20"/>
      <c r="B758" s="55"/>
      <c r="C758" s="155"/>
      <c r="D758" s="155"/>
      <c r="E758" s="42"/>
      <c r="F758" s="42"/>
      <c r="G758" s="42"/>
      <c r="H758" s="42"/>
      <c r="I758" s="42"/>
      <c r="J758" s="42"/>
      <c r="K758" s="106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156"/>
      <c r="X758" s="23"/>
      <c r="Y758" s="23"/>
      <c r="Z758" s="23"/>
      <c r="AA758" s="23"/>
      <c r="AB758" s="23"/>
    </row>
    <row r="759" ht="12.75" customHeight="1">
      <c r="A759" s="20"/>
      <c r="B759" s="55"/>
      <c r="C759" s="155"/>
      <c r="D759" s="155"/>
      <c r="E759" s="42"/>
      <c r="F759" s="42"/>
      <c r="G759" s="42"/>
      <c r="H759" s="42"/>
      <c r="I759" s="42"/>
      <c r="J759" s="42"/>
      <c r="K759" s="106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156"/>
      <c r="X759" s="23"/>
      <c r="Y759" s="23"/>
      <c r="Z759" s="23"/>
      <c r="AA759" s="23"/>
      <c r="AB759" s="23"/>
    </row>
    <row r="760" ht="12.75" customHeight="1">
      <c r="A760" s="20"/>
      <c r="B760" s="55"/>
      <c r="C760" s="155"/>
      <c r="D760" s="155"/>
      <c r="E760" s="42"/>
      <c r="F760" s="42"/>
      <c r="G760" s="42"/>
      <c r="H760" s="42"/>
      <c r="I760" s="42"/>
      <c r="J760" s="42"/>
      <c r="K760" s="106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156"/>
      <c r="X760" s="23"/>
      <c r="Y760" s="23"/>
      <c r="Z760" s="23"/>
      <c r="AA760" s="23"/>
      <c r="AB760" s="23"/>
    </row>
    <row r="761" ht="12.75" customHeight="1">
      <c r="A761" s="20"/>
      <c r="B761" s="55"/>
      <c r="C761" s="155"/>
      <c r="D761" s="155"/>
      <c r="E761" s="42"/>
      <c r="F761" s="42"/>
      <c r="G761" s="42"/>
      <c r="H761" s="42"/>
      <c r="I761" s="42"/>
      <c r="J761" s="42"/>
      <c r="K761" s="106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156"/>
      <c r="X761" s="23"/>
      <c r="Y761" s="23"/>
      <c r="Z761" s="23"/>
      <c r="AA761" s="23"/>
      <c r="AB761" s="23"/>
    </row>
    <row r="762" ht="12.75" customHeight="1">
      <c r="A762" s="20"/>
      <c r="B762" s="55"/>
      <c r="C762" s="155"/>
      <c r="D762" s="155"/>
      <c r="E762" s="42"/>
      <c r="F762" s="42"/>
      <c r="G762" s="42"/>
      <c r="H762" s="42"/>
      <c r="I762" s="42"/>
      <c r="J762" s="42"/>
      <c r="K762" s="106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156"/>
      <c r="X762" s="23"/>
      <c r="Y762" s="23"/>
      <c r="Z762" s="23"/>
      <c r="AA762" s="23"/>
      <c r="AB762" s="23"/>
    </row>
    <row r="763" ht="12.75" customHeight="1">
      <c r="A763" s="20"/>
      <c r="B763" s="55"/>
      <c r="C763" s="155"/>
      <c r="D763" s="155"/>
      <c r="E763" s="42"/>
      <c r="F763" s="42"/>
      <c r="G763" s="42"/>
      <c r="H763" s="42"/>
      <c r="I763" s="42"/>
      <c r="J763" s="42"/>
      <c r="K763" s="106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156"/>
      <c r="X763" s="23"/>
      <c r="Y763" s="23"/>
      <c r="Z763" s="23"/>
      <c r="AA763" s="23"/>
      <c r="AB763" s="23"/>
    </row>
    <row r="764" ht="12.75" customHeight="1">
      <c r="A764" s="20"/>
      <c r="B764" s="55"/>
      <c r="C764" s="155"/>
      <c r="D764" s="155"/>
      <c r="E764" s="42"/>
      <c r="F764" s="42"/>
      <c r="G764" s="42"/>
      <c r="H764" s="42"/>
      <c r="I764" s="42"/>
      <c r="J764" s="42"/>
      <c r="K764" s="106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156"/>
      <c r="X764" s="23"/>
      <c r="Y764" s="23"/>
      <c r="Z764" s="23"/>
      <c r="AA764" s="23"/>
      <c r="AB764" s="23"/>
    </row>
    <row r="765" ht="12.75" customHeight="1">
      <c r="A765" s="20"/>
      <c r="B765" s="55"/>
      <c r="C765" s="155"/>
      <c r="D765" s="155"/>
      <c r="E765" s="42"/>
      <c r="F765" s="42"/>
      <c r="G765" s="42"/>
      <c r="H765" s="42"/>
      <c r="I765" s="42"/>
      <c r="J765" s="42"/>
      <c r="K765" s="106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156"/>
      <c r="X765" s="23"/>
      <c r="Y765" s="23"/>
      <c r="Z765" s="23"/>
      <c r="AA765" s="23"/>
      <c r="AB765" s="23"/>
    </row>
    <row r="766" ht="12.75" customHeight="1">
      <c r="A766" s="20"/>
      <c r="B766" s="55"/>
      <c r="C766" s="155"/>
      <c r="D766" s="155"/>
      <c r="E766" s="42"/>
      <c r="F766" s="42"/>
      <c r="G766" s="42"/>
      <c r="H766" s="42"/>
      <c r="I766" s="42"/>
      <c r="J766" s="42"/>
      <c r="K766" s="106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156"/>
      <c r="X766" s="23"/>
      <c r="Y766" s="23"/>
      <c r="Z766" s="23"/>
      <c r="AA766" s="23"/>
      <c r="AB766" s="23"/>
    </row>
    <row r="767" ht="12.75" customHeight="1">
      <c r="A767" s="20"/>
      <c r="B767" s="55"/>
      <c r="C767" s="155"/>
      <c r="D767" s="155"/>
      <c r="E767" s="42"/>
      <c r="F767" s="42"/>
      <c r="G767" s="42"/>
      <c r="H767" s="42"/>
      <c r="I767" s="42"/>
      <c r="J767" s="42"/>
      <c r="K767" s="106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156"/>
      <c r="X767" s="23"/>
      <c r="Y767" s="23"/>
      <c r="Z767" s="23"/>
      <c r="AA767" s="23"/>
      <c r="AB767" s="23"/>
    </row>
    <row r="768" ht="12.75" customHeight="1">
      <c r="A768" s="20"/>
      <c r="B768" s="55"/>
      <c r="C768" s="155"/>
      <c r="D768" s="155"/>
      <c r="E768" s="42"/>
      <c r="F768" s="42"/>
      <c r="G768" s="42"/>
      <c r="H768" s="42"/>
      <c r="I768" s="42"/>
      <c r="J768" s="42"/>
      <c r="K768" s="106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156"/>
      <c r="X768" s="23"/>
      <c r="Y768" s="23"/>
      <c r="Z768" s="23"/>
      <c r="AA768" s="23"/>
      <c r="AB768" s="23"/>
    </row>
    <row r="769" ht="12.75" customHeight="1">
      <c r="A769" s="20"/>
      <c r="B769" s="55"/>
      <c r="C769" s="155"/>
      <c r="D769" s="155"/>
      <c r="E769" s="42"/>
      <c r="F769" s="42"/>
      <c r="G769" s="42"/>
      <c r="H769" s="42"/>
      <c r="I769" s="42"/>
      <c r="J769" s="42"/>
      <c r="K769" s="106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156"/>
      <c r="X769" s="23"/>
      <c r="Y769" s="23"/>
      <c r="Z769" s="23"/>
      <c r="AA769" s="23"/>
      <c r="AB769" s="23"/>
    </row>
    <row r="770" ht="12.75" customHeight="1">
      <c r="A770" s="20"/>
      <c r="B770" s="55"/>
      <c r="C770" s="155"/>
      <c r="D770" s="155"/>
      <c r="E770" s="42"/>
      <c r="F770" s="42"/>
      <c r="G770" s="42"/>
      <c r="H770" s="42"/>
      <c r="I770" s="42"/>
      <c r="J770" s="42"/>
      <c r="K770" s="106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156"/>
      <c r="X770" s="23"/>
      <c r="Y770" s="23"/>
      <c r="Z770" s="23"/>
      <c r="AA770" s="23"/>
      <c r="AB770" s="23"/>
    </row>
    <row r="771" ht="12.75" customHeight="1">
      <c r="A771" s="20"/>
      <c r="B771" s="55"/>
      <c r="C771" s="155"/>
      <c r="D771" s="155"/>
      <c r="E771" s="42"/>
      <c r="F771" s="42"/>
      <c r="G771" s="42"/>
      <c r="H771" s="42"/>
      <c r="I771" s="42"/>
      <c r="J771" s="42"/>
      <c r="K771" s="106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156"/>
      <c r="X771" s="23"/>
      <c r="Y771" s="23"/>
      <c r="Z771" s="23"/>
      <c r="AA771" s="23"/>
      <c r="AB771" s="23"/>
    </row>
    <row r="772" ht="12.75" customHeight="1">
      <c r="A772" s="20"/>
      <c r="B772" s="55"/>
      <c r="C772" s="155"/>
      <c r="D772" s="155"/>
      <c r="E772" s="42"/>
      <c r="F772" s="42"/>
      <c r="G772" s="42"/>
      <c r="H772" s="42"/>
      <c r="I772" s="42"/>
      <c r="J772" s="42"/>
      <c r="K772" s="106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156"/>
      <c r="X772" s="23"/>
      <c r="Y772" s="23"/>
      <c r="Z772" s="23"/>
      <c r="AA772" s="23"/>
      <c r="AB772" s="23"/>
    </row>
    <row r="773" ht="12.75" customHeight="1">
      <c r="A773" s="20"/>
      <c r="B773" s="55"/>
      <c r="C773" s="155"/>
      <c r="D773" s="155"/>
      <c r="E773" s="42"/>
      <c r="F773" s="42"/>
      <c r="G773" s="42"/>
      <c r="H773" s="42"/>
      <c r="I773" s="42"/>
      <c r="J773" s="42"/>
      <c r="K773" s="106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156"/>
      <c r="X773" s="23"/>
      <c r="Y773" s="23"/>
      <c r="Z773" s="23"/>
      <c r="AA773" s="23"/>
      <c r="AB773" s="23"/>
    </row>
    <row r="774" ht="12.75" customHeight="1">
      <c r="A774" s="20"/>
      <c r="B774" s="55"/>
      <c r="C774" s="155"/>
      <c r="D774" s="155"/>
      <c r="E774" s="42"/>
      <c r="F774" s="42"/>
      <c r="G774" s="42"/>
      <c r="H774" s="42"/>
      <c r="I774" s="42"/>
      <c r="J774" s="42"/>
      <c r="K774" s="106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156"/>
      <c r="X774" s="23"/>
      <c r="Y774" s="23"/>
      <c r="Z774" s="23"/>
      <c r="AA774" s="23"/>
      <c r="AB774" s="23"/>
    </row>
    <row r="775" ht="12.75" customHeight="1">
      <c r="A775" s="20"/>
      <c r="B775" s="55"/>
      <c r="C775" s="155"/>
      <c r="D775" s="155"/>
      <c r="E775" s="42"/>
      <c r="F775" s="42"/>
      <c r="G775" s="42"/>
      <c r="H775" s="42"/>
      <c r="I775" s="42"/>
      <c r="J775" s="42"/>
      <c r="K775" s="106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156"/>
      <c r="X775" s="23"/>
      <c r="Y775" s="23"/>
      <c r="Z775" s="23"/>
      <c r="AA775" s="23"/>
      <c r="AB775" s="23"/>
    </row>
    <row r="776" ht="12.75" customHeight="1">
      <c r="A776" s="20"/>
      <c r="B776" s="55"/>
      <c r="C776" s="155"/>
      <c r="D776" s="155"/>
      <c r="E776" s="42"/>
      <c r="F776" s="42"/>
      <c r="G776" s="42"/>
      <c r="H776" s="42"/>
      <c r="I776" s="42"/>
      <c r="J776" s="42"/>
      <c r="K776" s="106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156"/>
      <c r="X776" s="23"/>
      <c r="Y776" s="23"/>
      <c r="Z776" s="23"/>
      <c r="AA776" s="23"/>
      <c r="AB776" s="23"/>
    </row>
    <row r="777" ht="12.75" customHeight="1">
      <c r="A777" s="20"/>
      <c r="B777" s="55"/>
      <c r="C777" s="155"/>
      <c r="D777" s="155"/>
      <c r="E777" s="42"/>
      <c r="F777" s="42"/>
      <c r="G777" s="42"/>
      <c r="H777" s="42"/>
      <c r="I777" s="42"/>
      <c r="J777" s="42"/>
      <c r="K777" s="106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156"/>
      <c r="X777" s="23"/>
      <c r="Y777" s="23"/>
      <c r="Z777" s="23"/>
      <c r="AA777" s="23"/>
      <c r="AB777" s="23"/>
    </row>
    <row r="778" ht="12.75" customHeight="1">
      <c r="A778" s="20"/>
      <c r="B778" s="55"/>
      <c r="C778" s="155"/>
      <c r="D778" s="155"/>
      <c r="E778" s="42"/>
      <c r="F778" s="42"/>
      <c r="G778" s="42"/>
      <c r="H778" s="42"/>
      <c r="I778" s="42"/>
      <c r="J778" s="42"/>
      <c r="K778" s="106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156"/>
      <c r="X778" s="23"/>
      <c r="Y778" s="23"/>
      <c r="Z778" s="23"/>
      <c r="AA778" s="23"/>
      <c r="AB778" s="23"/>
    </row>
    <row r="779" ht="12.75" customHeight="1">
      <c r="A779" s="20"/>
      <c r="B779" s="55"/>
      <c r="C779" s="155"/>
      <c r="D779" s="155"/>
      <c r="E779" s="42"/>
      <c r="F779" s="42"/>
      <c r="G779" s="42"/>
      <c r="H779" s="42"/>
      <c r="I779" s="42"/>
      <c r="J779" s="42"/>
      <c r="K779" s="106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156"/>
      <c r="X779" s="23"/>
      <c r="Y779" s="23"/>
      <c r="Z779" s="23"/>
      <c r="AA779" s="23"/>
      <c r="AB779" s="23"/>
    </row>
    <row r="780" ht="12.75" customHeight="1">
      <c r="A780" s="20"/>
      <c r="B780" s="55"/>
      <c r="C780" s="155"/>
      <c r="D780" s="155"/>
      <c r="E780" s="42"/>
      <c r="F780" s="42"/>
      <c r="G780" s="42"/>
      <c r="H780" s="42"/>
      <c r="I780" s="42"/>
      <c r="J780" s="42"/>
      <c r="K780" s="106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156"/>
      <c r="X780" s="23"/>
      <c r="Y780" s="23"/>
      <c r="Z780" s="23"/>
      <c r="AA780" s="23"/>
      <c r="AB780" s="23"/>
    </row>
    <row r="781" ht="12.75" customHeight="1">
      <c r="A781" s="20"/>
      <c r="B781" s="55"/>
      <c r="C781" s="155"/>
      <c r="D781" s="155"/>
      <c r="E781" s="42"/>
      <c r="F781" s="42"/>
      <c r="G781" s="42"/>
      <c r="H781" s="42"/>
      <c r="I781" s="42"/>
      <c r="J781" s="42"/>
      <c r="K781" s="106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156"/>
      <c r="X781" s="23"/>
      <c r="Y781" s="23"/>
      <c r="Z781" s="23"/>
      <c r="AA781" s="23"/>
      <c r="AB781" s="23"/>
    </row>
    <row r="782" ht="12.75" customHeight="1">
      <c r="A782" s="20"/>
      <c r="B782" s="55"/>
      <c r="C782" s="155"/>
      <c r="D782" s="155"/>
      <c r="E782" s="42"/>
      <c r="F782" s="42"/>
      <c r="G782" s="42"/>
      <c r="H782" s="42"/>
      <c r="I782" s="42"/>
      <c r="J782" s="42"/>
      <c r="K782" s="106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156"/>
      <c r="X782" s="23"/>
      <c r="Y782" s="23"/>
      <c r="Z782" s="23"/>
      <c r="AA782" s="23"/>
      <c r="AB782" s="23"/>
    </row>
    <row r="783" ht="12.75" customHeight="1">
      <c r="A783" s="20"/>
      <c r="B783" s="55"/>
      <c r="C783" s="155"/>
      <c r="D783" s="155"/>
      <c r="E783" s="42"/>
      <c r="F783" s="42"/>
      <c r="G783" s="42"/>
      <c r="H783" s="42"/>
      <c r="I783" s="42"/>
      <c r="J783" s="42"/>
      <c r="K783" s="106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156"/>
      <c r="X783" s="23"/>
      <c r="Y783" s="23"/>
      <c r="Z783" s="23"/>
      <c r="AA783" s="23"/>
      <c r="AB783" s="23"/>
    </row>
    <row r="784" ht="12.75" customHeight="1">
      <c r="A784" s="20"/>
      <c r="B784" s="55"/>
      <c r="C784" s="155"/>
      <c r="D784" s="155"/>
      <c r="E784" s="42"/>
      <c r="F784" s="42"/>
      <c r="G784" s="42"/>
      <c r="H784" s="42"/>
      <c r="I784" s="42"/>
      <c r="J784" s="42"/>
      <c r="K784" s="106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156"/>
      <c r="X784" s="23"/>
      <c r="Y784" s="23"/>
      <c r="Z784" s="23"/>
      <c r="AA784" s="23"/>
      <c r="AB784" s="23"/>
    </row>
    <row r="785" ht="12.75" customHeight="1">
      <c r="A785" s="20"/>
      <c r="B785" s="55"/>
      <c r="C785" s="155"/>
      <c r="D785" s="155"/>
      <c r="E785" s="42"/>
      <c r="F785" s="42"/>
      <c r="G785" s="42"/>
      <c r="H785" s="42"/>
      <c r="I785" s="42"/>
      <c r="J785" s="42"/>
      <c r="K785" s="106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156"/>
      <c r="X785" s="23"/>
      <c r="Y785" s="23"/>
      <c r="Z785" s="23"/>
      <c r="AA785" s="23"/>
      <c r="AB785" s="23"/>
    </row>
    <row r="786" ht="12.75" customHeight="1">
      <c r="A786" s="20"/>
      <c r="B786" s="55"/>
      <c r="C786" s="155"/>
      <c r="D786" s="155"/>
      <c r="E786" s="42"/>
      <c r="F786" s="42"/>
      <c r="G786" s="42"/>
      <c r="H786" s="42"/>
      <c r="I786" s="42"/>
      <c r="J786" s="42"/>
      <c r="K786" s="106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156"/>
      <c r="X786" s="23"/>
      <c r="Y786" s="23"/>
      <c r="Z786" s="23"/>
      <c r="AA786" s="23"/>
      <c r="AB786" s="23"/>
    </row>
    <row r="787" ht="12.75" customHeight="1">
      <c r="A787" s="20"/>
      <c r="B787" s="55"/>
      <c r="C787" s="155"/>
      <c r="D787" s="155"/>
      <c r="E787" s="42"/>
      <c r="F787" s="42"/>
      <c r="G787" s="42"/>
      <c r="H787" s="42"/>
      <c r="I787" s="42"/>
      <c r="J787" s="42"/>
      <c r="K787" s="106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156"/>
      <c r="X787" s="23"/>
      <c r="Y787" s="23"/>
      <c r="Z787" s="23"/>
      <c r="AA787" s="23"/>
      <c r="AB787" s="23"/>
    </row>
    <row r="788" ht="12.75" customHeight="1">
      <c r="A788" s="20"/>
      <c r="B788" s="55"/>
      <c r="C788" s="155"/>
      <c r="D788" s="155"/>
      <c r="E788" s="42"/>
      <c r="F788" s="42"/>
      <c r="G788" s="42"/>
      <c r="H788" s="42"/>
      <c r="I788" s="42"/>
      <c r="J788" s="42"/>
      <c r="K788" s="106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156"/>
      <c r="X788" s="23"/>
      <c r="Y788" s="23"/>
      <c r="Z788" s="23"/>
      <c r="AA788" s="23"/>
      <c r="AB788" s="23"/>
    </row>
    <row r="789" ht="12.75" customHeight="1">
      <c r="A789" s="20"/>
      <c r="B789" s="55"/>
      <c r="C789" s="155"/>
      <c r="D789" s="155"/>
      <c r="E789" s="42"/>
      <c r="F789" s="42"/>
      <c r="G789" s="42"/>
      <c r="H789" s="42"/>
      <c r="I789" s="42"/>
      <c r="J789" s="42"/>
      <c r="K789" s="106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156"/>
      <c r="X789" s="23"/>
      <c r="Y789" s="23"/>
      <c r="Z789" s="23"/>
      <c r="AA789" s="23"/>
      <c r="AB789" s="23"/>
    </row>
    <row r="790" ht="12.75" customHeight="1">
      <c r="A790" s="20"/>
      <c r="B790" s="55"/>
      <c r="C790" s="155"/>
      <c r="D790" s="155"/>
      <c r="E790" s="42"/>
      <c r="F790" s="42"/>
      <c r="G790" s="42"/>
      <c r="H790" s="42"/>
      <c r="I790" s="42"/>
      <c r="J790" s="42"/>
      <c r="K790" s="106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156"/>
      <c r="X790" s="23"/>
      <c r="Y790" s="23"/>
      <c r="Z790" s="23"/>
      <c r="AA790" s="23"/>
      <c r="AB790" s="23"/>
    </row>
    <row r="791" ht="12.75" customHeight="1">
      <c r="A791" s="20"/>
      <c r="B791" s="55"/>
      <c r="C791" s="155"/>
      <c r="D791" s="155"/>
      <c r="E791" s="42"/>
      <c r="F791" s="42"/>
      <c r="G791" s="42"/>
      <c r="H791" s="42"/>
      <c r="I791" s="42"/>
      <c r="J791" s="42"/>
      <c r="K791" s="106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156"/>
      <c r="X791" s="23"/>
      <c r="Y791" s="23"/>
      <c r="Z791" s="23"/>
      <c r="AA791" s="23"/>
      <c r="AB791" s="23"/>
    </row>
    <row r="792" ht="12.75" customHeight="1">
      <c r="A792" s="20"/>
      <c r="B792" s="55"/>
      <c r="C792" s="155"/>
      <c r="D792" s="155"/>
      <c r="E792" s="42"/>
      <c r="F792" s="42"/>
      <c r="G792" s="42"/>
      <c r="H792" s="42"/>
      <c r="I792" s="42"/>
      <c r="J792" s="42"/>
      <c r="K792" s="106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156"/>
      <c r="X792" s="23"/>
      <c r="Y792" s="23"/>
      <c r="Z792" s="23"/>
      <c r="AA792" s="23"/>
      <c r="AB792" s="23"/>
    </row>
    <row r="793" ht="12.75" customHeight="1">
      <c r="A793" s="20"/>
      <c r="B793" s="55"/>
      <c r="C793" s="155"/>
      <c r="D793" s="155"/>
      <c r="E793" s="42"/>
      <c r="F793" s="42"/>
      <c r="G793" s="42"/>
      <c r="H793" s="42"/>
      <c r="I793" s="42"/>
      <c r="J793" s="42"/>
      <c r="K793" s="106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156"/>
      <c r="X793" s="23"/>
      <c r="Y793" s="23"/>
      <c r="Z793" s="23"/>
      <c r="AA793" s="23"/>
      <c r="AB793" s="23"/>
    </row>
    <row r="794" ht="12.75" customHeight="1">
      <c r="A794" s="20"/>
      <c r="B794" s="55"/>
      <c r="C794" s="155"/>
      <c r="D794" s="155"/>
      <c r="E794" s="42"/>
      <c r="F794" s="42"/>
      <c r="G794" s="42"/>
      <c r="H794" s="42"/>
      <c r="I794" s="42"/>
      <c r="J794" s="42"/>
      <c r="K794" s="106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156"/>
      <c r="X794" s="23"/>
      <c r="Y794" s="23"/>
      <c r="Z794" s="23"/>
      <c r="AA794" s="23"/>
      <c r="AB794" s="23"/>
    </row>
    <row r="795" ht="12.75" customHeight="1">
      <c r="A795" s="20"/>
      <c r="B795" s="55"/>
      <c r="C795" s="155"/>
      <c r="D795" s="155"/>
      <c r="E795" s="42"/>
      <c r="F795" s="42"/>
      <c r="G795" s="42"/>
      <c r="H795" s="42"/>
      <c r="I795" s="42"/>
      <c r="J795" s="42"/>
      <c r="K795" s="106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156"/>
      <c r="X795" s="23"/>
      <c r="Y795" s="23"/>
      <c r="Z795" s="23"/>
      <c r="AA795" s="23"/>
      <c r="AB795" s="23"/>
    </row>
    <row r="796" ht="12.75" customHeight="1">
      <c r="A796" s="20"/>
      <c r="B796" s="55"/>
      <c r="C796" s="155"/>
      <c r="D796" s="155"/>
      <c r="E796" s="42"/>
      <c r="F796" s="42"/>
      <c r="G796" s="42"/>
      <c r="H796" s="42"/>
      <c r="I796" s="42"/>
      <c r="J796" s="42"/>
      <c r="K796" s="106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156"/>
      <c r="X796" s="23"/>
      <c r="Y796" s="23"/>
      <c r="Z796" s="23"/>
      <c r="AA796" s="23"/>
      <c r="AB796" s="23"/>
    </row>
    <row r="797" ht="12.75" customHeight="1">
      <c r="A797" s="20"/>
      <c r="B797" s="55"/>
      <c r="C797" s="155"/>
      <c r="D797" s="155"/>
      <c r="E797" s="42"/>
      <c r="F797" s="42"/>
      <c r="G797" s="42"/>
      <c r="H797" s="42"/>
      <c r="I797" s="42"/>
      <c r="J797" s="42"/>
      <c r="K797" s="106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156"/>
      <c r="X797" s="23"/>
      <c r="Y797" s="23"/>
      <c r="Z797" s="23"/>
      <c r="AA797" s="23"/>
      <c r="AB797" s="23"/>
    </row>
    <row r="798" ht="12.75" customHeight="1">
      <c r="A798" s="20"/>
      <c r="B798" s="55"/>
      <c r="C798" s="155"/>
      <c r="D798" s="155"/>
      <c r="E798" s="42"/>
      <c r="F798" s="42"/>
      <c r="G798" s="42"/>
      <c r="H798" s="42"/>
      <c r="I798" s="42"/>
      <c r="J798" s="42"/>
      <c r="K798" s="106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156"/>
      <c r="X798" s="23"/>
      <c r="Y798" s="23"/>
      <c r="Z798" s="23"/>
      <c r="AA798" s="23"/>
      <c r="AB798" s="23"/>
    </row>
    <row r="799" ht="12.75" customHeight="1">
      <c r="A799" s="20"/>
      <c r="B799" s="55"/>
      <c r="C799" s="155"/>
      <c r="D799" s="155"/>
      <c r="E799" s="42"/>
      <c r="F799" s="42"/>
      <c r="G799" s="42"/>
      <c r="H799" s="42"/>
      <c r="I799" s="42"/>
      <c r="J799" s="42"/>
      <c r="K799" s="106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156"/>
      <c r="X799" s="23"/>
      <c r="Y799" s="23"/>
      <c r="Z799" s="23"/>
      <c r="AA799" s="23"/>
      <c r="AB799" s="23"/>
    </row>
    <row r="800" ht="12.75" customHeight="1">
      <c r="A800" s="20"/>
      <c r="B800" s="55"/>
      <c r="C800" s="155"/>
      <c r="D800" s="155"/>
      <c r="E800" s="42"/>
      <c r="F800" s="42"/>
      <c r="G800" s="42"/>
      <c r="H800" s="42"/>
      <c r="I800" s="42"/>
      <c r="J800" s="42"/>
      <c r="K800" s="106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156"/>
      <c r="X800" s="23"/>
      <c r="Y800" s="23"/>
      <c r="Z800" s="23"/>
      <c r="AA800" s="23"/>
      <c r="AB800" s="23"/>
    </row>
    <row r="801" ht="12.75" customHeight="1">
      <c r="A801" s="20"/>
      <c r="B801" s="55"/>
      <c r="C801" s="155"/>
      <c r="D801" s="155"/>
      <c r="E801" s="42"/>
      <c r="F801" s="42"/>
      <c r="G801" s="42"/>
      <c r="H801" s="42"/>
      <c r="I801" s="42"/>
      <c r="J801" s="42"/>
      <c r="K801" s="106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156"/>
      <c r="X801" s="23"/>
      <c r="Y801" s="23"/>
      <c r="Z801" s="23"/>
      <c r="AA801" s="23"/>
      <c r="AB801" s="23"/>
    </row>
    <row r="802" ht="12.75" customHeight="1">
      <c r="A802" s="20"/>
      <c r="B802" s="55"/>
      <c r="C802" s="155"/>
      <c r="D802" s="155"/>
      <c r="E802" s="42"/>
      <c r="F802" s="42"/>
      <c r="G802" s="42"/>
      <c r="H802" s="42"/>
      <c r="I802" s="42"/>
      <c r="J802" s="42"/>
      <c r="K802" s="106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156"/>
      <c r="X802" s="23"/>
      <c r="Y802" s="23"/>
      <c r="Z802" s="23"/>
      <c r="AA802" s="23"/>
      <c r="AB802" s="23"/>
    </row>
    <row r="803" ht="12.75" customHeight="1">
      <c r="A803" s="20"/>
      <c r="B803" s="55"/>
      <c r="C803" s="155"/>
      <c r="D803" s="155"/>
      <c r="E803" s="42"/>
      <c r="F803" s="42"/>
      <c r="G803" s="42"/>
      <c r="H803" s="42"/>
      <c r="I803" s="42"/>
      <c r="J803" s="42"/>
      <c r="K803" s="106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156"/>
      <c r="X803" s="23"/>
      <c r="Y803" s="23"/>
      <c r="Z803" s="23"/>
      <c r="AA803" s="23"/>
      <c r="AB803" s="23"/>
    </row>
    <row r="804" ht="12.75" customHeight="1">
      <c r="A804" s="20"/>
      <c r="B804" s="55"/>
      <c r="C804" s="155"/>
      <c r="D804" s="155"/>
      <c r="E804" s="42"/>
      <c r="F804" s="42"/>
      <c r="G804" s="42"/>
      <c r="H804" s="42"/>
      <c r="I804" s="42"/>
      <c r="J804" s="42"/>
      <c r="K804" s="106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156"/>
      <c r="X804" s="23"/>
      <c r="Y804" s="23"/>
      <c r="Z804" s="23"/>
      <c r="AA804" s="23"/>
      <c r="AB804" s="23"/>
    </row>
    <row r="805" ht="12.75" customHeight="1">
      <c r="A805" s="20"/>
      <c r="B805" s="55"/>
      <c r="C805" s="155"/>
      <c r="D805" s="155"/>
      <c r="E805" s="42"/>
      <c r="F805" s="42"/>
      <c r="G805" s="42"/>
      <c r="H805" s="42"/>
      <c r="I805" s="42"/>
      <c r="J805" s="42"/>
      <c r="K805" s="106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156"/>
      <c r="X805" s="23"/>
      <c r="Y805" s="23"/>
      <c r="Z805" s="23"/>
      <c r="AA805" s="23"/>
      <c r="AB805" s="23"/>
    </row>
    <row r="806" ht="12.75" customHeight="1">
      <c r="A806" s="20"/>
      <c r="B806" s="55"/>
      <c r="C806" s="155"/>
      <c r="D806" s="155"/>
      <c r="E806" s="42"/>
      <c r="F806" s="42"/>
      <c r="G806" s="42"/>
      <c r="H806" s="42"/>
      <c r="I806" s="42"/>
      <c r="J806" s="42"/>
      <c r="K806" s="106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156"/>
      <c r="X806" s="23"/>
      <c r="Y806" s="23"/>
      <c r="Z806" s="23"/>
      <c r="AA806" s="23"/>
      <c r="AB806" s="23"/>
    </row>
    <row r="807" ht="12.75" customHeight="1">
      <c r="A807" s="20"/>
      <c r="B807" s="55"/>
      <c r="C807" s="155"/>
      <c r="D807" s="155"/>
      <c r="E807" s="42"/>
      <c r="F807" s="42"/>
      <c r="G807" s="42"/>
      <c r="H807" s="42"/>
      <c r="I807" s="42"/>
      <c r="J807" s="42"/>
      <c r="K807" s="106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156"/>
      <c r="X807" s="23"/>
      <c r="Y807" s="23"/>
      <c r="Z807" s="23"/>
      <c r="AA807" s="23"/>
      <c r="AB807" s="23"/>
    </row>
    <row r="808" ht="12.75" customHeight="1">
      <c r="A808" s="20"/>
      <c r="B808" s="55"/>
      <c r="C808" s="155"/>
      <c r="D808" s="155"/>
      <c r="E808" s="42"/>
      <c r="F808" s="42"/>
      <c r="G808" s="42"/>
      <c r="H808" s="42"/>
      <c r="I808" s="42"/>
      <c r="J808" s="42"/>
      <c r="K808" s="106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156"/>
      <c r="X808" s="23"/>
      <c r="Y808" s="23"/>
      <c r="Z808" s="23"/>
      <c r="AA808" s="23"/>
      <c r="AB808" s="23"/>
    </row>
    <row r="809" ht="12.75" customHeight="1">
      <c r="A809" s="20"/>
      <c r="B809" s="55"/>
      <c r="C809" s="155"/>
      <c r="D809" s="155"/>
      <c r="E809" s="42"/>
      <c r="F809" s="42"/>
      <c r="G809" s="42"/>
      <c r="H809" s="42"/>
      <c r="I809" s="42"/>
      <c r="J809" s="42"/>
      <c r="K809" s="106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156"/>
      <c r="X809" s="23"/>
      <c r="Y809" s="23"/>
      <c r="Z809" s="23"/>
      <c r="AA809" s="23"/>
      <c r="AB809" s="23"/>
    </row>
    <row r="810" ht="12.75" customHeight="1">
      <c r="A810" s="20"/>
      <c r="B810" s="55"/>
      <c r="C810" s="155"/>
      <c r="D810" s="155"/>
      <c r="E810" s="42"/>
      <c r="F810" s="42"/>
      <c r="G810" s="42"/>
      <c r="H810" s="42"/>
      <c r="I810" s="42"/>
      <c r="J810" s="42"/>
      <c r="K810" s="106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156"/>
      <c r="X810" s="23"/>
      <c r="Y810" s="23"/>
      <c r="Z810" s="23"/>
      <c r="AA810" s="23"/>
      <c r="AB810" s="23"/>
    </row>
    <row r="811" ht="12.75" customHeight="1">
      <c r="A811" s="20"/>
      <c r="B811" s="55"/>
      <c r="C811" s="155"/>
      <c r="D811" s="155"/>
      <c r="E811" s="42"/>
      <c r="F811" s="42"/>
      <c r="G811" s="42"/>
      <c r="H811" s="42"/>
      <c r="I811" s="42"/>
      <c r="J811" s="42"/>
      <c r="K811" s="106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156"/>
      <c r="X811" s="23"/>
      <c r="Y811" s="23"/>
      <c r="Z811" s="23"/>
      <c r="AA811" s="23"/>
      <c r="AB811" s="23"/>
    </row>
    <row r="812" ht="12.75" customHeight="1">
      <c r="A812" s="20"/>
      <c r="B812" s="55"/>
      <c r="C812" s="155"/>
      <c r="D812" s="155"/>
      <c r="E812" s="42"/>
      <c r="F812" s="42"/>
      <c r="G812" s="42"/>
      <c r="H812" s="42"/>
      <c r="I812" s="42"/>
      <c r="J812" s="42"/>
      <c r="K812" s="106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156"/>
      <c r="X812" s="23"/>
      <c r="Y812" s="23"/>
      <c r="Z812" s="23"/>
      <c r="AA812" s="23"/>
      <c r="AB812" s="23"/>
    </row>
    <row r="813" ht="12.75" customHeight="1">
      <c r="A813" s="20"/>
      <c r="B813" s="55"/>
      <c r="C813" s="155"/>
      <c r="D813" s="155"/>
      <c r="E813" s="42"/>
      <c r="F813" s="42"/>
      <c r="G813" s="42"/>
      <c r="H813" s="42"/>
      <c r="I813" s="42"/>
      <c r="J813" s="42"/>
      <c r="K813" s="106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156"/>
      <c r="X813" s="23"/>
      <c r="Y813" s="23"/>
      <c r="Z813" s="23"/>
      <c r="AA813" s="23"/>
      <c r="AB813" s="23"/>
    </row>
    <row r="814" ht="12.75" customHeight="1">
      <c r="A814" s="20"/>
      <c r="B814" s="55"/>
      <c r="C814" s="155"/>
      <c r="D814" s="155"/>
      <c r="E814" s="42"/>
      <c r="F814" s="42"/>
      <c r="G814" s="42"/>
      <c r="H814" s="42"/>
      <c r="I814" s="42"/>
      <c r="J814" s="42"/>
      <c r="K814" s="106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156"/>
      <c r="X814" s="23"/>
      <c r="Y814" s="23"/>
      <c r="Z814" s="23"/>
      <c r="AA814" s="23"/>
      <c r="AB814" s="23"/>
    </row>
    <row r="815" ht="12.75" customHeight="1">
      <c r="A815" s="20"/>
      <c r="B815" s="55"/>
      <c r="C815" s="155"/>
      <c r="D815" s="155"/>
      <c r="E815" s="42"/>
      <c r="F815" s="42"/>
      <c r="G815" s="42"/>
      <c r="H815" s="42"/>
      <c r="I815" s="42"/>
      <c r="J815" s="42"/>
      <c r="K815" s="106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156"/>
      <c r="X815" s="23"/>
      <c r="Y815" s="23"/>
      <c r="Z815" s="23"/>
      <c r="AA815" s="23"/>
      <c r="AB815" s="23"/>
    </row>
    <row r="816" ht="12.75" customHeight="1">
      <c r="A816" s="20"/>
      <c r="B816" s="55"/>
      <c r="C816" s="155"/>
      <c r="D816" s="155"/>
      <c r="E816" s="42"/>
      <c r="F816" s="42"/>
      <c r="G816" s="42"/>
      <c r="H816" s="42"/>
      <c r="I816" s="42"/>
      <c r="J816" s="42"/>
      <c r="K816" s="106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156"/>
      <c r="X816" s="23"/>
      <c r="Y816" s="23"/>
      <c r="Z816" s="23"/>
      <c r="AA816" s="23"/>
      <c r="AB816" s="23"/>
    </row>
    <row r="817" ht="12.75" customHeight="1">
      <c r="A817" s="20"/>
      <c r="B817" s="55"/>
      <c r="C817" s="155"/>
      <c r="D817" s="155"/>
      <c r="E817" s="42"/>
      <c r="F817" s="42"/>
      <c r="G817" s="42"/>
      <c r="H817" s="42"/>
      <c r="I817" s="42"/>
      <c r="J817" s="42"/>
      <c r="K817" s="106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156"/>
      <c r="X817" s="23"/>
      <c r="Y817" s="23"/>
      <c r="Z817" s="23"/>
      <c r="AA817" s="23"/>
      <c r="AB817" s="23"/>
    </row>
    <row r="818" ht="12.75" customHeight="1">
      <c r="A818" s="20"/>
      <c r="B818" s="55"/>
      <c r="C818" s="155"/>
      <c r="D818" s="155"/>
      <c r="E818" s="42"/>
      <c r="F818" s="42"/>
      <c r="G818" s="42"/>
      <c r="H818" s="42"/>
      <c r="I818" s="42"/>
      <c r="J818" s="42"/>
      <c r="K818" s="106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156"/>
      <c r="X818" s="23"/>
      <c r="Y818" s="23"/>
      <c r="Z818" s="23"/>
      <c r="AA818" s="23"/>
      <c r="AB818" s="23"/>
    </row>
    <row r="819" ht="12.75" customHeight="1">
      <c r="A819" s="20"/>
      <c r="B819" s="55"/>
      <c r="C819" s="155"/>
      <c r="D819" s="155"/>
      <c r="E819" s="42"/>
      <c r="F819" s="42"/>
      <c r="G819" s="42"/>
      <c r="H819" s="42"/>
      <c r="I819" s="42"/>
      <c r="J819" s="42"/>
      <c r="K819" s="106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156"/>
      <c r="X819" s="23"/>
      <c r="Y819" s="23"/>
      <c r="Z819" s="23"/>
      <c r="AA819" s="23"/>
      <c r="AB819" s="23"/>
    </row>
    <row r="820" ht="12.75" customHeight="1">
      <c r="A820" s="20"/>
      <c r="B820" s="55"/>
      <c r="C820" s="155"/>
      <c r="D820" s="155"/>
      <c r="E820" s="42"/>
      <c r="F820" s="42"/>
      <c r="G820" s="42"/>
      <c r="H820" s="42"/>
      <c r="I820" s="42"/>
      <c r="J820" s="42"/>
      <c r="K820" s="106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156"/>
      <c r="X820" s="23"/>
      <c r="Y820" s="23"/>
      <c r="Z820" s="23"/>
      <c r="AA820" s="23"/>
      <c r="AB820" s="23"/>
    </row>
    <row r="821" ht="12.75" customHeight="1">
      <c r="A821" s="20"/>
      <c r="B821" s="55"/>
      <c r="C821" s="155"/>
      <c r="D821" s="155"/>
      <c r="E821" s="42"/>
      <c r="F821" s="42"/>
      <c r="G821" s="42"/>
      <c r="H821" s="42"/>
      <c r="I821" s="42"/>
      <c r="J821" s="42"/>
      <c r="K821" s="106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156"/>
      <c r="X821" s="23"/>
      <c r="Y821" s="23"/>
      <c r="Z821" s="23"/>
      <c r="AA821" s="23"/>
      <c r="AB821" s="23"/>
    </row>
    <row r="822" ht="12.75" customHeight="1">
      <c r="A822" s="20"/>
      <c r="B822" s="55"/>
      <c r="C822" s="155"/>
      <c r="D822" s="155"/>
      <c r="E822" s="42"/>
      <c r="F822" s="42"/>
      <c r="G822" s="42"/>
      <c r="H822" s="42"/>
      <c r="I822" s="42"/>
      <c r="J822" s="42"/>
      <c r="K822" s="106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156"/>
      <c r="X822" s="23"/>
      <c r="Y822" s="23"/>
      <c r="Z822" s="23"/>
      <c r="AA822" s="23"/>
      <c r="AB822" s="23"/>
    </row>
    <row r="823" ht="12.75" customHeight="1">
      <c r="A823" s="20"/>
      <c r="B823" s="55"/>
      <c r="C823" s="155"/>
      <c r="D823" s="155"/>
      <c r="E823" s="42"/>
      <c r="F823" s="42"/>
      <c r="G823" s="42"/>
      <c r="H823" s="42"/>
      <c r="I823" s="42"/>
      <c r="J823" s="42"/>
      <c r="K823" s="106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156"/>
      <c r="X823" s="23"/>
      <c r="Y823" s="23"/>
      <c r="Z823" s="23"/>
      <c r="AA823" s="23"/>
      <c r="AB823" s="23"/>
    </row>
    <row r="824" ht="12.75" customHeight="1">
      <c r="A824" s="20"/>
      <c r="B824" s="55"/>
      <c r="C824" s="155"/>
      <c r="D824" s="155"/>
      <c r="E824" s="42"/>
      <c r="F824" s="42"/>
      <c r="G824" s="42"/>
      <c r="H824" s="42"/>
      <c r="I824" s="42"/>
      <c r="J824" s="42"/>
      <c r="K824" s="106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156"/>
      <c r="X824" s="23"/>
      <c r="Y824" s="23"/>
      <c r="Z824" s="23"/>
      <c r="AA824" s="23"/>
      <c r="AB824" s="23"/>
    </row>
    <row r="825" ht="12.75" customHeight="1">
      <c r="A825" s="20"/>
      <c r="B825" s="55"/>
      <c r="C825" s="155"/>
      <c r="D825" s="155"/>
      <c r="E825" s="42"/>
      <c r="F825" s="42"/>
      <c r="G825" s="42"/>
      <c r="H825" s="42"/>
      <c r="I825" s="42"/>
      <c r="J825" s="42"/>
      <c r="K825" s="106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156"/>
      <c r="X825" s="23"/>
      <c r="Y825" s="23"/>
      <c r="Z825" s="23"/>
      <c r="AA825" s="23"/>
      <c r="AB825" s="23"/>
    </row>
    <row r="826" ht="12.75" customHeight="1">
      <c r="A826" s="20"/>
      <c r="B826" s="55"/>
      <c r="C826" s="155"/>
      <c r="D826" s="155"/>
      <c r="E826" s="42"/>
      <c r="F826" s="42"/>
      <c r="G826" s="42"/>
      <c r="H826" s="42"/>
      <c r="I826" s="42"/>
      <c r="J826" s="42"/>
      <c r="K826" s="106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156"/>
      <c r="X826" s="23"/>
      <c r="Y826" s="23"/>
      <c r="Z826" s="23"/>
      <c r="AA826" s="23"/>
      <c r="AB826" s="23"/>
    </row>
    <row r="827" ht="12.75" customHeight="1">
      <c r="A827" s="20"/>
      <c r="B827" s="55"/>
      <c r="C827" s="155"/>
      <c r="D827" s="155"/>
      <c r="E827" s="42"/>
      <c r="F827" s="42"/>
      <c r="G827" s="42"/>
      <c r="H827" s="42"/>
      <c r="I827" s="42"/>
      <c r="J827" s="42"/>
      <c r="K827" s="106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156"/>
      <c r="X827" s="23"/>
      <c r="Y827" s="23"/>
      <c r="Z827" s="23"/>
      <c r="AA827" s="23"/>
      <c r="AB827" s="23"/>
    </row>
    <row r="828" ht="12.75" customHeight="1">
      <c r="A828" s="20"/>
      <c r="B828" s="55"/>
      <c r="C828" s="155"/>
      <c r="D828" s="155"/>
      <c r="E828" s="42"/>
      <c r="F828" s="42"/>
      <c r="G828" s="42"/>
      <c r="H828" s="42"/>
      <c r="I828" s="42"/>
      <c r="J828" s="42"/>
      <c r="K828" s="106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156"/>
      <c r="X828" s="23"/>
      <c r="Y828" s="23"/>
      <c r="Z828" s="23"/>
      <c r="AA828" s="23"/>
      <c r="AB828" s="23"/>
    </row>
    <row r="829" ht="12.75" customHeight="1">
      <c r="A829" s="20"/>
      <c r="B829" s="55"/>
      <c r="C829" s="155"/>
      <c r="D829" s="155"/>
      <c r="E829" s="42"/>
      <c r="F829" s="42"/>
      <c r="G829" s="42"/>
      <c r="H829" s="42"/>
      <c r="I829" s="42"/>
      <c r="J829" s="42"/>
      <c r="K829" s="106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156"/>
      <c r="X829" s="23"/>
      <c r="Y829" s="23"/>
      <c r="Z829" s="23"/>
      <c r="AA829" s="23"/>
      <c r="AB829" s="23"/>
    </row>
    <row r="830" ht="12.75" customHeight="1">
      <c r="A830" s="20"/>
      <c r="B830" s="55"/>
      <c r="C830" s="155"/>
      <c r="D830" s="155"/>
      <c r="E830" s="42"/>
      <c r="F830" s="42"/>
      <c r="G830" s="42"/>
      <c r="H830" s="42"/>
      <c r="I830" s="42"/>
      <c r="J830" s="42"/>
      <c r="K830" s="106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156"/>
      <c r="X830" s="23"/>
      <c r="Y830" s="23"/>
      <c r="Z830" s="23"/>
      <c r="AA830" s="23"/>
      <c r="AB830" s="23"/>
    </row>
    <row r="831" ht="12.75" customHeight="1">
      <c r="A831" s="20"/>
      <c r="B831" s="55"/>
      <c r="C831" s="155"/>
      <c r="D831" s="155"/>
      <c r="E831" s="42"/>
      <c r="F831" s="42"/>
      <c r="G831" s="42"/>
      <c r="H831" s="42"/>
      <c r="I831" s="42"/>
      <c r="J831" s="42"/>
      <c r="K831" s="106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156"/>
      <c r="X831" s="23"/>
      <c r="Y831" s="23"/>
      <c r="Z831" s="23"/>
      <c r="AA831" s="23"/>
      <c r="AB831" s="23"/>
    </row>
    <row r="832" ht="12.75" customHeight="1">
      <c r="A832" s="20"/>
      <c r="B832" s="55"/>
      <c r="C832" s="155"/>
      <c r="D832" s="155"/>
      <c r="E832" s="42"/>
      <c r="F832" s="42"/>
      <c r="G832" s="42"/>
      <c r="H832" s="42"/>
      <c r="I832" s="42"/>
      <c r="J832" s="42"/>
      <c r="K832" s="106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156"/>
      <c r="X832" s="23"/>
      <c r="Y832" s="23"/>
      <c r="Z832" s="23"/>
      <c r="AA832" s="23"/>
      <c r="AB832" s="23"/>
    </row>
    <row r="833" ht="12.75" customHeight="1">
      <c r="A833" s="20"/>
      <c r="B833" s="55"/>
      <c r="C833" s="155"/>
      <c r="D833" s="155"/>
      <c r="E833" s="42"/>
      <c r="F833" s="42"/>
      <c r="G833" s="42"/>
      <c r="H833" s="42"/>
      <c r="I833" s="42"/>
      <c r="J833" s="42"/>
      <c r="K833" s="106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156"/>
      <c r="X833" s="23"/>
      <c r="Y833" s="23"/>
      <c r="Z833" s="23"/>
      <c r="AA833" s="23"/>
      <c r="AB833" s="23"/>
    </row>
    <row r="834" ht="12.75" customHeight="1">
      <c r="A834" s="20"/>
      <c r="B834" s="55"/>
      <c r="C834" s="155"/>
      <c r="D834" s="155"/>
      <c r="E834" s="42"/>
      <c r="F834" s="42"/>
      <c r="G834" s="42"/>
      <c r="H834" s="42"/>
      <c r="I834" s="42"/>
      <c r="J834" s="42"/>
      <c r="K834" s="106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156"/>
      <c r="X834" s="23"/>
      <c r="Y834" s="23"/>
      <c r="Z834" s="23"/>
      <c r="AA834" s="23"/>
      <c r="AB834" s="23"/>
    </row>
    <row r="835" ht="12.75" customHeight="1">
      <c r="A835" s="20"/>
      <c r="B835" s="55"/>
      <c r="C835" s="155"/>
      <c r="D835" s="155"/>
      <c r="E835" s="42"/>
      <c r="F835" s="42"/>
      <c r="G835" s="42"/>
      <c r="H835" s="42"/>
      <c r="I835" s="42"/>
      <c r="J835" s="42"/>
      <c r="K835" s="106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156"/>
      <c r="X835" s="23"/>
      <c r="Y835" s="23"/>
      <c r="Z835" s="23"/>
      <c r="AA835" s="23"/>
      <c r="AB835" s="23"/>
    </row>
    <row r="836" ht="12.75" customHeight="1">
      <c r="A836" s="20"/>
      <c r="B836" s="55"/>
      <c r="C836" s="155"/>
      <c r="D836" s="155"/>
      <c r="E836" s="42"/>
      <c r="F836" s="42"/>
      <c r="G836" s="42"/>
      <c r="H836" s="42"/>
      <c r="I836" s="42"/>
      <c r="J836" s="42"/>
      <c r="K836" s="106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156"/>
      <c r="X836" s="23"/>
      <c r="Y836" s="23"/>
      <c r="Z836" s="23"/>
      <c r="AA836" s="23"/>
      <c r="AB836" s="23"/>
    </row>
    <row r="837" ht="12.75" customHeight="1">
      <c r="A837" s="20"/>
      <c r="B837" s="55"/>
      <c r="C837" s="155"/>
      <c r="D837" s="155"/>
      <c r="E837" s="42"/>
      <c r="F837" s="42"/>
      <c r="G837" s="42"/>
      <c r="H837" s="42"/>
      <c r="I837" s="42"/>
      <c r="J837" s="42"/>
      <c r="K837" s="106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156"/>
      <c r="X837" s="23"/>
      <c r="Y837" s="23"/>
      <c r="Z837" s="23"/>
      <c r="AA837" s="23"/>
      <c r="AB837" s="23"/>
    </row>
    <row r="838" ht="12.75" customHeight="1">
      <c r="A838" s="20"/>
      <c r="B838" s="55"/>
      <c r="C838" s="155"/>
      <c r="D838" s="155"/>
      <c r="E838" s="42"/>
      <c r="F838" s="42"/>
      <c r="G838" s="42"/>
      <c r="H838" s="42"/>
      <c r="I838" s="42"/>
      <c r="J838" s="42"/>
      <c r="K838" s="106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156"/>
      <c r="X838" s="23"/>
      <c r="Y838" s="23"/>
      <c r="Z838" s="23"/>
      <c r="AA838" s="23"/>
      <c r="AB838" s="23"/>
    </row>
    <row r="839" ht="12.75" customHeight="1">
      <c r="A839" s="20"/>
      <c r="B839" s="55"/>
      <c r="C839" s="155"/>
      <c r="D839" s="155"/>
      <c r="E839" s="42"/>
      <c r="F839" s="42"/>
      <c r="G839" s="42"/>
      <c r="H839" s="42"/>
      <c r="I839" s="42"/>
      <c r="J839" s="42"/>
      <c r="K839" s="106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156"/>
      <c r="X839" s="23"/>
      <c r="Y839" s="23"/>
      <c r="Z839" s="23"/>
      <c r="AA839" s="23"/>
      <c r="AB839" s="23"/>
    </row>
    <row r="840" ht="12.75" customHeight="1">
      <c r="A840" s="20"/>
      <c r="B840" s="55"/>
      <c r="C840" s="155"/>
      <c r="D840" s="155"/>
      <c r="E840" s="42"/>
      <c r="F840" s="42"/>
      <c r="G840" s="42"/>
      <c r="H840" s="42"/>
      <c r="I840" s="42"/>
      <c r="J840" s="42"/>
      <c r="K840" s="106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156"/>
      <c r="X840" s="23"/>
      <c r="Y840" s="23"/>
      <c r="Z840" s="23"/>
      <c r="AA840" s="23"/>
      <c r="AB840" s="23"/>
    </row>
    <row r="841" ht="12.75" customHeight="1">
      <c r="A841" s="157"/>
      <c r="B841" s="158"/>
      <c r="C841" s="159"/>
      <c r="D841" s="159"/>
      <c r="E841" s="160"/>
      <c r="F841" s="160"/>
      <c r="G841" s="160"/>
      <c r="H841" s="160"/>
      <c r="I841" s="160"/>
      <c r="J841" s="160"/>
      <c r="K841" s="161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2"/>
      <c r="X841" s="23"/>
      <c r="Y841" s="23"/>
      <c r="Z841" s="23"/>
      <c r="AA841" s="23"/>
      <c r="AB841" s="23"/>
    </row>
    <row r="842" ht="12.75" customHeight="1">
      <c r="A842" s="157"/>
      <c r="B842" s="158"/>
      <c r="C842" s="159"/>
      <c r="D842" s="159"/>
      <c r="E842" s="160"/>
      <c r="F842" s="160"/>
      <c r="G842" s="160"/>
      <c r="H842" s="160"/>
      <c r="I842" s="160"/>
      <c r="J842" s="160"/>
      <c r="K842" s="161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2"/>
      <c r="X842" s="23"/>
      <c r="Y842" s="23"/>
      <c r="Z842" s="23"/>
      <c r="AA842" s="23"/>
      <c r="AB842" s="23"/>
    </row>
    <row r="843" ht="12.75" customHeight="1">
      <c r="A843" s="157"/>
      <c r="B843" s="158"/>
      <c r="C843" s="159"/>
      <c r="D843" s="159"/>
      <c r="E843" s="160"/>
      <c r="F843" s="160"/>
      <c r="G843" s="160"/>
      <c r="H843" s="160"/>
      <c r="I843" s="160"/>
      <c r="J843" s="160"/>
      <c r="K843" s="161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2"/>
      <c r="X843" s="23"/>
      <c r="Y843" s="23"/>
      <c r="Z843" s="23"/>
      <c r="AA843" s="23"/>
      <c r="AB843" s="23"/>
    </row>
    <row r="844" ht="12.75" customHeight="1">
      <c r="A844" s="157"/>
      <c r="B844" s="158"/>
      <c r="C844" s="159"/>
      <c r="D844" s="159"/>
      <c r="E844" s="160"/>
      <c r="F844" s="160"/>
      <c r="G844" s="160"/>
      <c r="H844" s="160"/>
      <c r="I844" s="160"/>
      <c r="J844" s="160"/>
      <c r="K844" s="161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2"/>
      <c r="X844" s="23"/>
      <c r="Y844" s="23"/>
      <c r="Z844" s="23"/>
      <c r="AA844" s="23"/>
      <c r="AB844" s="23"/>
    </row>
    <row r="845" ht="12.75" customHeight="1">
      <c r="A845" s="157"/>
      <c r="B845" s="158"/>
      <c r="C845" s="159"/>
      <c r="D845" s="159"/>
      <c r="E845" s="160"/>
      <c r="F845" s="160"/>
      <c r="G845" s="160"/>
      <c r="H845" s="160"/>
      <c r="I845" s="160"/>
      <c r="J845" s="160"/>
      <c r="K845" s="161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2"/>
      <c r="X845" s="23"/>
      <c r="Y845" s="23"/>
      <c r="Z845" s="23"/>
      <c r="AA845" s="23"/>
      <c r="AB845" s="23"/>
    </row>
    <row r="846" ht="12.75" customHeight="1">
      <c r="A846" s="157"/>
      <c r="B846" s="158"/>
      <c r="C846" s="159"/>
      <c r="D846" s="159"/>
      <c r="E846" s="160"/>
      <c r="F846" s="160"/>
      <c r="G846" s="160"/>
      <c r="H846" s="160"/>
      <c r="I846" s="160"/>
      <c r="J846" s="160"/>
      <c r="K846" s="161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2"/>
      <c r="X846" s="23"/>
      <c r="Y846" s="23"/>
      <c r="Z846" s="23"/>
      <c r="AA846" s="23"/>
      <c r="AB846" s="23"/>
    </row>
    <row r="847" ht="12.75" customHeight="1">
      <c r="A847" s="157"/>
      <c r="B847" s="158"/>
      <c r="C847" s="159"/>
      <c r="D847" s="159"/>
      <c r="E847" s="160"/>
      <c r="F847" s="160"/>
      <c r="G847" s="160"/>
      <c r="H847" s="160"/>
      <c r="I847" s="160"/>
      <c r="J847" s="160"/>
      <c r="K847" s="161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2"/>
      <c r="X847" s="23"/>
      <c r="Y847" s="23"/>
      <c r="Z847" s="23"/>
      <c r="AA847" s="23"/>
      <c r="AB847" s="23"/>
    </row>
    <row r="848" ht="12.75" customHeight="1">
      <c r="A848" s="157"/>
      <c r="B848" s="158"/>
      <c r="C848" s="159"/>
      <c r="D848" s="159"/>
      <c r="E848" s="160"/>
      <c r="F848" s="160"/>
      <c r="G848" s="160"/>
      <c r="H848" s="160"/>
      <c r="I848" s="160"/>
      <c r="J848" s="160"/>
      <c r="K848" s="161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2"/>
      <c r="X848" s="23"/>
      <c r="Y848" s="23"/>
      <c r="Z848" s="23"/>
      <c r="AA848" s="23"/>
      <c r="AB848" s="23"/>
    </row>
    <row r="849" ht="12.75" customHeight="1">
      <c r="A849" s="157"/>
      <c r="B849" s="158"/>
      <c r="C849" s="159"/>
      <c r="D849" s="159"/>
      <c r="E849" s="160"/>
      <c r="F849" s="160"/>
      <c r="G849" s="160"/>
      <c r="H849" s="160"/>
      <c r="I849" s="160"/>
      <c r="J849" s="160"/>
      <c r="K849" s="161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2"/>
      <c r="X849" s="23"/>
      <c r="Y849" s="23"/>
      <c r="Z849" s="23"/>
      <c r="AA849" s="23"/>
      <c r="AB849" s="23"/>
    </row>
    <row r="850" ht="12.75" customHeight="1">
      <c r="A850" s="157"/>
      <c r="B850" s="158"/>
      <c r="C850" s="159"/>
      <c r="D850" s="159"/>
      <c r="E850" s="160"/>
      <c r="F850" s="160"/>
      <c r="G850" s="160"/>
      <c r="H850" s="160"/>
      <c r="I850" s="160"/>
      <c r="J850" s="160"/>
      <c r="K850" s="161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2"/>
      <c r="X850" s="23"/>
      <c r="Y850" s="23"/>
      <c r="Z850" s="23"/>
      <c r="AA850" s="23"/>
      <c r="AB850" s="23"/>
    </row>
    <row r="851" ht="12.75" customHeight="1">
      <c r="A851" s="157"/>
      <c r="B851" s="158"/>
      <c r="C851" s="159"/>
      <c r="D851" s="159"/>
      <c r="E851" s="160"/>
      <c r="F851" s="160"/>
      <c r="G851" s="160"/>
      <c r="H851" s="160"/>
      <c r="I851" s="160"/>
      <c r="J851" s="160"/>
      <c r="K851" s="161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2"/>
      <c r="X851" s="23"/>
      <c r="Y851" s="23"/>
      <c r="Z851" s="23"/>
      <c r="AA851" s="23"/>
      <c r="AB851" s="23"/>
    </row>
    <row r="852" ht="12.75" customHeight="1">
      <c r="A852" s="157"/>
      <c r="B852" s="158"/>
      <c r="C852" s="159"/>
      <c r="D852" s="159"/>
      <c r="E852" s="160"/>
      <c r="F852" s="160"/>
      <c r="G852" s="160"/>
      <c r="H852" s="160"/>
      <c r="I852" s="160"/>
      <c r="J852" s="160"/>
      <c r="K852" s="161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2"/>
      <c r="X852" s="23"/>
      <c r="Y852" s="23"/>
      <c r="Z852" s="23"/>
      <c r="AA852" s="23"/>
      <c r="AB852" s="23"/>
    </row>
    <row r="853" ht="12.75" customHeight="1">
      <c r="A853" s="157"/>
      <c r="B853" s="158"/>
      <c r="C853" s="159"/>
      <c r="D853" s="159"/>
      <c r="E853" s="160"/>
      <c r="F853" s="160"/>
      <c r="G853" s="160"/>
      <c r="H853" s="160"/>
      <c r="I853" s="160"/>
      <c r="J853" s="160"/>
      <c r="K853" s="161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2"/>
      <c r="X853" s="23"/>
      <c r="Y853" s="23"/>
      <c r="Z853" s="23"/>
      <c r="AA853" s="23"/>
      <c r="AB853" s="23"/>
    </row>
    <row r="854" ht="12.75" customHeight="1">
      <c r="A854" s="157"/>
      <c r="B854" s="158"/>
      <c r="C854" s="159"/>
      <c r="D854" s="159"/>
      <c r="E854" s="160"/>
      <c r="F854" s="160"/>
      <c r="G854" s="160"/>
      <c r="H854" s="160"/>
      <c r="I854" s="160"/>
      <c r="J854" s="160"/>
      <c r="K854" s="161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2"/>
      <c r="X854" s="23"/>
      <c r="Y854" s="23"/>
      <c r="Z854" s="23"/>
      <c r="AA854" s="23"/>
      <c r="AB854" s="23"/>
    </row>
    <row r="855" ht="12.75" customHeight="1">
      <c r="A855" s="157"/>
      <c r="B855" s="158"/>
      <c r="C855" s="159"/>
      <c r="D855" s="159"/>
      <c r="E855" s="160"/>
      <c r="F855" s="160"/>
      <c r="G855" s="160"/>
      <c r="H855" s="160"/>
      <c r="I855" s="160"/>
      <c r="J855" s="160"/>
      <c r="K855" s="161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2"/>
      <c r="X855" s="23"/>
      <c r="Y855" s="23"/>
      <c r="Z855" s="23"/>
      <c r="AA855" s="23"/>
      <c r="AB855" s="23"/>
    </row>
    <row r="856" ht="12.75" customHeight="1">
      <c r="A856" s="157"/>
      <c r="B856" s="158"/>
      <c r="C856" s="159"/>
      <c r="D856" s="159"/>
      <c r="E856" s="160"/>
      <c r="F856" s="160"/>
      <c r="G856" s="160"/>
      <c r="H856" s="160"/>
      <c r="I856" s="160"/>
      <c r="J856" s="160"/>
      <c r="K856" s="161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2"/>
      <c r="X856" s="23"/>
      <c r="Y856" s="23"/>
      <c r="Z856" s="23"/>
      <c r="AA856" s="23"/>
      <c r="AB856" s="23"/>
    </row>
    <row r="857" ht="12.75" customHeight="1">
      <c r="A857" s="157"/>
      <c r="B857" s="158"/>
      <c r="C857" s="159"/>
      <c r="D857" s="159"/>
      <c r="E857" s="160"/>
      <c r="F857" s="160"/>
      <c r="G857" s="160"/>
      <c r="H857" s="160"/>
      <c r="I857" s="160"/>
      <c r="J857" s="160"/>
      <c r="K857" s="161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2"/>
      <c r="X857" s="23"/>
      <c r="Y857" s="23"/>
      <c r="Z857" s="23"/>
      <c r="AA857" s="23"/>
      <c r="AB857" s="23"/>
    </row>
    <row r="858" ht="12.75" customHeight="1">
      <c r="A858" s="157"/>
      <c r="B858" s="158"/>
      <c r="C858" s="159"/>
      <c r="D858" s="159"/>
      <c r="E858" s="160"/>
      <c r="F858" s="160"/>
      <c r="G858" s="160"/>
      <c r="H858" s="160"/>
      <c r="I858" s="160"/>
      <c r="J858" s="160"/>
      <c r="K858" s="161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2"/>
      <c r="X858" s="23"/>
      <c r="Y858" s="23"/>
      <c r="Z858" s="23"/>
      <c r="AA858" s="23"/>
      <c r="AB858" s="23"/>
    </row>
    <row r="859" ht="12.75" customHeight="1">
      <c r="A859" s="157"/>
      <c r="B859" s="158"/>
      <c r="C859" s="159"/>
      <c r="D859" s="159"/>
      <c r="E859" s="160"/>
      <c r="F859" s="160"/>
      <c r="G859" s="160"/>
      <c r="H859" s="160"/>
      <c r="I859" s="160"/>
      <c r="J859" s="160"/>
      <c r="K859" s="161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2"/>
      <c r="X859" s="23"/>
      <c r="Y859" s="23"/>
      <c r="Z859" s="23"/>
      <c r="AA859" s="23"/>
      <c r="AB859" s="23"/>
    </row>
    <row r="860" ht="12.75" customHeight="1">
      <c r="A860" s="157"/>
      <c r="B860" s="158"/>
      <c r="C860" s="159"/>
      <c r="D860" s="159"/>
      <c r="E860" s="160"/>
      <c r="F860" s="160"/>
      <c r="G860" s="160"/>
      <c r="H860" s="160"/>
      <c r="I860" s="160"/>
      <c r="J860" s="160"/>
      <c r="K860" s="161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2"/>
      <c r="X860" s="23"/>
      <c r="Y860" s="23"/>
      <c r="Z860" s="23"/>
      <c r="AA860" s="23"/>
      <c r="AB860" s="23"/>
    </row>
    <row r="861" ht="12.75" customHeight="1">
      <c r="A861" s="157"/>
      <c r="B861" s="158"/>
      <c r="C861" s="159"/>
      <c r="D861" s="159"/>
      <c r="E861" s="160"/>
      <c r="F861" s="160"/>
      <c r="G861" s="160"/>
      <c r="H861" s="160"/>
      <c r="I861" s="160"/>
      <c r="J861" s="160"/>
      <c r="K861" s="161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2"/>
      <c r="X861" s="23"/>
      <c r="Y861" s="23"/>
      <c r="Z861" s="23"/>
      <c r="AA861" s="23"/>
      <c r="AB861" s="23"/>
    </row>
    <row r="862" ht="12.75" customHeight="1">
      <c r="A862" s="157"/>
      <c r="B862" s="158"/>
      <c r="C862" s="159"/>
      <c r="D862" s="159"/>
      <c r="E862" s="160"/>
      <c r="F862" s="160"/>
      <c r="G862" s="160"/>
      <c r="H862" s="160"/>
      <c r="I862" s="160"/>
      <c r="J862" s="160"/>
      <c r="K862" s="161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2"/>
      <c r="X862" s="23"/>
      <c r="Y862" s="23"/>
      <c r="Z862" s="23"/>
      <c r="AA862" s="23"/>
      <c r="AB862" s="23"/>
    </row>
    <row r="863" ht="12.75" customHeight="1">
      <c r="A863" s="157"/>
      <c r="B863" s="158"/>
      <c r="C863" s="159"/>
      <c r="D863" s="159"/>
      <c r="E863" s="160"/>
      <c r="F863" s="160"/>
      <c r="G863" s="160"/>
      <c r="H863" s="160"/>
      <c r="I863" s="160"/>
      <c r="J863" s="160"/>
      <c r="K863" s="161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2"/>
      <c r="X863" s="23"/>
      <c r="Y863" s="23"/>
      <c r="Z863" s="23"/>
      <c r="AA863" s="23"/>
      <c r="AB863" s="23"/>
    </row>
    <row r="864" ht="12.75" customHeight="1">
      <c r="A864" s="157"/>
      <c r="B864" s="158"/>
      <c r="C864" s="159"/>
      <c r="D864" s="159"/>
      <c r="E864" s="160"/>
      <c r="F864" s="160"/>
      <c r="G864" s="160"/>
      <c r="H864" s="160"/>
      <c r="I864" s="160"/>
      <c r="J864" s="160"/>
      <c r="K864" s="161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2"/>
      <c r="X864" s="23"/>
      <c r="Y864" s="23"/>
      <c r="Z864" s="23"/>
      <c r="AA864" s="23"/>
      <c r="AB864" s="23"/>
    </row>
    <row r="865" ht="12.75" customHeight="1">
      <c r="A865" s="157"/>
      <c r="B865" s="158"/>
      <c r="C865" s="159"/>
      <c r="D865" s="159"/>
      <c r="E865" s="160"/>
      <c r="F865" s="160"/>
      <c r="G865" s="160"/>
      <c r="H865" s="160"/>
      <c r="I865" s="160"/>
      <c r="J865" s="160"/>
      <c r="K865" s="161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2"/>
      <c r="X865" s="23"/>
      <c r="Y865" s="23"/>
      <c r="Z865" s="23"/>
      <c r="AA865" s="23"/>
      <c r="AB865" s="23"/>
    </row>
    <row r="866" ht="12.75" customHeight="1">
      <c r="A866" s="157"/>
      <c r="B866" s="158"/>
      <c r="C866" s="159"/>
      <c r="D866" s="159"/>
      <c r="E866" s="160"/>
      <c r="F866" s="160"/>
      <c r="G866" s="160"/>
      <c r="H866" s="160"/>
      <c r="I866" s="160"/>
      <c r="J866" s="160"/>
      <c r="K866" s="161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2"/>
      <c r="X866" s="23"/>
      <c r="Y866" s="23"/>
      <c r="Z866" s="23"/>
      <c r="AA866" s="23"/>
      <c r="AB866" s="23"/>
    </row>
    <row r="867" ht="12.75" customHeight="1">
      <c r="A867" s="157"/>
      <c r="B867" s="158"/>
      <c r="C867" s="159"/>
      <c r="D867" s="159"/>
      <c r="E867" s="160"/>
      <c r="F867" s="160"/>
      <c r="G867" s="160"/>
      <c r="H867" s="160"/>
      <c r="I867" s="160"/>
      <c r="J867" s="160"/>
      <c r="K867" s="161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2"/>
      <c r="X867" s="23"/>
      <c r="Y867" s="23"/>
      <c r="Z867" s="23"/>
      <c r="AA867" s="23"/>
      <c r="AB867" s="23"/>
    </row>
    <row r="868" ht="12.75" customHeight="1">
      <c r="A868" s="157"/>
      <c r="B868" s="158"/>
      <c r="C868" s="159"/>
      <c r="D868" s="159"/>
      <c r="E868" s="160"/>
      <c r="F868" s="160"/>
      <c r="G868" s="160"/>
      <c r="H868" s="160"/>
      <c r="I868" s="160"/>
      <c r="J868" s="160"/>
      <c r="K868" s="161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2"/>
      <c r="X868" s="23"/>
      <c r="Y868" s="23"/>
      <c r="Z868" s="23"/>
      <c r="AA868" s="23"/>
      <c r="AB868" s="23"/>
    </row>
    <row r="869" ht="12.75" customHeight="1">
      <c r="A869" s="157"/>
      <c r="B869" s="158"/>
      <c r="C869" s="159"/>
      <c r="D869" s="159"/>
      <c r="E869" s="160"/>
      <c r="F869" s="160"/>
      <c r="G869" s="160"/>
      <c r="H869" s="160"/>
      <c r="I869" s="160"/>
      <c r="J869" s="160"/>
      <c r="K869" s="161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2"/>
      <c r="X869" s="23"/>
      <c r="Y869" s="23"/>
      <c r="Z869" s="23"/>
      <c r="AA869" s="23"/>
      <c r="AB869" s="23"/>
    </row>
    <row r="870" ht="12.75" customHeight="1">
      <c r="A870" s="157"/>
      <c r="B870" s="158"/>
      <c r="C870" s="159"/>
      <c r="D870" s="159"/>
      <c r="E870" s="160"/>
      <c r="F870" s="160"/>
      <c r="G870" s="160"/>
      <c r="H870" s="160"/>
      <c r="I870" s="160"/>
      <c r="J870" s="160"/>
      <c r="K870" s="161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2"/>
      <c r="X870" s="23"/>
      <c r="Y870" s="23"/>
      <c r="Z870" s="23"/>
      <c r="AA870" s="23"/>
      <c r="AB870" s="23"/>
    </row>
    <row r="871" ht="12.75" customHeight="1">
      <c r="A871" s="157"/>
      <c r="B871" s="158"/>
      <c r="C871" s="159"/>
      <c r="D871" s="159"/>
      <c r="E871" s="160"/>
      <c r="F871" s="160"/>
      <c r="G871" s="160"/>
      <c r="H871" s="160"/>
      <c r="I871" s="160"/>
      <c r="J871" s="160"/>
      <c r="K871" s="161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2"/>
      <c r="X871" s="23"/>
      <c r="Y871" s="23"/>
      <c r="Z871" s="23"/>
      <c r="AA871" s="23"/>
      <c r="AB871" s="23"/>
    </row>
    <row r="872" ht="12.75" customHeight="1">
      <c r="A872" s="157"/>
      <c r="B872" s="158"/>
      <c r="C872" s="159"/>
      <c r="D872" s="159"/>
      <c r="E872" s="160"/>
      <c r="F872" s="160"/>
      <c r="G872" s="160"/>
      <c r="H872" s="160"/>
      <c r="I872" s="160"/>
      <c r="J872" s="160"/>
      <c r="K872" s="161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2"/>
      <c r="X872" s="23"/>
      <c r="Y872" s="23"/>
      <c r="Z872" s="23"/>
      <c r="AA872" s="23"/>
      <c r="AB872" s="23"/>
    </row>
    <row r="873" ht="12.75" customHeight="1">
      <c r="A873" s="157"/>
      <c r="B873" s="158"/>
      <c r="C873" s="159"/>
      <c r="D873" s="159"/>
      <c r="E873" s="160"/>
      <c r="F873" s="160"/>
      <c r="G873" s="160"/>
      <c r="H873" s="160"/>
      <c r="I873" s="160"/>
      <c r="J873" s="160"/>
      <c r="K873" s="161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2"/>
      <c r="X873" s="23"/>
      <c r="Y873" s="23"/>
      <c r="Z873" s="23"/>
      <c r="AA873" s="23"/>
      <c r="AB873" s="23"/>
    </row>
    <row r="874" ht="12.75" customHeight="1">
      <c r="A874" s="157"/>
      <c r="B874" s="158"/>
      <c r="C874" s="159"/>
      <c r="D874" s="159"/>
      <c r="E874" s="160"/>
      <c r="F874" s="160"/>
      <c r="G874" s="160"/>
      <c r="H874" s="160"/>
      <c r="I874" s="160"/>
      <c r="J874" s="160"/>
      <c r="K874" s="161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2"/>
      <c r="X874" s="23"/>
      <c r="Y874" s="23"/>
      <c r="Z874" s="23"/>
      <c r="AA874" s="23"/>
      <c r="AB874" s="23"/>
    </row>
    <row r="875" ht="12.75" customHeight="1">
      <c r="A875" s="157"/>
      <c r="B875" s="158"/>
      <c r="C875" s="159"/>
      <c r="D875" s="159"/>
      <c r="E875" s="160"/>
      <c r="F875" s="160"/>
      <c r="G875" s="160"/>
      <c r="H875" s="160"/>
      <c r="I875" s="160"/>
      <c r="J875" s="160"/>
      <c r="K875" s="161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2"/>
      <c r="X875" s="23"/>
      <c r="Y875" s="23"/>
      <c r="Z875" s="23"/>
      <c r="AA875" s="23"/>
      <c r="AB875" s="23"/>
    </row>
    <row r="876" ht="12.75" customHeight="1">
      <c r="A876" s="157"/>
      <c r="B876" s="158"/>
      <c r="C876" s="159"/>
      <c r="D876" s="159"/>
      <c r="E876" s="160"/>
      <c r="F876" s="160"/>
      <c r="G876" s="160"/>
      <c r="H876" s="160"/>
      <c r="I876" s="160"/>
      <c r="J876" s="160"/>
      <c r="K876" s="161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2"/>
      <c r="X876" s="23"/>
      <c r="Y876" s="23"/>
      <c r="Z876" s="23"/>
      <c r="AA876" s="23"/>
      <c r="AB876" s="23"/>
    </row>
    <row r="877" ht="12.75" customHeight="1">
      <c r="A877" s="157"/>
      <c r="B877" s="158"/>
      <c r="C877" s="159"/>
      <c r="D877" s="159"/>
      <c r="E877" s="160"/>
      <c r="F877" s="160"/>
      <c r="G877" s="160"/>
      <c r="H877" s="160"/>
      <c r="I877" s="160"/>
      <c r="J877" s="160"/>
      <c r="K877" s="161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2"/>
      <c r="X877" s="23"/>
      <c r="Y877" s="23"/>
      <c r="Z877" s="23"/>
      <c r="AA877" s="23"/>
      <c r="AB877" s="23"/>
    </row>
    <row r="878" ht="12.75" customHeight="1">
      <c r="A878" s="157"/>
      <c r="B878" s="158"/>
      <c r="C878" s="159"/>
      <c r="D878" s="159"/>
      <c r="E878" s="160"/>
      <c r="F878" s="160"/>
      <c r="G878" s="160"/>
      <c r="H878" s="160"/>
      <c r="I878" s="160"/>
      <c r="J878" s="160"/>
      <c r="K878" s="161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2"/>
      <c r="X878" s="23"/>
      <c r="Y878" s="23"/>
      <c r="Z878" s="23"/>
      <c r="AA878" s="23"/>
      <c r="AB878" s="23"/>
    </row>
    <row r="879" ht="12.75" customHeight="1">
      <c r="A879" s="157"/>
      <c r="B879" s="158"/>
      <c r="C879" s="159"/>
      <c r="D879" s="159"/>
      <c r="E879" s="160"/>
      <c r="F879" s="160"/>
      <c r="G879" s="160"/>
      <c r="H879" s="160"/>
      <c r="I879" s="160"/>
      <c r="J879" s="160"/>
      <c r="K879" s="161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2"/>
      <c r="X879" s="23"/>
      <c r="Y879" s="23"/>
      <c r="Z879" s="23"/>
      <c r="AA879" s="23"/>
      <c r="AB879" s="23"/>
    </row>
    <row r="880" ht="12.75" customHeight="1">
      <c r="A880" s="157"/>
      <c r="B880" s="158"/>
      <c r="C880" s="159"/>
      <c r="D880" s="159"/>
      <c r="E880" s="160"/>
      <c r="F880" s="160"/>
      <c r="G880" s="160"/>
      <c r="H880" s="160"/>
      <c r="I880" s="160"/>
      <c r="J880" s="160"/>
      <c r="K880" s="161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2"/>
      <c r="X880" s="23"/>
      <c r="Y880" s="23"/>
      <c r="Z880" s="23"/>
      <c r="AA880" s="23"/>
      <c r="AB880" s="23"/>
    </row>
    <row r="881" ht="12.75" customHeight="1">
      <c r="A881" s="157"/>
      <c r="B881" s="158"/>
      <c r="C881" s="159"/>
      <c r="D881" s="159"/>
      <c r="E881" s="160"/>
      <c r="F881" s="160"/>
      <c r="G881" s="160"/>
      <c r="H881" s="160"/>
      <c r="I881" s="160"/>
      <c r="J881" s="160"/>
      <c r="K881" s="161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2"/>
      <c r="X881" s="23"/>
      <c r="Y881" s="23"/>
      <c r="Z881" s="23"/>
      <c r="AA881" s="23"/>
      <c r="AB881" s="23"/>
    </row>
    <row r="882" ht="12.75" customHeight="1">
      <c r="A882" s="157"/>
      <c r="B882" s="158"/>
      <c r="C882" s="159"/>
      <c r="D882" s="159"/>
      <c r="E882" s="160"/>
      <c r="F882" s="160"/>
      <c r="G882" s="160"/>
      <c r="H882" s="160"/>
      <c r="I882" s="160"/>
      <c r="J882" s="160"/>
      <c r="K882" s="161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2"/>
      <c r="X882" s="23"/>
      <c r="Y882" s="23"/>
      <c r="Z882" s="23"/>
      <c r="AA882" s="23"/>
      <c r="AB882" s="23"/>
    </row>
    <row r="883" ht="12.75" customHeight="1">
      <c r="A883" s="157"/>
      <c r="B883" s="158"/>
      <c r="C883" s="159"/>
      <c r="D883" s="159"/>
      <c r="E883" s="160"/>
      <c r="F883" s="160"/>
      <c r="G883" s="160"/>
      <c r="H883" s="160"/>
      <c r="I883" s="160"/>
      <c r="J883" s="160"/>
      <c r="K883" s="161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2"/>
      <c r="X883" s="23"/>
      <c r="Y883" s="23"/>
      <c r="Z883" s="23"/>
      <c r="AA883" s="23"/>
      <c r="AB883" s="23"/>
    </row>
    <row r="884" ht="12.75" customHeight="1">
      <c r="A884" s="157"/>
      <c r="B884" s="158"/>
      <c r="C884" s="159"/>
      <c r="D884" s="159"/>
      <c r="E884" s="160"/>
      <c r="F884" s="160"/>
      <c r="G884" s="160"/>
      <c r="H884" s="160"/>
      <c r="I884" s="160"/>
      <c r="J884" s="160"/>
      <c r="K884" s="161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2"/>
      <c r="X884" s="23"/>
      <c r="Y884" s="23"/>
      <c r="Z884" s="23"/>
      <c r="AA884" s="23"/>
      <c r="AB884" s="23"/>
    </row>
    <row r="885" ht="12.75" customHeight="1">
      <c r="A885" s="157"/>
      <c r="B885" s="158"/>
      <c r="C885" s="159"/>
      <c r="D885" s="159"/>
      <c r="E885" s="160"/>
      <c r="F885" s="160"/>
      <c r="G885" s="160"/>
      <c r="H885" s="160"/>
      <c r="I885" s="160"/>
      <c r="J885" s="160"/>
      <c r="K885" s="161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2"/>
      <c r="X885" s="23"/>
      <c r="Y885" s="23"/>
      <c r="Z885" s="23"/>
      <c r="AA885" s="23"/>
      <c r="AB885" s="23"/>
    </row>
    <row r="886" ht="12.75" customHeight="1">
      <c r="A886" s="157"/>
      <c r="B886" s="158"/>
      <c r="C886" s="159"/>
      <c r="D886" s="159"/>
      <c r="E886" s="160"/>
      <c r="F886" s="160"/>
      <c r="G886" s="160"/>
      <c r="H886" s="160"/>
      <c r="I886" s="160"/>
      <c r="J886" s="160"/>
      <c r="K886" s="161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2"/>
      <c r="X886" s="23"/>
      <c r="Y886" s="23"/>
      <c r="Z886" s="23"/>
      <c r="AA886" s="23"/>
      <c r="AB886" s="23"/>
    </row>
    <row r="887" ht="12.75" customHeight="1">
      <c r="A887" s="157"/>
      <c r="B887" s="158"/>
      <c r="C887" s="159"/>
      <c r="D887" s="159"/>
      <c r="E887" s="160"/>
      <c r="F887" s="160"/>
      <c r="G887" s="160"/>
      <c r="H887" s="160"/>
      <c r="I887" s="160"/>
      <c r="J887" s="160"/>
      <c r="K887" s="161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2"/>
      <c r="X887" s="23"/>
      <c r="Y887" s="23"/>
      <c r="Z887" s="23"/>
      <c r="AA887" s="23"/>
      <c r="AB887" s="23"/>
    </row>
    <row r="888" ht="12.75" customHeight="1">
      <c r="A888" s="157"/>
      <c r="B888" s="158"/>
      <c r="C888" s="159"/>
      <c r="D888" s="159"/>
      <c r="E888" s="160"/>
      <c r="F888" s="160"/>
      <c r="G888" s="160"/>
      <c r="H888" s="160"/>
      <c r="I888" s="160"/>
      <c r="J888" s="160"/>
      <c r="K888" s="161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2"/>
      <c r="X888" s="23"/>
      <c r="Y888" s="23"/>
      <c r="Z888" s="23"/>
      <c r="AA888" s="23"/>
      <c r="AB888" s="23"/>
    </row>
    <row r="889" ht="12.75" customHeight="1">
      <c r="A889" s="157"/>
      <c r="B889" s="158"/>
      <c r="C889" s="159"/>
      <c r="D889" s="159"/>
      <c r="E889" s="160"/>
      <c r="F889" s="160"/>
      <c r="G889" s="160"/>
      <c r="H889" s="160"/>
      <c r="I889" s="160"/>
      <c r="J889" s="160"/>
      <c r="K889" s="161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2"/>
      <c r="X889" s="23"/>
      <c r="Y889" s="23"/>
      <c r="Z889" s="23"/>
      <c r="AA889" s="23"/>
      <c r="AB889" s="23"/>
    </row>
    <row r="890" ht="12.75" customHeight="1">
      <c r="A890" s="157"/>
      <c r="B890" s="158"/>
      <c r="C890" s="159"/>
      <c r="D890" s="159"/>
      <c r="E890" s="160"/>
      <c r="F890" s="160"/>
      <c r="G890" s="160"/>
      <c r="H890" s="160"/>
      <c r="I890" s="160"/>
      <c r="J890" s="160"/>
      <c r="K890" s="161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2"/>
      <c r="X890" s="23"/>
      <c r="Y890" s="23"/>
      <c r="Z890" s="23"/>
      <c r="AA890" s="23"/>
      <c r="AB890" s="23"/>
    </row>
    <row r="891" ht="12.75" customHeight="1">
      <c r="A891" s="157"/>
      <c r="B891" s="158"/>
      <c r="C891" s="159"/>
      <c r="D891" s="159"/>
      <c r="E891" s="160"/>
      <c r="F891" s="160"/>
      <c r="G891" s="160"/>
      <c r="H891" s="160"/>
      <c r="I891" s="160"/>
      <c r="J891" s="160"/>
      <c r="K891" s="161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2"/>
      <c r="X891" s="23"/>
      <c r="Y891" s="23"/>
      <c r="Z891" s="23"/>
      <c r="AA891" s="23"/>
      <c r="AB891" s="23"/>
    </row>
    <row r="892" ht="12.75" customHeight="1">
      <c r="A892" s="157"/>
      <c r="B892" s="158"/>
      <c r="C892" s="159"/>
      <c r="D892" s="159"/>
      <c r="E892" s="160"/>
      <c r="F892" s="160"/>
      <c r="G892" s="160"/>
      <c r="H892" s="160"/>
      <c r="I892" s="160"/>
      <c r="J892" s="160"/>
      <c r="K892" s="161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2"/>
      <c r="X892" s="23"/>
      <c r="Y892" s="23"/>
      <c r="Z892" s="23"/>
      <c r="AA892" s="23"/>
      <c r="AB892" s="23"/>
    </row>
    <row r="893" ht="12.75" customHeight="1">
      <c r="A893" s="157"/>
      <c r="B893" s="158"/>
      <c r="C893" s="159"/>
      <c r="D893" s="159"/>
      <c r="E893" s="160"/>
      <c r="F893" s="160"/>
      <c r="G893" s="160"/>
      <c r="H893" s="160"/>
      <c r="I893" s="160"/>
      <c r="J893" s="160"/>
      <c r="K893" s="161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2"/>
      <c r="X893" s="23"/>
      <c r="Y893" s="23"/>
      <c r="Z893" s="23"/>
      <c r="AA893" s="23"/>
      <c r="AB893" s="23"/>
    </row>
    <row r="894" ht="12.75" customHeight="1">
      <c r="A894" s="157"/>
      <c r="B894" s="158"/>
      <c r="C894" s="159"/>
      <c r="D894" s="159"/>
      <c r="E894" s="160"/>
      <c r="F894" s="160"/>
      <c r="G894" s="160"/>
      <c r="H894" s="160"/>
      <c r="I894" s="160"/>
      <c r="J894" s="160"/>
      <c r="K894" s="161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2"/>
      <c r="X894" s="23"/>
      <c r="Y894" s="23"/>
      <c r="Z894" s="23"/>
      <c r="AA894" s="23"/>
      <c r="AB894" s="23"/>
    </row>
    <row r="895" ht="12.75" customHeight="1">
      <c r="A895" s="157"/>
      <c r="B895" s="158"/>
      <c r="C895" s="159"/>
      <c r="D895" s="159"/>
      <c r="E895" s="160"/>
      <c r="F895" s="160"/>
      <c r="G895" s="160"/>
      <c r="H895" s="160"/>
      <c r="I895" s="160"/>
      <c r="J895" s="160"/>
      <c r="K895" s="161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2"/>
      <c r="X895" s="23"/>
      <c r="Y895" s="23"/>
      <c r="Z895" s="23"/>
      <c r="AA895" s="23"/>
      <c r="AB895" s="23"/>
    </row>
    <row r="896" ht="12.75" customHeight="1">
      <c r="A896" s="157"/>
      <c r="B896" s="158"/>
      <c r="C896" s="159"/>
      <c r="D896" s="159"/>
      <c r="E896" s="160"/>
      <c r="F896" s="160"/>
      <c r="G896" s="160"/>
      <c r="H896" s="160"/>
      <c r="I896" s="160"/>
      <c r="J896" s="160"/>
      <c r="K896" s="161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2"/>
      <c r="X896" s="23"/>
      <c r="Y896" s="23"/>
      <c r="Z896" s="23"/>
      <c r="AA896" s="23"/>
      <c r="AB896" s="23"/>
    </row>
    <row r="897" ht="12.75" customHeight="1">
      <c r="A897" s="157"/>
      <c r="B897" s="158"/>
      <c r="C897" s="159"/>
      <c r="D897" s="159"/>
      <c r="E897" s="160"/>
      <c r="F897" s="160"/>
      <c r="G897" s="160"/>
      <c r="H897" s="160"/>
      <c r="I897" s="160"/>
      <c r="J897" s="160"/>
      <c r="K897" s="161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2"/>
      <c r="X897" s="23"/>
      <c r="Y897" s="23"/>
      <c r="Z897" s="23"/>
      <c r="AA897" s="23"/>
      <c r="AB897" s="23"/>
    </row>
    <row r="898" ht="12.75" customHeight="1">
      <c r="A898" s="157"/>
      <c r="B898" s="158"/>
      <c r="C898" s="159"/>
      <c r="D898" s="159"/>
      <c r="E898" s="160"/>
      <c r="F898" s="160"/>
      <c r="G898" s="160"/>
      <c r="H898" s="160"/>
      <c r="I898" s="160"/>
      <c r="J898" s="160"/>
      <c r="K898" s="161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2"/>
      <c r="X898" s="23"/>
      <c r="Y898" s="23"/>
      <c r="Z898" s="23"/>
      <c r="AA898" s="23"/>
      <c r="AB898" s="23"/>
    </row>
    <row r="899" ht="12.75" customHeight="1">
      <c r="A899" s="157"/>
      <c r="B899" s="158"/>
      <c r="C899" s="159"/>
      <c r="D899" s="159"/>
      <c r="E899" s="160"/>
      <c r="F899" s="160"/>
      <c r="G899" s="160"/>
      <c r="H899" s="160"/>
      <c r="I899" s="160"/>
      <c r="J899" s="160"/>
      <c r="K899" s="161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2"/>
      <c r="X899" s="23"/>
      <c r="Y899" s="23"/>
      <c r="Z899" s="23"/>
      <c r="AA899" s="23"/>
      <c r="AB899" s="23"/>
    </row>
    <row r="900" ht="12.75" customHeight="1">
      <c r="A900" s="157"/>
      <c r="B900" s="158"/>
      <c r="C900" s="159"/>
      <c r="D900" s="159"/>
      <c r="E900" s="160"/>
      <c r="F900" s="160"/>
      <c r="G900" s="160"/>
      <c r="H900" s="160"/>
      <c r="I900" s="160"/>
      <c r="J900" s="160"/>
      <c r="K900" s="161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2"/>
      <c r="X900" s="23"/>
      <c r="Y900" s="23"/>
      <c r="Z900" s="23"/>
      <c r="AA900" s="23"/>
      <c r="AB900" s="23"/>
    </row>
    <row r="901" ht="12.75" customHeight="1">
      <c r="A901" s="157"/>
      <c r="B901" s="158"/>
      <c r="C901" s="159"/>
      <c r="D901" s="159"/>
      <c r="E901" s="160"/>
      <c r="F901" s="160"/>
      <c r="G901" s="160"/>
      <c r="H901" s="160"/>
      <c r="I901" s="160"/>
      <c r="J901" s="160"/>
      <c r="K901" s="161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2"/>
      <c r="X901" s="23"/>
      <c r="Y901" s="23"/>
      <c r="Z901" s="23"/>
      <c r="AA901" s="23"/>
      <c r="AB901" s="23"/>
    </row>
    <row r="902" ht="12.75" customHeight="1">
      <c r="A902" s="157"/>
      <c r="B902" s="158"/>
      <c r="C902" s="159"/>
      <c r="D902" s="159"/>
      <c r="E902" s="160"/>
      <c r="F902" s="160"/>
      <c r="G902" s="160"/>
      <c r="H902" s="160"/>
      <c r="I902" s="160"/>
      <c r="J902" s="160"/>
      <c r="K902" s="161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2"/>
      <c r="X902" s="23"/>
      <c r="Y902" s="23"/>
      <c r="Z902" s="23"/>
      <c r="AA902" s="23"/>
      <c r="AB902" s="23"/>
    </row>
    <row r="903" ht="12.75" customHeight="1">
      <c r="A903" s="157"/>
      <c r="B903" s="158"/>
      <c r="C903" s="159"/>
      <c r="D903" s="159"/>
      <c r="E903" s="160"/>
      <c r="F903" s="160"/>
      <c r="G903" s="160"/>
      <c r="H903" s="160"/>
      <c r="I903" s="160"/>
      <c r="J903" s="160"/>
      <c r="K903" s="161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2"/>
      <c r="X903" s="23"/>
      <c r="Y903" s="23"/>
      <c r="Z903" s="23"/>
      <c r="AA903" s="23"/>
      <c r="AB903" s="23"/>
    </row>
    <row r="904" ht="12.75" customHeight="1">
      <c r="A904" s="157"/>
      <c r="B904" s="158"/>
      <c r="C904" s="159"/>
      <c r="D904" s="159"/>
      <c r="E904" s="160"/>
      <c r="F904" s="160"/>
      <c r="G904" s="160"/>
      <c r="H904" s="160"/>
      <c r="I904" s="160"/>
      <c r="J904" s="160"/>
      <c r="K904" s="161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2"/>
      <c r="X904" s="23"/>
      <c r="Y904" s="23"/>
      <c r="Z904" s="23"/>
      <c r="AA904" s="23"/>
      <c r="AB904" s="23"/>
    </row>
    <row r="905" ht="12.75" customHeight="1">
      <c r="A905" s="157"/>
      <c r="B905" s="158"/>
      <c r="C905" s="159"/>
      <c r="D905" s="159"/>
      <c r="E905" s="160"/>
      <c r="F905" s="160"/>
      <c r="G905" s="160"/>
      <c r="H905" s="160"/>
      <c r="I905" s="160"/>
      <c r="J905" s="160"/>
      <c r="K905" s="161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2"/>
      <c r="X905" s="23"/>
      <c r="Y905" s="23"/>
      <c r="Z905" s="23"/>
      <c r="AA905" s="23"/>
      <c r="AB905" s="23"/>
    </row>
    <row r="906" ht="12.75" customHeight="1">
      <c r="A906" s="157"/>
      <c r="B906" s="158"/>
      <c r="C906" s="159"/>
      <c r="D906" s="159"/>
      <c r="E906" s="160"/>
      <c r="F906" s="160"/>
      <c r="G906" s="160"/>
      <c r="H906" s="160"/>
      <c r="I906" s="160"/>
      <c r="J906" s="160"/>
      <c r="K906" s="161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2"/>
      <c r="X906" s="23"/>
      <c r="Y906" s="23"/>
      <c r="Z906" s="23"/>
      <c r="AA906" s="23"/>
      <c r="AB906" s="23"/>
    </row>
    <row r="907" ht="12.75" customHeight="1">
      <c r="A907" s="157"/>
      <c r="B907" s="158"/>
      <c r="C907" s="159"/>
      <c r="D907" s="159"/>
      <c r="E907" s="160"/>
      <c r="F907" s="160"/>
      <c r="G907" s="160"/>
      <c r="H907" s="160"/>
      <c r="I907" s="160"/>
      <c r="J907" s="160"/>
      <c r="K907" s="161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2"/>
      <c r="X907" s="23"/>
      <c r="Y907" s="23"/>
      <c r="Z907" s="23"/>
      <c r="AA907" s="23"/>
      <c r="AB907" s="23"/>
    </row>
    <row r="908" ht="12.75" customHeight="1">
      <c r="A908" s="157"/>
      <c r="B908" s="158"/>
      <c r="C908" s="159"/>
      <c r="D908" s="159"/>
      <c r="E908" s="160"/>
      <c r="F908" s="160"/>
      <c r="G908" s="160"/>
      <c r="H908" s="160"/>
      <c r="I908" s="160"/>
      <c r="J908" s="160"/>
      <c r="K908" s="161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2"/>
      <c r="X908" s="23"/>
      <c r="Y908" s="23"/>
      <c r="Z908" s="23"/>
      <c r="AA908" s="23"/>
      <c r="AB908" s="23"/>
    </row>
    <row r="909" ht="12.75" customHeight="1">
      <c r="A909" s="157"/>
      <c r="B909" s="158"/>
      <c r="C909" s="159"/>
      <c r="D909" s="159"/>
      <c r="E909" s="160"/>
      <c r="F909" s="160"/>
      <c r="G909" s="160"/>
      <c r="H909" s="160"/>
      <c r="I909" s="160"/>
      <c r="J909" s="160"/>
      <c r="K909" s="161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2"/>
      <c r="X909" s="23"/>
      <c r="Y909" s="23"/>
      <c r="Z909" s="23"/>
      <c r="AA909" s="23"/>
      <c r="AB909" s="23"/>
    </row>
    <row r="910" ht="12.75" customHeight="1">
      <c r="A910" s="157"/>
      <c r="B910" s="158"/>
      <c r="C910" s="159"/>
      <c r="D910" s="159"/>
      <c r="E910" s="160"/>
      <c r="F910" s="160"/>
      <c r="G910" s="160"/>
      <c r="H910" s="160"/>
      <c r="I910" s="160"/>
      <c r="J910" s="160"/>
      <c r="K910" s="161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2"/>
      <c r="X910" s="23"/>
      <c r="Y910" s="23"/>
      <c r="Z910" s="23"/>
      <c r="AA910" s="23"/>
      <c r="AB910" s="23"/>
    </row>
    <row r="911" ht="12.75" customHeight="1">
      <c r="A911" s="157"/>
      <c r="B911" s="158"/>
      <c r="C911" s="159"/>
      <c r="D911" s="159"/>
      <c r="E911" s="160"/>
      <c r="F911" s="160"/>
      <c r="G911" s="160"/>
      <c r="H911" s="160"/>
      <c r="I911" s="160"/>
      <c r="J911" s="160"/>
      <c r="K911" s="161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2"/>
      <c r="X911" s="23"/>
      <c r="Y911" s="23"/>
      <c r="Z911" s="23"/>
      <c r="AA911" s="23"/>
      <c r="AB911" s="23"/>
    </row>
    <row r="912" ht="12.75" customHeight="1">
      <c r="A912" s="157"/>
      <c r="B912" s="158"/>
      <c r="C912" s="159"/>
      <c r="D912" s="159"/>
      <c r="E912" s="160"/>
      <c r="F912" s="160"/>
      <c r="G912" s="160"/>
      <c r="H912" s="160"/>
      <c r="I912" s="160"/>
      <c r="J912" s="160"/>
      <c r="K912" s="161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2"/>
      <c r="X912" s="23"/>
      <c r="Y912" s="23"/>
      <c r="Z912" s="23"/>
      <c r="AA912" s="23"/>
      <c r="AB912" s="23"/>
    </row>
    <row r="913" ht="12.75" customHeight="1">
      <c r="A913" s="157"/>
      <c r="B913" s="158"/>
      <c r="C913" s="159"/>
      <c r="D913" s="159"/>
      <c r="E913" s="160"/>
      <c r="F913" s="160"/>
      <c r="G913" s="160"/>
      <c r="H913" s="160"/>
      <c r="I913" s="160"/>
      <c r="J913" s="160"/>
      <c r="K913" s="161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2"/>
      <c r="X913" s="23"/>
      <c r="Y913" s="23"/>
      <c r="Z913" s="23"/>
      <c r="AA913" s="23"/>
      <c r="AB913" s="23"/>
    </row>
    <row r="914" ht="12.75" customHeight="1">
      <c r="A914" s="157"/>
      <c r="B914" s="158"/>
      <c r="C914" s="159"/>
      <c r="D914" s="159"/>
      <c r="E914" s="160"/>
      <c r="F914" s="160"/>
      <c r="G914" s="160"/>
      <c r="H914" s="160"/>
      <c r="I914" s="160"/>
      <c r="J914" s="160"/>
      <c r="K914" s="161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2"/>
      <c r="X914" s="23"/>
      <c r="Y914" s="23"/>
      <c r="Z914" s="23"/>
      <c r="AA914" s="23"/>
      <c r="AB914" s="23"/>
    </row>
    <row r="915" ht="12.75" customHeight="1">
      <c r="A915" s="157"/>
      <c r="B915" s="158"/>
      <c r="C915" s="159"/>
      <c r="D915" s="159"/>
      <c r="E915" s="160"/>
      <c r="F915" s="160"/>
      <c r="G915" s="160"/>
      <c r="H915" s="160"/>
      <c r="I915" s="160"/>
      <c r="J915" s="160"/>
      <c r="K915" s="161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2"/>
      <c r="X915" s="23"/>
      <c r="Y915" s="23"/>
      <c r="Z915" s="23"/>
      <c r="AA915" s="23"/>
      <c r="AB915" s="23"/>
    </row>
    <row r="916" ht="12.75" customHeight="1">
      <c r="A916" s="157"/>
      <c r="B916" s="158"/>
      <c r="C916" s="159"/>
      <c r="D916" s="159"/>
      <c r="E916" s="160"/>
      <c r="F916" s="160"/>
      <c r="G916" s="160"/>
      <c r="H916" s="160"/>
      <c r="I916" s="160"/>
      <c r="J916" s="160"/>
      <c r="K916" s="161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2"/>
      <c r="X916" s="23"/>
      <c r="Y916" s="23"/>
      <c r="Z916" s="23"/>
      <c r="AA916" s="23"/>
      <c r="AB916" s="23"/>
    </row>
    <row r="917" ht="12.75" customHeight="1">
      <c r="A917" s="157"/>
      <c r="B917" s="158"/>
      <c r="C917" s="159"/>
      <c r="D917" s="159"/>
      <c r="E917" s="160"/>
      <c r="F917" s="160"/>
      <c r="G917" s="160"/>
      <c r="H917" s="160"/>
      <c r="I917" s="160"/>
      <c r="J917" s="160"/>
      <c r="K917" s="161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2"/>
      <c r="X917" s="23"/>
      <c r="Y917" s="23"/>
      <c r="Z917" s="23"/>
      <c r="AA917" s="23"/>
      <c r="AB917" s="23"/>
    </row>
    <row r="918" ht="12.75" customHeight="1">
      <c r="A918" s="157"/>
      <c r="B918" s="158"/>
      <c r="C918" s="159"/>
      <c r="D918" s="159"/>
      <c r="E918" s="160"/>
      <c r="F918" s="160"/>
      <c r="G918" s="160"/>
      <c r="H918" s="160"/>
      <c r="I918" s="160"/>
      <c r="J918" s="160"/>
      <c r="K918" s="161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2"/>
      <c r="X918" s="23"/>
      <c r="Y918" s="23"/>
      <c r="Z918" s="23"/>
      <c r="AA918" s="23"/>
      <c r="AB918" s="23"/>
    </row>
    <row r="919" ht="12.75" customHeight="1">
      <c r="A919" s="157"/>
      <c r="B919" s="158"/>
      <c r="C919" s="159"/>
      <c r="D919" s="159"/>
      <c r="E919" s="160"/>
      <c r="F919" s="160"/>
      <c r="G919" s="160"/>
      <c r="H919" s="160"/>
      <c r="I919" s="160"/>
      <c r="J919" s="160"/>
      <c r="K919" s="161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2"/>
      <c r="X919" s="23"/>
      <c r="Y919" s="23"/>
      <c r="Z919" s="23"/>
      <c r="AA919" s="23"/>
      <c r="AB919" s="23"/>
    </row>
    <row r="920" ht="12.75" customHeight="1">
      <c r="A920" s="157"/>
      <c r="B920" s="158"/>
      <c r="C920" s="159"/>
      <c r="D920" s="159"/>
      <c r="E920" s="160"/>
      <c r="F920" s="160"/>
      <c r="G920" s="160"/>
      <c r="H920" s="160"/>
      <c r="I920" s="160"/>
      <c r="J920" s="160"/>
      <c r="K920" s="161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2"/>
      <c r="X920" s="23"/>
      <c r="Y920" s="23"/>
      <c r="Z920" s="23"/>
      <c r="AA920" s="23"/>
      <c r="AB920" s="23"/>
    </row>
    <row r="921" ht="12.75" customHeight="1">
      <c r="A921" s="157"/>
      <c r="B921" s="158"/>
      <c r="C921" s="159"/>
      <c r="D921" s="159"/>
      <c r="E921" s="160"/>
      <c r="F921" s="160"/>
      <c r="G921" s="160"/>
      <c r="H921" s="160"/>
      <c r="I921" s="160"/>
      <c r="J921" s="160"/>
      <c r="K921" s="161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2"/>
      <c r="X921" s="23"/>
      <c r="Y921" s="23"/>
      <c r="Z921" s="23"/>
      <c r="AA921" s="23"/>
      <c r="AB921" s="23"/>
    </row>
    <row r="922" ht="12.75" customHeight="1">
      <c r="A922" s="157"/>
      <c r="B922" s="158"/>
      <c r="C922" s="159"/>
      <c r="D922" s="159"/>
      <c r="E922" s="160"/>
      <c r="F922" s="160"/>
      <c r="G922" s="160"/>
      <c r="H922" s="160"/>
      <c r="I922" s="160"/>
      <c r="J922" s="160"/>
      <c r="K922" s="161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2"/>
      <c r="X922" s="23"/>
      <c r="Y922" s="23"/>
      <c r="Z922" s="23"/>
      <c r="AA922" s="23"/>
      <c r="AB922" s="23"/>
    </row>
    <row r="923" ht="12.75" customHeight="1">
      <c r="A923" s="157"/>
      <c r="B923" s="158"/>
      <c r="C923" s="159"/>
      <c r="D923" s="159"/>
      <c r="E923" s="160"/>
      <c r="F923" s="160"/>
      <c r="G923" s="160"/>
      <c r="H923" s="160"/>
      <c r="I923" s="160"/>
      <c r="J923" s="160"/>
      <c r="K923" s="161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2"/>
      <c r="X923" s="23"/>
      <c r="Y923" s="23"/>
      <c r="Z923" s="23"/>
      <c r="AA923" s="23"/>
      <c r="AB923" s="23"/>
    </row>
    <row r="924" ht="12.75" customHeight="1">
      <c r="A924" s="157"/>
      <c r="B924" s="158"/>
      <c r="C924" s="159"/>
      <c r="D924" s="159"/>
      <c r="E924" s="160"/>
      <c r="F924" s="160"/>
      <c r="G924" s="160"/>
      <c r="H924" s="160"/>
      <c r="I924" s="160"/>
      <c r="J924" s="160"/>
      <c r="K924" s="161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2"/>
      <c r="X924" s="23"/>
      <c r="Y924" s="23"/>
      <c r="Z924" s="23"/>
      <c r="AA924" s="23"/>
      <c r="AB924" s="23"/>
    </row>
    <row r="925" ht="12.75" customHeight="1">
      <c r="A925" s="157"/>
      <c r="B925" s="158"/>
      <c r="C925" s="159"/>
      <c r="D925" s="159"/>
      <c r="E925" s="160"/>
      <c r="F925" s="160"/>
      <c r="G925" s="160"/>
      <c r="H925" s="160"/>
      <c r="I925" s="160"/>
      <c r="J925" s="160"/>
      <c r="K925" s="161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2"/>
      <c r="X925" s="23"/>
      <c r="Y925" s="23"/>
      <c r="Z925" s="23"/>
      <c r="AA925" s="23"/>
      <c r="AB925" s="23"/>
    </row>
    <row r="926" ht="12.75" customHeight="1">
      <c r="A926" s="157"/>
      <c r="B926" s="158"/>
      <c r="C926" s="159"/>
      <c r="D926" s="159"/>
      <c r="E926" s="160"/>
      <c r="F926" s="160"/>
      <c r="G926" s="160"/>
      <c r="H926" s="160"/>
      <c r="I926" s="160"/>
      <c r="J926" s="160"/>
      <c r="K926" s="161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2"/>
      <c r="X926" s="23"/>
      <c r="Y926" s="23"/>
      <c r="Z926" s="23"/>
      <c r="AA926" s="23"/>
      <c r="AB926" s="23"/>
    </row>
    <row r="927" ht="12.75" customHeight="1">
      <c r="A927" s="157"/>
      <c r="B927" s="158"/>
      <c r="C927" s="159"/>
      <c r="D927" s="159"/>
      <c r="E927" s="160"/>
      <c r="F927" s="160"/>
      <c r="G927" s="160"/>
      <c r="H927" s="160"/>
      <c r="I927" s="160"/>
      <c r="J927" s="160"/>
      <c r="K927" s="161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2"/>
      <c r="X927" s="23"/>
      <c r="Y927" s="23"/>
      <c r="Z927" s="23"/>
      <c r="AA927" s="23"/>
      <c r="AB927" s="23"/>
    </row>
    <row r="928" ht="12.75" customHeight="1">
      <c r="A928" s="157"/>
      <c r="B928" s="158"/>
      <c r="C928" s="159"/>
      <c r="D928" s="159"/>
      <c r="E928" s="160"/>
      <c r="F928" s="160"/>
      <c r="G928" s="160"/>
      <c r="H928" s="160"/>
      <c r="I928" s="160"/>
      <c r="J928" s="160"/>
      <c r="K928" s="161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2"/>
      <c r="X928" s="23"/>
      <c r="Y928" s="23"/>
      <c r="Z928" s="23"/>
      <c r="AA928" s="23"/>
      <c r="AB928" s="23"/>
    </row>
    <row r="929" ht="12.75" customHeight="1">
      <c r="A929" s="157"/>
      <c r="B929" s="158"/>
      <c r="C929" s="159"/>
      <c r="D929" s="159"/>
      <c r="E929" s="160"/>
      <c r="F929" s="160"/>
      <c r="G929" s="160"/>
      <c r="H929" s="160"/>
      <c r="I929" s="160"/>
      <c r="J929" s="160"/>
      <c r="K929" s="161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2"/>
      <c r="X929" s="23"/>
      <c r="Y929" s="23"/>
      <c r="Z929" s="23"/>
      <c r="AA929" s="23"/>
      <c r="AB929" s="23"/>
    </row>
    <row r="930" ht="12.75" customHeight="1">
      <c r="A930" s="157"/>
      <c r="B930" s="158"/>
      <c r="C930" s="159"/>
      <c r="D930" s="159"/>
      <c r="E930" s="160"/>
      <c r="F930" s="160"/>
      <c r="G930" s="160"/>
      <c r="H930" s="160"/>
      <c r="I930" s="160"/>
      <c r="J930" s="160"/>
      <c r="K930" s="161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2"/>
      <c r="X930" s="23"/>
      <c r="Y930" s="23"/>
      <c r="Z930" s="23"/>
      <c r="AA930" s="23"/>
      <c r="AB930" s="23"/>
    </row>
    <row r="931" ht="12.75" customHeight="1">
      <c r="A931" s="157"/>
      <c r="B931" s="158"/>
      <c r="C931" s="159"/>
      <c r="D931" s="159"/>
      <c r="E931" s="160"/>
      <c r="F931" s="160"/>
      <c r="G931" s="160"/>
      <c r="H931" s="160"/>
      <c r="I931" s="160"/>
      <c r="J931" s="160"/>
      <c r="K931" s="161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2"/>
      <c r="X931" s="23"/>
      <c r="Y931" s="23"/>
      <c r="Z931" s="23"/>
      <c r="AA931" s="23"/>
      <c r="AB931" s="23"/>
    </row>
  </sheetData>
  <autoFilter ref="$N$472:$O$472"/>
  <customSheetViews>
    <customSheetView guid="{69F00490-06D2-4830-BBAB-85F01D2112F8}" filter="1" showAutoFilter="1">
      <autoFilter ref="$A$1:$W$931">
        <filterColumn colId="2">
          <filters blank="1">
            <filter val="09:00"/>
          </filters>
        </filterColumn>
      </autoFilter>
      <extLst>
        <ext uri="GoogleSheetsCustomDataVersion1">
          <go:sheetsCustomData xmlns:go="http://customooxmlschemas.google.com/" filterViewId="1747257018"/>
        </ext>
      </extLst>
    </customSheetView>
  </customSheetViews>
  <conditionalFormatting sqref="A732:AA931">
    <cfRule type="notContainsBlanks" dxfId="1" priority="1">
      <formula>LEN(TRIM(A732))&gt;0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6.0"/>
    <col customWidth="1" min="6" max="6" width="5.43"/>
    <col customWidth="1" min="7" max="7" width="5.29"/>
    <col customWidth="1" min="8" max="8" width="7.0"/>
    <col customWidth="1" min="9" max="9" width="5.29"/>
    <col customWidth="1" min="10" max="10" width="8.71"/>
    <col customWidth="1" min="11" max="11" width="5.86"/>
    <col customWidth="1" min="12" max="13" width="8.29"/>
    <col customWidth="1" min="14" max="14" width="9.43"/>
    <col customWidth="1" min="15" max="15" width="6.71"/>
    <col customWidth="1" min="16" max="16" width="6.0"/>
    <col customWidth="1" min="17" max="17" width="6.71"/>
    <col customWidth="1" min="18" max="18" width="8.86"/>
    <col customWidth="1" min="19" max="19" width="8.29"/>
    <col customWidth="1" min="20" max="20" width="7.0"/>
    <col customWidth="1" min="21" max="23" width="5.43"/>
    <col customWidth="1" min="24" max="24" width="6.43"/>
    <col customWidth="1" min="25" max="25" width="8.86"/>
    <col customWidth="1" min="26" max="26" width="7.29"/>
    <col customWidth="1" min="27" max="27" width="7.0"/>
    <col customWidth="1" min="28" max="28" width="10.71"/>
    <col customWidth="1" min="29" max="29" width="7.0"/>
    <col customWidth="1" min="30" max="30" width="9.0"/>
    <col customWidth="1" min="31" max="31" width="70.57"/>
  </cols>
  <sheetData>
    <row r="1">
      <c r="A1" s="4" t="s">
        <v>13</v>
      </c>
      <c r="B1" s="2" t="s">
        <v>17</v>
      </c>
      <c r="C1" s="3" t="s">
        <v>2</v>
      </c>
      <c r="D1" s="3" t="s">
        <v>3</v>
      </c>
      <c r="E1" s="4" t="s">
        <v>4</v>
      </c>
      <c r="F1" s="4" t="s">
        <v>5</v>
      </c>
      <c r="G1" s="7" t="s">
        <v>7</v>
      </c>
      <c r="H1" s="4" t="s">
        <v>8</v>
      </c>
      <c r="I1" s="4" t="s">
        <v>9</v>
      </c>
      <c r="J1" s="4" t="s">
        <v>27</v>
      </c>
      <c r="K1" s="4" t="s">
        <v>10</v>
      </c>
      <c r="L1" s="4" t="s">
        <v>26</v>
      </c>
      <c r="M1" s="4" t="s">
        <v>28</v>
      </c>
      <c r="N1" s="4" t="s">
        <v>29</v>
      </c>
      <c r="O1" s="4" t="s">
        <v>23</v>
      </c>
      <c r="P1" s="4" t="s">
        <v>30</v>
      </c>
      <c r="Q1" s="12" t="s">
        <v>15</v>
      </c>
      <c r="R1" s="14" t="s">
        <v>16</v>
      </c>
      <c r="S1" s="5" t="s">
        <v>18</v>
      </c>
      <c r="T1" s="16" t="s">
        <v>6</v>
      </c>
      <c r="U1" s="5" t="s">
        <v>19</v>
      </c>
      <c r="V1" s="5" t="s">
        <v>20</v>
      </c>
      <c r="W1" s="5" t="s">
        <v>21</v>
      </c>
      <c r="X1" s="5" t="s">
        <v>22</v>
      </c>
      <c r="Y1" s="18" t="s">
        <v>31</v>
      </c>
      <c r="Z1" s="19" t="s">
        <v>32</v>
      </c>
      <c r="AA1" s="20" t="s">
        <v>33</v>
      </c>
      <c r="AB1" s="20" t="s">
        <v>34</v>
      </c>
      <c r="AC1" s="20" t="s">
        <v>35</v>
      </c>
      <c r="AD1" s="20" t="s">
        <v>36</v>
      </c>
      <c r="AE1" s="20" t="s">
        <v>37</v>
      </c>
    </row>
    <row r="2">
      <c r="A2" s="8" t="s">
        <v>38</v>
      </c>
      <c r="B2" s="9">
        <v>43831.0</v>
      </c>
      <c r="C2" s="10">
        <v>0.375</v>
      </c>
      <c r="D2" s="10">
        <v>0.5</v>
      </c>
      <c r="E2" s="22"/>
      <c r="F2" s="22">
        <v>22.6</v>
      </c>
      <c r="G2" s="22">
        <v>28.8</v>
      </c>
      <c r="H2" s="22">
        <v>27.2</v>
      </c>
      <c r="I2" s="22">
        <v>0.1</v>
      </c>
      <c r="J2" s="22"/>
      <c r="K2" s="22">
        <v>27.6</v>
      </c>
      <c r="L2" s="22">
        <v>4.0</v>
      </c>
      <c r="M2" s="22"/>
      <c r="N2" s="22"/>
      <c r="O2" s="22">
        <v>78.4</v>
      </c>
      <c r="P2" s="22"/>
      <c r="Q2" s="24"/>
      <c r="R2" s="26">
        <f>E4</f>
        <v>30.8</v>
      </c>
      <c r="S2" s="22">
        <f>F2</f>
        <v>22.6</v>
      </c>
      <c r="T2" s="22">
        <f>(R2+S2)/2</f>
        <v>26.7</v>
      </c>
      <c r="U2" s="22">
        <f t="shared" ref="U2:U236" si="2">IF(H2="","",6.1078*(10^(((7.5*H2)/(237.3+H2)))))</f>
        <v>36.07043238</v>
      </c>
      <c r="V2" s="22">
        <f t="shared" ref="V2:V732" si="3">IF(U2="","",U2-(0.8*(G2-H2)))</f>
        <v>34.79043238</v>
      </c>
      <c r="W2" s="22">
        <f t="shared" ref="W2:W236" si="4">IF(G2="","",6.1078*(10^(((7.5*G2)/(237.3+G2)))))</f>
        <v>39.59220806</v>
      </c>
      <c r="X2" s="22">
        <f t="shared" ref="X2:X236" si="5">IF(W2="","",(V2/W2)*100)</f>
        <v>87.87191744</v>
      </c>
      <c r="Y2" s="35">
        <f>76.9+L2-O2</f>
        <v>2.5</v>
      </c>
      <c r="Z2" s="36">
        <v>2.0</v>
      </c>
      <c r="AA2" s="37">
        <v>1.0</v>
      </c>
      <c r="AB2" s="37">
        <v>1.0</v>
      </c>
      <c r="AC2" s="37">
        <v>1.0</v>
      </c>
      <c r="AD2" s="37">
        <v>2.0</v>
      </c>
      <c r="AE2" s="38" t="s">
        <v>47</v>
      </c>
    </row>
    <row r="3">
      <c r="A3" s="4" t="s">
        <v>38</v>
      </c>
      <c r="B3" s="29">
        <v>43831.0</v>
      </c>
      <c r="C3" s="3">
        <v>0.625</v>
      </c>
      <c r="D3" s="3">
        <v>0.75</v>
      </c>
      <c r="E3" s="39"/>
      <c r="F3" s="39"/>
      <c r="G3" s="39">
        <v>26.8</v>
      </c>
      <c r="H3" s="39">
        <v>26.4</v>
      </c>
      <c r="I3" s="39">
        <v>0.7</v>
      </c>
      <c r="J3" s="39"/>
      <c r="K3" s="39">
        <v>27.7</v>
      </c>
      <c r="L3" s="39"/>
      <c r="M3" s="39"/>
      <c r="N3" s="39"/>
      <c r="O3" s="39"/>
      <c r="P3" s="39"/>
      <c r="Q3" s="40"/>
      <c r="R3" s="41" t="str">
        <f t="shared" ref="R3:S3" si="1">E3</f>
        <v/>
      </c>
      <c r="S3" s="42" t="str">
        <f t="shared" si="1"/>
        <v/>
      </c>
      <c r="T3" s="39"/>
      <c r="U3" s="39">
        <f t="shared" si="2"/>
        <v>34.41422945</v>
      </c>
      <c r="V3" s="22">
        <f t="shared" si="3"/>
        <v>34.09422945</v>
      </c>
      <c r="W3" s="39">
        <f t="shared" si="4"/>
        <v>35.23385461</v>
      </c>
      <c r="X3" s="39">
        <f t="shared" si="5"/>
        <v>96.76553937</v>
      </c>
      <c r="Y3" s="43"/>
      <c r="Z3" s="44"/>
      <c r="AA3" s="45">
        <v>2.0</v>
      </c>
      <c r="AB3" s="45">
        <v>1.0</v>
      </c>
      <c r="AC3" s="45">
        <v>1.0</v>
      </c>
      <c r="AD3" s="45">
        <v>3.0</v>
      </c>
      <c r="AE3" s="45"/>
    </row>
    <row r="4">
      <c r="A4" s="8" t="s">
        <v>48</v>
      </c>
      <c r="B4" s="9">
        <v>43832.0</v>
      </c>
      <c r="C4" s="10">
        <v>0.375</v>
      </c>
      <c r="D4" s="10">
        <v>0.5</v>
      </c>
      <c r="E4" s="22">
        <v>30.8</v>
      </c>
      <c r="F4" s="22">
        <v>23.6</v>
      </c>
      <c r="G4" s="22">
        <v>27.0</v>
      </c>
      <c r="H4" s="22">
        <v>25.2</v>
      </c>
      <c r="I4" s="22">
        <v>1.9</v>
      </c>
      <c r="J4" s="22"/>
      <c r="K4" s="22">
        <v>28.2</v>
      </c>
      <c r="L4" s="22">
        <v>11.25</v>
      </c>
      <c r="M4" s="22"/>
      <c r="N4" s="22"/>
      <c r="O4" s="22" t="s">
        <v>50</v>
      </c>
      <c r="P4" s="22">
        <v>65.52</v>
      </c>
      <c r="Q4" s="24"/>
      <c r="R4" s="26">
        <f>E6</f>
        <v>31.1</v>
      </c>
      <c r="S4" s="22">
        <f>F4</f>
        <v>23.6</v>
      </c>
      <c r="T4" s="22">
        <f>(R4+S4)/2</f>
        <v>27.35</v>
      </c>
      <c r="U4" s="22">
        <f t="shared" si="2"/>
        <v>32.05419006</v>
      </c>
      <c r="V4" s="22">
        <f t="shared" si="3"/>
        <v>30.61419006</v>
      </c>
      <c r="W4" s="22">
        <f t="shared" si="4"/>
        <v>35.65000614</v>
      </c>
      <c r="X4" s="22">
        <f t="shared" si="5"/>
        <v>85.87429112</v>
      </c>
      <c r="Y4" s="35">
        <v>1.14</v>
      </c>
      <c r="Z4" s="36"/>
      <c r="AA4" s="37">
        <v>1.0</v>
      </c>
      <c r="AB4" s="37">
        <v>1.0</v>
      </c>
      <c r="AC4" s="37">
        <v>1.0</v>
      </c>
      <c r="AD4" s="37">
        <v>3.0</v>
      </c>
      <c r="AE4" s="49" t="s">
        <v>51</v>
      </c>
    </row>
    <row r="5">
      <c r="A5" s="4" t="s">
        <v>48</v>
      </c>
      <c r="B5" s="29">
        <v>43832.0</v>
      </c>
      <c r="C5" s="3">
        <v>0.625</v>
      </c>
      <c r="D5" s="3">
        <v>0.75</v>
      </c>
      <c r="E5" s="39"/>
      <c r="F5" s="39"/>
      <c r="G5" s="39">
        <v>31.4</v>
      </c>
      <c r="H5" s="39">
        <v>28.6</v>
      </c>
      <c r="I5" s="39">
        <v>0.8</v>
      </c>
      <c r="J5" s="39"/>
      <c r="K5" s="39">
        <v>28.8</v>
      </c>
      <c r="L5" s="39"/>
      <c r="M5" s="39"/>
      <c r="N5" s="39"/>
      <c r="O5" s="39"/>
      <c r="P5" s="39"/>
      <c r="Q5" s="40"/>
      <c r="R5" s="41" t="str">
        <f t="shared" ref="R5:S5" si="6">E5</f>
        <v/>
      </c>
      <c r="S5" s="51" t="str">
        <f t="shared" si="6"/>
        <v/>
      </c>
      <c r="T5" s="39"/>
      <c r="U5" s="39">
        <f t="shared" si="2"/>
        <v>39.13623594</v>
      </c>
      <c r="V5" s="22">
        <f t="shared" si="3"/>
        <v>36.89623594</v>
      </c>
      <c r="W5" s="39">
        <f t="shared" si="4"/>
        <v>45.95438267</v>
      </c>
      <c r="X5" s="39">
        <f t="shared" si="5"/>
        <v>80.28882947</v>
      </c>
      <c r="Y5" s="43"/>
      <c r="Z5" s="44"/>
      <c r="AA5" s="45">
        <v>1.0</v>
      </c>
      <c r="AB5" s="45">
        <v>1.0</v>
      </c>
      <c r="AC5" s="45">
        <v>3.0</v>
      </c>
      <c r="AD5" s="45">
        <v>2.0</v>
      </c>
      <c r="AE5" s="52"/>
    </row>
    <row r="6">
      <c r="A6" s="8" t="s">
        <v>53</v>
      </c>
      <c r="B6" s="9">
        <v>43833.0</v>
      </c>
      <c r="C6" s="10">
        <v>0.375</v>
      </c>
      <c r="D6" s="10">
        <v>0.5</v>
      </c>
      <c r="E6" s="22">
        <v>31.1</v>
      </c>
      <c r="F6" s="22">
        <v>23.2</v>
      </c>
      <c r="G6" s="22">
        <v>26.4</v>
      </c>
      <c r="H6" s="22">
        <v>25.9</v>
      </c>
      <c r="I6" s="22">
        <v>0.2</v>
      </c>
      <c r="J6" s="22" t="s">
        <v>54</v>
      </c>
      <c r="K6" s="22">
        <v>26.7</v>
      </c>
      <c r="L6" s="22">
        <v>11.5</v>
      </c>
      <c r="M6" s="22"/>
      <c r="N6" s="22" t="s">
        <v>55</v>
      </c>
      <c r="O6" s="22">
        <v>71.48</v>
      </c>
      <c r="P6" s="22"/>
      <c r="Q6" s="24"/>
      <c r="R6" s="26">
        <f>E8</f>
        <v>32</v>
      </c>
      <c r="S6" s="22">
        <f>F6</f>
        <v>23.2</v>
      </c>
      <c r="T6" s="22">
        <f>(R6+S6)/2</f>
        <v>27.6</v>
      </c>
      <c r="U6" s="22">
        <f t="shared" si="2"/>
        <v>33.41309631</v>
      </c>
      <c r="V6" s="22">
        <f t="shared" si="3"/>
        <v>33.01309631</v>
      </c>
      <c r="W6" s="22">
        <f t="shared" si="4"/>
        <v>34.41422945</v>
      </c>
      <c r="X6" s="22">
        <f t="shared" si="5"/>
        <v>95.92862266</v>
      </c>
      <c r="Y6" s="35">
        <f>P4+L6-O6</f>
        <v>5.54</v>
      </c>
      <c r="Z6" s="36"/>
      <c r="AA6" s="37">
        <v>1.0</v>
      </c>
      <c r="AB6" s="37">
        <v>1.0</v>
      </c>
      <c r="AC6" s="37">
        <v>1.0</v>
      </c>
      <c r="AD6" s="37">
        <v>3.0</v>
      </c>
      <c r="AE6" s="49"/>
    </row>
    <row r="7">
      <c r="A7" s="4" t="s">
        <v>53</v>
      </c>
      <c r="B7" s="29">
        <v>43833.0</v>
      </c>
      <c r="C7" s="3">
        <v>0.625</v>
      </c>
      <c r="D7" s="3">
        <v>0.75</v>
      </c>
      <c r="E7" s="39"/>
      <c r="F7" s="39"/>
      <c r="G7" s="39">
        <v>26.6</v>
      </c>
      <c r="H7" s="39">
        <v>26.2</v>
      </c>
      <c r="I7" s="39">
        <v>0.4</v>
      </c>
      <c r="J7" s="39" t="s">
        <v>56</v>
      </c>
      <c r="K7" s="39">
        <v>27.3</v>
      </c>
      <c r="L7" s="39"/>
      <c r="M7" s="39"/>
      <c r="N7" s="39"/>
      <c r="O7" s="39"/>
      <c r="P7" s="39"/>
      <c r="Q7" s="40"/>
      <c r="R7" s="41" t="str">
        <f t="shared" ref="R7:S7" si="7">E7</f>
        <v/>
      </c>
      <c r="S7" s="42" t="str">
        <f t="shared" si="7"/>
        <v/>
      </c>
      <c r="T7" s="39"/>
      <c r="U7" s="39">
        <f t="shared" si="2"/>
        <v>34.01068335</v>
      </c>
      <c r="V7" s="22">
        <f t="shared" si="3"/>
        <v>33.69068335</v>
      </c>
      <c r="W7" s="39">
        <f t="shared" si="4"/>
        <v>34.82194116</v>
      </c>
      <c r="X7" s="39">
        <f t="shared" si="5"/>
        <v>96.75130742</v>
      </c>
      <c r="Y7" s="43"/>
      <c r="Z7" s="44"/>
      <c r="AA7" s="45">
        <v>2.0</v>
      </c>
      <c r="AB7" s="45">
        <v>1.0</v>
      </c>
      <c r="AC7" s="45">
        <v>2.0</v>
      </c>
      <c r="AD7" s="45">
        <v>3.0</v>
      </c>
      <c r="AE7" s="52"/>
    </row>
    <row r="8">
      <c r="A8" s="8" t="s">
        <v>58</v>
      </c>
      <c r="B8" s="9">
        <v>43834.0</v>
      </c>
      <c r="C8" s="10">
        <v>0.375</v>
      </c>
      <c r="D8" s="10">
        <v>0.5</v>
      </c>
      <c r="E8" s="22">
        <v>32.0</v>
      </c>
      <c r="F8" s="22">
        <v>23.8</v>
      </c>
      <c r="G8" s="22">
        <v>27.6</v>
      </c>
      <c r="H8" s="22">
        <v>26.6</v>
      </c>
      <c r="I8" s="22">
        <v>0.4</v>
      </c>
      <c r="J8" s="22" t="s">
        <v>56</v>
      </c>
      <c r="K8" s="22">
        <v>27.8</v>
      </c>
      <c r="L8" s="22">
        <v>2.25</v>
      </c>
      <c r="M8" s="22"/>
      <c r="N8" s="22">
        <v>15.0</v>
      </c>
      <c r="O8" s="22">
        <v>73.52</v>
      </c>
      <c r="P8" s="22"/>
      <c r="Q8" s="24"/>
      <c r="R8" s="26">
        <f>E10</f>
        <v>32.1</v>
      </c>
      <c r="S8" s="22">
        <f>F8</f>
        <v>23.8</v>
      </c>
      <c r="T8" s="22">
        <f>(R8+S8)/2</f>
        <v>27.95</v>
      </c>
      <c r="U8" s="22">
        <f t="shared" si="2"/>
        <v>34.82194116</v>
      </c>
      <c r="V8" s="22">
        <f t="shared" si="3"/>
        <v>34.02194116</v>
      </c>
      <c r="W8" s="22">
        <f t="shared" si="4"/>
        <v>36.92425667</v>
      </c>
      <c r="X8" s="22">
        <f t="shared" si="5"/>
        <v>92.13981332</v>
      </c>
      <c r="Y8" s="35">
        <f>O8-L8-O6</f>
        <v>-0.21</v>
      </c>
      <c r="Z8" s="36"/>
      <c r="AA8" s="37">
        <v>1.0</v>
      </c>
      <c r="AB8" s="37">
        <v>1.0</v>
      </c>
      <c r="AC8" s="37">
        <v>1.0</v>
      </c>
      <c r="AD8" s="37">
        <v>3.0</v>
      </c>
      <c r="AE8" s="49"/>
    </row>
    <row r="9">
      <c r="A9" s="4" t="s">
        <v>58</v>
      </c>
      <c r="B9" s="55">
        <v>43834.0</v>
      </c>
      <c r="C9" s="3">
        <v>0.625</v>
      </c>
      <c r="D9" s="3">
        <v>0.75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40"/>
      <c r="R9" s="41" t="str">
        <f t="shared" ref="R9:S9" si="8">E9</f>
        <v/>
      </c>
      <c r="S9" s="42" t="str">
        <f t="shared" si="8"/>
        <v/>
      </c>
      <c r="T9" s="39"/>
      <c r="U9" s="39" t="str">
        <f t="shared" si="2"/>
        <v/>
      </c>
      <c r="V9" s="22" t="str">
        <f t="shared" si="3"/>
        <v/>
      </c>
      <c r="W9" s="39" t="str">
        <f t="shared" si="4"/>
        <v/>
      </c>
      <c r="X9" s="39" t="str">
        <f t="shared" si="5"/>
        <v/>
      </c>
      <c r="Y9" s="43"/>
      <c r="Z9" s="44"/>
      <c r="AA9" s="45"/>
      <c r="AB9" s="45"/>
      <c r="AC9" s="45"/>
      <c r="AD9" s="45"/>
      <c r="AE9" s="52"/>
    </row>
    <row r="10">
      <c r="A10" s="8" t="s">
        <v>60</v>
      </c>
      <c r="B10" s="9">
        <v>43835.0</v>
      </c>
      <c r="C10" s="10">
        <v>0.375</v>
      </c>
      <c r="D10" s="10">
        <v>0.5</v>
      </c>
      <c r="E10" s="22">
        <v>32.1</v>
      </c>
      <c r="F10" s="22">
        <v>23.6</v>
      </c>
      <c r="G10" s="22">
        <v>27.2</v>
      </c>
      <c r="H10" s="22">
        <v>26.2</v>
      </c>
      <c r="I10" s="22">
        <v>0.1</v>
      </c>
      <c r="J10" s="22" t="s">
        <v>61</v>
      </c>
      <c r="K10" s="22">
        <v>27.5</v>
      </c>
      <c r="L10" s="22">
        <v>29.25</v>
      </c>
      <c r="M10" s="22"/>
      <c r="N10" s="22">
        <v>196.0</v>
      </c>
      <c r="O10" s="22">
        <v>91.46</v>
      </c>
      <c r="P10" s="22">
        <v>67.91</v>
      </c>
      <c r="Q10" s="24"/>
      <c r="R10" s="26">
        <f>E12</f>
        <v>30.7</v>
      </c>
      <c r="S10" s="22">
        <f>F10</f>
        <v>23.6</v>
      </c>
      <c r="T10" s="22">
        <f>(R10+S10)/2</f>
        <v>27.15</v>
      </c>
      <c r="U10" s="22">
        <f t="shared" si="2"/>
        <v>34.01068335</v>
      </c>
      <c r="V10" s="22">
        <f t="shared" si="3"/>
        <v>33.21068335</v>
      </c>
      <c r="W10" s="22">
        <f t="shared" si="4"/>
        <v>36.07043238</v>
      </c>
      <c r="X10" s="22">
        <f t="shared" si="5"/>
        <v>92.07176392</v>
      </c>
      <c r="Y10" s="35">
        <f>O8+L10-O10</f>
        <v>11.31</v>
      </c>
      <c r="Z10" s="36"/>
      <c r="AA10" s="37">
        <v>1.0</v>
      </c>
      <c r="AB10" s="37">
        <v>1.0</v>
      </c>
      <c r="AC10" s="37">
        <v>1.0</v>
      </c>
      <c r="AD10" s="37">
        <v>3.0</v>
      </c>
      <c r="AE10" s="49" t="s">
        <v>62</v>
      </c>
    </row>
    <row r="11">
      <c r="A11" s="4" t="s">
        <v>60</v>
      </c>
      <c r="B11" s="29">
        <v>43835.0</v>
      </c>
      <c r="C11" s="3">
        <v>0.625</v>
      </c>
      <c r="D11" s="3">
        <v>0.75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0"/>
      <c r="R11" s="41" t="str">
        <f t="shared" ref="R11:S11" si="9">E11</f>
        <v/>
      </c>
      <c r="S11" s="42" t="str">
        <f t="shared" si="9"/>
        <v/>
      </c>
      <c r="T11" s="39"/>
      <c r="U11" s="39" t="str">
        <f t="shared" si="2"/>
        <v/>
      </c>
      <c r="V11" s="22" t="str">
        <f t="shared" si="3"/>
        <v/>
      </c>
      <c r="W11" s="39" t="str">
        <f t="shared" si="4"/>
        <v/>
      </c>
      <c r="X11" s="39" t="str">
        <f t="shared" si="5"/>
        <v/>
      </c>
      <c r="Y11" s="43"/>
      <c r="Z11" s="44"/>
      <c r="AA11" s="45"/>
      <c r="AB11" s="45"/>
      <c r="AC11" s="45"/>
      <c r="AD11" s="45"/>
      <c r="AE11" s="52"/>
    </row>
    <row r="12">
      <c r="A12" s="8" t="s">
        <v>64</v>
      </c>
      <c r="B12" s="9">
        <v>43836.0</v>
      </c>
      <c r="C12" s="10">
        <v>0.375</v>
      </c>
      <c r="D12" s="10">
        <v>0.5</v>
      </c>
      <c r="E12" s="22">
        <v>30.7</v>
      </c>
      <c r="F12" s="22">
        <v>24.2</v>
      </c>
      <c r="G12" s="22">
        <v>26.1</v>
      </c>
      <c r="H12" s="22">
        <v>25.6</v>
      </c>
      <c r="I12" s="22">
        <v>0.1</v>
      </c>
      <c r="J12" s="22" t="s">
        <v>65</v>
      </c>
      <c r="K12" s="22">
        <v>27.4</v>
      </c>
      <c r="L12" s="22">
        <v>10.75</v>
      </c>
      <c r="M12" s="22"/>
      <c r="N12" s="22">
        <v>76.0</v>
      </c>
      <c r="O12" s="22">
        <v>73.59</v>
      </c>
      <c r="P12" s="22"/>
      <c r="Q12" s="24"/>
      <c r="R12" s="26">
        <f>E14</f>
        <v>29</v>
      </c>
      <c r="S12" s="22">
        <f>F12</f>
        <v>24.2</v>
      </c>
      <c r="T12" s="22">
        <f>(R12+S12)/2</f>
        <v>26.6</v>
      </c>
      <c r="U12" s="22">
        <f t="shared" si="2"/>
        <v>32.82468122</v>
      </c>
      <c r="V12" s="22">
        <f t="shared" si="3"/>
        <v>32.42468122</v>
      </c>
      <c r="W12" s="22">
        <f t="shared" si="4"/>
        <v>33.81046118</v>
      </c>
      <c r="X12" s="22">
        <f t="shared" si="5"/>
        <v>95.90132783</v>
      </c>
      <c r="Y12" s="35">
        <f>P10+L12-O12</f>
        <v>5.07</v>
      </c>
      <c r="Z12" s="36"/>
      <c r="AA12" s="37">
        <v>2.0</v>
      </c>
      <c r="AB12" s="37">
        <v>1.0</v>
      </c>
      <c r="AC12" s="37">
        <v>1.0</v>
      </c>
      <c r="AD12" s="37">
        <v>3.0</v>
      </c>
      <c r="AE12" s="49"/>
    </row>
    <row r="13">
      <c r="A13" s="4" t="s">
        <v>64</v>
      </c>
      <c r="B13" s="29">
        <v>43836.0</v>
      </c>
      <c r="C13" s="3">
        <v>0.625</v>
      </c>
      <c r="D13" s="3">
        <v>0.75</v>
      </c>
      <c r="E13" s="39"/>
      <c r="F13" s="39"/>
      <c r="G13" s="39">
        <v>27.6</v>
      </c>
      <c r="H13" s="39">
        <v>26.8</v>
      </c>
      <c r="I13" s="39">
        <v>0.7</v>
      </c>
      <c r="J13" s="39" t="s">
        <v>61</v>
      </c>
      <c r="K13" s="39">
        <v>26.0</v>
      </c>
      <c r="L13" s="39"/>
      <c r="M13" s="39"/>
      <c r="N13" s="39"/>
      <c r="O13" s="39"/>
      <c r="P13" s="39"/>
      <c r="Q13" s="40"/>
      <c r="R13" s="41" t="str">
        <f t="shared" ref="R13:S13" si="10">E13</f>
        <v/>
      </c>
      <c r="S13" s="42" t="str">
        <f t="shared" si="10"/>
        <v/>
      </c>
      <c r="T13" s="39"/>
      <c r="U13" s="39">
        <f t="shared" si="2"/>
        <v>35.23385461</v>
      </c>
      <c r="V13" s="22">
        <f t="shared" si="3"/>
        <v>34.59385461</v>
      </c>
      <c r="W13" s="39">
        <f t="shared" si="4"/>
        <v>36.92425667</v>
      </c>
      <c r="X13" s="39">
        <f t="shared" si="5"/>
        <v>93.68869607</v>
      </c>
      <c r="Y13" s="43"/>
      <c r="Z13" s="44"/>
      <c r="AA13" s="45">
        <v>1.0</v>
      </c>
      <c r="AB13" s="45">
        <v>1.0</v>
      </c>
      <c r="AC13" s="45">
        <v>1.0</v>
      </c>
      <c r="AD13" s="45">
        <v>3.0</v>
      </c>
      <c r="AE13" s="52"/>
    </row>
    <row r="14">
      <c r="A14" s="8" t="s">
        <v>68</v>
      </c>
      <c r="B14" s="9">
        <v>43837.0</v>
      </c>
      <c r="C14" s="10">
        <v>0.375</v>
      </c>
      <c r="D14" s="10">
        <v>0.5</v>
      </c>
      <c r="E14" s="22">
        <v>29.0</v>
      </c>
      <c r="F14" s="22">
        <v>22.6</v>
      </c>
      <c r="G14" s="22">
        <v>24.4</v>
      </c>
      <c r="H14" s="22">
        <v>24.0</v>
      </c>
      <c r="I14" s="22">
        <v>1.6</v>
      </c>
      <c r="J14" s="22" t="s">
        <v>54</v>
      </c>
      <c r="K14" s="22">
        <v>25.7</v>
      </c>
      <c r="L14" s="22">
        <v>4.25</v>
      </c>
      <c r="M14" s="22"/>
      <c r="N14" s="22">
        <v>30.0</v>
      </c>
      <c r="O14" s="22">
        <v>78.91</v>
      </c>
      <c r="P14" s="22"/>
      <c r="Q14" s="24"/>
      <c r="R14" s="26">
        <f>E16</f>
        <v>31.4</v>
      </c>
      <c r="S14" s="22">
        <f>F14</f>
        <v>22.6</v>
      </c>
      <c r="T14" s="22">
        <f>(R14+S14)/2</f>
        <v>27</v>
      </c>
      <c r="U14" s="22">
        <f t="shared" si="2"/>
        <v>29.83652107</v>
      </c>
      <c r="V14" s="22">
        <f t="shared" si="3"/>
        <v>29.51652107</v>
      </c>
      <c r="W14" s="22">
        <f t="shared" si="4"/>
        <v>30.56038249</v>
      </c>
      <c r="X14" s="22">
        <f t="shared" si="5"/>
        <v>96.58426585</v>
      </c>
      <c r="Y14" s="35">
        <f>O14-L14-O12</f>
        <v>1.07</v>
      </c>
      <c r="Z14" s="36"/>
      <c r="AA14" s="37">
        <v>1.0</v>
      </c>
      <c r="AB14" s="37">
        <v>1.0</v>
      </c>
      <c r="AC14" s="37">
        <v>1.0</v>
      </c>
      <c r="AD14" s="37">
        <v>3.0</v>
      </c>
      <c r="AE14" s="49"/>
    </row>
    <row r="15">
      <c r="A15" s="4" t="s">
        <v>68</v>
      </c>
      <c r="B15" s="29">
        <v>43837.0</v>
      </c>
      <c r="C15" s="3">
        <v>0.625</v>
      </c>
      <c r="D15" s="3">
        <v>0.75</v>
      </c>
      <c r="E15" s="39"/>
      <c r="F15" s="39"/>
      <c r="G15" s="39">
        <v>26.2</v>
      </c>
      <c r="H15" s="39">
        <v>25.6</v>
      </c>
      <c r="I15" s="39">
        <v>2.0</v>
      </c>
      <c r="J15" s="39" t="s">
        <v>61</v>
      </c>
      <c r="K15" s="39">
        <v>25.6</v>
      </c>
      <c r="L15" s="39"/>
      <c r="M15" s="39"/>
      <c r="N15" s="39"/>
      <c r="O15" s="39">
        <v>80.38</v>
      </c>
      <c r="P15" s="39"/>
      <c r="Q15" s="40"/>
      <c r="R15" s="41" t="str">
        <f t="shared" ref="R15:S15" si="11">E15</f>
        <v/>
      </c>
      <c r="S15" s="42" t="str">
        <f t="shared" si="11"/>
        <v/>
      </c>
      <c r="T15" s="39"/>
      <c r="U15" s="39">
        <f t="shared" si="2"/>
        <v>32.82468122</v>
      </c>
      <c r="V15" s="22">
        <f t="shared" si="3"/>
        <v>32.34468122</v>
      </c>
      <c r="W15" s="39">
        <f t="shared" si="4"/>
        <v>34.01068335</v>
      </c>
      <c r="X15" s="39">
        <f t="shared" si="5"/>
        <v>95.10153291</v>
      </c>
      <c r="Y15" s="43"/>
      <c r="Z15" s="44"/>
      <c r="AA15" s="45">
        <v>2.0</v>
      </c>
      <c r="AB15" s="45">
        <v>1.0</v>
      </c>
      <c r="AC15" s="45">
        <v>1.0</v>
      </c>
      <c r="AD15" s="45"/>
      <c r="AE15" s="52"/>
    </row>
    <row r="16">
      <c r="A16" s="8" t="s">
        <v>38</v>
      </c>
      <c r="B16" s="9">
        <v>43838.0</v>
      </c>
      <c r="C16" s="10">
        <v>0.375</v>
      </c>
      <c r="D16" s="10">
        <v>0.5</v>
      </c>
      <c r="E16" s="22">
        <v>31.4</v>
      </c>
      <c r="F16" s="22">
        <v>23.2</v>
      </c>
      <c r="G16" s="22">
        <v>28.0</v>
      </c>
      <c r="H16" s="22">
        <v>26.6</v>
      </c>
      <c r="I16" s="22">
        <v>0.4</v>
      </c>
      <c r="J16" s="22" t="s">
        <v>61</v>
      </c>
      <c r="K16" s="22">
        <v>27.2</v>
      </c>
      <c r="L16" s="22">
        <v>2.75</v>
      </c>
      <c r="M16" s="22"/>
      <c r="N16" s="22">
        <v>11.5</v>
      </c>
      <c r="O16" s="22">
        <v>77.21</v>
      </c>
      <c r="P16" s="22"/>
      <c r="Q16" s="24"/>
      <c r="R16" s="26">
        <f>E18</f>
        <v>30.6</v>
      </c>
      <c r="S16" s="22">
        <f>F16</f>
        <v>23.2</v>
      </c>
      <c r="T16" s="22">
        <f>(R16+S16)/2</f>
        <v>26.9</v>
      </c>
      <c r="U16" s="22">
        <f t="shared" si="2"/>
        <v>34.82194116</v>
      </c>
      <c r="V16" s="22">
        <f t="shared" si="3"/>
        <v>33.70194116</v>
      </c>
      <c r="W16" s="22">
        <f t="shared" si="4"/>
        <v>37.79562539</v>
      </c>
      <c r="X16" s="22">
        <f t="shared" si="5"/>
        <v>89.16889406</v>
      </c>
      <c r="Y16" s="35">
        <f>O14+L16-O16</f>
        <v>4.45</v>
      </c>
      <c r="Z16" s="36"/>
      <c r="AA16" s="37">
        <v>1.0</v>
      </c>
      <c r="AB16" s="37">
        <v>1.0</v>
      </c>
      <c r="AC16" s="37">
        <v>1.0</v>
      </c>
      <c r="AD16" s="37">
        <v>2.0</v>
      </c>
      <c r="AE16" s="49"/>
    </row>
    <row r="17">
      <c r="A17" s="4" t="s">
        <v>38</v>
      </c>
      <c r="B17" s="29">
        <v>43838.0</v>
      </c>
      <c r="C17" s="3">
        <v>0.625</v>
      </c>
      <c r="D17" s="3">
        <v>0.75</v>
      </c>
      <c r="E17" s="39"/>
      <c r="F17" s="39"/>
      <c r="G17" s="39">
        <v>27.4</v>
      </c>
      <c r="H17" s="39">
        <v>26.0</v>
      </c>
      <c r="I17" s="39">
        <v>2.7</v>
      </c>
      <c r="J17" s="39" t="s">
        <v>61</v>
      </c>
      <c r="K17" s="39">
        <v>24.0</v>
      </c>
      <c r="L17" s="39"/>
      <c r="M17" s="39"/>
      <c r="N17" s="39"/>
      <c r="O17" s="39">
        <v>77.87</v>
      </c>
      <c r="P17" s="39"/>
      <c r="Q17" s="40"/>
      <c r="R17" s="41" t="str">
        <f t="shared" ref="R17:S17" si="12">E17</f>
        <v/>
      </c>
      <c r="S17" s="42" t="str">
        <f t="shared" si="12"/>
        <v/>
      </c>
      <c r="T17" s="39"/>
      <c r="U17" s="39">
        <f t="shared" si="2"/>
        <v>33.61126698</v>
      </c>
      <c r="V17" s="22">
        <f t="shared" si="3"/>
        <v>32.49126698</v>
      </c>
      <c r="W17" s="39">
        <f t="shared" si="4"/>
        <v>36.49517019</v>
      </c>
      <c r="X17" s="39">
        <f t="shared" si="5"/>
        <v>89.02895046</v>
      </c>
      <c r="Y17" s="43"/>
      <c r="Z17" s="44"/>
      <c r="AA17" s="45">
        <v>1.0</v>
      </c>
      <c r="AB17" s="45">
        <v>1.0</v>
      </c>
      <c r="AC17" s="45">
        <v>1.0</v>
      </c>
      <c r="AD17" s="45">
        <v>3.0</v>
      </c>
      <c r="AE17" s="52"/>
    </row>
    <row r="18">
      <c r="A18" s="8" t="s">
        <v>48</v>
      </c>
      <c r="B18" s="9">
        <v>43839.0</v>
      </c>
      <c r="C18" s="10">
        <v>0.375</v>
      </c>
      <c r="D18" s="10">
        <v>0.5</v>
      </c>
      <c r="E18" s="22">
        <v>30.6</v>
      </c>
      <c r="F18" s="22">
        <v>23.0</v>
      </c>
      <c r="G18" s="22">
        <v>28.2</v>
      </c>
      <c r="H18" s="22">
        <v>26.6</v>
      </c>
      <c r="I18" s="22">
        <v>2.6</v>
      </c>
      <c r="J18" s="22" t="s">
        <v>61</v>
      </c>
      <c r="K18" s="22">
        <v>27.4</v>
      </c>
      <c r="L18" s="22">
        <v>16.5</v>
      </c>
      <c r="M18" s="22"/>
      <c r="N18" s="22">
        <v>86.0</v>
      </c>
      <c r="O18" s="22">
        <v>86.49</v>
      </c>
      <c r="P18" s="22"/>
      <c r="Q18" s="24"/>
      <c r="R18" s="26">
        <f>E20</f>
        <v>32.8</v>
      </c>
      <c r="S18" s="22">
        <f>F18</f>
        <v>23</v>
      </c>
      <c r="T18" s="22">
        <f>(R18+S18)/2</f>
        <v>27.9</v>
      </c>
      <c r="U18" s="22">
        <f t="shared" si="2"/>
        <v>34.82194116</v>
      </c>
      <c r="V18" s="22">
        <f t="shared" si="3"/>
        <v>33.54194116</v>
      </c>
      <c r="W18" s="22">
        <f t="shared" si="4"/>
        <v>38.23798312</v>
      </c>
      <c r="X18" s="22">
        <f t="shared" si="5"/>
        <v>87.71890782</v>
      </c>
      <c r="Y18" s="35">
        <f>O16+L18-O18</f>
        <v>7.22</v>
      </c>
      <c r="Z18" s="36"/>
      <c r="AA18" s="37">
        <v>1.0</v>
      </c>
      <c r="AB18" s="37">
        <v>1.0</v>
      </c>
      <c r="AC18" s="37">
        <v>1.0</v>
      </c>
      <c r="AD18" s="37">
        <v>2.0</v>
      </c>
      <c r="AE18" s="49"/>
    </row>
    <row r="19">
      <c r="A19" s="4" t="s">
        <v>48</v>
      </c>
      <c r="B19" s="29">
        <v>43839.0</v>
      </c>
      <c r="C19" s="3">
        <v>0.625</v>
      </c>
      <c r="D19" s="3">
        <v>0.75</v>
      </c>
      <c r="E19" s="39"/>
      <c r="F19" s="39"/>
      <c r="G19" s="39">
        <v>31.8</v>
      </c>
      <c r="H19" s="39">
        <v>27.8</v>
      </c>
      <c r="I19" s="39">
        <v>1.2</v>
      </c>
      <c r="J19" s="39" t="s">
        <v>74</v>
      </c>
      <c r="K19" s="39">
        <v>25.9</v>
      </c>
      <c r="L19" s="39"/>
      <c r="M19" s="39"/>
      <c r="N19" s="39"/>
      <c r="O19" s="39">
        <v>88.5</v>
      </c>
      <c r="P19" s="39"/>
      <c r="Q19" s="40"/>
      <c r="R19" s="41" t="str">
        <f t="shared" ref="R19:S19" si="13">E19</f>
        <v/>
      </c>
      <c r="S19" s="42" t="str">
        <f t="shared" si="13"/>
        <v/>
      </c>
      <c r="T19" s="39"/>
      <c r="U19" s="39">
        <f t="shared" si="2"/>
        <v>37.3577292</v>
      </c>
      <c r="V19" s="22">
        <f t="shared" si="3"/>
        <v>34.1577292</v>
      </c>
      <c r="W19" s="39">
        <f t="shared" si="4"/>
        <v>47.00807132</v>
      </c>
      <c r="X19" s="39">
        <f t="shared" si="5"/>
        <v>72.66354104</v>
      </c>
      <c r="Y19" s="43"/>
      <c r="Z19" s="44"/>
      <c r="AA19" s="45">
        <v>1.0</v>
      </c>
      <c r="AB19" s="45">
        <v>1.0</v>
      </c>
      <c r="AC19" s="45">
        <v>1.0</v>
      </c>
      <c r="AD19" s="45">
        <v>2.0</v>
      </c>
      <c r="AE19" s="52"/>
    </row>
    <row r="20">
      <c r="A20" s="8" t="s">
        <v>53</v>
      </c>
      <c r="B20" s="9">
        <v>43840.0</v>
      </c>
      <c r="C20" s="10">
        <v>0.375</v>
      </c>
      <c r="D20" s="10">
        <v>0.5</v>
      </c>
      <c r="E20" s="22">
        <v>32.8</v>
      </c>
      <c r="F20" s="22">
        <v>23.1</v>
      </c>
      <c r="G20" s="22">
        <v>27.8</v>
      </c>
      <c r="H20" s="22">
        <v>26.1</v>
      </c>
      <c r="I20" s="22">
        <v>0.4</v>
      </c>
      <c r="J20" s="22" t="s">
        <v>61</v>
      </c>
      <c r="K20" s="22">
        <v>27.1</v>
      </c>
      <c r="L20" s="22">
        <v>0.75</v>
      </c>
      <c r="M20" s="22"/>
      <c r="N20" s="22">
        <v>0.05</v>
      </c>
      <c r="O20" s="22">
        <v>84.94</v>
      </c>
      <c r="P20" s="22"/>
      <c r="Q20" s="24"/>
      <c r="R20" s="26">
        <f>E22</f>
        <v>31.7</v>
      </c>
      <c r="S20" s="22">
        <f>F20</f>
        <v>23.1</v>
      </c>
      <c r="T20" s="22">
        <f>(R20+S20)/2</f>
        <v>27.4</v>
      </c>
      <c r="U20" s="22">
        <f t="shared" si="2"/>
        <v>33.81046118</v>
      </c>
      <c r="V20" s="22">
        <f t="shared" si="3"/>
        <v>32.45046118</v>
      </c>
      <c r="W20" s="22">
        <f t="shared" si="4"/>
        <v>37.3577292</v>
      </c>
      <c r="X20" s="22">
        <f t="shared" si="5"/>
        <v>86.86411587</v>
      </c>
      <c r="Y20" s="35">
        <f>O18+L20-O20</f>
        <v>2.3</v>
      </c>
      <c r="Z20" s="36"/>
      <c r="AA20" s="37">
        <v>1.0</v>
      </c>
      <c r="AB20" s="37">
        <v>1.0</v>
      </c>
      <c r="AC20" s="37">
        <v>1.0</v>
      </c>
      <c r="AD20" s="37">
        <v>2.0</v>
      </c>
      <c r="AE20" s="49"/>
    </row>
    <row r="21" ht="15.75" customHeight="1">
      <c r="A21" s="4" t="s">
        <v>53</v>
      </c>
      <c r="B21" s="29">
        <v>43840.0</v>
      </c>
      <c r="C21" s="3">
        <v>0.625</v>
      </c>
      <c r="D21" s="3">
        <v>0.75</v>
      </c>
      <c r="E21" s="39"/>
      <c r="F21" s="39"/>
      <c r="G21" s="39">
        <v>29.8</v>
      </c>
      <c r="H21" s="39">
        <v>27.6</v>
      </c>
      <c r="I21" s="39">
        <v>1.1</v>
      </c>
      <c r="J21" s="39" t="s">
        <v>61</v>
      </c>
      <c r="K21" s="39">
        <v>24.8</v>
      </c>
      <c r="L21" s="39"/>
      <c r="M21" s="39"/>
      <c r="N21" s="39"/>
      <c r="O21" s="39">
        <v>90.41</v>
      </c>
      <c r="P21" s="39"/>
      <c r="Q21" s="40"/>
      <c r="R21" s="41" t="str">
        <f t="shared" ref="R21:S21" si="14">E21</f>
        <v/>
      </c>
      <c r="S21" s="42" t="str">
        <f t="shared" si="14"/>
        <v/>
      </c>
      <c r="T21" s="39"/>
      <c r="U21" s="39">
        <f t="shared" si="2"/>
        <v>36.92425667</v>
      </c>
      <c r="V21" s="22">
        <f t="shared" si="3"/>
        <v>35.16425667</v>
      </c>
      <c r="W21" s="39">
        <f t="shared" si="4"/>
        <v>41.94208964</v>
      </c>
      <c r="X21" s="39">
        <f t="shared" si="5"/>
        <v>83.84002078</v>
      </c>
      <c r="Y21" s="43"/>
      <c r="Z21" s="44"/>
      <c r="AA21" s="45">
        <v>1.0</v>
      </c>
      <c r="AB21" s="45">
        <v>1.0</v>
      </c>
      <c r="AC21" s="45">
        <v>3.0</v>
      </c>
      <c r="AD21" s="45">
        <v>2.0</v>
      </c>
      <c r="AE21" s="52"/>
    </row>
    <row r="22" ht="15.75" customHeight="1">
      <c r="A22" s="8" t="s">
        <v>58</v>
      </c>
      <c r="B22" s="9">
        <v>43841.0</v>
      </c>
      <c r="C22" s="10">
        <v>0.375</v>
      </c>
      <c r="D22" s="10">
        <v>0.5</v>
      </c>
      <c r="E22" s="22">
        <v>31.7</v>
      </c>
      <c r="F22" s="22">
        <v>24.0</v>
      </c>
      <c r="G22" s="22">
        <v>28.4</v>
      </c>
      <c r="H22" s="22">
        <v>26.2</v>
      </c>
      <c r="I22" s="22">
        <v>0.6</v>
      </c>
      <c r="J22" s="22" t="s">
        <v>78</v>
      </c>
      <c r="K22" s="22">
        <v>27.7</v>
      </c>
      <c r="L22" s="22">
        <v>7.0</v>
      </c>
      <c r="M22" s="22"/>
      <c r="N22" s="22">
        <v>48.0</v>
      </c>
      <c r="O22" s="22">
        <v>80.28</v>
      </c>
      <c r="P22" s="22"/>
      <c r="Q22" s="24"/>
      <c r="R22" s="26">
        <f>E24</f>
        <v>30.6</v>
      </c>
      <c r="S22" s="22">
        <f>F22</f>
        <v>24</v>
      </c>
      <c r="T22" s="22">
        <f>(R22+S22)/2</f>
        <v>27.3</v>
      </c>
      <c r="U22" s="22">
        <f t="shared" si="2"/>
        <v>34.01068335</v>
      </c>
      <c r="V22" s="22">
        <f t="shared" si="3"/>
        <v>32.25068335</v>
      </c>
      <c r="W22" s="22">
        <f t="shared" si="4"/>
        <v>38.68484051</v>
      </c>
      <c r="X22" s="22">
        <f t="shared" si="5"/>
        <v>83.36775575</v>
      </c>
      <c r="Y22" s="35">
        <f>O20+L22-O22</f>
        <v>11.66</v>
      </c>
      <c r="Z22" s="36"/>
      <c r="AA22" s="37">
        <v>1.0</v>
      </c>
      <c r="AB22" s="37">
        <v>1.0</v>
      </c>
      <c r="AC22" s="37">
        <v>1.0</v>
      </c>
      <c r="AD22" s="37">
        <v>2.0</v>
      </c>
      <c r="AE22" s="49"/>
    </row>
    <row r="23" ht="15.75" customHeight="1">
      <c r="A23" s="4" t="s">
        <v>58</v>
      </c>
      <c r="B23" s="29">
        <v>43841.0</v>
      </c>
      <c r="C23" s="3">
        <v>0.625</v>
      </c>
      <c r="D23" s="3">
        <v>0.75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0"/>
      <c r="R23" s="41" t="str">
        <f t="shared" ref="R23:S23" si="15">E23</f>
        <v/>
      </c>
      <c r="S23" s="42" t="str">
        <f t="shared" si="15"/>
        <v/>
      </c>
      <c r="T23" s="39"/>
      <c r="U23" s="39" t="str">
        <f t="shared" si="2"/>
        <v/>
      </c>
      <c r="V23" s="22" t="str">
        <f t="shared" si="3"/>
        <v/>
      </c>
      <c r="W23" s="39" t="str">
        <f t="shared" si="4"/>
        <v/>
      </c>
      <c r="X23" s="39" t="str">
        <f t="shared" si="5"/>
        <v/>
      </c>
      <c r="Y23" s="43"/>
      <c r="Z23" s="44"/>
      <c r="AA23" s="45"/>
      <c r="AB23" s="45"/>
      <c r="AC23" s="45"/>
      <c r="AD23" s="45"/>
      <c r="AE23" s="52"/>
    </row>
    <row r="24" ht="15.75" customHeight="1">
      <c r="A24" s="8" t="s">
        <v>60</v>
      </c>
      <c r="B24" s="9">
        <v>43842.0</v>
      </c>
      <c r="C24" s="10">
        <v>0.375</v>
      </c>
      <c r="D24" s="10">
        <v>0.5</v>
      </c>
      <c r="E24" s="22">
        <v>30.6</v>
      </c>
      <c r="F24" s="22">
        <v>22.8</v>
      </c>
      <c r="G24" s="22">
        <v>25.8</v>
      </c>
      <c r="H24" s="22">
        <v>25.2</v>
      </c>
      <c r="I24" s="22">
        <v>0.4</v>
      </c>
      <c r="J24" s="22" t="s">
        <v>78</v>
      </c>
      <c r="K24" s="22">
        <v>26.6</v>
      </c>
      <c r="L24" s="22">
        <v>17.75</v>
      </c>
      <c r="M24" s="22"/>
      <c r="N24" s="22">
        <v>115.0</v>
      </c>
      <c r="O24" s="22">
        <v>99.03</v>
      </c>
      <c r="P24" s="22">
        <v>75.1</v>
      </c>
      <c r="Q24" s="95"/>
      <c r="R24" s="26">
        <f>E26</f>
        <v>32.3</v>
      </c>
      <c r="S24" s="22">
        <f>F24</f>
        <v>22.8</v>
      </c>
      <c r="T24" s="22">
        <f>(R24+S24)/2</f>
        <v>27.55</v>
      </c>
      <c r="U24" s="22">
        <f t="shared" si="2"/>
        <v>32.05419006</v>
      </c>
      <c r="V24" s="22">
        <f t="shared" si="3"/>
        <v>31.57419006</v>
      </c>
      <c r="W24" s="22">
        <f t="shared" si="4"/>
        <v>33.21594473</v>
      </c>
      <c r="X24" s="22">
        <f t="shared" si="5"/>
        <v>95.05732958</v>
      </c>
      <c r="Y24" s="35">
        <f>O24-L24-O22</f>
        <v>1</v>
      </c>
      <c r="Z24" s="36"/>
      <c r="AA24" s="37">
        <v>1.0</v>
      </c>
      <c r="AB24" s="37">
        <v>1.0</v>
      </c>
      <c r="AC24" s="37">
        <v>1.0</v>
      </c>
      <c r="AD24" s="37">
        <v>3.0</v>
      </c>
      <c r="AE24" s="96" t="s">
        <v>83</v>
      </c>
    </row>
    <row r="25" ht="15.75" customHeight="1">
      <c r="A25" s="4" t="s">
        <v>60</v>
      </c>
      <c r="B25" s="29">
        <v>43842.0</v>
      </c>
      <c r="C25" s="3">
        <v>0.625</v>
      </c>
      <c r="D25" s="3">
        <v>0.75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41" t="str">
        <f t="shared" ref="R25:S25" si="16">E25</f>
        <v/>
      </c>
      <c r="S25" s="42" t="str">
        <f t="shared" si="16"/>
        <v/>
      </c>
      <c r="T25" s="39"/>
      <c r="U25" s="39" t="str">
        <f t="shared" si="2"/>
        <v/>
      </c>
      <c r="V25" s="22" t="str">
        <f t="shared" si="3"/>
        <v/>
      </c>
      <c r="W25" s="39" t="str">
        <f t="shared" si="4"/>
        <v/>
      </c>
      <c r="X25" s="39" t="str">
        <f t="shared" si="5"/>
        <v/>
      </c>
      <c r="Y25" s="43"/>
      <c r="Z25" s="44"/>
      <c r="AA25" s="45"/>
      <c r="AB25" s="45"/>
      <c r="AC25" s="45"/>
      <c r="AD25" s="45"/>
      <c r="AE25" s="52"/>
    </row>
    <row r="26" ht="15.75" customHeight="1">
      <c r="A26" s="8" t="s">
        <v>64</v>
      </c>
      <c r="B26" s="9">
        <v>43843.0</v>
      </c>
      <c r="C26" s="10">
        <v>0.375</v>
      </c>
      <c r="D26" s="10">
        <v>0.5</v>
      </c>
      <c r="E26" s="22">
        <v>32.3</v>
      </c>
      <c r="F26" s="22">
        <v>23.0</v>
      </c>
      <c r="G26" s="22">
        <v>27.5</v>
      </c>
      <c r="H26" s="22">
        <v>26.1</v>
      </c>
      <c r="I26" s="22">
        <v>1.6</v>
      </c>
      <c r="J26" s="22" t="s">
        <v>56</v>
      </c>
      <c r="K26" s="22">
        <v>27.5</v>
      </c>
      <c r="L26" s="22">
        <v>30.75</v>
      </c>
      <c r="M26" s="22"/>
      <c r="N26" s="22">
        <v>200.0</v>
      </c>
      <c r="O26" s="22">
        <v>94.66</v>
      </c>
      <c r="P26" s="22">
        <v>67.43</v>
      </c>
      <c r="Q26" s="24"/>
      <c r="R26" s="26">
        <f>E28</f>
        <v>31.2</v>
      </c>
      <c r="S26" s="22">
        <f>F26</f>
        <v>23</v>
      </c>
      <c r="T26" s="22">
        <f>(R26+S26)/2</f>
        <v>27.1</v>
      </c>
      <c r="U26" s="22">
        <f t="shared" si="2"/>
        <v>33.81046118</v>
      </c>
      <c r="V26" s="22">
        <f t="shared" si="3"/>
        <v>32.69046118</v>
      </c>
      <c r="W26" s="22">
        <f t="shared" si="4"/>
        <v>36.70916751</v>
      </c>
      <c r="X26" s="22">
        <f t="shared" si="5"/>
        <v>89.05258112</v>
      </c>
      <c r="Y26" s="35">
        <f>P24+L26-O26</f>
        <v>11.19</v>
      </c>
      <c r="Z26" s="36"/>
      <c r="AA26" s="37">
        <v>1.0</v>
      </c>
      <c r="AB26" s="37">
        <v>1.0</v>
      </c>
      <c r="AC26" s="37">
        <v>2.0</v>
      </c>
      <c r="AD26" s="37">
        <v>2.0</v>
      </c>
      <c r="AE26" s="49" t="s">
        <v>86</v>
      </c>
    </row>
    <row r="27" ht="15.75" customHeight="1">
      <c r="A27" s="4" t="s">
        <v>64</v>
      </c>
      <c r="B27" s="29">
        <v>43843.0</v>
      </c>
      <c r="C27" s="3">
        <v>0.625</v>
      </c>
      <c r="D27" s="3">
        <v>0.75</v>
      </c>
      <c r="E27" s="39"/>
      <c r="F27" s="39"/>
      <c r="G27" s="39">
        <v>27.2</v>
      </c>
      <c r="H27" s="39">
        <v>26.4</v>
      </c>
      <c r="I27" s="39">
        <v>0.6</v>
      </c>
      <c r="J27" s="39" t="s">
        <v>78</v>
      </c>
      <c r="K27" s="39">
        <v>24.2</v>
      </c>
      <c r="L27" s="39"/>
      <c r="M27" s="39"/>
      <c r="N27" s="39"/>
      <c r="O27" s="39">
        <v>72.54</v>
      </c>
      <c r="P27" s="39"/>
      <c r="Q27" s="40"/>
      <c r="R27" s="41" t="str">
        <f t="shared" ref="R27:S27" si="17">E27</f>
        <v/>
      </c>
      <c r="S27" s="42" t="str">
        <f t="shared" si="17"/>
        <v/>
      </c>
      <c r="T27" s="39"/>
      <c r="U27" s="39">
        <f t="shared" si="2"/>
        <v>34.41422945</v>
      </c>
      <c r="V27" s="22">
        <f t="shared" si="3"/>
        <v>33.77422945</v>
      </c>
      <c r="W27" s="39">
        <f t="shared" si="4"/>
        <v>36.07043238</v>
      </c>
      <c r="X27" s="39">
        <f t="shared" si="5"/>
        <v>93.6341131</v>
      </c>
      <c r="Y27" s="43"/>
      <c r="Z27" s="44"/>
      <c r="AA27" s="45">
        <v>2.0</v>
      </c>
      <c r="AB27" s="45">
        <v>1.0</v>
      </c>
      <c r="AC27" s="45">
        <v>2.0</v>
      </c>
      <c r="AD27" s="45">
        <v>2.0</v>
      </c>
      <c r="AE27" s="52"/>
    </row>
    <row r="28" ht="15.75" customHeight="1">
      <c r="A28" s="8" t="s">
        <v>68</v>
      </c>
      <c r="B28" s="9">
        <v>43844.0</v>
      </c>
      <c r="C28" s="10">
        <v>0.375</v>
      </c>
      <c r="D28" s="10">
        <v>0.5</v>
      </c>
      <c r="E28" s="22">
        <v>31.2</v>
      </c>
      <c r="F28" s="22">
        <v>23.2</v>
      </c>
      <c r="G28" s="22">
        <v>27.0</v>
      </c>
      <c r="H28" s="22">
        <v>26.1</v>
      </c>
      <c r="I28" s="22">
        <v>1.0</v>
      </c>
      <c r="J28" s="22" t="s">
        <v>81</v>
      </c>
      <c r="K28" s="22">
        <v>28.2</v>
      </c>
      <c r="L28" s="22">
        <v>4.75</v>
      </c>
      <c r="M28" s="22"/>
      <c r="N28" s="22">
        <v>32.0</v>
      </c>
      <c r="O28" s="22">
        <v>69.52</v>
      </c>
      <c r="P28" s="22">
        <v>84.66</v>
      </c>
      <c r="Q28" s="24"/>
      <c r="R28" s="26">
        <f>E30</f>
        <v>31.2</v>
      </c>
      <c r="S28" s="22">
        <f>F28</f>
        <v>23.2</v>
      </c>
      <c r="T28" s="22">
        <f>(R28+S28)/2</f>
        <v>27.2</v>
      </c>
      <c r="U28" s="22">
        <f t="shared" si="2"/>
        <v>33.81046118</v>
      </c>
      <c r="V28" s="22">
        <f t="shared" si="3"/>
        <v>33.09046118</v>
      </c>
      <c r="W28" s="22">
        <f t="shared" si="4"/>
        <v>35.65000614</v>
      </c>
      <c r="X28" s="22">
        <f t="shared" si="5"/>
        <v>92.82035198</v>
      </c>
      <c r="Y28" s="35">
        <f>P26+L28-O28</f>
        <v>2.66</v>
      </c>
      <c r="Z28" s="36"/>
      <c r="AA28" s="37">
        <v>1.0</v>
      </c>
      <c r="AB28" s="37">
        <v>1.0</v>
      </c>
      <c r="AC28" s="37">
        <v>1.0</v>
      </c>
      <c r="AD28" s="37">
        <v>3.0</v>
      </c>
      <c r="AE28" s="49" t="s">
        <v>88</v>
      </c>
    </row>
    <row r="29" ht="15.75" customHeight="1">
      <c r="A29" s="4" t="s">
        <v>68</v>
      </c>
      <c r="B29" s="29">
        <v>43844.0</v>
      </c>
      <c r="C29" s="3">
        <v>0.625</v>
      </c>
      <c r="D29" s="3">
        <v>0.75</v>
      </c>
      <c r="E29" s="39"/>
      <c r="F29" s="39"/>
      <c r="G29" s="39">
        <v>26.0</v>
      </c>
      <c r="H29" s="39">
        <v>25.4</v>
      </c>
      <c r="I29" s="39">
        <v>0.0</v>
      </c>
      <c r="J29" s="39" t="s">
        <v>56</v>
      </c>
      <c r="K29" s="39">
        <v>26.2</v>
      </c>
      <c r="L29" s="39"/>
      <c r="M29" s="39"/>
      <c r="N29" s="39"/>
      <c r="O29" s="39">
        <v>86.38</v>
      </c>
      <c r="P29" s="39"/>
      <c r="Q29" s="40"/>
      <c r="R29" s="41" t="str">
        <f t="shared" ref="R29:S29" si="18">E29</f>
        <v/>
      </c>
      <c r="S29" s="42" t="str">
        <f t="shared" si="18"/>
        <v/>
      </c>
      <c r="T29" s="39"/>
      <c r="U29" s="39">
        <f t="shared" si="2"/>
        <v>32.43744129</v>
      </c>
      <c r="V29" s="22">
        <f t="shared" si="3"/>
        <v>31.95744129</v>
      </c>
      <c r="W29" s="39">
        <f t="shared" si="4"/>
        <v>33.61126698</v>
      </c>
      <c r="X29" s="39">
        <f t="shared" si="5"/>
        <v>95.07954968</v>
      </c>
      <c r="Y29" s="43"/>
      <c r="Z29" s="44"/>
      <c r="AA29" s="45">
        <v>1.0</v>
      </c>
      <c r="AB29" s="45">
        <v>1.0</v>
      </c>
      <c r="AC29" s="45">
        <v>1.0</v>
      </c>
      <c r="AD29" s="45">
        <v>3.0</v>
      </c>
      <c r="AE29" s="52"/>
    </row>
    <row r="30" ht="15.75" customHeight="1">
      <c r="A30" s="8" t="s">
        <v>38</v>
      </c>
      <c r="B30" s="9">
        <v>43845.0</v>
      </c>
      <c r="C30" s="10">
        <v>0.375</v>
      </c>
      <c r="D30" s="10">
        <v>0.5</v>
      </c>
      <c r="E30" s="22">
        <v>31.2</v>
      </c>
      <c r="F30" s="22">
        <v>23.2</v>
      </c>
      <c r="G30" s="22">
        <v>25.7</v>
      </c>
      <c r="H30" s="22">
        <v>25.1</v>
      </c>
      <c r="I30" s="22">
        <v>3.4</v>
      </c>
      <c r="J30" s="22" t="s">
        <v>81</v>
      </c>
      <c r="K30" s="22">
        <v>25.7</v>
      </c>
      <c r="L30" s="22">
        <v>1.5</v>
      </c>
      <c r="M30" s="22"/>
      <c r="N30" s="22">
        <v>9.0</v>
      </c>
      <c r="O30" s="22">
        <v>83.14</v>
      </c>
      <c r="P30" s="22"/>
      <c r="Q30" s="24"/>
      <c r="R30" s="26">
        <f>E32</f>
        <v>31.4</v>
      </c>
      <c r="S30" s="22">
        <f>F30</f>
        <v>23.2</v>
      </c>
      <c r="T30" s="22">
        <f>(R30+S30)/2</f>
        <v>27.3</v>
      </c>
      <c r="U30" s="22">
        <f t="shared" si="2"/>
        <v>31.86404936</v>
      </c>
      <c r="V30" s="22">
        <f t="shared" si="3"/>
        <v>31.38404936</v>
      </c>
      <c r="W30" s="22">
        <f t="shared" si="4"/>
        <v>33.01980784</v>
      </c>
      <c r="X30" s="22">
        <f t="shared" si="5"/>
        <v>95.04612964</v>
      </c>
      <c r="Y30" s="35">
        <f>P28+L30-O30</f>
        <v>3.02</v>
      </c>
      <c r="Z30" s="36"/>
      <c r="AA30" s="37">
        <v>1.0</v>
      </c>
      <c r="AB30" s="37">
        <v>1.0</v>
      </c>
      <c r="AC30" s="37">
        <v>1.0</v>
      </c>
      <c r="AD30" s="37">
        <v>3.0</v>
      </c>
      <c r="AE30" s="49"/>
    </row>
    <row r="31" ht="15.75" customHeight="1">
      <c r="A31" s="4" t="s">
        <v>38</v>
      </c>
      <c r="B31" s="29">
        <v>43845.0</v>
      </c>
      <c r="C31" s="3">
        <v>0.625</v>
      </c>
      <c r="D31" s="3">
        <v>0.75</v>
      </c>
      <c r="E31" s="39"/>
      <c r="F31" s="39"/>
      <c r="G31" s="39">
        <v>29.6</v>
      </c>
      <c r="H31" s="39">
        <v>27.2</v>
      </c>
      <c r="I31" s="39">
        <v>0.8</v>
      </c>
      <c r="J31" s="39" t="s">
        <v>65</v>
      </c>
      <c r="K31" s="39">
        <v>24.5</v>
      </c>
      <c r="L31" s="39"/>
      <c r="M31" s="39"/>
      <c r="N31" s="39"/>
      <c r="O31" s="39">
        <v>83.6</v>
      </c>
      <c r="P31" s="39"/>
      <c r="Q31" s="40"/>
      <c r="R31" s="41" t="str">
        <f t="shared" ref="R31:S31" si="19">E31</f>
        <v/>
      </c>
      <c r="S31" s="42" t="str">
        <f t="shared" si="19"/>
        <v/>
      </c>
      <c r="T31" s="39"/>
      <c r="U31" s="39">
        <f t="shared" si="2"/>
        <v>36.07043238</v>
      </c>
      <c r="V31" s="22">
        <f t="shared" si="3"/>
        <v>34.15043238</v>
      </c>
      <c r="W31" s="39">
        <f t="shared" si="4"/>
        <v>41.46264535</v>
      </c>
      <c r="X31" s="39">
        <f t="shared" si="5"/>
        <v>82.36433564</v>
      </c>
      <c r="Y31" s="43"/>
      <c r="Z31" s="44"/>
      <c r="AA31" s="45">
        <v>1.0</v>
      </c>
      <c r="AB31" s="45">
        <v>1.0</v>
      </c>
      <c r="AC31" s="45">
        <v>1.0</v>
      </c>
      <c r="AD31" s="45">
        <v>3.0</v>
      </c>
      <c r="AE31" s="52"/>
    </row>
    <row r="32" ht="15.75" customHeight="1">
      <c r="A32" s="8" t="s">
        <v>48</v>
      </c>
      <c r="B32" s="9">
        <v>43846.0</v>
      </c>
      <c r="C32" s="10">
        <v>0.375</v>
      </c>
      <c r="D32" s="10">
        <v>0.5</v>
      </c>
      <c r="E32" s="22">
        <v>31.4</v>
      </c>
      <c r="F32" s="22">
        <v>23.3</v>
      </c>
      <c r="G32" s="22">
        <v>28.4</v>
      </c>
      <c r="H32" s="22">
        <v>27.1</v>
      </c>
      <c r="I32" s="22">
        <v>3.5</v>
      </c>
      <c r="J32" s="22" t="s">
        <v>54</v>
      </c>
      <c r="K32" s="22">
        <v>26.8</v>
      </c>
      <c r="L32" s="22">
        <v>1.0</v>
      </c>
      <c r="M32" s="22"/>
      <c r="N32" s="22">
        <v>4.0</v>
      </c>
      <c r="O32" s="22">
        <v>82.96</v>
      </c>
      <c r="P32" s="22"/>
      <c r="Q32" s="24"/>
      <c r="R32" s="26">
        <f>E34</f>
        <v>33.3</v>
      </c>
      <c r="S32" s="22">
        <f>F32</f>
        <v>23.3</v>
      </c>
      <c r="T32" s="22">
        <f>(R32+S32)/2</f>
        <v>28.3</v>
      </c>
      <c r="U32" s="22">
        <f t="shared" si="2"/>
        <v>35.85968262</v>
      </c>
      <c r="V32" s="22">
        <f t="shared" si="3"/>
        <v>34.81968262</v>
      </c>
      <c r="W32" s="22">
        <f t="shared" si="4"/>
        <v>38.68484051</v>
      </c>
      <c r="X32" s="22">
        <f t="shared" si="5"/>
        <v>90.00859812</v>
      </c>
      <c r="Y32" s="35">
        <f>O30+L32-O32</f>
        <v>1.18</v>
      </c>
      <c r="Z32" s="36"/>
      <c r="AA32" s="37">
        <v>1.0</v>
      </c>
      <c r="AB32" s="37">
        <v>1.0</v>
      </c>
      <c r="AC32" s="37">
        <v>1.0</v>
      </c>
      <c r="AD32" s="37">
        <v>2.0</v>
      </c>
      <c r="AE32" s="49"/>
    </row>
    <row r="33" ht="15.75" customHeight="1">
      <c r="A33" s="4" t="s">
        <v>48</v>
      </c>
      <c r="B33" s="29">
        <v>43846.0</v>
      </c>
      <c r="C33" s="3">
        <v>0.625</v>
      </c>
      <c r="D33" s="3">
        <v>0.75</v>
      </c>
      <c r="E33" s="39"/>
      <c r="F33" s="39"/>
      <c r="G33" s="39">
        <v>30.6</v>
      </c>
      <c r="H33" s="39">
        <v>28.2</v>
      </c>
      <c r="I33" s="39">
        <v>1.0</v>
      </c>
      <c r="J33" s="39" t="s">
        <v>74</v>
      </c>
      <c r="K33" s="39">
        <v>27.9</v>
      </c>
      <c r="L33" s="39"/>
      <c r="M33" s="39"/>
      <c r="N33" s="39"/>
      <c r="O33" s="39">
        <v>82.69</v>
      </c>
      <c r="P33" s="97"/>
      <c r="Q33" s="40"/>
      <c r="R33" s="41" t="str">
        <f t="shared" ref="R33:S33" si="20">E33</f>
        <v/>
      </c>
      <c r="S33" s="42" t="str">
        <f t="shared" si="20"/>
        <v/>
      </c>
      <c r="T33" s="39"/>
      <c r="U33" s="39">
        <f t="shared" si="2"/>
        <v>38.23798312</v>
      </c>
      <c r="V33" s="22">
        <f t="shared" si="3"/>
        <v>36.31798312</v>
      </c>
      <c r="W33" s="39">
        <f t="shared" si="4"/>
        <v>43.90841311</v>
      </c>
      <c r="X33" s="39">
        <f t="shared" si="5"/>
        <v>82.71303959</v>
      </c>
      <c r="Y33" s="43"/>
      <c r="Z33" s="99"/>
      <c r="AA33" s="45">
        <v>1.0</v>
      </c>
      <c r="AB33" s="45">
        <v>1.0</v>
      </c>
      <c r="AC33" s="45">
        <v>2.0</v>
      </c>
      <c r="AD33" s="45">
        <v>2.0</v>
      </c>
      <c r="AE33" s="52"/>
    </row>
    <row r="34" ht="15.75" customHeight="1">
      <c r="A34" s="8" t="s">
        <v>53</v>
      </c>
      <c r="B34" s="9">
        <v>43847.0</v>
      </c>
      <c r="C34" s="10">
        <v>0.375</v>
      </c>
      <c r="D34" s="10">
        <v>0.5</v>
      </c>
      <c r="E34" s="22">
        <v>33.3</v>
      </c>
      <c r="F34" s="22">
        <v>23.2</v>
      </c>
      <c r="G34" s="22">
        <v>29.2</v>
      </c>
      <c r="H34" s="22">
        <v>27.2</v>
      </c>
      <c r="I34" s="22">
        <v>4.3</v>
      </c>
      <c r="J34" s="22" t="s">
        <v>61</v>
      </c>
      <c r="K34" s="22">
        <v>27.2</v>
      </c>
      <c r="L34" s="22">
        <v>15.0</v>
      </c>
      <c r="M34" s="22"/>
      <c r="N34" s="22">
        <v>93.0</v>
      </c>
      <c r="O34" s="22">
        <v>90.89</v>
      </c>
      <c r="P34" s="22"/>
      <c r="Q34" s="24"/>
      <c r="R34" s="26">
        <f>E36</f>
        <v>33.4</v>
      </c>
      <c r="S34" s="22">
        <f>F34</f>
        <v>23.2</v>
      </c>
      <c r="T34" s="22">
        <f>(R34+S34)/2</f>
        <v>28.3</v>
      </c>
      <c r="U34" s="22">
        <f t="shared" si="2"/>
        <v>36.07043238</v>
      </c>
      <c r="V34" s="22">
        <f t="shared" si="3"/>
        <v>34.47043238</v>
      </c>
      <c r="W34" s="22">
        <f t="shared" si="4"/>
        <v>40.51803823</v>
      </c>
      <c r="X34" s="22">
        <f t="shared" si="5"/>
        <v>85.07428761</v>
      </c>
      <c r="Y34" s="35">
        <f>O32+L34-O34</f>
        <v>7.07</v>
      </c>
      <c r="Z34" s="36"/>
      <c r="AA34" s="37">
        <v>1.0</v>
      </c>
      <c r="AB34" s="37">
        <v>1.0</v>
      </c>
      <c r="AC34" s="37">
        <v>2.0</v>
      </c>
      <c r="AD34" s="37">
        <v>2.0</v>
      </c>
      <c r="AE34" s="49"/>
    </row>
    <row r="35" ht="15.75" customHeight="1">
      <c r="A35" s="4" t="s">
        <v>53</v>
      </c>
      <c r="B35" s="29">
        <v>43847.0</v>
      </c>
      <c r="C35" s="3">
        <v>0.625</v>
      </c>
      <c r="D35" s="3">
        <v>0.75</v>
      </c>
      <c r="E35" s="39"/>
      <c r="F35" s="39"/>
      <c r="G35" s="39">
        <v>24.0</v>
      </c>
      <c r="H35" s="39">
        <v>23.8</v>
      </c>
      <c r="I35" s="39">
        <v>0.6</v>
      </c>
      <c r="J35" s="39" t="s">
        <v>61</v>
      </c>
      <c r="K35" s="39">
        <v>25.6</v>
      </c>
      <c r="L35" s="39"/>
      <c r="M35" s="39"/>
      <c r="N35" s="39"/>
      <c r="O35" s="39">
        <v>95.49</v>
      </c>
      <c r="P35" s="39"/>
      <c r="Q35" s="40"/>
      <c r="R35" s="41" t="str">
        <f t="shared" ref="R35:S35" si="21">E35</f>
        <v/>
      </c>
      <c r="S35" s="42" t="str">
        <f t="shared" si="21"/>
        <v/>
      </c>
      <c r="T35" s="39"/>
      <c r="U35" s="39">
        <f t="shared" si="2"/>
        <v>29.48023358</v>
      </c>
      <c r="V35" s="22">
        <f t="shared" si="3"/>
        <v>29.32023358</v>
      </c>
      <c r="W35" s="39">
        <f t="shared" si="4"/>
        <v>29.83652107</v>
      </c>
      <c r="X35" s="39">
        <f t="shared" si="5"/>
        <v>98.26961232</v>
      </c>
      <c r="Y35" s="43"/>
      <c r="Z35" s="44"/>
      <c r="AA35" s="45">
        <v>1.0</v>
      </c>
      <c r="AB35" s="45">
        <v>1.0</v>
      </c>
      <c r="AC35" s="45">
        <v>1.0</v>
      </c>
      <c r="AD35" s="45">
        <v>3.0</v>
      </c>
      <c r="AE35" s="52"/>
    </row>
    <row r="36" ht="15.75" customHeight="1">
      <c r="A36" s="8" t="s">
        <v>58</v>
      </c>
      <c r="B36" s="9">
        <v>43848.0</v>
      </c>
      <c r="C36" s="10">
        <v>0.375</v>
      </c>
      <c r="D36" s="10">
        <v>0.5</v>
      </c>
      <c r="E36" s="22">
        <v>33.4</v>
      </c>
      <c r="F36" s="22">
        <v>23.6</v>
      </c>
      <c r="G36" s="22">
        <v>28.0</v>
      </c>
      <c r="H36" s="22">
        <v>26.8</v>
      </c>
      <c r="I36" s="22" t="s">
        <v>94</v>
      </c>
      <c r="J36" s="22" t="s">
        <v>61</v>
      </c>
      <c r="K36" s="22">
        <v>26.7</v>
      </c>
      <c r="L36" s="22">
        <v>9.25</v>
      </c>
      <c r="M36" s="22"/>
      <c r="N36" s="22">
        <v>51.0</v>
      </c>
      <c r="O36" s="22">
        <v>93.52</v>
      </c>
      <c r="P36" s="22">
        <v>76.56</v>
      </c>
      <c r="Q36" s="24"/>
      <c r="R36" s="26">
        <f>E38</f>
        <v>33.6</v>
      </c>
      <c r="S36" s="22">
        <f>F36</f>
        <v>23.6</v>
      </c>
      <c r="T36" s="22">
        <f>(R36+S36)/2</f>
        <v>28.6</v>
      </c>
      <c r="U36" s="22">
        <f t="shared" si="2"/>
        <v>35.23385461</v>
      </c>
      <c r="V36" s="22">
        <f t="shared" si="3"/>
        <v>34.27385461</v>
      </c>
      <c r="W36" s="22">
        <f t="shared" si="4"/>
        <v>37.79562539</v>
      </c>
      <c r="X36" s="22">
        <f t="shared" si="5"/>
        <v>90.6820677</v>
      </c>
      <c r="Y36" s="35">
        <f>O34+L36-O36</f>
        <v>6.62</v>
      </c>
      <c r="Z36" s="36"/>
      <c r="AA36" s="37">
        <v>1.0</v>
      </c>
      <c r="AB36" s="37">
        <v>1.0</v>
      </c>
      <c r="AC36" s="37">
        <v>2.0</v>
      </c>
      <c r="AD36" s="37">
        <v>2.0</v>
      </c>
      <c r="AE36" s="49" t="s">
        <v>96</v>
      </c>
    </row>
    <row r="37" ht="15.75" customHeight="1">
      <c r="A37" s="4" t="s">
        <v>58</v>
      </c>
      <c r="B37" s="29">
        <v>43848.0</v>
      </c>
      <c r="C37" s="3">
        <v>0.625</v>
      </c>
      <c r="D37" s="3">
        <v>0.75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0"/>
      <c r="R37" s="41" t="str">
        <f t="shared" ref="R37:S37" si="22">E37</f>
        <v/>
      </c>
      <c r="S37" s="42" t="str">
        <f t="shared" si="22"/>
        <v/>
      </c>
      <c r="T37" s="39"/>
      <c r="U37" s="39" t="str">
        <f t="shared" si="2"/>
        <v/>
      </c>
      <c r="V37" s="22" t="str">
        <f t="shared" si="3"/>
        <v/>
      </c>
      <c r="W37" s="39" t="str">
        <f t="shared" si="4"/>
        <v/>
      </c>
      <c r="X37" s="39" t="str">
        <f t="shared" si="5"/>
        <v/>
      </c>
      <c r="Y37" s="43"/>
      <c r="Z37" s="44"/>
      <c r="AA37" s="45"/>
      <c r="AB37" s="45"/>
      <c r="AC37" s="45"/>
      <c r="AD37" s="45"/>
      <c r="AE37" s="52"/>
    </row>
    <row r="38" ht="15.75" customHeight="1">
      <c r="A38" s="8" t="s">
        <v>60</v>
      </c>
      <c r="B38" s="9">
        <v>43849.0</v>
      </c>
      <c r="C38" s="10">
        <v>0.375</v>
      </c>
      <c r="D38" s="10">
        <v>0.5</v>
      </c>
      <c r="E38" s="22">
        <v>33.6</v>
      </c>
      <c r="F38" s="22">
        <v>23.9</v>
      </c>
      <c r="G38" s="22">
        <v>26.6</v>
      </c>
      <c r="H38" s="22">
        <v>25.4</v>
      </c>
      <c r="I38" s="22">
        <v>0.9</v>
      </c>
      <c r="J38" s="22" t="s">
        <v>54</v>
      </c>
      <c r="K38" s="22">
        <v>26.7</v>
      </c>
      <c r="L38" s="22">
        <v>10.75</v>
      </c>
      <c r="M38" s="22"/>
      <c r="N38" s="22">
        <v>73.0</v>
      </c>
      <c r="O38" s="22">
        <v>82.2</v>
      </c>
      <c r="P38" s="22"/>
      <c r="Q38" s="24"/>
      <c r="R38" s="26">
        <f>E40</f>
        <v>30.8</v>
      </c>
      <c r="S38" s="22">
        <f>F38</f>
        <v>23.9</v>
      </c>
      <c r="T38" s="22">
        <f>(R38+S38)/2</f>
        <v>27.35</v>
      </c>
      <c r="U38" s="22">
        <f t="shared" si="2"/>
        <v>32.43744129</v>
      </c>
      <c r="V38" s="22">
        <f t="shared" si="3"/>
        <v>31.47744129</v>
      </c>
      <c r="W38" s="22">
        <f t="shared" si="4"/>
        <v>34.82194116</v>
      </c>
      <c r="X38" s="22">
        <f t="shared" si="5"/>
        <v>90.39542379</v>
      </c>
      <c r="Y38" s="35">
        <f>P36+L38-O38</f>
        <v>5.11</v>
      </c>
      <c r="Z38" s="36"/>
      <c r="AA38" s="37">
        <v>1.0</v>
      </c>
      <c r="AB38" s="37">
        <v>1.0</v>
      </c>
      <c r="AC38" s="37">
        <v>1.0</v>
      </c>
      <c r="AD38" s="37">
        <v>3.0</v>
      </c>
      <c r="AE38" s="49"/>
    </row>
    <row r="39" ht="15.75" customHeight="1">
      <c r="A39" s="4" t="s">
        <v>60</v>
      </c>
      <c r="B39" s="29">
        <v>43849.0</v>
      </c>
      <c r="C39" s="3">
        <v>0.625</v>
      </c>
      <c r="D39" s="3">
        <v>0.75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0"/>
      <c r="R39" s="41" t="str">
        <f t="shared" ref="R39:S39" si="23">E39</f>
        <v/>
      </c>
      <c r="S39" s="42" t="str">
        <f t="shared" si="23"/>
        <v/>
      </c>
      <c r="T39" s="39"/>
      <c r="U39" s="39" t="str">
        <f t="shared" si="2"/>
        <v/>
      </c>
      <c r="V39" s="22" t="str">
        <f t="shared" si="3"/>
        <v/>
      </c>
      <c r="W39" s="39" t="str">
        <f t="shared" si="4"/>
        <v/>
      </c>
      <c r="X39" s="39" t="str">
        <f t="shared" si="5"/>
        <v/>
      </c>
      <c r="Y39" s="43"/>
      <c r="Z39" s="44"/>
      <c r="AA39" s="45"/>
      <c r="AB39" s="45"/>
      <c r="AC39" s="45"/>
      <c r="AD39" s="45"/>
      <c r="AE39" s="52"/>
    </row>
    <row r="40" ht="15.75" customHeight="1">
      <c r="A40" s="8" t="s">
        <v>64</v>
      </c>
      <c r="B40" s="9">
        <v>43850.0</v>
      </c>
      <c r="C40" s="10">
        <v>0.375</v>
      </c>
      <c r="D40" s="10">
        <v>0.5</v>
      </c>
      <c r="E40" s="22">
        <v>30.8</v>
      </c>
      <c r="F40" s="22">
        <v>23.8</v>
      </c>
      <c r="G40" s="22">
        <v>27.4</v>
      </c>
      <c r="H40" s="22">
        <v>25.6</v>
      </c>
      <c r="I40" s="22">
        <v>0.1</v>
      </c>
      <c r="J40" s="22" t="s">
        <v>81</v>
      </c>
      <c r="K40" s="22">
        <v>27.3</v>
      </c>
      <c r="L40" s="22">
        <v>12.25</v>
      </c>
      <c r="M40" s="22"/>
      <c r="N40" s="22">
        <v>72.0</v>
      </c>
      <c r="O40" s="22">
        <v>89.08</v>
      </c>
      <c r="P40" s="22"/>
      <c r="Q40" s="24"/>
      <c r="R40" s="26">
        <f>E42</f>
        <v>30.6</v>
      </c>
      <c r="S40" s="22">
        <f>F40</f>
        <v>23.8</v>
      </c>
      <c r="T40" s="22">
        <f>(R40+S40)/2</f>
        <v>27.2</v>
      </c>
      <c r="U40" s="22">
        <f t="shared" si="2"/>
        <v>32.82468122</v>
      </c>
      <c r="V40" s="22">
        <f t="shared" si="3"/>
        <v>31.38468122</v>
      </c>
      <c r="W40" s="22">
        <f t="shared" si="4"/>
        <v>36.49517019</v>
      </c>
      <c r="X40" s="22">
        <f t="shared" si="5"/>
        <v>85.9968074</v>
      </c>
      <c r="Y40" s="35">
        <f>O38+L40-O40</f>
        <v>5.37</v>
      </c>
      <c r="Z40" s="36"/>
      <c r="AA40" s="37">
        <v>1.0</v>
      </c>
      <c r="AB40" s="37">
        <v>1.0</v>
      </c>
      <c r="AC40" s="37">
        <v>2.0</v>
      </c>
      <c r="AD40" s="37">
        <v>3.0</v>
      </c>
      <c r="AE40" s="49"/>
    </row>
    <row r="41" ht="15.75" customHeight="1">
      <c r="A41" s="4" t="s">
        <v>64</v>
      </c>
      <c r="B41" s="29">
        <v>43850.0</v>
      </c>
      <c r="C41" s="3">
        <v>0.625</v>
      </c>
      <c r="D41" s="3">
        <v>0.75</v>
      </c>
      <c r="E41" s="39"/>
      <c r="F41" s="39"/>
      <c r="G41" s="39">
        <v>29.4</v>
      </c>
      <c r="H41" s="39">
        <v>27.2</v>
      </c>
      <c r="I41" s="39">
        <v>1.3</v>
      </c>
      <c r="J41" s="39" t="s">
        <v>74</v>
      </c>
      <c r="K41" s="39">
        <v>25.6</v>
      </c>
      <c r="L41" s="39"/>
      <c r="M41" s="39"/>
      <c r="N41" s="39"/>
      <c r="O41" s="39">
        <v>89.42</v>
      </c>
      <c r="P41" s="39"/>
      <c r="Q41" s="40"/>
      <c r="R41" s="41" t="str">
        <f t="shared" ref="R41:S41" si="24">E41</f>
        <v/>
      </c>
      <c r="S41" s="42" t="str">
        <f t="shared" si="24"/>
        <v/>
      </c>
      <c r="T41" s="39"/>
      <c r="U41" s="39">
        <f t="shared" si="2"/>
        <v>36.07043238</v>
      </c>
      <c r="V41" s="22">
        <f t="shared" si="3"/>
        <v>34.31043238</v>
      </c>
      <c r="W41" s="39">
        <f t="shared" si="4"/>
        <v>40.98797486</v>
      </c>
      <c r="X41" s="39">
        <f t="shared" si="5"/>
        <v>83.7085328</v>
      </c>
      <c r="Y41" s="43"/>
      <c r="Z41" s="44"/>
      <c r="AA41" s="45">
        <v>1.0</v>
      </c>
      <c r="AB41" s="45">
        <v>1.0</v>
      </c>
      <c r="AC41" s="45">
        <v>1.0</v>
      </c>
      <c r="AD41" s="45">
        <v>2.0</v>
      </c>
      <c r="AE41" s="52"/>
    </row>
    <row r="42" ht="15.75" customHeight="1">
      <c r="A42" s="8" t="s">
        <v>68</v>
      </c>
      <c r="B42" s="9">
        <v>43851.0</v>
      </c>
      <c r="C42" s="10">
        <v>0.375</v>
      </c>
      <c r="D42" s="10">
        <v>0.5</v>
      </c>
      <c r="E42" s="22">
        <v>30.6</v>
      </c>
      <c r="F42" s="22">
        <v>23.9</v>
      </c>
      <c r="G42" s="22">
        <v>26.0</v>
      </c>
      <c r="H42" s="22">
        <v>24.8</v>
      </c>
      <c r="I42" s="22">
        <v>5.9</v>
      </c>
      <c r="J42" s="22" t="s">
        <v>81</v>
      </c>
      <c r="K42" s="22">
        <v>27.0</v>
      </c>
      <c r="L42" s="22">
        <v>3.0</v>
      </c>
      <c r="M42" s="22"/>
      <c r="N42" s="22">
        <v>15.0</v>
      </c>
      <c r="O42" s="22">
        <v>88.24</v>
      </c>
      <c r="P42" s="22"/>
      <c r="Q42" s="24"/>
      <c r="R42" s="26">
        <f>E44</f>
        <v>30.3</v>
      </c>
      <c r="S42" s="22">
        <f>F42</f>
        <v>23.9</v>
      </c>
      <c r="T42" s="22">
        <f>(R42+S42)/2</f>
        <v>27.1</v>
      </c>
      <c r="U42" s="22">
        <f t="shared" si="2"/>
        <v>31.29951528</v>
      </c>
      <c r="V42" s="22">
        <f t="shared" si="3"/>
        <v>30.33951528</v>
      </c>
      <c r="W42" s="22">
        <f t="shared" si="4"/>
        <v>33.61126698</v>
      </c>
      <c r="X42" s="22">
        <f t="shared" si="5"/>
        <v>90.26590785</v>
      </c>
      <c r="Y42" s="35">
        <f>O40+L42-O42</f>
        <v>3.84</v>
      </c>
      <c r="Z42" s="36"/>
      <c r="AA42" s="37">
        <v>1.0</v>
      </c>
      <c r="AB42" s="37">
        <v>1.0</v>
      </c>
      <c r="AC42" s="37">
        <v>1.0</v>
      </c>
      <c r="AD42" s="37">
        <v>3.0</v>
      </c>
      <c r="AE42" s="49"/>
    </row>
    <row r="43" ht="15.75" customHeight="1">
      <c r="A43" s="4" t="s">
        <v>68</v>
      </c>
      <c r="B43" s="29">
        <v>43851.0</v>
      </c>
      <c r="C43" s="3">
        <v>0.625</v>
      </c>
      <c r="D43" s="3">
        <v>0.75</v>
      </c>
      <c r="E43" s="39"/>
      <c r="F43" s="39"/>
      <c r="G43" s="39">
        <v>29.2</v>
      </c>
      <c r="H43" s="39">
        <v>26.2</v>
      </c>
      <c r="I43" s="39">
        <v>1.1</v>
      </c>
      <c r="J43" s="39" t="s">
        <v>61</v>
      </c>
      <c r="K43" s="39">
        <v>27.3</v>
      </c>
      <c r="L43" s="39"/>
      <c r="M43" s="39"/>
      <c r="N43" s="39"/>
      <c r="O43" s="39">
        <v>88.7</v>
      </c>
      <c r="P43" s="39"/>
      <c r="Q43" s="40"/>
      <c r="R43" s="41" t="str">
        <f t="shared" ref="R43:S43" si="25">E43</f>
        <v/>
      </c>
      <c r="S43" s="42" t="str">
        <f t="shared" si="25"/>
        <v/>
      </c>
      <c r="T43" s="39"/>
      <c r="U43" s="39">
        <f t="shared" si="2"/>
        <v>34.01068335</v>
      </c>
      <c r="V43" s="22">
        <f t="shared" si="3"/>
        <v>31.61068335</v>
      </c>
      <c r="W43" s="39">
        <f t="shared" si="4"/>
        <v>40.51803823</v>
      </c>
      <c r="X43" s="39">
        <f t="shared" si="5"/>
        <v>78.01632243</v>
      </c>
      <c r="Y43" s="43"/>
      <c r="Z43" s="44"/>
      <c r="AA43" s="45">
        <v>1.0</v>
      </c>
      <c r="AB43" s="45">
        <v>1.0</v>
      </c>
      <c r="AC43" s="45">
        <v>2.0</v>
      </c>
      <c r="AD43" s="45">
        <v>3.0</v>
      </c>
      <c r="AE43" s="52"/>
    </row>
    <row r="44" ht="15.75" customHeight="1">
      <c r="A44" s="8" t="s">
        <v>38</v>
      </c>
      <c r="B44" s="9">
        <v>43852.0</v>
      </c>
      <c r="C44" s="10">
        <v>0.375</v>
      </c>
      <c r="D44" s="10">
        <v>0.5</v>
      </c>
      <c r="E44" s="22">
        <v>30.3</v>
      </c>
      <c r="F44" s="22">
        <v>24.2</v>
      </c>
      <c r="G44" s="22">
        <v>26.6</v>
      </c>
      <c r="H44" s="22">
        <v>25.6</v>
      </c>
      <c r="I44" s="22">
        <v>1.8</v>
      </c>
      <c r="J44" s="22" t="s">
        <v>54</v>
      </c>
      <c r="K44" s="22">
        <v>26.4</v>
      </c>
      <c r="L44" s="22">
        <v>0.0</v>
      </c>
      <c r="M44" s="22"/>
      <c r="N44" s="22">
        <v>0.0</v>
      </c>
      <c r="O44" s="22">
        <v>86.8</v>
      </c>
      <c r="P44" s="22"/>
      <c r="Q44" s="24"/>
      <c r="R44" s="26">
        <f>E46</f>
        <v>30.4</v>
      </c>
      <c r="S44" s="22">
        <f>F44</f>
        <v>24.2</v>
      </c>
      <c r="T44" s="22">
        <f>(R44+S44)/2</f>
        <v>27.3</v>
      </c>
      <c r="U44" s="22">
        <f t="shared" si="2"/>
        <v>32.82468122</v>
      </c>
      <c r="V44" s="22">
        <f t="shared" si="3"/>
        <v>32.02468122</v>
      </c>
      <c r="W44" s="22">
        <f t="shared" si="4"/>
        <v>34.82194116</v>
      </c>
      <c r="X44" s="22">
        <f t="shared" si="5"/>
        <v>91.96696147</v>
      </c>
      <c r="Y44" s="35">
        <f>O42+L44-O44</f>
        <v>1.44</v>
      </c>
      <c r="Z44" s="36"/>
      <c r="AA44" s="37">
        <v>1.0</v>
      </c>
      <c r="AB44" s="37">
        <v>1.0</v>
      </c>
      <c r="AC44" s="37">
        <v>1.0</v>
      </c>
      <c r="AD44" s="37">
        <v>3.0</v>
      </c>
      <c r="AE44" s="49"/>
    </row>
    <row r="45" ht="15.75" customHeight="1">
      <c r="A45" s="4" t="s">
        <v>38</v>
      </c>
      <c r="B45" s="29">
        <v>43852.0</v>
      </c>
      <c r="C45" s="3">
        <v>0.625</v>
      </c>
      <c r="D45" s="3">
        <v>0.75</v>
      </c>
      <c r="E45" s="39"/>
      <c r="F45" s="39"/>
      <c r="G45" s="39">
        <v>27.2</v>
      </c>
      <c r="H45" s="39">
        <v>26.2</v>
      </c>
      <c r="I45" s="39">
        <v>0.3</v>
      </c>
      <c r="J45" s="39" t="s">
        <v>61</v>
      </c>
      <c r="K45" s="39">
        <v>28.5</v>
      </c>
      <c r="L45" s="39"/>
      <c r="M45" s="39"/>
      <c r="N45" s="39"/>
      <c r="O45" s="39">
        <v>86.66</v>
      </c>
      <c r="P45" s="39"/>
      <c r="Q45" s="40"/>
      <c r="R45" s="41" t="str">
        <f t="shared" ref="R45:S45" si="26">E45</f>
        <v/>
      </c>
      <c r="S45" s="42" t="str">
        <f t="shared" si="26"/>
        <v/>
      </c>
      <c r="T45" s="39"/>
      <c r="U45" s="39">
        <f t="shared" si="2"/>
        <v>34.01068335</v>
      </c>
      <c r="V45" s="22">
        <f t="shared" si="3"/>
        <v>33.21068335</v>
      </c>
      <c r="W45" s="39">
        <f t="shared" si="4"/>
        <v>36.07043238</v>
      </c>
      <c r="X45" s="39">
        <f t="shared" si="5"/>
        <v>92.07176392</v>
      </c>
      <c r="Y45" s="43"/>
      <c r="Z45" s="44"/>
      <c r="AA45" s="45">
        <v>2.0</v>
      </c>
      <c r="AB45" s="45">
        <v>1.0</v>
      </c>
      <c r="AC45" s="45">
        <v>1.0</v>
      </c>
      <c r="AD45" s="45"/>
      <c r="AE45" s="52"/>
    </row>
    <row r="46" ht="15.75" customHeight="1">
      <c r="A46" s="8" t="s">
        <v>48</v>
      </c>
      <c r="B46" s="9">
        <v>43853.0</v>
      </c>
      <c r="C46" s="10">
        <v>0.375</v>
      </c>
      <c r="D46" s="10">
        <v>0.5</v>
      </c>
      <c r="E46" s="22">
        <v>30.4</v>
      </c>
      <c r="F46" s="22">
        <v>23.1</v>
      </c>
      <c r="G46" s="22">
        <v>26.9</v>
      </c>
      <c r="H46" s="22">
        <v>25.7</v>
      </c>
      <c r="I46" s="22">
        <v>1.7</v>
      </c>
      <c r="J46" s="22" t="s">
        <v>61</v>
      </c>
      <c r="K46" s="22">
        <v>26.3</v>
      </c>
      <c r="L46" s="22">
        <v>1.0</v>
      </c>
      <c r="M46" s="22"/>
      <c r="N46" s="22">
        <v>3.0</v>
      </c>
      <c r="O46" s="22">
        <v>85.95</v>
      </c>
      <c r="P46" s="22"/>
      <c r="Q46" s="24"/>
      <c r="R46" s="26">
        <f>E48</f>
        <v>31</v>
      </c>
      <c r="S46" s="22">
        <f>F46</f>
        <v>23.1</v>
      </c>
      <c r="T46" s="22">
        <f>(R46+S46)/2</f>
        <v>27.05</v>
      </c>
      <c r="U46" s="22">
        <f t="shared" si="2"/>
        <v>33.01980784</v>
      </c>
      <c r="V46" s="22">
        <f t="shared" si="3"/>
        <v>32.05980784</v>
      </c>
      <c r="W46" s="22">
        <f t="shared" si="4"/>
        <v>35.44139833</v>
      </c>
      <c r="X46" s="22">
        <f t="shared" si="5"/>
        <v>90.45864256</v>
      </c>
      <c r="Y46" s="35">
        <f>O44+L46-O46</f>
        <v>1.85</v>
      </c>
      <c r="Z46" s="36"/>
      <c r="AA46" s="37">
        <v>4.0</v>
      </c>
      <c r="AB46" s="37">
        <v>1.0</v>
      </c>
      <c r="AC46" s="37">
        <v>1.0</v>
      </c>
      <c r="AD46" s="37">
        <v>3.0</v>
      </c>
      <c r="AE46" s="49"/>
    </row>
    <row r="47" ht="15.75" customHeight="1">
      <c r="A47" s="4" t="s">
        <v>48</v>
      </c>
      <c r="B47" s="29">
        <v>43853.0</v>
      </c>
      <c r="C47" s="3">
        <v>0.625</v>
      </c>
      <c r="D47" s="3">
        <v>0.75</v>
      </c>
      <c r="E47" s="39"/>
      <c r="F47" s="39"/>
      <c r="G47" s="39">
        <v>26.8</v>
      </c>
      <c r="H47" s="39">
        <v>26.0</v>
      </c>
      <c r="I47" s="39">
        <v>1.2</v>
      </c>
      <c r="J47" s="39" t="s">
        <v>65</v>
      </c>
      <c r="K47" s="39">
        <v>26.2</v>
      </c>
      <c r="L47" s="39"/>
      <c r="M47" s="39"/>
      <c r="N47" s="39"/>
      <c r="O47" s="39">
        <v>87.79</v>
      </c>
      <c r="P47" s="39"/>
      <c r="Q47" s="40"/>
      <c r="R47" s="41" t="str">
        <f t="shared" ref="R47:S47" si="27">E47</f>
        <v/>
      </c>
      <c r="S47" s="42" t="str">
        <f t="shared" si="27"/>
        <v/>
      </c>
      <c r="T47" s="39"/>
      <c r="U47" s="39">
        <f t="shared" si="2"/>
        <v>33.61126698</v>
      </c>
      <c r="V47" s="22">
        <f t="shared" si="3"/>
        <v>32.97126698</v>
      </c>
      <c r="W47" s="39">
        <f t="shared" si="4"/>
        <v>35.23385461</v>
      </c>
      <c r="X47" s="39">
        <f t="shared" si="5"/>
        <v>93.57837044</v>
      </c>
      <c r="Y47" s="43"/>
      <c r="Z47" s="44"/>
      <c r="AA47" s="45">
        <v>2.0</v>
      </c>
      <c r="AB47" s="45">
        <v>1.0</v>
      </c>
      <c r="AC47" s="45">
        <v>2.0</v>
      </c>
      <c r="AD47" s="45">
        <v>3.0</v>
      </c>
      <c r="AE47" s="52"/>
    </row>
    <row r="48" ht="15.75" customHeight="1">
      <c r="A48" s="8" t="s">
        <v>53</v>
      </c>
      <c r="B48" s="9">
        <v>43854.0</v>
      </c>
      <c r="C48" s="10">
        <v>0.375</v>
      </c>
      <c r="D48" s="10">
        <v>0.5</v>
      </c>
      <c r="E48" s="22">
        <v>31.0</v>
      </c>
      <c r="F48" s="22">
        <v>23.8</v>
      </c>
      <c r="G48" s="22">
        <v>29.3</v>
      </c>
      <c r="H48" s="22">
        <v>27.2</v>
      </c>
      <c r="I48" s="22">
        <v>2.0</v>
      </c>
      <c r="J48" s="22" t="s">
        <v>61</v>
      </c>
      <c r="K48" s="22">
        <v>28.3</v>
      </c>
      <c r="L48" s="22">
        <v>2.5</v>
      </c>
      <c r="M48" s="22"/>
      <c r="N48" s="22">
        <v>11.0</v>
      </c>
      <c r="O48" s="22">
        <v>85.37</v>
      </c>
      <c r="P48" s="22"/>
      <c r="Q48" s="24"/>
      <c r="R48" s="26">
        <f>E50</f>
        <v>32.3</v>
      </c>
      <c r="S48" s="22">
        <f>F48</f>
        <v>23.8</v>
      </c>
      <c r="T48" s="22">
        <f>(R48+S48)/2</f>
        <v>28.05</v>
      </c>
      <c r="U48" s="22">
        <f t="shared" si="2"/>
        <v>36.07043238</v>
      </c>
      <c r="V48" s="22">
        <f t="shared" si="3"/>
        <v>34.39043238</v>
      </c>
      <c r="W48" s="22">
        <f t="shared" si="4"/>
        <v>40.7524173</v>
      </c>
      <c r="X48" s="22">
        <f t="shared" si="5"/>
        <v>84.38869313</v>
      </c>
      <c r="Y48" s="35">
        <f>O46+L48-O48</f>
        <v>3.08</v>
      </c>
      <c r="Z48" s="36"/>
      <c r="AA48" s="37">
        <v>1.0</v>
      </c>
      <c r="AB48" s="37">
        <v>1.0</v>
      </c>
      <c r="AC48" s="37">
        <v>1.0</v>
      </c>
      <c r="AD48" s="37">
        <v>2.0</v>
      </c>
      <c r="AE48" s="49"/>
    </row>
    <row r="49" ht="15.75" customHeight="1">
      <c r="A49" s="4" t="s">
        <v>53</v>
      </c>
      <c r="B49" s="29">
        <v>43854.0</v>
      </c>
      <c r="C49" s="3">
        <v>0.625</v>
      </c>
      <c r="D49" s="3">
        <v>0.75</v>
      </c>
      <c r="E49" s="39"/>
      <c r="F49" s="39"/>
      <c r="G49" s="39">
        <v>30.6</v>
      </c>
      <c r="H49" s="39">
        <v>28.0</v>
      </c>
      <c r="I49" s="39">
        <v>0.1</v>
      </c>
      <c r="J49" s="39" t="s">
        <v>56</v>
      </c>
      <c r="K49" s="39">
        <v>27.8</v>
      </c>
      <c r="L49" s="39"/>
      <c r="M49" s="39"/>
      <c r="N49" s="39"/>
      <c r="O49" s="39">
        <v>88.42</v>
      </c>
      <c r="P49" s="39"/>
      <c r="Q49" s="40"/>
      <c r="R49" s="41" t="str">
        <f t="shared" ref="R49:S49" si="28">E49</f>
        <v/>
      </c>
      <c r="S49" s="42" t="str">
        <f t="shared" si="28"/>
        <v/>
      </c>
      <c r="T49" s="39"/>
      <c r="U49" s="39">
        <f t="shared" si="2"/>
        <v>37.79562539</v>
      </c>
      <c r="V49" s="22">
        <f t="shared" si="3"/>
        <v>35.71562539</v>
      </c>
      <c r="W49" s="39">
        <f t="shared" si="4"/>
        <v>43.90841311</v>
      </c>
      <c r="X49" s="39">
        <f t="shared" si="5"/>
        <v>81.34118923</v>
      </c>
      <c r="Y49" s="43"/>
      <c r="Z49" s="44"/>
      <c r="AA49" s="45">
        <v>1.0</v>
      </c>
      <c r="AB49" s="45">
        <v>1.0</v>
      </c>
      <c r="AC49" s="45">
        <v>2.0</v>
      </c>
      <c r="AD49" s="45">
        <v>2.0</v>
      </c>
      <c r="AE49" s="52"/>
    </row>
    <row r="50" ht="15.75" customHeight="1">
      <c r="A50" s="8" t="s">
        <v>58</v>
      </c>
      <c r="B50" s="9">
        <v>43855.0</v>
      </c>
      <c r="C50" s="10">
        <v>0.375</v>
      </c>
      <c r="D50" s="10">
        <v>0.5</v>
      </c>
      <c r="E50" s="22">
        <v>32.3</v>
      </c>
      <c r="F50" s="22">
        <v>24.6</v>
      </c>
      <c r="G50" s="22">
        <v>27.3</v>
      </c>
      <c r="H50" s="22">
        <v>26.5</v>
      </c>
      <c r="I50" s="22">
        <v>0.6</v>
      </c>
      <c r="J50" s="22" t="s">
        <v>61</v>
      </c>
      <c r="K50" s="22">
        <v>27.2</v>
      </c>
      <c r="L50" s="22">
        <v>13.5</v>
      </c>
      <c r="M50" s="22"/>
      <c r="N50" s="22">
        <v>92.0</v>
      </c>
      <c r="O50" s="22">
        <v>94.34</v>
      </c>
      <c r="P50" s="22"/>
      <c r="Q50" s="24"/>
      <c r="R50" s="26">
        <f>E52</f>
        <v>32.2</v>
      </c>
      <c r="S50" s="22">
        <f>F50</f>
        <v>24.6</v>
      </c>
      <c r="T50" s="22">
        <f>(R50+S50)/2</f>
        <v>28.4</v>
      </c>
      <c r="U50" s="22">
        <f t="shared" si="2"/>
        <v>34.61756235</v>
      </c>
      <c r="V50" s="22">
        <f t="shared" si="3"/>
        <v>33.97756235</v>
      </c>
      <c r="W50" s="22">
        <f t="shared" si="4"/>
        <v>36.28226002</v>
      </c>
      <c r="X50" s="22">
        <f t="shared" si="5"/>
        <v>93.64786629</v>
      </c>
      <c r="Y50" s="35">
        <f>O48+L50-O50</f>
        <v>4.53</v>
      </c>
      <c r="Z50" s="36"/>
      <c r="AA50" s="37">
        <v>1.0</v>
      </c>
      <c r="AB50" s="37">
        <v>1.0</v>
      </c>
      <c r="AC50" s="37">
        <v>1.0</v>
      </c>
      <c r="AD50" s="37">
        <v>3.0</v>
      </c>
      <c r="AE50" s="49"/>
    </row>
    <row r="51" ht="15.75" customHeight="1">
      <c r="A51" s="4" t="s">
        <v>58</v>
      </c>
      <c r="B51" s="29">
        <v>43855.0</v>
      </c>
      <c r="C51" s="3">
        <v>0.625</v>
      </c>
      <c r="D51" s="3">
        <v>0.75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40"/>
      <c r="R51" s="41" t="str">
        <f t="shared" ref="R51:S51" si="29">E51</f>
        <v/>
      </c>
      <c r="S51" s="42" t="str">
        <f t="shared" si="29"/>
        <v/>
      </c>
      <c r="T51" s="39"/>
      <c r="U51" s="39" t="str">
        <f t="shared" si="2"/>
        <v/>
      </c>
      <c r="V51" s="22" t="str">
        <f t="shared" si="3"/>
        <v/>
      </c>
      <c r="W51" s="39" t="str">
        <f t="shared" si="4"/>
        <v/>
      </c>
      <c r="X51" s="39" t="str">
        <f t="shared" si="5"/>
        <v/>
      </c>
      <c r="Y51" s="43"/>
      <c r="Z51" s="44"/>
      <c r="AA51" s="45"/>
      <c r="AB51" s="45"/>
      <c r="AC51" s="45"/>
      <c r="AD51" s="45"/>
      <c r="AE51" s="52"/>
    </row>
    <row r="52" ht="15.75" customHeight="1">
      <c r="A52" s="8" t="s">
        <v>60</v>
      </c>
      <c r="B52" s="100">
        <v>43856.0</v>
      </c>
      <c r="C52" s="10">
        <v>0.375</v>
      </c>
      <c r="D52" s="10">
        <v>0.5</v>
      </c>
      <c r="E52" s="22">
        <v>32.2</v>
      </c>
      <c r="F52" s="22">
        <v>24.2</v>
      </c>
      <c r="G52" s="22">
        <v>28.2</v>
      </c>
      <c r="H52" s="22">
        <v>26.8</v>
      </c>
      <c r="I52" s="22">
        <v>2.2</v>
      </c>
      <c r="J52" s="22" t="s">
        <v>61</v>
      </c>
      <c r="K52" s="22">
        <v>27.7</v>
      </c>
      <c r="L52" s="22">
        <v>5.75</v>
      </c>
      <c r="M52" s="22"/>
      <c r="N52" s="22">
        <v>29.0</v>
      </c>
      <c r="O52" s="22">
        <v>97.06</v>
      </c>
      <c r="P52" s="22">
        <v>64.22</v>
      </c>
      <c r="Q52" s="24"/>
      <c r="R52" s="26">
        <f>E54</f>
        <v>33.2</v>
      </c>
      <c r="S52" s="22">
        <f>F52</f>
        <v>24.2</v>
      </c>
      <c r="T52" s="22">
        <f>(R52+S52)/2</f>
        <v>28.7</v>
      </c>
      <c r="U52" s="22">
        <f t="shared" si="2"/>
        <v>35.23385461</v>
      </c>
      <c r="V52" s="22">
        <f t="shared" si="3"/>
        <v>34.11385461</v>
      </c>
      <c r="W52" s="22">
        <f t="shared" si="4"/>
        <v>38.23798312</v>
      </c>
      <c r="X52" s="22">
        <f t="shared" si="5"/>
        <v>89.21457625</v>
      </c>
      <c r="Y52" s="35">
        <f>O50+L52-O52</f>
        <v>3.03</v>
      </c>
      <c r="Z52" s="36"/>
      <c r="AA52" s="37">
        <v>1.0</v>
      </c>
      <c r="AB52" s="37">
        <v>1.0</v>
      </c>
      <c r="AC52" s="37">
        <v>1.0</v>
      </c>
      <c r="AD52" s="37">
        <v>3.0</v>
      </c>
      <c r="AE52" s="49"/>
    </row>
    <row r="53" ht="15.75" customHeight="1">
      <c r="A53" s="4" t="s">
        <v>60</v>
      </c>
      <c r="B53" s="101">
        <v>43856.0</v>
      </c>
      <c r="C53" s="3">
        <v>0.625</v>
      </c>
      <c r="D53" s="3">
        <v>0.75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40"/>
      <c r="R53" s="41" t="str">
        <f t="shared" ref="R53:S53" si="30">E53</f>
        <v/>
      </c>
      <c r="S53" s="42" t="str">
        <f t="shared" si="30"/>
        <v/>
      </c>
      <c r="T53" s="39"/>
      <c r="U53" s="39" t="str">
        <f t="shared" si="2"/>
        <v/>
      </c>
      <c r="V53" s="22" t="str">
        <f t="shared" si="3"/>
        <v/>
      </c>
      <c r="W53" s="39" t="str">
        <f t="shared" si="4"/>
        <v/>
      </c>
      <c r="X53" s="39" t="str">
        <f t="shared" si="5"/>
        <v/>
      </c>
      <c r="Y53" s="43"/>
      <c r="Z53" s="44"/>
      <c r="AA53" s="45"/>
      <c r="AB53" s="45"/>
      <c r="AC53" s="45"/>
      <c r="AD53" s="45"/>
      <c r="AE53" s="52"/>
    </row>
    <row r="54" ht="15.75" customHeight="1">
      <c r="A54" s="8" t="s">
        <v>64</v>
      </c>
      <c r="B54" s="100">
        <v>43857.0</v>
      </c>
      <c r="C54" s="10">
        <v>0.375</v>
      </c>
      <c r="D54" s="10">
        <v>0.5</v>
      </c>
      <c r="E54" s="22">
        <v>33.2</v>
      </c>
      <c r="F54" s="22">
        <v>23.6</v>
      </c>
      <c r="G54" s="22">
        <v>24.5</v>
      </c>
      <c r="H54" s="22">
        <v>24.2</v>
      </c>
      <c r="I54" s="22" t="s">
        <v>107</v>
      </c>
      <c r="J54" s="22" t="s">
        <v>81</v>
      </c>
      <c r="K54" s="22">
        <v>25.8</v>
      </c>
      <c r="L54" s="22">
        <v>12.75</v>
      </c>
      <c r="M54" s="22"/>
      <c r="N54" s="22">
        <v>60.0</v>
      </c>
      <c r="O54" s="22">
        <v>71.39</v>
      </c>
      <c r="P54" s="22"/>
      <c r="Q54" s="24"/>
      <c r="R54" s="26">
        <f>E56</f>
        <v>30</v>
      </c>
      <c r="S54" s="22">
        <f>F54</f>
        <v>23.6</v>
      </c>
      <c r="T54" s="22">
        <f>(R54+S54)/2</f>
        <v>26.8</v>
      </c>
      <c r="U54" s="22">
        <f t="shared" si="2"/>
        <v>30.19655962</v>
      </c>
      <c r="V54" s="22">
        <f t="shared" si="3"/>
        <v>29.95655962</v>
      </c>
      <c r="W54" s="22">
        <f t="shared" si="4"/>
        <v>30.74372349</v>
      </c>
      <c r="X54" s="22">
        <f t="shared" si="5"/>
        <v>97.43959489</v>
      </c>
      <c r="Y54" s="35">
        <f>P52+L54-O54</f>
        <v>5.58</v>
      </c>
      <c r="Z54" s="36"/>
      <c r="AA54" s="37">
        <v>1.0</v>
      </c>
      <c r="AB54" s="37">
        <v>1.0</v>
      </c>
      <c r="AC54" s="37">
        <v>1.0</v>
      </c>
      <c r="AD54" s="37">
        <v>3.0</v>
      </c>
      <c r="AE54" s="49"/>
    </row>
    <row r="55" ht="15.75" customHeight="1">
      <c r="A55" s="4" t="s">
        <v>64</v>
      </c>
      <c r="B55" s="101">
        <v>43857.0</v>
      </c>
      <c r="C55" s="3">
        <v>0.625</v>
      </c>
      <c r="D55" s="3">
        <v>0.75</v>
      </c>
      <c r="E55" s="39"/>
      <c r="F55" s="39"/>
      <c r="G55" s="39">
        <v>29.2</v>
      </c>
      <c r="H55" s="39">
        <v>26.8</v>
      </c>
      <c r="I55" s="39">
        <v>0.7</v>
      </c>
      <c r="J55" s="39" t="s">
        <v>78</v>
      </c>
      <c r="K55" s="39">
        <v>27.8</v>
      </c>
      <c r="L55" s="39"/>
      <c r="M55" s="39"/>
      <c r="N55" s="39"/>
      <c r="O55" s="39">
        <v>72.3</v>
      </c>
      <c r="P55" s="39"/>
      <c r="Q55" s="40"/>
      <c r="R55" s="41" t="str">
        <f t="shared" ref="R55:S55" si="31">E55</f>
        <v/>
      </c>
      <c r="S55" s="42" t="str">
        <f t="shared" si="31"/>
        <v/>
      </c>
      <c r="T55" s="39"/>
      <c r="U55" s="39">
        <f t="shared" si="2"/>
        <v>35.23385461</v>
      </c>
      <c r="V55" s="22">
        <f t="shared" si="3"/>
        <v>33.31385461</v>
      </c>
      <c r="W55" s="39">
        <f t="shared" si="4"/>
        <v>40.51803823</v>
      </c>
      <c r="X55" s="39">
        <f t="shared" si="5"/>
        <v>82.21981138</v>
      </c>
      <c r="Y55" s="43"/>
      <c r="Z55" s="44"/>
      <c r="AA55" s="45">
        <v>1.0</v>
      </c>
      <c r="AB55" s="45">
        <v>1.0</v>
      </c>
      <c r="AC55" s="45">
        <v>2.0</v>
      </c>
      <c r="AD55" s="45">
        <v>3.0</v>
      </c>
      <c r="AE55" s="52"/>
    </row>
    <row r="56" ht="15.75" customHeight="1">
      <c r="A56" s="8" t="s">
        <v>68</v>
      </c>
      <c r="B56" s="100">
        <v>43858.0</v>
      </c>
      <c r="C56" s="10">
        <v>0.375</v>
      </c>
      <c r="D56" s="10">
        <v>0.5</v>
      </c>
      <c r="E56" s="22">
        <v>30.0</v>
      </c>
      <c r="F56" s="22">
        <v>24.2</v>
      </c>
      <c r="G56" s="22">
        <v>27.3</v>
      </c>
      <c r="H56" s="22">
        <v>26.1</v>
      </c>
      <c r="I56" s="22">
        <v>1.3</v>
      </c>
      <c r="J56" s="22" t="s">
        <v>65</v>
      </c>
      <c r="K56" s="22">
        <v>26.7</v>
      </c>
      <c r="L56" s="22">
        <v>3.5</v>
      </c>
      <c r="M56" s="22"/>
      <c r="N56" s="22">
        <v>24.37</v>
      </c>
      <c r="O56" s="22">
        <v>73.58</v>
      </c>
      <c r="P56" s="22"/>
      <c r="Q56" s="24"/>
      <c r="R56" s="26">
        <f>E58</f>
        <v>31.4</v>
      </c>
      <c r="S56" s="22">
        <f>F56</f>
        <v>24.2</v>
      </c>
      <c r="T56" s="22">
        <f>(R56+S56)/2</f>
        <v>27.8</v>
      </c>
      <c r="U56" s="22">
        <f t="shared" si="2"/>
        <v>33.81046118</v>
      </c>
      <c r="V56" s="22">
        <f t="shared" si="3"/>
        <v>32.85046118</v>
      </c>
      <c r="W56" s="22">
        <f t="shared" si="4"/>
        <v>36.28226002</v>
      </c>
      <c r="X56" s="22">
        <f t="shared" si="5"/>
        <v>90.54138623</v>
      </c>
      <c r="Y56" s="35">
        <f>O54+L56-O56</f>
        <v>1.31</v>
      </c>
      <c r="Z56" s="36"/>
      <c r="AA56" s="37"/>
      <c r="AB56" s="37"/>
      <c r="AC56" s="37"/>
      <c r="AD56" s="37"/>
      <c r="AE56" s="49"/>
    </row>
    <row r="57" ht="15.75" customHeight="1">
      <c r="A57" s="4" t="s">
        <v>68</v>
      </c>
      <c r="B57" s="101">
        <v>43858.0</v>
      </c>
      <c r="C57" s="3">
        <v>0.625</v>
      </c>
      <c r="D57" s="3">
        <v>0.75</v>
      </c>
      <c r="E57" s="39"/>
      <c r="F57" s="39"/>
      <c r="G57" s="39">
        <v>24.2</v>
      </c>
      <c r="H57" s="39">
        <v>24.0</v>
      </c>
      <c r="I57" s="39">
        <v>0.8</v>
      </c>
      <c r="J57" s="39" t="s">
        <v>81</v>
      </c>
      <c r="K57" s="39">
        <v>29.5</v>
      </c>
      <c r="L57" s="39"/>
      <c r="M57" s="39"/>
      <c r="N57" s="39"/>
      <c r="O57" s="39">
        <v>100.0</v>
      </c>
      <c r="P57" s="39"/>
      <c r="Q57" s="40"/>
      <c r="R57" s="41" t="str">
        <f t="shared" ref="R57:S57" si="32">E57</f>
        <v/>
      </c>
      <c r="S57" s="42" t="str">
        <f t="shared" si="32"/>
        <v/>
      </c>
      <c r="T57" s="39"/>
      <c r="U57" s="39">
        <f t="shared" si="2"/>
        <v>29.83652107</v>
      </c>
      <c r="V57" s="22">
        <f t="shared" si="3"/>
        <v>29.67652107</v>
      </c>
      <c r="W57" s="39">
        <f t="shared" si="4"/>
        <v>30.19655962</v>
      </c>
      <c r="X57" s="39">
        <f t="shared" si="5"/>
        <v>98.27782184</v>
      </c>
      <c r="Y57" s="43"/>
      <c r="Z57" s="44"/>
      <c r="AA57" s="45">
        <v>1.0</v>
      </c>
      <c r="AB57" s="45">
        <v>1.0</v>
      </c>
      <c r="AC57" s="45">
        <v>1.0</v>
      </c>
      <c r="AD57" s="45">
        <v>3.0</v>
      </c>
      <c r="AE57" s="52" t="s">
        <v>111</v>
      </c>
    </row>
    <row r="58" ht="15.75" customHeight="1">
      <c r="A58" s="8" t="s">
        <v>38</v>
      </c>
      <c r="B58" s="100">
        <v>43859.0</v>
      </c>
      <c r="C58" s="10">
        <v>0.375</v>
      </c>
      <c r="D58" s="10">
        <v>0.5</v>
      </c>
      <c r="E58" s="22">
        <v>31.4</v>
      </c>
      <c r="F58" s="22">
        <v>23.0</v>
      </c>
      <c r="G58" s="22">
        <v>25.5</v>
      </c>
      <c r="H58" s="22">
        <v>25.4</v>
      </c>
      <c r="I58" s="22">
        <v>0.3</v>
      </c>
      <c r="J58" s="22" t="s">
        <v>54</v>
      </c>
      <c r="K58" s="22">
        <v>28.4</v>
      </c>
      <c r="L58" s="22">
        <v>60.75</v>
      </c>
      <c r="M58" s="22"/>
      <c r="N58" s="22"/>
      <c r="O58" s="22">
        <v>100.0</v>
      </c>
      <c r="P58" s="22">
        <v>63.38</v>
      </c>
      <c r="Q58" s="24"/>
      <c r="R58" s="26">
        <f>E60</f>
        <v>34.4</v>
      </c>
      <c r="S58" s="22">
        <f>F58</f>
        <v>23</v>
      </c>
      <c r="T58" s="22">
        <f>(R58+S58)/2</f>
        <v>28.7</v>
      </c>
      <c r="U58" s="22">
        <f t="shared" si="2"/>
        <v>32.43744129</v>
      </c>
      <c r="V58" s="22">
        <f t="shared" si="3"/>
        <v>32.35744129</v>
      </c>
      <c r="W58" s="22">
        <f t="shared" si="4"/>
        <v>32.63056049</v>
      </c>
      <c r="X58" s="22">
        <f t="shared" si="5"/>
        <v>99.16299568</v>
      </c>
      <c r="Y58" s="35"/>
      <c r="Z58" s="36"/>
      <c r="AA58" s="37">
        <v>1.0</v>
      </c>
      <c r="AB58" s="37">
        <v>1.0</v>
      </c>
      <c r="AC58" s="37">
        <v>1.0</v>
      </c>
      <c r="AD58" s="37">
        <v>3.0</v>
      </c>
      <c r="AE58" s="49" t="s">
        <v>113</v>
      </c>
    </row>
    <row r="59" ht="15.75" customHeight="1">
      <c r="A59" s="4" t="s">
        <v>38</v>
      </c>
      <c r="B59" s="101">
        <v>43859.0</v>
      </c>
      <c r="C59" s="3">
        <v>0.625</v>
      </c>
      <c r="D59" s="3">
        <v>0.75</v>
      </c>
      <c r="E59" s="39"/>
      <c r="F59" s="39"/>
      <c r="G59" s="39">
        <v>33.0</v>
      </c>
      <c r="H59" s="39">
        <v>28.8</v>
      </c>
      <c r="I59" s="39">
        <v>1.4</v>
      </c>
      <c r="J59" s="39" t="s">
        <v>56</v>
      </c>
      <c r="K59" s="39">
        <v>27.8</v>
      </c>
      <c r="L59" s="39"/>
      <c r="M59" s="39"/>
      <c r="N59" s="39"/>
      <c r="O59" s="39">
        <v>63.72</v>
      </c>
      <c r="P59" s="39"/>
      <c r="Q59" s="40"/>
      <c r="R59" s="41" t="str">
        <f t="shared" ref="R59:S59" si="33">E59</f>
        <v/>
      </c>
      <c r="S59" s="42" t="str">
        <f t="shared" si="33"/>
        <v/>
      </c>
      <c r="T59" s="39"/>
      <c r="U59" s="39">
        <f t="shared" si="2"/>
        <v>39.59220806</v>
      </c>
      <c r="V59" s="22">
        <f t="shared" si="3"/>
        <v>36.23220806</v>
      </c>
      <c r="W59" s="39">
        <f t="shared" si="4"/>
        <v>50.29607399</v>
      </c>
      <c r="X59" s="39">
        <f t="shared" si="5"/>
        <v>72.03784548</v>
      </c>
      <c r="Y59" s="43"/>
      <c r="Z59" s="44"/>
      <c r="AA59" s="45">
        <v>1.0</v>
      </c>
      <c r="AB59" s="45">
        <v>1.0</v>
      </c>
      <c r="AC59" s="45">
        <v>2.0</v>
      </c>
      <c r="AD59" s="45">
        <v>2.0</v>
      </c>
      <c r="AE59" s="52"/>
    </row>
    <row r="60" ht="15.75" customHeight="1">
      <c r="A60" s="8" t="s">
        <v>48</v>
      </c>
      <c r="B60" s="100">
        <v>43860.0</v>
      </c>
      <c r="C60" s="10">
        <v>0.375</v>
      </c>
      <c r="D60" s="10">
        <v>0.5</v>
      </c>
      <c r="E60" s="22">
        <v>34.4</v>
      </c>
      <c r="F60" s="22">
        <v>23.4</v>
      </c>
      <c r="G60" s="22">
        <v>27.1</v>
      </c>
      <c r="H60" s="22">
        <v>25.7</v>
      </c>
      <c r="I60" s="22">
        <v>2.4</v>
      </c>
      <c r="J60" s="22" t="s">
        <v>54</v>
      </c>
      <c r="K60" s="22">
        <v>27.6</v>
      </c>
      <c r="L60" s="22">
        <v>10.0</v>
      </c>
      <c r="M60" s="22"/>
      <c r="N60" s="22"/>
      <c r="O60" s="22">
        <v>68.46</v>
      </c>
      <c r="P60" s="22"/>
      <c r="Q60" s="24"/>
      <c r="R60" s="26">
        <f>E62</f>
        <v>33.4</v>
      </c>
      <c r="S60" s="22">
        <f>F60</f>
        <v>23.4</v>
      </c>
      <c r="T60" s="22">
        <f>(R60+S60)/2</f>
        <v>28.4</v>
      </c>
      <c r="U60" s="22">
        <f t="shared" si="2"/>
        <v>33.01980784</v>
      </c>
      <c r="V60" s="22">
        <f t="shared" si="3"/>
        <v>31.89980784</v>
      </c>
      <c r="W60" s="22">
        <f t="shared" si="4"/>
        <v>35.85968262</v>
      </c>
      <c r="X60" s="22">
        <f t="shared" si="5"/>
        <v>88.95730665</v>
      </c>
      <c r="Y60" s="35">
        <f>P58+L60-O60</f>
        <v>4.92</v>
      </c>
      <c r="Z60" s="36"/>
      <c r="AA60" s="37">
        <v>1.0</v>
      </c>
      <c r="AB60" s="37">
        <v>1.0</v>
      </c>
      <c r="AC60" s="37">
        <v>2.0</v>
      </c>
      <c r="AD60" s="37">
        <v>2.0</v>
      </c>
      <c r="AE60" s="49" t="s">
        <v>115</v>
      </c>
    </row>
    <row r="61" ht="15.75" customHeight="1">
      <c r="A61" s="4" t="s">
        <v>48</v>
      </c>
      <c r="B61" s="101">
        <v>43860.0</v>
      </c>
      <c r="C61" s="3">
        <v>0.625</v>
      </c>
      <c r="D61" s="3">
        <v>0.75</v>
      </c>
      <c r="E61" s="39"/>
      <c r="F61" s="39"/>
      <c r="G61" s="39">
        <v>29.0</v>
      </c>
      <c r="H61" s="39">
        <v>26.6</v>
      </c>
      <c r="I61" s="39">
        <v>1.9</v>
      </c>
      <c r="J61" s="39" t="s">
        <v>78</v>
      </c>
      <c r="K61" s="39">
        <v>29.5</v>
      </c>
      <c r="L61" s="39"/>
      <c r="M61" s="39"/>
      <c r="N61" s="39"/>
      <c r="O61" s="39">
        <v>68.3</v>
      </c>
      <c r="P61" s="39"/>
      <c r="Q61" s="40"/>
      <c r="R61" s="41" t="str">
        <f t="shared" ref="R61:S61" si="34">E61</f>
        <v/>
      </c>
      <c r="S61" s="42" t="str">
        <f t="shared" si="34"/>
        <v/>
      </c>
      <c r="T61" s="39"/>
      <c r="U61" s="39">
        <f t="shared" si="2"/>
        <v>34.82194116</v>
      </c>
      <c r="V61" s="22">
        <f t="shared" si="3"/>
        <v>32.90194116</v>
      </c>
      <c r="W61" s="39">
        <f t="shared" si="4"/>
        <v>40.05279577</v>
      </c>
      <c r="X61" s="39">
        <f t="shared" si="5"/>
        <v>82.14642831</v>
      </c>
      <c r="Y61" s="43"/>
      <c r="Z61" s="44"/>
      <c r="AA61" s="45">
        <v>1.0</v>
      </c>
      <c r="AB61" s="45">
        <v>1.0</v>
      </c>
      <c r="AC61" s="45">
        <v>1.0</v>
      </c>
      <c r="AD61" s="45">
        <v>3.0</v>
      </c>
      <c r="AE61" s="52"/>
    </row>
    <row r="62" ht="15.75" customHeight="1">
      <c r="A62" s="8" t="s">
        <v>53</v>
      </c>
      <c r="B62" s="100">
        <v>43861.0</v>
      </c>
      <c r="C62" s="10">
        <v>0.375</v>
      </c>
      <c r="D62" s="10">
        <v>0.5</v>
      </c>
      <c r="E62" s="22">
        <v>33.4</v>
      </c>
      <c r="F62" s="22">
        <v>23.0</v>
      </c>
      <c r="G62" s="22">
        <v>25.4</v>
      </c>
      <c r="H62" s="22">
        <v>24.6</v>
      </c>
      <c r="I62" s="22">
        <v>1.7</v>
      </c>
      <c r="J62" s="22" t="s">
        <v>81</v>
      </c>
      <c r="K62" s="22">
        <v>26.2</v>
      </c>
      <c r="L62" s="22">
        <v>41.75</v>
      </c>
      <c r="M62" s="22"/>
      <c r="N62" s="22">
        <v>261.0</v>
      </c>
      <c r="O62" s="22">
        <v>91.39</v>
      </c>
      <c r="P62" s="22">
        <v>63.14</v>
      </c>
      <c r="Q62" s="24"/>
      <c r="R62" s="26">
        <f>E64</f>
        <v>34.4</v>
      </c>
      <c r="S62" s="22">
        <f>F62</f>
        <v>23</v>
      </c>
      <c r="T62" s="22">
        <f>(R62+S62)/2</f>
        <v>28.7</v>
      </c>
      <c r="U62" s="22">
        <f t="shared" si="2"/>
        <v>30.92802314</v>
      </c>
      <c r="V62" s="22">
        <f t="shared" si="3"/>
        <v>30.28802314</v>
      </c>
      <c r="W62" s="22">
        <f t="shared" si="4"/>
        <v>32.43744129</v>
      </c>
      <c r="X62" s="22">
        <f t="shared" si="5"/>
        <v>93.37365074</v>
      </c>
      <c r="Y62" s="35">
        <f>O60+L62-O62</f>
        <v>18.82</v>
      </c>
      <c r="Z62" s="36"/>
      <c r="AA62" s="37">
        <v>1.0</v>
      </c>
      <c r="AB62" s="37">
        <v>1.0</v>
      </c>
      <c r="AC62" s="37">
        <v>1.0</v>
      </c>
      <c r="AD62" s="37">
        <v>3.0</v>
      </c>
      <c r="AE62" s="49"/>
    </row>
    <row r="63" ht="15.75" customHeight="1">
      <c r="A63" s="4" t="s">
        <v>53</v>
      </c>
      <c r="B63" s="101">
        <v>43861.0</v>
      </c>
      <c r="C63" s="3">
        <v>0.625</v>
      </c>
      <c r="D63" s="3">
        <v>0.75</v>
      </c>
      <c r="E63" s="39"/>
      <c r="F63" s="39"/>
      <c r="G63" s="39">
        <v>29.0</v>
      </c>
      <c r="H63" s="39">
        <v>27.0</v>
      </c>
      <c r="I63" s="39">
        <v>2.8</v>
      </c>
      <c r="J63" s="39" t="s">
        <v>81</v>
      </c>
      <c r="K63" s="39">
        <v>25.7</v>
      </c>
      <c r="L63" s="39">
        <v>0.0</v>
      </c>
      <c r="M63" s="39"/>
      <c r="N63" s="39">
        <v>0.0</v>
      </c>
      <c r="O63" s="39">
        <v>63.68</v>
      </c>
      <c r="P63" s="39"/>
      <c r="Q63" s="40"/>
      <c r="R63" s="41" t="str">
        <f t="shared" ref="R63:S63" si="35">E63</f>
        <v/>
      </c>
      <c r="S63" s="42" t="str">
        <f t="shared" si="35"/>
        <v/>
      </c>
      <c r="T63" s="39"/>
      <c r="U63" s="39">
        <f t="shared" si="2"/>
        <v>35.65000614</v>
      </c>
      <c r="V63" s="22">
        <f t="shared" si="3"/>
        <v>34.05000614</v>
      </c>
      <c r="W63" s="39">
        <f t="shared" si="4"/>
        <v>40.05279577</v>
      </c>
      <c r="X63" s="39">
        <f t="shared" si="5"/>
        <v>85.01280743</v>
      </c>
      <c r="Y63" s="43"/>
      <c r="Z63" s="44"/>
      <c r="AA63" s="45">
        <v>1.0</v>
      </c>
      <c r="AB63" s="45">
        <v>1.0</v>
      </c>
      <c r="AC63" s="45">
        <v>3.0</v>
      </c>
      <c r="AD63" s="45">
        <v>2.0</v>
      </c>
      <c r="AE63" s="52"/>
    </row>
    <row r="64" ht="15.75" customHeight="1">
      <c r="A64" s="8" t="s">
        <v>58</v>
      </c>
      <c r="B64" s="9">
        <v>43862.0</v>
      </c>
      <c r="C64" s="10">
        <v>0.375</v>
      </c>
      <c r="D64" s="10">
        <v>0.5</v>
      </c>
      <c r="E64" s="22">
        <v>34.4</v>
      </c>
      <c r="F64" s="22">
        <v>23.4</v>
      </c>
      <c r="G64" s="22">
        <v>26.6</v>
      </c>
      <c r="H64" s="22">
        <v>25.6</v>
      </c>
      <c r="I64" s="22">
        <v>1.1</v>
      </c>
      <c r="J64" s="22" t="s">
        <v>81</v>
      </c>
      <c r="K64" s="22">
        <v>26.8</v>
      </c>
      <c r="L64" s="22">
        <v>0.0</v>
      </c>
      <c r="M64" s="22"/>
      <c r="N64" s="22">
        <v>0.0</v>
      </c>
      <c r="O64" s="22">
        <v>61.84</v>
      </c>
      <c r="P64" s="22">
        <v>67.94</v>
      </c>
      <c r="Q64" s="24"/>
      <c r="R64" s="26">
        <f>E66</f>
        <v>34.4</v>
      </c>
      <c r="S64" s="22">
        <f>F64</f>
        <v>23.4</v>
      </c>
      <c r="T64" s="22">
        <f>(R64+S64)/2</f>
        <v>28.9</v>
      </c>
      <c r="U64" s="22">
        <f t="shared" si="2"/>
        <v>32.82468122</v>
      </c>
      <c r="V64" s="22">
        <f t="shared" si="3"/>
        <v>32.02468122</v>
      </c>
      <c r="W64" s="22">
        <f t="shared" si="4"/>
        <v>34.82194116</v>
      </c>
      <c r="X64" s="22">
        <f t="shared" si="5"/>
        <v>91.96696147</v>
      </c>
      <c r="Y64" s="35">
        <f>P62+L64-O64</f>
        <v>1.3</v>
      </c>
      <c r="Z64" s="36"/>
      <c r="AA64" s="37">
        <v>1.0</v>
      </c>
      <c r="AB64" s="37">
        <v>1.0</v>
      </c>
      <c r="AC64" s="37">
        <v>1.0</v>
      </c>
      <c r="AD64" s="37">
        <v>2.0</v>
      </c>
      <c r="AE64" s="49" t="s">
        <v>117</v>
      </c>
    </row>
    <row r="65" ht="15.75" customHeight="1">
      <c r="A65" s="4" t="s">
        <v>58</v>
      </c>
      <c r="B65" s="29">
        <v>43862.0</v>
      </c>
      <c r="C65" s="3">
        <v>0.625</v>
      </c>
      <c r="D65" s="3">
        <v>0.75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40"/>
      <c r="R65" s="41" t="str">
        <f t="shared" ref="R65:S65" si="36">E65</f>
        <v/>
      </c>
      <c r="S65" s="42" t="str">
        <f t="shared" si="36"/>
        <v/>
      </c>
      <c r="T65" s="39"/>
      <c r="U65" s="39" t="str">
        <f t="shared" si="2"/>
        <v/>
      </c>
      <c r="V65" s="22" t="str">
        <f t="shared" si="3"/>
        <v/>
      </c>
      <c r="W65" s="39" t="str">
        <f t="shared" si="4"/>
        <v/>
      </c>
      <c r="X65" s="39" t="str">
        <f t="shared" si="5"/>
        <v/>
      </c>
      <c r="Y65" s="43"/>
      <c r="Z65" s="44"/>
      <c r="AA65" s="45"/>
      <c r="AB65" s="45"/>
      <c r="AC65" s="45"/>
      <c r="AD65" s="45"/>
      <c r="AE65" s="52"/>
    </row>
    <row r="66" ht="15.75" customHeight="1">
      <c r="A66" s="8" t="s">
        <v>60</v>
      </c>
      <c r="B66" s="9">
        <v>43863.0</v>
      </c>
      <c r="C66" s="10">
        <v>0.375</v>
      </c>
      <c r="D66" s="10">
        <v>0.5</v>
      </c>
      <c r="E66" s="22">
        <v>34.4</v>
      </c>
      <c r="F66" s="22">
        <v>23.1</v>
      </c>
      <c r="G66" s="22">
        <v>28.2</v>
      </c>
      <c r="H66" s="22">
        <v>26.7</v>
      </c>
      <c r="I66" s="22">
        <v>3.3</v>
      </c>
      <c r="J66" s="22" t="s">
        <v>81</v>
      </c>
      <c r="K66" s="22">
        <v>27.7</v>
      </c>
      <c r="L66" s="22">
        <v>50.0</v>
      </c>
      <c r="M66" s="22"/>
      <c r="N66" s="22">
        <v>325.0</v>
      </c>
      <c r="O66" s="22">
        <v>100.0</v>
      </c>
      <c r="P66" s="22">
        <v>43.02</v>
      </c>
      <c r="Q66" s="24"/>
      <c r="R66" s="26">
        <f>E68</f>
        <v>32.7</v>
      </c>
      <c r="S66" s="22">
        <f>F66</f>
        <v>23.1</v>
      </c>
      <c r="T66" s="22">
        <f>(R66+S66)/2</f>
        <v>27.9</v>
      </c>
      <c r="U66" s="22">
        <f t="shared" si="2"/>
        <v>35.0273704</v>
      </c>
      <c r="V66" s="22">
        <f t="shared" si="3"/>
        <v>33.8273704</v>
      </c>
      <c r="W66" s="22">
        <f t="shared" si="4"/>
        <v>38.23798312</v>
      </c>
      <c r="X66" s="22">
        <f t="shared" si="5"/>
        <v>88.46536256</v>
      </c>
      <c r="Y66" s="35"/>
      <c r="Z66" s="36"/>
      <c r="AA66" s="37">
        <v>1.0</v>
      </c>
      <c r="AB66" s="37">
        <v>1.0</v>
      </c>
      <c r="AC66" s="37">
        <v>1.0</v>
      </c>
      <c r="AD66" s="37">
        <v>2.0</v>
      </c>
      <c r="AE66" s="49" t="s">
        <v>118</v>
      </c>
    </row>
    <row r="67" ht="15.75" customHeight="1">
      <c r="A67" s="4" t="s">
        <v>60</v>
      </c>
      <c r="B67" s="29">
        <v>43863.0</v>
      </c>
      <c r="C67" s="3">
        <v>0.625</v>
      </c>
      <c r="D67" s="3">
        <v>0.75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40"/>
      <c r="R67" s="41" t="str">
        <f t="shared" ref="R67:S67" si="37">E67</f>
        <v/>
      </c>
      <c r="S67" s="42" t="str">
        <f t="shared" si="37"/>
        <v/>
      </c>
      <c r="T67" s="39"/>
      <c r="U67" s="39" t="str">
        <f t="shared" si="2"/>
        <v/>
      </c>
      <c r="V67" s="22" t="str">
        <f t="shared" si="3"/>
        <v/>
      </c>
      <c r="W67" s="39" t="str">
        <f t="shared" si="4"/>
        <v/>
      </c>
      <c r="X67" s="39" t="str">
        <f t="shared" si="5"/>
        <v/>
      </c>
      <c r="Y67" s="43"/>
      <c r="Z67" s="44"/>
      <c r="AA67" s="45"/>
      <c r="AB67" s="45"/>
      <c r="AC67" s="45"/>
      <c r="AD67" s="45"/>
      <c r="AE67" s="52"/>
    </row>
    <row r="68" ht="15.75" customHeight="1">
      <c r="A68" s="8" t="s">
        <v>64</v>
      </c>
      <c r="B68" s="9">
        <v>43864.0</v>
      </c>
      <c r="C68" s="10">
        <v>0.375</v>
      </c>
      <c r="D68" s="10">
        <v>0.5</v>
      </c>
      <c r="E68" s="22">
        <v>32.7</v>
      </c>
      <c r="F68" s="22">
        <v>23.4</v>
      </c>
      <c r="G68" s="22">
        <v>28.6</v>
      </c>
      <c r="H68" s="22">
        <v>26.8</v>
      </c>
      <c r="I68" s="22">
        <v>5.5</v>
      </c>
      <c r="J68" s="22" t="s">
        <v>81</v>
      </c>
      <c r="K68" s="22">
        <v>27.7</v>
      </c>
      <c r="L68" s="22">
        <v>12.5</v>
      </c>
      <c r="M68" s="22"/>
      <c r="N68" s="22">
        <v>79.0</v>
      </c>
      <c r="O68" s="22">
        <v>50.68</v>
      </c>
      <c r="P68" s="22"/>
      <c r="Q68" s="24"/>
      <c r="R68" s="26">
        <f>E70</f>
        <v>32.2</v>
      </c>
      <c r="S68" s="22">
        <f>F68</f>
        <v>23.4</v>
      </c>
      <c r="T68" s="22">
        <f>(R68+S68)/2</f>
        <v>27.8</v>
      </c>
      <c r="U68" s="22">
        <f t="shared" si="2"/>
        <v>35.23385461</v>
      </c>
      <c r="V68" s="22">
        <f t="shared" si="3"/>
        <v>33.79385461</v>
      </c>
      <c r="W68" s="22">
        <f t="shared" si="4"/>
        <v>39.13623594</v>
      </c>
      <c r="X68" s="22">
        <f t="shared" si="5"/>
        <v>86.34927145</v>
      </c>
      <c r="Y68" s="35">
        <f>P66+L68-O68</f>
        <v>4.84</v>
      </c>
      <c r="Z68" s="36"/>
      <c r="AA68" s="37">
        <v>1.0</v>
      </c>
      <c r="AB68" s="37">
        <v>1.0</v>
      </c>
      <c r="AC68" s="37">
        <v>1.0</v>
      </c>
      <c r="AD68" s="37">
        <v>2.0</v>
      </c>
      <c r="AE68" s="49"/>
    </row>
    <row r="69" ht="15.75" customHeight="1">
      <c r="A69" s="4" t="s">
        <v>64</v>
      </c>
      <c r="B69" s="29">
        <v>43864.0</v>
      </c>
      <c r="C69" s="3">
        <v>0.625</v>
      </c>
      <c r="D69" s="3">
        <v>0.75</v>
      </c>
      <c r="E69" s="39"/>
      <c r="F69" s="39"/>
      <c r="G69" s="39">
        <v>26.8</v>
      </c>
      <c r="H69" s="39">
        <v>25.6</v>
      </c>
      <c r="I69" s="39">
        <v>1.5</v>
      </c>
      <c r="J69" s="39" t="s">
        <v>81</v>
      </c>
      <c r="K69" s="39">
        <v>26.4</v>
      </c>
      <c r="L69" s="39">
        <v>3.5</v>
      </c>
      <c r="M69" s="39"/>
      <c r="N69" s="39">
        <v>26.0</v>
      </c>
      <c r="O69" s="39">
        <v>52.1</v>
      </c>
      <c r="P69" s="39"/>
      <c r="Q69" s="40"/>
      <c r="R69" s="41" t="str">
        <f t="shared" ref="R69:S69" si="38">E69</f>
        <v/>
      </c>
      <c r="S69" s="42" t="str">
        <f t="shared" si="38"/>
        <v/>
      </c>
      <c r="T69" s="39"/>
      <c r="U69" s="39">
        <f t="shared" si="2"/>
        <v>32.82468122</v>
      </c>
      <c r="V69" s="22">
        <f t="shared" si="3"/>
        <v>31.86468122</v>
      </c>
      <c r="W69" s="39">
        <f t="shared" si="4"/>
        <v>35.23385461</v>
      </c>
      <c r="X69" s="39">
        <f t="shared" si="5"/>
        <v>90.43768152</v>
      </c>
      <c r="Y69" s="43"/>
      <c r="Z69" s="44"/>
      <c r="AA69" s="45">
        <v>2.0</v>
      </c>
      <c r="AB69" s="45">
        <v>1.0</v>
      </c>
      <c r="AC69" s="45">
        <v>1.0</v>
      </c>
      <c r="AD69" s="45">
        <v>3.0</v>
      </c>
      <c r="AE69" s="52"/>
    </row>
    <row r="70" ht="15.75" customHeight="1">
      <c r="A70" s="8" t="s">
        <v>68</v>
      </c>
      <c r="B70" s="9">
        <v>43865.0</v>
      </c>
      <c r="C70" s="10">
        <v>0.375</v>
      </c>
      <c r="D70" s="10">
        <v>0.5</v>
      </c>
      <c r="E70" s="22">
        <v>32.2</v>
      </c>
      <c r="F70" s="22">
        <v>24.0</v>
      </c>
      <c r="G70" s="22">
        <v>26.0</v>
      </c>
      <c r="H70" s="22">
        <v>25.1</v>
      </c>
      <c r="I70" s="22">
        <v>1.5</v>
      </c>
      <c r="J70" s="22" t="s">
        <v>81</v>
      </c>
      <c r="K70" s="22">
        <v>26.8</v>
      </c>
      <c r="L70" s="22">
        <v>0.5</v>
      </c>
      <c r="M70" s="22">
        <f t="shared" ref="M70:N70" si="39">L69+L70</f>
        <v>4</v>
      </c>
      <c r="N70" s="22">
        <f t="shared" si="39"/>
        <v>4</v>
      </c>
      <c r="O70" s="22">
        <v>51.14</v>
      </c>
      <c r="P70" s="22"/>
      <c r="Q70" s="24"/>
      <c r="R70" s="26">
        <f>E72</f>
        <v>29.6</v>
      </c>
      <c r="S70" s="22">
        <f>F70</f>
        <v>24</v>
      </c>
      <c r="T70" s="22">
        <f>(R70+S70)/2</f>
        <v>26.8</v>
      </c>
      <c r="U70" s="22">
        <f t="shared" si="2"/>
        <v>31.86404936</v>
      </c>
      <c r="V70" s="22">
        <f t="shared" si="3"/>
        <v>31.14404936</v>
      </c>
      <c r="W70" s="22">
        <f t="shared" si="4"/>
        <v>33.61126698</v>
      </c>
      <c r="X70" s="22">
        <f t="shared" si="5"/>
        <v>92.65955186</v>
      </c>
      <c r="Y70" s="35">
        <f>O68+M70-O70</f>
        <v>3.54</v>
      </c>
      <c r="Z70" s="36"/>
      <c r="AA70" s="37"/>
      <c r="AB70" s="37">
        <v>1.0</v>
      </c>
      <c r="AC70" s="37">
        <v>1.0</v>
      </c>
      <c r="AD70" s="37">
        <v>3.0</v>
      </c>
      <c r="AE70" s="49"/>
    </row>
    <row r="71" ht="15.75" customHeight="1">
      <c r="A71" s="4" t="s">
        <v>68</v>
      </c>
      <c r="B71" s="55">
        <v>43865.0</v>
      </c>
      <c r="C71" s="3">
        <v>0.625</v>
      </c>
      <c r="D71" s="3">
        <v>0.75</v>
      </c>
      <c r="E71" s="39"/>
      <c r="F71" s="39"/>
      <c r="G71" s="39">
        <v>28.4</v>
      </c>
      <c r="H71" s="39">
        <v>26.4</v>
      </c>
      <c r="I71" s="39">
        <v>0.7</v>
      </c>
      <c r="J71" s="39" t="s">
        <v>61</v>
      </c>
      <c r="K71" s="39">
        <v>26.8</v>
      </c>
      <c r="L71" s="39">
        <v>0.0</v>
      </c>
      <c r="M71" s="39"/>
      <c r="N71" s="39">
        <v>0.0</v>
      </c>
      <c r="O71" s="39">
        <v>50.02</v>
      </c>
      <c r="P71" s="39"/>
      <c r="Q71" s="40"/>
      <c r="R71" s="41" t="str">
        <f t="shared" ref="R71:S71" si="40">E71</f>
        <v/>
      </c>
      <c r="S71" s="42" t="str">
        <f t="shared" si="40"/>
        <v/>
      </c>
      <c r="T71" s="39"/>
      <c r="U71" s="39">
        <f t="shared" si="2"/>
        <v>34.41422945</v>
      </c>
      <c r="V71" s="22">
        <f t="shared" si="3"/>
        <v>32.81422945</v>
      </c>
      <c r="W71" s="39">
        <f t="shared" si="4"/>
        <v>38.68484051</v>
      </c>
      <c r="X71" s="39">
        <f t="shared" si="5"/>
        <v>84.82451788</v>
      </c>
      <c r="Y71" s="43"/>
      <c r="Z71" s="44"/>
      <c r="AA71" s="45">
        <v>1.0</v>
      </c>
      <c r="AB71" s="45">
        <v>1.0</v>
      </c>
      <c r="AC71" s="45">
        <v>1.0</v>
      </c>
      <c r="AD71" s="45">
        <v>3.0</v>
      </c>
      <c r="AE71" s="52"/>
    </row>
    <row r="72" ht="15.75" customHeight="1">
      <c r="A72" s="8" t="s">
        <v>38</v>
      </c>
      <c r="B72" s="9">
        <v>43866.0</v>
      </c>
      <c r="C72" s="10">
        <v>0.375</v>
      </c>
      <c r="D72" s="10">
        <v>0.5</v>
      </c>
      <c r="E72" s="22">
        <v>29.6</v>
      </c>
      <c r="F72" s="22">
        <v>22.7</v>
      </c>
      <c r="G72" s="22">
        <v>26.3</v>
      </c>
      <c r="H72" s="22">
        <v>25.2</v>
      </c>
      <c r="I72" s="22">
        <v>1.0</v>
      </c>
      <c r="J72" s="22" t="s">
        <v>65</v>
      </c>
      <c r="K72" s="22">
        <v>27.1</v>
      </c>
      <c r="L72" s="22">
        <v>10.75</v>
      </c>
      <c r="M72" s="22">
        <f>L71+L72</f>
        <v>10.75</v>
      </c>
      <c r="N72" s="22">
        <v>67.0</v>
      </c>
      <c r="O72" s="22">
        <v>56.7</v>
      </c>
      <c r="P72" s="22"/>
      <c r="Q72" s="24"/>
      <c r="R72" s="26">
        <f>E74</f>
        <v>31.1</v>
      </c>
      <c r="S72" s="22">
        <f>F72</f>
        <v>22.7</v>
      </c>
      <c r="T72" s="22">
        <f>(R72+S72)/2</f>
        <v>26.9</v>
      </c>
      <c r="U72" s="22">
        <f t="shared" si="2"/>
        <v>32.05419006</v>
      </c>
      <c r="V72" s="22">
        <f t="shared" si="3"/>
        <v>31.17419006</v>
      </c>
      <c r="W72" s="22">
        <f t="shared" si="4"/>
        <v>34.21193795</v>
      </c>
      <c r="X72" s="22">
        <f t="shared" si="5"/>
        <v>91.12079563</v>
      </c>
      <c r="Y72" s="35">
        <f>O70+L72-O72</f>
        <v>5.19</v>
      </c>
      <c r="Z72" s="36"/>
      <c r="AA72" s="37">
        <v>1.0</v>
      </c>
      <c r="AB72" s="37">
        <v>1.0</v>
      </c>
      <c r="AC72" s="37">
        <v>1.0</v>
      </c>
      <c r="AD72" s="37">
        <v>3.0</v>
      </c>
      <c r="AE72" s="49"/>
    </row>
    <row r="73" ht="15.75" customHeight="1">
      <c r="A73" s="4" t="s">
        <v>38</v>
      </c>
      <c r="B73" s="29">
        <v>43866.0</v>
      </c>
      <c r="C73" s="3">
        <v>0.625</v>
      </c>
      <c r="D73" s="3">
        <v>0.75</v>
      </c>
      <c r="E73" s="39"/>
      <c r="F73" s="39"/>
      <c r="G73" s="39">
        <v>26.0</v>
      </c>
      <c r="H73" s="39">
        <v>24.8</v>
      </c>
      <c r="I73" s="39">
        <v>1.1</v>
      </c>
      <c r="J73" s="39" t="s">
        <v>65</v>
      </c>
      <c r="K73" s="39">
        <v>25.5</v>
      </c>
      <c r="L73" s="39">
        <v>0.0</v>
      </c>
      <c r="M73" s="39"/>
      <c r="N73" s="39">
        <v>1.0</v>
      </c>
      <c r="O73" s="39">
        <v>56.1</v>
      </c>
      <c r="P73" s="39"/>
      <c r="Q73" s="40"/>
      <c r="R73" s="41" t="str">
        <f t="shared" ref="R73:S73" si="41">E73</f>
        <v/>
      </c>
      <c r="S73" s="42" t="str">
        <f t="shared" si="41"/>
        <v/>
      </c>
      <c r="T73" s="39"/>
      <c r="U73" s="39">
        <f t="shared" si="2"/>
        <v>31.29951528</v>
      </c>
      <c r="V73" s="22">
        <f t="shared" si="3"/>
        <v>30.33951528</v>
      </c>
      <c r="W73" s="39">
        <f t="shared" si="4"/>
        <v>33.61126698</v>
      </c>
      <c r="X73" s="39">
        <f t="shared" si="5"/>
        <v>90.26590785</v>
      </c>
      <c r="Y73" s="43"/>
      <c r="Z73" s="44"/>
      <c r="AA73" s="45">
        <v>1.0</v>
      </c>
      <c r="AB73" s="45">
        <v>1.0</v>
      </c>
      <c r="AC73" s="45">
        <v>2.0</v>
      </c>
      <c r="AD73" s="45">
        <v>2.0</v>
      </c>
      <c r="AE73" s="52" t="s">
        <v>126</v>
      </c>
    </row>
    <row r="74" ht="15.75" customHeight="1">
      <c r="A74" s="8" t="s">
        <v>48</v>
      </c>
      <c r="B74" s="9">
        <v>43867.0</v>
      </c>
      <c r="C74" s="10">
        <v>0.375</v>
      </c>
      <c r="D74" s="10">
        <v>0.5</v>
      </c>
      <c r="E74" s="22">
        <v>31.1</v>
      </c>
      <c r="F74" s="22">
        <v>22.8</v>
      </c>
      <c r="G74" s="22">
        <v>25.7</v>
      </c>
      <c r="H74" s="22">
        <v>24.6</v>
      </c>
      <c r="I74" s="22">
        <v>1.6</v>
      </c>
      <c r="J74" s="22" t="s">
        <v>56</v>
      </c>
      <c r="K74" s="22">
        <v>27.2</v>
      </c>
      <c r="L74" s="22">
        <v>17.25</v>
      </c>
      <c r="M74" s="22">
        <f>L74+L73</f>
        <v>17.25</v>
      </c>
      <c r="N74" s="22">
        <v>110.0</v>
      </c>
      <c r="O74" s="22">
        <v>68.32</v>
      </c>
      <c r="P74" s="22"/>
      <c r="Q74" s="24"/>
      <c r="R74" s="26">
        <f>E76</f>
        <v>31.2</v>
      </c>
      <c r="S74" s="22">
        <f>F74</f>
        <v>22.8</v>
      </c>
      <c r="T74" s="22">
        <f>(R74+S74)/2</f>
        <v>27</v>
      </c>
      <c r="U74" s="22">
        <f t="shared" si="2"/>
        <v>30.92802314</v>
      </c>
      <c r="V74" s="22">
        <f t="shared" si="3"/>
        <v>30.04802314</v>
      </c>
      <c r="W74" s="22">
        <f t="shared" si="4"/>
        <v>33.01980784</v>
      </c>
      <c r="X74" s="22">
        <f t="shared" si="5"/>
        <v>90.99999397</v>
      </c>
      <c r="Y74" s="35">
        <f>O72+L74-O74</f>
        <v>5.63</v>
      </c>
      <c r="Z74" s="36"/>
      <c r="AA74" s="37">
        <v>1.0</v>
      </c>
      <c r="AB74" s="37">
        <v>1.0</v>
      </c>
      <c r="AC74" s="37">
        <v>2.0</v>
      </c>
      <c r="AD74" s="37">
        <v>2.0</v>
      </c>
      <c r="AE74" s="49"/>
    </row>
    <row r="75" ht="15.75" customHeight="1">
      <c r="A75" s="4" t="s">
        <v>48</v>
      </c>
      <c r="B75" s="29">
        <v>43867.0</v>
      </c>
      <c r="C75" s="3">
        <v>0.625</v>
      </c>
      <c r="D75" s="3">
        <v>0.75</v>
      </c>
      <c r="E75" s="39"/>
      <c r="F75" s="39"/>
      <c r="G75" s="39">
        <v>28.2</v>
      </c>
      <c r="H75" s="39">
        <v>26.4</v>
      </c>
      <c r="I75" s="39">
        <v>1.3</v>
      </c>
      <c r="J75" s="39" t="s">
        <v>61</v>
      </c>
      <c r="K75" s="39">
        <v>25.9</v>
      </c>
      <c r="L75" s="39">
        <v>0.0</v>
      </c>
      <c r="M75" s="39"/>
      <c r="N75" s="39">
        <v>0.0</v>
      </c>
      <c r="O75" s="39">
        <v>67.94</v>
      </c>
      <c r="P75" s="39"/>
      <c r="Q75" s="40"/>
      <c r="R75" s="41" t="str">
        <f t="shared" ref="R75:S75" si="42">E75</f>
        <v/>
      </c>
      <c r="S75" s="42" t="str">
        <f t="shared" si="42"/>
        <v/>
      </c>
      <c r="T75" s="39"/>
      <c r="U75" s="39">
        <f t="shared" si="2"/>
        <v>34.41422945</v>
      </c>
      <c r="V75" s="22">
        <f t="shared" si="3"/>
        <v>32.97422945</v>
      </c>
      <c r="W75" s="39">
        <f t="shared" si="4"/>
        <v>38.23798312</v>
      </c>
      <c r="X75" s="39">
        <f t="shared" si="5"/>
        <v>86.23422775</v>
      </c>
      <c r="Y75" s="43"/>
      <c r="Z75" s="44"/>
      <c r="AA75" s="45">
        <v>2.0</v>
      </c>
      <c r="AB75" s="45">
        <v>1.0</v>
      </c>
      <c r="AC75" s="45">
        <v>2.0</v>
      </c>
      <c r="AD75" s="45">
        <v>2.0</v>
      </c>
      <c r="AE75" s="52"/>
    </row>
    <row r="76" ht="15.75" customHeight="1">
      <c r="A76" s="8" t="s">
        <v>53</v>
      </c>
      <c r="B76" s="9">
        <v>43868.0</v>
      </c>
      <c r="C76" s="10">
        <v>0.375</v>
      </c>
      <c r="D76" s="10">
        <v>0.5</v>
      </c>
      <c r="E76" s="22">
        <v>31.2</v>
      </c>
      <c r="F76" s="22">
        <v>23.6</v>
      </c>
      <c r="G76" s="22">
        <v>27.2</v>
      </c>
      <c r="H76" s="22">
        <v>22.1</v>
      </c>
      <c r="I76" s="22">
        <v>2.6</v>
      </c>
      <c r="J76" s="22" t="s">
        <v>81</v>
      </c>
      <c r="K76" s="22">
        <v>27.0</v>
      </c>
      <c r="L76" s="22">
        <v>20.75</v>
      </c>
      <c r="M76" s="22">
        <f>L76+L75</f>
        <v>20.75</v>
      </c>
      <c r="N76" s="22">
        <v>141.0</v>
      </c>
      <c r="O76" s="22">
        <v>83.08</v>
      </c>
      <c r="P76" s="22">
        <v>47.35</v>
      </c>
      <c r="Q76" s="24"/>
      <c r="R76" s="26">
        <f>E78</f>
        <v>29.2</v>
      </c>
      <c r="S76" s="22">
        <f>F76</f>
        <v>23.6</v>
      </c>
      <c r="T76" s="22">
        <f>(R76+S76)/2</f>
        <v>26.4</v>
      </c>
      <c r="U76" s="22">
        <f t="shared" si="2"/>
        <v>26.59863588</v>
      </c>
      <c r="V76" s="22">
        <f t="shared" si="3"/>
        <v>22.51863588</v>
      </c>
      <c r="W76" s="22">
        <f t="shared" si="4"/>
        <v>36.07043238</v>
      </c>
      <c r="X76" s="22">
        <f t="shared" si="5"/>
        <v>62.42962559</v>
      </c>
      <c r="Y76" s="35">
        <f>O74+L76-O76</f>
        <v>5.99</v>
      </c>
      <c r="Z76" s="36"/>
      <c r="AA76" s="37">
        <v>1.0</v>
      </c>
      <c r="AB76" s="37">
        <v>1.0</v>
      </c>
      <c r="AC76" s="37">
        <v>2.0</v>
      </c>
      <c r="AD76" s="37">
        <v>2.0</v>
      </c>
      <c r="AE76" s="49"/>
    </row>
    <row r="77" ht="15.75" customHeight="1">
      <c r="A77" s="4" t="s">
        <v>53</v>
      </c>
      <c r="B77" s="29">
        <v>43868.0</v>
      </c>
      <c r="C77" s="3">
        <v>0.625</v>
      </c>
      <c r="D77" s="3">
        <v>0.75</v>
      </c>
      <c r="E77" s="39"/>
      <c r="F77" s="39"/>
      <c r="G77" s="39">
        <v>25.8</v>
      </c>
      <c r="H77" s="39">
        <v>25.4</v>
      </c>
      <c r="I77" s="39">
        <v>2.7</v>
      </c>
      <c r="J77" s="39" t="s">
        <v>61</v>
      </c>
      <c r="K77" s="39">
        <v>27.7</v>
      </c>
      <c r="L77" s="39">
        <v>21.25</v>
      </c>
      <c r="M77" s="39"/>
      <c r="N77" s="39">
        <v>166.0</v>
      </c>
      <c r="O77" s="39">
        <v>70.8</v>
      </c>
      <c r="P77" s="39"/>
      <c r="Q77" s="40"/>
      <c r="R77" s="41" t="str">
        <f t="shared" ref="R77:S77" si="43">E77</f>
        <v/>
      </c>
      <c r="S77" s="42" t="str">
        <f t="shared" si="43"/>
        <v/>
      </c>
      <c r="T77" s="39"/>
      <c r="U77" s="39">
        <f t="shared" si="2"/>
        <v>32.43744129</v>
      </c>
      <c r="V77" s="22">
        <f t="shared" si="3"/>
        <v>32.11744129</v>
      </c>
      <c r="W77" s="39">
        <f t="shared" si="4"/>
        <v>33.21594473</v>
      </c>
      <c r="X77" s="39">
        <f t="shared" si="5"/>
        <v>96.69284299</v>
      </c>
      <c r="Y77" s="43"/>
      <c r="Z77" s="44"/>
      <c r="AA77" s="45">
        <v>3.0</v>
      </c>
      <c r="AB77" s="45">
        <v>2.0</v>
      </c>
      <c r="AC77" s="45">
        <v>1.0</v>
      </c>
      <c r="AD77" s="45">
        <v>3.0</v>
      </c>
      <c r="AE77" s="52"/>
    </row>
    <row r="78" ht="15.75" customHeight="1">
      <c r="A78" s="8" t="s">
        <v>58</v>
      </c>
      <c r="B78" s="9">
        <v>43869.0</v>
      </c>
      <c r="C78" s="10">
        <v>0.375</v>
      </c>
      <c r="D78" s="10">
        <v>0.5</v>
      </c>
      <c r="E78" s="22">
        <v>29.2</v>
      </c>
      <c r="F78" s="22">
        <v>23.0</v>
      </c>
      <c r="G78" s="22">
        <v>24.0</v>
      </c>
      <c r="H78" s="22">
        <v>23.8</v>
      </c>
      <c r="I78" s="22">
        <v>0.1</v>
      </c>
      <c r="J78" s="22" t="s">
        <v>81</v>
      </c>
      <c r="K78" s="22">
        <v>24.9</v>
      </c>
      <c r="L78" s="22">
        <v>61.0</v>
      </c>
      <c r="M78" s="22">
        <f>L78+L77</f>
        <v>82.25</v>
      </c>
      <c r="N78" s="22">
        <v>393.0</v>
      </c>
      <c r="O78" s="22">
        <v>100.0</v>
      </c>
      <c r="P78" s="22">
        <v>70.46</v>
      </c>
      <c r="Q78" s="24"/>
      <c r="R78" s="26">
        <f>E80</f>
        <v>27.6</v>
      </c>
      <c r="S78" s="22">
        <f>F78</f>
        <v>23</v>
      </c>
      <c r="T78" s="22">
        <f>(R78+S78)/2</f>
        <v>25.3</v>
      </c>
      <c r="U78" s="22">
        <f t="shared" si="2"/>
        <v>29.48023358</v>
      </c>
      <c r="V78" s="22">
        <f t="shared" si="3"/>
        <v>29.32023358</v>
      </c>
      <c r="W78" s="22">
        <f t="shared" si="4"/>
        <v>29.83652107</v>
      </c>
      <c r="X78" s="22">
        <f t="shared" si="5"/>
        <v>98.26961232</v>
      </c>
      <c r="Y78" s="35"/>
      <c r="Z78" s="36"/>
      <c r="AA78" s="37">
        <v>2.0</v>
      </c>
      <c r="AB78" s="37">
        <v>1.0</v>
      </c>
      <c r="AC78" s="37">
        <v>1.0</v>
      </c>
      <c r="AD78" s="37">
        <v>3.0</v>
      </c>
      <c r="AE78" s="49" t="s">
        <v>130</v>
      </c>
    </row>
    <row r="79" ht="15.75" customHeight="1">
      <c r="A79" s="4" t="s">
        <v>58</v>
      </c>
      <c r="B79" s="29">
        <v>43869.0</v>
      </c>
      <c r="C79" s="3">
        <v>0.625</v>
      </c>
      <c r="D79" s="3">
        <v>0.75</v>
      </c>
      <c r="E79" s="39"/>
      <c r="F79" s="39"/>
      <c r="G79" s="1"/>
      <c r="H79" s="39"/>
      <c r="I79" s="39"/>
      <c r="J79" s="39"/>
      <c r="K79" s="39"/>
      <c r="L79" s="39"/>
      <c r="M79" s="39"/>
      <c r="N79" s="39"/>
      <c r="O79" s="39"/>
      <c r="P79" s="39"/>
      <c r="Q79" s="40"/>
      <c r="R79" s="41" t="str">
        <f t="shared" ref="R79:S79" si="44">E79</f>
        <v/>
      </c>
      <c r="S79" s="42" t="str">
        <f t="shared" si="44"/>
        <v/>
      </c>
      <c r="T79" s="39"/>
      <c r="U79" s="39" t="str">
        <f t="shared" si="2"/>
        <v/>
      </c>
      <c r="V79" s="22" t="str">
        <f t="shared" si="3"/>
        <v/>
      </c>
      <c r="W79" s="39" t="str">
        <f t="shared" si="4"/>
        <v/>
      </c>
      <c r="X79" s="39" t="str">
        <f t="shared" si="5"/>
        <v/>
      </c>
      <c r="Y79" s="43"/>
      <c r="Z79" s="44"/>
      <c r="AA79" s="45"/>
      <c r="AB79" s="45"/>
      <c r="AC79" s="45"/>
      <c r="AD79" s="45"/>
      <c r="AE79" s="52"/>
    </row>
    <row r="80" ht="15.75" customHeight="1">
      <c r="A80" s="8" t="s">
        <v>60</v>
      </c>
      <c r="B80" s="9">
        <v>43870.0</v>
      </c>
      <c r="C80" s="10">
        <v>0.375</v>
      </c>
      <c r="D80" s="10">
        <v>0.5</v>
      </c>
      <c r="E80" s="22">
        <v>27.6</v>
      </c>
      <c r="F80" s="22">
        <v>23.4</v>
      </c>
      <c r="G80" s="22">
        <v>26.8</v>
      </c>
      <c r="H80" s="22">
        <v>25.6</v>
      </c>
      <c r="I80" s="22">
        <v>1.5</v>
      </c>
      <c r="J80" s="22" t="s">
        <v>54</v>
      </c>
      <c r="K80" s="22">
        <v>26.7</v>
      </c>
      <c r="L80" s="22">
        <v>1.75</v>
      </c>
      <c r="M80" s="22">
        <f>L79+L80</f>
        <v>1.75</v>
      </c>
      <c r="N80" s="22">
        <v>11.0</v>
      </c>
      <c r="O80" s="22">
        <v>71.88</v>
      </c>
      <c r="P80" s="22"/>
      <c r="Q80" s="24"/>
      <c r="R80" s="26">
        <f>E82</f>
        <v>31.9</v>
      </c>
      <c r="S80" s="22">
        <f>F80</f>
        <v>23.4</v>
      </c>
      <c r="T80" s="22">
        <f>(R80+S80)/2</f>
        <v>27.65</v>
      </c>
      <c r="U80" s="22">
        <f t="shared" si="2"/>
        <v>32.82468122</v>
      </c>
      <c r="V80" s="22">
        <f t="shared" si="3"/>
        <v>31.86468122</v>
      </c>
      <c r="W80" s="22">
        <f t="shared" si="4"/>
        <v>35.23385461</v>
      </c>
      <c r="X80" s="22">
        <f t="shared" si="5"/>
        <v>90.43768152</v>
      </c>
      <c r="Y80" s="35">
        <f>P78+L80-O80</f>
        <v>0.33</v>
      </c>
      <c r="Z80" s="36"/>
      <c r="AA80" s="37">
        <v>1.0</v>
      </c>
      <c r="AB80" s="37">
        <v>1.0</v>
      </c>
      <c r="AC80" s="37">
        <v>3.0</v>
      </c>
      <c r="AD80" s="37" t="s">
        <v>131</v>
      </c>
      <c r="AE80" s="49"/>
    </row>
    <row r="81" ht="15.75" customHeight="1">
      <c r="A81" s="4" t="s">
        <v>60</v>
      </c>
      <c r="B81" s="29">
        <v>43870.0</v>
      </c>
      <c r="C81" s="3">
        <v>0.625</v>
      </c>
      <c r="D81" s="3">
        <v>0.75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40"/>
      <c r="R81" s="41" t="str">
        <f t="shared" ref="R81:S81" si="45">E81</f>
        <v/>
      </c>
      <c r="S81" s="42" t="str">
        <f t="shared" si="45"/>
        <v/>
      </c>
      <c r="T81" s="39"/>
      <c r="U81" s="39" t="str">
        <f t="shared" si="2"/>
        <v/>
      </c>
      <c r="V81" s="22" t="str">
        <f t="shared" si="3"/>
        <v/>
      </c>
      <c r="W81" s="39" t="str">
        <f t="shared" si="4"/>
        <v/>
      </c>
      <c r="X81" s="39" t="str">
        <f t="shared" si="5"/>
        <v/>
      </c>
      <c r="Y81" s="43"/>
      <c r="Z81" s="44"/>
      <c r="AA81" s="45"/>
      <c r="AB81" s="45"/>
      <c r="AC81" s="45"/>
      <c r="AD81" s="45"/>
      <c r="AE81" s="52"/>
    </row>
    <row r="82" ht="15.75" customHeight="1">
      <c r="A82" s="8" t="s">
        <v>64</v>
      </c>
      <c r="B82" s="9">
        <v>43871.0</v>
      </c>
      <c r="C82" s="10">
        <v>0.375</v>
      </c>
      <c r="D82" s="10">
        <v>0.5</v>
      </c>
      <c r="E82" s="22">
        <v>31.9</v>
      </c>
      <c r="F82" s="22">
        <v>24.7</v>
      </c>
      <c r="G82" s="22">
        <v>26.6</v>
      </c>
      <c r="H82" s="22">
        <v>26.1</v>
      </c>
      <c r="I82" s="22">
        <v>2.1</v>
      </c>
      <c r="J82" s="22" t="s">
        <v>56</v>
      </c>
      <c r="K82" s="22">
        <v>27.0</v>
      </c>
      <c r="L82" s="22">
        <v>10.5</v>
      </c>
      <c r="M82" s="22">
        <f>L81+L82</f>
        <v>10.5</v>
      </c>
      <c r="N82" s="22">
        <v>69.0</v>
      </c>
      <c r="O82" s="22">
        <v>77.14</v>
      </c>
      <c r="P82" s="22">
        <v>41.74</v>
      </c>
      <c r="Q82" s="24"/>
      <c r="R82" s="26">
        <f>E84</f>
        <v>30.6</v>
      </c>
      <c r="S82" s="22">
        <f>F82</f>
        <v>24.7</v>
      </c>
      <c r="T82" s="22">
        <f>(R82+S82)/2</f>
        <v>27.65</v>
      </c>
      <c r="U82" s="22">
        <f t="shared" si="2"/>
        <v>33.81046118</v>
      </c>
      <c r="V82" s="22">
        <f t="shared" si="3"/>
        <v>33.41046118</v>
      </c>
      <c r="W82" s="22">
        <f t="shared" si="4"/>
        <v>34.82194116</v>
      </c>
      <c r="X82" s="22">
        <f t="shared" si="5"/>
        <v>95.94657869</v>
      </c>
      <c r="Y82" s="35">
        <f>O80+L82-O82</f>
        <v>5.24</v>
      </c>
      <c r="Z82" s="36"/>
      <c r="AA82" s="37">
        <v>1.0</v>
      </c>
      <c r="AB82" s="37">
        <v>1.0</v>
      </c>
      <c r="AC82" s="37">
        <v>1.0</v>
      </c>
      <c r="AD82" s="37">
        <v>3.0</v>
      </c>
      <c r="AE82" s="49"/>
    </row>
    <row r="83" ht="15.75" customHeight="1">
      <c r="A83" s="4" t="s">
        <v>64</v>
      </c>
      <c r="B83" s="29">
        <v>43871.0</v>
      </c>
      <c r="C83" s="3">
        <v>0.625</v>
      </c>
      <c r="D83" s="3">
        <v>0.75</v>
      </c>
      <c r="E83" s="39"/>
      <c r="F83" s="39"/>
      <c r="G83" s="39">
        <v>30.0</v>
      </c>
      <c r="H83" s="39">
        <v>27.2</v>
      </c>
      <c r="I83" s="39">
        <v>1.9</v>
      </c>
      <c r="J83" s="39" t="s">
        <v>54</v>
      </c>
      <c r="K83" s="39">
        <v>26.7</v>
      </c>
      <c r="L83" s="39">
        <v>14.25</v>
      </c>
      <c r="M83" s="39"/>
      <c r="N83" s="39">
        <v>90.0</v>
      </c>
      <c r="O83" s="39">
        <v>52.12</v>
      </c>
      <c r="P83" s="39"/>
      <c r="Q83" s="40"/>
      <c r="R83" s="41" t="str">
        <f t="shared" ref="R83:S83" si="46">E83</f>
        <v/>
      </c>
      <c r="S83" s="42" t="str">
        <f t="shared" si="46"/>
        <v/>
      </c>
      <c r="T83" s="39"/>
      <c r="U83" s="39">
        <f t="shared" si="2"/>
        <v>36.07043238</v>
      </c>
      <c r="V83" s="22">
        <f t="shared" si="3"/>
        <v>33.83043238</v>
      </c>
      <c r="W83" s="39">
        <f t="shared" si="4"/>
        <v>42.42634795</v>
      </c>
      <c r="X83" s="39">
        <f t="shared" si="5"/>
        <v>79.73920457</v>
      </c>
      <c r="Y83" s="43"/>
      <c r="Z83" s="44"/>
      <c r="AA83" s="45">
        <v>1.0</v>
      </c>
      <c r="AB83" s="45">
        <v>1.0</v>
      </c>
      <c r="AC83" s="45">
        <v>2.0</v>
      </c>
      <c r="AD83" s="45">
        <v>2.0</v>
      </c>
      <c r="AE83" s="52"/>
    </row>
    <row r="84" ht="15.75" customHeight="1">
      <c r="A84" s="8" t="s">
        <v>68</v>
      </c>
      <c r="B84" s="9">
        <v>43872.0</v>
      </c>
      <c r="C84" s="10">
        <v>0.375</v>
      </c>
      <c r="D84" s="10">
        <v>0.5</v>
      </c>
      <c r="E84" s="22">
        <v>30.6</v>
      </c>
      <c r="F84" s="22">
        <v>24.6</v>
      </c>
      <c r="G84" s="22">
        <v>28.4</v>
      </c>
      <c r="H84" s="22">
        <v>26.7</v>
      </c>
      <c r="I84" s="22">
        <v>2.0</v>
      </c>
      <c r="J84" s="22" t="s">
        <v>81</v>
      </c>
      <c r="K84" s="22">
        <v>27.6</v>
      </c>
      <c r="L84" s="22">
        <v>0.0</v>
      </c>
      <c r="M84" s="22">
        <f>L84+L83</f>
        <v>14.25</v>
      </c>
      <c r="N84" s="22">
        <v>90.0</v>
      </c>
      <c r="O84" s="22">
        <v>50.49</v>
      </c>
      <c r="P84" s="22"/>
      <c r="Q84" s="24"/>
      <c r="R84" s="26">
        <f>E86</f>
        <v>32</v>
      </c>
      <c r="S84" s="22">
        <f>F84</f>
        <v>24.6</v>
      </c>
      <c r="T84" s="22">
        <f>(R84+S84)/2</f>
        <v>28.3</v>
      </c>
      <c r="U84" s="22">
        <f t="shared" si="2"/>
        <v>35.0273704</v>
      </c>
      <c r="V84" s="22">
        <f t="shared" si="3"/>
        <v>33.6673704</v>
      </c>
      <c r="W84" s="22">
        <f t="shared" si="4"/>
        <v>38.68484051</v>
      </c>
      <c r="X84" s="22">
        <f t="shared" si="5"/>
        <v>87.02988034</v>
      </c>
      <c r="Y84" s="35">
        <f>P82+M84-O84</f>
        <v>5.5</v>
      </c>
      <c r="Z84" s="36"/>
      <c r="AA84" s="37">
        <v>1.0</v>
      </c>
      <c r="AB84" s="37">
        <v>1.0</v>
      </c>
      <c r="AC84" s="37">
        <v>1.0</v>
      </c>
      <c r="AD84" s="37">
        <v>2.0</v>
      </c>
      <c r="AE84" s="49"/>
    </row>
    <row r="85" ht="15.75" customHeight="1">
      <c r="A85" s="4" t="s">
        <v>68</v>
      </c>
      <c r="B85" s="29">
        <v>43872.0</v>
      </c>
      <c r="C85" s="3">
        <v>0.625</v>
      </c>
      <c r="D85" s="3">
        <v>0.75</v>
      </c>
      <c r="E85" s="39"/>
      <c r="F85" s="39"/>
      <c r="G85" s="39">
        <v>30.8</v>
      </c>
      <c r="H85" s="39">
        <v>27.8</v>
      </c>
      <c r="I85" s="39">
        <v>2.4</v>
      </c>
      <c r="J85" s="39" t="s">
        <v>61</v>
      </c>
      <c r="K85" s="39">
        <v>26.9</v>
      </c>
      <c r="L85" s="39">
        <v>0.0</v>
      </c>
      <c r="M85" s="39"/>
      <c r="N85" s="39">
        <v>0.0</v>
      </c>
      <c r="O85" s="39">
        <v>49.08</v>
      </c>
      <c r="P85" s="39"/>
      <c r="Q85" s="40"/>
      <c r="R85" s="41" t="str">
        <f t="shared" ref="R85:S85" si="47">E85</f>
        <v/>
      </c>
      <c r="S85" s="42" t="str">
        <f t="shared" si="47"/>
        <v/>
      </c>
      <c r="T85" s="39"/>
      <c r="U85" s="39">
        <f t="shared" si="2"/>
        <v>37.3577292</v>
      </c>
      <c r="V85" s="22">
        <f t="shared" si="3"/>
        <v>34.9577292</v>
      </c>
      <c r="W85" s="39">
        <f t="shared" si="4"/>
        <v>44.41233496</v>
      </c>
      <c r="X85" s="39">
        <f t="shared" si="5"/>
        <v>78.71175707</v>
      </c>
      <c r="Y85" s="43"/>
      <c r="Z85" s="44"/>
      <c r="AA85" s="45">
        <v>1.0</v>
      </c>
      <c r="AB85" s="45">
        <v>1.0</v>
      </c>
      <c r="AC85" s="45">
        <v>2.0</v>
      </c>
      <c r="AD85" s="45">
        <v>2.0</v>
      </c>
      <c r="AE85" s="52"/>
    </row>
    <row r="86" ht="15.75" customHeight="1">
      <c r="A86" s="8" t="s">
        <v>38</v>
      </c>
      <c r="B86" s="9">
        <v>43873.0</v>
      </c>
      <c r="C86" s="10">
        <v>0.375</v>
      </c>
      <c r="D86" s="10">
        <v>0.5</v>
      </c>
      <c r="E86" s="22">
        <v>32.0</v>
      </c>
      <c r="F86" s="22">
        <v>22.8</v>
      </c>
      <c r="G86" s="22">
        <v>27.8</v>
      </c>
      <c r="H86" s="22">
        <v>26.0</v>
      </c>
      <c r="I86" s="22">
        <v>1.4</v>
      </c>
      <c r="J86" s="22" t="s">
        <v>81</v>
      </c>
      <c r="K86" s="22">
        <v>27.9</v>
      </c>
      <c r="L86" s="22">
        <v>27.0</v>
      </c>
      <c r="M86" s="22">
        <f>L86+L85</f>
        <v>27</v>
      </c>
      <c r="N86" s="22">
        <v>266.0</v>
      </c>
      <c r="O86" s="22">
        <v>68.86</v>
      </c>
      <c r="P86" s="22"/>
      <c r="Q86" s="24"/>
      <c r="R86" s="26">
        <f>E88</f>
        <v>31.8</v>
      </c>
      <c r="S86" s="22">
        <f>F86</f>
        <v>22.8</v>
      </c>
      <c r="T86" s="22">
        <f>(R86+S86)/2</f>
        <v>27.3</v>
      </c>
      <c r="U86" s="22">
        <f t="shared" si="2"/>
        <v>33.61126698</v>
      </c>
      <c r="V86" s="22">
        <f t="shared" si="3"/>
        <v>32.17126698</v>
      </c>
      <c r="W86" s="22">
        <f t="shared" si="4"/>
        <v>37.3577292</v>
      </c>
      <c r="X86" s="22">
        <f t="shared" si="5"/>
        <v>86.11676264</v>
      </c>
      <c r="Y86" s="35">
        <f>O84+L86-O86</f>
        <v>8.63</v>
      </c>
      <c r="Z86" s="36"/>
      <c r="AA86" s="37">
        <v>1.0</v>
      </c>
      <c r="AB86" s="37">
        <v>1.0</v>
      </c>
      <c r="AC86" s="37">
        <v>2.0</v>
      </c>
      <c r="AD86" s="37">
        <v>2.0</v>
      </c>
      <c r="AE86" s="49"/>
    </row>
    <row r="87" ht="15.75" customHeight="1">
      <c r="A87" s="4" t="s">
        <v>38</v>
      </c>
      <c r="B87" s="29">
        <v>43873.0</v>
      </c>
      <c r="C87" s="3">
        <v>0.625</v>
      </c>
      <c r="D87" s="3">
        <v>0.75</v>
      </c>
      <c r="E87" s="39"/>
      <c r="F87" s="39"/>
      <c r="G87" s="39">
        <v>26.0</v>
      </c>
      <c r="H87" s="39">
        <v>25.2</v>
      </c>
      <c r="I87" s="39">
        <v>0.1</v>
      </c>
      <c r="J87" s="39" t="s">
        <v>65</v>
      </c>
      <c r="K87" s="39">
        <v>24.9</v>
      </c>
      <c r="L87" s="39">
        <v>2.75</v>
      </c>
      <c r="M87" s="39"/>
      <c r="N87" s="39">
        <v>16.0</v>
      </c>
      <c r="O87" s="39">
        <v>69.1</v>
      </c>
      <c r="P87" s="39"/>
      <c r="Q87" s="40"/>
      <c r="R87" s="41" t="str">
        <f t="shared" ref="R87:S87" si="48">E87</f>
        <v/>
      </c>
      <c r="S87" s="42" t="str">
        <f t="shared" si="48"/>
        <v/>
      </c>
      <c r="T87" s="39"/>
      <c r="U87" s="39">
        <f t="shared" si="2"/>
        <v>32.05419006</v>
      </c>
      <c r="V87" s="22">
        <f t="shared" si="3"/>
        <v>31.41419006</v>
      </c>
      <c r="W87" s="39">
        <f t="shared" si="4"/>
        <v>33.61126698</v>
      </c>
      <c r="X87" s="39">
        <f t="shared" si="5"/>
        <v>93.46327252</v>
      </c>
      <c r="Y87" s="43"/>
      <c r="Z87" s="44"/>
      <c r="AA87" s="45">
        <v>2.0</v>
      </c>
      <c r="AB87" s="45">
        <v>1.0</v>
      </c>
      <c r="AC87" s="45">
        <v>1.0</v>
      </c>
      <c r="AD87" s="45">
        <v>3.0</v>
      </c>
      <c r="AE87" s="52"/>
    </row>
    <row r="88" ht="15.75" customHeight="1">
      <c r="A88" s="8" t="s">
        <v>48</v>
      </c>
      <c r="B88" s="9">
        <v>43874.0</v>
      </c>
      <c r="C88" s="10">
        <v>0.375</v>
      </c>
      <c r="D88" s="10">
        <v>0.5</v>
      </c>
      <c r="E88" s="22">
        <v>31.8</v>
      </c>
      <c r="F88" s="22">
        <v>24.6</v>
      </c>
      <c r="G88" s="22">
        <v>27.6</v>
      </c>
      <c r="H88" s="22">
        <v>26.4</v>
      </c>
      <c r="I88" s="22">
        <v>2.3</v>
      </c>
      <c r="J88" s="22" t="s">
        <v>81</v>
      </c>
      <c r="K88" s="22">
        <v>27.2</v>
      </c>
      <c r="L88" s="22">
        <v>2.75</v>
      </c>
      <c r="M88" s="22">
        <f>L88+L87</f>
        <v>5.5</v>
      </c>
      <c r="N88" s="22">
        <v>26.0</v>
      </c>
      <c r="O88" s="22">
        <v>69.72</v>
      </c>
      <c r="P88" s="22"/>
      <c r="Q88" s="24"/>
      <c r="R88" s="26">
        <f>E90</f>
        <v>32.3</v>
      </c>
      <c r="S88" s="22">
        <f>F88</f>
        <v>24.6</v>
      </c>
      <c r="T88" s="22">
        <f>(R88+S88)/2</f>
        <v>28.45</v>
      </c>
      <c r="U88" s="22">
        <f t="shared" si="2"/>
        <v>34.41422945</v>
      </c>
      <c r="V88" s="22">
        <f t="shared" si="3"/>
        <v>33.45422945</v>
      </c>
      <c r="W88" s="22">
        <f t="shared" si="4"/>
        <v>36.92425667</v>
      </c>
      <c r="X88" s="22">
        <f t="shared" si="5"/>
        <v>90.60230988</v>
      </c>
      <c r="Y88" s="35">
        <f>O86+M88-O88</f>
        <v>4.64</v>
      </c>
      <c r="Z88" s="36"/>
      <c r="AA88" s="37">
        <v>1.0</v>
      </c>
      <c r="AB88" s="37">
        <v>1.0</v>
      </c>
      <c r="AC88" s="37">
        <v>2.0</v>
      </c>
      <c r="AD88" s="37">
        <v>2.0</v>
      </c>
      <c r="AE88" s="49"/>
    </row>
    <row r="89" ht="15.75" customHeight="1">
      <c r="A89" s="4" t="s">
        <v>48</v>
      </c>
      <c r="B89" s="29">
        <v>43874.0</v>
      </c>
      <c r="C89" s="3">
        <v>0.625</v>
      </c>
      <c r="D89" s="3">
        <v>0.75</v>
      </c>
      <c r="E89" s="39"/>
      <c r="F89" s="39"/>
      <c r="G89" s="39">
        <v>29.8</v>
      </c>
      <c r="H89" s="39">
        <v>27.8</v>
      </c>
      <c r="I89" s="39">
        <v>2.7</v>
      </c>
      <c r="J89" s="39" t="s">
        <v>61</v>
      </c>
      <c r="K89" s="39">
        <v>26.6</v>
      </c>
      <c r="L89" s="39">
        <v>0.0</v>
      </c>
      <c r="M89" s="39"/>
      <c r="N89" s="39">
        <v>0.0</v>
      </c>
      <c r="O89" s="39">
        <v>70.02</v>
      </c>
      <c r="P89" s="39"/>
      <c r="Q89" s="40"/>
      <c r="R89" s="41" t="str">
        <f t="shared" ref="R89:S89" si="49">E89</f>
        <v/>
      </c>
      <c r="S89" s="42" t="str">
        <f t="shared" si="49"/>
        <v/>
      </c>
      <c r="T89" s="39"/>
      <c r="U89" s="39">
        <f t="shared" si="2"/>
        <v>37.3577292</v>
      </c>
      <c r="V89" s="22">
        <f t="shared" si="3"/>
        <v>35.7577292</v>
      </c>
      <c r="W89" s="39">
        <f t="shared" si="4"/>
        <v>41.94208964</v>
      </c>
      <c r="X89" s="39">
        <f t="shared" si="5"/>
        <v>85.25500162</v>
      </c>
      <c r="Y89" s="43"/>
      <c r="Z89" s="44"/>
      <c r="AA89" s="45">
        <v>1.0</v>
      </c>
      <c r="AB89" s="45">
        <v>1.0</v>
      </c>
      <c r="AC89" s="45">
        <v>2.0</v>
      </c>
      <c r="AD89" s="45">
        <v>2.0</v>
      </c>
      <c r="AE89" s="52" t="s">
        <v>138</v>
      </c>
    </row>
    <row r="90" ht="15.75" customHeight="1">
      <c r="A90" s="8" t="s">
        <v>53</v>
      </c>
      <c r="B90" s="9">
        <v>43875.0</v>
      </c>
      <c r="C90" s="10">
        <v>0.375</v>
      </c>
      <c r="D90" s="10">
        <v>0.5</v>
      </c>
      <c r="E90" s="22">
        <v>32.3</v>
      </c>
      <c r="F90" s="22">
        <v>24.1</v>
      </c>
      <c r="G90" s="22">
        <v>27.8</v>
      </c>
      <c r="H90" s="22">
        <v>26.2</v>
      </c>
      <c r="I90" s="22">
        <v>2.5</v>
      </c>
      <c r="J90" s="22" t="s">
        <v>81</v>
      </c>
      <c r="K90" s="22">
        <v>27.5</v>
      </c>
      <c r="L90" s="22">
        <v>1.0</v>
      </c>
      <c r="M90" s="22">
        <f>L89+L90</f>
        <v>1</v>
      </c>
      <c r="N90" s="22">
        <v>0.0</v>
      </c>
      <c r="O90" s="22">
        <v>67.12</v>
      </c>
      <c r="P90" s="22"/>
      <c r="Q90" s="24"/>
      <c r="R90" s="26">
        <f>E92</f>
        <v>30.4</v>
      </c>
      <c r="S90" s="22">
        <f>F90</f>
        <v>24.1</v>
      </c>
      <c r="T90" s="22">
        <f>(R90+S90)/2</f>
        <v>27.25</v>
      </c>
      <c r="U90" s="22">
        <f t="shared" si="2"/>
        <v>34.01068335</v>
      </c>
      <c r="V90" s="22">
        <f t="shared" si="3"/>
        <v>32.73068335</v>
      </c>
      <c r="W90" s="22">
        <f t="shared" si="4"/>
        <v>37.3577292</v>
      </c>
      <c r="X90" s="22">
        <f t="shared" si="5"/>
        <v>87.6142208</v>
      </c>
      <c r="Y90" s="35">
        <f>O88+L90-O90</f>
        <v>3.6</v>
      </c>
      <c r="Z90" s="36"/>
      <c r="AA90" s="37">
        <v>1.0</v>
      </c>
      <c r="AB90" s="37">
        <v>1.0</v>
      </c>
      <c r="AC90" s="37">
        <v>1.0</v>
      </c>
      <c r="AD90" s="37">
        <v>3.0</v>
      </c>
      <c r="AE90" s="49"/>
    </row>
    <row r="91" ht="15.75" customHeight="1">
      <c r="A91" s="4" t="s">
        <v>53</v>
      </c>
      <c r="B91" s="29">
        <v>43875.0</v>
      </c>
      <c r="C91" s="3">
        <v>0.625</v>
      </c>
      <c r="D91" s="3">
        <v>0.75</v>
      </c>
      <c r="E91" s="39"/>
      <c r="F91" s="39"/>
      <c r="G91" s="39">
        <v>27.0</v>
      </c>
      <c r="H91" s="39">
        <v>25.2</v>
      </c>
      <c r="I91" s="39">
        <v>0.2</v>
      </c>
      <c r="J91" s="39" t="s">
        <v>56</v>
      </c>
      <c r="K91" s="39">
        <v>25.7</v>
      </c>
      <c r="L91" s="39">
        <v>3.5</v>
      </c>
      <c r="M91" s="39"/>
      <c r="N91" s="39">
        <v>21.0</v>
      </c>
      <c r="O91" s="39">
        <v>70.28</v>
      </c>
      <c r="P91" s="39"/>
      <c r="Q91" s="40"/>
      <c r="R91" s="41" t="str">
        <f t="shared" ref="R91:S91" si="50">E91</f>
        <v/>
      </c>
      <c r="S91" s="42" t="str">
        <f t="shared" si="50"/>
        <v/>
      </c>
      <c r="T91" s="39"/>
      <c r="U91" s="39">
        <f t="shared" si="2"/>
        <v>32.05419006</v>
      </c>
      <c r="V91" s="22">
        <f t="shared" si="3"/>
        <v>30.61419006</v>
      </c>
      <c r="W91" s="39">
        <f t="shared" si="4"/>
        <v>35.65000614</v>
      </c>
      <c r="X91" s="39">
        <f t="shared" si="5"/>
        <v>85.87429112</v>
      </c>
      <c r="Y91" s="43"/>
      <c r="Z91" s="44"/>
      <c r="AA91" s="45">
        <v>1.0</v>
      </c>
      <c r="AB91" s="45">
        <v>1.0</v>
      </c>
      <c r="AC91" s="45">
        <v>2.0</v>
      </c>
      <c r="AD91" s="45">
        <v>3.0</v>
      </c>
      <c r="AE91" s="52"/>
    </row>
    <row r="92" ht="15.75" customHeight="1">
      <c r="A92" s="8" t="s">
        <v>58</v>
      </c>
      <c r="B92" s="100">
        <v>43876.0</v>
      </c>
      <c r="C92" s="10">
        <v>0.375</v>
      </c>
      <c r="D92" s="10">
        <v>0.5</v>
      </c>
      <c r="E92" s="22">
        <v>30.4</v>
      </c>
      <c r="F92" s="22">
        <v>24.0</v>
      </c>
      <c r="G92" s="22">
        <v>28.0</v>
      </c>
      <c r="H92" s="22">
        <v>26.4</v>
      </c>
      <c r="I92" s="22">
        <v>1.8</v>
      </c>
      <c r="J92" s="22" t="s">
        <v>79</v>
      </c>
      <c r="K92" s="22">
        <v>27.5</v>
      </c>
      <c r="L92" s="22">
        <v>0.0</v>
      </c>
      <c r="M92" s="22">
        <f>L91+L92</f>
        <v>3.5</v>
      </c>
      <c r="N92" s="22">
        <v>21.0</v>
      </c>
      <c r="O92" s="22">
        <v>68.1</v>
      </c>
      <c r="P92" s="22"/>
      <c r="Q92" s="24"/>
      <c r="R92" s="26">
        <f>E94</f>
        <v>33.8</v>
      </c>
      <c r="S92" s="22">
        <f>F92</f>
        <v>24</v>
      </c>
      <c r="T92" s="22">
        <f>(R92+S92)/2</f>
        <v>28.9</v>
      </c>
      <c r="U92" s="22">
        <f t="shared" si="2"/>
        <v>34.41422945</v>
      </c>
      <c r="V92" s="22">
        <f t="shared" si="3"/>
        <v>33.13422945</v>
      </c>
      <c r="W92" s="22">
        <f t="shared" si="4"/>
        <v>37.79562539</v>
      </c>
      <c r="X92" s="22">
        <f t="shared" si="5"/>
        <v>87.66683738</v>
      </c>
      <c r="Y92" s="35">
        <f>O90+M92-O92</f>
        <v>2.52</v>
      </c>
      <c r="Z92" s="36"/>
      <c r="AA92" s="37">
        <v>1.0</v>
      </c>
      <c r="AB92" s="37">
        <v>1.0</v>
      </c>
      <c r="AC92" s="37">
        <v>2.0</v>
      </c>
      <c r="AD92" s="37">
        <v>3.0</v>
      </c>
      <c r="AE92" s="49"/>
    </row>
    <row r="93" ht="15.75" customHeight="1">
      <c r="A93" s="4" t="s">
        <v>58</v>
      </c>
      <c r="B93" s="101">
        <v>43876.0</v>
      </c>
      <c r="C93" s="3">
        <v>0.625</v>
      </c>
      <c r="D93" s="3">
        <v>0.75</v>
      </c>
      <c r="E93" s="39"/>
      <c r="F93" s="39"/>
      <c r="G93" s="1"/>
      <c r="H93" s="1"/>
      <c r="I93" s="39"/>
      <c r="J93" s="39"/>
      <c r="K93" s="39"/>
      <c r="L93" s="39"/>
      <c r="M93" s="39"/>
      <c r="N93" s="39"/>
      <c r="O93" s="39"/>
      <c r="P93" s="39"/>
      <c r="Q93" s="40"/>
      <c r="R93" s="41" t="str">
        <f t="shared" ref="R93:S93" si="51">E93</f>
        <v/>
      </c>
      <c r="S93" s="42" t="str">
        <f t="shared" si="51"/>
        <v/>
      </c>
      <c r="T93" s="39"/>
      <c r="U93" s="39" t="str">
        <f t="shared" si="2"/>
        <v/>
      </c>
      <c r="V93" s="22" t="str">
        <f t="shared" si="3"/>
        <v/>
      </c>
      <c r="W93" s="39" t="str">
        <f t="shared" si="4"/>
        <v/>
      </c>
      <c r="X93" s="39" t="str">
        <f t="shared" si="5"/>
        <v/>
      </c>
      <c r="Y93" s="43"/>
      <c r="Z93" s="44"/>
      <c r="AA93" s="45"/>
      <c r="AB93" s="45"/>
      <c r="AC93" s="45"/>
      <c r="AD93" s="45"/>
      <c r="AE93" s="52"/>
    </row>
    <row r="94" ht="15.75" customHeight="1">
      <c r="A94" s="8" t="s">
        <v>60</v>
      </c>
      <c r="B94" s="100">
        <v>43877.0</v>
      </c>
      <c r="C94" s="10">
        <v>0.375</v>
      </c>
      <c r="D94" s="10">
        <v>0.5</v>
      </c>
      <c r="E94" s="22">
        <v>33.8</v>
      </c>
      <c r="F94" s="22">
        <v>22.6</v>
      </c>
      <c r="G94" s="22">
        <v>28.0</v>
      </c>
      <c r="H94" s="22">
        <v>25.9</v>
      </c>
      <c r="I94" s="13">
        <v>1.6</v>
      </c>
      <c r="J94" s="13" t="s">
        <v>61</v>
      </c>
      <c r="K94" s="13">
        <v>27.9</v>
      </c>
      <c r="L94" s="22">
        <v>10.25</v>
      </c>
      <c r="M94" s="22">
        <f>L93+L94</f>
        <v>10.25</v>
      </c>
      <c r="N94" s="22">
        <v>63.0</v>
      </c>
      <c r="O94" s="22">
        <v>73.64</v>
      </c>
      <c r="P94" s="22"/>
      <c r="Q94" s="24"/>
      <c r="R94" s="26">
        <f>E96</f>
        <v>30.3</v>
      </c>
      <c r="S94" s="22">
        <f>F94</f>
        <v>22.6</v>
      </c>
      <c r="T94" s="22">
        <f>(R94+S94)/2</f>
        <v>26.45</v>
      </c>
      <c r="U94" s="22">
        <f t="shared" si="2"/>
        <v>33.41309631</v>
      </c>
      <c r="V94" s="22">
        <f t="shared" si="3"/>
        <v>31.73309631</v>
      </c>
      <c r="W94" s="22">
        <f t="shared" si="4"/>
        <v>37.79562539</v>
      </c>
      <c r="X94" s="22">
        <f t="shared" si="5"/>
        <v>83.95970693</v>
      </c>
      <c r="Y94" s="35">
        <f>O92+M94-O94</f>
        <v>4.71</v>
      </c>
      <c r="Z94" s="36"/>
      <c r="AA94" s="37">
        <v>1.0</v>
      </c>
      <c r="AB94" s="37">
        <v>1.0</v>
      </c>
      <c r="AC94" s="37">
        <v>2.0</v>
      </c>
      <c r="AD94" s="37">
        <v>1.0</v>
      </c>
      <c r="AE94" s="49"/>
    </row>
    <row r="95" ht="15.75" customHeight="1">
      <c r="A95" s="4" t="s">
        <v>60</v>
      </c>
      <c r="B95" s="101">
        <v>43877.0</v>
      </c>
      <c r="C95" s="3">
        <v>0.625</v>
      </c>
      <c r="D95" s="3">
        <v>0.75</v>
      </c>
      <c r="E95" s="39"/>
      <c r="F95" s="39"/>
      <c r="G95" s="1"/>
      <c r="H95" s="1"/>
      <c r="I95" s="1"/>
      <c r="J95" s="1"/>
      <c r="K95" s="1"/>
      <c r="L95" s="39"/>
      <c r="M95" s="39"/>
      <c r="N95" s="39"/>
      <c r="O95" s="39"/>
      <c r="P95" s="39"/>
      <c r="Q95" s="40"/>
      <c r="R95" s="41" t="str">
        <f t="shared" ref="R95:S95" si="52">E95</f>
        <v/>
      </c>
      <c r="S95" s="42" t="str">
        <f t="shared" si="52"/>
        <v/>
      </c>
      <c r="T95" s="39"/>
      <c r="U95" s="39" t="str">
        <f t="shared" si="2"/>
        <v/>
      </c>
      <c r="V95" s="22" t="str">
        <f t="shared" si="3"/>
        <v/>
      </c>
      <c r="W95" s="39" t="str">
        <f t="shared" si="4"/>
        <v/>
      </c>
      <c r="X95" s="39" t="str">
        <f t="shared" si="5"/>
        <v/>
      </c>
      <c r="Y95" s="43"/>
      <c r="Z95" s="44"/>
      <c r="AA95" s="45"/>
      <c r="AB95" s="45"/>
      <c r="AC95" s="45"/>
      <c r="AD95" s="45"/>
      <c r="AE95" s="52"/>
    </row>
    <row r="96" ht="15.75" customHeight="1">
      <c r="A96" s="8" t="s">
        <v>64</v>
      </c>
      <c r="B96" s="100">
        <v>43878.0</v>
      </c>
      <c r="C96" s="10">
        <v>0.375</v>
      </c>
      <c r="D96" s="10">
        <v>0.5</v>
      </c>
      <c r="E96" s="22">
        <v>30.3</v>
      </c>
      <c r="F96" s="22">
        <v>23.2</v>
      </c>
      <c r="G96" s="22">
        <v>27.6</v>
      </c>
      <c r="H96" s="22">
        <v>26.0</v>
      </c>
      <c r="I96" s="22">
        <v>4.1</v>
      </c>
      <c r="J96" s="22" t="s">
        <v>81</v>
      </c>
      <c r="K96" s="22">
        <v>27.8</v>
      </c>
      <c r="L96" s="22">
        <v>24.25</v>
      </c>
      <c r="M96" s="22">
        <f>L96+L95</f>
        <v>24.25</v>
      </c>
      <c r="N96" s="22">
        <v>152.0</v>
      </c>
      <c r="O96" s="22">
        <v>90.17</v>
      </c>
      <c r="P96" s="22">
        <v>38.62</v>
      </c>
      <c r="Q96" s="24"/>
      <c r="R96" s="26">
        <f>E98</f>
        <v>31.2</v>
      </c>
      <c r="S96" s="22">
        <f>F96</f>
        <v>23.2</v>
      </c>
      <c r="T96" s="22">
        <f>(R96+S96)/2</f>
        <v>27.2</v>
      </c>
      <c r="U96" s="22">
        <f t="shared" si="2"/>
        <v>33.61126698</v>
      </c>
      <c r="V96" s="22">
        <f t="shared" si="3"/>
        <v>32.33126698</v>
      </c>
      <c r="W96" s="22">
        <f t="shared" si="4"/>
        <v>36.92425667</v>
      </c>
      <c r="X96" s="22">
        <f t="shared" si="5"/>
        <v>87.56105037</v>
      </c>
      <c r="Y96" s="35">
        <f>O94+M96-O96</f>
        <v>7.72</v>
      </c>
      <c r="Z96" s="36"/>
      <c r="AA96" s="37">
        <v>1.0</v>
      </c>
      <c r="AB96" s="37">
        <v>2.0</v>
      </c>
      <c r="AC96" s="37">
        <v>1.0</v>
      </c>
      <c r="AD96" s="37">
        <v>2.0</v>
      </c>
      <c r="AE96" s="49"/>
    </row>
    <row r="97" ht="15.75" customHeight="1">
      <c r="A97" s="4" t="s">
        <v>64</v>
      </c>
      <c r="B97" s="101">
        <v>43878.0</v>
      </c>
      <c r="C97" s="3">
        <v>0.625</v>
      </c>
      <c r="D97" s="3">
        <v>0.75</v>
      </c>
      <c r="E97" s="39"/>
      <c r="F97" s="39"/>
      <c r="G97" s="39">
        <v>25.6</v>
      </c>
      <c r="H97" s="39">
        <v>25.6</v>
      </c>
      <c r="I97" s="39">
        <v>0.7</v>
      </c>
      <c r="J97" s="39" t="s">
        <v>56</v>
      </c>
      <c r="K97" s="39">
        <v>26.6</v>
      </c>
      <c r="L97" s="39">
        <v>38.75</v>
      </c>
      <c r="M97" s="39"/>
      <c r="N97" s="39">
        <v>276.0</v>
      </c>
      <c r="O97" s="39">
        <v>73.56</v>
      </c>
      <c r="P97" s="39"/>
      <c r="Q97" s="40"/>
      <c r="R97" s="41" t="str">
        <f t="shared" ref="R97:S97" si="53">E97</f>
        <v/>
      </c>
      <c r="S97" s="42" t="str">
        <f t="shared" si="53"/>
        <v/>
      </c>
      <c r="T97" s="39"/>
      <c r="U97" s="39">
        <f t="shared" si="2"/>
        <v>32.82468122</v>
      </c>
      <c r="V97" s="22">
        <f t="shared" si="3"/>
        <v>32.82468122</v>
      </c>
      <c r="W97" s="39">
        <f t="shared" si="4"/>
        <v>32.82468122</v>
      </c>
      <c r="X97" s="39">
        <f t="shared" si="5"/>
        <v>100</v>
      </c>
      <c r="Y97" s="43"/>
      <c r="Z97" s="44"/>
      <c r="AA97" s="45">
        <v>2.0</v>
      </c>
      <c r="AB97" s="45">
        <v>1.0</v>
      </c>
      <c r="AC97" s="45">
        <v>2.0</v>
      </c>
      <c r="AD97" s="45">
        <v>3.0</v>
      </c>
      <c r="AE97" s="52"/>
    </row>
    <row r="98" ht="15.75" customHeight="1">
      <c r="A98" s="8" t="s">
        <v>68</v>
      </c>
      <c r="B98" s="100">
        <v>43879.0</v>
      </c>
      <c r="C98" s="10">
        <v>0.375</v>
      </c>
      <c r="D98" s="10">
        <v>0.5</v>
      </c>
      <c r="E98" s="22">
        <v>31.2</v>
      </c>
      <c r="F98" s="22">
        <v>23.2</v>
      </c>
      <c r="G98" s="22">
        <v>28.2</v>
      </c>
      <c r="H98" s="22">
        <v>26.2</v>
      </c>
      <c r="I98" s="22">
        <v>4.7</v>
      </c>
      <c r="J98" s="22" t="s">
        <v>61</v>
      </c>
      <c r="K98" s="22">
        <v>28.4</v>
      </c>
      <c r="L98" s="22">
        <v>48.0</v>
      </c>
      <c r="M98" s="22">
        <f>L98+L97</f>
        <v>86.75</v>
      </c>
      <c r="N98" s="22">
        <v>586.0</v>
      </c>
      <c r="O98" s="53">
        <v>100.0</v>
      </c>
      <c r="P98" s="22">
        <v>34.0</v>
      </c>
      <c r="Q98" s="24"/>
      <c r="R98" s="26">
        <f>E100</f>
        <v>32.4</v>
      </c>
      <c r="S98" s="22">
        <f>F98</f>
        <v>23.2</v>
      </c>
      <c r="T98" s="22">
        <f>(R98+S98)/2</f>
        <v>27.8</v>
      </c>
      <c r="U98" s="22">
        <f t="shared" si="2"/>
        <v>34.01068335</v>
      </c>
      <c r="V98" s="22">
        <f t="shared" si="3"/>
        <v>32.41068335</v>
      </c>
      <c r="W98" s="22">
        <f t="shared" si="4"/>
        <v>38.23798312</v>
      </c>
      <c r="X98" s="22">
        <f t="shared" si="5"/>
        <v>84.76044159</v>
      </c>
      <c r="Y98" s="35"/>
      <c r="Z98" s="36"/>
      <c r="AA98" s="37">
        <v>1.0</v>
      </c>
      <c r="AB98" s="37">
        <v>1.0</v>
      </c>
      <c r="AC98" s="37">
        <v>3.0</v>
      </c>
      <c r="AD98" s="37">
        <v>1.0</v>
      </c>
      <c r="AE98" s="49" t="s">
        <v>144</v>
      </c>
    </row>
    <row r="99" ht="15.75" customHeight="1">
      <c r="A99" s="4" t="s">
        <v>68</v>
      </c>
      <c r="B99" s="101">
        <v>43879.0</v>
      </c>
      <c r="C99" s="3">
        <v>0.625</v>
      </c>
      <c r="D99" s="3">
        <v>0.75</v>
      </c>
      <c r="E99" s="39"/>
      <c r="F99" s="39"/>
      <c r="G99" s="39">
        <v>27.4</v>
      </c>
      <c r="H99" s="39">
        <v>26.6</v>
      </c>
      <c r="I99" s="39">
        <v>1.7</v>
      </c>
      <c r="J99" s="39" t="s">
        <v>81</v>
      </c>
      <c r="K99" s="39">
        <v>25.6</v>
      </c>
      <c r="L99" s="39">
        <v>9.0</v>
      </c>
      <c r="M99" s="39"/>
      <c r="N99" s="39">
        <v>60.0</v>
      </c>
      <c r="O99" s="39">
        <v>42.46</v>
      </c>
      <c r="P99" s="39"/>
      <c r="Q99" s="40"/>
      <c r="R99" s="41" t="str">
        <f t="shared" ref="R99:S99" si="54">E99</f>
        <v/>
      </c>
      <c r="S99" s="42" t="str">
        <f t="shared" si="54"/>
        <v/>
      </c>
      <c r="T99" s="39"/>
      <c r="U99" s="39">
        <f t="shared" si="2"/>
        <v>34.82194116</v>
      </c>
      <c r="V99" s="22">
        <f t="shared" si="3"/>
        <v>34.18194116</v>
      </c>
      <c r="W99" s="39">
        <f t="shared" si="4"/>
        <v>36.49517019</v>
      </c>
      <c r="X99" s="39">
        <f t="shared" si="5"/>
        <v>93.66154752</v>
      </c>
      <c r="Y99" s="43"/>
      <c r="Z99" s="44"/>
      <c r="AA99" s="45">
        <v>2.0</v>
      </c>
      <c r="AB99" s="45">
        <v>1.0</v>
      </c>
      <c r="AC99" s="45">
        <v>1.0</v>
      </c>
      <c r="AD99" s="45">
        <v>3.0</v>
      </c>
      <c r="AE99" s="52"/>
    </row>
    <row r="100" ht="15.75" customHeight="1">
      <c r="A100" s="8" t="s">
        <v>38</v>
      </c>
      <c r="B100" s="100">
        <v>43880.0</v>
      </c>
      <c r="C100" s="10">
        <v>0.375</v>
      </c>
      <c r="D100" s="10">
        <v>0.5</v>
      </c>
      <c r="E100" s="22">
        <v>32.4</v>
      </c>
      <c r="F100" s="22">
        <v>24.0</v>
      </c>
      <c r="G100" s="22">
        <v>27.4</v>
      </c>
      <c r="H100" s="22">
        <v>26.3</v>
      </c>
      <c r="I100" s="22">
        <v>0.2</v>
      </c>
      <c r="J100" s="22" t="s">
        <v>81</v>
      </c>
      <c r="K100" s="22">
        <v>26.5</v>
      </c>
      <c r="L100" s="22">
        <v>13.5</v>
      </c>
      <c r="M100" s="22">
        <f>L100+L99</f>
        <v>22.5</v>
      </c>
      <c r="N100" s="22">
        <f>88+60</f>
        <v>148</v>
      </c>
      <c r="O100" s="22">
        <v>51.08</v>
      </c>
      <c r="P100" s="22"/>
      <c r="Q100" s="24"/>
      <c r="R100" s="26">
        <f>E102</f>
        <v>31.8</v>
      </c>
      <c r="S100" s="22">
        <f>F100</f>
        <v>24</v>
      </c>
      <c r="T100" s="22">
        <f>(R100+S100)/2</f>
        <v>27.9</v>
      </c>
      <c r="U100" s="22">
        <f t="shared" si="2"/>
        <v>34.21193795</v>
      </c>
      <c r="V100" s="22">
        <f t="shared" si="3"/>
        <v>33.33193795</v>
      </c>
      <c r="W100" s="22">
        <f t="shared" si="4"/>
        <v>36.49517019</v>
      </c>
      <c r="X100" s="22">
        <f t="shared" si="5"/>
        <v>91.33246338</v>
      </c>
      <c r="Y100" s="35">
        <f>P98+M100-O100</f>
        <v>5.42</v>
      </c>
      <c r="Z100" s="36"/>
      <c r="AA100" s="37">
        <v>1.0</v>
      </c>
      <c r="AB100" s="37">
        <v>1.0</v>
      </c>
      <c r="AC100" s="37">
        <v>1.0</v>
      </c>
      <c r="AD100" s="37">
        <v>2.0</v>
      </c>
      <c r="AE100" s="49"/>
    </row>
    <row r="101" ht="15.75" customHeight="1">
      <c r="A101" s="4" t="s">
        <v>38</v>
      </c>
      <c r="B101" s="101">
        <v>43880.0</v>
      </c>
      <c r="C101" s="3">
        <v>0.625</v>
      </c>
      <c r="D101" s="3">
        <v>0.75</v>
      </c>
      <c r="E101" s="39"/>
      <c r="F101" s="39"/>
      <c r="G101" s="39">
        <v>24.4</v>
      </c>
      <c r="H101" s="39">
        <v>24.2</v>
      </c>
      <c r="I101" s="39">
        <v>1.4</v>
      </c>
      <c r="J101" s="39" t="s">
        <v>81</v>
      </c>
      <c r="K101" s="39">
        <v>25.7</v>
      </c>
      <c r="L101" s="39">
        <v>22.25</v>
      </c>
      <c r="M101" s="39"/>
      <c r="N101" s="39">
        <v>135.0</v>
      </c>
      <c r="O101" s="39">
        <v>68.92</v>
      </c>
      <c r="P101" s="39"/>
      <c r="Q101" s="40"/>
      <c r="R101" s="41" t="str">
        <f t="shared" ref="R101:S101" si="55">E101</f>
        <v/>
      </c>
      <c r="S101" s="42" t="str">
        <f t="shared" si="55"/>
        <v/>
      </c>
      <c r="T101" s="39"/>
      <c r="U101" s="39">
        <f t="shared" si="2"/>
        <v>30.19655962</v>
      </c>
      <c r="V101" s="22">
        <f t="shared" si="3"/>
        <v>30.03655962</v>
      </c>
      <c r="W101" s="39">
        <f t="shared" si="4"/>
        <v>30.56038249</v>
      </c>
      <c r="X101" s="39">
        <f t="shared" si="5"/>
        <v>98.28594139</v>
      </c>
      <c r="Y101" s="43"/>
      <c r="Z101" s="44"/>
      <c r="AA101" s="45">
        <v>2.0</v>
      </c>
      <c r="AB101" s="45">
        <v>1.0</v>
      </c>
      <c r="AC101" s="45">
        <v>1.0</v>
      </c>
      <c r="AD101" s="45">
        <v>3.0</v>
      </c>
      <c r="AE101" s="52"/>
    </row>
    <row r="102" ht="15.75" customHeight="1">
      <c r="A102" s="8" t="s">
        <v>48</v>
      </c>
      <c r="B102" s="100">
        <v>43881.0</v>
      </c>
      <c r="C102" s="10">
        <v>0.375</v>
      </c>
      <c r="D102" s="10">
        <v>0.5</v>
      </c>
      <c r="E102" s="22">
        <v>31.8</v>
      </c>
      <c r="F102" s="22">
        <v>23.6</v>
      </c>
      <c r="G102" s="22">
        <v>25.0</v>
      </c>
      <c r="H102" s="22">
        <v>24.8</v>
      </c>
      <c r="I102" s="22">
        <v>0.2</v>
      </c>
      <c r="J102" s="22" t="s">
        <v>65</v>
      </c>
      <c r="K102" s="22">
        <v>26.0</v>
      </c>
      <c r="L102" s="22">
        <v>22.0</v>
      </c>
      <c r="M102" s="22">
        <f>L101+L102</f>
        <v>44.25</v>
      </c>
      <c r="N102" s="22">
        <v>290.0</v>
      </c>
      <c r="O102" s="22">
        <v>86.82</v>
      </c>
      <c r="P102" s="22">
        <v>37.98</v>
      </c>
      <c r="Q102" s="24"/>
      <c r="R102" s="26">
        <f>E104</f>
        <v>30</v>
      </c>
      <c r="S102" s="22">
        <f>F102</f>
        <v>23.6</v>
      </c>
      <c r="T102" s="22">
        <f>(R102+S102)/2</f>
        <v>26.8</v>
      </c>
      <c r="U102" s="22">
        <f t="shared" si="2"/>
        <v>31.29951528</v>
      </c>
      <c r="V102" s="22">
        <f t="shared" si="3"/>
        <v>31.13951528</v>
      </c>
      <c r="W102" s="22">
        <f t="shared" si="4"/>
        <v>31.67489286</v>
      </c>
      <c r="X102" s="22">
        <f t="shared" si="5"/>
        <v>98.30977304</v>
      </c>
      <c r="Y102" s="35">
        <f>O100+M102-O102</f>
        <v>8.51</v>
      </c>
      <c r="Z102" s="36"/>
      <c r="AA102" s="37">
        <v>2.0</v>
      </c>
      <c r="AB102" s="37">
        <v>1.0</v>
      </c>
      <c r="AC102" s="37">
        <v>1.0</v>
      </c>
      <c r="AD102" s="37">
        <v>3.0</v>
      </c>
      <c r="AE102" s="49"/>
    </row>
    <row r="103" ht="15.75" customHeight="1">
      <c r="A103" s="4" t="s">
        <v>48</v>
      </c>
      <c r="B103" s="101">
        <v>43881.0</v>
      </c>
      <c r="C103" s="3">
        <v>0.625</v>
      </c>
      <c r="D103" s="3">
        <v>0.75</v>
      </c>
      <c r="E103" s="39"/>
      <c r="F103" s="39"/>
      <c r="G103" s="39">
        <v>25.6</v>
      </c>
      <c r="H103" s="39">
        <v>25.0</v>
      </c>
      <c r="I103" s="39">
        <v>1.2</v>
      </c>
      <c r="J103" s="39" t="s">
        <v>79</v>
      </c>
      <c r="K103" s="39">
        <v>25.3</v>
      </c>
      <c r="L103" s="39">
        <v>2.5</v>
      </c>
      <c r="M103" s="39"/>
      <c r="N103" s="39">
        <v>20.0</v>
      </c>
      <c r="O103" s="39">
        <v>40.78</v>
      </c>
      <c r="P103" s="39"/>
      <c r="Q103" s="40"/>
      <c r="R103" s="41" t="str">
        <f t="shared" ref="R103:S103" si="56">E103</f>
        <v/>
      </c>
      <c r="S103" s="42" t="str">
        <f t="shared" si="56"/>
        <v/>
      </c>
      <c r="T103" s="39"/>
      <c r="U103" s="39">
        <f t="shared" si="2"/>
        <v>31.67489286</v>
      </c>
      <c r="V103" s="22">
        <f t="shared" si="3"/>
        <v>31.19489286</v>
      </c>
      <c r="W103" s="39">
        <f t="shared" si="4"/>
        <v>32.82468122</v>
      </c>
      <c r="X103" s="39">
        <f t="shared" si="5"/>
        <v>95.03486921</v>
      </c>
      <c r="Y103" s="43"/>
      <c r="Z103" s="44"/>
      <c r="AA103" s="45">
        <v>2.0</v>
      </c>
      <c r="AB103" s="45">
        <v>1.0</v>
      </c>
      <c r="AC103" s="45">
        <v>1.0</v>
      </c>
      <c r="AD103" s="45">
        <v>3.0</v>
      </c>
      <c r="AE103" s="52"/>
    </row>
    <row r="104" ht="15.75" customHeight="1">
      <c r="A104" s="8" t="s">
        <v>53</v>
      </c>
      <c r="B104" s="100">
        <v>43882.0</v>
      </c>
      <c r="C104" s="10">
        <v>0.375</v>
      </c>
      <c r="D104" s="10">
        <v>0.5</v>
      </c>
      <c r="E104" s="22">
        <v>30.0</v>
      </c>
      <c r="F104" s="22">
        <v>23.2</v>
      </c>
      <c r="G104" s="22">
        <v>25.4</v>
      </c>
      <c r="H104" s="22">
        <v>24.7</v>
      </c>
      <c r="I104" s="22">
        <v>0.7</v>
      </c>
      <c r="J104" s="22" t="s">
        <v>56</v>
      </c>
      <c r="K104" s="22">
        <v>26.2</v>
      </c>
      <c r="L104" s="22">
        <v>2.75</v>
      </c>
      <c r="M104" s="22">
        <f>L103+L104</f>
        <v>5.25</v>
      </c>
      <c r="N104" s="22">
        <v>40.0</v>
      </c>
      <c r="O104" s="22">
        <v>42.26</v>
      </c>
      <c r="P104" s="22"/>
      <c r="Q104" s="24"/>
      <c r="R104" s="26">
        <f>E106</f>
        <v>30.4</v>
      </c>
      <c r="S104" s="22">
        <f>F104</f>
        <v>23.2</v>
      </c>
      <c r="T104" s="22">
        <f>(R104+S104)/2</f>
        <v>26.8</v>
      </c>
      <c r="U104" s="22">
        <f t="shared" si="2"/>
        <v>31.11328566</v>
      </c>
      <c r="V104" s="22">
        <f t="shared" si="3"/>
        <v>30.55328566</v>
      </c>
      <c r="W104" s="22">
        <f t="shared" si="4"/>
        <v>32.43744129</v>
      </c>
      <c r="X104" s="22">
        <f t="shared" si="5"/>
        <v>94.19141721</v>
      </c>
      <c r="Y104" s="35">
        <f>P102+M104-O104</f>
        <v>0.97</v>
      </c>
      <c r="Z104" s="36"/>
      <c r="AA104" s="37">
        <v>1.0</v>
      </c>
      <c r="AB104" s="37">
        <v>1.0</v>
      </c>
      <c r="AC104" s="37">
        <v>1.0</v>
      </c>
      <c r="AD104" s="37">
        <v>3.0</v>
      </c>
      <c r="AE104" s="49"/>
    </row>
    <row r="105" ht="15.75" customHeight="1">
      <c r="A105" s="4" t="s">
        <v>53</v>
      </c>
      <c r="B105" s="101">
        <v>43882.0</v>
      </c>
      <c r="C105" s="3">
        <v>0.625</v>
      </c>
      <c r="D105" s="3">
        <v>0.75</v>
      </c>
      <c r="E105" s="39"/>
      <c r="F105" s="39"/>
      <c r="G105" s="39">
        <v>28.8</v>
      </c>
      <c r="H105" s="39">
        <v>26.4</v>
      </c>
      <c r="I105" s="39">
        <v>2.3</v>
      </c>
      <c r="J105" s="39" t="s">
        <v>74</v>
      </c>
      <c r="K105" s="39">
        <v>25.7</v>
      </c>
      <c r="L105" s="39">
        <v>0.0</v>
      </c>
      <c r="M105" s="39"/>
      <c r="N105" s="39">
        <v>0.0</v>
      </c>
      <c r="O105" s="39">
        <v>42.88</v>
      </c>
      <c r="P105" s="39"/>
      <c r="Q105" s="40"/>
      <c r="R105" s="41" t="str">
        <f t="shared" ref="R105:S105" si="57">E105</f>
        <v/>
      </c>
      <c r="S105" s="42" t="str">
        <f t="shared" si="57"/>
        <v/>
      </c>
      <c r="T105" s="39"/>
      <c r="U105" s="39">
        <f t="shared" si="2"/>
        <v>34.41422945</v>
      </c>
      <c r="V105" s="22">
        <f t="shared" si="3"/>
        <v>32.49422945</v>
      </c>
      <c r="W105" s="39">
        <f t="shared" si="4"/>
        <v>39.59220806</v>
      </c>
      <c r="X105" s="39">
        <f t="shared" si="5"/>
        <v>82.07228402</v>
      </c>
      <c r="Y105" s="43"/>
      <c r="Z105" s="44"/>
      <c r="AA105" s="45">
        <v>1.0</v>
      </c>
      <c r="AB105" s="45">
        <v>1.0</v>
      </c>
      <c r="AC105" s="45">
        <v>2.0</v>
      </c>
      <c r="AD105" s="45">
        <v>3.0</v>
      </c>
      <c r="AE105" s="52"/>
    </row>
    <row r="106" ht="15.75" customHeight="1">
      <c r="A106" s="8" t="s">
        <v>58</v>
      </c>
      <c r="B106" s="100">
        <v>43883.0</v>
      </c>
      <c r="C106" s="10">
        <v>0.375</v>
      </c>
      <c r="D106" s="10">
        <v>0.5</v>
      </c>
      <c r="E106" s="22">
        <v>30.4</v>
      </c>
      <c r="F106" s="22">
        <v>23.8</v>
      </c>
      <c r="G106" s="22">
        <v>25.8</v>
      </c>
      <c r="H106" s="22">
        <v>25.2</v>
      </c>
      <c r="I106" s="22">
        <v>0.2</v>
      </c>
      <c r="J106" s="22" t="s">
        <v>56</v>
      </c>
      <c r="K106" s="22">
        <v>26.2</v>
      </c>
      <c r="L106" s="22">
        <v>6.0</v>
      </c>
      <c r="M106" s="22">
        <f>L106+L105</f>
        <v>6</v>
      </c>
      <c r="N106" s="22">
        <v>38.0</v>
      </c>
      <c r="O106" s="22">
        <v>45.66</v>
      </c>
      <c r="P106" s="22"/>
      <c r="Q106" s="24"/>
      <c r="R106" s="26">
        <f>E108</f>
        <v>30.8</v>
      </c>
      <c r="S106" s="22">
        <f>F106</f>
        <v>23.8</v>
      </c>
      <c r="T106" s="22">
        <f>(R106+S106)/2</f>
        <v>27.3</v>
      </c>
      <c r="U106" s="22">
        <f t="shared" si="2"/>
        <v>32.05419006</v>
      </c>
      <c r="V106" s="22">
        <f t="shared" si="3"/>
        <v>31.57419006</v>
      </c>
      <c r="W106" s="22">
        <f t="shared" si="4"/>
        <v>33.21594473</v>
      </c>
      <c r="X106" s="22">
        <f t="shared" si="5"/>
        <v>95.05732958</v>
      </c>
      <c r="Y106" s="35">
        <f>O104+M106-O106</f>
        <v>2.6</v>
      </c>
      <c r="Z106" s="36"/>
      <c r="AA106" s="37">
        <v>2.0</v>
      </c>
      <c r="AB106" s="37">
        <v>1.0</v>
      </c>
      <c r="AC106" s="37">
        <v>1.0</v>
      </c>
      <c r="AD106" s="37">
        <v>3.0</v>
      </c>
      <c r="AE106" s="49"/>
    </row>
    <row r="107" ht="15.75" customHeight="1">
      <c r="A107" s="4" t="s">
        <v>58</v>
      </c>
      <c r="B107" s="101">
        <v>43883.0</v>
      </c>
      <c r="C107" s="3">
        <v>0.625</v>
      </c>
      <c r="D107" s="3">
        <v>0.75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40"/>
      <c r="R107" s="41" t="str">
        <f t="shared" ref="R107:S107" si="58">E107</f>
        <v/>
      </c>
      <c r="S107" s="42" t="str">
        <f t="shared" si="58"/>
        <v/>
      </c>
      <c r="T107" s="39"/>
      <c r="U107" s="39" t="str">
        <f t="shared" si="2"/>
        <v/>
      </c>
      <c r="V107" s="22" t="str">
        <f t="shared" si="3"/>
        <v/>
      </c>
      <c r="W107" s="39" t="str">
        <f t="shared" si="4"/>
        <v/>
      </c>
      <c r="X107" s="39" t="str">
        <f t="shared" si="5"/>
        <v/>
      </c>
      <c r="Y107" s="43"/>
      <c r="Z107" s="44"/>
      <c r="AA107" s="45"/>
      <c r="AB107" s="45"/>
      <c r="AC107" s="45"/>
      <c r="AD107" s="45"/>
      <c r="AE107" s="52"/>
    </row>
    <row r="108" ht="15.75" customHeight="1">
      <c r="A108" s="8" t="s">
        <v>60</v>
      </c>
      <c r="B108" s="100">
        <v>43884.0</v>
      </c>
      <c r="C108" s="10">
        <v>0.375</v>
      </c>
      <c r="D108" s="10">
        <v>0.5</v>
      </c>
      <c r="E108" s="22">
        <v>30.8</v>
      </c>
      <c r="F108" s="22">
        <v>24.2</v>
      </c>
      <c r="G108" s="22">
        <v>28.0</v>
      </c>
      <c r="H108" s="22">
        <v>26.2</v>
      </c>
      <c r="I108" s="22">
        <v>3.3</v>
      </c>
      <c r="J108" s="22" t="s">
        <v>61</v>
      </c>
      <c r="K108" s="22">
        <v>27.3</v>
      </c>
      <c r="L108" s="22">
        <v>1.5</v>
      </c>
      <c r="M108" s="22">
        <f>L108+L107</f>
        <v>1.5</v>
      </c>
      <c r="N108" s="22">
        <v>0.0</v>
      </c>
      <c r="O108" s="22">
        <v>45.5</v>
      </c>
      <c r="P108" s="22">
        <v>70.0</v>
      </c>
      <c r="Q108" s="24"/>
      <c r="R108" s="26">
        <f>E110</f>
        <v>22.6</v>
      </c>
      <c r="S108" s="22">
        <f>F108</f>
        <v>24.2</v>
      </c>
      <c r="T108" s="22">
        <f>(R108+S108)/2</f>
        <v>23.4</v>
      </c>
      <c r="U108" s="22">
        <f t="shared" si="2"/>
        <v>34.01068335</v>
      </c>
      <c r="V108" s="22">
        <f t="shared" si="3"/>
        <v>32.57068335</v>
      </c>
      <c r="W108" s="22">
        <f t="shared" si="4"/>
        <v>37.79562539</v>
      </c>
      <c r="X108" s="22">
        <f t="shared" si="5"/>
        <v>86.17580212</v>
      </c>
      <c r="Y108" s="35">
        <f>O106+M108-O108</f>
        <v>1.66</v>
      </c>
      <c r="Z108" s="36"/>
      <c r="AA108" s="37">
        <v>1.0</v>
      </c>
      <c r="AB108" s="37">
        <v>1.0</v>
      </c>
      <c r="AC108" s="37">
        <v>3.0</v>
      </c>
      <c r="AD108" s="37">
        <v>2.0</v>
      </c>
      <c r="AE108" s="49"/>
    </row>
    <row r="109" ht="15.75" customHeight="1">
      <c r="A109" s="4" t="s">
        <v>60</v>
      </c>
      <c r="B109" s="101">
        <v>43884.0</v>
      </c>
      <c r="C109" s="3">
        <v>0.625</v>
      </c>
      <c r="D109" s="3">
        <v>0.75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40"/>
      <c r="R109" s="41" t="str">
        <f t="shared" ref="R109:S109" si="59">E109</f>
        <v/>
      </c>
      <c r="S109" s="42" t="str">
        <f t="shared" si="59"/>
        <v/>
      </c>
      <c r="T109" s="39"/>
      <c r="U109" s="39" t="str">
        <f t="shared" si="2"/>
        <v/>
      </c>
      <c r="V109" s="22" t="str">
        <f t="shared" si="3"/>
        <v/>
      </c>
      <c r="W109" s="39" t="str">
        <f t="shared" si="4"/>
        <v/>
      </c>
      <c r="X109" s="39" t="str">
        <f t="shared" si="5"/>
        <v/>
      </c>
      <c r="Y109" s="43"/>
      <c r="Z109" s="44"/>
      <c r="AA109" s="45"/>
      <c r="AB109" s="45"/>
      <c r="AC109" s="45"/>
      <c r="AD109" s="45"/>
      <c r="AE109" s="52"/>
    </row>
    <row r="110" ht="15.75" customHeight="1">
      <c r="A110" s="8" t="s">
        <v>64</v>
      </c>
      <c r="B110" s="100">
        <v>43885.0</v>
      </c>
      <c r="C110" s="10">
        <v>0.375</v>
      </c>
      <c r="D110" s="10">
        <v>0.5</v>
      </c>
      <c r="E110" s="22">
        <v>22.6</v>
      </c>
      <c r="F110" s="22">
        <v>24.4</v>
      </c>
      <c r="G110" s="22">
        <v>28.8</v>
      </c>
      <c r="H110" s="22">
        <v>27.1</v>
      </c>
      <c r="I110" s="22">
        <v>3.9</v>
      </c>
      <c r="J110" s="22" t="s">
        <v>81</v>
      </c>
      <c r="K110" s="22">
        <v>27.3</v>
      </c>
      <c r="L110" s="22">
        <v>0.0</v>
      </c>
      <c r="M110" s="22">
        <f>L110+L109</f>
        <v>0</v>
      </c>
      <c r="N110" s="22">
        <v>0.0</v>
      </c>
      <c r="O110" s="22">
        <v>65.17</v>
      </c>
      <c r="P110" s="22"/>
      <c r="Q110" s="24"/>
      <c r="R110" s="26">
        <f>E112</f>
        <v>33.2</v>
      </c>
      <c r="S110" s="22">
        <f>F110</f>
        <v>24.4</v>
      </c>
      <c r="T110" s="22">
        <f>(R110+S110)/2</f>
        <v>28.8</v>
      </c>
      <c r="U110" s="22">
        <f t="shared" si="2"/>
        <v>35.85968262</v>
      </c>
      <c r="V110" s="22">
        <f t="shared" si="3"/>
        <v>34.49968262</v>
      </c>
      <c r="W110" s="22">
        <f t="shared" si="4"/>
        <v>39.59220806</v>
      </c>
      <c r="X110" s="22">
        <f t="shared" si="5"/>
        <v>87.13755639</v>
      </c>
      <c r="Y110" s="35">
        <f>P108+M110-O110</f>
        <v>4.83</v>
      </c>
      <c r="Z110" s="36"/>
      <c r="AA110" s="37">
        <v>1.0</v>
      </c>
      <c r="AB110" s="37">
        <v>1.0</v>
      </c>
      <c r="AC110" s="37">
        <v>2.0</v>
      </c>
      <c r="AD110" s="37">
        <v>2.0</v>
      </c>
      <c r="AE110" s="49"/>
    </row>
    <row r="111" ht="15.75" customHeight="1">
      <c r="A111" s="4" t="s">
        <v>64</v>
      </c>
      <c r="B111" s="101">
        <v>43885.0</v>
      </c>
      <c r="C111" s="3">
        <v>0.625</v>
      </c>
      <c r="D111" s="3">
        <v>0.75</v>
      </c>
      <c r="E111" s="39"/>
      <c r="F111" s="39"/>
      <c r="G111" s="39">
        <v>29.4</v>
      </c>
      <c r="H111" s="39">
        <v>27.4</v>
      </c>
      <c r="I111" s="39">
        <v>5.2</v>
      </c>
      <c r="J111" s="39" t="s">
        <v>61</v>
      </c>
      <c r="K111" s="39">
        <v>28.7</v>
      </c>
      <c r="L111" s="39">
        <v>5.5</v>
      </c>
      <c r="M111" s="39"/>
      <c r="N111" s="39">
        <v>35.0</v>
      </c>
      <c r="O111" s="39">
        <v>68.34</v>
      </c>
      <c r="P111" s="39"/>
      <c r="Q111" s="40"/>
      <c r="R111" s="41" t="str">
        <f t="shared" ref="R111:S111" si="60">E111</f>
        <v/>
      </c>
      <c r="S111" s="42" t="str">
        <f t="shared" si="60"/>
        <v/>
      </c>
      <c r="T111" s="39"/>
      <c r="U111" s="39">
        <f t="shared" si="2"/>
        <v>36.49517019</v>
      </c>
      <c r="V111" s="22">
        <f t="shared" si="3"/>
        <v>34.89517019</v>
      </c>
      <c r="W111" s="39">
        <f t="shared" si="4"/>
        <v>40.98797486</v>
      </c>
      <c r="X111" s="39">
        <f t="shared" si="5"/>
        <v>85.13514098</v>
      </c>
      <c r="Y111" s="43"/>
      <c r="Z111" s="44"/>
      <c r="AA111" s="45">
        <v>2.0</v>
      </c>
      <c r="AB111" s="45">
        <v>1.0</v>
      </c>
      <c r="AC111" s="45">
        <v>1.0</v>
      </c>
      <c r="AD111" s="45">
        <v>3.0</v>
      </c>
      <c r="AE111" s="52"/>
    </row>
    <row r="112" ht="15.75" customHeight="1">
      <c r="A112" s="8" t="s">
        <v>68</v>
      </c>
      <c r="B112" s="100">
        <v>43886.0</v>
      </c>
      <c r="C112" s="10">
        <v>0.375</v>
      </c>
      <c r="D112" s="10">
        <v>0.5</v>
      </c>
      <c r="E112" s="22">
        <v>33.2</v>
      </c>
      <c r="F112" s="22">
        <v>24.2</v>
      </c>
      <c r="G112" s="22">
        <v>28.2</v>
      </c>
      <c r="H112" s="22">
        <v>27.0</v>
      </c>
      <c r="I112" s="22">
        <v>0.1</v>
      </c>
      <c r="J112" s="22" t="s">
        <v>81</v>
      </c>
      <c r="K112" s="22">
        <v>27.8</v>
      </c>
      <c r="L112" s="22">
        <v>4.0</v>
      </c>
      <c r="M112" s="22">
        <f>L111+L112</f>
        <v>9.5</v>
      </c>
      <c r="N112" s="22">
        <v>55.0</v>
      </c>
      <c r="O112" s="22">
        <v>70.83</v>
      </c>
      <c r="P112" s="22"/>
      <c r="Q112" s="24"/>
      <c r="R112" s="26">
        <f>E114</f>
        <v>31.4</v>
      </c>
      <c r="S112" s="22">
        <f>F112</f>
        <v>24.2</v>
      </c>
      <c r="T112" s="22">
        <f>(R112+S112)/2</f>
        <v>27.8</v>
      </c>
      <c r="U112" s="22">
        <f t="shared" si="2"/>
        <v>35.65000614</v>
      </c>
      <c r="V112" s="22">
        <f t="shared" si="3"/>
        <v>34.69000614</v>
      </c>
      <c r="W112" s="22">
        <f t="shared" si="4"/>
        <v>38.23798312</v>
      </c>
      <c r="X112" s="22">
        <f t="shared" si="5"/>
        <v>90.72132815</v>
      </c>
      <c r="Y112" s="35">
        <f>O110+M112-O112</f>
        <v>3.84</v>
      </c>
      <c r="Z112" s="36"/>
      <c r="AA112" s="37">
        <v>1.0</v>
      </c>
      <c r="AB112" s="37">
        <v>1.0</v>
      </c>
      <c r="AC112" s="37">
        <v>1.0</v>
      </c>
      <c r="AD112" s="37">
        <v>3.0</v>
      </c>
      <c r="AE112" s="49"/>
    </row>
    <row r="113" ht="15.75" customHeight="1">
      <c r="A113" s="4" t="s">
        <v>68</v>
      </c>
      <c r="B113" s="101">
        <v>43886.0</v>
      </c>
      <c r="C113" s="3">
        <v>0.625</v>
      </c>
      <c r="D113" s="3">
        <v>0.75</v>
      </c>
      <c r="E113" s="39"/>
      <c r="F113" s="39"/>
      <c r="G113" s="39">
        <v>25.2</v>
      </c>
      <c r="H113" s="39">
        <v>25.0</v>
      </c>
      <c r="I113" s="39">
        <v>0.6</v>
      </c>
      <c r="J113" s="39" t="s">
        <v>74</v>
      </c>
      <c r="K113" s="39">
        <v>25.9</v>
      </c>
      <c r="L113" s="39">
        <v>58.0</v>
      </c>
      <c r="M113" s="39"/>
      <c r="N113" s="39">
        <v>385.0</v>
      </c>
      <c r="O113" s="53">
        <v>100.0</v>
      </c>
      <c r="P113" s="39"/>
      <c r="Q113" s="40"/>
      <c r="R113" s="41" t="str">
        <f t="shared" ref="R113:S113" si="61">E113</f>
        <v/>
      </c>
      <c r="S113" s="42" t="str">
        <f t="shared" si="61"/>
        <v/>
      </c>
      <c r="T113" s="39"/>
      <c r="U113" s="39">
        <f t="shared" si="2"/>
        <v>31.67489286</v>
      </c>
      <c r="V113" s="22">
        <f t="shared" si="3"/>
        <v>31.51489286</v>
      </c>
      <c r="W113" s="39">
        <f t="shared" si="4"/>
        <v>32.05419006</v>
      </c>
      <c r="X113" s="39">
        <f t="shared" si="5"/>
        <v>98.3175454</v>
      </c>
      <c r="Y113" s="43"/>
      <c r="Z113" s="44"/>
      <c r="AA113" s="45">
        <v>1.0</v>
      </c>
      <c r="AB113" s="45">
        <v>1.0</v>
      </c>
      <c r="AC113" s="45">
        <v>1.0</v>
      </c>
      <c r="AD113" s="45">
        <v>3.0</v>
      </c>
      <c r="AE113" s="52" t="s">
        <v>111</v>
      </c>
    </row>
    <row r="114" ht="15.75" customHeight="1">
      <c r="A114" s="8" t="s">
        <v>38</v>
      </c>
      <c r="B114" s="100">
        <v>43887.0</v>
      </c>
      <c r="C114" s="10">
        <v>0.375</v>
      </c>
      <c r="D114" s="10">
        <v>0.5</v>
      </c>
      <c r="E114" s="22">
        <v>31.4</v>
      </c>
      <c r="F114" s="22">
        <v>24.8</v>
      </c>
      <c r="G114" s="22">
        <v>26.4</v>
      </c>
      <c r="H114" s="22">
        <v>26.2</v>
      </c>
      <c r="I114" s="22">
        <v>1.0</v>
      </c>
      <c r="J114" s="22" t="s">
        <v>74</v>
      </c>
      <c r="K114" s="22">
        <v>26.9</v>
      </c>
      <c r="L114" s="22">
        <v>1.0</v>
      </c>
      <c r="M114" s="22">
        <f>L113+L114</f>
        <v>59</v>
      </c>
      <c r="N114" s="22">
        <v>389.0</v>
      </c>
      <c r="O114" s="53">
        <v>100.0</v>
      </c>
      <c r="P114" s="22">
        <v>74.38</v>
      </c>
      <c r="Q114" s="24"/>
      <c r="R114" s="26">
        <f>E116</f>
        <v>29.8</v>
      </c>
      <c r="S114" s="22">
        <f>F114</f>
        <v>24.8</v>
      </c>
      <c r="T114" s="22">
        <f>(R114+S114)/2</f>
        <v>27.3</v>
      </c>
      <c r="U114" s="22">
        <f t="shared" si="2"/>
        <v>34.01068335</v>
      </c>
      <c r="V114" s="22">
        <f t="shared" si="3"/>
        <v>33.85068335</v>
      </c>
      <c r="W114" s="22">
        <f t="shared" si="4"/>
        <v>34.41422945</v>
      </c>
      <c r="X114" s="22">
        <f t="shared" si="5"/>
        <v>98.36246195</v>
      </c>
      <c r="Y114" s="35"/>
      <c r="Z114" s="36"/>
      <c r="AA114" s="37">
        <v>1.0</v>
      </c>
      <c r="AB114" s="37">
        <v>1.0</v>
      </c>
      <c r="AC114" s="37">
        <v>2.0</v>
      </c>
      <c r="AD114" s="37">
        <v>3.0</v>
      </c>
      <c r="AE114" s="49" t="s">
        <v>151</v>
      </c>
    </row>
    <row r="115" ht="15.75" customHeight="1">
      <c r="A115" s="4" t="s">
        <v>38</v>
      </c>
      <c r="B115" s="101">
        <v>43887.0</v>
      </c>
      <c r="C115" s="3">
        <v>0.625</v>
      </c>
      <c r="D115" s="3">
        <v>0.75</v>
      </c>
      <c r="E115" s="39"/>
      <c r="F115" s="39"/>
      <c r="G115" s="39">
        <v>28.2</v>
      </c>
      <c r="H115" s="39">
        <v>27.2</v>
      </c>
      <c r="I115" s="39">
        <v>0.6</v>
      </c>
      <c r="J115" s="39" t="s">
        <v>54</v>
      </c>
      <c r="K115" s="39">
        <v>25.7</v>
      </c>
      <c r="L115" s="39">
        <v>4.5</v>
      </c>
      <c r="M115" s="39"/>
      <c r="N115" s="39">
        <v>33.0</v>
      </c>
      <c r="O115" s="39">
        <v>78.78</v>
      </c>
      <c r="P115" s="39">
        <v>43.62</v>
      </c>
      <c r="Q115" s="40"/>
      <c r="R115" s="41" t="str">
        <f t="shared" ref="R115:S115" si="62">E115</f>
        <v/>
      </c>
      <c r="S115" s="42" t="str">
        <f t="shared" si="62"/>
        <v/>
      </c>
      <c r="T115" s="39"/>
      <c r="U115" s="39">
        <f t="shared" si="2"/>
        <v>36.07043238</v>
      </c>
      <c r="V115" s="22">
        <f t="shared" si="3"/>
        <v>35.27043238</v>
      </c>
      <c r="W115" s="39">
        <f t="shared" si="4"/>
        <v>38.23798312</v>
      </c>
      <c r="X115" s="39">
        <f t="shared" si="5"/>
        <v>92.23925925</v>
      </c>
      <c r="Y115" s="43"/>
      <c r="Z115" s="44"/>
      <c r="AA115" s="45">
        <v>2.0</v>
      </c>
      <c r="AB115" s="45">
        <v>1.0</v>
      </c>
      <c r="AC115" s="45">
        <v>1.0</v>
      </c>
      <c r="AD115" s="45">
        <v>3.0</v>
      </c>
      <c r="AE115" s="52"/>
    </row>
    <row r="116" ht="15.75" customHeight="1">
      <c r="A116" s="8" t="s">
        <v>48</v>
      </c>
      <c r="B116" s="100">
        <v>43888.0</v>
      </c>
      <c r="C116" s="10">
        <v>0.375</v>
      </c>
      <c r="D116" s="10">
        <v>0.5</v>
      </c>
      <c r="E116" s="22">
        <v>29.8</v>
      </c>
      <c r="F116" s="22">
        <v>23.4</v>
      </c>
      <c r="G116" s="22">
        <v>25.2</v>
      </c>
      <c r="H116" s="22">
        <v>24.6</v>
      </c>
      <c r="I116" s="22">
        <v>1.2</v>
      </c>
      <c r="J116" s="22" t="s">
        <v>61</v>
      </c>
      <c r="K116" s="22">
        <v>26.2</v>
      </c>
      <c r="L116" s="22">
        <v>3.75</v>
      </c>
      <c r="M116" s="22">
        <f>L115+L116</f>
        <v>8.25</v>
      </c>
      <c r="N116" s="22">
        <v>285.0</v>
      </c>
      <c r="O116" s="22">
        <v>51.37</v>
      </c>
      <c r="P116" s="22"/>
      <c r="Q116" s="24"/>
      <c r="R116" s="26">
        <f>E118</f>
        <v>31.2</v>
      </c>
      <c r="S116" s="22">
        <f>F116</f>
        <v>23.4</v>
      </c>
      <c r="T116" s="22">
        <f>(R116+S116)/2</f>
        <v>27.3</v>
      </c>
      <c r="U116" s="22">
        <f t="shared" si="2"/>
        <v>30.92802314</v>
      </c>
      <c r="V116" s="22">
        <f t="shared" si="3"/>
        <v>30.44802314</v>
      </c>
      <c r="W116" s="22">
        <f t="shared" si="4"/>
        <v>32.05419006</v>
      </c>
      <c r="X116" s="22">
        <f t="shared" si="5"/>
        <v>94.98921384</v>
      </c>
      <c r="Y116" s="35">
        <v>4.35</v>
      </c>
      <c r="Z116" s="36"/>
      <c r="AA116" s="37">
        <v>2.0</v>
      </c>
      <c r="AB116" s="37">
        <v>1.0</v>
      </c>
      <c r="AC116" s="37">
        <v>1.0</v>
      </c>
      <c r="AD116" s="37">
        <v>3.0</v>
      </c>
      <c r="AE116" s="49"/>
    </row>
    <row r="117" ht="15.75" customHeight="1">
      <c r="A117" s="4" t="s">
        <v>48</v>
      </c>
      <c r="B117" s="101">
        <v>43888.0</v>
      </c>
      <c r="C117" s="3">
        <v>0.625</v>
      </c>
      <c r="D117" s="3">
        <v>0.75</v>
      </c>
      <c r="E117" s="39"/>
      <c r="F117" s="39"/>
      <c r="G117" s="39">
        <v>29.6</v>
      </c>
      <c r="H117" s="39">
        <v>27.0</v>
      </c>
      <c r="I117" s="39">
        <v>0.2</v>
      </c>
      <c r="J117" s="39" t="s">
        <v>56</v>
      </c>
      <c r="K117" s="39">
        <v>26.5</v>
      </c>
      <c r="L117" s="39">
        <v>0.0</v>
      </c>
      <c r="M117" s="39"/>
      <c r="N117" s="39">
        <v>0.0</v>
      </c>
      <c r="O117" s="39">
        <v>75.32</v>
      </c>
      <c r="P117" s="39"/>
      <c r="Q117" s="40"/>
      <c r="R117" s="41" t="str">
        <f t="shared" ref="R117:S117" si="63">E117</f>
        <v/>
      </c>
      <c r="S117" s="42" t="str">
        <f t="shared" si="63"/>
        <v/>
      </c>
      <c r="T117" s="39"/>
      <c r="U117" s="39">
        <f t="shared" si="2"/>
        <v>35.65000614</v>
      </c>
      <c r="V117" s="22">
        <f t="shared" si="3"/>
        <v>33.57000614</v>
      </c>
      <c r="W117" s="39">
        <f t="shared" si="4"/>
        <v>41.46264535</v>
      </c>
      <c r="X117" s="39">
        <f t="shared" si="5"/>
        <v>80.96445815</v>
      </c>
      <c r="Y117" s="43"/>
      <c r="Z117" s="44"/>
      <c r="AA117" s="45">
        <v>1.0</v>
      </c>
      <c r="AB117" s="45">
        <v>1.0</v>
      </c>
      <c r="AC117" s="45">
        <v>2.0</v>
      </c>
      <c r="AD117" s="45">
        <v>3.0</v>
      </c>
      <c r="AE117" s="52" t="s">
        <v>152</v>
      </c>
    </row>
    <row r="118" ht="15.75" customHeight="1">
      <c r="A118" s="8" t="s">
        <v>53</v>
      </c>
      <c r="B118" s="100">
        <v>43889.0</v>
      </c>
      <c r="C118" s="10">
        <v>0.375</v>
      </c>
      <c r="D118" s="10">
        <v>0.5</v>
      </c>
      <c r="E118" s="22">
        <v>31.2</v>
      </c>
      <c r="F118" s="22">
        <v>24.2</v>
      </c>
      <c r="G118" s="22">
        <v>27.0</v>
      </c>
      <c r="H118" s="22">
        <v>26.2</v>
      </c>
      <c r="I118" s="22">
        <v>0.1</v>
      </c>
      <c r="J118" s="22" t="s">
        <v>78</v>
      </c>
      <c r="K118" s="22">
        <v>27.2</v>
      </c>
      <c r="L118" s="22">
        <v>0.75</v>
      </c>
      <c r="M118" s="22">
        <f>L118+L117</f>
        <v>0.75</v>
      </c>
      <c r="N118" s="22">
        <v>0.0</v>
      </c>
      <c r="O118" s="22">
        <v>73.16</v>
      </c>
      <c r="P118" s="22"/>
      <c r="Q118" s="24"/>
      <c r="R118" s="26">
        <f>E120</f>
        <v>31.2</v>
      </c>
      <c r="S118" s="22">
        <f>F118</f>
        <v>24.2</v>
      </c>
      <c r="T118" s="22">
        <f>(R118+S118)/2</f>
        <v>27.7</v>
      </c>
      <c r="U118" s="22">
        <f t="shared" si="2"/>
        <v>34.01068335</v>
      </c>
      <c r="V118" s="22">
        <f t="shared" si="3"/>
        <v>33.37068335</v>
      </c>
      <c r="W118" s="22">
        <f t="shared" si="4"/>
        <v>35.65000614</v>
      </c>
      <c r="X118" s="22">
        <f t="shared" si="5"/>
        <v>93.60638878</v>
      </c>
      <c r="Y118" s="35"/>
      <c r="Z118" s="36"/>
      <c r="AA118" s="37">
        <v>1.0</v>
      </c>
      <c r="AB118" s="37">
        <v>1.0</v>
      </c>
      <c r="AC118" s="37">
        <v>1.0</v>
      </c>
      <c r="AD118" s="37">
        <v>3.0</v>
      </c>
      <c r="AE118" s="49"/>
    </row>
    <row r="119" ht="15.75" customHeight="1">
      <c r="A119" s="4" t="s">
        <v>53</v>
      </c>
      <c r="B119" s="101">
        <v>43889.0</v>
      </c>
      <c r="C119" s="3">
        <v>0.625</v>
      </c>
      <c r="D119" s="3">
        <v>0.75</v>
      </c>
      <c r="E119" s="39"/>
      <c r="F119" s="39"/>
      <c r="G119" s="39">
        <v>26.0</v>
      </c>
      <c r="H119" s="39">
        <v>25.8</v>
      </c>
      <c r="I119" s="39">
        <v>1.6</v>
      </c>
      <c r="J119" s="39" t="s">
        <v>81</v>
      </c>
      <c r="K119" s="39">
        <v>27.4</v>
      </c>
      <c r="L119" s="39">
        <v>27.75</v>
      </c>
      <c r="M119" s="39"/>
      <c r="N119" s="39">
        <v>193.0</v>
      </c>
      <c r="O119" s="39">
        <v>97.36</v>
      </c>
      <c r="P119" s="39">
        <v>74.32</v>
      </c>
      <c r="Q119" s="40"/>
      <c r="R119" s="41" t="str">
        <f t="shared" ref="R119:S119" si="64">E119</f>
        <v/>
      </c>
      <c r="S119" s="42" t="str">
        <f t="shared" si="64"/>
        <v/>
      </c>
      <c r="T119" s="39"/>
      <c r="U119" s="39">
        <f t="shared" si="2"/>
        <v>33.21594473</v>
      </c>
      <c r="V119" s="22">
        <f t="shared" si="3"/>
        <v>33.05594473</v>
      </c>
      <c r="W119" s="39">
        <f t="shared" si="4"/>
        <v>33.61126698</v>
      </c>
      <c r="X119" s="39">
        <f t="shared" si="5"/>
        <v>98.34780923</v>
      </c>
      <c r="Y119" s="43"/>
      <c r="Z119" s="44"/>
      <c r="AA119" s="45">
        <v>2.0</v>
      </c>
      <c r="AB119" s="45">
        <v>1.0</v>
      </c>
      <c r="AC119" s="45">
        <v>1.0</v>
      </c>
      <c r="AD119" s="45">
        <v>3.0</v>
      </c>
      <c r="AE119" s="52" t="s">
        <v>155</v>
      </c>
    </row>
    <row r="120" ht="15.75" customHeight="1">
      <c r="A120" s="8" t="s">
        <v>58</v>
      </c>
      <c r="B120" s="109">
        <v>43890.0</v>
      </c>
      <c r="C120" s="10">
        <v>0.375</v>
      </c>
      <c r="D120" s="10">
        <v>0.5</v>
      </c>
      <c r="E120" s="22">
        <v>31.2</v>
      </c>
      <c r="F120" s="22">
        <v>23.0</v>
      </c>
      <c r="G120" s="22">
        <v>25.0</v>
      </c>
      <c r="H120" s="22">
        <v>24.2</v>
      </c>
      <c r="I120" s="22">
        <v>0.8</v>
      </c>
      <c r="J120" s="22" t="s">
        <v>61</v>
      </c>
      <c r="K120" s="22">
        <v>25.6</v>
      </c>
      <c r="L120" s="22">
        <v>12.75</v>
      </c>
      <c r="M120" s="22">
        <f>L120+L119</f>
        <v>40.5</v>
      </c>
      <c r="N120" s="22">
        <v>276.0</v>
      </c>
      <c r="O120" s="22">
        <v>83.7</v>
      </c>
      <c r="P120" s="22"/>
      <c r="Q120" s="24"/>
      <c r="R120" s="26">
        <f>E122</f>
        <v>30.6</v>
      </c>
      <c r="S120" s="22">
        <f>F120</f>
        <v>23</v>
      </c>
      <c r="T120" s="22">
        <f>(R120+S120)/2</f>
        <v>26.8</v>
      </c>
      <c r="U120" s="22">
        <f t="shared" si="2"/>
        <v>30.19655962</v>
      </c>
      <c r="V120" s="22">
        <f t="shared" si="3"/>
        <v>29.55655962</v>
      </c>
      <c r="W120" s="22">
        <f t="shared" si="4"/>
        <v>31.67489286</v>
      </c>
      <c r="X120" s="22">
        <f t="shared" si="5"/>
        <v>93.31226392</v>
      </c>
      <c r="Y120" s="35">
        <v>2.17</v>
      </c>
      <c r="Z120" s="36"/>
      <c r="AA120" s="37">
        <v>1.0</v>
      </c>
      <c r="AB120" s="37">
        <v>1.0</v>
      </c>
      <c r="AC120" s="37">
        <v>2.0</v>
      </c>
      <c r="AD120" s="37">
        <v>3.0</v>
      </c>
      <c r="AE120" s="49"/>
    </row>
    <row r="121" ht="15.75" customHeight="1">
      <c r="A121" s="4" t="s">
        <v>58</v>
      </c>
      <c r="B121" s="110">
        <v>43890.0</v>
      </c>
      <c r="C121" s="3">
        <v>0.625</v>
      </c>
      <c r="D121" s="3">
        <v>0.75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40"/>
      <c r="R121" s="41" t="str">
        <f t="shared" ref="R121:S121" si="65">E121</f>
        <v/>
      </c>
      <c r="S121" s="42" t="str">
        <f t="shared" si="65"/>
        <v/>
      </c>
      <c r="T121" s="39"/>
      <c r="U121" s="39" t="str">
        <f t="shared" si="2"/>
        <v/>
      </c>
      <c r="V121" s="22" t="str">
        <f t="shared" si="3"/>
        <v/>
      </c>
      <c r="W121" s="39" t="str">
        <f t="shared" si="4"/>
        <v/>
      </c>
      <c r="X121" s="39" t="str">
        <f t="shared" si="5"/>
        <v/>
      </c>
      <c r="Y121" s="43"/>
      <c r="Z121" s="44"/>
      <c r="AA121" s="45"/>
      <c r="AB121" s="45"/>
      <c r="AC121" s="45"/>
      <c r="AD121" s="45"/>
      <c r="AE121" s="52"/>
    </row>
    <row r="122" ht="15.75" customHeight="1">
      <c r="A122" s="8" t="s">
        <v>60</v>
      </c>
      <c r="B122" s="9">
        <v>43891.0</v>
      </c>
      <c r="C122" s="10">
        <v>0.375</v>
      </c>
      <c r="D122" s="10">
        <v>0.5</v>
      </c>
      <c r="E122" s="22">
        <v>30.6</v>
      </c>
      <c r="F122" s="22">
        <v>23.4</v>
      </c>
      <c r="G122" s="22">
        <v>28.6</v>
      </c>
      <c r="H122" s="22">
        <v>26.9</v>
      </c>
      <c r="I122" s="22">
        <v>0.3</v>
      </c>
      <c r="J122" s="22" t="s">
        <v>61</v>
      </c>
      <c r="K122" s="22">
        <v>27.7</v>
      </c>
      <c r="L122" s="22">
        <v>0.0</v>
      </c>
      <c r="M122" s="22">
        <f>L122+L121</f>
        <v>0</v>
      </c>
      <c r="N122" s="22">
        <v>0.0</v>
      </c>
      <c r="O122" s="22">
        <v>81.43</v>
      </c>
      <c r="P122" s="22">
        <v>42.86</v>
      </c>
      <c r="Q122" s="24"/>
      <c r="R122" s="26">
        <f>E124</f>
        <v>32.8</v>
      </c>
      <c r="S122" s="22">
        <f>F122</f>
        <v>23.4</v>
      </c>
      <c r="T122" s="22">
        <f>(R122+S122)/2</f>
        <v>28.1</v>
      </c>
      <c r="U122" s="22">
        <f t="shared" si="2"/>
        <v>35.44139833</v>
      </c>
      <c r="V122" s="22">
        <f t="shared" si="3"/>
        <v>34.08139833</v>
      </c>
      <c r="W122" s="22">
        <f t="shared" si="4"/>
        <v>39.13623594</v>
      </c>
      <c r="X122" s="22">
        <f t="shared" si="5"/>
        <v>87.08399648</v>
      </c>
      <c r="Y122" s="35">
        <f>O120+M122-O122</f>
        <v>2.27</v>
      </c>
      <c r="Z122" s="36"/>
      <c r="AA122" s="37">
        <v>1.0</v>
      </c>
      <c r="AB122" s="37">
        <v>3.0</v>
      </c>
      <c r="AC122" s="37">
        <v>2.0</v>
      </c>
      <c r="AD122" s="37">
        <v>2.0</v>
      </c>
      <c r="AE122" s="49" t="s">
        <v>88</v>
      </c>
    </row>
    <row r="123" ht="15.75" customHeight="1">
      <c r="A123" s="4" t="s">
        <v>60</v>
      </c>
      <c r="B123" s="29">
        <v>43891.0</v>
      </c>
      <c r="C123" s="3">
        <v>0.625</v>
      </c>
      <c r="D123" s="3">
        <v>0.75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40"/>
      <c r="R123" s="41" t="str">
        <f t="shared" ref="R123:S123" si="66">E123</f>
        <v/>
      </c>
      <c r="S123" s="42" t="str">
        <f t="shared" si="66"/>
        <v/>
      </c>
      <c r="T123" s="39"/>
      <c r="U123" s="39" t="str">
        <f t="shared" si="2"/>
        <v/>
      </c>
      <c r="V123" s="22" t="str">
        <f t="shared" si="3"/>
        <v/>
      </c>
      <c r="W123" s="39" t="str">
        <f t="shared" si="4"/>
        <v/>
      </c>
      <c r="X123" s="39" t="str">
        <f t="shared" si="5"/>
        <v/>
      </c>
      <c r="Y123" s="43"/>
      <c r="Z123" s="44"/>
      <c r="AA123" s="45"/>
      <c r="AB123" s="45"/>
      <c r="AC123" s="45"/>
      <c r="AD123" s="45"/>
      <c r="AE123" s="52"/>
    </row>
    <row r="124" ht="15.75" customHeight="1">
      <c r="A124" s="8" t="s">
        <v>64</v>
      </c>
      <c r="B124" s="9">
        <v>43892.0</v>
      </c>
      <c r="C124" s="10">
        <v>0.375</v>
      </c>
      <c r="D124" s="10">
        <v>0.5</v>
      </c>
      <c r="E124" s="22">
        <v>32.8</v>
      </c>
      <c r="F124" s="22">
        <v>24.1</v>
      </c>
      <c r="G124" s="22">
        <v>27.7</v>
      </c>
      <c r="H124" s="22">
        <v>26.2</v>
      </c>
      <c r="I124" s="22">
        <v>2.0</v>
      </c>
      <c r="J124" s="22" t="s">
        <v>65</v>
      </c>
      <c r="K124" s="22">
        <v>27.8</v>
      </c>
      <c r="L124" s="22">
        <v>0.0</v>
      </c>
      <c r="M124" s="22">
        <f>L123+L124</f>
        <v>0</v>
      </c>
      <c r="N124" s="22">
        <v>0.0</v>
      </c>
      <c r="O124" s="22">
        <v>38.08</v>
      </c>
      <c r="P124" s="22"/>
      <c r="Q124" s="24"/>
      <c r="R124" s="26">
        <f>E126</f>
        <v>32.8</v>
      </c>
      <c r="S124" s="22">
        <f>F124</f>
        <v>24.1</v>
      </c>
      <c r="T124" s="22">
        <f>(R124+S124)/2</f>
        <v>28.45</v>
      </c>
      <c r="U124" s="22">
        <f t="shared" si="2"/>
        <v>34.01068335</v>
      </c>
      <c r="V124" s="22">
        <f t="shared" si="3"/>
        <v>32.81068335</v>
      </c>
      <c r="W124" s="22">
        <f t="shared" si="4"/>
        <v>37.14044233</v>
      </c>
      <c r="X124" s="22">
        <f t="shared" si="5"/>
        <v>88.34219865</v>
      </c>
      <c r="Y124" s="35">
        <f>P122+M124-O124</f>
        <v>4.78</v>
      </c>
      <c r="Z124" s="36"/>
      <c r="AA124" s="37">
        <v>1.0</v>
      </c>
      <c r="AB124" s="37">
        <v>1.0</v>
      </c>
      <c r="AC124" s="37">
        <v>1.0</v>
      </c>
      <c r="AD124" s="37">
        <v>2.0</v>
      </c>
      <c r="AE124" s="49"/>
    </row>
    <row r="125" ht="15.75" customHeight="1">
      <c r="A125" s="4" t="s">
        <v>64</v>
      </c>
      <c r="B125" s="29">
        <v>43892.0</v>
      </c>
      <c r="C125" s="3">
        <v>0.625</v>
      </c>
      <c r="D125" s="3">
        <v>0.75</v>
      </c>
      <c r="E125" s="39"/>
      <c r="F125" s="39"/>
      <c r="G125" s="39">
        <v>26.0</v>
      </c>
      <c r="H125" s="39">
        <v>25.4</v>
      </c>
      <c r="I125" s="39">
        <v>2.2</v>
      </c>
      <c r="J125" s="39" t="s">
        <v>81</v>
      </c>
      <c r="K125" s="39">
        <v>26.2</v>
      </c>
      <c r="L125" s="39">
        <v>4.75</v>
      </c>
      <c r="M125" s="39"/>
      <c r="N125" s="39">
        <v>34.0</v>
      </c>
      <c r="O125" s="39">
        <v>41.96</v>
      </c>
      <c r="P125" s="39"/>
      <c r="Q125" s="40"/>
      <c r="R125" s="41" t="str">
        <f t="shared" ref="R125:S125" si="67">E125</f>
        <v/>
      </c>
      <c r="S125" s="42" t="str">
        <f t="shared" si="67"/>
        <v/>
      </c>
      <c r="T125" s="39"/>
      <c r="U125" s="39">
        <f t="shared" si="2"/>
        <v>32.43744129</v>
      </c>
      <c r="V125" s="22">
        <f t="shared" si="3"/>
        <v>31.95744129</v>
      </c>
      <c r="W125" s="39">
        <f t="shared" si="4"/>
        <v>33.61126698</v>
      </c>
      <c r="X125" s="39">
        <f t="shared" si="5"/>
        <v>95.07954968</v>
      </c>
      <c r="Y125" s="43"/>
      <c r="Z125" s="44"/>
      <c r="AA125" s="45">
        <v>2.0</v>
      </c>
      <c r="AB125" s="45">
        <v>1.0</v>
      </c>
      <c r="AC125" s="45">
        <v>2.0</v>
      </c>
      <c r="AD125" s="45">
        <v>3.0</v>
      </c>
      <c r="AE125" s="52"/>
    </row>
    <row r="126" ht="15.75" customHeight="1">
      <c r="A126" s="8" t="s">
        <v>68</v>
      </c>
      <c r="B126" s="9">
        <v>43893.0</v>
      </c>
      <c r="C126" s="10">
        <v>0.375</v>
      </c>
      <c r="D126" s="10">
        <v>0.5</v>
      </c>
      <c r="E126" s="22">
        <v>32.8</v>
      </c>
      <c r="F126" s="22">
        <v>24.2</v>
      </c>
      <c r="G126" s="22">
        <v>27.6</v>
      </c>
      <c r="H126" s="22">
        <v>26.3</v>
      </c>
      <c r="I126" s="22">
        <v>0.2</v>
      </c>
      <c r="J126" s="22" t="s">
        <v>54</v>
      </c>
      <c r="K126" s="22">
        <v>27.4</v>
      </c>
      <c r="L126" s="22">
        <v>0.0</v>
      </c>
      <c r="M126" s="22">
        <f>L125+L126</f>
        <v>4.75</v>
      </c>
      <c r="N126" s="22">
        <v>34.0</v>
      </c>
      <c r="O126" s="22">
        <v>40.34</v>
      </c>
      <c r="P126" s="22"/>
      <c r="Q126" s="24"/>
      <c r="R126" s="26">
        <f>E128</f>
        <v>32.1</v>
      </c>
      <c r="S126" s="22">
        <f>F126</f>
        <v>24.2</v>
      </c>
      <c r="T126" s="22">
        <f>(R126+S126)/2</f>
        <v>28.15</v>
      </c>
      <c r="U126" s="22">
        <f t="shared" si="2"/>
        <v>34.21193795</v>
      </c>
      <c r="V126" s="22">
        <f t="shared" si="3"/>
        <v>33.17193795</v>
      </c>
      <c r="W126" s="22">
        <f t="shared" si="4"/>
        <v>36.92425667</v>
      </c>
      <c r="X126" s="22">
        <f t="shared" si="5"/>
        <v>89.83779482</v>
      </c>
      <c r="Y126" s="35">
        <f>O124+M126-O126</f>
        <v>2.49</v>
      </c>
      <c r="Z126" s="36"/>
      <c r="AA126" s="37">
        <v>1.0</v>
      </c>
      <c r="AB126" s="37">
        <v>1.0</v>
      </c>
      <c r="AC126" s="37">
        <v>1.0</v>
      </c>
      <c r="AD126" s="37">
        <v>3.0</v>
      </c>
      <c r="AE126" s="49"/>
    </row>
    <row r="127" ht="15.75" customHeight="1">
      <c r="A127" s="4" t="s">
        <v>68</v>
      </c>
      <c r="B127" s="29">
        <v>43893.0</v>
      </c>
      <c r="C127" s="3">
        <v>0.625</v>
      </c>
      <c r="D127" s="3">
        <v>0.75</v>
      </c>
      <c r="E127" s="39"/>
      <c r="F127" s="39"/>
      <c r="G127" s="39">
        <v>25.4</v>
      </c>
      <c r="H127" s="39">
        <v>25.0</v>
      </c>
      <c r="I127" s="39">
        <v>1.8</v>
      </c>
      <c r="J127" s="39" t="s">
        <v>61</v>
      </c>
      <c r="K127" s="39">
        <v>26.6</v>
      </c>
      <c r="L127" s="39">
        <v>34.5</v>
      </c>
      <c r="M127" s="39"/>
      <c r="N127" s="39">
        <v>248.0</v>
      </c>
      <c r="O127" s="39">
        <v>70.5</v>
      </c>
      <c r="P127" s="39"/>
      <c r="Q127" s="40"/>
      <c r="R127" s="41" t="str">
        <f t="shared" ref="R127:S127" si="68">E127</f>
        <v/>
      </c>
      <c r="S127" s="42" t="str">
        <f t="shared" si="68"/>
        <v/>
      </c>
      <c r="T127" s="39"/>
      <c r="U127" s="39">
        <f t="shared" si="2"/>
        <v>31.67489286</v>
      </c>
      <c r="V127" s="22">
        <f t="shared" si="3"/>
        <v>31.35489286</v>
      </c>
      <c r="W127" s="39">
        <f t="shared" si="4"/>
        <v>32.43744129</v>
      </c>
      <c r="X127" s="39">
        <f t="shared" si="5"/>
        <v>96.66265776</v>
      </c>
      <c r="Y127" s="43"/>
      <c r="Z127" s="44"/>
      <c r="AA127" s="45">
        <v>2.0</v>
      </c>
      <c r="AB127" s="45">
        <v>1.0</v>
      </c>
      <c r="AC127" s="45">
        <v>2.0</v>
      </c>
      <c r="AD127" s="45">
        <v>3.0</v>
      </c>
      <c r="AE127" s="52"/>
    </row>
    <row r="128" ht="15.75" customHeight="1">
      <c r="A128" s="8" t="s">
        <v>38</v>
      </c>
      <c r="B128" s="9">
        <v>43894.0</v>
      </c>
      <c r="C128" s="10">
        <v>0.375</v>
      </c>
      <c r="D128" s="10">
        <v>0.5</v>
      </c>
      <c r="E128" s="22">
        <v>32.1</v>
      </c>
      <c r="F128" s="22">
        <v>22.9</v>
      </c>
      <c r="G128" s="22">
        <v>24.8</v>
      </c>
      <c r="H128" s="22">
        <v>24.3</v>
      </c>
      <c r="I128" s="22">
        <v>0.5</v>
      </c>
      <c r="J128" s="22" t="s">
        <v>81</v>
      </c>
      <c r="K128" s="22">
        <v>26.5</v>
      </c>
      <c r="L128" s="22">
        <v>6.5</v>
      </c>
      <c r="M128" s="22">
        <f>L128+L127</f>
        <v>41</v>
      </c>
      <c r="N128" s="22">
        <v>286.0</v>
      </c>
      <c r="O128" s="22">
        <v>75.52</v>
      </c>
      <c r="P128" s="22"/>
      <c r="Q128" s="24"/>
      <c r="R128" s="26">
        <f>E130</f>
        <v>31.5</v>
      </c>
      <c r="S128" s="22">
        <f>F128</f>
        <v>22.9</v>
      </c>
      <c r="T128" s="22">
        <f>(R128+S128)/2</f>
        <v>27.2</v>
      </c>
      <c r="U128" s="22">
        <f t="shared" si="2"/>
        <v>30.37799593</v>
      </c>
      <c r="V128" s="22">
        <f t="shared" si="3"/>
        <v>29.97799593</v>
      </c>
      <c r="W128" s="22">
        <f t="shared" si="4"/>
        <v>31.29951528</v>
      </c>
      <c r="X128" s="22">
        <f t="shared" si="5"/>
        <v>95.77782806</v>
      </c>
      <c r="Y128" s="35">
        <f>O126+M128-O128</f>
        <v>5.82</v>
      </c>
      <c r="Z128" s="36"/>
      <c r="AA128" s="37">
        <v>2.0</v>
      </c>
      <c r="AB128" s="37">
        <v>1.0</v>
      </c>
      <c r="AC128" s="37">
        <v>1.0</v>
      </c>
      <c r="AD128" s="37">
        <v>3.0</v>
      </c>
      <c r="AE128" s="49"/>
    </row>
    <row r="129" ht="15.75" customHeight="1">
      <c r="A129" s="4" t="s">
        <v>38</v>
      </c>
      <c r="B129" s="55">
        <v>43894.0</v>
      </c>
      <c r="C129" s="3">
        <v>0.625</v>
      </c>
      <c r="D129" s="3">
        <v>0.75</v>
      </c>
      <c r="E129" s="39"/>
      <c r="F129" s="39"/>
      <c r="G129" s="39">
        <v>31.0</v>
      </c>
      <c r="H129" s="39">
        <v>28.0</v>
      </c>
      <c r="I129" s="39">
        <v>0.1</v>
      </c>
      <c r="J129" s="39" t="s">
        <v>79</v>
      </c>
      <c r="K129" s="39">
        <v>27.5</v>
      </c>
      <c r="L129" s="39">
        <v>0.0</v>
      </c>
      <c r="M129" s="39"/>
      <c r="N129" s="39">
        <v>0.0</v>
      </c>
      <c r="O129" s="39">
        <v>75.72</v>
      </c>
      <c r="P129" s="39"/>
      <c r="Q129" s="40"/>
      <c r="R129" s="41" t="str">
        <f t="shared" ref="R129:S129" si="69">E129</f>
        <v/>
      </c>
      <c r="S129" s="42" t="str">
        <f t="shared" si="69"/>
        <v/>
      </c>
      <c r="T129" s="39"/>
      <c r="U129" s="39">
        <f t="shared" si="2"/>
        <v>37.79562539</v>
      </c>
      <c r="V129" s="22">
        <f t="shared" si="3"/>
        <v>35.39562539</v>
      </c>
      <c r="W129" s="39">
        <f t="shared" si="4"/>
        <v>44.9212759</v>
      </c>
      <c r="X129" s="39">
        <f t="shared" si="5"/>
        <v>78.79479084</v>
      </c>
      <c r="Y129" s="43"/>
      <c r="Z129" s="44"/>
      <c r="AA129" s="45">
        <v>1.0</v>
      </c>
      <c r="AB129" s="45">
        <v>1.0</v>
      </c>
      <c r="AC129" s="45">
        <v>2.0</v>
      </c>
      <c r="AD129" s="45">
        <v>2.0</v>
      </c>
      <c r="AE129" s="52"/>
    </row>
    <row r="130" ht="15.75" customHeight="1">
      <c r="A130" s="8" t="s">
        <v>48</v>
      </c>
      <c r="B130" s="9">
        <v>43895.0</v>
      </c>
      <c r="C130" s="10">
        <v>0.375</v>
      </c>
      <c r="D130" s="10">
        <v>0.5</v>
      </c>
      <c r="E130" s="22">
        <v>31.5</v>
      </c>
      <c r="F130" s="22">
        <v>22.9</v>
      </c>
      <c r="G130" s="22">
        <v>29.0</v>
      </c>
      <c r="H130" s="22">
        <v>26.6</v>
      </c>
      <c r="I130" s="22">
        <v>4.5</v>
      </c>
      <c r="J130" s="22" t="s">
        <v>61</v>
      </c>
      <c r="K130" s="22">
        <v>27.4</v>
      </c>
      <c r="L130" s="22">
        <v>0.0</v>
      </c>
      <c r="M130" s="22">
        <f>L130+L129</f>
        <v>0</v>
      </c>
      <c r="N130" s="22">
        <v>0.0</v>
      </c>
      <c r="O130" s="22">
        <v>72.62</v>
      </c>
      <c r="P130" s="22"/>
      <c r="Q130" s="24"/>
      <c r="R130" s="26">
        <f>E132</f>
        <v>33.4</v>
      </c>
      <c r="S130" s="22">
        <f>F130</f>
        <v>22.9</v>
      </c>
      <c r="T130" s="22">
        <f>(R130+S130)/2</f>
        <v>28.15</v>
      </c>
      <c r="U130" s="22">
        <f t="shared" si="2"/>
        <v>34.82194116</v>
      </c>
      <c r="V130" s="22">
        <f t="shared" si="3"/>
        <v>32.90194116</v>
      </c>
      <c r="W130" s="22">
        <f t="shared" si="4"/>
        <v>40.05279577</v>
      </c>
      <c r="X130" s="22">
        <f t="shared" si="5"/>
        <v>82.14642831</v>
      </c>
      <c r="Y130" s="35">
        <f>O128+M130-O130</f>
        <v>2.9</v>
      </c>
      <c r="Z130" s="36"/>
      <c r="AA130" s="37">
        <v>1.0</v>
      </c>
      <c r="AB130" s="37">
        <v>1.0</v>
      </c>
      <c r="AC130" s="37">
        <v>3.0</v>
      </c>
      <c r="AD130" s="37">
        <v>1.0</v>
      </c>
      <c r="AE130" s="49"/>
    </row>
    <row r="131" ht="15.75" customHeight="1">
      <c r="A131" s="4" t="s">
        <v>48</v>
      </c>
      <c r="B131" s="29">
        <v>43895.0</v>
      </c>
      <c r="C131" s="3">
        <v>0.625</v>
      </c>
      <c r="D131" s="3">
        <v>0.75</v>
      </c>
      <c r="E131" s="39"/>
      <c r="F131" s="39"/>
      <c r="G131" s="105">
        <v>31.6</v>
      </c>
      <c r="H131" s="105">
        <v>27.8</v>
      </c>
      <c r="I131" s="105">
        <v>1.8</v>
      </c>
      <c r="J131" s="105" t="s">
        <v>65</v>
      </c>
      <c r="K131" s="105">
        <v>28.8</v>
      </c>
      <c r="L131" s="39">
        <v>0.0</v>
      </c>
      <c r="M131" s="39"/>
      <c r="N131" s="39">
        <v>0.0</v>
      </c>
      <c r="O131" s="39">
        <v>71.0</v>
      </c>
      <c r="P131" s="39"/>
      <c r="Q131" s="40"/>
      <c r="R131" s="41" t="str">
        <f t="shared" ref="R131:S131" si="70">E131</f>
        <v/>
      </c>
      <c r="S131" s="42" t="str">
        <f t="shared" si="70"/>
        <v/>
      </c>
      <c r="T131" s="39"/>
      <c r="U131" s="39">
        <f t="shared" si="2"/>
        <v>37.3577292</v>
      </c>
      <c r="V131" s="22">
        <f t="shared" si="3"/>
        <v>34.3177292</v>
      </c>
      <c r="W131" s="39">
        <f t="shared" si="4"/>
        <v>46.47863297</v>
      </c>
      <c r="X131" s="39">
        <f t="shared" si="5"/>
        <v>73.83549602</v>
      </c>
      <c r="Y131" s="43"/>
      <c r="Z131" s="44"/>
      <c r="AA131" s="45">
        <v>1.0</v>
      </c>
      <c r="AB131" s="45">
        <v>1.0</v>
      </c>
      <c r="AC131" s="45">
        <v>2.0</v>
      </c>
      <c r="AD131" s="45">
        <v>2.0</v>
      </c>
      <c r="AE131" s="52"/>
    </row>
    <row r="132" ht="15.75" customHeight="1">
      <c r="A132" s="8" t="s">
        <v>53</v>
      </c>
      <c r="B132" s="9">
        <v>43896.0</v>
      </c>
      <c r="C132" s="10">
        <v>0.375</v>
      </c>
      <c r="D132" s="10">
        <v>0.5</v>
      </c>
      <c r="E132" s="22">
        <v>33.4</v>
      </c>
      <c r="F132" s="22">
        <v>24.8</v>
      </c>
      <c r="G132" s="22">
        <v>29.2</v>
      </c>
      <c r="H132" s="22">
        <v>27.3</v>
      </c>
      <c r="I132" s="22">
        <v>2.7</v>
      </c>
      <c r="J132" s="22" t="s">
        <v>54</v>
      </c>
      <c r="K132" s="22">
        <v>29.2</v>
      </c>
      <c r="L132" s="22">
        <v>0.0</v>
      </c>
      <c r="M132" s="22">
        <f>L132+L131</f>
        <v>0</v>
      </c>
      <c r="N132" s="22">
        <v>0.0</v>
      </c>
      <c r="O132" s="22">
        <v>67.43</v>
      </c>
      <c r="P132" s="22">
        <v>47.12</v>
      </c>
      <c r="Q132" s="24"/>
      <c r="R132" s="26">
        <f>E134</f>
        <v>31.1</v>
      </c>
      <c r="S132" s="22">
        <f>F132</f>
        <v>24.8</v>
      </c>
      <c r="T132" s="22">
        <f>(R132+S132)/2</f>
        <v>27.95</v>
      </c>
      <c r="U132" s="22">
        <f t="shared" si="2"/>
        <v>36.28226002</v>
      </c>
      <c r="V132" s="22">
        <f t="shared" si="3"/>
        <v>34.76226002</v>
      </c>
      <c r="W132" s="22">
        <f t="shared" si="4"/>
        <v>40.51803823</v>
      </c>
      <c r="X132" s="22">
        <f t="shared" si="5"/>
        <v>85.79452891</v>
      </c>
      <c r="Y132" s="35">
        <f>O130+M132-O132</f>
        <v>5.19</v>
      </c>
      <c r="Z132" s="36"/>
      <c r="AA132" s="37">
        <v>1.0</v>
      </c>
      <c r="AB132" s="37">
        <v>1.0</v>
      </c>
      <c r="AC132" s="37">
        <v>2.0</v>
      </c>
      <c r="AD132" s="37">
        <v>2.0</v>
      </c>
      <c r="AE132" s="49"/>
    </row>
    <row r="133" ht="15.75" customHeight="1">
      <c r="A133" s="4" t="s">
        <v>53</v>
      </c>
      <c r="B133" s="29">
        <v>43896.0</v>
      </c>
      <c r="C133" s="3">
        <v>0.625</v>
      </c>
      <c r="D133" s="3">
        <v>0.75</v>
      </c>
      <c r="E133" s="39"/>
      <c r="F133" s="39"/>
      <c r="G133" s="39">
        <v>24.6</v>
      </c>
      <c r="H133" s="39">
        <v>24.2</v>
      </c>
      <c r="I133" s="39">
        <v>2.0</v>
      </c>
      <c r="J133" s="39" t="s">
        <v>56</v>
      </c>
      <c r="K133" s="39">
        <v>27.7</v>
      </c>
      <c r="L133" s="39">
        <v>22.25</v>
      </c>
      <c r="M133" s="39"/>
      <c r="N133" s="39">
        <v>158.0</v>
      </c>
      <c r="O133" s="39">
        <v>67.5</v>
      </c>
      <c r="P133" s="39"/>
      <c r="Q133" s="40"/>
      <c r="R133" s="41" t="str">
        <f t="shared" ref="R133:S133" si="71">E133</f>
        <v/>
      </c>
      <c r="S133" s="42" t="str">
        <f t="shared" si="71"/>
        <v/>
      </c>
      <c r="T133" s="39"/>
      <c r="U133" s="39">
        <f t="shared" si="2"/>
        <v>30.19655962</v>
      </c>
      <c r="V133" s="22">
        <f t="shared" si="3"/>
        <v>29.87655962</v>
      </c>
      <c r="W133" s="39">
        <f t="shared" si="4"/>
        <v>30.92802314</v>
      </c>
      <c r="X133" s="39">
        <f t="shared" si="5"/>
        <v>96.60028864</v>
      </c>
      <c r="Y133" s="43"/>
      <c r="Z133" s="44"/>
      <c r="AA133" s="45">
        <v>3.0</v>
      </c>
      <c r="AB133" s="45">
        <v>1.0</v>
      </c>
      <c r="AC133" s="45">
        <v>1.0</v>
      </c>
      <c r="AD133" s="45">
        <v>3.0</v>
      </c>
      <c r="AE133" s="52"/>
    </row>
    <row r="134" ht="15.75" customHeight="1">
      <c r="A134" s="8" t="s">
        <v>58</v>
      </c>
      <c r="B134" s="9">
        <v>43897.0</v>
      </c>
      <c r="C134" s="10">
        <v>0.375</v>
      </c>
      <c r="D134" s="10">
        <v>0.5</v>
      </c>
      <c r="E134" s="22">
        <v>31.1</v>
      </c>
      <c r="F134" s="22">
        <v>23.6</v>
      </c>
      <c r="G134" s="22">
        <v>24.9</v>
      </c>
      <c r="H134" s="22">
        <v>24.8</v>
      </c>
      <c r="I134" s="22">
        <v>1.2</v>
      </c>
      <c r="J134" s="22" t="s">
        <v>54</v>
      </c>
      <c r="K134" s="22">
        <v>23.9</v>
      </c>
      <c r="L134" s="22">
        <v>47.25</v>
      </c>
      <c r="M134" s="22">
        <f>L133+L134</f>
        <v>69.5</v>
      </c>
      <c r="N134" s="22">
        <v>485.0</v>
      </c>
      <c r="O134" s="53">
        <v>100.0</v>
      </c>
      <c r="P134" s="22">
        <v>36.95</v>
      </c>
      <c r="Q134" s="24"/>
      <c r="R134" s="26">
        <f>E136</f>
        <v>28.4</v>
      </c>
      <c r="S134" s="22">
        <f>F134</f>
        <v>23.6</v>
      </c>
      <c r="T134" s="22">
        <f>(R134+S134)/2</f>
        <v>26</v>
      </c>
      <c r="U134" s="22">
        <f t="shared" si="2"/>
        <v>31.29951528</v>
      </c>
      <c r="V134" s="22">
        <f t="shared" si="3"/>
        <v>31.21951528</v>
      </c>
      <c r="W134" s="22">
        <f t="shared" si="4"/>
        <v>31.48671626</v>
      </c>
      <c r="X134" s="22">
        <f t="shared" si="5"/>
        <v>99.15138506</v>
      </c>
      <c r="Y134" s="35"/>
      <c r="Z134" s="36"/>
      <c r="AA134" s="37">
        <v>2.0</v>
      </c>
      <c r="AB134" s="37">
        <v>1.0</v>
      </c>
      <c r="AC134" s="37">
        <v>1.0</v>
      </c>
      <c r="AD134" s="37">
        <v>3.0</v>
      </c>
      <c r="AE134" s="49" t="s">
        <v>163</v>
      </c>
    </row>
    <row r="135" ht="15.75" customHeight="1">
      <c r="A135" s="4" t="s">
        <v>58</v>
      </c>
      <c r="B135" s="29">
        <v>43897.0</v>
      </c>
      <c r="C135" s="3">
        <v>0.625</v>
      </c>
      <c r="D135" s="3">
        <v>0.75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40"/>
      <c r="R135" s="41" t="str">
        <f t="shared" ref="R135:S135" si="72">E135</f>
        <v/>
      </c>
      <c r="S135" s="42" t="str">
        <f t="shared" si="72"/>
        <v/>
      </c>
      <c r="T135" s="39"/>
      <c r="U135" s="39" t="str">
        <f t="shared" si="2"/>
        <v/>
      </c>
      <c r="V135" s="22" t="str">
        <f t="shared" si="3"/>
        <v/>
      </c>
      <c r="W135" s="39" t="str">
        <f t="shared" si="4"/>
        <v/>
      </c>
      <c r="X135" s="39" t="str">
        <f t="shared" si="5"/>
        <v/>
      </c>
      <c r="Y135" s="43"/>
      <c r="Z135" s="44"/>
      <c r="AA135" s="45"/>
      <c r="AB135" s="45"/>
      <c r="AC135" s="45"/>
      <c r="AD135" s="45"/>
      <c r="AE135" s="52"/>
    </row>
    <row r="136" ht="15.75" customHeight="1">
      <c r="A136" s="8" t="s">
        <v>60</v>
      </c>
      <c r="B136" s="9">
        <v>43898.0</v>
      </c>
      <c r="C136" s="10">
        <v>0.375</v>
      </c>
      <c r="D136" s="10">
        <v>0.5</v>
      </c>
      <c r="E136" s="22">
        <v>28.4</v>
      </c>
      <c r="F136" s="22">
        <v>23.4</v>
      </c>
      <c r="G136" s="22">
        <v>27.2</v>
      </c>
      <c r="H136" s="22">
        <v>25.8</v>
      </c>
      <c r="I136" s="22">
        <v>1.9</v>
      </c>
      <c r="J136" s="22" t="s">
        <v>54</v>
      </c>
      <c r="K136" s="22">
        <v>29.5</v>
      </c>
      <c r="L136" s="22">
        <v>84.5</v>
      </c>
      <c r="M136" s="22">
        <f>L135+L136</f>
        <v>84.5</v>
      </c>
      <c r="N136" s="22">
        <v>578.0</v>
      </c>
      <c r="O136" s="22">
        <v>108.47</v>
      </c>
      <c r="P136" s="22">
        <v>63.26</v>
      </c>
      <c r="Q136" s="24"/>
      <c r="R136" s="26">
        <f>E138</f>
        <v>31.8</v>
      </c>
      <c r="S136" s="22">
        <f>F136</f>
        <v>23.4</v>
      </c>
      <c r="T136" s="22">
        <f>(R136+S136)/2</f>
        <v>27.6</v>
      </c>
      <c r="U136" s="22">
        <f t="shared" si="2"/>
        <v>33.21594473</v>
      </c>
      <c r="V136" s="22">
        <f t="shared" si="3"/>
        <v>32.09594473</v>
      </c>
      <c r="W136" s="22">
        <f t="shared" si="4"/>
        <v>36.07043238</v>
      </c>
      <c r="X136" s="22">
        <f t="shared" si="5"/>
        <v>88.9813141</v>
      </c>
      <c r="Y136" s="35">
        <f>P134+M136-O136</f>
        <v>12.98</v>
      </c>
      <c r="Z136" s="36"/>
      <c r="AA136" s="37">
        <v>1.0</v>
      </c>
      <c r="AB136" s="37">
        <v>1.0</v>
      </c>
      <c r="AC136" s="37">
        <v>3.0</v>
      </c>
      <c r="AD136" s="37">
        <v>2.0</v>
      </c>
      <c r="AE136" s="49" t="s">
        <v>164</v>
      </c>
    </row>
    <row r="137" ht="15.75" customHeight="1">
      <c r="A137" s="4" t="s">
        <v>60</v>
      </c>
      <c r="B137" s="29">
        <v>43898.0</v>
      </c>
      <c r="C137" s="3">
        <v>0.625</v>
      </c>
      <c r="D137" s="3">
        <v>0.75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40"/>
      <c r="R137" s="41" t="str">
        <f t="shared" ref="R137:S137" si="73">E137</f>
        <v/>
      </c>
      <c r="S137" s="42" t="str">
        <f t="shared" si="73"/>
        <v/>
      </c>
      <c r="T137" s="39"/>
      <c r="U137" s="39" t="str">
        <f t="shared" si="2"/>
        <v/>
      </c>
      <c r="V137" s="22" t="str">
        <f t="shared" si="3"/>
        <v/>
      </c>
      <c r="W137" s="39" t="str">
        <f t="shared" si="4"/>
        <v/>
      </c>
      <c r="X137" s="39" t="str">
        <f t="shared" si="5"/>
        <v/>
      </c>
      <c r="Y137" s="43"/>
      <c r="Z137" s="44"/>
      <c r="AA137" s="45"/>
      <c r="AB137" s="45"/>
      <c r="AC137" s="45"/>
      <c r="AD137" s="45"/>
      <c r="AE137" s="52"/>
    </row>
    <row r="138" ht="15.75" customHeight="1">
      <c r="A138" s="8" t="s">
        <v>64</v>
      </c>
      <c r="B138" s="9">
        <v>43899.0</v>
      </c>
      <c r="C138" s="10">
        <v>0.375</v>
      </c>
      <c r="D138" s="10">
        <v>0.5</v>
      </c>
      <c r="E138" s="22">
        <v>31.8</v>
      </c>
      <c r="F138" s="22">
        <v>23.6</v>
      </c>
      <c r="G138" s="22">
        <v>24.6</v>
      </c>
      <c r="H138" s="22">
        <v>24.0</v>
      </c>
      <c r="I138" s="22">
        <v>0.6</v>
      </c>
      <c r="J138" s="22" t="s">
        <v>61</v>
      </c>
      <c r="K138" s="22">
        <v>26.7</v>
      </c>
      <c r="L138" s="22">
        <v>183.0</v>
      </c>
      <c r="M138" s="22">
        <f>L137+L138</f>
        <v>183</v>
      </c>
      <c r="N138" s="22">
        <v>1300.0</v>
      </c>
      <c r="O138" s="53">
        <v>110.0</v>
      </c>
      <c r="P138" s="22">
        <v>25.78</v>
      </c>
      <c r="Q138" s="24"/>
      <c r="R138" s="26">
        <f>E140</f>
        <v>29.4</v>
      </c>
      <c r="S138" s="22">
        <f>F138</f>
        <v>23.6</v>
      </c>
      <c r="T138" s="22">
        <f>(R138+S138)/2</f>
        <v>26.5</v>
      </c>
      <c r="U138" s="22">
        <f t="shared" si="2"/>
        <v>29.83652107</v>
      </c>
      <c r="V138" s="22">
        <f t="shared" si="3"/>
        <v>29.35652107</v>
      </c>
      <c r="W138" s="22">
        <f t="shared" si="4"/>
        <v>30.92802314</v>
      </c>
      <c r="X138" s="22">
        <f t="shared" si="5"/>
        <v>94.91884087</v>
      </c>
      <c r="Y138" s="35"/>
      <c r="Z138" s="36"/>
      <c r="AA138" s="37">
        <v>2.0</v>
      </c>
      <c r="AB138" s="37">
        <v>1.0</v>
      </c>
      <c r="AC138" s="37">
        <v>1.0</v>
      </c>
      <c r="AD138" s="37">
        <v>3.0</v>
      </c>
      <c r="AE138" s="49" t="s">
        <v>166</v>
      </c>
    </row>
    <row r="139" ht="15.75" customHeight="1">
      <c r="A139" s="4" t="s">
        <v>64</v>
      </c>
      <c r="B139" s="29">
        <v>43899.0</v>
      </c>
      <c r="C139" s="3">
        <v>0.625</v>
      </c>
      <c r="D139" s="3">
        <v>0.75</v>
      </c>
      <c r="E139" s="39"/>
      <c r="F139" s="39"/>
      <c r="G139" s="39">
        <v>28.4</v>
      </c>
      <c r="H139" s="39">
        <v>26.0</v>
      </c>
      <c r="I139" s="39">
        <v>2.7</v>
      </c>
      <c r="J139" s="39" t="s">
        <v>74</v>
      </c>
      <c r="K139" s="39">
        <v>27.3</v>
      </c>
      <c r="L139" s="39">
        <v>2.75</v>
      </c>
      <c r="M139" s="39"/>
      <c r="N139" s="39">
        <v>18.0</v>
      </c>
      <c r="O139" s="39">
        <v>27.48</v>
      </c>
      <c r="P139" s="39"/>
      <c r="Q139" s="40"/>
      <c r="R139" s="41" t="str">
        <f t="shared" ref="R139:S139" si="74">E139</f>
        <v/>
      </c>
      <c r="S139" s="42" t="str">
        <f t="shared" si="74"/>
        <v/>
      </c>
      <c r="T139" s="39"/>
      <c r="U139" s="39">
        <f t="shared" si="2"/>
        <v>33.61126698</v>
      </c>
      <c r="V139" s="22">
        <f t="shared" si="3"/>
        <v>31.69126698</v>
      </c>
      <c r="W139" s="39">
        <f t="shared" si="4"/>
        <v>38.68484051</v>
      </c>
      <c r="X139" s="39">
        <f t="shared" si="5"/>
        <v>81.92166898</v>
      </c>
      <c r="Y139" s="43"/>
      <c r="Z139" s="44"/>
      <c r="AA139" s="45">
        <v>1.0</v>
      </c>
      <c r="AB139" s="45">
        <v>1.0</v>
      </c>
      <c r="AC139" s="45">
        <v>2.0</v>
      </c>
      <c r="AD139" s="45">
        <v>3.0</v>
      </c>
      <c r="AE139" s="52"/>
    </row>
    <row r="140" ht="15.75" customHeight="1">
      <c r="A140" s="8" t="s">
        <v>68</v>
      </c>
      <c r="B140" s="9">
        <v>43900.0</v>
      </c>
      <c r="C140" s="10">
        <v>0.375</v>
      </c>
      <c r="D140" s="10">
        <v>0.5</v>
      </c>
      <c r="E140" s="22">
        <v>29.4</v>
      </c>
      <c r="F140" s="22">
        <v>23.0</v>
      </c>
      <c r="G140" s="22">
        <v>27.6</v>
      </c>
      <c r="H140" s="22">
        <v>25.4</v>
      </c>
      <c r="I140" s="22">
        <v>0.1</v>
      </c>
      <c r="J140" s="22" t="s">
        <v>78</v>
      </c>
      <c r="K140" s="22">
        <v>27.3</v>
      </c>
      <c r="L140" s="22">
        <v>6.75</v>
      </c>
      <c r="M140" s="22">
        <f>L140+L139</f>
        <v>9.5</v>
      </c>
      <c r="N140" s="22">
        <v>50.0</v>
      </c>
      <c r="O140" s="22">
        <v>31.58</v>
      </c>
      <c r="P140" s="22"/>
      <c r="Q140" s="24"/>
      <c r="R140" s="26">
        <f>E142</f>
        <v>28.5</v>
      </c>
      <c r="S140" s="22">
        <f>F140</f>
        <v>23</v>
      </c>
      <c r="T140" s="22">
        <f>(R140+S140)/2</f>
        <v>25.75</v>
      </c>
      <c r="U140" s="22">
        <f t="shared" si="2"/>
        <v>32.43744129</v>
      </c>
      <c r="V140" s="22">
        <f t="shared" si="3"/>
        <v>30.67744129</v>
      </c>
      <c r="W140" s="22">
        <f t="shared" si="4"/>
        <v>36.92425667</v>
      </c>
      <c r="X140" s="22">
        <f t="shared" si="5"/>
        <v>83.08208223</v>
      </c>
      <c r="Y140" s="35">
        <f>P138+M140-O140</f>
        <v>3.7</v>
      </c>
      <c r="Z140" s="36"/>
      <c r="AA140" s="37">
        <v>1.0</v>
      </c>
      <c r="AB140" s="37">
        <v>1.0</v>
      </c>
      <c r="AC140" s="37">
        <v>1.0</v>
      </c>
      <c r="AD140" s="37">
        <v>3.0</v>
      </c>
      <c r="AE140" s="49"/>
    </row>
    <row r="141" ht="15.75" customHeight="1">
      <c r="A141" s="4" t="s">
        <v>68</v>
      </c>
      <c r="B141" s="29">
        <v>43900.0</v>
      </c>
      <c r="C141" s="3">
        <v>0.625</v>
      </c>
      <c r="D141" s="3">
        <v>0.75</v>
      </c>
      <c r="E141" s="42"/>
      <c r="F141" s="42"/>
      <c r="G141" s="42">
        <v>25.8</v>
      </c>
      <c r="H141" s="42">
        <v>25.0</v>
      </c>
      <c r="I141" s="42">
        <v>0.0</v>
      </c>
      <c r="J141" s="42" t="s">
        <v>61</v>
      </c>
      <c r="K141" s="42">
        <v>25.5</v>
      </c>
      <c r="L141" s="42">
        <v>8.5</v>
      </c>
      <c r="M141" s="39"/>
      <c r="N141" s="42">
        <v>63.0</v>
      </c>
      <c r="O141" s="42">
        <v>40.58</v>
      </c>
      <c r="P141" s="42"/>
      <c r="Q141" s="40"/>
      <c r="R141" s="41" t="str">
        <f t="shared" ref="R141:S141" si="75">E141</f>
        <v/>
      </c>
      <c r="S141" s="42" t="str">
        <f t="shared" si="75"/>
        <v/>
      </c>
      <c r="T141" s="39"/>
      <c r="U141" s="39">
        <f t="shared" si="2"/>
        <v>31.67489286</v>
      </c>
      <c r="V141" s="22">
        <f t="shared" si="3"/>
        <v>31.03489286</v>
      </c>
      <c r="W141" s="39">
        <f t="shared" si="4"/>
        <v>33.21594473</v>
      </c>
      <c r="X141" s="39">
        <f t="shared" si="5"/>
        <v>93.43372019</v>
      </c>
      <c r="Y141" s="43"/>
      <c r="Z141" s="44"/>
      <c r="AA141" s="45">
        <v>2.0</v>
      </c>
      <c r="AB141" s="45">
        <v>1.0</v>
      </c>
      <c r="AC141" s="45">
        <v>2.0</v>
      </c>
      <c r="AD141" s="45">
        <v>3.0</v>
      </c>
      <c r="AE141" s="52"/>
    </row>
    <row r="142" ht="15.75" customHeight="1">
      <c r="A142" s="8" t="s">
        <v>38</v>
      </c>
      <c r="B142" s="9">
        <v>43901.0</v>
      </c>
      <c r="C142" s="10">
        <v>0.375</v>
      </c>
      <c r="D142" s="10">
        <v>0.5</v>
      </c>
      <c r="E142" s="22">
        <v>28.5</v>
      </c>
      <c r="F142" s="22">
        <v>23.5</v>
      </c>
      <c r="G142" s="22">
        <v>27.4</v>
      </c>
      <c r="H142" s="22">
        <v>26.4</v>
      </c>
      <c r="I142" s="22">
        <v>2.3</v>
      </c>
      <c r="J142" s="22" t="s">
        <v>65</v>
      </c>
      <c r="K142" s="22">
        <v>27.6</v>
      </c>
      <c r="L142" s="22">
        <v>0.5</v>
      </c>
      <c r="M142" s="22">
        <f>L142+L141</f>
        <v>9</v>
      </c>
      <c r="N142" s="22">
        <v>67.0</v>
      </c>
      <c r="O142" s="22">
        <v>39.46</v>
      </c>
      <c r="P142" s="22"/>
      <c r="Q142" s="24"/>
      <c r="R142" s="26">
        <f>E144</f>
        <v>28.8</v>
      </c>
      <c r="S142" s="22">
        <f>F142</f>
        <v>23.5</v>
      </c>
      <c r="T142" s="22">
        <f>(R142+S142)/2</f>
        <v>26.15</v>
      </c>
      <c r="U142" s="22">
        <f t="shared" si="2"/>
        <v>34.41422945</v>
      </c>
      <c r="V142" s="22">
        <f t="shared" si="3"/>
        <v>33.61422945</v>
      </c>
      <c r="W142" s="22">
        <f t="shared" si="4"/>
        <v>36.49517019</v>
      </c>
      <c r="X142" s="22">
        <f t="shared" si="5"/>
        <v>92.10596712</v>
      </c>
      <c r="Y142" s="35">
        <f>O140+M142-O142</f>
        <v>1.12</v>
      </c>
      <c r="Z142" s="36"/>
      <c r="AA142" s="37">
        <v>2.0</v>
      </c>
      <c r="AB142" s="37">
        <v>1.0</v>
      </c>
      <c r="AC142" s="37">
        <v>1.0</v>
      </c>
      <c r="AD142" s="37">
        <v>3.0</v>
      </c>
      <c r="AE142" s="49"/>
    </row>
    <row r="143" ht="15.75" customHeight="1">
      <c r="A143" s="4" t="s">
        <v>38</v>
      </c>
      <c r="B143" s="29">
        <v>43901.0</v>
      </c>
      <c r="C143" s="3">
        <v>0.625</v>
      </c>
      <c r="D143" s="3">
        <v>0.75</v>
      </c>
      <c r="E143" s="42"/>
      <c r="F143" s="42"/>
      <c r="G143" s="42">
        <v>24.6</v>
      </c>
      <c r="H143" s="42">
        <v>24.6</v>
      </c>
      <c r="I143" s="42">
        <v>0.8</v>
      </c>
      <c r="J143" s="42" t="s">
        <v>74</v>
      </c>
      <c r="K143" s="42">
        <v>27.3</v>
      </c>
      <c r="L143" s="42">
        <v>68.0</v>
      </c>
      <c r="M143" s="39"/>
      <c r="N143" s="42">
        <v>487.0</v>
      </c>
      <c r="O143" s="42">
        <v>100.08</v>
      </c>
      <c r="P143" s="42">
        <v>15.45</v>
      </c>
      <c r="Q143" s="40"/>
      <c r="R143" s="41" t="str">
        <f t="shared" ref="R143:S143" si="76">E143</f>
        <v/>
      </c>
      <c r="S143" s="42" t="str">
        <f t="shared" si="76"/>
        <v/>
      </c>
      <c r="T143" s="39"/>
      <c r="U143" s="39">
        <f t="shared" si="2"/>
        <v>30.92802314</v>
      </c>
      <c r="V143" s="22">
        <f t="shared" si="3"/>
        <v>30.92802314</v>
      </c>
      <c r="W143" s="39">
        <f t="shared" si="4"/>
        <v>30.92802314</v>
      </c>
      <c r="X143" s="39">
        <f t="shared" si="5"/>
        <v>100</v>
      </c>
      <c r="Y143" s="43"/>
      <c r="Z143" s="44"/>
      <c r="AA143" s="45">
        <v>3.0</v>
      </c>
      <c r="AB143" s="45">
        <v>1.0</v>
      </c>
      <c r="AC143" s="45">
        <v>1.0</v>
      </c>
      <c r="AD143" s="45">
        <v>3.0</v>
      </c>
      <c r="AE143" s="52" t="s">
        <v>168</v>
      </c>
    </row>
    <row r="144" ht="15.75" customHeight="1">
      <c r="A144" s="8" t="s">
        <v>48</v>
      </c>
      <c r="B144" s="9">
        <v>43902.0</v>
      </c>
      <c r="C144" s="10">
        <v>0.375</v>
      </c>
      <c r="D144" s="10">
        <v>0.5</v>
      </c>
      <c r="E144" s="22">
        <v>28.8</v>
      </c>
      <c r="F144" s="22">
        <v>23.8</v>
      </c>
      <c r="G144" s="22">
        <v>25.6</v>
      </c>
      <c r="H144" s="22">
        <v>25.2</v>
      </c>
      <c r="I144" s="22">
        <v>1.3</v>
      </c>
      <c r="J144" s="22" t="s">
        <v>74</v>
      </c>
      <c r="K144" s="22">
        <v>26.3</v>
      </c>
      <c r="L144" s="22">
        <v>41.5</v>
      </c>
      <c r="M144" s="22">
        <f>L144+L143</f>
        <v>109.5</v>
      </c>
      <c r="N144" s="22">
        <f>297+N143</f>
        <v>784</v>
      </c>
      <c r="O144" s="22">
        <v>46.71</v>
      </c>
      <c r="P144" s="22"/>
      <c r="Q144" s="24"/>
      <c r="R144" s="26">
        <f>E146</f>
        <v>29</v>
      </c>
      <c r="S144" s="22">
        <f>F144</f>
        <v>23.8</v>
      </c>
      <c r="T144" s="22">
        <f>(R144+S144)/2</f>
        <v>26.4</v>
      </c>
      <c r="U144" s="22">
        <f t="shared" si="2"/>
        <v>32.05419006</v>
      </c>
      <c r="V144" s="22">
        <f t="shared" si="3"/>
        <v>31.73419006</v>
      </c>
      <c r="W144" s="22">
        <f t="shared" si="4"/>
        <v>32.82468122</v>
      </c>
      <c r="X144" s="22">
        <f t="shared" si="5"/>
        <v>96.67783169</v>
      </c>
      <c r="Y144" s="35">
        <v>6.36</v>
      </c>
      <c r="Z144" s="36"/>
      <c r="AA144" s="37">
        <v>2.0</v>
      </c>
      <c r="AB144" s="37">
        <v>1.0</v>
      </c>
      <c r="AC144" s="37">
        <v>1.0</v>
      </c>
      <c r="AD144" s="37">
        <v>3.0</v>
      </c>
      <c r="AE144" s="49"/>
    </row>
    <row r="145" ht="15.75" customHeight="1">
      <c r="A145" s="4" t="s">
        <v>48</v>
      </c>
      <c r="B145" s="29">
        <v>43902.0</v>
      </c>
      <c r="C145" s="3">
        <v>0.625</v>
      </c>
      <c r="D145" s="3">
        <v>0.75</v>
      </c>
      <c r="E145" s="42"/>
      <c r="F145" s="42"/>
      <c r="G145" s="42">
        <v>26.4</v>
      </c>
      <c r="H145" s="42">
        <v>25.6</v>
      </c>
      <c r="I145" s="42">
        <v>1.0</v>
      </c>
      <c r="J145" s="42" t="s">
        <v>74</v>
      </c>
      <c r="K145" s="42">
        <v>26.3</v>
      </c>
      <c r="L145" s="42">
        <v>7.25</v>
      </c>
      <c r="M145" s="39"/>
      <c r="N145" s="42">
        <v>55.0</v>
      </c>
      <c r="O145" s="42">
        <v>55.38</v>
      </c>
      <c r="P145" s="42"/>
      <c r="Q145" s="40"/>
      <c r="R145" s="41" t="str">
        <f t="shared" ref="R145:S145" si="77">E145</f>
        <v/>
      </c>
      <c r="S145" s="42" t="str">
        <f t="shared" si="77"/>
        <v/>
      </c>
      <c r="T145" s="39"/>
      <c r="U145" s="39">
        <f t="shared" si="2"/>
        <v>32.82468122</v>
      </c>
      <c r="V145" s="22">
        <f t="shared" si="3"/>
        <v>32.18468122</v>
      </c>
      <c r="W145" s="39">
        <f t="shared" si="4"/>
        <v>34.41422945</v>
      </c>
      <c r="X145" s="39">
        <f t="shared" si="5"/>
        <v>93.52143497</v>
      </c>
      <c r="Y145" s="43"/>
      <c r="Z145" s="44"/>
      <c r="AA145" s="45">
        <v>2.0</v>
      </c>
      <c r="AB145" s="45">
        <v>1.0</v>
      </c>
      <c r="AC145" s="45">
        <v>1.0</v>
      </c>
      <c r="AD145" s="45">
        <v>3.0</v>
      </c>
      <c r="AE145" s="52"/>
    </row>
    <row r="146" ht="15.75" customHeight="1">
      <c r="A146" s="8" t="s">
        <v>53</v>
      </c>
      <c r="B146" s="9">
        <v>43874.0</v>
      </c>
      <c r="C146" s="10">
        <v>0.375</v>
      </c>
      <c r="D146" s="10">
        <v>0.5</v>
      </c>
      <c r="E146" s="22">
        <v>29.0</v>
      </c>
      <c r="F146" s="22">
        <v>23.0</v>
      </c>
      <c r="G146" s="22">
        <v>28.6</v>
      </c>
      <c r="H146" s="22">
        <v>26.9</v>
      </c>
      <c r="I146" s="22">
        <v>0.3</v>
      </c>
      <c r="J146" s="22" t="s">
        <v>61</v>
      </c>
      <c r="K146" s="22">
        <v>28.5</v>
      </c>
      <c r="L146" s="22">
        <v>15.75</v>
      </c>
      <c r="M146" s="22">
        <f>L145+L146</f>
        <v>23</v>
      </c>
      <c r="N146" s="22">
        <v>0.0</v>
      </c>
      <c r="O146" s="22">
        <v>67.1</v>
      </c>
      <c r="P146" s="22">
        <v>40.63</v>
      </c>
      <c r="Q146" s="24"/>
      <c r="R146" s="26">
        <f>E148</f>
        <v>33.6</v>
      </c>
      <c r="S146" s="22">
        <f>F146</f>
        <v>23</v>
      </c>
      <c r="T146" s="22">
        <f>(R146+S146)/2</f>
        <v>28.3</v>
      </c>
      <c r="U146" s="22">
        <f t="shared" si="2"/>
        <v>35.44139833</v>
      </c>
      <c r="V146" s="22">
        <f t="shared" si="3"/>
        <v>34.08139833</v>
      </c>
      <c r="W146" s="22">
        <f t="shared" si="4"/>
        <v>39.13623594</v>
      </c>
      <c r="X146" s="22">
        <f t="shared" si="5"/>
        <v>87.08399648</v>
      </c>
      <c r="Y146" s="35">
        <f>O144+M146-O146</f>
        <v>2.61</v>
      </c>
      <c r="Z146" s="36"/>
      <c r="AA146" s="37">
        <v>1.0</v>
      </c>
      <c r="AB146" s="37">
        <v>1.0</v>
      </c>
      <c r="AC146" s="37">
        <v>2.0</v>
      </c>
      <c r="AD146" s="37">
        <v>2.0</v>
      </c>
      <c r="AE146" s="49"/>
    </row>
    <row r="147" ht="15.75" customHeight="1">
      <c r="A147" s="4" t="s">
        <v>53</v>
      </c>
      <c r="B147" s="29">
        <v>43903.0</v>
      </c>
      <c r="C147" s="3">
        <v>0.625</v>
      </c>
      <c r="D147" s="3">
        <v>0.75</v>
      </c>
      <c r="E147" s="39"/>
      <c r="F147" s="39"/>
      <c r="G147" s="39">
        <v>32.0</v>
      </c>
      <c r="H147" s="39">
        <v>27.6</v>
      </c>
      <c r="I147" s="39">
        <v>1.1</v>
      </c>
      <c r="J147" s="39" t="s">
        <v>65</v>
      </c>
      <c r="K147" s="39">
        <v>27.3</v>
      </c>
      <c r="L147" s="39">
        <v>0.0</v>
      </c>
      <c r="M147" s="39"/>
      <c r="N147" s="39">
        <v>0.0</v>
      </c>
      <c r="O147" s="39">
        <v>40.82</v>
      </c>
      <c r="P147" s="39"/>
      <c r="Q147" s="40"/>
      <c r="R147" s="41" t="str">
        <f t="shared" ref="R147:S147" si="78">E147</f>
        <v/>
      </c>
      <c r="S147" s="42" t="str">
        <f t="shared" si="78"/>
        <v/>
      </c>
      <c r="T147" s="39"/>
      <c r="U147" s="39">
        <f t="shared" si="2"/>
        <v>36.92425667</v>
      </c>
      <c r="V147" s="22">
        <f t="shared" si="3"/>
        <v>33.40425667</v>
      </c>
      <c r="W147" s="39">
        <f t="shared" si="4"/>
        <v>47.54274065</v>
      </c>
      <c r="X147" s="39">
        <f t="shared" si="5"/>
        <v>70.26152933</v>
      </c>
      <c r="Y147" s="43"/>
      <c r="Z147" s="44"/>
      <c r="AA147" s="45">
        <v>1.0</v>
      </c>
      <c r="AB147" s="45">
        <v>1.0</v>
      </c>
      <c r="AC147" s="45">
        <v>3.0</v>
      </c>
      <c r="AD147" s="45">
        <v>2.0</v>
      </c>
      <c r="AE147" s="52"/>
    </row>
    <row r="148" ht="15.75" customHeight="1">
      <c r="A148" s="8" t="s">
        <v>58</v>
      </c>
      <c r="B148" s="9">
        <v>43904.0</v>
      </c>
      <c r="C148" s="10">
        <v>0.375</v>
      </c>
      <c r="D148" s="10">
        <v>0.5</v>
      </c>
      <c r="E148" s="22">
        <v>33.6</v>
      </c>
      <c r="F148" s="22">
        <v>24.2</v>
      </c>
      <c r="G148" s="22">
        <v>28.2</v>
      </c>
      <c r="H148" s="22">
        <v>26.4</v>
      </c>
      <c r="I148" s="22">
        <v>2.6</v>
      </c>
      <c r="J148" s="22" t="s">
        <v>81</v>
      </c>
      <c r="K148" s="22">
        <v>33.3</v>
      </c>
      <c r="L148" s="22">
        <v>3.75</v>
      </c>
      <c r="M148" s="22">
        <f>L147+L148</f>
        <v>3.75</v>
      </c>
      <c r="N148" s="22">
        <v>25.0</v>
      </c>
      <c r="O148" s="22">
        <v>41.82</v>
      </c>
      <c r="P148" s="22"/>
      <c r="Q148" s="24"/>
      <c r="R148" s="26">
        <f>E150</f>
        <v>31.2</v>
      </c>
      <c r="S148" s="22">
        <f>F148</f>
        <v>24.2</v>
      </c>
      <c r="T148" s="22">
        <f>(R148+S148)/2</f>
        <v>27.7</v>
      </c>
      <c r="U148" s="22">
        <f t="shared" si="2"/>
        <v>34.41422945</v>
      </c>
      <c r="V148" s="22">
        <f t="shared" si="3"/>
        <v>32.97422945</v>
      </c>
      <c r="W148" s="22">
        <f t="shared" si="4"/>
        <v>38.23798312</v>
      </c>
      <c r="X148" s="22">
        <f t="shared" si="5"/>
        <v>86.23422775</v>
      </c>
      <c r="Y148" s="35">
        <f>P146+M148-O148</f>
        <v>2.56</v>
      </c>
      <c r="Z148" s="36"/>
      <c r="AA148" s="37">
        <v>1.0</v>
      </c>
      <c r="AB148" s="37">
        <v>1.0</v>
      </c>
      <c r="AC148" s="37">
        <v>3.0</v>
      </c>
      <c r="AD148" s="37">
        <v>2.0</v>
      </c>
      <c r="AE148" s="49"/>
    </row>
    <row r="149" ht="15.75" customHeight="1">
      <c r="A149" s="4" t="s">
        <v>58</v>
      </c>
      <c r="B149" s="29">
        <v>43904.0</v>
      </c>
      <c r="C149" s="3">
        <v>0.625</v>
      </c>
      <c r="D149" s="3">
        <v>0.75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40"/>
      <c r="R149" s="41" t="str">
        <f t="shared" ref="R149:S149" si="79">E149</f>
        <v/>
      </c>
      <c r="S149" s="42" t="str">
        <f t="shared" si="79"/>
        <v/>
      </c>
      <c r="T149" s="39"/>
      <c r="U149" s="39" t="str">
        <f t="shared" si="2"/>
        <v/>
      </c>
      <c r="V149" s="22" t="str">
        <f t="shared" si="3"/>
        <v/>
      </c>
      <c r="W149" s="39" t="str">
        <f t="shared" si="4"/>
        <v/>
      </c>
      <c r="X149" s="39" t="str">
        <f t="shared" si="5"/>
        <v/>
      </c>
      <c r="Y149" s="43"/>
      <c r="Z149" s="44"/>
      <c r="AA149" s="45"/>
      <c r="AB149" s="45"/>
      <c r="AC149" s="45"/>
      <c r="AD149" s="45"/>
      <c r="AE149" s="52"/>
    </row>
    <row r="150" ht="15.75" customHeight="1">
      <c r="A150" s="8" t="s">
        <v>60</v>
      </c>
      <c r="B150" s="100">
        <v>43905.0</v>
      </c>
      <c r="C150" s="10">
        <v>0.375</v>
      </c>
      <c r="D150" s="10">
        <v>0.5</v>
      </c>
      <c r="E150" s="22">
        <v>31.2</v>
      </c>
      <c r="F150" s="22">
        <v>23.9</v>
      </c>
      <c r="G150" s="22">
        <v>26.5</v>
      </c>
      <c r="H150" s="22">
        <v>25.9</v>
      </c>
      <c r="I150" s="22">
        <v>0.1</v>
      </c>
      <c r="J150" s="22" t="s">
        <v>65</v>
      </c>
      <c r="K150" s="22">
        <v>26.5</v>
      </c>
      <c r="L150" s="22">
        <v>53.75</v>
      </c>
      <c r="M150" s="22">
        <f>L150+L149</f>
        <v>53.75</v>
      </c>
      <c r="N150" s="22">
        <v>356.0</v>
      </c>
      <c r="O150" s="22">
        <v>83.4</v>
      </c>
      <c r="P150" s="22">
        <v>37.45</v>
      </c>
      <c r="Q150" s="24"/>
      <c r="R150" s="26">
        <f>E152</f>
        <v>28</v>
      </c>
      <c r="S150" s="22">
        <f>F150</f>
        <v>23.9</v>
      </c>
      <c r="T150" s="22">
        <f>(R150+S150)/2</f>
        <v>25.95</v>
      </c>
      <c r="U150" s="22">
        <f t="shared" si="2"/>
        <v>33.41309631</v>
      </c>
      <c r="V150" s="22">
        <f t="shared" si="3"/>
        <v>32.93309631</v>
      </c>
      <c r="W150" s="22">
        <f t="shared" si="4"/>
        <v>34.61756235</v>
      </c>
      <c r="X150" s="22">
        <f t="shared" si="5"/>
        <v>95.13407089</v>
      </c>
      <c r="Y150" s="35">
        <f>O148+M150-O150</f>
        <v>12.17</v>
      </c>
      <c r="Z150" s="36"/>
      <c r="AA150" s="37">
        <v>2.0</v>
      </c>
      <c r="AB150" s="37">
        <v>1.0</v>
      </c>
      <c r="AC150" s="37">
        <v>1.0</v>
      </c>
      <c r="AD150" s="37">
        <v>1.0</v>
      </c>
      <c r="AE150" s="49"/>
    </row>
    <row r="151" ht="15.75" customHeight="1">
      <c r="A151" s="4" t="s">
        <v>60</v>
      </c>
      <c r="B151" s="101">
        <v>43905.0</v>
      </c>
      <c r="C151" s="3">
        <v>0.625</v>
      </c>
      <c r="D151" s="3">
        <v>0.75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40"/>
      <c r="R151" s="41" t="str">
        <f t="shared" ref="R151:S151" si="80">E151</f>
        <v/>
      </c>
      <c r="S151" s="42" t="str">
        <f t="shared" si="80"/>
        <v/>
      </c>
      <c r="T151" s="39"/>
      <c r="U151" s="39" t="str">
        <f t="shared" si="2"/>
        <v/>
      </c>
      <c r="V151" s="22" t="str">
        <f t="shared" si="3"/>
        <v/>
      </c>
      <c r="W151" s="39" t="str">
        <f t="shared" si="4"/>
        <v/>
      </c>
      <c r="X151" s="39" t="str">
        <f t="shared" si="5"/>
        <v/>
      </c>
      <c r="Y151" s="43"/>
      <c r="Z151" s="44"/>
      <c r="AA151" s="45"/>
      <c r="AB151" s="45"/>
      <c r="AC151" s="45"/>
      <c r="AD151" s="45"/>
      <c r="AE151" s="52"/>
    </row>
    <row r="152" ht="15.75" customHeight="1">
      <c r="A152" s="8" t="s">
        <v>64</v>
      </c>
      <c r="B152" s="100">
        <v>43906.0</v>
      </c>
      <c r="C152" s="10">
        <v>0.375</v>
      </c>
      <c r="D152" s="10">
        <v>0.5</v>
      </c>
      <c r="E152" s="22">
        <v>28.0</v>
      </c>
      <c r="F152" s="22">
        <v>22.0</v>
      </c>
      <c r="G152" s="22">
        <v>23.9</v>
      </c>
      <c r="H152" s="22">
        <v>23.3</v>
      </c>
      <c r="I152" s="22">
        <v>0.1</v>
      </c>
      <c r="J152" s="22" t="s">
        <v>81</v>
      </c>
      <c r="K152" s="22">
        <v>25.4</v>
      </c>
      <c r="L152" s="22">
        <v>47.75</v>
      </c>
      <c r="M152" s="22">
        <f>L152+L151</f>
        <v>47.75</v>
      </c>
      <c r="N152" s="22">
        <v>322.0</v>
      </c>
      <c r="O152" s="22">
        <v>77.29</v>
      </c>
      <c r="P152" s="22">
        <v>33.15</v>
      </c>
      <c r="Q152" s="24"/>
      <c r="R152" s="26">
        <f>E154</f>
        <v>31.8</v>
      </c>
      <c r="S152" s="22">
        <f>F152</f>
        <v>22</v>
      </c>
      <c r="T152" s="22">
        <f>(R152+S152)/2</f>
        <v>26.9</v>
      </c>
      <c r="U152" s="22">
        <f t="shared" si="2"/>
        <v>28.60570976</v>
      </c>
      <c r="V152" s="22">
        <f t="shared" si="3"/>
        <v>28.12570976</v>
      </c>
      <c r="W152" s="22">
        <f t="shared" si="4"/>
        <v>29.65791051</v>
      </c>
      <c r="X152" s="22">
        <f t="shared" si="5"/>
        <v>94.83375354</v>
      </c>
      <c r="Y152" s="35">
        <f>P150+M152-O152</f>
        <v>7.91</v>
      </c>
      <c r="Z152" s="36">
        <v>3.0</v>
      </c>
      <c r="AA152" s="37">
        <v>1.0</v>
      </c>
      <c r="AB152" s="37">
        <v>1.0</v>
      </c>
      <c r="AC152" s="37">
        <v>1.0</v>
      </c>
      <c r="AD152" s="37">
        <v>3.0</v>
      </c>
      <c r="AE152" s="49"/>
    </row>
    <row r="153" ht="15.75" customHeight="1">
      <c r="A153" s="4" t="s">
        <v>64</v>
      </c>
      <c r="B153" s="101">
        <v>43906.0</v>
      </c>
      <c r="C153" s="3">
        <v>0.625</v>
      </c>
      <c r="D153" s="3">
        <v>0.75</v>
      </c>
      <c r="E153" s="39"/>
      <c r="F153" s="39"/>
      <c r="G153" s="39">
        <v>30.8</v>
      </c>
      <c r="H153" s="39">
        <v>27.0</v>
      </c>
      <c r="I153" s="39">
        <v>3.8</v>
      </c>
      <c r="J153" s="39" t="s">
        <v>81</v>
      </c>
      <c r="K153" s="39">
        <v>27.7</v>
      </c>
      <c r="L153" s="39">
        <v>0.0</v>
      </c>
      <c r="M153" s="39"/>
      <c r="N153" s="39">
        <v>0.0</v>
      </c>
      <c r="O153" s="39">
        <v>33.62</v>
      </c>
      <c r="P153" s="39"/>
      <c r="Q153" s="40"/>
      <c r="R153" s="41" t="str">
        <f t="shared" ref="R153:S153" si="81">E153</f>
        <v/>
      </c>
      <c r="S153" s="42" t="str">
        <f t="shared" si="81"/>
        <v/>
      </c>
      <c r="T153" s="39"/>
      <c r="U153" s="39">
        <f t="shared" si="2"/>
        <v>35.65000614</v>
      </c>
      <c r="V153" s="22">
        <f t="shared" si="3"/>
        <v>32.61000614</v>
      </c>
      <c r="W153" s="39">
        <f t="shared" si="4"/>
        <v>44.41233496</v>
      </c>
      <c r="X153" s="39">
        <f t="shared" si="5"/>
        <v>73.4255611</v>
      </c>
      <c r="Y153" s="43"/>
      <c r="Z153" s="44"/>
      <c r="AA153" s="45">
        <v>1.0</v>
      </c>
      <c r="AB153" s="45">
        <v>1.0</v>
      </c>
      <c r="AC153" s="45">
        <v>2.0</v>
      </c>
      <c r="AD153" s="45">
        <v>2.0</v>
      </c>
      <c r="AE153" s="52"/>
    </row>
    <row r="154" ht="15.75" customHeight="1">
      <c r="A154" s="8" t="s">
        <v>68</v>
      </c>
      <c r="B154" s="100">
        <v>43907.0</v>
      </c>
      <c r="C154" s="10">
        <v>0.375</v>
      </c>
      <c r="D154" s="10">
        <v>0.5</v>
      </c>
      <c r="E154" s="22">
        <v>31.8</v>
      </c>
      <c r="F154" s="22">
        <v>22.9</v>
      </c>
      <c r="G154" s="22">
        <v>29.9</v>
      </c>
      <c r="H154" s="22">
        <v>27.3</v>
      </c>
      <c r="I154" s="22">
        <v>0.4</v>
      </c>
      <c r="J154" s="22" t="s">
        <v>81</v>
      </c>
      <c r="K154" s="22">
        <v>30.3</v>
      </c>
      <c r="L154" s="22">
        <v>0.5</v>
      </c>
      <c r="M154" s="22">
        <f>L154+L153</f>
        <v>0.5</v>
      </c>
      <c r="N154" s="22">
        <v>0.0</v>
      </c>
      <c r="O154" s="22">
        <v>31.12</v>
      </c>
      <c r="P154" s="22"/>
      <c r="Q154" s="24"/>
      <c r="R154" s="26">
        <f>E156</f>
        <v>34.2</v>
      </c>
      <c r="S154" s="22">
        <f>F154</f>
        <v>22.9</v>
      </c>
      <c r="T154" s="22">
        <f>(R154+S154)/2</f>
        <v>28.55</v>
      </c>
      <c r="U154" s="22">
        <f t="shared" si="2"/>
        <v>36.28226002</v>
      </c>
      <c r="V154" s="22">
        <f t="shared" si="3"/>
        <v>34.20226002</v>
      </c>
      <c r="W154" s="22">
        <f t="shared" si="4"/>
        <v>42.18361452</v>
      </c>
      <c r="X154" s="22">
        <f t="shared" si="5"/>
        <v>81.07949121</v>
      </c>
      <c r="Y154" s="35">
        <f>P152+M154-O154</f>
        <v>2.53</v>
      </c>
      <c r="Z154" s="36"/>
      <c r="AA154" s="37">
        <v>1.0</v>
      </c>
      <c r="AB154" s="37">
        <v>1.0</v>
      </c>
      <c r="AC154" s="37">
        <v>3.0</v>
      </c>
      <c r="AD154" s="37">
        <v>1.0</v>
      </c>
      <c r="AE154" s="49"/>
    </row>
    <row r="155" ht="15.75" customHeight="1">
      <c r="A155" s="4" t="s">
        <v>68</v>
      </c>
      <c r="B155" s="101">
        <v>43907.0</v>
      </c>
      <c r="C155" s="3">
        <v>0.625</v>
      </c>
      <c r="D155" s="3">
        <v>0.75</v>
      </c>
      <c r="E155" s="39"/>
      <c r="F155" s="39"/>
      <c r="G155" s="39">
        <v>33.2</v>
      </c>
      <c r="H155" s="39">
        <v>29.0</v>
      </c>
      <c r="I155" s="39">
        <v>2.0</v>
      </c>
      <c r="J155" s="39" t="s">
        <v>78</v>
      </c>
      <c r="K155" s="39">
        <v>32.6</v>
      </c>
      <c r="L155" s="39">
        <v>0.0</v>
      </c>
      <c r="M155" s="39">
        <v>0.0</v>
      </c>
      <c r="N155" s="39">
        <v>30.16</v>
      </c>
      <c r="O155" s="39"/>
      <c r="P155" s="39"/>
      <c r="Q155" s="40"/>
      <c r="R155" s="41" t="str">
        <f t="shared" ref="R155:S155" si="82">E155</f>
        <v/>
      </c>
      <c r="S155" s="42" t="str">
        <f t="shared" si="82"/>
        <v/>
      </c>
      <c r="T155" s="39"/>
      <c r="U155" s="39">
        <f t="shared" si="2"/>
        <v>40.05279577</v>
      </c>
      <c r="V155" s="22">
        <f t="shared" si="3"/>
        <v>36.69279577</v>
      </c>
      <c r="W155" s="39">
        <f t="shared" si="4"/>
        <v>50.86304633</v>
      </c>
      <c r="X155" s="39">
        <f t="shared" si="5"/>
        <v>72.14038171</v>
      </c>
      <c r="Y155" s="43"/>
      <c r="Z155" s="44"/>
      <c r="AA155" s="45">
        <v>1.0</v>
      </c>
      <c r="AB155" s="45">
        <v>1.0</v>
      </c>
      <c r="AC155" s="45">
        <v>2.0</v>
      </c>
      <c r="AD155" s="45">
        <v>2.0</v>
      </c>
      <c r="AE155" s="52"/>
    </row>
    <row r="156" ht="15.75" customHeight="1">
      <c r="A156" s="8" t="s">
        <v>38</v>
      </c>
      <c r="B156" s="100">
        <v>43908.0</v>
      </c>
      <c r="C156" s="10">
        <v>0.375</v>
      </c>
      <c r="D156" s="10">
        <v>0.5</v>
      </c>
      <c r="E156" s="22">
        <v>34.2</v>
      </c>
      <c r="F156" s="22">
        <v>23.4</v>
      </c>
      <c r="G156" s="22">
        <v>29.4</v>
      </c>
      <c r="H156" s="22">
        <v>27.0</v>
      </c>
      <c r="I156" s="22">
        <v>2.2</v>
      </c>
      <c r="J156" s="22" t="s">
        <v>54</v>
      </c>
      <c r="K156" s="22">
        <v>28.3</v>
      </c>
      <c r="L156" s="22">
        <v>0.0</v>
      </c>
      <c r="M156" s="22">
        <f>L155+L156</f>
        <v>0</v>
      </c>
      <c r="N156" s="22">
        <v>0.0</v>
      </c>
      <c r="O156" s="22">
        <v>26.42</v>
      </c>
      <c r="P156" s="22"/>
      <c r="Q156" s="24"/>
      <c r="R156" s="26">
        <f>E158</f>
        <v>33.2</v>
      </c>
      <c r="S156" s="22">
        <f>F156</f>
        <v>23.4</v>
      </c>
      <c r="T156" s="22">
        <f>(R156+S156)/2</f>
        <v>28.3</v>
      </c>
      <c r="U156" s="22">
        <f t="shared" si="2"/>
        <v>35.65000614</v>
      </c>
      <c r="V156" s="22">
        <f t="shared" si="3"/>
        <v>33.73000614</v>
      </c>
      <c r="W156" s="22">
        <f t="shared" si="4"/>
        <v>40.98797486</v>
      </c>
      <c r="X156" s="22">
        <f t="shared" si="5"/>
        <v>82.29244371</v>
      </c>
      <c r="Y156" s="35">
        <f>O154+M156-O156</f>
        <v>4.7</v>
      </c>
      <c r="Z156" s="36"/>
      <c r="AA156" s="37">
        <v>1.0</v>
      </c>
      <c r="AB156" s="37">
        <v>1.0</v>
      </c>
      <c r="AC156" s="37">
        <v>3.0</v>
      </c>
      <c r="AD156" s="37">
        <v>1.0</v>
      </c>
      <c r="AE156" s="49"/>
    </row>
    <row r="157" ht="15.75" customHeight="1">
      <c r="A157" s="4" t="s">
        <v>38</v>
      </c>
      <c r="B157" s="101">
        <v>43908.0</v>
      </c>
      <c r="C157" s="3">
        <v>0.625</v>
      </c>
      <c r="D157" s="3">
        <v>0.75</v>
      </c>
      <c r="E157" s="39"/>
      <c r="F157" s="39"/>
      <c r="G157" s="39">
        <v>30.6</v>
      </c>
      <c r="H157" s="22">
        <v>28.0</v>
      </c>
      <c r="I157" s="39">
        <v>1.2</v>
      </c>
      <c r="J157" s="39" t="s">
        <v>78</v>
      </c>
      <c r="K157" s="39">
        <v>29.5</v>
      </c>
      <c r="L157" s="39">
        <v>0.0</v>
      </c>
      <c r="M157" s="39">
        <v>0.0</v>
      </c>
      <c r="N157" s="39">
        <v>0.0</v>
      </c>
      <c r="O157" s="39">
        <v>24.46</v>
      </c>
      <c r="P157" s="39"/>
      <c r="Q157" s="40"/>
      <c r="R157" s="41" t="str">
        <f t="shared" ref="R157:S157" si="83">E157</f>
        <v/>
      </c>
      <c r="S157" s="42" t="str">
        <f t="shared" si="83"/>
        <v/>
      </c>
      <c r="T157" s="39"/>
      <c r="U157" s="39">
        <f t="shared" si="2"/>
        <v>37.79562539</v>
      </c>
      <c r="V157" s="22">
        <f t="shared" si="3"/>
        <v>35.71562539</v>
      </c>
      <c r="W157" s="39">
        <f t="shared" si="4"/>
        <v>43.90841311</v>
      </c>
      <c r="X157" s="39">
        <f t="shared" si="5"/>
        <v>81.34118923</v>
      </c>
      <c r="Y157" s="43"/>
      <c r="Z157" s="44"/>
      <c r="AA157" s="45">
        <v>1.0</v>
      </c>
      <c r="AB157" s="45">
        <v>1.0</v>
      </c>
      <c r="AC157" s="45">
        <v>2.0</v>
      </c>
      <c r="AD157" s="45">
        <v>2.0</v>
      </c>
      <c r="AE157" s="52"/>
    </row>
    <row r="158" ht="15.75" customHeight="1">
      <c r="A158" s="8" t="s">
        <v>48</v>
      </c>
      <c r="B158" s="100">
        <v>43909.0</v>
      </c>
      <c r="C158" s="10">
        <v>0.375</v>
      </c>
      <c r="D158" s="10">
        <v>0.5</v>
      </c>
      <c r="E158" s="22">
        <v>33.2</v>
      </c>
      <c r="F158" s="22">
        <v>24.1</v>
      </c>
      <c r="G158" s="22">
        <v>28.6</v>
      </c>
      <c r="H158" s="22">
        <v>27.0</v>
      </c>
      <c r="I158" s="22">
        <v>0.4</v>
      </c>
      <c r="J158" s="22" t="s">
        <v>61</v>
      </c>
      <c r="K158" s="22">
        <v>27.8</v>
      </c>
      <c r="L158" s="22">
        <v>0.5</v>
      </c>
      <c r="M158" s="22">
        <f>L157+L158</f>
        <v>0.5</v>
      </c>
      <c r="N158" s="22">
        <v>0.0</v>
      </c>
      <c r="O158" s="22">
        <v>22.9</v>
      </c>
      <c r="P158" s="22"/>
      <c r="Q158" s="24"/>
      <c r="R158" s="26" t="str">
        <f>E160</f>
        <v/>
      </c>
      <c r="S158" s="22">
        <f>F158</f>
        <v>24.1</v>
      </c>
      <c r="T158" s="22">
        <f>(R158+S158)/2</f>
        <v>12.05</v>
      </c>
      <c r="U158" s="22">
        <f t="shared" si="2"/>
        <v>35.65000614</v>
      </c>
      <c r="V158" s="22">
        <f t="shared" si="3"/>
        <v>34.37000614</v>
      </c>
      <c r="W158" s="22">
        <f t="shared" si="4"/>
        <v>39.13623594</v>
      </c>
      <c r="X158" s="22">
        <f t="shared" si="5"/>
        <v>87.82144045</v>
      </c>
      <c r="Y158" s="35">
        <f>O156+M158-O158</f>
        <v>4.02</v>
      </c>
      <c r="Z158" s="36"/>
      <c r="AA158" s="37">
        <v>1.0</v>
      </c>
      <c r="AB158" s="37">
        <v>1.0</v>
      </c>
      <c r="AC158" s="37">
        <v>3.0</v>
      </c>
      <c r="AD158" s="37">
        <v>2.0</v>
      </c>
      <c r="AE158" s="49"/>
    </row>
    <row r="159" ht="15.75" customHeight="1">
      <c r="A159" s="4" t="s">
        <v>48</v>
      </c>
      <c r="B159" s="101">
        <v>43909.0</v>
      </c>
      <c r="C159" s="3">
        <v>0.625</v>
      </c>
      <c r="D159" s="3">
        <v>0.75</v>
      </c>
      <c r="E159" s="39"/>
      <c r="F159" s="39"/>
      <c r="G159" s="39">
        <v>26.4</v>
      </c>
      <c r="H159" s="39">
        <v>25.8</v>
      </c>
      <c r="I159" s="39">
        <v>3.8</v>
      </c>
      <c r="J159" s="39" t="s">
        <v>61</v>
      </c>
      <c r="K159" s="39">
        <v>29.5</v>
      </c>
      <c r="L159" s="39">
        <v>17.0</v>
      </c>
      <c r="M159" s="39"/>
      <c r="N159" s="39">
        <v>116.0</v>
      </c>
      <c r="O159" s="39">
        <v>35.26</v>
      </c>
      <c r="P159" s="39"/>
      <c r="Q159" s="40"/>
      <c r="R159" s="41" t="str">
        <f t="shared" ref="R159:S159" si="84">E159</f>
        <v/>
      </c>
      <c r="S159" s="42" t="str">
        <f t="shared" si="84"/>
        <v/>
      </c>
      <c r="T159" s="39"/>
      <c r="U159" s="39">
        <f t="shared" si="2"/>
        <v>33.21594473</v>
      </c>
      <c r="V159" s="22">
        <f t="shared" si="3"/>
        <v>32.73594473</v>
      </c>
      <c r="W159" s="39">
        <f t="shared" si="4"/>
        <v>34.41422945</v>
      </c>
      <c r="X159" s="39">
        <f t="shared" si="5"/>
        <v>95.1232826</v>
      </c>
      <c r="Y159" s="43"/>
      <c r="Z159" s="44"/>
      <c r="AA159" s="45">
        <v>1.0</v>
      </c>
      <c r="AB159" s="45">
        <v>1.0</v>
      </c>
      <c r="AC159" s="45">
        <v>2.0</v>
      </c>
      <c r="AD159" s="45">
        <v>3.0</v>
      </c>
      <c r="AE159" s="52"/>
    </row>
    <row r="160" ht="15.75" customHeight="1">
      <c r="A160" s="8" t="s">
        <v>53</v>
      </c>
      <c r="B160" s="100">
        <v>43910.0</v>
      </c>
      <c r="C160" s="10">
        <v>0.375</v>
      </c>
      <c r="D160" s="10">
        <v>0.5</v>
      </c>
      <c r="E160" s="22"/>
      <c r="F160" s="22"/>
      <c r="G160" s="22"/>
      <c r="H160" s="22"/>
      <c r="I160" s="22"/>
      <c r="J160" s="22"/>
      <c r="K160" s="22"/>
      <c r="L160" s="22"/>
      <c r="M160" s="22">
        <f>L159+L160</f>
        <v>17</v>
      </c>
      <c r="N160" s="22"/>
      <c r="O160" s="22"/>
      <c r="P160" s="22"/>
      <c r="Q160" s="24"/>
      <c r="R160" s="26">
        <f>E162</f>
        <v>34.2</v>
      </c>
      <c r="S160" s="22" t="str">
        <f>F160</f>
        <v/>
      </c>
      <c r="T160" s="22">
        <f>(R160+S160)/2</f>
        <v>17.1</v>
      </c>
      <c r="U160" s="22" t="str">
        <f t="shared" si="2"/>
        <v/>
      </c>
      <c r="V160" s="22" t="str">
        <f t="shared" si="3"/>
        <v/>
      </c>
      <c r="W160" s="22" t="str">
        <f t="shared" si="4"/>
        <v/>
      </c>
      <c r="X160" s="22" t="str">
        <f t="shared" si="5"/>
        <v/>
      </c>
      <c r="Y160" s="35">
        <f>O158+M160-O160</f>
        <v>39.9</v>
      </c>
      <c r="Z160" s="36"/>
      <c r="AA160" s="37"/>
      <c r="AB160" s="37"/>
      <c r="AC160" s="37"/>
      <c r="AD160" s="37"/>
      <c r="AE160" s="111" t="s">
        <v>175</v>
      </c>
    </row>
    <row r="161" ht="15.75" customHeight="1">
      <c r="A161" s="4" t="s">
        <v>53</v>
      </c>
      <c r="B161" s="101">
        <v>43910.0</v>
      </c>
      <c r="C161" s="3">
        <v>0.625</v>
      </c>
      <c r="D161" s="3">
        <v>0.75</v>
      </c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40"/>
      <c r="R161" s="41" t="str">
        <f t="shared" ref="R161:S161" si="85">E161</f>
        <v/>
      </c>
      <c r="S161" s="42" t="str">
        <f t="shared" si="85"/>
        <v/>
      </c>
      <c r="T161" s="39"/>
      <c r="U161" s="39" t="str">
        <f t="shared" si="2"/>
        <v/>
      </c>
      <c r="V161" s="22" t="str">
        <f t="shared" si="3"/>
        <v/>
      </c>
      <c r="W161" s="39" t="str">
        <f t="shared" si="4"/>
        <v/>
      </c>
      <c r="X161" s="39" t="str">
        <f t="shared" si="5"/>
        <v/>
      </c>
      <c r="Y161" s="43"/>
      <c r="Z161" s="44"/>
      <c r="AA161" s="45"/>
      <c r="AB161" s="45"/>
      <c r="AC161" s="45"/>
      <c r="AD161" s="45"/>
      <c r="AE161" s="52" t="s">
        <v>176</v>
      </c>
    </row>
    <row r="162" ht="15.75" customHeight="1">
      <c r="A162" s="8" t="s">
        <v>58</v>
      </c>
      <c r="B162" s="100">
        <v>43911.0</v>
      </c>
      <c r="C162" s="10">
        <v>0.375</v>
      </c>
      <c r="D162" s="10">
        <v>0.5</v>
      </c>
      <c r="E162" s="22">
        <v>34.2</v>
      </c>
      <c r="F162" s="22">
        <v>23.4</v>
      </c>
      <c r="G162" s="22">
        <v>25.6</v>
      </c>
      <c r="H162" s="22">
        <v>25.0</v>
      </c>
      <c r="I162" s="22">
        <v>0.2</v>
      </c>
      <c r="J162" s="22" t="s">
        <v>65</v>
      </c>
      <c r="K162" s="22">
        <v>27.0</v>
      </c>
      <c r="L162" s="22">
        <v>9.25</v>
      </c>
      <c r="M162" s="22">
        <f>L162+L161</f>
        <v>9.25</v>
      </c>
      <c r="N162" s="22">
        <v>62.0</v>
      </c>
      <c r="O162" s="22">
        <v>39.52</v>
      </c>
      <c r="P162" s="22"/>
      <c r="Q162" s="24"/>
      <c r="R162" s="26">
        <f>E164</f>
        <v>28.6</v>
      </c>
      <c r="S162" s="22">
        <f>F162</f>
        <v>23.4</v>
      </c>
      <c r="T162" s="22">
        <f>(R162+S162)/2</f>
        <v>26</v>
      </c>
      <c r="U162" s="22">
        <f t="shared" si="2"/>
        <v>31.67489286</v>
      </c>
      <c r="V162" s="22">
        <f t="shared" si="3"/>
        <v>31.19489286</v>
      </c>
      <c r="W162" s="22">
        <f t="shared" si="4"/>
        <v>32.82468122</v>
      </c>
      <c r="X162" s="22">
        <f t="shared" si="5"/>
        <v>95.03486921</v>
      </c>
      <c r="Y162" s="35">
        <f>O158+(M162+15.25)-O162</f>
        <v>7.88</v>
      </c>
      <c r="Z162" s="36"/>
      <c r="AA162" s="37">
        <v>1.0</v>
      </c>
      <c r="AB162" s="37">
        <v>1.0</v>
      </c>
      <c r="AC162" s="37">
        <v>1.0</v>
      </c>
      <c r="AD162" s="37">
        <v>3.0</v>
      </c>
      <c r="AE162" s="111" t="s">
        <v>178</v>
      </c>
    </row>
    <row r="163" ht="15.75" customHeight="1">
      <c r="A163" s="4" t="s">
        <v>58</v>
      </c>
      <c r="B163" s="101">
        <v>43911.0</v>
      </c>
      <c r="C163" s="3">
        <v>0.625</v>
      </c>
      <c r="D163" s="3">
        <v>0.75</v>
      </c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40"/>
      <c r="R163" s="41" t="str">
        <f t="shared" ref="R163:S163" si="86">E163</f>
        <v/>
      </c>
      <c r="S163" s="42" t="str">
        <f t="shared" si="86"/>
        <v/>
      </c>
      <c r="T163" s="39"/>
      <c r="U163" s="39" t="str">
        <f t="shared" si="2"/>
        <v/>
      </c>
      <c r="V163" s="22" t="str">
        <f t="shared" si="3"/>
        <v/>
      </c>
      <c r="W163" s="39" t="str">
        <f t="shared" si="4"/>
        <v/>
      </c>
      <c r="X163" s="39" t="str">
        <f t="shared" si="5"/>
        <v/>
      </c>
      <c r="Y163" s="43"/>
      <c r="Z163" s="44"/>
      <c r="AA163" s="45"/>
      <c r="AB163" s="45"/>
      <c r="AC163" s="45"/>
      <c r="AD163" s="45"/>
      <c r="AE163" s="52"/>
    </row>
    <row r="164" ht="15.75" customHeight="1">
      <c r="A164" s="8" t="s">
        <v>60</v>
      </c>
      <c r="B164" s="100">
        <v>43912.0</v>
      </c>
      <c r="C164" s="10">
        <v>0.375</v>
      </c>
      <c r="D164" s="10">
        <v>0.5</v>
      </c>
      <c r="E164" s="22">
        <v>28.6</v>
      </c>
      <c r="F164" s="22">
        <v>23.8</v>
      </c>
      <c r="G164" s="22">
        <v>27.4</v>
      </c>
      <c r="H164" s="22">
        <v>26.0</v>
      </c>
      <c r="I164" s="22">
        <v>0.4</v>
      </c>
      <c r="J164" s="22" t="s">
        <v>81</v>
      </c>
      <c r="K164" s="22">
        <v>27.6</v>
      </c>
      <c r="L164" s="22">
        <v>5.0</v>
      </c>
      <c r="M164" s="22">
        <f>L164+L163</f>
        <v>5</v>
      </c>
      <c r="N164" s="22">
        <v>41.0</v>
      </c>
      <c r="O164" s="22">
        <v>45.62</v>
      </c>
      <c r="P164" s="22"/>
      <c r="Q164" s="24"/>
      <c r="R164" s="26">
        <f>E166</f>
        <v>31.8</v>
      </c>
      <c r="S164" s="22">
        <f>F164</f>
        <v>23.8</v>
      </c>
      <c r="T164" s="22">
        <f>(R164+S164)/2</f>
        <v>27.8</v>
      </c>
      <c r="U164" s="22">
        <f t="shared" si="2"/>
        <v>33.61126698</v>
      </c>
      <c r="V164" s="22">
        <f t="shared" si="3"/>
        <v>32.49126698</v>
      </c>
      <c r="W164" s="22">
        <f t="shared" si="4"/>
        <v>36.49517019</v>
      </c>
      <c r="X164" s="22">
        <f t="shared" si="5"/>
        <v>89.02895046</v>
      </c>
      <c r="Y164" s="35">
        <f>O164-L164-O162</f>
        <v>1.1</v>
      </c>
      <c r="Z164" s="36"/>
      <c r="AA164" s="37">
        <v>1.0</v>
      </c>
      <c r="AB164" s="37">
        <v>1.0</v>
      </c>
      <c r="AC164" s="37">
        <v>3.0</v>
      </c>
      <c r="AD164" s="37">
        <v>2.0</v>
      </c>
      <c r="AE164" s="49"/>
    </row>
    <row r="165" ht="15.75" customHeight="1">
      <c r="A165" s="4" t="s">
        <v>60</v>
      </c>
      <c r="B165" s="101">
        <v>43912.0</v>
      </c>
      <c r="C165" s="3">
        <v>0.625</v>
      </c>
      <c r="D165" s="3">
        <v>0.75</v>
      </c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40"/>
      <c r="R165" s="41" t="str">
        <f t="shared" ref="R165:S165" si="87">E165</f>
        <v/>
      </c>
      <c r="S165" s="42" t="str">
        <f t="shared" si="87"/>
        <v/>
      </c>
      <c r="T165" s="39"/>
      <c r="U165" s="39" t="str">
        <f t="shared" si="2"/>
        <v/>
      </c>
      <c r="V165" s="22" t="str">
        <f t="shared" si="3"/>
        <v/>
      </c>
      <c r="W165" s="39" t="str">
        <f t="shared" si="4"/>
        <v/>
      </c>
      <c r="X165" s="39" t="str">
        <f t="shared" si="5"/>
        <v/>
      </c>
      <c r="Y165" s="43"/>
      <c r="Z165" s="44"/>
      <c r="AA165" s="45"/>
      <c r="AB165" s="45"/>
      <c r="AC165" s="45"/>
      <c r="AD165" s="45"/>
      <c r="AE165" s="52"/>
    </row>
    <row r="166" ht="15.75" customHeight="1">
      <c r="A166" s="8" t="s">
        <v>64</v>
      </c>
      <c r="B166" s="100">
        <v>43913.0</v>
      </c>
      <c r="C166" s="10">
        <v>0.375</v>
      </c>
      <c r="D166" s="10">
        <v>0.5</v>
      </c>
      <c r="E166" s="22">
        <v>31.8</v>
      </c>
      <c r="F166" s="22">
        <v>22.8</v>
      </c>
      <c r="G166" s="22">
        <v>30.6</v>
      </c>
      <c r="H166" s="22">
        <v>27.8</v>
      </c>
      <c r="I166" s="22">
        <v>0.0</v>
      </c>
      <c r="J166" s="22" t="s">
        <v>61</v>
      </c>
      <c r="K166" s="22">
        <v>27.2</v>
      </c>
      <c r="L166" s="22">
        <v>0.0</v>
      </c>
      <c r="M166" s="22">
        <v>0.0</v>
      </c>
      <c r="N166" s="22">
        <v>0.0</v>
      </c>
      <c r="O166" s="22">
        <v>41.82</v>
      </c>
      <c r="P166" s="22"/>
      <c r="Q166" s="24"/>
      <c r="R166" s="26">
        <f>E168</f>
        <v>32.7</v>
      </c>
      <c r="S166" s="22">
        <f>F166</f>
        <v>22.8</v>
      </c>
      <c r="T166" s="22">
        <f>(R166+S166)/2</f>
        <v>27.75</v>
      </c>
      <c r="U166" s="22">
        <f t="shared" si="2"/>
        <v>37.3577292</v>
      </c>
      <c r="V166" s="22">
        <f t="shared" si="3"/>
        <v>35.1177292</v>
      </c>
      <c r="W166" s="22">
        <f t="shared" si="4"/>
        <v>43.90841311</v>
      </c>
      <c r="X166" s="22">
        <f t="shared" si="5"/>
        <v>79.97949986</v>
      </c>
      <c r="Y166" s="35">
        <f>O164+M166-O166</f>
        <v>3.8</v>
      </c>
      <c r="Z166" s="36"/>
      <c r="AA166" s="37">
        <v>1.0</v>
      </c>
      <c r="AB166" s="37">
        <v>1.0</v>
      </c>
      <c r="AC166" s="37">
        <v>3.0</v>
      </c>
      <c r="AD166" s="37">
        <v>2.0</v>
      </c>
      <c r="AE166" s="49"/>
    </row>
    <row r="167" ht="15.75" customHeight="1">
      <c r="A167" s="4" t="s">
        <v>64</v>
      </c>
      <c r="B167" s="101">
        <v>43913.0</v>
      </c>
      <c r="C167" s="3">
        <v>0.625</v>
      </c>
      <c r="D167" s="3">
        <v>0.75</v>
      </c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40"/>
      <c r="R167" s="41" t="str">
        <f t="shared" ref="R167:S167" si="88">E167</f>
        <v/>
      </c>
      <c r="S167" s="42" t="str">
        <f t="shared" si="88"/>
        <v/>
      </c>
      <c r="T167" s="39"/>
      <c r="U167" s="39" t="str">
        <f t="shared" si="2"/>
        <v/>
      </c>
      <c r="V167" s="22" t="str">
        <f t="shared" si="3"/>
        <v/>
      </c>
      <c r="W167" s="39" t="str">
        <f t="shared" si="4"/>
        <v/>
      </c>
      <c r="X167" s="39" t="str">
        <f t="shared" si="5"/>
        <v/>
      </c>
      <c r="Y167" s="43"/>
      <c r="Z167" s="44"/>
      <c r="AA167" s="45"/>
      <c r="AB167" s="45"/>
      <c r="AC167" s="45"/>
      <c r="AD167" s="45"/>
      <c r="AE167" s="52" t="s">
        <v>176</v>
      </c>
    </row>
    <row r="168" ht="15.75" customHeight="1">
      <c r="A168" s="8" t="s">
        <v>68</v>
      </c>
      <c r="B168" s="100">
        <v>43914.0</v>
      </c>
      <c r="C168" s="10">
        <v>0.375</v>
      </c>
      <c r="D168" s="10">
        <v>0.5</v>
      </c>
      <c r="E168" s="22">
        <v>32.7</v>
      </c>
      <c r="F168" s="22">
        <v>23.4</v>
      </c>
      <c r="G168" s="22">
        <v>30.5</v>
      </c>
      <c r="H168" s="22">
        <v>27.6</v>
      </c>
      <c r="I168" s="22">
        <v>2.8</v>
      </c>
      <c r="J168" s="22" t="s">
        <v>81</v>
      </c>
      <c r="K168" s="22">
        <v>28.3</v>
      </c>
      <c r="L168" s="22">
        <v>0.0</v>
      </c>
      <c r="M168" s="22">
        <f>L167+L168</f>
        <v>0</v>
      </c>
      <c r="N168" s="22">
        <v>0.0</v>
      </c>
      <c r="O168" s="22">
        <v>37.68</v>
      </c>
      <c r="P168" s="22"/>
      <c r="Q168" s="24"/>
      <c r="R168" s="26">
        <f>E170</f>
        <v>32.8</v>
      </c>
      <c r="S168" s="22">
        <f>F168</f>
        <v>23.4</v>
      </c>
      <c r="T168" s="22">
        <f>(R168+S168)/2</f>
        <v>28.1</v>
      </c>
      <c r="U168" s="22">
        <f t="shared" si="2"/>
        <v>36.92425667</v>
      </c>
      <c r="V168" s="22">
        <f t="shared" si="3"/>
        <v>34.60425667</v>
      </c>
      <c r="W168" s="22">
        <f t="shared" si="4"/>
        <v>43.65832135</v>
      </c>
      <c r="X168" s="22">
        <f t="shared" si="5"/>
        <v>79.26153732</v>
      </c>
      <c r="Y168" s="35">
        <f>O166+M168-O168</f>
        <v>4.14</v>
      </c>
      <c r="Z168" s="36"/>
      <c r="AA168" s="37">
        <v>1.0</v>
      </c>
      <c r="AB168" s="37">
        <v>1.0</v>
      </c>
      <c r="AC168" s="37">
        <v>3.0</v>
      </c>
      <c r="AD168" s="37">
        <v>1.0</v>
      </c>
      <c r="AE168" s="49"/>
    </row>
    <row r="169" ht="15.75" customHeight="1">
      <c r="A169" s="4" t="s">
        <v>68</v>
      </c>
      <c r="B169" s="101">
        <v>43914.0</v>
      </c>
      <c r="C169" s="3">
        <v>0.625</v>
      </c>
      <c r="D169" s="3">
        <v>0.75</v>
      </c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40"/>
      <c r="R169" s="41" t="str">
        <f t="shared" ref="R169:S169" si="89">E169</f>
        <v/>
      </c>
      <c r="S169" s="42" t="str">
        <f t="shared" si="89"/>
        <v/>
      </c>
      <c r="T169" s="39"/>
      <c r="U169" s="39" t="str">
        <f t="shared" si="2"/>
        <v/>
      </c>
      <c r="V169" s="22" t="str">
        <f t="shared" si="3"/>
        <v/>
      </c>
      <c r="W169" s="39" t="str">
        <f t="shared" si="4"/>
        <v/>
      </c>
      <c r="X169" s="39" t="str">
        <f t="shared" si="5"/>
        <v/>
      </c>
      <c r="Y169" s="43"/>
      <c r="Z169" s="44"/>
      <c r="AA169" s="45"/>
      <c r="AB169" s="45"/>
      <c r="AC169" s="45"/>
      <c r="AD169" s="45"/>
      <c r="AE169" s="52" t="s">
        <v>176</v>
      </c>
    </row>
    <row r="170" ht="15.75" customHeight="1">
      <c r="A170" s="8" t="s">
        <v>38</v>
      </c>
      <c r="B170" s="100">
        <v>43915.0</v>
      </c>
      <c r="C170" s="10">
        <v>0.375</v>
      </c>
      <c r="D170" s="10">
        <v>0.5</v>
      </c>
      <c r="E170" s="22">
        <v>32.8</v>
      </c>
      <c r="F170" s="22">
        <v>25.1</v>
      </c>
      <c r="G170" s="22">
        <v>27.2</v>
      </c>
      <c r="H170" s="22">
        <v>25.7</v>
      </c>
      <c r="I170" s="22">
        <v>3.2</v>
      </c>
      <c r="J170" s="22" t="s">
        <v>56</v>
      </c>
      <c r="K170" s="22">
        <v>27.8</v>
      </c>
      <c r="L170" s="22">
        <v>16.5</v>
      </c>
      <c r="M170" s="22">
        <f>L170+L169</f>
        <v>16.5</v>
      </c>
      <c r="N170" s="22">
        <v>110.0</v>
      </c>
      <c r="O170" s="22">
        <v>49.13</v>
      </c>
      <c r="P170" s="22"/>
      <c r="Q170" s="24"/>
      <c r="R170" s="26">
        <f>E172</f>
        <v>33.8</v>
      </c>
      <c r="S170" s="22">
        <f>F170</f>
        <v>25.1</v>
      </c>
      <c r="T170" s="22">
        <f>(R170+S170)/2</f>
        <v>29.45</v>
      </c>
      <c r="U170" s="22">
        <f t="shared" si="2"/>
        <v>33.01980784</v>
      </c>
      <c r="V170" s="22">
        <f t="shared" si="3"/>
        <v>31.81980784</v>
      </c>
      <c r="W170" s="22">
        <f t="shared" si="4"/>
        <v>36.07043238</v>
      </c>
      <c r="X170" s="22">
        <f t="shared" si="5"/>
        <v>88.21576492</v>
      </c>
      <c r="Y170" s="35">
        <f>O168+M170-O170</f>
        <v>5.05</v>
      </c>
      <c r="Z170" s="36"/>
      <c r="AA170" s="37">
        <v>1.0</v>
      </c>
      <c r="AB170" s="37">
        <v>1.0</v>
      </c>
      <c r="AC170" s="37">
        <v>2.0</v>
      </c>
      <c r="AD170" s="37">
        <v>2.0</v>
      </c>
      <c r="AE170" s="49"/>
    </row>
    <row r="171" ht="15.75" customHeight="1">
      <c r="A171" s="4" t="s">
        <v>38</v>
      </c>
      <c r="B171" s="101">
        <v>43915.0</v>
      </c>
      <c r="C171" s="3">
        <v>0.625</v>
      </c>
      <c r="D171" s="3">
        <v>0.75</v>
      </c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40"/>
      <c r="R171" s="41" t="str">
        <f t="shared" ref="R171:S171" si="90">E171</f>
        <v/>
      </c>
      <c r="S171" s="42" t="str">
        <f t="shared" si="90"/>
        <v/>
      </c>
      <c r="T171" s="39"/>
      <c r="U171" s="39" t="str">
        <f t="shared" si="2"/>
        <v/>
      </c>
      <c r="V171" s="22" t="str">
        <f t="shared" si="3"/>
        <v/>
      </c>
      <c r="W171" s="39" t="str">
        <f t="shared" si="4"/>
        <v/>
      </c>
      <c r="X171" s="39" t="str">
        <f t="shared" si="5"/>
        <v/>
      </c>
      <c r="Y171" s="43"/>
      <c r="Z171" s="44"/>
      <c r="AA171" s="45"/>
      <c r="AB171" s="45"/>
      <c r="AC171" s="45"/>
      <c r="AD171" s="45"/>
      <c r="AE171" s="52" t="s">
        <v>176</v>
      </c>
    </row>
    <row r="172" ht="15.75" customHeight="1">
      <c r="A172" s="8" t="s">
        <v>48</v>
      </c>
      <c r="B172" s="100">
        <v>43916.0</v>
      </c>
      <c r="C172" s="10">
        <v>0.375</v>
      </c>
      <c r="D172" s="10">
        <v>0.5</v>
      </c>
      <c r="E172" s="22">
        <v>33.8</v>
      </c>
      <c r="F172" s="22">
        <v>24.2</v>
      </c>
      <c r="G172" s="22">
        <v>26.8</v>
      </c>
      <c r="H172" s="22">
        <v>25.8</v>
      </c>
      <c r="I172" s="22">
        <v>0.2</v>
      </c>
      <c r="J172" s="22" t="s">
        <v>54</v>
      </c>
      <c r="K172" s="22">
        <v>28.4</v>
      </c>
      <c r="L172" s="22">
        <v>1.75</v>
      </c>
      <c r="M172" s="22">
        <f>L172+L171</f>
        <v>1.75</v>
      </c>
      <c r="N172" s="22">
        <v>12.0</v>
      </c>
      <c r="O172" s="22">
        <v>47.33</v>
      </c>
      <c r="P172" s="22">
        <v>12.9</v>
      </c>
      <c r="Q172" s="24"/>
      <c r="R172" s="26">
        <f>E174</f>
        <v>34.7</v>
      </c>
      <c r="S172" s="22">
        <f>F172</f>
        <v>24.2</v>
      </c>
      <c r="T172" s="22">
        <f>(R172+S172)/2</f>
        <v>29.45</v>
      </c>
      <c r="U172" s="22">
        <f t="shared" si="2"/>
        <v>33.21594473</v>
      </c>
      <c r="V172" s="22">
        <f t="shared" si="3"/>
        <v>32.41594473</v>
      </c>
      <c r="W172" s="22">
        <f t="shared" si="4"/>
        <v>35.23385461</v>
      </c>
      <c r="X172" s="22">
        <f t="shared" si="5"/>
        <v>92.00226627</v>
      </c>
      <c r="Y172" s="35">
        <f>O170+M172-O172</f>
        <v>3.55</v>
      </c>
      <c r="Z172" s="36"/>
      <c r="AA172" s="37">
        <v>1.0</v>
      </c>
      <c r="AB172" s="37">
        <v>1.0</v>
      </c>
      <c r="AC172" s="37">
        <v>1.0</v>
      </c>
      <c r="AD172" s="37">
        <v>3.0</v>
      </c>
      <c r="AE172" s="49"/>
    </row>
    <row r="173" ht="15.75" customHeight="1">
      <c r="A173" s="4" t="s">
        <v>48</v>
      </c>
      <c r="B173" s="101">
        <v>43916.0</v>
      </c>
      <c r="C173" s="3">
        <v>0.625</v>
      </c>
      <c r="D173" s="3">
        <v>0.75</v>
      </c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40"/>
      <c r="R173" s="41" t="str">
        <f t="shared" ref="R173:S173" si="91">E173</f>
        <v/>
      </c>
      <c r="S173" s="42" t="str">
        <f t="shared" si="91"/>
        <v/>
      </c>
      <c r="T173" s="39"/>
      <c r="U173" s="39" t="str">
        <f t="shared" si="2"/>
        <v/>
      </c>
      <c r="V173" s="22" t="str">
        <f t="shared" si="3"/>
        <v/>
      </c>
      <c r="W173" s="39" t="str">
        <f t="shared" si="4"/>
        <v/>
      </c>
      <c r="X173" s="39" t="str">
        <f t="shared" si="5"/>
        <v/>
      </c>
      <c r="Y173" s="43"/>
      <c r="Z173" s="44"/>
      <c r="AA173" s="45"/>
      <c r="AB173" s="45"/>
      <c r="AC173" s="45"/>
      <c r="AD173" s="45"/>
      <c r="AE173" s="52" t="s">
        <v>182</v>
      </c>
    </row>
    <row r="174" ht="15.75" customHeight="1">
      <c r="A174" s="8" t="s">
        <v>53</v>
      </c>
      <c r="B174" s="100">
        <v>43917.0</v>
      </c>
      <c r="C174" s="10">
        <v>0.375</v>
      </c>
      <c r="D174" s="10">
        <v>0.5</v>
      </c>
      <c r="E174" s="22">
        <v>34.7</v>
      </c>
      <c r="F174" s="22">
        <v>23.8</v>
      </c>
      <c r="G174" s="22">
        <v>28.4</v>
      </c>
      <c r="H174" s="22">
        <v>26.3</v>
      </c>
      <c r="I174" s="22"/>
      <c r="J174" s="22"/>
      <c r="K174" s="22"/>
      <c r="L174" s="22">
        <v>8.75</v>
      </c>
      <c r="M174" s="22">
        <f>L174+L173</f>
        <v>8.75</v>
      </c>
      <c r="N174" s="22"/>
      <c r="O174" s="22">
        <v>6.3</v>
      </c>
      <c r="P174" s="22">
        <v>75.34</v>
      </c>
      <c r="Q174" s="24"/>
      <c r="R174" s="26" t="str">
        <f>E176</f>
        <v/>
      </c>
      <c r="S174" s="22">
        <f>F174</f>
        <v>23.8</v>
      </c>
      <c r="T174" s="22">
        <f>(R174+S174)/2</f>
        <v>11.9</v>
      </c>
      <c r="U174" s="22">
        <f t="shared" si="2"/>
        <v>34.21193795</v>
      </c>
      <c r="V174" s="22">
        <f t="shared" si="3"/>
        <v>32.53193795</v>
      </c>
      <c r="W174" s="22">
        <f t="shared" si="4"/>
        <v>38.68484051</v>
      </c>
      <c r="X174" s="22">
        <f t="shared" si="5"/>
        <v>84.09479662</v>
      </c>
      <c r="Y174" s="35">
        <f>P172+M174-O174</f>
        <v>15.35</v>
      </c>
      <c r="Z174" s="36"/>
      <c r="AA174" s="37"/>
      <c r="AB174" s="37"/>
      <c r="AC174" s="37"/>
      <c r="AD174" s="37"/>
      <c r="AE174" s="112" t="s">
        <v>182</v>
      </c>
    </row>
    <row r="175" ht="15.75" customHeight="1">
      <c r="A175" s="4" t="s">
        <v>53</v>
      </c>
      <c r="B175" s="101">
        <v>43917.0</v>
      </c>
      <c r="C175" s="3">
        <v>0.625</v>
      </c>
      <c r="D175" s="3">
        <v>0.75</v>
      </c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40"/>
      <c r="R175" s="41" t="str">
        <f t="shared" ref="R175:S175" si="92">E175</f>
        <v/>
      </c>
      <c r="S175" s="42" t="str">
        <f t="shared" si="92"/>
        <v/>
      </c>
      <c r="T175" s="39"/>
      <c r="U175" s="39" t="str">
        <f t="shared" si="2"/>
        <v/>
      </c>
      <c r="V175" s="22" t="str">
        <f t="shared" si="3"/>
        <v/>
      </c>
      <c r="W175" s="39" t="str">
        <f t="shared" si="4"/>
        <v/>
      </c>
      <c r="X175" s="39" t="str">
        <f t="shared" si="5"/>
        <v/>
      </c>
      <c r="Y175" s="43"/>
      <c r="Z175" s="44"/>
      <c r="AA175" s="45"/>
      <c r="AB175" s="45"/>
      <c r="AC175" s="45"/>
      <c r="AD175" s="45"/>
      <c r="AE175" s="52" t="s">
        <v>182</v>
      </c>
    </row>
    <row r="176" ht="15.75" customHeight="1">
      <c r="A176" s="8" t="s">
        <v>58</v>
      </c>
      <c r="B176" s="100">
        <v>43918.0</v>
      </c>
      <c r="C176" s="10">
        <v>0.375</v>
      </c>
      <c r="D176" s="10">
        <v>0.5</v>
      </c>
      <c r="E176" s="22"/>
      <c r="F176" s="22"/>
      <c r="G176" s="22"/>
      <c r="H176" s="22"/>
      <c r="I176" s="22"/>
      <c r="J176" s="22"/>
      <c r="K176" s="22"/>
      <c r="L176" s="22"/>
      <c r="M176" s="22">
        <f>L175+L176</f>
        <v>0</v>
      </c>
      <c r="N176" s="22"/>
      <c r="O176" s="22"/>
      <c r="P176" s="22"/>
      <c r="Q176" s="24"/>
      <c r="R176" s="26" t="str">
        <f>E178</f>
        <v/>
      </c>
      <c r="S176" s="22" t="str">
        <f>F176</f>
        <v/>
      </c>
      <c r="T176" s="22">
        <f>(R176+S176)/2</f>
        <v>0</v>
      </c>
      <c r="U176" s="22" t="str">
        <f t="shared" si="2"/>
        <v/>
      </c>
      <c r="V176" s="22" t="str">
        <f t="shared" si="3"/>
        <v/>
      </c>
      <c r="W176" s="22" t="str">
        <f t="shared" si="4"/>
        <v/>
      </c>
      <c r="X176" s="22" t="str">
        <f t="shared" si="5"/>
        <v/>
      </c>
      <c r="Y176" s="35">
        <f>O174+M176-O176</f>
        <v>6.3</v>
      </c>
      <c r="Z176" s="36"/>
      <c r="AA176" s="37"/>
      <c r="AB176" s="37"/>
      <c r="AC176" s="37"/>
      <c r="AD176" s="37"/>
      <c r="AE176" s="112" t="s">
        <v>182</v>
      </c>
    </row>
    <row r="177" ht="15.75" customHeight="1">
      <c r="A177" s="4" t="s">
        <v>58</v>
      </c>
      <c r="B177" s="101">
        <v>43918.0</v>
      </c>
      <c r="C177" s="3">
        <v>0.625</v>
      </c>
      <c r="D177" s="3">
        <v>0.75</v>
      </c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40"/>
      <c r="R177" s="41" t="str">
        <f t="shared" ref="R177:S177" si="93">E177</f>
        <v/>
      </c>
      <c r="S177" s="42" t="str">
        <f t="shared" si="93"/>
        <v/>
      </c>
      <c r="T177" s="39"/>
      <c r="U177" s="39" t="str">
        <f t="shared" si="2"/>
        <v/>
      </c>
      <c r="V177" s="22" t="str">
        <f t="shared" si="3"/>
        <v/>
      </c>
      <c r="W177" s="39" t="str">
        <f t="shared" si="4"/>
        <v/>
      </c>
      <c r="X177" s="39" t="str">
        <f t="shared" si="5"/>
        <v/>
      </c>
      <c r="Y177" s="43"/>
      <c r="Z177" s="44"/>
      <c r="AA177" s="45"/>
      <c r="AB177" s="45"/>
      <c r="AC177" s="45"/>
      <c r="AD177" s="45"/>
      <c r="AE177" s="52" t="s">
        <v>182</v>
      </c>
    </row>
    <row r="178" ht="15.75" customHeight="1">
      <c r="A178" s="8" t="s">
        <v>60</v>
      </c>
      <c r="B178" s="100">
        <v>43919.0</v>
      </c>
      <c r="C178" s="10">
        <v>0.375</v>
      </c>
      <c r="D178" s="10">
        <v>0.5</v>
      </c>
      <c r="E178" s="22"/>
      <c r="F178" s="22"/>
      <c r="G178" s="22"/>
      <c r="H178" s="22"/>
      <c r="I178" s="22"/>
      <c r="J178" s="22"/>
      <c r="K178" s="22"/>
      <c r="L178" s="22"/>
      <c r="M178" s="22">
        <f>L177+L178</f>
        <v>0</v>
      </c>
      <c r="N178" s="22"/>
      <c r="O178" s="22"/>
      <c r="P178" s="22"/>
      <c r="Q178" s="24"/>
      <c r="R178" s="26">
        <f>E180</f>
        <v>34.8</v>
      </c>
      <c r="S178" s="22" t="str">
        <f>F178</f>
        <v/>
      </c>
      <c r="T178" s="22">
        <f>(R178+S178)/2</f>
        <v>17.4</v>
      </c>
      <c r="U178" s="22" t="str">
        <f t="shared" si="2"/>
        <v/>
      </c>
      <c r="V178" s="22" t="str">
        <f t="shared" si="3"/>
        <v/>
      </c>
      <c r="W178" s="22" t="str">
        <f t="shared" si="4"/>
        <v/>
      </c>
      <c r="X178" s="22" t="str">
        <f t="shared" si="5"/>
        <v/>
      </c>
      <c r="Y178" s="35">
        <f>O176+M178-O178</f>
        <v>0</v>
      </c>
      <c r="Z178" s="36"/>
      <c r="AA178" s="37"/>
      <c r="AB178" s="37"/>
      <c r="AC178" s="37"/>
      <c r="AD178" s="37"/>
      <c r="AE178" s="112" t="s">
        <v>182</v>
      </c>
    </row>
    <row r="179" ht="15.75" customHeight="1">
      <c r="A179" s="4" t="s">
        <v>60</v>
      </c>
      <c r="B179" s="101">
        <v>43919.0</v>
      </c>
      <c r="C179" s="3">
        <v>0.625</v>
      </c>
      <c r="D179" s="3">
        <v>0.75</v>
      </c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40"/>
      <c r="R179" s="41" t="str">
        <f t="shared" ref="R179:S179" si="94">E179</f>
        <v/>
      </c>
      <c r="S179" s="42" t="str">
        <f t="shared" si="94"/>
        <v/>
      </c>
      <c r="T179" s="39"/>
      <c r="U179" s="39" t="str">
        <f t="shared" si="2"/>
        <v/>
      </c>
      <c r="V179" s="22" t="str">
        <f t="shared" si="3"/>
        <v/>
      </c>
      <c r="W179" s="39" t="str">
        <f t="shared" si="4"/>
        <v/>
      </c>
      <c r="X179" s="39" t="str">
        <f t="shared" si="5"/>
        <v/>
      </c>
      <c r="Y179" s="43"/>
      <c r="Z179" s="44"/>
      <c r="AA179" s="45"/>
      <c r="AB179" s="45"/>
      <c r="AC179" s="45"/>
      <c r="AD179" s="45"/>
      <c r="AE179" s="52" t="s">
        <v>182</v>
      </c>
    </row>
    <row r="180" ht="15.75" customHeight="1">
      <c r="A180" s="8" t="s">
        <v>64</v>
      </c>
      <c r="B180" s="100">
        <v>43920.0</v>
      </c>
      <c r="C180" s="10">
        <v>0.375</v>
      </c>
      <c r="D180" s="10">
        <v>0.5</v>
      </c>
      <c r="E180" s="22">
        <v>34.8</v>
      </c>
      <c r="F180" s="22">
        <v>24.0</v>
      </c>
      <c r="G180" s="22">
        <v>29.2</v>
      </c>
      <c r="H180" s="22">
        <v>27.4</v>
      </c>
      <c r="I180" s="22">
        <v>2.6</v>
      </c>
      <c r="J180" s="22" t="s">
        <v>81</v>
      </c>
      <c r="K180" s="22">
        <v>29.5</v>
      </c>
      <c r="L180" s="53">
        <v>18.75</v>
      </c>
      <c r="M180" s="22">
        <f>L180+L179</f>
        <v>18.75</v>
      </c>
      <c r="N180" s="22">
        <v>104.0</v>
      </c>
      <c r="O180" s="22">
        <v>78.58</v>
      </c>
      <c r="P180" s="22"/>
      <c r="Q180" s="24"/>
      <c r="R180" s="26" t="str">
        <f>E182</f>
        <v/>
      </c>
      <c r="S180" s="22">
        <f>F180</f>
        <v>24</v>
      </c>
      <c r="T180" s="22">
        <f>(R180+S180)/2</f>
        <v>12</v>
      </c>
      <c r="U180" s="22">
        <f t="shared" si="2"/>
        <v>36.49517019</v>
      </c>
      <c r="V180" s="22">
        <f t="shared" si="3"/>
        <v>35.05517019</v>
      </c>
      <c r="W180" s="22">
        <f t="shared" si="4"/>
        <v>40.51803823</v>
      </c>
      <c r="X180" s="22">
        <f t="shared" si="5"/>
        <v>86.5174419</v>
      </c>
      <c r="Y180" s="114">
        <f>P174+L180-O180</f>
        <v>15.51</v>
      </c>
      <c r="Z180" s="36"/>
      <c r="AA180" s="37">
        <v>1.0</v>
      </c>
      <c r="AB180" s="37">
        <v>1.0</v>
      </c>
      <c r="AC180" s="37">
        <v>2.0</v>
      </c>
      <c r="AD180" s="37">
        <v>2.0</v>
      </c>
      <c r="AE180" s="111" t="s">
        <v>186</v>
      </c>
    </row>
    <row r="181" ht="15.75" customHeight="1">
      <c r="A181" s="4" t="s">
        <v>64</v>
      </c>
      <c r="B181" s="101">
        <v>43920.0</v>
      </c>
      <c r="C181" s="3">
        <v>0.625</v>
      </c>
      <c r="D181" s="3">
        <v>0.75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40"/>
      <c r="R181" s="41" t="str">
        <f t="shared" ref="R181:S181" si="95">E181</f>
        <v/>
      </c>
      <c r="S181" s="39" t="str">
        <f t="shared" si="95"/>
        <v/>
      </c>
      <c r="T181" s="39"/>
      <c r="U181" s="39" t="str">
        <f t="shared" si="2"/>
        <v/>
      </c>
      <c r="V181" s="22" t="str">
        <f t="shared" si="3"/>
        <v/>
      </c>
      <c r="W181" s="39" t="str">
        <f t="shared" si="4"/>
        <v/>
      </c>
      <c r="X181" s="39" t="str">
        <f t="shared" si="5"/>
        <v/>
      </c>
      <c r="Y181" s="115"/>
      <c r="Z181" s="44"/>
      <c r="AA181" s="45"/>
      <c r="AB181" s="45"/>
      <c r="AC181" s="45"/>
      <c r="AD181" s="45"/>
      <c r="AE181" s="52" t="s">
        <v>182</v>
      </c>
    </row>
    <row r="182" ht="15.75" customHeight="1">
      <c r="A182" s="8" t="s">
        <v>68</v>
      </c>
      <c r="B182" s="100">
        <v>43921.0</v>
      </c>
      <c r="C182" s="10">
        <v>0.375</v>
      </c>
      <c r="D182" s="10">
        <v>0.5</v>
      </c>
      <c r="E182" s="22"/>
      <c r="F182" s="22"/>
      <c r="G182" s="22"/>
      <c r="H182" s="22"/>
      <c r="I182" s="22"/>
      <c r="J182" s="22"/>
      <c r="K182" s="22"/>
      <c r="L182" s="22"/>
      <c r="M182" s="22">
        <f>L182+L181</f>
        <v>0</v>
      </c>
      <c r="N182" s="22"/>
      <c r="O182" s="22"/>
      <c r="P182" s="22"/>
      <c r="Q182" s="24"/>
      <c r="R182" s="26" t="str">
        <f>E184</f>
        <v/>
      </c>
      <c r="S182" s="22" t="str">
        <f>F182</f>
        <v/>
      </c>
      <c r="T182" s="22">
        <f>(R182+S182)/2</f>
        <v>0</v>
      </c>
      <c r="U182" s="22" t="str">
        <f t="shared" si="2"/>
        <v/>
      </c>
      <c r="V182" s="22" t="str">
        <f t="shared" si="3"/>
        <v/>
      </c>
      <c r="W182" s="22" t="str">
        <f t="shared" si="4"/>
        <v/>
      </c>
      <c r="X182" s="22" t="str">
        <f t="shared" si="5"/>
        <v/>
      </c>
      <c r="Y182" s="114"/>
      <c r="Z182" s="36"/>
      <c r="AA182" s="37"/>
      <c r="AB182" s="37"/>
      <c r="AC182" s="37"/>
      <c r="AD182" s="37"/>
      <c r="AE182" s="112" t="s">
        <v>182</v>
      </c>
    </row>
    <row r="183" ht="15.75" customHeight="1">
      <c r="A183" s="4" t="s">
        <v>68</v>
      </c>
      <c r="B183" s="101">
        <v>43921.0</v>
      </c>
      <c r="C183" s="3">
        <v>0.625</v>
      </c>
      <c r="D183" s="3">
        <v>0.75</v>
      </c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40"/>
      <c r="R183" s="41" t="str">
        <f t="shared" ref="R183:S183" si="96">E183</f>
        <v/>
      </c>
      <c r="S183" s="39" t="str">
        <f t="shared" si="96"/>
        <v/>
      </c>
      <c r="T183" s="39"/>
      <c r="U183" s="39" t="str">
        <f t="shared" si="2"/>
        <v/>
      </c>
      <c r="V183" s="22" t="str">
        <f t="shared" si="3"/>
        <v/>
      </c>
      <c r="W183" s="39" t="str">
        <f t="shared" si="4"/>
        <v/>
      </c>
      <c r="X183" s="39" t="str">
        <f t="shared" si="5"/>
        <v/>
      </c>
      <c r="Y183" s="115"/>
      <c r="Z183" s="44"/>
      <c r="AA183" s="45"/>
      <c r="AB183" s="45"/>
      <c r="AC183" s="45"/>
      <c r="AD183" s="45"/>
      <c r="AE183" s="52" t="s">
        <v>182</v>
      </c>
    </row>
    <row r="184" ht="15.75" customHeight="1">
      <c r="A184" s="8" t="s">
        <v>38</v>
      </c>
      <c r="B184" s="100">
        <v>43922.0</v>
      </c>
      <c r="C184" s="10">
        <v>0.375</v>
      </c>
      <c r="D184" s="10">
        <v>0.5</v>
      </c>
      <c r="E184" s="22"/>
      <c r="F184" s="22"/>
      <c r="G184" s="22"/>
      <c r="H184" s="22"/>
      <c r="I184" s="22"/>
      <c r="J184" s="22"/>
      <c r="K184" s="22"/>
      <c r="L184" s="22"/>
      <c r="M184" s="22">
        <f>L184+L183</f>
        <v>0</v>
      </c>
      <c r="N184" s="22"/>
      <c r="O184" s="22"/>
      <c r="P184" s="22"/>
      <c r="Q184" s="35"/>
      <c r="R184" s="26" t="str">
        <f>E186</f>
        <v/>
      </c>
      <c r="S184" s="22" t="str">
        <f>F184</f>
        <v/>
      </c>
      <c r="T184" s="22">
        <f>(R184+S184)/2</f>
        <v>0</v>
      </c>
      <c r="U184" s="22" t="str">
        <f t="shared" si="2"/>
        <v/>
      </c>
      <c r="V184" s="22" t="str">
        <f t="shared" si="3"/>
        <v/>
      </c>
      <c r="W184" s="22" t="str">
        <f t="shared" si="4"/>
        <v/>
      </c>
      <c r="X184" s="22" t="str">
        <f t="shared" si="5"/>
        <v/>
      </c>
      <c r="Y184" s="114"/>
      <c r="Z184" s="27"/>
      <c r="AA184" s="37"/>
      <c r="AB184" s="37"/>
      <c r="AC184" s="37"/>
      <c r="AD184" s="37"/>
      <c r="AE184" s="112" t="s">
        <v>182</v>
      </c>
    </row>
    <row r="185" ht="15.75" customHeight="1">
      <c r="A185" s="4" t="s">
        <v>38</v>
      </c>
      <c r="B185" s="101">
        <v>43922.0</v>
      </c>
      <c r="C185" s="3">
        <v>0.625</v>
      </c>
      <c r="D185" s="3">
        <v>0.75</v>
      </c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116"/>
      <c r="R185" s="41" t="str">
        <f t="shared" ref="R185:S185" si="97">E185</f>
        <v/>
      </c>
      <c r="S185" s="39" t="str">
        <f t="shared" si="97"/>
        <v/>
      </c>
      <c r="T185" s="39"/>
      <c r="U185" s="39" t="str">
        <f t="shared" si="2"/>
        <v/>
      </c>
      <c r="V185" s="22" t="str">
        <f t="shared" si="3"/>
        <v/>
      </c>
      <c r="W185" s="39" t="str">
        <f t="shared" si="4"/>
        <v/>
      </c>
      <c r="X185" s="39" t="str">
        <f t="shared" si="5"/>
        <v/>
      </c>
      <c r="Y185" s="115"/>
      <c r="Z185" s="32"/>
      <c r="AA185" s="45"/>
      <c r="AB185" s="45"/>
      <c r="AC185" s="45"/>
      <c r="AD185" s="45"/>
      <c r="AE185" s="52" t="s">
        <v>182</v>
      </c>
    </row>
    <row r="186" ht="15.75" customHeight="1">
      <c r="A186" s="8" t="s">
        <v>48</v>
      </c>
      <c r="B186" s="100">
        <v>43923.0</v>
      </c>
      <c r="C186" s="10">
        <v>0.375</v>
      </c>
      <c r="D186" s="10">
        <v>0.5</v>
      </c>
      <c r="E186" s="22"/>
      <c r="F186" s="22"/>
      <c r="G186" s="22"/>
      <c r="H186" s="22"/>
      <c r="I186" s="22"/>
      <c r="J186" s="22"/>
      <c r="K186" s="22"/>
      <c r="L186" s="22"/>
      <c r="M186" s="22">
        <f>L185+L186</f>
        <v>0</v>
      </c>
      <c r="N186" s="22"/>
      <c r="O186" s="22"/>
      <c r="P186" s="22"/>
      <c r="Q186" s="35"/>
      <c r="R186" s="26" t="str">
        <f>E188</f>
        <v/>
      </c>
      <c r="S186" s="22" t="str">
        <f>F186</f>
        <v/>
      </c>
      <c r="T186" s="22">
        <f>(R186+S186)/2</f>
        <v>0</v>
      </c>
      <c r="U186" s="22" t="str">
        <f t="shared" si="2"/>
        <v/>
      </c>
      <c r="V186" s="22" t="str">
        <f t="shared" si="3"/>
        <v/>
      </c>
      <c r="W186" s="22" t="str">
        <f t="shared" si="4"/>
        <v/>
      </c>
      <c r="X186" s="22" t="str">
        <f t="shared" si="5"/>
        <v/>
      </c>
      <c r="Y186" s="114"/>
      <c r="Z186" s="27"/>
      <c r="AA186" s="37"/>
      <c r="AB186" s="37"/>
      <c r="AC186" s="37"/>
      <c r="AD186" s="37"/>
      <c r="AE186" s="112" t="s">
        <v>182</v>
      </c>
    </row>
    <row r="187" ht="15.75" customHeight="1">
      <c r="A187" s="4" t="s">
        <v>48</v>
      </c>
      <c r="B187" s="101">
        <v>43923.0</v>
      </c>
      <c r="C187" s="3">
        <v>0.625</v>
      </c>
      <c r="D187" s="3">
        <v>0.75</v>
      </c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116"/>
      <c r="R187" s="41" t="str">
        <f t="shared" ref="R187:S187" si="98">E187</f>
        <v/>
      </c>
      <c r="S187" s="39" t="str">
        <f t="shared" si="98"/>
        <v/>
      </c>
      <c r="T187" s="39"/>
      <c r="U187" s="39" t="str">
        <f t="shared" si="2"/>
        <v/>
      </c>
      <c r="V187" s="22" t="str">
        <f t="shared" si="3"/>
        <v/>
      </c>
      <c r="W187" s="39" t="str">
        <f t="shared" si="4"/>
        <v/>
      </c>
      <c r="X187" s="39" t="str">
        <f t="shared" si="5"/>
        <v/>
      </c>
      <c r="Y187" s="115"/>
      <c r="Z187" s="32"/>
      <c r="AA187" s="45"/>
      <c r="AB187" s="45"/>
      <c r="AC187" s="45"/>
      <c r="AD187" s="45"/>
      <c r="AE187" s="52" t="s">
        <v>182</v>
      </c>
    </row>
    <row r="188" ht="15.75" customHeight="1">
      <c r="A188" s="8" t="s">
        <v>53</v>
      </c>
      <c r="B188" s="100">
        <v>43924.0</v>
      </c>
      <c r="C188" s="10">
        <v>0.375</v>
      </c>
      <c r="D188" s="10">
        <v>0.5</v>
      </c>
      <c r="E188" s="22"/>
      <c r="F188" s="22"/>
      <c r="G188" s="22"/>
      <c r="H188" s="22"/>
      <c r="I188" s="22"/>
      <c r="J188" s="22"/>
      <c r="K188" s="22"/>
      <c r="L188" s="22"/>
      <c r="M188" s="22">
        <f>L187+L188</f>
        <v>0</v>
      </c>
      <c r="N188" s="22"/>
      <c r="O188" s="22"/>
      <c r="P188" s="22"/>
      <c r="Q188" s="35"/>
      <c r="R188" s="26" t="str">
        <f>E190</f>
        <v/>
      </c>
      <c r="S188" s="22" t="str">
        <f>F188</f>
        <v/>
      </c>
      <c r="T188" s="22">
        <f>(R188+S188)/2</f>
        <v>0</v>
      </c>
      <c r="U188" s="22" t="str">
        <f t="shared" si="2"/>
        <v/>
      </c>
      <c r="V188" s="22" t="str">
        <f t="shared" si="3"/>
        <v/>
      </c>
      <c r="W188" s="22" t="str">
        <f t="shared" si="4"/>
        <v/>
      </c>
      <c r="X188" s="22" t="str">
        <f t="shared" si="5"/>
        <v/>
      </c>
      <c r="Y188" s="114"/>
      <c r="Z188" s="27"/>
      <c r="AA188" s="37"/>
      <c r="AB188" s="37"/>
      <c r="AC188" s="37"/>
      <c r="AD188" s="37"/>
      <c r="AE188" s="112" t="s">
        <v>182</v>
      </c>
    </row>
    <row r="189" ht="15.75" customHeight="1">
      <c r="A189" s="4" t="s">
        <v>53</v>
      </c>
      <c r="B189" s="101">
        <v>43924.0</v>
      </c>
      <c r="C189" s="3">
        <v>0.625</v>
      </c>
      <c r="D189" s="3">
        <v>0.75</v>
      </c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116"/>
      <c r="R189" s="41" t="str">
        <f t="shared" ref="R189:S189" si="99">E189</f>
        <v/>
      </c>
      <c r="S189" s="39" t="str">
        <f t="shared" si="99"/>
        <v/>
      </c>
      <c r="T189" s="39"/>
      <c r="U189" s="39" t="str">
        <f t="shared" si="2"/>
        <v/>
      </c>
      <c r="V189" s="22" t="str">
        <f t="shared" si="3"/>
        <v/>
      </c>
      <c r="W189" s="39" t="str">
        <f t="shared" si="4"/>
        <v/>
      </c>
      <c r="X189" s="39" t="str">
        <f t="shared" si="5"/>
        <v/>
      </c>
      <c r="Y189" s="115"/>
      <c r="Z189" s="32"/>
      <c r="AA189" s="45"/>
      <c r="AB189" s="45"/>
      <c r="AC189" s="45"/>
      <c r="AD189" s="45"/>
      <c r="AE189" s="52" t="s">
        <v>182</v>
      </c>
    </row>
    <row r="190" ht="15.75" customHeight="1">
      <c r="A190" s="8" t="s">
        <v>58</v>
      </c>
      <c r="B190" s="100">
        <v>43925.0</v>
      </c>
      <c r="C190" s="10">
        <v>0.375</v>
      </c>
      <c r="D190" s="10">
        <v>0.5</v>
      </c>
      <c r="E190" s="22"/>
      <c r="F190" s="22"/>
      <c r="G190" s="22"/>
      <c r="H190" s="22"/>
      <c r="I190" s="22"/>
      <c r="J190" s="22"/>
      <c r="K190" s="22"/>
      <c r="L190" s="22"/>
      <c r="M190" s="22">
        <f>L190+L189</f>
        <v>0</v>
      </c>
      <c r="N190" s="22"/>
      <c r="O190" s="22"/>
      <c r="P190" s="22"/>
      <c r="Q190" s="35"/>
      <c r="R190" s="26" t="str">
        <f>E192</f>
        <v/>
      </c>
      <c r="S190" s="22" t="str">
        <f>F190</f>
        <v/>
      </c>
      <c r="T190" s="22">
        <f>(R190+S190)/2</f>
        <v>0</v>
      </c>
      <c r="U190" s="22" t="str">
        <f t="shared" si="2"/>
        <v/>
      </c>
      <c r="V190" s="22" t="str">
        <f t="shared" si="3"/>
        <v/>
      </c>
      <c r="W190" s="22" t="str">
        <f t="shared" si="4"/>
        <v/>
      </c>
      <c r="X190" s="22" t="str">
        <f t="shared" si="5"/>
        <v/>
      </c>
      <c r="Y190" s="114"/>
      <c r="Z190" s="27"/>
      <c r="AA190" s="37"/>
      <c r="AB190" s="37"/>
      <c r="AC190" s="37"/>
      <c r="AD190" s="37"/>
      <c r="AE190" s="112" t="s">
        <v>182</v>
      </c>
    </row>
    <row r="191" ht="15.75" customHeight="1">
      <c r="A191" s="4" t="s">
        <v>58</v>
      </c>
      <c r="B191" s="101">
        <v>43925.0</v>
      </c>
      <c r="C191" s="3">
        <v>0.625</v>
      </c>
      <c r="D191" s="3">
        <v>0.75</v>
      </c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116"/>
      <c r="R191" s="41" t="str">
        <f t="shared" ref="R191:S191" si="100">E191</f>
        <v/>
      </c>
      <c r="S191" s="39" t="str">
        <f t="shared" si="100"/>
        <v/>
      </c>
      <c r="T191" s="39"/>
      <c r="U191" s="39" t="str">
        <f t="shared" si="2"/>
        <v/>
      </c>
      <c r="V191" s="22" t="str">
        <f t="shared" si="3"/>
        <v/>
      </c>
      <c r="W191" s="39" t="str">
        <f t="shared" si="4"/>
        <v/>
      </c>
      <c r="X191" s="39" t="str">
        <f t="shared" si="5"/>
        <v/>
      </c>
      <c r="Y191" s="115"/>
      <c r="Z191" s="32"/>
      <c r="AA191" s="45"/>
      <c r="AB191" s="45"/>
      <c r="AC191" s="45"/>
      <c r="AD191" s="45"/>
      <c r="AE191" s="52" t="s">
        <v>182</v>
      </c>
    </row>
    <row r="192" ht="15.75" customHeight="1">
      <c r="A192" s="8" t="s">
        <v>60</v>
      </c>
      <c r="B192" s="100">
        <v>43926.0</v>
      </c>
      <c r="C192" s="10">
        <v>0.375</v>
      </c>
      <c r="D192" s="10">
        <v>0.5</v>
      </c>
      <c r="E192" s="22"/>
      <c r="F192" s="22"/>
      <c r="G192" s="22"/>
      <c r="H192" s="22"/>
      <c r="I192" s="22"/>
      <c r="J192" s="22"/>
      <c r="K192" s="22"/>
      <c r="L192" s="22"/>
      <c r="M192" s="22">
        <f>L192+L191</f>
        <v>0</v>
      </c>
      <c r="N192" s="22"/>
      <c r="O192" s="22"/>
      <c r="P192" s="22"/>
      <c r="Q192" s="35"/>
      <c r="R192" s="26">
        <f>E194</f>
        <v>33.6</v>
      </c>
      <c r="S192" s="22" t="str">
        <f>F192</f>
        <v/>
      </c>
      <c r="T192" s="22">
        <f>(R192+S192)/2</f>
        <v>16.8</v>
      </c>
      <c r="U192" s="22" t="str">
        <f t="shared" si="2"/>
        <v/>
      </c>
      <c r="V192" s="22" t="str">
        <f t="shared" si="3"/>
        <v/>
      </c>
      <c r="W192" s="22" t="str">
        <f t="shared" si="4"/>
        <v/>
      </c>
      <c r="X192" s="22" t="str">
        <f t="shared" si="5"/>
        <v/>
      </c>
      <c r="Y192" s="114"/>
      <c r="Z192" s="27"/>
      <c r="AA192" s="37"/>
      <c r="AB192" s="37"/>
      <c r="AC192" s="37"/>
      <c r="AD192" s="37"/>
      <c r="AE192" s="112" t="s">
        <v>182</v>
      </c>
    </row>
    <row r="193" ht="15.75" customHeight="1">
      <c r="A193" s="4" t="s">
        <v>60</v>
      </c>
      <c r="B193" s="101">
        <v>43926.0</v>
      </c>
      <c r="C193" s="3">
        <v>0.625</v>
      </c>
      <c r="D193" s="3">
        <v>0.75</v>
      </c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116"/>
      <c r="R193" s="41" t="str">
        <f t="shared" ref="R193:S193" si="101">E193</f>
        <v/>
      </c>
      <c r="S193" s="39" t="str">
        <f t="shared" si="101"/>
        <v/>
      </c>
      <c r="T193" s="39"/>
      <c r="U193" s="39" t="str">
        <f t="shared" si="2"/>
        <v/>
      </c>
      <c r="V193" s="22" t="str">
        <f t="shared" si="3"/>
        <v/>
      </c>
      <c r="W193" s="39" t="str">
        <f t="shared" si="4"/>
        <v/>
      </c>
      <c r="X193" s="39" t="str">
        <f t="shared" si="5"/>
        <v/>
      </c>
      <c r="Y193" s="115"/>
      <c r="Z193" s="32"/>
      <c r="AA193" s="45"/>
      <c r="AB193" s="45"/>
      <c r="AC193" s="45"/>
      <c r="AD193" s="45"/>
      <c r="AE193" s="52" t="s">
        <v>182</v>
      </c>
    </row>
    <row r="194" ht="15.75" customHeight="1">
      <c r="A194" s="8" t="s">
        <v>64</v>
      </c>
      <c r="B194" s="100">
        <v>43927.0</v>
      </c>
      <c r="C194" s="10">
        <v>0.375</v>
      </c>
      <c r="D194" s="10">
        <v>0.5</v>
      </c>
      <c r="E194" s="22">
        <v>33.6</v>
      </c>
      <c r="F194" s="22" t="s">
        <v>193</v>
      </c>
      <c r="G194" s="22">
        <v>30.0</v>
      </c>
      <c r="H194" s="22">
        <v>28.0</v>
      </c>
      <c r="I194" s="22" t="s">
        <v>194</v>
      </c>
      <c r="J194" s="22" t="s">
        <v>61</v>
      </c>
      <c r="K194" s="22"/>
      <c r="L194" s="22">
        <v>91.0</v>
      </c>
      <c r="M194" s="22">
        <v>91.0</v>
      </c>
      <c r="N194" s="22"/>
      <c r="O194" s="53" t="s">
        <v>195</v>
      </c>
      <c r="P194" s="22" t="s">
        <v>196</v>
      </c>
      <c r="Q194" s="35"/>
      <c r="R194" s="26" t="str">
        <f>E196</f>
        <v/>
      </c>
      <c r="S194" s="22" t="str">
        <f>F194</f>
        <v>23.9</v>
      </c>
      <c r="T194" s="22">
        <f>(R194+S194)/2</f>
        <v>23144</v>
      </c>
      <c r="U194" s="22">
        <f t="shared" si="2"/>
        <v>37.79562539</v>
      </c>
      <c r="V194" s="22">
        <f t="shared" si="3"/>
        <v>36.19562539</v>
      </c>
      <c r="W194" s="22">
        <f t="shared" si="4"/>
        <v>42.42634795</v>
      </c>
      <c r="X194" s="22">
        <f t="shared" si="5"/>
        <v>85.3140257</v>
      </c>
      <c r="Y194" s="114"/>
      <c r="Z194" s="27"/>
      <c r="AA194" s="37"/>
      <c r="AB194" s="37"/>
      <c r="AC194" s="37"/>
      <c r="AD194" s="37"/>
      <c r="AE194" s="111" t="s">
        <v>197</v>
      </c>
    </row>
    <row r="195" ht="15.75" customHeight="1">
      <c r="A195" s="4" t="s">
        <v>64</v>
      </c>
      <c r="B195" s="101">
        <v>43927.0</v>
      </c>
      <c r="C195" s="3">
        <v>0.625</v>
      </c>
      <c r="D195" s="3">
        <v>0.75</v>
      </c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116"/>
      <c r="R195" s="41" t="str">
        <f t="shared" ref="R195:S195" si="102">E195</f>
        <v/>
      </c>
      <c r="S195" s="39" t="str">
        <f t="shared" si="102"/>
        <v/>
      </c>
      <c r="T195" s="39"/>
      <c r="U195" s="39" t="str">
        <f t="shared" si="2"/>
        <v/>
      </c>
      <c r="V195" s="22" t="str">
        <f t="shared" si="3"/>
        <v/>
      </c>
      <c r="W195" s="39" t="str">
        <f t="shared" si="4"/>
        <v/>
      </c>
      <c r="X195" s="39" t="str">
        <f t="shared" si="5"/>
        <v/>
      </c>
      <c r="Y195" s="115"/>
      <c r="Z195" s="44"/>
      <c r="AA195" s="45"/>
      <c r="AB195" s="45"/>
      <c r="AC195" s="45"/>
      <c r="AD195" s="45"/>
      <c r="AE195" s="108" t="s">
        <v>182</v>
      </c>
    </row>
    <row r="196" ht="15.75" customHeight="1">
      <c r="A196" s="8" t="s">
        <v>68</v>
      </c>
      <c r="B196" s="100">
        <v>43928.0</v>
      </c>
      <c r="C196" s="10">
        <v>0.375</v>
      </c>
      <c r="D196" s="10">
        <v>0.5</v>
      </c>
      <c r="E196" s="22"/>
      <c r="F196" s="22"/>
      <c r="G196" s="22"/>
      <c r="H196" s="22"/>
      <c r="I196" s="22"/>
      <c r="J196" s="22"/>
      <c r="K196" s="22"/>
      <c r="L196" s="22"/>
      <c r="M196" s="22">
        <f>L195+L196</f>
        <v>0</v>
      </c>
      <c r="N196" s="22"/>
      <c r="O196" s="22"/>
      <c r="P196" s="22"/>
      <c r="Q196" s="35"/>
      <c r="R196" s="26" t="str">
        <f>E198</f>
        <v/>
      </c>
      <c r="S196" s="22" t="str">
        <f>F196</f>
        <v/>
      </c>
      <c r="T196" s="22">
        <f>(R196+S196)/2</f>
        <v>0</v>
      </c>
      <c r="U196" s="22" t="str">
        <f t="shared" si="2"/>
        <v/>
      </c>
      <c r="V196" s="22" t="str">
        <f t="shared" si="3"/>
        <v/>
      </c>
      <c r="W196" s="22" t="str">
        <f t="shared" si="4"/>
        <v/>
      </c>
      <c r="X196" s="22" t="str">
        <f t="shared" si="5"/>
        <v/>
      </c>
      <c r="Y196" s="114"/>
      <c r="Z196" s="36"/>
      <c r="AA196" s="37"/>
      <c r="AB196" s="37"/>
      <c r="AC196" s="37"/>
      <c r="AD196" s="37"/>
      <c r="AE196" s="112" t="s">
        <v>182</v>
      </c>
    </row>
    <row r="197" ht="15.75" customHeight="1">
      <c r="A197" s="4" t="s">
        <v>68</v>
      </c>
      <c r="B197" s="101">
        <v>43928.0</v>
      </c>
      <c r="C197" s="3">
        <v>0.625</v>
      </c>
      <c r="D197" s="3">
        <v>0.75</v>
      </c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116"/>
      <c r="R197" s="41" t="str">
        <f t="shared" ref="R197:S197" si="103">E197</f>
        <v/>
      </c>
      <c r="S197" s="39" t="str">
        <f t="shared" si="103"/>
        <v/>
      </c>
      <c r="T197" s="39"/>
      <c r="U197" s="39" t="str">
        <f t="shared" si="2"/>
        <v/>
      </c>
      <c r="V197" s="22" t="str">
        <f t="shared" si="3"/>
        <v/>
      </c>
      <c r="W197" s="39" t="str">
        <f t="shared" si="4"/>
        <v/>
      </c>
      <c r="X197" s="39" t="str">
        <f t="shared" si="5"/>
        <v/>
      </c>
      <c r="Y197" s="115"/>
      <c r="Z197" s="44"/>
      <c r="AA197" s="45"/>
      <c r="AB197" s="45"/>
      <c r="AC197" s="45"/>
      <c r="AD197" s="45"/>
      <c r="AE197" s="108" t="s">
        <v>182</v>
      </c>
    </row>
    <row r="198" ht="15.75" customHeight="1">
      <c r="A198" s="8" t="s">
        <v>38</v>
      </c>
      <c r="B198" s="100">
        <v>43929.0</v>
      </c>
      <c r="C198" s="10">
        <v>0.375</v>
      </c>
      <c r="D198" s="10">
        <v>0.5</v>
      </c>
      <c r="E198" s="22"/>
      <c r="F198" s="22"/>
      <c r="G198" s="22"/>
      <c r="H198" s="22"/>
      <c r="I198" s="22"/>
      <c r="J198" s="22"/>
      <c r="K198" s="22"/>
      <c r="L198" s="22"/>
      <c r="M198" s="22">
        <f>L197+L198</f>
        <v>0</v>
      </c>
      <c r="N198" s="22"/>
      <c r="O198" s="22"/>
      <c r="P198" s="22"/>
      <c r="Q198" s="35"/>
      <c r="R198" s="26">
        <f>E200</f>
        <v>33.8</v>
      </c>
      <c r="S198" s="22" t="str">
        <f>F198</f>
        <v/>
      </c>
      <c r="T198" s="22">
        <f>(R198+S198)/2</f>
        <v>16.9</v>
      </c>
      <c r="U198" s="22" t="str">
        <f t="shared" si="2"/>
        <v/>
      </c>
      <c r="V198" s="22" t="str">
        <f t="shared" si="3"/>
        <v/>
      </c>
      <c r="W198" s="22" t="str">
        <f t="shared" si="4"/>
        <v/>
      </c>
      <c r="X198" s="22" t="str">
        <f t="shared" si="5"/>
        <v/>
      </c>
      <c r="Y198" s="114"/>
      <c r="Z198" s="36"/>
      <c r="AA198" s="37"/>
      <c r="AB198" s="37"/>
      <c r="AC198" s="37"/>
      <c r="AD198" s="37"/>
      <c r="AE198" s="112" t="s">
        <v>182</v>
      </c>
    </row>
    <row r="199" ht="15.75" customHeight="1">
      <c r="A199" s="4" t="s">
        <v>38</v>
      </c>
      <c r="B199" s="101">
        <v>43929.0</v>
      </c>
      <c r="C199" s="3">
        <v>0.625</v>
      </c>
      <c r="D199" s="3">
        <v>0.75</v>
      </c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116"/>
      <c r="R199" s="41" t="str">
        <f t="shared" ref="R199:S199" si="104">E199</f>
        <v/>
      </c>
      <c r="S199" s="39" t="str">
        <f t="shared" si="104"/>
        <v/>
      </c>
      <c r="T199" s="39"/>
      <c r="U199" s="39" t="str">
        <f t="shared" si="2"/>
        <v/>
      </c>
      <c r="V199" s="22" t="str">
        <f t="shared" si="3"/>
        <v/>
      </c>
      <c r="W199" s="39" t="str">
        <f t="shared" si="4"/>
        <v/>
      </c>
      <c r="X199" s="39" t="str">
        <f t="shared" si="5"/>
        <v/>
      </c>
      <c r="Y199" s="115"/>
      <c r="Z199" s="44"/>
      <c r="AA199" s="45"/>
      <c r="AB199" s="45"/>
      <c r="AC199" s="45"/>
      <c r="AD199" s="45"/>
      <c r="AE199" s="108" t="s">
        <v>182</v>
      </c>
    </row>
    <row r="200" ht="15.75" customHeight="1">
      <c r="A200" s="8" t="s">
        <v>48</v>
      </c>
      <c r="B200" s="100">
        <v>43930.0</v>
      </c>
      <c r="C200" s="10">
        <v>0.375</v>
      </c>
      <c r="D200" s="10">
        <v>0.5</v>
      </c>
      <c r="E200" s="22">
        <v>33.8</v>
      </c>
      <c r="F200" s="22" t="s">
        <v>204</v>
      </c>
      <c r="G200" s="22">
        <v>29.0</v>
      </c>
      <c r="H200" s="22">
        <v>26.3</v>
      </c>
      <c r="I200" s="22" t="s">
        <v>205</v>
      </c>
      <c r="J200" s="22" t="s">
        <v>81</v>
      </c>
      <c r="K200" s="22" t="s">
        <v>206</v>
      </c>
      <c r="L200" s="22">
        <v>82.25</v>
      </c>
      <c r="M200" s="22">
        <f>L200+L199</f>
        <v>82.25</v>
      </c>
      <c r="N200" s="22">
        <v>505.0</v>
      </c>
      <c r="O200" s="53" t="s">
        <v>195</v>
      </c>
      <c r="P200" s="22" t="s">
        <v>207</v>
      </c>
      <c r="Q200" s="35"/>
      <c r="R200" s="26" t="str">
        <f>E202</f>
        <v/>
      </c>
      <c r="S200" s="22" t="str">
        <f>F200</f>
        <v>23.8</v>
      </c>
      <c r="T200" s="22">
        <f>(R200+S200)/2</f>
        <v>23128.5</v>
      </c>
      <c r="U200" s="22">
        <f t="shared" si="2"/>
        <v>34.21193795</v>
      </c>
      <c r="V200" s="22">
        <f t="shared" si="3"/>
        <v>32.05193795</v>
      </c>
      <c r="W200" s="22">
        <f t="shared" si="4"/>
        <v>40.05279577</v>
      </c>
      <c r="X200" s="22">
        <f t="shared" si="5"/>
        <v>80.02422135</v>
      </c>
      <c r="Y200" s="114"/>
      <c r="Z200" s="36"/>
      <c r="AA200" s="37"/>
      <c r="AB200" s="37"/>
      <c r="AC200" s="37"/>
      <c r="AD200" s="37"/>
      <c r="AE200" s="118"/>
    </row>
    <row r="201" ht="15.75" customHeight="1">
      <c r="A201" s="4" t="s">
        <v>48</v>
      </c>
      <c r="B201" s="101">
        <v>43930.0</v>
      </c>
      <c r="C201" s="3">
        <v>0.625</v>
      </c>
      <c r="D201" s="3">
        <v>0.75</v>
      </c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116"/>
      <c r="R201" s="41" t="str">
        <f t="shared" ref="R201:S201" si="105">E201</f>
        <v/>
      </c>
      <c r="S201" s="39" t="str">
        <f t="shared" si="105"/>
        <v/>
      </c>
      <c r="T201" s="39"/>
      <c r="U201" s="39" t="str">
        <f t="shared" si="2"/>
        <v/>
      </c>
      <c r="V201" s="22" t="str">
        <f t="shared" si="3"/>
        <v/>
      </c>
      <c r="W201" s="39" t="str">
        <f t="shared" si="4"/>
        <v/>
      </c>
      <c r="X201" s="39" t="str">
        <f t="shared" si="5"/>
        <v/>
      </c>
      <c r="Y201" s="115"/>
      <c r="Z201" s="44"/>
      <c r="AA201" s="45"/>
      <c r="AB201" s="45"/>
      <c r="AC201" s="45"/>
      <c r="AD201" s="45"/>
      <c r="AE201" s="52"/>
    </row>
    <row r="202" ht="15.75" customHeight="1">
      <c r="A202" s="8" t="s">
        <v>53</v>
      </c>
      <c r="B202" s="100">
        <v>43931.0</v>
      </c>
      <c r="C202" s="10">
        <v>0.375</v>
      </c>
      <c r="D202" s="10">
        <v>0.5</v>
      </c>
      <c r="E202" s="22"/>
      <c r="F202" s="22"/>
      <c r="G202" s="22"/>
      <c r="H202" s="22"/>
      <c r="I202" s="22"/>
      <c r="J202" s="22"/>
      <c r="K202" s="22"/>
      <c r="L202" s="22"/>
      <c r="M202" s="22">
        <f>L202+L201</f>
        <v>0</v>
      </c>
      <c r="N202" s="22"/>
      <c r="O202" s="22"/>
      <c r="P202" s="22"/>
      <c r="Q202" s="22"/>
      <c r="R202" s="26" t="str">
        <f>E204</f>
        <v/>
      </c>
      <c r="S202" s="22" t="str">
        <f>F202</f>
        <v/>
      </c>
      <c r="T202" s="22">
        <f>(R202+S202)/2</f>
        <v>0</v>
      </c>
      <c r="U202" s="22" t="str">
        <f t="shared" si="2"/>
        <v/>
      </c>
      <c r="V202" s="22" t="str">
        <f t="shared" si="3"/>
        <v/>
      </c>
      <c r="W202" s="22" t="str">
        <f t="shared" si="4"/>
        <v/>
      </c>
      <c r="X202" s="22" t="str">
        <f t="shared" si="5"/>
        <v/>
      </c>
      <c r="Y202" s="114"/>
      <c r="Z202" s="27"/>
      <c r="AA202" s="37"/>
      <c r="AB202" s="37"/>
      <c r="AC202" s="37"/>
      <c r="AD202" s="37"/>
      <c r="AE202" s="49"/>
    </row>
    <row r="203" ht="15.75" customHeight="1">
      <c r="A203" s="4" t="s">
        <v>53</v>
      </c>
      <c r="B203" s="101">
        <v>43931.0</v>
      </c>
      <c r="C203" s="3">
        <v>0.625</v>
      </c>
      <c r="D203" s="3">
        <v>0.75</v>
      </c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41" t="str">
        <f t="shared" ref="R203:S203" si="106">E203</f>
        <v/>
      </c>
      <c r="S203" s="39" t="str">
        <f t="shared" si="106"/>
        <v/>
      </c>
      <c r="T203" s="39"/>
      <c r="U203" s="39" t="str">
        <f t="shared" si="2"/>
        <v/>
      </c>
      <c r="V203" s="22" t="str">
        <f t="shared" si="3"/>
        <v/>
      </c>
      <c r="W203" s="39" t="str">
        <f t="shared" si="4"/>
        <v/>
      </c>
      <c r="X203" s="39" t="str">
        <f t="shared" si="5"/>
        <v/>
      </c>
      <c r="Y203" s="115"/>
      <c r="Z203" s="32"/>
      <c r="AA203" s="45"/>
      <c r="AB203" s="45"/>
      <c r="AC203" s="45"/>
      <c r="AD203" s="119"/>
      <c r="AE203" s="52"/>
    </row>
    <row r="204" ht="15.75" customHeight="1">
      <c r="A204" s="8" t="s">
        <v>58</v>
      </c>
      <c r="B204" s="100">
        <v>43932.0</v>
      </c>
      <c r="C204" s="10">
        <v>0.375</v>
      </c>
      <c r="D204" s="10">
        <v>0.5</v>
      </c>
      <c r="E204" s="22"/>
      <c r="F204" s="22"/>
      <c r="G204" s="22"/>
      <c r="H204" s="22"/>
      <c r="I204" s="22"/>
      <c r="J204" s="22"/>
      <c r="K204" s="22"/>
      <c r="L204" s="22"/>
      <c r="M204" s="22">
        <f>L204+L203</f>
        <v>0</v>
      </c>
      <c r="N204" s="22"/>
      <c r="O204" s="22"/>
      <c r="P204" s="22"/>
      <c r="Q204" s="22"/>
      <c r="R204" s="26" t="str">
        <f>E206</f>
        <v/>
      </c>
      <c r="S204" s="22" t="str">
        <f>F204</f>
        <v/>
      </c>
      <c r="T204" s="22">
        <f>(R204+S204)/2</f>
        <v>0</v>
      </c>
      <c r="U204" s="22" t="str">
        <f t="shared" si="2"/>
        <v/>
      </c>
      <c r="V204" s="22" t="str">
        <f t="shared" si="3"/>
        <v/>
      </c>
      <c r="W204" s="22" t="str">
        <f t="shared" si="4"/>
        <v/>
      </c>
      <c r="X204" s="22" t="str">
        <f t="shared" si="5"/>
        <v/>
      </c>
      <c r="Y204" s="114"/>
      <c r="Z204" s="27"/>
      <c r="AA204" s="37"/>
      <c r="AB204" s="37"/>
      <c r="AC204" s="37"/>
      <c r="AD204" s="37"/>
      <c r="AE204" s="49"/>
    </row>
    <row r="205" ht="15.75" customHeight="1">
      <c r="A205" s="4" t="s">
        <v>58</v>
      </c>
      <c r="B205" s="101">
        <v>43932.0</v>
      </c>
      <c r="C205" s="3">
        <v>0.625</v>
      </c>
      <c r="D205" s="3">
        <v>0.75</v>
      </c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41" t="str">
        <f t="shared" ref="R205:S205" si="107">E205</f>
        <v/>
      </c>
      <c r="S205" s="39" t="str">
        <f t="shared" si="107"/>
        <v/>
      </c>
      <c r="T205" s="39"/>
      <c r="U205" s="39" t="str">
        <f t="shared" si="2"/>
        <v/>
      </c>
      <c r="V205" s="22" t="str">
        <f t="shared" si="3"/>
        <v/>
      </c>
      <c r="W205" s="39" t="str">
        <f t="shared" si="4"/>
        <v/>
      </c>
      <c r="X205" s="39" t="str">
        <f t="shared" si="5"/>
        <v/>
      </c>
      <c r="Y205" s="115"/>
      <c r="Z205" s="32"/>
      <c r="AA205" s="45"/>
      <c r="AB205" s="45"/>
      <c r="AC205" s="45"/>
      <c r="AD205" s="45"/>
      <c r="AE205" s="52"/>
    </row>
    <row r="206" ht="15.75" customHeight="1">
      <c r="A206" s="8" t="s">
        <v>60</v>
      </c>
      <c r="B206" s="120">
        <v>44169.0</v>
      </c>
      <c r="C206" s="10">
        <v>0.375</v>
      </c>
      <c r="D206" s="10">
        <v>0.5</v>
      </c>
      <c r="E206" s="22"/>
      <c r="F206" s="22"/>
      <c r="G206" s="22"/>
      <c r="H206" s="22"/>
      <c r="I206" s="22"/>
      <c r="J206" s="22"/>
      <c r="K206" s="22"/>
      <c r="L206" s="22"/>
      <c r="M206" s="22">
        <f>L205+L206</f>
        <v>0</v>
      </c>
      <c r="N206" s="22"/>
      <c r="O206" s="22"/>
      <c r="P206" s="22"/>
      <c r="Q206" s="22"/>
      <c r="R206" s="26">
        <f>E208</f>
        <v>33.6</v>
      </c>
      <c r="S206" s="22" t="str">
        <f>F206</f>
        <v/>
      </c>
      <c r="T206" s="22">
        <f>(R206+S206)/2</f>
        <v>16.8</v>
      </c>
      <c r="U206" s="22" t="str">
        <f t="shared" si="2"/>
        <v/>
      </c>
      <c r="V206" s="22" t="str">
        <f t="shared" si="3"/>
        <v/>
      </c>
      <c r="W206" s="22" t="str">
        <f t="shared" si="4"/>
        <v/>
      </c>
      <c r="X206" s="22" t="str">
        <f t="shared" si="5"/>
        <v/>
      </c>
      <c r="Y206" s="114"/>
      <c r="Z206" s="27"/>
      <c r="AA206" s="37"/>
      <c r="AB206" s="37"/>
      <c r="AC206" s="37"/>
      <c r="AD206" s="37"/>
      <c r="AE206" s="49"/>
    </row>
    <row r="207" ht="15.75" customHeight="1">
      <c r="A207" s="4" t="s">
        <v>60</v>
      </c>
      <c r="B207" s="101">
        <v>43933.0</v>
      </c>
      <c r="C207" s="3">
        <v>0.625</v>
      </c>
      <c r="D207" s="3">
        <v>0.75</v>
      </c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41" t="str">
        <f t="shared" ref="R207:S207" si="108">E207</f>
        <v/>
      </c>
      <c r="S207" s="39" t="str">
        <f t="shared" si="108"/>
        <v/>
      </c>
      <c r="T207" s="39"/>
      <c r="U207" s="39" t="str">
        <f t="shared" si="2"/>
        <v/>
      </c>
      <c r="V207" s="22" t="str">
        <f t="shared" si="3"/>
        <v/>
      </c>
      <c r="W207" s="39" t="str">
        <f t="shared" si="4"/>
        <v/>
      </c>
      <c r="X207" s="39" t="str">
        <f t="shared" si="5"/>
        <v/>
      </c>
      <c r="Y207" s="115"/>
      <c r="Z207" s="32"/>
      <c r="AA207" s="45"/>
      <c r="AB207" s="45"/>
      <c r="AC207" s="45"/>
      <c r="AD207" s="45"/>
      <c r="AE207" s="52"/>
    </row>
    <row r="208" ht="15.75" customHeight="1">
      <c r="A208" s="8" t="s">
        <v>64</v>
      </c>
      <c r="B208" s="100">
        <v>43934.0</v>
      </c>
      <c r="C208" s="10">
        <v>0.375</v>
      </c>
      <c r="D208" s="10">
        <v>0.5</v>
      </c>
      <c r="E208" s="22">
        <v>33.6</v>
      </c>
      <c r="F208" s="22">
        <v>23.4</v>
      </c>
      <c r="G208" s="22">
        <v>27.4</v>
      </c>
      <c r="H208" s="22">
        <v>25.8</v>
      </c>
      <c r="I208" s="22">
        <v>1.4</v>
      </c>
      <c r="J208" s="22" t="s">
        <v>61</v>
      </c>
      <c r="K208" s="22">
        <v>28.2</v>
      </c>
      <c r="L208" s="22">
        <v>88.0</v>
      </c>
      <c r="M208" s="22">
        <f>L207+L208</f>
        <v>88</v>
      </c>
      <c r="N208" s="22">
        <v>473.0</v>
      </c>
      <c r="O208" s="53" t="s">
        <v>195</v>
      </c>
      <c r="P208" s="22">
        <v>64.62</v>
      </c>
      <c r="Q208" s="22"/>
      <c r="R208" s="26" t="str">
        <f>E210</f>
        <v/>
      </c>
      <c r="S208" s="22">
        <f>F208</f>
        <v>23.4</v>
      </c>
      <c r="T208" s="22">
        <f>(R208+S208)/2</f>
        <v>11.7</v>
      </c>
      <c r="U208" s="22">
        <f t="shared" si="2"/>
        <v>33.21594473</v>
      </c>
      <c r="V208" s="22">
        <f t="shared" si="3"/>
        <v>31.93594473</v>
      </c>
      <c r="W208" s="22">
        <f t="shared" si="4"/>
        <v>36.49517019</v>
      </c>
      <c r="X208" s="22">
        <f t="shared" si="5"/>
        <v>87.50731829</v>
      </c>
      <c r="Y208" s="114"/>
      <c r="Z208" s="27"/>
      <c r="AA208" s="37">
        <v>1.0</v>
      </c>
      <c r="AB208" s="37">
        <v>1.0</v>
      </c>
      <c r="AC208" s="37">
        <v>3.0</v>
      </c>
      <c r="AD208" s="37">
        <v>3.0</v>
      </c>
      <c r="AE208" s="49"/>
    </row>
    <row r="209" ht="15.75" customHeight="1">
      <c r="A209" s="4" t="s">
        <v>64</v>
      </c>
      <c r="B209" s="101">
        <v>43934.0</v>
      </c>
      <c r="C209" s="3">
        <v>0.625</v>
      </c>
      <c r="D209" s="3">
        <v>0.75</v>
      </c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116"/>
      <c r="R209" s="41" t="str">
        <f t="shared" ref="R209:S209" si="109">E209</f>
        <v/>
      </c>
      <c r="S209" s="39" t="str">
        <f t="shared" si="109"/>
        <v/>
      </c>
      <c r="T209" s="39"/>
      <c r="U209" s="39" t="str">
        <f t="shared" si="2"/>
        <v/>
      </c>
      <c r="V209" s="22" t="str">
        <f t="shared" si="3"/>
        <v/>
      </c>
      <c r="W209" s="39" t="str">
        <f t="shared" si="4"/>
        <v/>
      </c>
      <c r="X209" s="39" t="str">
        <f t="shared" si="5"/>
        <v/>
      </c>
      <c r="Y209" s="116"/>
      <c r="Z209" s="44"/>
      <c r="AA209" s="45"/>
      <c r="AB209" s="45"/>
      <c r="AC209" s="45"/>
      <c r="AD209" s="45"/>
      <c r="AE209" s="108"/>
    </row>
    <row r="210" ht="15.75" customHeight="1">
      <c r="A210" s="8" t="s">
        <v>68</v>
      </c>
      <c r="B210" s="100">
        <v>43935.0</v>
      </c>
      <c r="C210" s="10">
        <v>0.375</v>
      </c>
      <c r="D210" s="10">
        <v>0.5</v>
      </c>
      <c r="E210" s="22"/>
      <c r="F210" s="22"/>
      <c r="G210" s="22"/>
      <c r="H210" s="22"/>
      <c r="I210" s="22"/>
      <c r="J210" s="22"/>
      <c r="K210" s="22"/>
      <c r="L210" s="22"/>
      <c r="M210" s="22">
        <f>L210+L209</f>
        <v>0</v>
      </c>
      <c r="N210" s="22"/>
      <c r="O210" s="22"/>
      <c r="P210" s="22"/>
      <c r="Q210" s="35"/>
      <c r="R210" s="26" t="str">
        <f>E212</f>
        <v/>
      </c>
      <c r="S210" s="22" t="str">
        <f>F210</f>
        <v/>
      </c>
      <c r="T210" s="22">
        <f>(R210+S210)/2</f>
        <v>0</v>
      </c>
      <c r="U210" s="22" t="str">
        <f t="shared" si="2"/>
        <v/>
      </c>
      <c r="V210" s="22" t="str">
        <f t="shared" si="3"/>
        <v/>
      </c>
      <c r="W210" s="22" t="str">
        <f t="shared" si="4"/>
        <v/>
      </c>
      <c r="X210" s="22" t="str">
        <f t="shared" si="5"/>
        <v/>
      </c>
      <c r="Y210" s="35"/>
      <c r="Z210" s="36"/>
      <c r="AA210" s="37"/>
      <c r="AB210" s="37"/>
      <c r="AC210" s="37"/>
      <c r="AD210" s="37"/>
      <c r="AE210" s="49"/>
    </row>
    <row r="211" ht="15.75" customHeight="1">
      <c r="A211" s="4" t="s">
        <v>68</v>
      </c>
      <c r="B211" s="101">
        <v>43935.0</v>
      </c>
      <c r="C211" s="3">
        <v>0.625</v>
      </c>
      <c r="D211" s="3">
        <v>0.75</v>
      </c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116"/>
      <c r="R211" s="41" t="str">
        <f t="shared" ref="R211:S211" si="110">E211</f>
        <v/>
      </c>
      <c r="S211" s="39" t="str">
        <f t="shared" si="110"/>
        <v/>
      </c>
      <c r="T211" s="39"/>
      <c r="U211" s="39" t="str">
        <f t="shared" si="2"/>
        <v/>
      </c>
      <c r="V211" s="22" t="str">
        <f t="shared" si="3"/>
        <v/>
      </c>
      <c r="W211" s="39" t="str">
        <f t="shared" si="4"/>
        <v/>
      </c>
      <c r="X211" s="39" t="str">
        <f t="shared" si="5"/>
        <v/>
      </c>
      <c r="Y211" s="116"/>
      <c r="Z211" s="44"/>
      <c r="AA211" s="45"/>
      <c r="AB211" s="45"/>
      <c r="AC211" s="45"/>
      <c r="AD211" s="45"/>
      <c r="AE211" s="52"/>
    </row>
    <row r="212" ht="15.75" customHeight="1">
      <c r="A212" s="8" t="s">
        <v>38</v>
      </c>
      <c r="B212" s="100">
        <v>43936.0</v>
      </c>
      <c r="C212" s="10">
        <v>0.375</v>
      </c>
      <c r="D212" s="10">
        <v>0.5</v>
      </c>
      <c r="E212" s="22"/>
      <c r="F212" s="22"/>
      <c r="G212" s="22"/>
      <c r="H212" s="22"/>
      <c r="I212" s="22"/>
      <c r="J212" s="22"/>
      <c r="K212" s="22"/>
      <c r="L212" s="22"/>
      <c r="M212" s="22">
        <f>L212+L211</f>
        <v>0</v>
      </c>
      <c r="N212" s="22"/>
      <c r="O212" s="22"/>
      <c r="P212" s="22"/>
      <c r="Q212" s="35"/>
      <c r="R212" s="26">
        <f>E214</f>
        <v>32.4</v>
      </c>
      <c r="S212" s="22" t="str">
        <f>F212</f>
        <v/>
      </c>
      <c r="T212" s="22">
        <f>(R212+S212)/2</f>
        <v>16.2</v>
      </c>
      <c r="U212" s="22" t="str">
        <f t="shared" si="2"/>
        <v/>
      </c>
      <c r="V212" s="22" t="str">
        <f t="shared" si="3"/>
        <v/>
      </c>
      <c r="W212" s="22" t="str">
        <f t="shared" si="4"/>
        <v/>
      </c>
      <c r="X212" s="22" t="str">
        <f t="shared" si="5"/>
        <v/>
      </c>
      <c r="Y212" s="35"/>
      <c r="Z212" s="36"/>
      <c r="AA212" s="37"/>
      <c r="AB212" s="37"/>
      <c r="AC212" s="37"/>
      <c r="AD212" s="37"/>
      <c r="AE212" s="49"/>
    </row>
    <row r="213" ht="15.75" customHeight="1">
      <c r="A213" s="4" t="s">
        <v>38</v>
      </c>
      <c r="B213" s="101">
        <v>43936.0</v>
      </c>
      <c r="C213" s="3">
        <v>0.625</v>
      </c>
      <c r="D213" s="3">
        <v>0.75</v>
      </c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116"/>
      <c r="R213" s="41" t="str">
        <f t="shared" ref="R213:S213" si="111">E213</f>
        <v/>
      </c>
      <c r="S213" s="39" t="str">
        <f t="shared" si="111"/>
        <v/>
      </c>
      <c r="T213" s="39"/>
      <c r="U213" s="39" t="str">
        <f t="shared" si="2"/>
        <v/>
      </c>
      <c r="V213" s="22" t="str">
        <f t="shared" si="3"/>
        <v/>
      </c>
      <c r="W213" s="39" t="str">
        <f t="shared" si="4"/>
        <v/>
      </c>
      <c r="X213" s="39" t="str">
        <f t="shared" si="5"/>
        <v/>
      </c>
      <c r="Y213" s="116"/>
      <c r="Z213" s="44"/>
      <c r="AA213" s="45"/>
      <c r="AB213" s="45"/>
      <c r="AC213" s="45"/>
      <c r="AD213" s="45"/>
      <c r="AE213" s="52"/>
    </row>
    <row r="214" ht="15.75" customHeight="1">
      <c r="A214" s="8" t="s">
        <v>48</v>
      </c>
      <c r="B214" s="100">
        <v>43937.0</v>
      </c>
      <c r="C214" s="10">
        <v>0.375</v>
      </c>
      <c r="D214" s="10">
        <v>0.5</v>
      </c>
      <c r="E214" s="22">
        <v>32.4</v>
      </c>
      <c r="F214" s="22">
        <v>22.6</v>
      </c>
      <c r="G214" s="22">
        <v>27.0</v>
      </c>
      <c r="H214" s="22">
        <v>26.0</v>
      </c>
      <c r="I214" s="22">
        <v>1.7</v>
      </c>
      <c r="J214" s="22" t="s">
        <v>81</v>
      </c>
      <c r="K214" s="22">
        <v>29.0</v>
      </c>
      <c r="L214" s="22">
        <v>111.75</v>
      </c>
      <c r="M214" s="22">
        <f>L214+L213</f>
        <v>111.75</v>
      </c>
      <c r="N214" s="22">
        <v>838.0</v>
      </c>
      <c r="O214" s="53" t="s">
        <v>195</v>
      </c>
      <c r="P214" s="22">
        <v>54.23</v>
      </c>
      <c r="Q214" s="35"/>
      <c r="R214" s="26" t="str">
        <f>E216</f>
        <v/>
      </c>
      <c r="S214" s="22">
        <f>F214</f>
        <v>22.6</v>
      </c>
      <c r="T214" s="22">
        <f>(R214+S214)/2</f>
        <v>11.3</v>
      </c>
      <c r="U214" s="22">
        <f t="shared" si="2"/>
        <v>33.61126698</v>
      </c>
      <c r="V214" s="22">
        <f t="shared" si="3"/>
        <v>32.81126698</v>
      </c>
      <c r="W214" s="22">
        <f t="shared" si="4"/>
        <v>35.65000614</v>
      </c>
      <c r="X214" s="22">
        <f t="shared" si="5"/>
        <v>92.03719869</v>
      </c>
      <c r="Y214" s="35"/>
      <c r="Z214" s="36"/>
      <c r="AA214" s="37">
        <v>1.0</v>
      </c>
      <c r="AB214" s="37">
        <v>1.0</v>
      </c>
      <c r="AC214" s="37">
        <v>3.0</v>
      </c>
      <c r="AD214" s="37">
        <v>2.0</v>
      </c>
      <c r="AE214" s="111" t="s">
        <v>210</v>
      </c>
    </row>
    <row r="215" ht="15.75" customHeight="1">
      <c r="A215" s="4" t="s">
        <v>48</v>
      </c>
      <c r="B215" s="101">
        <v>43937.0</v>
      </c>
      <c r="C215" s="3">
        <v>0.625</v>
      </c>
      <c r="D215" s="3">
        <v>0.75</v>
      </c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116"/>
      <c r="R215" s="41" t="str">
        <f t="shared" ref="R215:S215" si="112">E215</f>
        <v/>
      </c>
      <c r="S215" s="42" t="str">
        <f t="shared" si="112"/>
        <v/>
      </c>
      <c r="T215" s="39"/>
      <c r="U215" s="42" t="str">
        <f t="shared" si="2"/>
        <v/>
      </c>
      <c r="V215" s="22" t="str">
        <f t="shared" si="3"/>
        <v/>
      </c>
      <c r="W215" s="42" t="str">
        <f t="shared" si="4"/>
        <v/>
      </c>
      <c r="X215" s="42" t="str">
        <f t="shared" si="5"/>
        <v/>
      </c>
      <c r="Y215" s="43"/>
      <c r="Z215" s="44"/>
      <c r="AA215" s="45"/>
      <c r="AB215" s="45"/>
      <c r="AC215" s="45"/>
      <c r="AD215" s="45"/>
      <c r="AE215" s="52"/>
    </row>
    <row r="216" ht="15.75" customHeight="1">
      <c r="A216" s="8" t="s">
        <v>53</v>
      </c>
      <c r="B216" s="100">
        <v>43938.0</v>
      </c>
      <c r="C216" s="10">
        <v>0.375</v>
      </c>
      <c r="D216" s="10">
        <v>0.5</v>
      </c>
      <c r="E216" s="22"/>
      <c r="F216" s="22"/>
      <c r="G216" s="22"/>
      <c r="H216" s="22"/>
      <c r="I216" s="22"/>
      <c r="J216" s="22"/>
      <c r="K216" s="22"/>
      <c r="L216" s="22"/>
      <c r="M216" s="22">
        <f>L215+L216</f>
        <v>0</v>
      </c>
      <c r="N216" s="22"/>
      <c r="O216" s="22"/>
      <c r="P216" s="22"/>
      <c r="Q216" s="35"/>
      <c r="R216" s="26" t="str">
        <f>E218</f>
        <v/>
      </c>
      <c r="S216" s="22" t="str">
        <f>F216</f>
        <v/>
      </c>
      <c r="T216" s="22">
        <f>(R216+S216)/2</f>
        <v>0</v>
      </c>
      <c r="U216" s="22" t="str">
        <f t="shared" si="2"/>
        <v/>
      </c>
      <c r="V216" s="22" t="str">
        <f t="shared" si="3"/>
        <v/>
      </c>
      <c r="W216" s="22" t="str">
        <f t="shared" si="4"/>
        <v/>
      </c>
      <c r="X216" s="22" t="str">
        <f t="shared" si="5"/>
        <v/>
      </c>
      <c r="Y216" s="35"/>
      <c r="Z216" s="36"/>
      <c r="AA216" s="37"/>
      <c r="AB216" s="37"/>
      <c r="AC216" s="37"/>
      <c r="AD216" s="37"/>
      <c r="AE216" s="49"/>
    </row>
    <row r="217" ht="15.75" customHeight="1">
      <c r="A217" s="4" t="s">
        <v>53</v>
      </c>
      <c r="B217" s="101">
        <v>43938.0</v>
      </c>
      <c r="C217" s="3">
        <v>0.625</v>
      </c>
      <c r="D217" s="3">
        <v>0.75</v>
      </c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41" t="str">
        <f t="shared" ref="R217:S217" si="113">E217</f>
        <v/>
      </c>
      <c r="S217" s="42" t="str">
        <f t="shared" si="113"/>
        <v/>
      </c>
      <c r="T217" s="39"/>
      <c r="U217" s="42" t="str">
        <f t="shared" si="2"/>
        <v/>
      </c>
      <c r="V217" s="22" t="str">
        <f t="shared" si="3"/>
        <v/>
      </c>
      <c r="W217" s="42" t="str">
        <f t="shared" si="4"/>
        <v/>
      </c>
      <c r="X217" s="42" t="str">
        <f t="shared" si="5"/>
        <v/>
      </c>
      <c r="Y217" s="43"/>
      <c r="Z217" s="32"/>
      <c r="AA217" s="45"/>
      <c r="AB217" s="45"/>
      <c r="AC217" s="45"/>
      <c r="AD217" s="45"/>
      <c r="AE217" s="52"/>
    </row>
    <row r="218" ht="15.75" customHeight="1">
      <c r="A218" s="8" t="s">
        <v>58</v>
      </c>
      <c r="B218" s="100">
        <v>43939.0</v>
      </c>
      <c r="C218" s="10">
        <v>0.375</v>
      </c>
      <c r="D218" s="10">
        <v>0.5</v>
      </c>
      <c r="E218" s="22"/>
      <c r="F218" s="22"/>
      <c r="G218" s="22"/>
      <c r="H218" s="22"/>
      <c r="I218" s="22"/>
      <c r="J218" s="22"/>
      <c r="K218" s="22"/>
      <c r="L218" s="22"/>
      <c r="M218" s="22">
        <f>L217+L218</f>
        <v>0</v>
      </c>
      <c r="N218" s="22"/>
      <c r="O218" s="22"/>
      <c r="P218" s="22"/>
      <c r="Q218" s="22"/>
      <c r="R218" s="26" t="str">
        <f>E220</f>
        <v/>
      </c>
      <c r="S218" s="22" t="str">
        <f>F218</f>
        <v/>
      </c>
      <c r="T218" s="22">
        <f>(R218+S218)/2</f>
        <v>0</v>
      </c>
      <c r="U218" s="22" t="str">
        <f t="shared" si="2"/>
        <v/>
      </c>
      <c r="V218" s="22" t="str">
        <f t="shared" si="3"/>
        <v/>
      </c>
      <c r="W218" s="22" t="str">
        <f t="shared" si="4"/>
        <v/>
      </c>
      <c r="X218" s="22" t="str">
        <f t="shared" si="5"/>
        <v/>
      </c>
      <c r="Y218" s="35"/>
      <c r="Z218" s="27"/>
      <c r="AA218" s="37"/>
      <c r="AB218" s="37"/>
      <c r="AC218" s="37"/>
      <c r="AD218" s="37"/>
      <c r="AE218" s="49"/>
    </row>
    <row r="219" ht="15.75" customHeight="1">
      <c r="A219" s="4" t="s">
        <v>58</v>
      </c>
      <c r="B219" s="101">
        <v>43939.0</v>
      </c>
      <c r="C219" s="3">
        <v>0.625</v>
      </c>
      <c r="D219" s="3">
        <v>0.75</v>
      </c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41" t="str">
        <f t="shared" ref="R219:S219" si="114">E219</f>
        <v/>
      </c>
      <c r="S219" s="42" t="str">
        <f t="shared" si="114"/>
        <v/>
      </c>
      <c r="T219" s="39"/>
      <c r="U219" s="42" t="str">
        <f t="shared" si="2"/>
        <v/>
      </c>
      <c r="V219" s="22" t="str">
        <f t="shared" si="3"/>
        <v/>
      </c>
      <c r="W219" s="42" t="str">
        <f t="shared" si="4"/>
        <v/>
      </c>
      <c r="X219" s="42" t="str">
        <f t="shared" si="5"/>
        <v/>
      </c>
      <c r="Y219" s="43"/>
      <c r="Z219" s="32"/>
      <c r="AA219" s="45"/>
      <c r="AB219" s="45"/>
      <c r="AC219" s="45"/>
      <c r="AD219" s="45"/>
      <c r="AE219" s="52"/>
    </row>
    <row r="220" ht="15.75" customHeight="1">
      <c r="A220" s="8" t="s">
        <v>60</v>
      </c>
      <c r="B220" s="100">
        <v>43940.0</v>
      </c>
      <c r="C220" s="10">
        <v>0.375</v>
      </c>
      <c r="D220" s="10">
        <v>0.5</v>
      </c>
      <c r="E220" s="22"/>
      <c r="F220" s="22"/>
      <c r="G220" s="22"/>
      <c r="H220" s="22"/>
      <c r="I220" s="22"/>
      <c r="J220" s="22"/>
      <c r="K220" s="22"/>
      <c r="L220" s="22"/>
      <c r="M220" s="22">
        <f>L220+L219</f>
        <v>0</v>
      </c>
      <c r="N220" s="22"/>
      <c r="O220" s="22"/>
      <c r="P220" s="22"/>
      <c r="Q220" s="22"/>
      <c r="R220" s="26">
        <f>E222</f>
        <v>34.8</v>
      </c>
      <c r="S220" s="22" t="str">
        <f>F220</f>
        <v/>
      </c>
      <c r="T220" s="22">
        <f>(R220+S220)/2</f>
        <v>17.4</v>
      </c>
      <c r="U220" s="22" t="str">
        <f t="shared" si="2"/>
        <v/>
      </c>
      <c r="V220" s="22" t="str">
        <f t="shared" si="3"/>
        <v/>
      </c>
      <c r="W220" s="22" t="str">
        <f t="shared" si="4"/>
        <v/>
      </c>
      <c r="X220" s="22" t="str">
        <f t="shared" si="5"/>
        <v/>
      </c>
      <c r="Y220" s="35"/>
      <c r="Z220" s="27"/>
      <c r="AA220" s="37"/>
      <c r="AB220" s="37"/>
      <c r="AC220" s="37"/>
      <c r="AD220" s="37"/>
      <c r="AE220" s="49"/>
    </row>
    <row r="221" ht="15.75" customHeight="1">
      <c r="A221" s="4" t="s">
        <v>60</v>
      </c>
      <c r="B221" s="101">
        <v>43940.0</v>
      </c>
      <c r="C221" s="3">
        <v>0.625</v>
      </c>
      <c r="D221" s="3">
        <v>0.75</v>
      </c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41" t="str">
        <f t="shared" ref="R221:S221" si="115">E221</f>
        <v/>
      </c>
      <c r="S221" s="42" t="str">
        <f t="shared" si="115"/>
        <v/>
      </c>
      <c r="T221" s="39"/>
      <c r="U221" s="42" t="str">
        <f t="shared" si="2"/>
        <v/>
      </c>
      <c r="V221" s="22" t="str">
        <f t="shared" si="3"/>
        <v/>
      </c>
      <c r="W221" s="42" t="str">
        <f t="shared" si="4"/>
        <v/>
      </c>
      <c r="X221" s="42" t="str">
        <f t="shared" si="5"/>
        <v/>
      </c>
      <c r="Y221" s="43"/>
      <c r="Z221" s="32"/>
      <c r="AA221" s="45"/>
      <c r="AB221" s="45"/>
      <c r="AC221" s="45"/>
      <c r="AD221" s="45"/>
      <c r="AE221" s="52"/>
    </row>
    <row r="222" ht="15.75" customHeight="1">
      <c r="A222" s="8" t="s">
        <v>64</v>
      </c>
      <c r="B222" s="100">
        <v>43941.0</v>
      </c>
      <c r="C222" s="10">
        <v>0.375</v>
      </c>
      <c r="D222" s="10">
        <v>0.5</v>
      </c>
      <c r="E222" s="22">
        <v>34.8</v>
      </c>
      <c r="F222" s="22">
        <v>22.6</v>
      </c>
      <c r="G222" s="22">
        <v>28.0</v>
      </c>
      <c r="H222" s="22">
        <v>26.2</v>
      </c>
      <c r="I222" s="22">
        <v>1.5</v>
      </c>
      <c r="J222" s="22" t="s">
        <v>56</v>
      </c>
      <c r="K222" s="22">
        <v>27.7</v>
      </c>
      <c r="L222" s="22">
        <v>115.0</v>
      </c>
      <c r="M222" s="22">
        <f>L222+L221</f>
        <v>115</v>
      </c>
      <c r="N222" s="22">
        <v>724.0</v>
      </c>
      <c r="O222" s="53" t="s">
        <v>195</v>
      </c>
      <c r="P222" s="22">
        <v>59.08</v>
      </c>
      <c r="Q222" s="22"/>
      <c r="R222" s="26" t="str">
        <f>E224</f>
        <v/>
      </c>
      <c r="S222" s="22">
        <f>F222</f>
        <v>22.6</v>
      </c>
      <c r="T222" s="22">
        <f>(R222+S222)/2</f>
        <v>11.3</v>
      </c>
      <c r="U222" s="22">
        <f t="shared" si="2"/>
        <v>34.01068335</v>
      </c>
      <c r="V222" s="22">
        <f t="shared" si="3"/>
        <v>32.57068335</v>
      </c>
      <c r="W222" s="22">
        <f t="shared" si="4"/>
        <v>37.79562539</v>
      </c>
      <c r="X222" s="22">
        <f t="shared" si="5"/>
        <v>86.17580212</v>
      </c>
      <c r="Y222" s="35"/>
      <c r="Z222" s="27"/>
      <c r="AA222" s="37">
        <v>1.0</v>
      </c>
      <c r="AB222" s="37">
        <v>1.0</v>
      </c>
      <c r="AC222" s="37">
        <v>3.0</v>
      </c>
      <c r="AD222" s="37">
        <v>2.0</v>
      </c>
      <c r="AE222" s="49"/>
    </row>
    <row r="223" ht="15.75" customHeight="1">
      <c r="A223" s="4" t="s">
        <v>64</v>
      </c>
      <c r="B223" s="101">
        <v>43941.0</v>
      </c>
      <c r="C223" s="3">
        <v>0.625</v>
      </c>
      <c r="D223" s="3">
        <v>0.75</v>
      </c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41" t="str">
        <f t="shared" ref="R223:S223" si="116">E223</f>
        <v/>
      </c>
      <c r="S223" s="39" t="str">
        <f t="shared" si="116"/>
        <v/>
      </c>
      <c r="T223" s="39"/>
      <c r="U223" s="39" t="str">
        <f t="shared" si="2"/>
        <v/>
      </c>
      <c r="V223" s="22" t="str">
        <f t="shared" si="3"/>
        <v/>
      </c>
      <c r="W223" s="39" t="str">
        <f t="shared" si="4"/>
        <v/>
      </c>
      <c r="X223" s="39" t="str">
        <f t="shared" si="5"/>
        <v/>
      </c>
      <c r="Y223" s="116"/>
      <c r="Z223" s="32"/>
      <c r="AA223" s="45"/>
      <c r="AB223" s="45"/>
      <c r="AC223" s="45"/>
      <c r="AD223" s="45"/>
      <c r="AE223" s="52"/>
    </row>
    <row r="224" ht="15.75" customHeight="1">
      <c r="A224" s="8" t="s">
        <v>68</v>
      </c>
      <c r="B224" s="100">
        <v>43942.0</v>
      </c>
      <c r="C224" s="10">
        <v>0.375</v>
      </c>
      <c r="D224" s="10">
        <v>0.5</v>
      </c>
      <c r="E224" s="22"/>
      <c r="F224" s="22"/>
      <c r="G224" s="22"/>
      <c r="H224" s="22"/>
      <c r="I224" s="22"/>
      <c r="J224" s="22"/>
      <c r="K224" s="22"/>
      <c r="L224" s="22"/>
      <c r="M224" s="22">
        <f>L224+L223</f>
        <v>0</v>
      </c>
      <c r="N224" s="22"/>
      <c r="O224" s="22"/>
      <c r="P224" s="22"/>
      <c r="Q224" s="22"/>
      <c r="R224" s="26" t="str">
        <f>E226</f>
        <v/>
      </c>
      <c r="S224" s="22" t="str">
        <f>F224</f>
        <v/>
      </c>
      <c r="T224" s="22">
        <f>(R224+S224)/2</f>
        <v>0</v>
      </c>
      <c r="U224" s="22" t="str">
        <f t="shared" si="2"/>
        <v/>
      </c>
      <c r="V224" s="22" t="str">
        <f t="shared" si="3"/>
        <v/>
      </c>
      <c r="W224" s="22" t="str">
        <f t="shared" si="4"/>
        <v/>
      </c>
      <c r="X224" s="22" t="str">
        <f t="shared" si="5"/>
        <v/>
      </c>
      <c r="Y224" s="35"/>
      <c r="Z224" s="27"/>
      <c r="AA224" s="37"/>
      <c r="AB224" s="37"/>
      <c r="AC224" s="37"/>
      <c r="AD224" s="37"/>
      <c r="AE224" s="49"/>
    </row>
    <row r="225" ht="15.75" customHeight="1">
      <c r="A225" s="4" t="s">
        <v>68</v>
      </c>
      <c r="B225" s="101">
        <v>43942.0</v>
      </c>
      <c r="C225" s="3">
        <v>0.625</v>
      </c>
      <c r="D225" s="3">
        <v>0.75</v>
      </c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41" t="str">
        <f t="shared" ref="R225:S225" si="117">E225</f>
        <v/>
      </c>
      <c r="S225" s="39" t="str">
        <f t="shared" si="117"/>
        <v/>
      </c>
      <c r="T225" s="39"/>
      <c r="U225" s="39" t="str">
        <f t="shared" si="2"/>
        <v/>
      </c>
      <c r="V225" s="22" t="str">
        <f t="shared" si="3"/>
        <v/>
      </c>
      <c r="W225" s="39" t="str">
        <f t="shared" si="4"/>
        <v/>
      </c>
      <c r="X225" s="39" t="str">
        <f t="shared" si="5"/>
        <v/>
      </c>
      <c r="Y225" s="116"/>
      <c r="Z225" s="32"/>
      <c r="AA225" s="45"/>
      <c r="AB225" s="45"/>
      <c r="AC225" s="45"/>
      <c r="AD225" s="45"/>
      <c r="AE225" s="52"/>
    </row>
    <row r="226" ht="15.75" customHeight="1">
      <c r="A226" s="8" t="s">
        <v>38</v>
      </c>
      <c r="B226" s="100">
        <v>43943.0</v>
      </c>
      <c r="C226" s="10">
        <v>0.375</v>
      </c>
      <c r="D226" s="10">
        <v>0.5</v>
      </c>
      <c r="E226" s="22"/>
      <c r="F226" s="22"/>
      <c r="G226" s="22"/>
      <c r="H226" s="22"/>
      <c r="I226" s="22"/>
      <c r="J226" s="22"/>
      <c r="K226" s="22"/>
      <c r="L226" s="22"/>
      <c r="M226" s="22">
        <f t="shared" ref="M226:M228" si="118">L225+L226</f>
        <v>0</v>
      </c>
      <c r="N226" s="22"/>
      <c r="O226" s="22"/>
      <c r="P226" s="22"/>
      <c r="Q226" s="22"/>
      <c r="R226" s="26">
        <f>E228</f>
        <v>33.9</v>
      </c>
      <c r="S226" s="22" t="str">
        <f>F226</f>
        <v/>
      </c>
      <c r="T226" s="22">
        <f>(R226+S226)/2</f>
        <v>16.95</v>
      </c>
      <c r="U226" s="22" t="str">
        <f t="shared" si="2"/>
        <v/>
      </c>
      <c r="V226" s="22" t="str">
        <f t="shared" si="3"/>
        <v/>
      </c>
      <c r="W226" s="22" t="str">
        <f t="shared" si="4"/>
        <v/>
      </c>
      <c r="X226" s="22" t="str">
        <f t="shared" si="5"/>
        <v/>
      </c>
      <c r="Y226" s="35"/>
      <c r="Z226" s="27"/>
      <c r="AA226" s="37"/>
      <c r="AB226" s="37"/>
      <c r="AC226" s="37"/>
      <c r="AD226" s="37"/>
      <c r="AE226" s="49"/>
    </row>
    <row r="227" ht="15.75" customHeight="1">
      <c r="A227" s="4" t="s">
        <v>38</v>
      </c>
      <c r="B227" s="101">
        <v>43943.0</v>
      </c>
      <c r="C227" s="3">
        <v>0.625</v>
      </c>
      <c r="D227" s="3">
        <v>0.75</v>
      </c>
      <c r="E227" s="39"/>
      <c r="F227" s="39"/>
      <c r="G227" s="39"/>
      <c r="H227" s="39"/>
      <c r="I227" s="39"/>
      <c r="J227" s="39"/>
      <c r="K227" s="39"/>
      <c r="L227" s="39"/>
      <c r="M227" s="39">
        <f t="shared" si="118"/>
        <v>0</v>
      </c>
      <c r="N227" s="39"/>
      <c r="O227" s="39"/>
      <c r="P227" s="39"/>
      <c r="Q227" s="39"/>
      <c r="R227" s="41" t="str">
        <f t="shared" ref="R227:S227" si="119">E227</f>
        <v/>
      </c>
      <c r="S227" s="39" t="str">
        <f t="shared" si="119"/>
        <v/>
      </c>
      <c r="T227" s="39"/>
      <c r="U227" s="39" t="str">
        <f t="shared" si="2"/>
        <v/>
      </c>
      <c r="V227" s="22" t="str">
        <f t="shared" si="3"/>
        <v/>
      </c>
      <c r="W227" s="39" t="str">
        <f t="shared" si="4"/>
        <v/>
      </c>
      <c r="X227" s="39" t="str">
        <f t="shared" si="5"/>
        <v/>
      </c>
      <c r="Y227" s="116"/>
      <c r="Z227" s="32"/>
      <c r="AA227" s="45"/>
      <c r="AB227" s="45"/>
      <c r="AC227" s="45"/>
      <c r="AD227" s="45"/>
      <c r="AE227" s="52"/>
    </row>
    <row r="228" ht="15.75" customHeight="1">
      <c r="A228" s="8" t="s">
        <v>48</v>
      </c>
      <c r="B228" s="100">
        <v>43944.0</v>
      </c>
      <c r="C228" s="10">
        <v>0.375</v>
      </c>
      <c r="D228" s="10">
        <v>0.5</v>
      </c>
      <c r="E228" s="22">
        <v>33.9</v>
      </c>
      <c r="F228" s="22">
        <v>23.6</v>
      </c>
      <c r="G228" s="22">
        <v>27.5</v>
      </c>
      <c r="H228" s="22">
        <v>26.4</v>
      </c>
      <c r="I228" s="22">
        <v>1.1</v>
      </c>
      <c r="J228" s="22" t="s">
        <v>65</v>
      </c>
      <c r="K228" s="22">
        <v>28.0</v>
      </c>
      <c r="L228" s="22">
        <v>39.5</v>
      </c>
      <c r="M228" s="22">
        <f t="shared" si="118"/>
        <v>39.5</v>
      </c>
      <c r="N228" s="22">
        <v>258.0</v>
      </c>
      <c r="O228" s="22">
        <v>86.65</v>
      </c>
      <c r="P228" s="22">
        <v>62.5</v>
      </c>
      <c r="Q228" s="22"/>
      <c r="R228" s="26" t="str">
        <f>E230</f>
        <v/>
      </c>
      <c r="S228" s="22">
        <f>F228</f>
        <v>23.6</v>
      </c>
      <c r="T228" s="22">
        <f>(R228+S228)/2</f>
        <v>11.8</v>
      </c>
      <c r="U228" s="22">
        <f t="shared" si="2"/>
        <v>34.41422945</v>
      </c>
      <c r="V228" s="22">
        <f t="shared" si="3"/>
        <v>33.53422945</v>
      </c>
      <c r="W228" s="22">
        <f t="shared" si="4"/>
        <v>36.70916751</v>
      </c>
      <c r="X228" s="22">
        <f t="shared" si="5"/>
        <v>91.35110307</v>
      </c>
      <c r="Y228" s="35">
        <f>P222+L228-O228</f>
        <v>11.93</v>
      </c>
      <c r="Z228" s="27"/>
      <c r="AA228" s="37"/>
      <c r="AB228" s="37"/>
      <c r="AC228" s="37"/>
      <c r="AD228" s="37"/>
      <c r="AE228" s="49"/>
    </row>
    <row r="229" ht="15.75" customHeight="1">
      <c r="A229" s="4" t="s">
        <v>48</v>
      </c>
      <c r="B229" s="101">
        <v>43944.0</v>
      </c>
      <c r="C229" s="3">
        <v>0.625</v>
      </c>
      <c r="D229" s="3">
        <v>0.75</v>
      </c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41" t="str">
        <f t="shared" ref="R229:S229" si="120">E229</f>
        <v/>
      </c>
      <c r="S229" s="42" t="str">
        <f t="shared" si="120"/>
        <v/>
      </c>
      <c r="T229" s="39"/>
      <c r="U229" s="42" t="str">
        <f t="shared" si="2"/>
        <v/>
      </c>
      <c r="V229" s="22" t="str">
        <f t="shared" si="3"/>
        <v/>
      </c>
      <c r="W229" s="42" t="str">
        <f t="shared" si="4"/>
        <v/>
      </c>
      <c r="X229" s="42" t="str">
        <f t="shared" si="5"/>
        <v/>
      </c>
      <c r="Y229" s="43"/>
      <c r="Z229" s="32"/>
      <c r="AA229" s="45"/>
      <c r="AB229" s="45"/>
      <c r="AC229" s="45"/>
      <c r="AD229" s="45"/>
      <c r="AE229" s="52"/>
    </row>
    <row r="230" ht="15.75" customHeight="1">
      <c r="A230" s="8" t="s">
        <v>53</v>
      </c>
      <c r="B230" s="100">
        <v>43945.0</v>
      </c>
      <c r="C230" s="10">
        <v>0.375</v>
      </c>
      <c r="D230" s="10">
        <v>0.5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6" t="str">
        <f>E232</f>
        <v/>
      </c>
      <c r="S230" s="22" t="str">
        <f>F230</f>
        <v/>
      </c>
      <c r="T230" s="22">
        <f>(R230+S230)/2</f>
        <v>0</v>
      </c>
      <c r="U230" s="22" t="str">
        <f t="shared" si="2"/>
        <v/>
      </c>
      <c r="V230" s="22" t="str">
        <f t="shared" si="3"/>
        <v/>
      </c>
      <c r="W230" s="22" t="str">
        <f t="shared" si="4"/>
        <v/>
      </c>
      <c r="X230" s="22" t="str">
        <f t="shared" si="5"/>
        <v/>
      </c>
      <c r="Y230" s="35"/>
      <c r="Z230" s="27"/>
      <c r="AA230" s="37"/>
      <c r="AB230" s="37"/>
      <c r="AC230" s="37"/>
      <c r="AD230" s="37"/>
      <c r="AE230" s="49"/>
    </row>
    <row r="231" ht="15.75" customHeight="1">
      <c r="A231" s="4" t="s">
        <v>53</v>
      </c>
      <c r="B231" s="101">
        <v>43945.0</v>
      </c>
      <c r="C231" s="3">
        <v>0.625</v>
      </c>
      <c r="D231" s="3">
        <v>0.75</v>
      </c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41" t="str">
        <f t="shared" ref="R231:S231" si="121">E231</f>
        <v/>
      </c>
      <c r="S231" s="42" t="str">
        <f t="shared" si="121"/>
        <v/>
      </c>
      <c r="T231" s="39"/>
      <c r="U231" s="42" t="str">
        <f t="shared" si="2"/>
        <v/>
      </c>
      <c r="V231" s="22" t="str">
        <f t="shared" si="3"/>
        <v/>
      </c>
      <c r="W231" s="42" t="str">
        <f t="shared" si="4"/>
        <v/>
      </c>
      <c r="X231" s="42" t="str">
        <f t="shared" si="5"/>
        <v/>
      </c>
      <c r="Y231" s="43"/>
      <c r="Z231" s="32"/>
      <c r="AA231" s="45"/>
      <c r="AB231" s="45"/>
      <c r="AC231" s="45"/>
      <c r="AD231" s="45"/>
      <c r="AE231" s="52"/>
    </row>
    <row r="232" ht="15.75" customHeight="1">
      <c r="A232" s="8" t="s">
        <v>58</v>
      </c>
      <c r="B232" s="100">
        <v>43946.0</v>
      </c>
      <c r="C232" s="10">
        <v>0.375</v>
      </c>
      <c r="D232" s="10">
        <v>0.5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6" t="str">
        <f>E234</f>
        <v/>
      </c>
      <c r="S232" s="22" t="str">
        <f>F232</f>
        <v/>
      </c>
      <c r="T232" s="22">
        <f>(R232+S232)/2</f>
        <v>0</v>
      </c>
      <c r="U232" s="22" t="str">
        <f t="shared" si="2"/>
        <v/>
      </c>
      <c r="V232" s="22" t="str">
        <f t="shared" si="3"/>
        <v/>
      </c>
      <c r="W232" s="22" t="str">
        <f t="shared" si="4"/>
        <v/>
      </c>
      <c r="X232" s="22" t="str">
        <f t="shared" si="5"/>
        <v/>
      </c>
      <c r="Y232" s="35"/>
      <c r="Z232" s="27"/>
      <c r="AA232" s="37"/>
      <c r="AB232" s="37"/>
      <c r="AC232" s="37"/>
      <c r="AD232" s="37"/>
      <c r="AE232" s="49"/>
    </row>
    <row r="233" ht="15.75" customHeight="1">
      <c r="A233" s="4" t="s">
        <v>58</v>
      </c>
      <c r="B233" s="101">
        <v>43946.0</v>
      </c>
      <c r="C233" s="3">
        <v>0.625</v>
      </c>
      <c r="D233" s="3">
        <v>0.75</v>
      </c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41" t="str">
        <f t="shared" ref="R233:S233" si="122">E233</f>
        <v/>
      </c>
      <c r="S233" s="42" t="str">
        <f t="shared" si="122"/>
        <v/>
      </c>
      <c r="T233" s="39"/>
      <c r="U233" s="42" t="str">
        <f t="shared" si="2"/>
        <v/>
      </c>
      <c r="V233" s="22" t="str">
        <f t="shared" si="3"/>
        <v/>
      </c>
      <c r="W233" s="42" t="str">
        <f t="shared" si="4"/>
        <v/>
      </c>
      <c r="X233" s="42" t="str">
        <f t="shared" si="5"/>
        <v/>
      </c>
      <c r="Y233" s="43"/>
      <c r="Z233" s="32"/>
      <c r="AA233" s="45"/>
      <c r="AB233" s="45"/>
      <c r="AC233" s="45"/>
      <c r="AD233" s="45"/>
      <c r="AE233" s="52"/>
    </row>
    <row r="234" ht="15.75" customHeight="1">
      <c r="A234" s="8" t="s">
        <v>60</v>
      </c>
      <c r="B234" s="109">
        <v>43947.0</v>
      </c>
      <c r="C234" s="10">
        <v>0.375</v>
      </c>
      <c r="D234" s="10">
        <v>0.5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6">
        <f>E236</f>
        <v>35.2</v>
      </c>
      <c r="S234" s="22" t="str">
        <f>F234</f>
        <v/>
      </c>
      <c r="T234" s="22">
        <f>(R234+S234)/2</f>
        <v>17.6</v>
      </c>
      <c r="U234" s="22" t="str">
        <f t="shared" si="2"/>
        <v/>
      </c>
      <c r="V234" s="22" t="str">
        <f t="shared" si="3"/>
        <v/>
      </c>
      <c r="W234" s="22" t="str">
        <f t="shared" si="4"/>
        <v/>
      </c>
      <c r="X234" s="22" t="str">
        <f t="shared" si="5"/>
        <v/>
      </c>
      <c r="Y234" s="35"/>
      <c r="Z234" s="27"/>
      <c r="AA234" s="37"/>
      <c r="AB234" s="37"/>
      <c r="AC234" s="37"/>
      <c r="AD234" s="37"/>
      <c r="AE234" s="49"/>
    </row>
    <row r="235" ht="15.75" customHeight="1">
      <c r="A235" s="4" t="s">
        <v>60</v>
      </c>
      <c r="B235" s="101">
        <v>43947.0</v>
      </c>
      <c r="C235" s="3">
        <v>0.625</v>
      </c>
      <c r="D235" s="3">
        <v>0.75</v>
      </c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41" t="str">
        <f t="shared" ref="R235:S235" si="123">E235</f>
        <v/>
      </c>
      <c r="S235" s="42" t="str">
        <f t="shared" si="123"/>
        <v/>
      </c>
      <c r="T235" s="39"/>
      <c r="U235" s="42" t="str">
        <f t="shared" si="2"/>
        <v/>
      </c>
      <c r="V235" s="22" t="str">
        <f t="shared" si="3"/>
        <v/>
      </c>
      <c r="W235" s="42" t="str">
        <f t="shared" si="4"/>
        <v/>
      </c>
      <c r="X235" s="42" t="str">
        <f t="shared" si="5"/>
        <v/>
      </c>
      <c r="Y235" s="43"/>
      <c r="Z235" s="32"/>
      <c r="AA235" s="45"/>
      <c r="AB235" s="45"/>
      <c r="AC235" s="45"/>
      <c r="AD235" s="45"/>
      <c r="AE235" s="52"/>
    </row>
    <row r="236" ht="15.75" customHeight="1">
      <c r="A236" s="8" t="s">
        <v>64</v>
      </c>
      <c r="B236" s="100">
        <v>43948.0</v>
      </c>
      <c r="C236" s="10">
        <v>0.375</v>
      </c>
      <c r="D236" s="10">
        <v>0.5</v>
      </c>
      <c r="E236" s="22">
        <v>35.2</v>
      </c>
      <c r="F236" s="22">
        <v>23.6</v>
      </c>
      <c r="G236" s="22">
        <v>27.6</v>
      </c>
      <c r="H236" s="22">
        <v>26.2</v>
      </c>
      <c r="I236" s="22">
        <v>2.1</v>
      </c>
      <c r="J236" s="22" t="s">
        <v>79</v>
      </c>
      <c r="K236" s="22">
        <v>28.3</v>
      </c>
      <c r="L236" s="22">
        <v>38.25</v>
      </c>
      <c r="M236" s="22"/>
      <c r="N236" s="22">
        <v>225.0</v>
      </c>
      <c r="O236" s="22">
        <v>79.92</v>
      </c>
      <c r="P236" s="22">
        <v>62.02</v>
      </c>
      <c r="Q236" s="22"/>
      <c r="R236" s="26" t="str">
        <f>E238</f>
        <v/>
      </c>
      <c r="S236" s="22">
        <f>F236</f>
        <v>23.6</v>
      </c>
      <c r="T236" s="22">
        <f>(R236+S236)/2</f>
        <v>11.8</v>
      </c>
      <c r="U236" s="22">
        <f t="shared" si="2"/>
        <v>34.01068335</v>
      </c>
      <c r="V236" s="22">
        <f t="shared" si="3"/>
        <v>32.89068335</v>
      </c>
      <c r="W236" s="22">
        <f t="shared" si="4"/>
        <v>36.92425667</v>
      </c>
      <c r="X236" s="22">
        <f t="shared" si="5"/>
        <v>89.07608795</v>
      </c>
      <c r="Y236" s="35">
        <f>P228+L236-O236</f>
        <v>20.83</v>
      </c>
      <c r="Z236" s="27"/>
      <c r="AA236" s="37">
        <v>1.0</v>
      </c>
      <c r="AB236" s="37">
        <v>1.0</v>
      </c>
      <c r="AC236" s="37">
        <v>3.0</v>
      </c>
      <c r="AD236" s="37">
        <v>3.0</v>
      </c>
      <c r="AE236" s="49"/>
    </row>
    <row r="237" ht="15.75" customHeight="1">
      <c r="A237" s="4" t="s">
        <v>64</v>
      </c>
      <c r="B237" s="101">
        <v>43948.0</v>
      </c>
      <c r="C237" s="3">
        <v>0.625</v>
      </c>
      <c r="D237" s="3">
        <v>0.75</v>
      </c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41" t="str">
        <f>E237</f>
        <v/>
      </c>
      <c r="S237" s="39"/>
      <c r="T237" s="39"/>
      <c r="U237" s="39"/>
      <c r="V237" s="22" t="str">
        <f t="shared" si="3"/>
        <v/>
      </c>
      <c r="W237" s="39"/>
      <c r="X237" s="39"/>
      <c r="Y237" s="116"/>
      <c r="Z237" s="44"/>
      <c r="AA237" s="45"/>
      <c r="AB237" s="45"/>
      <c r="AC237" s="45"/>
      <c r="AD237" s="45"/>
      <c r="AE237" s="52"/>
    </row>
    <row r="238" ht="15.75" customHeight="1">
      <c r="A238" s="8" t="s">
        <v>68</v>
      </c>
      <c r="B238" s="100">
        <v>43949.0</v>
      </c>
      <c r="C238" s="10">
        <v>0.375</v>
      </c>
      <c r="D238" s="10">
        <v>0.5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6" t="str">
        <f>E240</f>
        <v/>
      </c>
      <c r="S238" s="22"/>
      <c r="T238" s="22">
        <f>(R238+S238)/2</f>
        <v>0</v>
      </c>
      <c r="U238" s="22"/>
      <c r="V238" s="22" t="str">
        <f t="shared" si="3"/>
        <v/>
      </c>
      <c r="W238" s="22"/>
      <c r="X238" s="22"/>
      <c r="Y238" s="35"/>
      <c r="Z238" s="36"/>
      <c r="AA238" s="37"/>
      <c r="AB238" s="37"/>
      <c r="AC238" s="37"/>
      <c r="AD238" s="37"/>
      <c r="AE238" s="49"/>
    </row>
    <row r="239" ht="15.75" customHeight="1">
      <c r="A239" s="4" t="s">
        <v>68</v>
      </c>
      <c r="B239" s="101">
        <v>43949.0</v>
      </c>
      <c r="C239" s="3">
        <v>0.625</v>
      </c>
      <c r="D239" s="3">
        <v>0.75</v>
      </c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41" t="str">
        <f>E239</f>
        <v/>
      </c>
      <c r="S239" s="39"/>
      <c r="T239" s="39"/>
      <c r="U239" s="39"/>
      <c r="V239" s="22" t="str">
        <f t="shared" si="3"/>
        <v/>
      </c>
      <c r="W239" s="39"/>
      <c r="X239" s="39"/>
      <c r="Y239" s="116"/>
      <c r="Z239" s="44"/>
      <c r="AA239" s="45"/>
      <c r="AB239" s="45"/>
      <c r="AC239" s="45"/>
      <c r="AD239" s="45"/>
      <c r="AE239" s="52"/>
    </row>
    <row r="240" ht="15.75" customHeight="1">
      <c r="A240" s="8" t="s">
        <v>38</v>
      </c>
      <c r="B240" s="100">
        <v>43950.0</v>
      </c>
      <c r="C240" s="10">
        <v>0.375</v>
      </c>
      <c r="D240" s="10">
        <v>0.5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6" t="str">
        <f>E242</f>
        <v>32.6</v>
      </c>
      <c r="S240" s="22"/>
      <c r="T240" s="22"/>
      <c r="U240" s="22"/>
      <c r="V240" s="22" t="str">
        <f t="shared" si="3"/>
        <v/>
      </c>
      <c r="W240" s="22"/>
      <c r="X240" s="22"/>
      <c r="Y240" s="35"/>
      <c r="Z240" s="36"/>
      <c r="AA240" s="37"/>
      <c r="AB240" s="37"/>
      <c r="AC240" s="37"/>
      <c r="AD240" s="37"/>
      <c r="AE240" s="49"/>
    </row>
    <row r="241" ht="15.75" customHeight="1">
      <c r="A241" s="4" t="s">
        <v>38</v>
      </c>
      <c r="B241" s="101">
        <v>43950.0</v>
      </c>
      <c r="C241" s="3">
        <v>0.625</v>
      </c>
      <c r="D241" s="3">
        <v>0.75</v>
      </c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41" t="str">
        <f>E241</f>
        <v/>
      </c>
      <c r="S241" s="39"/>
      <c r="T241" s="39"/>
      <c r="U241" s="39"/>
      <c r="V241" s="22" t="str">
        <f t="shared" si="3"/>
        <v/>
      </c>
      <c r="W241" s="39"/>
      <c r="X241" s="39"/>
      <c r="Y241" s="116"/>
      <c r="Z241" s="44"/>
      <c r="AA241" s="45"/>
      <c r="AB241" s="45"/>
      <c r="AC241" s="45"/>
      <c r="AD241" s="45"/>
      <c r="AE241" s="52"/>
    </row>
    <row r="242" ht="15.75" customHeight="1">
      <c r="A242" s="8" t="s">
        <v>48</v>
      </c>
      <c r="B242" s="100">
        <v>43951.0</v>
      </c>
      <c r="C242" s="10">
        <v>0.375</v>
      </c>
      <c r="D242" s="10">
        <v>0.5</v>
      </c>
      <c r="E242" s="22" t="s">
        <v>213</v>
      </c>
      <c r="F242" s="22" t="s">
        <v>214</v>
      </c>
      <c r="G242" s="22">
        <v>30.8</v>
      </c>
      <c r="H242" s="22">
        <v>27.8</v>
      </c>
      <c r="I242" s="22" t="s">
        <v>215</v>
      </c>
      <c r="J242" s="22" t="s">
        <v>61</v>
      </c>
      <c r="K242" s="22"/>
      <c r="L242" s="22">
        <v>1.12</v>
      </c>
      <c r="M242" s="22"/>
      <c r="N242" s="22">
        <v>0.0</v>
      </c>
      <c r="O242" s="22" t="s">
        <v>216</v>
      </c>
      <c r="P242" s="22">
        <v>74.3</v>
      </c>
      <c r="Q242" s="22"/>
      <c r="R242" s="26" t="str">
        <f>E244</f>
        <v/>
      </c>
      <c r="S242" s="22" t="str">
        <f>F242</f>
        <v>23.6</v>
      </c>
      <c r="T242" s="22">
        <f>(R242+S242)/2</f>
        <v>23098</v>
      </c>
      <c r="U242" s="22">
        <f>IF(H242="","",6.1078*(10^(((7.5*H242)/(237.3+H242)))))</f>
        <v>37.3577292</v>
      </c>
      <c r="V242" s="22">
        <f t="shared" si="3"/>
        <v>34.9577292</v>
      </c>
      <c r="W242" s="22">
        <f>IF(G242="","",6.1078*(10^(((7.5*G242)/(237.3+G242)))))</f>
        <v>44.41233496</v>
      </c>
      <c r="X242" s="22">
        <f>IF(W242="","",(V242/W242)*100)</f>
        <v>78.71175707</v>
      </c>
      <c r="Y242" s="35" t="s">
        <v>217</v>
      </c>
      <c r="Z242" s="36"/>
      <c r="AA242" s="37"/>
      <c r="AB242" s="37"/>
      <c r="AC242" s="37"/>
      <c r="AD242" s="37"/>
      <c r="AE242" s="49"/>
    </row>
    <row r="243" ht="15.75" customHeight="1">
      <c r="A243" s="4" t="s">
        <v>48</v>
      </c>
      <c r="B243" s="101">
        <v>43951.0</v>
      </c>
      <c r="C243" s="3">
        <v>0.625</v>
      </c>
      <c r="D243" s="3">
        <v>0.75</v>
      </c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41" t="str">
        <f>E243</f>
        <v/>
      </c>
      <c r="S243" s="39"/>
      <c r="T243" s="39"/>
      <c r="U243" s="39"/>
      <c r="V243" s="22" t="str">
        <f t="shared" si="3"/>
        <v/>
      </c>
      <c r="W243" s="39"/>
      <c r="X243" s="39"/>
      <c r="Y243" s="116"/>
      <c r="Z243" s="44"/>
      <c r="AA243" s="45"/>
      <c r="AB243" s="45"/>
      <c r="AC243" s="45"/>
      <c r="AD243" s="45"/>
      <c r="AE243" s="52"/>
    </row>
    <row r="244" ht="15.75" customHeight="1">
      <c r="A244" s="8" t="s">
        <v>53</v>
      </c>
      <c r="B244" s="100">
        <v>43952.0</v>
      </c>
      <c r="C244" s="10">
        <v>0.375</v>
      </c>
      <c r="D244" s="10">
        <v>0.5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6" t="str">
        <f>E246</f>
        <v/>
      </c>
      <c r="S244" s="22" t="str">
        <f>F244</f>
        <v/>
      </c>
      <c r="T244" s="22">
        <f>(R244+S244)/2</f>
        <v>0</v>
      </c>
      <c r="U244" s="22" t="str">
        <f>IF(H244="","",6.1078*(10^(((7.5*H244)/(237.3+H244)))))</f>
        <v/>
      </c>
      <c r="V244" s="22" t="str">
        <f t="shared" si="3"/>
        <v/>
      </c>
      <c r="W244" s="22" t="str">
        <f>IF(G244="","",6.1078*(10^(((7.5*G244)/(237.3+G244)))))</f>
        <v/>
      </c>
      <c r="X244" s="22" t="str">
        <f>IF(W244="","",(V244/W244)*100)</f>
        <v/>
      </c>
      <c r="Y244" s="35"/>
      <c r="Z244" s="27"/>
      <c r="AA244" s="37"/>
      <c r="AB244" s="37"/>
      <c r="AC244" s="37"/>
      <c r="AD244" s="37"/>
      <c r="AE244" s="49"/>
    </row>
    <row r="245" ht="15.75" customHeight="1">
      <c r="A245" s="4" t="s">
        <v>53</v>
      </c>
      <c r="B245" s="101">
        <v>43952.0</v>
      </c>
      <c r="C245" s="3">
        <v>0.625</v>
      </c>
      <c r="D245" s="3">
        <v>0.75</v>
      </c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41" t="str">
        <f>E245</f>
        <v/>
      </c>
      <c r="S245" s="39"/>
      <c r="T245" s="39"/>
      <c r="U245" s="39"/>
      <c r="V245" s="22" t="str">
        <f t="shared" si="3"/>
        <v/>
      </c>
      <c r="W245" s="39"/>
      <c r="X245" s="39"/>
      <c r="Y245" s="116"/>
      <c r="Z245" s="32"/>
      <c r="AA245" s="45"/>
      <c r="AB245" s="45"/>
      <c r="AC245" s="45"/>
      <c r="AD245" s="45"/>
      <c r="AE245" s="52"/>
    </row>
    <row r="246" ht="15.75" customHeight="1">
      <c r="A246" s="8" t="s">
        <v>58</v>
      </c>
      <c r="B246" s="100">
        <v>43953.0</v>
      </c>
      <c r="C246" s="10">
        <v>0.375</v>
      </c>
      <c r="D246" s="10">
        <v>0.5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6" t="str">
        <f>E248</f>
        <v/>
      </c>
      <c r="S246" s="22" t="str">
        <f>F246</f>
        <v/>
      </c>
      <c r="T246" s="22">
        <f>(R246+S246)/2</f>
        <v>0</v>
      </c>
      <c r="U246" s="22" t="str">
        <f>IF(H246="","",6.1078*(10^(((7.5*H246)/(237.3+H246)))))</f>
        <v/>
      </c>
      <c r="V246" s="22" t="str">
        <f t="shared" si="3"/>
        <v/>
      </c>
      <c r="W246" s="22" t="str">
        <f>IF(G246="","",6.1078*(10^(((7.5*G246)/(237.3+G246)))))</f>
        <v/>
      </c>
      <c r="X246" s="22" t="str">
        <f>IF(W246="","",(V246/W246)*100)</f>
        <v/>
      </c>
      <c r="Y246" s="35"/>
      <c r="Z246" s="27"/>
      <c r="AA246" s="37"/>
      <c r="AB246" s="37"/>
      <c r="AC246" s="37"/>
      <c r="AD246" s="37"/>
      <c r="AE246" s="49"/>
    </row>
    <row r="247" ht="15.75" customHeight="1">
      <c r="A247" s="4" t="s">
        <v>58</v>
      </c>
      <c r="B247" s="101">
        <v>43953.0</v>
      </c>
      <c r="C247" s="3">
        <v>0.625</v>
      </c>
      <c r="D247" s="3">
        <v>0.75</v>
      </c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41" t="str">
        <f>E247</f>
        <v/>
      </c>
      <c r="S247" s="39"/>
      <c r="T247" s="39"/>
      <c r="U247" s="39"/>
      <c r="V247" s="22" t="str">
        <f t="shared" si="3"/>
        <v/>
      </c>
      <c r="W247" s="39"/>
      <c r="X247" s="39"/>
      <c r="Y247" s="116"/>
      <c r="Z247" s="32"/>
      <c r="AA247" s="45"/>
      <c r="AB247" s="45"/>
      <c r="AC247" s="45"/>
      <c r="AD247" s="45"/>
      <c r="AE247" s="52"/>
    </row>
    <row r="248" ht="15.75" customHeight="1">
      <c r="A248" s="8" t="s">
        <v>60</v>
      </c>
      <c r="B248" s="100">
        <v>43954.0</v>
      </c>
      <c r="C248" s="10">
        <v>0.375</v>
      </c>
      <c r="D248" s="10">
        <v>0.5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6" t="str">
        <f>E250</f>
        <v/>
      </c>
      <c r="S248" s="22" t="str">
        <f>F248</f>
        <v/>
      </c>
      <c r="T248" s="22">
        <f>(R248+S248)/2</f>
        <v>0</v>
      </c>
      <c r="U248" s="22" t="str">
        <f>IF(H248="","",6.1078*(10^(((7.5*H248)/(237.3+H248)))))</f>
        <v/>
      </c>
      <c r="V248" s="22" t="str">
        <f t="shared" si="3"/>
        <v/>
      </c>
      <c r="W248" s="22" t="str">
        <f>IF(G248="","",6.1078*(10^(((7.5*G248)/(237.3+G248)))))</f>
        <v/>
      </c>
      <c r="X248" s="22" t="str">
        <f>IF(W248="","",(V248/W248)*100)</f>
        <v/>
      </c>
      <c r="Y248" s="35"/>
      <c r="Z248" s="27"/>
      <c r="AA248" s="37"/>
      <c r="AB248" s="37"/>
      <c r="AC248" s="37"/>
      <c r="AD248" s="37"/>
      <c r="AE248" s="49"/>
    </row>
    <row r="249" ht="15.75" customHeight="1">
      <c r="A249" s="4" t="s">
        <v>60</v>
      </c>
      <c r="B249" s="101">
        <v>43954.0</v>
      </c>
      <c r="C249" s="3">
        <v>0.625</v>
      </c>
      <c r="D249" s="3">
        <v>0.75</v>
      </c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41" t="str">
        <f>E249</f>
        <v/>
      </c>
      <c r="S249" s="39"/>
      <c r="T249" s="39"/>
      <c r="U249" s="39"/>
      <c r="V249" s="22" t="str">
        <f t="shared" si="3"/>
        <v/>
      </c>
      <c r="W249" s="39"/>
      <c r="X249" s="39"/>
      <c r="Y249" s="116"/>
      <c r="Z249" s="32"/>
      <c r="AA249" s="45"/>
      <c r="AB249" s="45"/>
      <c r="AC249" s="45"/>
      <c r="AD249" s="45"/>
      <c r="AE249" s="52"/>
    </row>
    <row r="250" ht="15.75" customHeight="1">
      <c r="A250" s="8" t="s">
        <v>64</v>
      </c>
      <c r="B250" s="100">
        <v>43955.0</v>
      </c>
      <c r="C250" s="10">
        <v>0.375</v>
      </c>
      <c r="D250" s="10">
        <v>0.5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6" t="str">
        <f>E252</f>
        <v/>
      </c>
      <c r="S250" s="22" t="str">
        <f>F250</f>
        <v/>
      </c>
      <c r="T250" s="22">
        <f>(R250+S250)/2</f>
        <v>0</v>
      </c>
      <c r="U250" s="22" t="str">
        <f>IF(H250="","",6.1078*(10^(((7.5*H250)/(237.3+H250)))))</f>
        <v/>
      </c>
      <c r="V250" s="22" t="str">
        <f t="shared" si="3"/>
        <v/>
      </c>
      <c r="W250" s="22" t="str">
        <f>IF(G250="","",6.1078*(10^(((7.5*G250)/(237.3+G250)))))</f>
        <v/>
      </c>
      <c r="X250" s="22" t="str">
        <f>IF(W250="","",(V250/W250)*100)</f>
        <v/>
      </c>
      <c r="Y250" s="35"/>
      <c r="Z250" s="27"/>
      <c r="AA250" s="37"/>
      <c r="AB250" s="37"/>
      <c r="AC250" s="37"/>
      <c r="AD250" s="37"/>
      <c r="AE250" s="49"/>
    </row>
    <row r="251" ht="15.75" customHeight="1">
      <c r="A251" s="4" t="s">
        <v>64</v>
      </c>
      <c r="B251" s="101">
        <v>43955.0</v>
      </c>
      <c r="C251" s="3">
        <v>0.625</v>
      </c>
      <c r="D251" s="3">
        <v>0.75</v>
      </c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41" t="str">
        <f>E251</f>
        <v/>
      </c>
      <c r="S251" s="39"/>
      <c r="T251" s="39"/>
      <c r="U251" s="39"/>
      <c r="V251" s="22" t="str">
        <f t="shared" si="3"/>
        <v/>
      </c>
      <c r="W251" s="39"/>
      <c r="X251" s="39"/>
      <c r="Y251" s="116"/>
      <c r="Z251" s="32"/>
      <c r="AA251" s="45"/>
      <c r="AB251" s="45"/>
      <c r="AC251" s="45"/>
      <c r="AD251" s="45"/>
      <c r="AE251" s="52"/>
    </row>
    <row r="252" ht="15.75" customHeight="1">
      <c r="A252" s="8" t="s">
        <v>68</v>
      </c>
      <c r="B252" s="100">
        <v>43956.0</v>
      </c>
      <c r="C252" s="10">
        <v>0.375</v>
      </c>
      <c r="D252" s="10">
        <v>0.5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6">
        <f>E254</f>
        <v>34.4</v>
      </c>
      <c r="S252" s="22" t="str">
        <f>F252</f>
        <v/>
      </c>
      <c r="T252" s="22">
        <f>(R252+S252)/2</f>
        <v>17.2</v>
      </c>
      <c r="U252" s="22" t="str">
        <f>IF(H252="","",6.1078*(10^(((7.5*H252)/(237.3+H252)))))</f>
        <v/>
      </c>
      <c r="V252" s="22" t="str">
        <f t="shared" si="3"/>
        <v/>
      </c>
      <c r="W252" s="22" t="str">
        <f>IF(G252="","",6.1078*(10^(((7.5*G252)/(237.3+G252)))))</f>
        <v/>
      </c>
      <c r="X252" s="22" t="str">
        <f>IF(W252="","",(V252/W252)*100)</f>
        <v/>
      </c>
      <c r="Y252" s="35"/>
      <c r="Z252" s="27"/>
      <c r="AA252" s="37"/>
      <c r="AB252" s="37"/>
      <c r="AC252" s="37"/>
      <c r="AD252" s="37"/>
      <c r="AE252" s="49"/>
    </row>
    <row r="253" ht="15.75" customHeight="1">
      <c r="A253" s="4" t="s">
        <v>68</v>
      </c>
      <c r="B253" s="101">
        <v>43956.0</v>
      </c>
      <c r="C253" s="3">
        <v>0.625</v>
      </c>
      <c r="D253" s="3">
        <v>0.75</v>
      </c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41" t="str">
        <f>E253</f>
        <v/>
      </c>
      <c r="S253" s="39"/>
      <c r="T253" s="39"/>
      <c r="U253" s="39"/>
      <c r="V253" s="22" t="str">
        <f t="shared" si="3"/>
        <v/>
      </c>
      <c r="W253" s="39"/>
      <c r="X253" s="39"/>
      <c r="Y253" s="116"/>
      <c r="Z253" s="32"/>
      <c r="AA253" s="45"/>
      <c r="AB253" s="45"/>
      <c r="AC253" s="45"/>
      <c r="AD253" s="45"/>
      <c r="AE253" s="52"/>
    </row>
    <row r="254" ht="15.75" customHeight="1">
      <c r="A254" s="8" t="s">
        <v>38</v>
      </c>
      <c r="B254" s="100">
        <v>43957.0</v>
      </c>
      <c r="C254" s="10">
        <v>0.375</v>
      </c>
      <c r="D254" s="10">
        <v>0.5</v>
      </c>
      <c r="E254" s="22">
        <v>34.4</v>
      </c>
      <c r="F254" s="22">
        <v>23.3</v>
      </c>
      <c r="G254" s="22">
        <v>29.2</v>
      </c>
      <c r="H254" s="22">
        <v>27.4</v>
      </c>
      <c r="I254" s="22">
        <v>1.7</v>
      </c>
      <c r="J254" s="22" t="s">
        <v>79</v>
      </c>
      <c r="K254" s="22"/>
      <c r="L254" s="22">
        <v>95.0</v>
      </c>
      <c r="M254" s="22"/>
      <c r="N254" s="22">
        <v>505.0</v>
      </c>
      <c r="O254" s="22">
        <v>79.28</v>
      </c>
      <c r="P254" s="22"/>
      <c r="Q254" s="22"/>
      <c r="R254" s="26" t="str">
        <f>E256</f>
        <v/>
      </c>
      <c r="S254" s="22">
        <f>F254</f>
        <v>23.3</v>
      </c>
      <c r="T254" s="22">
        <f>(R254+S254)/2</f>
        <v>11.65</v>
      </c>
      <c r="U254" s="22">
        <f>IF(H254="","",6.1078*(10^(((7.5*H254)/(237.3+H254)))))</f>
        <v>36.49517019</v>
      </c>
      <c r="V254" s="22">
        <f t="shared" si="3"/>
        <v>35.05517019</v>
      </c>
      <c r="W254" s="22">
        <f>IF(G254="","",6.1078*(10^(((7.5*G254)/(237.3+G254)))))</f>
        <v>40.51803823</v>
      </c>
      <c r="X254" s="22">
        <f>IF(W254="","",(V254/W254)*100)</f>
        <v>86.5174419</v>
      </c>
      <c r="Y254" s="35"/>
      <c r="Z254" s="27"/>
      <c r="AA254" s="37"/>
      <c r="AB254" s="37"/>
      <c r="AC254" s="37"/>
      <c r="AD254" s="37"/>
      <c r="AE254" s="49"/>
    </row>
    <row r="255" ht="15.75" customHeight="1">
      <c r="A255" s="4" t="s">
        <v>38</v>
      </c>
      <c r="B255" s="101">
        <v>43957.0</v>
      </c>
      <c r="C255" s="3">
        <v>0.625</v>
      </c>
      <c r="D255" s="3">
        <v>0.75</v>
      </c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41" t="str">
        <f>E255</f>
        <v/>
      </c>
      <c r="S255" s="39"/>
      <c r="T255" s="39"/>
      <c r="U255" s="39"/>
      <c r="V255" s="22" t="str">
        <f t="shared" si="3"/>
        <v/>
      </c>
      <c r="W255" s="39"/>
      <c r="X255" s="39"/>
      <c r="Y255" s="116"/>
      <c r="Z255" s="32"/>
      <c r="AA255" s="45"/>
      <c r="AB255" s="45"/>
      <c r="AC255" s="45"/>
      <c r="AD255" s="45"/>
      <c r="AE255" s="52"/>
    </row>
    <row r="256" ht="15.75" customHeight="1">
      <c r="A256" s="8" t="s">
        <v>48</v>
      </c>
      <c r="B256" s="100">
        <v>43958.0</v>
      </c>
      <c r="C256" s="10">
        <v>0.375</v>
      </c>
      <c r="D256" s="10">
        <v>0.5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6" t="str">
        <f>E258</f>
        <v/>
      </c>
      <c r="S256" s="22" t="str">
        <f>F256</f>
        <v/>
      </c>
      <c r="T256" s="22">
        <f>(R256+S256)/2</f>
        <v>0</v>
      </c>
      <c r="U256" s="22" t="str">
        <f>IF(H256="","",6.1078*(10^(((7.5*H256)/(237.3+H256)))))</f>
        <v/>
      </c>
      <c r="V256" s="22" t="str">
        <f t="shared" si="3"/>
        <v/>
      </c>
      <c r="W256" s="22" t="str">
        <f>IF(G256="","",6.1078*(10^(((7.5*G256)/(237.3+G256)))))</f>
        <v/>
      </c>
      <c r="X256" s="22" t="str">
        <f>IF(W256="","",(V256/W256)*100)</f>
        <v/>
      </c>
      <c r="Y256" s="35"/>
      <c r="Z256" s="27"/>
      <c r="AA256" s="37"/>
      <c r="AB256" s="37"/>
      <c r="AC256" s="37"/>
      <c r="AD256" s="37"/>
      <c r="AE256" s="49"/>
    </row>
    <row r="257" ht="15.75" customHeight="1">
      <c r="A257" s="4" t="s">
        <v>48</v>
      </c>
      <c r="B257" s="101">
        <v>43958.0</v>
      </c>
      <c r="C257" s="3">
        <v>0.625</v>
      </c>
      <c r="D257" s="3">
        <v>0.75</v>
      </c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41" t="str">
        <f>E257</f>
        <v/>
      </c>
      <c r="S257" s="39"/>
      <c r="T257" s="39"/>
      <c r="U257" s="39"/>
      <c r="V257" s="22" t="str">
        <f t="shared" si="3"/>
        <v/>
      </c>
      <c r="W257" s="39"/>
      <c r="X257" s="39"/>
      <c r="Y257" s="116"/>
      <c r="Z257" s="32"/>
      <c r="AA257" s="45"/>
      <c r="AB257" s="45"/>
      <c r="AC257" s="45"/>
      <c r="AD257" s="45"/>
      <c r="AE257" s="52"/>
    </row>
    <row r="258" ht="15.75" customHeight="1">
      <c r="A258" s="8" t="s">
        <v>53</v>
      </c>
      <c r="B258" s="100">
        <v>43959.0</v>
      </c>
      <c r="C258" s="10">
        <v>0.375</v>
      </c>
      <c r="D258" s="10">
        <v>0.5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6" t="str">
        <f>E260</f>
        <v/>
      </c>
      <c r="S258" s="22" t="str">
        <f>F258</f>
        <v/>
      </c>
      <c r="T258" s="22">
        <f>(R258+S258)/2</f>
        <v>0</v>
      </c>
      <c r="U258" s="22" t="str">
        <f>IF(H258="","",6.1078*(10^(((7.5*H258)/(237.3+H258)))))</f>
        <v/>
      </c>
      <c r="V258" s="22" t="str">
        <f t="shared" si="3"/>
        <v/>
      </c>
      <c r="W258" s="22" t="str">
        <f>IF(G258="","",6.1078*(10^(((7.5*G258)/(237.3+G258)))))</f>
        <v/>
      </c>
      <c r="X258" s="22" t="str">
        <f>IF(W258="","",(V258/W258)*100)</f>
        <v/>
      </c>
      <c r="Y258" s="35"/>
      <c r="Z258" s="27"/>
      <c r="AA258" s="37"/>
      <c r="AB258" s="37"/>
      <c r="AC258" s="37"/>
      <c r="AD258" s="37"/>
      <c r="AE258" s="49"/>
    </row>
    <row r="259" ht="15.75" customHeight="1">
      <c r="A259" s="4" t="s">
        <v>53</v>
      </c>
      <c r="B259" s="101">
        <v>43959.0</v>
      </c>
      <c r="C259" s="3">
        <v>0.625</v>
      </c>
      <c r="D259" s="3">
        <v>0.75</v>
      </c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41" t="str">
        <f>E259</f>
        <v/>
      </c>
      <c r="S259" s="39"/>
      <c r="T259" s="39"/>
      <c r="U259" s="39"/>
      <c r="V259" s="22" t="str">
        <f t="shared" si="3"/>
        <v/>
      </c>
      <c r="W259" s="39"/>
      <c r="X259" s="39"/>
      <c r="Y259" s="116"/>
      <c r="Z259" s="32"/>
      <c r="AA259" s="45"/>
      <c r="AB259" s="45"/>
      <c r="AC259" s="45"/>
      <c r="AD259" s="45"/>
      <c r="AE259" s="52"/>
    </row>
    <row r="260" ht="15.75" customHeight="1">
      <c r="A260" s="8" t="s">
        <v>58</v>
      </c>
      <c r="B260" s="100">
        <v>43960.0</v>
      </c>
      <c r="C260" s="10">
        <v>0.375</v>
      </c>
      <c r="D260" s="10">
        <v>0.5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6" t="str">
        <f>E262</f>
        <v/>
      </c>
      <c r="S260" s="22" t="str">
        <f>F260</f>
        <v/>
      </c>
      <c r="T260" s="22">
        <f>(R260+S260)/2</f>
        <v>0</v>
      </c>
      <c r="U260" s="22" t="str">
        <f>IF(H260="","",6.1078*(10^(((7.5*H260)/(237.3+H260)))))</f>
        <v/>
      </c>
      <c r="V260" s="22" t="str">
        <f t="shared" si="3"/>
        <v/>
      </c>
      <c r="W260" s="22" t="str">
        <f>IF(G260="","",6.1078*(10^(((7.5*G260)/(237.3+G260)))))</f>
        <v/>
      </c>
      <c r="X260" s="22" t="str">
        <f>IF(W260="","",(V260/W260)*100)</f>
        <v/>
      </c>
      <c r="Y260" s="35"/>
      <c r="Z260" s="27"/>
      <c r="AA260" s="37"/>
      <c r="AB260" s="37"/>
      <c r="AC260" s="37"/>
      <c r="AD260" s="37"/>
      <c r="AE260" s="49"/>
    </row>
    <row r="261" ht="15.75" customHeight="1">
      <c r="A261" s="4" t="s">
        <v>58</v>
      </c>
      <c r="B261" s="101">
        <v>43960.0</v>
      </c>
      <c r="C261" s="3">
        <v>0.625</v>
      </c>
      <c r="D261" s="3">
        <v>0.75</v>
      </c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41" t="str">
        <f>E261</f>
        <v/>
      </c>
      <c r="S261" s="39"/>
      <c r="T261" s="39"/>
      <c r="U261" s="39"/>
      <c r="V261" s="22" t="str">
        <f t="shared" si="3"/>
        <v/>
      </c>
      <c r="W261" s="39"/>
      <c r="X261" s="39"/>
      <c r="Y261" s="116"/>
      <c r="Z261" s="32"/>
      <c r="AA261" s="45"/>
      <c r="AB261" s="45"/>
      <c r="AC261" s="45"/>
      <c r="AD261" s="45"/>
      <c r="AE261" s="52"/>
    </row>
    <row r="262" ht="15.75" customHeight="1">
      <c r="A262" s="8" t="s">
        <v>60</v>
      </c>
      <c r="B262" s="100">
        <v>43961.0</v>
      </c>
      <c r="C262" s="10">
        <v>0.375</v>
      </c>
      <c r="D262" s="10">
        <v>0.5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6" t="str">
        <f>E264</f>
        <v/>
      </c>
      <c r="S262" s="22" t="str">
        <f>F262</f>
        <v/>
      </c>
      <c r="T262" s="22">
        <f>(R262+S262)/2</f>
        <v>0</v>
      </c>
      <c r="U262" s="22" t="str">
        <f>IF(H262="","",6.1078*(10^(((7.5*H262)/(237.3+H262)))))</f>
        <v/>
      </c>
      <c r="V262" s="22" t="str">
        <f t="shared" si="3"/>
        <v/>
      </c>
      <c r="W262" s="22" t="str">
        <f>IF(G262="","",6.1078*(10^(((7.5*G262)/(237.3+G262)))))</f>
        <v/>
      </c>
      <c r="X262" s="22" t="str">
        <f>IF(W262="","",(V262/W262)*100)</f>
        <v/>
      </c>
      <c r="Y262" s="35"/>
      <c r="Z262" s="27"/>
      <c r="AA262" s="37"/>
      <c r="AB262" s="37"/>
      <c r="AC262" s="37"/>
      <c r="AD262" s="37"/>
      <c r="AE262" s="49"/>
    </row>
    <row r="263" ht="15.75" customHeight="1">
      <c r="A263" s="4" t="s">
        <v>60</v>
      </c>
      <c r="B263" s="101">
        <v>43961.0</v>
      </c>
      <c r="C263" s="3">
        <v>0.625</v>
      </c>
      <c r="D263" s="3">
        <v>0.75</v>
      </c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41" t="str">
        <f>E263</f>
        <v/>
      </c>
      <c r="S263" s="39"/>
      <c r="T263" s="39"/>
      <c r="U263" s="39"/>
      <c r="V263" s="22" t="str">
        <f t="shared" si="3"/>
        <v/>
      </c>
      <c r="W263" s="39"/>
      <c r="X263" s="39"/>
      <c r="Y263" s="116"/>
      <c r="Z263" s="32"/>
      <c r="AA263" s="45"/>
      <c r="AB263" s="45"/>
      <c r="AC263" s="45"/>
      <c r="AD263" s="45"/>
      <c r="AE263" s="52"/>
    </row>
    <row r="264" ht="15.75" customHeight="1">
      <c r="A264" s="8" t="s">
        <v>64</v>
      </c>
      <c r="B264" s="100">
        <v>43962.0</v>
      </c>
      <c r="C264" s="10">
        <v>0.375</v>
      </c>
      <c r="D264" s="10">
        <v>0.5</v>
      </c>
      <c r="E264" s="22"/>
      <c r="F264" s="22"/>
      <c r="G264" s="117"/>
      <c r="H264" s="22"/>
      <c r="I264" s="22"/>
      <c r="J264" s="22"/>
      <c r="K264" s="22"/>
      <c r="L264" s="22"/>
      <c r="M264" s="22"/>
      <c r="N264" s="22"/>
      <c r="O264" s="53"/>
      <c r="P264" s="22"/>
      <c r="Q264" s="22"/>
      <c r="R264" s="26" t="str">
        <f>E266</f>
        <v/>
      </c>
      <c r="S264" s="22" t="str">
        <f>F264</f>
        <v/>
      </c>
      <c r="T264" s="22">
        <f>(R264+S264)/2</f>
        <v>0</v>
      </c>
      <c r="U264" s="22" t="str">
        <f>IF(H264="","",6.1078*(10^(((7.5*H264)/(237.3+H264)))))</f>
        <v/>
      </c>
      <c r="V264" s="22" t="str">
        <f t="shared" si="3"/>
        <v/>
      </c>
      <c r="W264" s="22" t="str">
        <f>IF(G264="","",6.1078*(10^(((7.5*G264)/(237.3+G264)))))</f>
        <v/>
      </c>
      <c r="X264" s="22" t="str">
        <f>IF(W264="","",(V264/W264)*100)</f>
        <v/>
      </c>
      <c r="Y264" s="35"/>
      <c r="Z264" s="27"/>
      <c r="AA264" s="37"/>
      <c r="AB264" s="37"/>
      <c r="AC264" s="37"/>
      <c r="AD264" s="37"/>
      <c r="AE264" s="49"/>
    </row>
    <row r="265" ht="15.75" customHeight="1">
      <c r="A265" s="4" t="s">
        <v>64</v>
      </c>
      <c r="B265" s="101">
        <v>43962.0</v>
      </c>
      <c r="C265" s="3">
        <v>0.625</v>
      </c>
      <c r="D265" s="3">
        <v>0.75</v>
      </c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41" t="str">
        <f>E265</f>
        <v/>
      </c>
      <c r="S265" s="39"/>
      <c r="T265" s="39"/>
      <c r="U265" s="39"/>
      <c r="V265" s="22" t="str">
        <f t="shared" si="3"/>
        <v/>
      </c>
      <c r="W265" s="39"/>
      <c r="X265" s="39"/>
      <c r="Y265" s="116"/>
      <c r="Z265" s="32"/>
      <c r="AA265" s="45"/>
      <c r="AB265" s="45"/>
      <c r="AC265" s="45"/>
      <c r="AD265" s="45"/>
      <c r="AE265" s="52"/>
    </row>
    <row r="266" ht="15.75" customHeight="1">
      <c r="A266" s="8" t="s">
        <v>68</v>
      </c>
      <c r="B266" s="100">
        <v>43963.0</v>
      </c>
      <c r="C266" s="10">
        <v>0.375</v>
      </c>
      <c r="D266" s="10">
        <v>0.5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6" t="str">
        <f>E268</f>
        <v/>
      </c>
      <c r="S266" s="22" t="str">
        <f>F266</f>
        <v/>
      </c>
      <c r="T266" s="22">
        <f>(R266+S266)/2</f>
        <v>0</v>
      </c>
      <c r="U266" s="22" t="str">
        <f>IF(H266="","",6.1078*(10^(((7.5*H266)/(237.3+H266)))))</f>
        <v/>
      </c>
      <c r="V266" s="22" t="str">
        <f t="shared" si="3"/>
        <v/>
      </c>
      <c r="W266" s="22" t="str">
        <f>IF(G266="","",6.1078*(10^(((7.5*G266)/(237.3+G266)))))</f>
        <v/>
      </c>
      <c r="X266" s="22" t="str">
        <f>IF(W266="","",(V266/W266)*100)</f>
        <v/>
      </c>
      <c r="Y266" s="35"/>
      <c r="Z266" s="27"/>
      <c r="AA266" s="37"/>
      <c r="AB266" s="37"/>
      <c r="AC266" s="37"/>
      <c r="AD266" s="37"/>
      <c r="AE266" s="49"/>
    </row>
    <row r="267" ht="15.75" customHeight="1">
      <c r="A267" s="4" t="s">
        <v>68</v>
      </c>
      <c r="B267" s="101">
        <v>43963.0</v>
      </c>
      <c r="C267" s="3">
        <v>0.625</v>
      </c>
      <c r="D267" s="3">
        <v>0.75</v>
      </c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41" t="str">
        <f>E267</f>
        <v/>
      </c>
      <c r="S267" s="39"/>
      <c r="T267" s="39"/>
      <c r="U267" s="39"/>
      <c r="V267" s="22" t="str">
        <f t="shared" si="3"/>
        <v/>
      </c>
      <c r="W267" s="39"/>
      <c r="X267" s="39"/>
      <c r="Y267" s="116"/>
      <c r="Z267" s="32"/>
      <c r="AA267" s="45"/>
      <c r="AB267" s="45"/>
      <c r="AC267" s="45"/>
      <c r="AD267" s="45"/>
      <c r="AE267" s="52"/>
    </row>
    <row r="268" ht="15.75" customHeight="1">
      <c r="A268" s="8" t="s">
        <v>38</v>
      </c>
      <c r="B268" s="100">
        <v>43964.0</v>
      </c>
      <c r="C268" s="10">
        <v>0.375</v>
      </c>
      <c r="D268" s="10">
        <v>0.5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6" t="str">
        <f>E270</f>
        <v/>
      </c>
      <c r="S268" s="22" t="str">
        <f>F268</f>
        <v/>
      </c>
      <c r="T268" s="22">
        <f>(R268+S268)/2</f>
        <v>0</v>
      </c>
      <c r="U268" s="22" t="str">
        <f>IF(H268="","",6.1078*(10^(((7.5*H268)/(237.3+H268)))))</f>
        <v/>
      </c>
      <c r="V268" s="22" t="str">
        <f t="shared" si="3"/>
        <v/>
      </c>
      <c r="W268" s="22" t="str">
        <f>IF(G268="","",6.1078*(10^(((7.5*G268)/(237.3+G268)))))</f>
        <v/>
      </c>
      <c r="X268" s="22" t="str">
        <f>IF(W268="","",(V268/W268)*100)</f>
        <v/>
      </c>
      <c r="Y268" s="35"/>
      <c r="Z268" s="27"/>
      <c r="AA268" s="37"/>
      <c r="AB268" s="37"/>
      <c r="AC268" s="37"/>
      <c r="AD268" s="37"/>
      <c r="AE268" s="49"/>
    </row>
    <row r="269" ht="15.75" customHeight="1">
      <c r="A269" s="4" t="s">
        <v>38</v>
      </c>
      <c r="B269" s="101">
        <v>43964.0</v>
      </c>
      <c r="C269" s="3">
        <v>0.625</v>
      </c>
      <c r="D269" s="3">
        <v>0.75</v>
      </c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41" t="str">
        <f>E269</f>
        <v/>
      </c>
      <c r="S269" s="39"/>
      <c r="T269" s="39"/>
      <c r="U269" s="39"/>
      <c r="V269" s="22" t="str">
        <f t="shared" si="3"/>
        <v/>
      </c>
      <c r="W269" s="39"/>
      <c r="X269" s="39"/>
      <c r="Y269" s="116"/>
      <c r="Z269" s="32"/>
      <c r="AA269" s="45"/>
      <c r="AB269" s="45"/>
      <c r="AC269" s="45"/>
      <c r="AD269" s="45"/>
      <c r="AE269" s="52"/>
    </row>
    <row r="270" ht="15.75" customHeight="1">
      <c r="A270" s="8" t="s">
        <v>48</v>
      </c>
      <c r="B270" s="100">
        <v>43965.0</v>
      </c>
      <c r="C270" s="10">
        <v>0.375</v>
      </c>
      <c r="D270" s="10">
        <v>0.5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6" t="str">
        <f>E272</f>
        <v/>
      </c>
      <c r="S270" s="22" t="str">
        <f>F270</f>
        <v/>
      </c>
      <c r="T270" s="22">
        <f>(R270+S270)/2</f>
        <v>0</v>
      </c>
      <c r="U270" s="22" t="str">
        <f>IF(H270="","",6.1078*(10^(((7.5*H270)/(237.3+H270)))))</f>
        <v/>
      </c>
      <c r="V270" s="22" t="str">
        <f t="shared" si="3"/>
        <v/>
      </c>
      <c r="W270" s="22" t="str">
        <f>IF(G270="","",6.1078*(10^(((7.5*G270)/(237.3+G270)))))</f>
        <v/>
      </c>
      <c r="X270" s="22" t="str">
        <f>IF(W270="","",(V270/W270)*100)</f>
        <v/>
      </c>
      <c r="Y270" s="35"/>
      <c r="Z270" s="27"/>
      <c r="AA270" s="37"/>
      <c r="AB270" s="37"/>
      <c r="AC270" s="37"/>
      <c r="AD270" s="37"/>
      <c r="AE270" s="49"/>
    </row>
    <row r="271" ht="15.75" customHeight="1">
      <c r="A271" s="4" t="s">
        <v>48</v>
      </c>
      <c r="B271" s="101">
        <v>43965.0</v>
      </c>
      <c r="C271" s="3">
        <v>0.625</v>
      </c>
      <c r="D271" s="3">
        <v>0.75</v>
      </c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41" t="str">
        <f>E271</f>
        <v/>
      </c>
      <c r="S271" s="39"/>
      <c r="T271" s="39"/>
      <c r="U271" s="39"/>
      <c r="V271" s="22" t="str">
        <f t="shared" si="3"/>
        <v/>
      </c>
      <c r="W271" s="39"/>
      <c r="X271" s="39"/>
      <c r="Y271" s="116"/>
      <c r="Z271" s="32"/>
      <c r="AA271" s="45"/>
      <c r="AB271" s="45"/>
      <c r="AC271" s="45"/>
      <c r="AD271" s="45"/>
      <c r="AE271" s="52"/>
    </row>
    <row r="272" ht="15.75" customHeight="1">
      <c r="A272" s="8" t="s">
        <v>53</v>
      </c>
      <c r="B272" s="100">
        <v>43966.0</v>
      </c>
      <c r="C272" s="10">
        <v>0.375</v>
      </c>
      <c r="D272" s="10">
        <v>0.5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6" t="str">
        <f>E274</f>
        <v/>
      </c>
      <c r="S272" s="22" t="str">
        <f>F272</f>
        <v/>
      </c>
      <c r="T272" s="22">
        <f>(R272+S272)/2</f>
        <v>0</v>
      </c>
      <c r="U272" s="22" t="str">
        <f>IF(H272="","",6.1078*(10^(((7.5*H272)/(237.3+H272)))))</f>
        <v/>
      </c>
      <c r="V272" s="22" t="str">
        <f t="shared" si="3"/>
        <v/>
      </c>
      <c r="W272" s="22" t="str">
        <f>IF(G272="","",6.1078*(10^(((7.5*G272)/(237.3+G272)))))</f>
        <v/>
      </c>
      <c r="X272" s="22" t="str">
        <f>IF(W272="","",(V272/W272)*100)</f>
        <v/>
      </c>
      <c r="Y272" s="35"/>
      <c r="Z272" s="27"/>
      <c r="AA272" s="37"/>
      <c r="AB272" s="37"/>
      <c r="AC272" s="37"/>
      <c r="AD272" s="37"/>
      <c r="AE272" s="49"/>
    </row>
    <row r="273" ht="15.75" customHeight="1">
      <c r="A273" s="4" t="s">
        <v>53</v>
      </c>
      <c r="B273" s="101">
        <v>43966.0</v>
      </c>
      <c r="C273" s="3">
        <v>0.625</v>
      </c>
      <c r="D273" s="3">
        <v>0.75</v>
      </c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41" t="str">
        <f>E273</f>
        <v/>
      </c>
      <c r="S273" s="39"/>
      <c r="T273" s="39"/>
      <c r="U273" s="39"/>
      <c r="V273" s="22" t="str">
        <f t="shared" si="3"/>
        <v/>
      </c>
      <c r="W273" s="39"/>
      <c r="X273" s="39"/>
      <c r="Y273" s="116"/>
      <c r="Z273" s="32"/>
      <c r="AA273" s="45"/>
      <c r="AB273" s="45"/>
      <c r="AC273" s="45"/>
      <c r="AD273" s="45"/>
      <c r="AE273" s="52"/>
    </row>
    <row r="274" ht="15.75" customHeight="1">
      <c r="A274" s="8" t="s">
        <v>58</v>
      </c>
      <c r="B274" s="100">
        <v>43967.0</v>
      </c>
      <c r="C274" s="10">
        <v>0.375</v>
      </c>
      <c r="D274" s="10">
        <v>0.5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6" t="str">
        <f>E276</f>
        <v/>
      </c>
      <c r="S274" s="22" t="str">
        <f>F274</f>
        <v/>
      </c>
      <c r="T274" s="22">
        <f>(R274+S274)/2</f>
        <v>0</v>
      </c>
      <c r="U274" s="22" t="str">
        <f>IF(H274="","",6.1078*(10^(((7.5*H274)/(237.3+H274)))))</f>
        <v/>
      </c>
      <c r="V274" s="22" t="str">
        <f t="shared" si="3"/>
        <v/>
      </c>
      <c r="W274" s="22" t="str">
        <f>IF(G274="","",6.1078*(10^(((7.5*G274)/(237.3+G274)))))</f>
        <v/>
      </c>
      <c r="X274" s="22" t="str">
        <f>IF(W274="","",(V274/W274)*100)</f>
        <v/>
      </c>
      <c r="Y274" s="35"/>
      <c r="Z274" s="27"/>
      <c r="AA274" s="37"/>
      <c r="AB274" s="37"/>
      <c r="AC274" s="37"/>
      <c r="AD274" s="37"/>
      <c r="AE274" s="49"/>
    </row>
    <row r="275" ht="15.75" customHeight="1">
      <c r="A275" s="4" t="s">
        <v>58</v>
      </c>
      <c r="B275" s="101">
        <v>43967.0</v>
      </c>
      <c r="C275" s="3">
        <v>0.625</v>
      </c>
      <c r="D275" s="3">
        <v>0.75</v>
      </c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41" t="str">
        <f>E275</f>
        <v/>
      </c>
      <c r="S275" s="39"/>
      <c r="T275" s="39"/>
      <c r="U275" s="39"/>
      <c r="V275" s="22" t="str">
        <f t="shared" si="3"/>
        <v/>
      </c>
      <c r="W275" s="39"/>
      <c r="X275" s="39"/>
      <c r="Y275" s="116"/>
      <c r="Z275" s="32"/>
      <c r="AA275" s="45"/>
      <c r="AB275" s="45"/>
      <c r="AC275" s="45"/>
      <c r="AD275" s="45"/>
      <c r="AE275" s="52"/>
    </row>
    <row r="276" ht="15.75" customHeight="1">
      <c r="A276" s="8" t="s">
        <v>60</v>
      </c>
      <c r="B276" s="100">
        <v>43968.0</v>
      </c>
      <c r="C276" s="10">
        <v>0.375</v>
      </c>
      <c r="D276" s="10">
        <v>0.5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6" t="str">
        <f>E278</f>
        <v/>
      </c>
      <c r="S276" s="22" t="str">
        <f>F276</f>
        <v/>
      </c>
      <c r="T276" s="22">
        <f>(R276+S276)/2</f>
        <v>0</v>
      </c>
      <c r="U276" s="22" t="str">
        <f>IF(H276="","",6.1078*(10^(((7.5*H276)/(237.3+H276)))))</f>
        <v/>
      </c>
      <c r="V276" s="22" t="str">
        <f t="shared" si="3"/>
        <v/>
      </c>
      <c r="W276" s="22" t="str">
        <f>IF(G276="","",6.1078*(10^(((7.5*G276)/(237.3+G276)))))</f>
        <v/>
      </c>
      <c r="X276" s="22" t="str">
        <f>IF(W276="","",(V276/W276)*100)</f>
        <v/>
      </c>
      <c r="Y276" s="35"/>
      <c r="Z276" s="27"/>
      <c r="AA276" s="37"/>
      <c r="AB276" s="37"/>
      <c r="AC276" s="37"/>
      <c r="AD276" s="37"/>
      <c r="AE276" s="49"/>
    </row>
    <row r="277" ht="15.75" customHeight="1">
      <c r="A277" s="4" t="s">
        <v>60</v>
      </c>
      <c r="B277" s="101">
        <v>43968.0</v>
      </c>
      <c r="C277" s="3">
        <v>0.625</v>
      </c>
      <c r="D277" s="3">
        <v>0.75</v>
      </c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41" t="str">
        <f>E277</f>
        <v/>
      </c>
      <c r="S277" s="39"/>
      <c r="T277" s="39"/>
      <c r="U277" s="39"/>
      <c r="V277" s="22" t="str">
        <f t="shared" si="3"/>
        <v/>
      </c>
      <c r="W277" s="39"/>
      <c r="X277" s="39"/>
      <c r="Y277" s="116"/>
      <c r="Z277" s="32"/>
      <c r="AA277" s="45"/>
      <c r="AB277" s="45"/>
      <c r="AC277" s="45"/>
      <c r="AD277" s="45"/>
      <c r="AE277" s="52"/>
    </row>
    <row r="278" ht="15.75" customHeight="1">
      <c r="A278" s="8" t="s">
        <v>64</v>
      </c>
      <c r="B278" s="100">
        <v>43969.0</v>
      </c>
      <c r="C278" s="10">
        <v>0.375</v>
      </c>
      <c r="D278" s="10">
        <v>0.5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6" t="str">
        <f>E280</f>
        <v/>
      </c>
      <c r="S278" s="22" t="str">
        <f>F278</f>
        <v/>
      </c>
      <c r="T278" s="22">
        <f>(R278+S278)/2</f>
        <v>0</v>
      </c>
      <c r="U278" s="22" t="str">
        <f>IF(H278="","",6.1078*(10^(((7.5*H278)/(237.3+H278)))))</f>
        <v/>
      </c>
      <c r="V278" s="22" t="str">
        <f t="shared" si="3"/>
        <v/>
      </c>
      <c r="W278" s="22" t="str">
        <f>IF(G278="","",6.1078*(10^(((7.5*G278)/(237.3+G278)))))</f>
        <v/>
      </c>
      <c r="X278" s="22" t="str">
        <f>IF(W278="","",(V278/W278)*100)</f>
        <v/>
      </c>
      <c r="Y278" s="35"/>
      <c r="Z278" s="27"/>
      <c r="AA278" s="37"/>
      <c r="AB278" s="37"/>
      <c r="AC278" s="37"/>
      <c r="AD278" s="37"/>
      <c r="AE278" s="49"/>
    </row>
    <row r="279" ht="15.75" customHeight="1">
      <c r="A279" s="4" t="s">
        <v>64</v>
      </c>
      <c r="B279" s="101">
        <v>43969.0</v>
      </c>
      <c r="C279" s="3">
        <v>0.625</v>
      </c>
      <c r="D279" s="3">
        <v>0.75</v>
      </c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41" t="str">
        <f>E279</f>
        <v/>
      </c>
      <c r="S279" s="39"/>
      <c r="T279" s="39"/>
      <c r="U279" s="39"/>
      <c r="V279" s="22" t="str">
        <f t="shared" si="3"/>
        <v/>
      </c>
      <c r="W279" s="39"/>
      <c r="X279" s="39"/>
      <c r="Y279" s="116"/>
      <c r="Z279" s="32"/>
      <c r="AA279" s="45"/>
      <c r="AB279" s="45"/>
      <c r="AC279" s="45"/>
      <c r="AD279" s="45"/>
      <c r="AE279" s="52"/>
    </row>
    <row r="280" ht="15.75" customHeight="1">
      <c r="A280" s="8" t="s">
        <v>68</v>
      </c>
      <c r="B280" s="100">
        <v>43970.0</v>
      </c>
      <c r="C280" s="10">
        <v>0.375</v>
      </c>
      <c r="D280" s="10">
        <v>0.5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6" t="str">
        <f>E282</f>
        <v/>
      </c>
      <c r="S280" s="22" t="str">
        <f>F280</f>
        <v/>
      </c>
      <c r="T280" s="22">
        <f>(R280+S280)/2</f>
        <v>0</v>
      </c>
      <c r="U280" s="22" t="str">
        <f>IF(H280="","",6.1078*(10^(((7.5*H280)/(237.3+H280)))))</f>
        <v/>
      </c>
      <c r="V280" s="22" t="str">
        <f t="shared" si="3"/>
        <v/>
      </c>
      <c r="W280" s="22" t="str">
        <f>IF(G280="","",6.1078*(10^(((7.5*G280)/(237.3+G280)))))</f>
        <v/>
      </c>
      <c r="X280" s="22" t="str">
        <f>IF(W280="","",(V280/W280)*100)</f>
        <v/>
      </c>
      <c r="Y280" s="35"/>
      <c r="Z280" s="27"/>
      <c r="AA280" s="37"/>
      <c r="AB280" s="37"/>
      <c r="AC280" s="37"/>
      <c r="AD280" s="37"/>
      <c r="AE280" s="49"/>
    </row>
    <row r="281" ht="15.75" customHeight="1">
      <c r="A281" s="4" t="s">
        <v>68</v>
      </c>
      <c r="B281" s="101">
        <v>43970.0</v>
      </c>
      <c r="C281" s="3">
        <v>0.625</v>
      </c>
      <c r="D281" s="3">
        <v>0.75</v>
      </c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41" t="str">
        <f>E281</f>
        <v/>
      </c>
      <c r="S281" s="39"/>
      <c r="T281" s="39"/>
      <c r="U281" s="39"/>
      <c r="V281" s="22" t="str">
        <f t="shared" si="3"/>
        <v/>
      </c>
      <c r="W281" s="39"/>
      <c r="X281" s="39"/>
      <c r="Y281" s="116"/>
      <c r="Z281" s="32"/>
      <c r="AA281" s="45"/>
      <c r="AB281" s="45"/>
      <c r="AC281" s="45"/>
      <c r="AD281" s="45"/>
      <c r="AE281" s="52"/>
    </row>
    <row r="282" ht="15.75" customHeight="1">
      <c r="A282" s="8" t="s">
        <v>38</v>
      </c>
      <c r="B282" s="100">
        <v>43971.0</v>
      </c>
      <c r="C282" s="10">
        <v>0.375</v>
      </c>
      <c r="D282" s="10">
        <v>0.5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6" t="str">
        <f>E284</f>
        <v/>
      </c>
      <c r="S282" s="22" t="str">
        <f>F282</f>
        <v/>
      </c>
      <c r="T282" s="22">
        <f>(R282+S282)/2</f>
        <v>0</v>
      </c>
      <c r="U282" s="22" t="str">
        <f>IF(H282="","",6.1078*(10^(((7.5*H282)/(237.3+H282)))))</f>
        <v/>
      </c>
      <c r="V282" s="22" t="str">
        <f t="shared" si="3"/>
        <v/>
      </c>
      <c r="W282" s="22" t="str">
        <f>IF(G282="","",6.1078*(10^(((7.5*G282)/(237.3+G282)))))</f>
        <v/>
      </c>
      <c r="X282" s="22" t="str">
        <f>IF(W282="","",(V282/W282)*100)</f>
        <v/>
      </c>
      <c r="Y282" s="35"/>
      <c r="Z282" s="27"/>
      <c r="AA282" s="37"/>
      <c r="AB282" s="37"/>
      <c r="AC282" s="37"/>
      <c r="AD282" s="37"/>
      <c r="AE282" s="49"/>
    </row>
    <row r="283" ht="15.75" customHeight="1">
      <c r="A283" s="4" t="s">
        <v>38</v>
      </c>
      <c r="B283" s="101">
        <v>43971.0</v>
      </c>
      <c r="C283" s="3">
        <v>0.625</v>
      </c>
      <c r="D283" s="3">
        <v>0.75</v>
      </c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41" t="str">
        <f>E283</f>
        <v/>
      </c>
      <c r="S283" s="39"/>
      <c r="T283" s="39"/>
      <c r="U283" s="39"/>
      <c r="V283" s="22" t="str">
        <f t="shared" si="3"/>
        <v/>
      </c>
      <c r="W283" s="39"/>
      <c r="X283" s="39"/>
      <c r="Y283" s="116"/>
      <c r="Z283" s="32"/>
      <c r="AA283" s="45"/>
      <c r="AB283" s="45"/>
      <c r="AC283" s="45"/>
      <c r="AD283" s="45"/>
      <c r="AE283" s="52"/>
    </row>
    <row r="284" ht="15.75" customHeight="1">
      <c r="A284" s="8" t="s">
        <v>48</v>
      </c>
      <c r="B284" s="100">
        <v>43972.0</v>
      </c>
      <c r="C284" s="10">
        <v>0.375</v>
      </c>
      <c r="D284" s="10">
        <v>0.5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6" t="str">
        <f>E286</f>
        <v/>
      </c>
      <c r="S284" s="22" t="str">
        <f>F284</f>
        <v/>
      </c>
      <c r="T284" s="22">
        <f>(R284+S284)/2</f>
        <v>0</v>
      </c>
      <c r="U284" s="22" t="str">
        <f>IF(H284="","",6.1078*(10^(((7.5*H284)/(237.3+H284)))))</f>
        <v/>
      </c>
      <c r="V284" s="22" t="str">
        <f t="shared" si="3"/>
        <v/>
      </c>
      <c r="W284" s="22" t="str">
        <f>IF(G284="","",6.1078*(10^(((7.5*G284)/(237.3+G284)))))</f>
        <v/>
      </c>
      <c r="X284" s="22" t="str">
        <f>IF(W284="","",(V284/W284)*100)</f>
        <v/>
      </c>
      <c r="Y284" s="35"/>
      <c r="Z284" s="27"/>
      <c r="AA284" s="37"/>
      <c r="AB284" s="37"/>
      <c r="AC284" s="37"/>
      <c r="AD284" s="37"/>
      <c r="AE284" s="49"/>
    </row>
    <row r="285" ht="15.75" customHeight="1">
      <c r="A285" s="4" t="s">
        <v>48</v>
      </c>
      <c r="B285" s="101">
        <v>43972.0</v>
      </c>
      <c r="C285" s="3">
        <v>0.625</v>
      </c>
      <c r="D285" s="3">
        <v>0.75</v>
      </c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41" t="str">
        <f>E285</f>
        <v/>
      </c>
      <c r="S285" s="39"/>
      <c r="T285" s="39"/>
      <c r="U285" s="39"/>
      <c r="V285" s="22" t="str">
        <f t="shared" si="3"/>
        <v/>
      </c>
      <c r="W285" s="39"/>
      <c r="X285" s="39"/>
      <c r="Y285" s="116"/>
      <c r="Z285" s="32"/>
      <c r="AA285" s="45"/>
      <c r="AB285" s="45"/>
      <c r="AC285" s="45"/>
      <c r="AD285" s="45"/>
      <c r="AE285" s="52"/>
    </row>
    <row r="286" ht="15.75" customHeight="1">
      <c r="A286" s="8" t="s">
        <v>53</v>
      </c>
      <c r="B286" s="100">
        <v>43973.0</v>
      </c>
      <c r="C286" s="10">
        <v>0.375</v>
      </c>
      <c r="D286" s="10">
        <v>0.5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6" t="str">
        <f>E288</f>
        <v/>
      </c>
      <c r="S286" s="22" t="str">
        <f>F286</f>
        <v/>
      </c>
      <c r="T286" s="22">
        <f>(R286+S286)/2</f>
        <v>0</v>
      </c>
      <c r="U286" s="22" t="str">
        <f>IF(H286="","",6.1078*(10^(((7.5*H286)/(237.3+H286)))))</f>
        <v/>
      </c>
      <c r="V286" s="22" t="str">
        <f t="shared" si="3"/>
        <v/>
      </c>
      <c r="W286" s="22" t="str">
        <f>IF(G286="","",6.1078*(10^(((7.5*G286)/(237.3+G286)))))</f>
        <v/>
      </c>
      <c r="X286" s="22" t="str">
        <f>IF(W286="","",(V286/W286)*100)</f>
        <v/>
      </c>
      <c r="Y286" s="35"/>
      <c r="Z286" s="27"/>
      <c r="AA286" s="37"/>
      <c r="AB286" s="37"/>
      <c r="AC286" s="37"/>
      <c r="AD286" s="37"/>
      <c r="AE286" s="49"/>
    </row>
    <row r="287" ht="15.75" customHeight="1">
      <c r="A287" s="4" t="s">
        <v>53</v>
      </c>
      <c r="B287" s="101">
        <v>43973.0</v>
      </c>
      <c r="C287" s="3">
        <v>0.625</v>
      </c>
      <c r="D287" s="3">
        <v>0.75</v>
      </c>
      <c r="E287" s="39"/>
      <c r="F287" s="108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41" t="str">
        <f>E287</f>
        <v/>
      </c>
      <c r="S287" s="39"/>
      <c r="T287" s="39"/>
      <c r="U287" s="39"/>
      <c r="V287" s="22" t="str">
        <f t="shared" si="3"/>
        <v/>
      </c>
      <c r="W287" s="39"/>
      <c r="X287" s="39"/>
      <c r="Y287" s="116"/>
      <c r="Z287" s="32"/>
      <c r="AA287" s="45"/>
      <c r="AB287" s="45"/>
      <c r="AC287" s="45"/>
      <c r="AD287" s="45"/>
      <c r="AE287" s="52"/>
    </row>
    <row r="288" ht="15.75" customHeight="1">
      <c r="A288" s="8" t="s">
        <v>58</v>
      </c>
      <c r="B288" s="100">
        <v>43974.0</v>
      </c>
      <c r="C288" s="10">
        <v>0.375</v>
      </c>
      <c r="D288" s="10">
        <v>0.5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6" t="str">
        <f>E290</f>
        <v/>
      </c>
      <c r="S288" s="22" t="str">
        <f>F288</f>
        <v/>
      </c>
      <c r="T288" s="22">
        <f>(R288+S288)/2</f>
        <v>0</v>
      </c>
      <c r="U288" s="22" t="str">
        <f>IF(H288="","",6.1078*(10^(((7.5*H288)/(237.3+H288)))))</f>
        <v/>
      </c>
      <c r="V288" s="22" t="str">
        <f t="shared" si="3"/>
        <v/>
      </c>
      <c r="W288" s="22" t="str">
        <f>IF(G288="","",6.1078*(10^(((7.5*G288)/(237.3+G288)))))</f>
        <v/>
      </c>
      <c r="X288" s="22" t="str">
        <f>IF(W288="","",(V288/W288)*100)</f>
        <v/>
      </c>
      <c r="Y288" s="35"/>
      <c r="Z288" s="27"/>
      <c r="AA288" s="37"/>
      <c r="AB288" s="37"/>
      <c r="AC288" s="37"/>
      <c r="AD288" s="37"/>
      <c r="AE288" s="49"/>
    </row>
    <row r="289" ht="15.75" customHeight="1">
      <c r="A289" s="4" t="s">
        <v>58</v>
      </c>
      <c r="B289" s="101">
        <v>43974.0</v>
      </c>
      <c r="C289" s="3">
        <v>0.625</v>
      </c>
      <c r="D289" s="3">
        <v>0.75</v>
      </c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41" t="str">
        <f>E289</f>
        <v/>
      </c>
      <c r="S289" s="39"/>
      <c r="T289" s="39"/>
      <c r="U289" s="39"/>
      <c r="V289" s="22" t="str">
        <f t="shared" si="3"/>
        <v/>
      </c>
      <c r="W289" s="39"/>
      <c r="X289" s="39"/>
      <c r="Y289" s="116"/>
      <c r="Z289" s="32"/>
      <c r="AA289" s="45"/>
      <c r="AB289" s="45"/>
      <c r="AC289" s="45"/>
      <c r="AD289" s="45"/>
      <c r="AE289" s="52"/>
    </row>
    <row r="290" ht="15.75" customHeight="1">
      <c r="A290" s="8" t="s">
        <v>60</v>
      </c>
      <c r="B290" s="100">
        <v>43975.0</v>
      </c>
      <c r="C290" s="10">
        <v>0.375</v>
      </c>
      <c r="D290" s="10">
        <v>0.5</v>
      </c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53"/>
      <c r="Q290" s="53"/>
      <c r="R290" s="26">
        <f>E292</f>
        <v>34.6</v>
      </c>
      <c r="S290" s="22" t="str">
        <f>F290</f>
        <v/>
      </c>
      <c r="T290" s="22">
        <f>(R290+S290)/2</f>
        <v>17.3</v>
      </c>
      <c r="U290" s="22" t="str">
        <f>IF(H290="","",6.1078*(10^(((7.5*H290)/(237.3+H290)))))</f>
        <v/>
      </c>
      <c r="V290" s="22" t="str">
        <f t="shared" si="3"/>
        <v/>
      </c>
      <c r="W290" s="22" t="str">
        <f>IF(G290="","",6.1078*(10^(((7.5*G290)/(237.3+G290)))))</f>
        <v/>
      </c>
      <c r="X290" s="22" t="str">
        <f>IF(W290="","",(V290/W290)*100)</f>
        <v/>
      </c>
      <c r="Y290" s="35"/>
      <c r="Z290" s="27"/>
      <c r="AA290" s="37"/>
      <c r="AB290" s="37"/>
      <c r="AC290" s="37"/>
      <c r="AD290" s="37"/>
      <c r="AE290" s="49"/>
    </row>
    <row r="291" ht="15.75" customHeight="1">
      <c r="A291" s="4" t="s">
        <v>60</v>
      </c>
      <c r="B291" s="101">
        <v>43975.0</v>
      </c>
      <c r="C291" s="3">
        <v>0.625</v>
      </c>
      <c r="D291" s="3">
        <v>0.75</v>
      </c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41" t="str">
        <f>E291</f>
        <v/>
      </c>
      <c r="S291" s="39"/>
      <c r="T291" s="39"/>
      <c r="U291" s="39"/>
      <c r="V291" s="22" t="str">
        <f t="shared" si="3"/>
        <v/>
      </c>
      <c r="W291" s="39"/>
      <c r="X291" s="39"/>
      <c r="Y291" s="116"/>
      <c r="Z291" s="32"/>
      <c r="AA291" s="45"/>
      <c r="AB291" s="45"/>
      <c r="AC291" s="45"/>
      <c r="AD291" s="45"/>
      <c r="AE291" s="52"/>
    </row>
    <row r="292" ht="15.75" customHeight="1">
      <c r="A292" s="8" t="s">
        <v>64</v>
      </c>
      <c r="B292" s="100">
        <v>43976.0</v>
      </c>
      <c r="C292" s="131">
        <v>0.4444444444444444</v>
      </c>
      <c r="D292" s="10">
        <v>0.5</v>
      </c>
      <c r="E292" s="22">
        <v>34.6</v>
      </c>
      <c r="F292" s="22">
        <v>22.35</v>
      </c>
      <c r="G292" s="13">
        <v>30.4</v>
      </c>
      <c r="H292" s="22">
        <v>28.3</v>
      </c>
      <c r="I292" s="22">
        <v>1.7</v>
      </c>
      <c r="J292" s="22" t="s">
        <v>225</v>
      </c>
      <c r="K292" s="22"/>
      <c r="L292" s="22">
        <v>234.5</v>
      </c>
      <c r="M292" s="132"/>
      <c r="N292" s="22">
        <v>4086.0</v>
      </c>
      <c r="O292" s="22"/>
      <c r="P292" s="22">
        <v>80.62</v>
      </c>
      <c r="Q292" s="22"/>
      <c r="R292" s="26" t="str">
        <f>E294</f>
        <v/>
      </c>
      <c r="S292" s="22">
        <f>F292</f>
        <v>22.35</v>
      </c>
      <c r="T292" s="22">
        <f>(R292+S292)/2</f>
        <v>11.175</v>
      </c>
      <c r="U292" s="22">
        <f>IF(H292="","",6.1078*(10^(((7.5*H292)/(237.3+H292)))))</f>
        <v>38.46084696</v>
      </c>
      <c r="V292" s="22">
        <f t="shared" si="3"/>
        <v>36.78084696</v>
      </c>
      <c r="W292" s="22">
        <f>IF(G292="","",6.1078*(10^(((7.5*G292)/(237.3+G292)))))</f>
        <v>43.4094688</v>
      </c>
      <c r="X292" s="22">
        <f>IF(W292="","",(V292/W292)*100)</f>
        <v>84.73000932</v>
      </c>
      <c r="Y292" s="35"/>
      <c r="Z292" s="27"/>
      <c r="AA292" s="37"/>
      <c r="AB292" s="37"/>
      <c r="AC292" s="37"/>
      <c r="AD292" s="37"/>
      <c r="AE292" s="49"/>
    </row>
    <row r="293" ht="15.75" customHeight="1">
      <c r="A293" s="4" t="s">
        <v>64</v>
      </c>
      <c r="B293" s="101">
        <v>43976.0</v>
      </c>
      <c r="C293" s="3">
        <v>0.625</v>
      </c>
      <c r="D293" s="3">
        <v>0.75</v>
      </c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39"/>
      <c r="Q293" s="39"/>
      <c r="R293" s="41" t="str">
        <f>E293</f>
        <v/>
      </c>
      <c r="S293" s="39"/>
      <c r="T293" s="39"/>
      <c r="U293" s="39"/>
      <c r="V293" s="22" t="str">
        <f t="shared" si="3"/>
        <v/>
      </c>
      <c r="W293" s="39"/>
      <c r="X293" s="39"/>
      <c r="Y293" s="116"/>
      <c r="Z293" s="32"/>
      <c r="AA293" s="45"/>
      <c r="AB293" s="45"/>
      <c r="AC293" s="45"/>
      <c r="AD293" s="45"/>
      <c r="AE293" s="52"/>
    </row>
    <row r="294" ht="15.75" customHeight="1">
      <c r="A294" s="8" t="s">
        <v>68</v>
      </c>
      <c r="B294" s="100">
        <v>43977.0</v>
      </c>
      <c r="C294" s="10">
        <v>0.375</v>
      </c>
      <c r="D294" s="10">
        <v>0.5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6" t="str">
        <f>E296</f>
        <v/>
      </c>
      <c r="S294" s="22" t="str">
        <f>F294</f>
        <v/>
      </c>
      <c r="T294" s="22">
        <f>(R294+S294)/2</f>
        <v>0</v>
      </c>
      <c r="U294" s="22" t="str">
        <f>IF(H294="","",6.1078*(10^(((7.5*H294)/(237.3+H294)))))</f>
        <v/>
      </c>
      <c r="V294" s="22" t="str">
        <f t="shared" si="3"/>
        <v/>
      </c>
      <c r="W294" s="22" t="str">
        <f>IF(G294="","",6.1078*(10^(((7.5*G294)/(237.3+G294)))))</f>
        <v/>
      </c>
      <c r="X294" s="22" t="str">
        <f>IF(W294="","",(V294/W294)*100)</f>
        <v/>
      </c>
      <c r="Y294" s="35"/>
      <c r="Z294" s="27"/>
      <c r="AA294" s="37"/>
      <c r="AB294" s="37"/>
      <c r="AC294" s="37"/>
      <c r="AD294" s="37"/>
      <c r="AE294" s="49"/>
    </row>
    <row r="295" ht="15.75" customHeight="1">
      <c r="A295" s="4" t="s">
        <v>68</v>
      </c>
      <c r="B295" s="101">
        <v>43977.0</v>
      </c>
      <c r="C295" s="3">
        <v>0.625</v>
      </c>
      <c r="D295" s="3">
        <v>0.75</v>
      </c>
      <c r="E295" s="39"/>
      <c r="F295" s="108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41" t="str">
        <f>E295</f>
        <v/>
      </c>
      <c r="S295" s="39"/>
      <c r="T295" s="39"/>
      <c r="U295" s="39"/>
      <c r="V295" s="22" t="str">
        <f t="shared" si="3"/>
        <v/>
      </c>
      <c r="W295" s="39"/>
      <c r="X295" s="39"/>
      <c r="Y295" s="116"/>
      <c r="Z295" s="32"/>
      <c r="AA295" s="45"/>
      <c r="AB295" s="45"/>
      <c r="AC295" s="45"/>
      <c r="AD295" s="45"/>
      <c r="AE295" s="52"/>
    </row>
    <row r="296" ht="15.75" customHeight="1">
      <c r="A296" s="8" t="s">
        <v>38</v>
      </c>
      <c r="B296" s="100">
        <v>43978.0</v>
      </c>
      <c r="C296" s="10">
        <v>0.375</v>
      </c>
      <c r="D296" s="10">
        <v>0.5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6">
        <f>E298</f>
        <v>35.1</v>
      </c>
      <c r="S296" s="22" t="str">
        <f>F296</f>
        <v/>
      </c>
      <c r="T296" s="22">
        <f>(R296+S296)/2</f>
        <v>17.55</v>
      </c>
      <c r="U296" s="22" t="str">
        <f>IF(H296="","",6.1078*(10^(((7.5*H296)/(237.3+H296)))))</f>
        <v/>
      </c>
      <c r="V296" s="22" t="str">
        <f t="shared" si="3"/>
        <v/>
      </c>
      <c r="W296" s="22" t="str">
        <f>IF(G296="","",6.1078*(10^(((7.5*G296)/(237.3+G296)))))</f>
        <v/>
      </c>
      <c r="X296" s="22" t="str">
        <f>IF(W296="","",(V296/W296)*100)</f>
        <v/>
      </c>
      <c r="Y296" s="35"/>
      <c r="Z296" s="27"/>
      <c r="AA296" s="37"/>
      <c r="AB296" s="37"/>
      <c r="AC296" s="37"/>
      <c r="AD296" s="37"/>
      <c r="AE296" s="49"/>
    </row>
    <row r="297" ht="15.75" customHeight="1">
      <c r="A297" s="4" t="s">
        <v>38</v>
      </c>
      <c r="B297" s="101">
        <v>43978.0</v>
      </c>
      <c r="C297" s="3">
        <v>0.625</v>
      </c>
      <c r="D297" s="3">
        <v>0.75</v>
      </c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41" t="str">
        <f>E297</f>
        <v/>
      </c>
      <c r="S297" s="39"/>
      <c r="T297" s="39"/>
      <c r="U297" s="39"/>
      <c r="V297" s="22" t="str">
        <f t="shared" si="3"/>
        <v/>
      </c>
      <c r="W297" s="39"/>
      <c r="X297" s="39"/>
      <c r="Y297" s="116"/>
      <c r="Z297" s="32"/>
      <c r="AA297" s="45"/>
      <c r="AB297" s="45"/>
      <c r="AC297" s="45"/>
      <c r="AD297" s="45"/>
      <c r="AE297" s="52"/>
    </row>
    <row r="298" ht="15.75" customHeight="1">
      <c r="A298" s="8" t="s">
        <v>48</v>
      </c>
      <c r="B298" s="100">
        <v>43979.0</v>
      </c>
      <c r="C298" s="131">
        <v>0.4444444444444444</v>
      </c>
      <c r="D298" s="10">
        <v>0.5</v>
      </c>
      <c r="E298" s="22">
        <v>35.1</v>
      </c>
      <c r="F298" s="22">
        <v>22.5</v>
      </c>
      <c r="G298" s="22">
        <v>30.6</v>
      </c>
      <c r="H298" s="22">
        <v>27.2</v>
      </c>
      <c r="I298" s="22">
        <v>3.0</v>
      </c>
      <c r="J298" s="22" t="s">
        <v>227</v>
      </c>
      <c r="K298" s="22"/>
      <c r="L298" s="22">
        <v>4.4</v>
      </c>
      <c r="M298" s="22"/>
      <c r="N298" s="22">
        <v>18.0</v>
      </c>
      <c r="O298" s="22">
        <v>69.8</v>
      </c>
      <c r="P298" s="22"/>
      <c r="Q298" s="22"/>
      <c r="R298" s="26" t="str">
        <f>E300</f>
        <v/>
      </c>
      <c r="S298" s="22">
        <f>F298</f>
        <v>22.5</v>
      </c>
      <c r="T298" s="22">
        <f>(R298+S298)/2</f>
        <v>11.25</v>
      </c>
      <c r="U298" s="22">
        <f>IF(H298="","",6.1078*(10^(((7.5*H298)/(237.3+H298)))))</f>
        <v>36.07043238</v>
      </c>
      <c r="V298" s="22">
        <f t="shared" si="3"/>
        <v>33.35043238</v>
      </c>
      <c r="W298" s="22">
        <f>IF(G298="","",6.1078*(10^(((7.5*G298)/(237.3+G298)))))</f>
        <v>43.90841311</v>
      </c>
      <c r="X298" s="22">
        <f>IF(W298="","",(V298/W298)*100)</f>
        <v>75.95453814</v>
      </c>
      <c r="Y298" s="35">
        <f>P292+L298-O298</f>
        <v>15.22</v>
      </c>
      <c r="Z298" s="27"/>
      <c r="AA298" s="37"/>
      <c r="AB298" s="37"/>
      <c r="AC298" s="37"/>
      <c r="AD298" s="37"/>
      <c r="AE298" s="49"/>
    </row>
    <row r="299" ht="15.75" customHeight="1">
      <c r="A299" s="4" t="s">
        <v>48</v>
      </c>
      <c r="B299" s="101">
        <v>43979.0</v>
      </c>
      <c r="C299" s="3">
        <v>0.625</v>
      </c>
      <c r="D299" s="3">
        <v>0.75</v>
      </c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41" t="str">
        <f>E299</f>
        <v/>
      </c>
      <c r="S299" s="39"/>
      <c r="T299" s="39"/>
      <c r="U299" s="39"/>
      <c r="V299" s="22" t="str">
        <f t="shared" si="3"/>
        <v/>
      </c>
      <c r="W299" s="39"/>
      <c r="X299" s="39"/>
      <c r="Y299" s="116"/>
      <c r="Z299" s="32"/>
      <c r="AA299" s="45"/>
      <c r="AB299" s="45"/>
      <c r="AC299" s="45"/>
      <c r="AD299" s="45"/>
      <c r="AE299" s="52"/>
    </row>
    <row r="300" ht="15.75" customHeight="1">
      <c r="A300" s="8" t="s">
        <v>53</v>
      </c>
      <c r="B300" s="100">
        <v>43980.0</v>
      </c>
      <c r="C300" s="10">
        <v>0.375</v>
      </c>
      <c r="D300" s="10">
        <v>0.5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6" t="str">
        <f>E302</f>
        <v/>
      </c>
      <c r="S300" s="22" t="str">
        <f>F300</f>
        <v/>
      </c>
      <c r="T300" s="22">
        <f>(R300+S300)/2</f>
        <v>0</v>
      </c>
      <c r="U300" s="22" t="str">
        <f>IF(H300="","",6.1078*(10^(((7.5*H300)/(237.3+H300)))))</f>
        <v/>
      </c>
      <c r="V300" s="22" t="str">
        <f t="shared" si="3"/>
        <v/>
      </c>
      <c r="W300" s="22" t="str">
        <f>IF(G300="","",6.1078*(10^(((7.5*G300)/(237.3+G300)))))</f>
        <v/>
      </c>
      <c r="X300" s="22" t="str">
        <f>IF(W300="","",(V300/W300)*100)</f>
        <v/>
      </c>
      <c r="Y300" s="35"/>
      <c r="Z300" s="27"/>
      <c r="AA300" s="37"/>
      <c r="AB300" s="37"/>
      <c r="AC300" s="37"/>
      <c r="AD300" s="37"/>
      <c r="AE300" s="49"/>
    </row>
    <row r="301" ht="15.75" customHeight="1">
      <c r="A301" s="4" t="s">
        <v>53</v>
      </c>
      <c r="B301" s="101">
        <v>43980.0</v>
      </c>
      <c r="C301" s="3">
        <v>0.625</v>
      </c>
      <c r="D301" s="3">
        <v>0.75</v>
      </c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41" t="str">
        <f>E301</f>
        <v/>
      </c>
      <c r="S301" s="39"/>
      <c r="T301" s="39"/>
      <c r="U301" s="39"/>
      <c r="V301" s="22" t="str">
        <f t="shared" si="3"/>
        <v/>
      </c>
      <c r="W301" s="39"/>
      <c r="X301" s="39"/>
      <c r="Y301" s="116"/>
      <c r="Z301" s="32"/>
      <c r="AA301" s="45"/>
      <c r="AB301" s="45"/>
      <c r="AC301" s="45"/>
      <c r="AD301" s="45"/>
      <c r="AE301" s="52"/>
    </row>
    <row r="302" ht="15.75" customHeight="1">
      <c r="A302" s="8" t="s">
        <v>58</v>
      </c>
      <c r="B302" s="100">
        <v>43981.0</v>
      </c>
      <c r="C302" s="10">
        <v>0.375</v>
      </c>
      <c r="D302" s="10">
        <v>0.5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6">
        <f>E304</f>
        <v>34.2</v>
      </c>
      <c r="S302" s="22" t="str">
        <f>F302</f>
        <v/>
      </c>
      <c r="T302" s="22">
        <f>(R302+S302)/2</f>
        <v>17.1</v>
      </c>
      <c r="U302" s="22" t="str">
        <f>IF(H302="","",6.1078*(10^(((7.5*H302)/(237.3+H302)))))</f>
        <v/>
      </c>
      <c r="V302" s="22" t="str">
        <f t="shared" si="3"/>
        <v/>
      </c>
      <c r="W302" s="22" t="str">
        <f>IF(G302="","",6.1078*(10^(((7.5*G302)/(237.3+G302)))))</f>
        <v/>
      </c>
      <c r="X302" s="22" t="str">
        <f>IF(W302="","",(V302/W302)*100)</f>
        <v/>
      </c>
      <c r="Y302" s="35"/>
      <c r="Z302" s="27"/>
      <c r="AA302" s="37"/>
      <c r="AB302" s="37"/>
      <c r="AC302" s="37"/>
      <c r="AD302" s="37"/>
      <c r="AE302" s="49"/>
    </row>
    <row r="303" ht="15.75" customHeight="1">
      <c r="A303" s="4" t="s">
        <v>58</v>
      </c>
      <c r="B303" s="101">
        <v>43981.0</v>
      </c>
      <c r="C303" s="3">
        <v>0.625</v>
      </c>
      <c r="D303" s="3">
        <v>0.75</v>
      </c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54"/>
      <c r="P303" s="39"/>
      <c r="Q303" s="39"/>
      <c r="R303" s="41" t="str">
        <f>E303</f>
        <v/>
      </c>
      <c r="S303" s="39"/>
      <c r="T303" s="39"/>
      <c r="U303" s="39"/>
      <c r="V303" s="22" t="str">
        <f t="shared" si="3"/>
        <v/>
      </c>
      <c r="W303" s="39"/>
      <c r="X303" s="39"/>
      <c r="Y303" s="116"/>
      <c r="Z303" s="32"/>
      <c r="AA303" s="45"/>
      <c r="AB303" s="45"/>
      <c r="AC303" s="45"/>
      <c r="AD303" s="45"/>
      <c r="AE303" s="52"/>
    </row>
    <row r="304" ht="15.75" customHeight="1">
      <c r="A304" s="8" t="s">
        <v>60</v>
      </c>
      <c r="B304" s="100">
        <v>43982.0</v>
      </c>
      <c r="C304" s="131">
        <v>0.3958333333333333</v>
      </c>
      <c r="D304" s="10">
        <v>0.5</v>
      </c>
      <c r="E304" s="22">
        <v>34.2</v>
      </c>
      <c r="F304" s="22">
        <v>22.8</v>
      </c>
      <c r="G304" s="22">
        <v>29.6</v>
      </c>
      <c r="H304" s="22">
        <v>26.7</v>
      </c>
      <c r="I304" s="22">
        <v>1.8</v>
      </c>
      <c r="J304" s="22" t="s">
        <v>54</v>
      </c>
      <c r="K304" s="22"/>
      <c r="L304" s="22">
        <v>72.6</v>
      </c>
      <c r="M304" s="22"/>
      <c r="N304" s="22">
        <v>366.0</v>
      </c>
      <c r="O304" s="22">
        <v>103.25</v>
      </c>
      <c r="P304" s="22">
        <v>76.1</v>
      </c>
      <c r="Q304" s="22"/>
      <c r="R304" s="26" t="str">
        <f>E306</f>
        <v/>
      </c>
      <c r="S304" s="22">
        <f>F304</f>
        <v>22.8</v>
      </c>
      <c r="T304" s="22">
        <f>(R304+S304)/2</f>
        <v>11.4</v>
      </c>
      <c r="U304" s="22">
        <f>IF(H304="","",6.1078*(10^(((7.5*H304)/(237.3+H304)))))</f>
        <v>35.0273704</v>
      </c>
      <c r="V304" s="22">
        <f t="shared" si="3"/>
        <v>32.7073704</v>
      </c>
      <c r="W304" s="22">
        <f>IF(G304="","",6.1078*(10^(((7.5*G304)/(237.3+G304)))))</f>
        <v>41.46264535</v>
      </c>
      <c r="X304" s="22">
        <f>IF(W304="","",(V304/W304)*100)</f>
        <v>78.88394512</v>
      </c>
      <c r="Y304" s="35">
        <f>O298+L304-O304</f>
        <v>39.15</v>
      </c>
      <c r="Z304" s="27"/>
      <c r="AA304" s="37"/>
      <c r="AB304" s="37"/>
      <c r="AC304" s="37"/>
      <c r="AD304" s="37"/>
      <c r="AE304" s="49"/>
    </row>
    <row r="305" ht="15.75" customHeight="1">
      <c r="A305" s="4" t="s">
        <v>60</v>
      </c>
      <c r="B305" s="101">
        <v>43982.0</v>
      </c>
      <c r="C305" s="3">
        <v>0.625</v>
      </c>
      <c r="D305" s="3">
        <v>0.75</v>
      </c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41" t="str">
        <f>E305</f>
        <v/>
      </c>
      <c r="S305" s="39"/>
      <c r="T305" s="39"/>
      <c r="U305" s="39"/>
      <c r="V305" s="22" t="str">
        <f t="shared" si="3"/>
        <v/>
      </c>
      <c r="W305" s="39"/>
      <c r="X305" s="39"/>
      <c r="Y305" s="116"/>
      <c r="Z305" s="32"/>
      <c r="AA305" s="45"/>
      <c r="AB305" s="45"/>
      <c r="AC305" s="45"/>
      <c r="AD305" s="45"/>
      <c r="AE305" s="52"/>
    </row>
    <row r="306" ht="15.75" customHeight="1">
      <c r="A306" s="8" t="s">
        <v>64</v>
      </c>
      <c r="B306" s="100">
        <v>43983.0</v>
      </c>
      <c r="C306" s="10">
        <v>0.375</v>
      </c>
      <c r="D306" s="10">
        <v>0.5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6" t="str">
        <f>E308</f>
        <v/>
      </c>
      <c r="S306" s="22"/>
      <c r="T306" s="22">
        <f>(R306+S306)/2</f>
        <v>0</v>
      </c>
      <c r="U306" s="22"/>
      <c r="V306" s="22" t="str">
        <f t="shared" si="3"/>
        <v/>
      </c>
      <c r="W306" s="22"/>
      <c r="X306" s="22"/>
      <c r="Y306" s="35"/>
      <c r="Z306" s="36"/>
      <c r="AA306" s="37"/>
      <c r="AB306" s="37"/>
      <c r="AC306" s="37"/>
      <c r="AD306" s="37"/>
      <c r="AE306" s="49"/>
    </row>
    <row r="307" ht="15.75" customHeight="1">
      <c r="A307" s="4" t="s">
        <v>64</v>
      </c>
      <c r="B307" s="101">
        <v>43983.0</v>
      </c>
      <c r="C307" s="3">
        <v>0.625</v>
      </c>
      <c r="D307" s="3">
        <v>0.75</v>
      </c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41" t="str">
        <f>E307</f>
        <v/>
      </c>
      <c r="S307" s="39"/>
      <c r="T307" s="39"/>
      <c r="U307" s="39"/>
      <c r="V307" s="22" t="str">
        <f t="shared" si="3"/>
        <v/>
      </c>
      <c r="W307" s="39"/>
      <c r="X307" s="39"/>
      <c r="Y307" s="43"/>
      <c r="Z307" s="44"/>
      <c r="AA307" s="45"/>
      <c r="AB307" s="45"/>
      <c r="AC307" s="45"/>
      <c r="AD307" s="45"/>
      <c r="AE307" s="52"/>
    </row>
    <row r="308" ht="15.75" customHeight="1">
      <c r="A308" s="8" t="s">
        <v>68</v>
      </c>
      <c r="B308" s="100">
        <v>43984.0</v>
      </c>
      <c r="C308" s="10">
        <v>0.375</v>
      </c>
      <c r="D308" s="10">
        <v>0.5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6" t="str">
        <f>E310</f>
        <v/>
      </c>
      <c r="S308" s="22"/>
      <c r="T308" s="22">
        <f>(R308+S308)/2</f>
        <v>0</v>
      </c>
      <c r="U308" s="22"/>
      <c r="V308" s="22" t="str">
        <f t="shared" si="3"/>
        <v/>
      </c>
      <c r="W308" s="22"/>
      <c r="X308" s="22"/>
      <c r="Y308" s="35"/>
      <c r="Z308" s="36"/>
      <c r="AA308" s="37"/>
      <c r="AB308" s="37"/>
      <c r="AC308" s="37"/>
      <c r="AD308" s="37"/>
      <c r="AE308" s="49"/>
    </row>
    <row r="309" ht="15.75" customHeight="1">
      <c r="A309" s="4" t="s">
        <v>68</v>
      </c>
      <c r="B309" s="101">
        <v>43984.0</v>
      </c>
      <c r="C309" s="3">
        <v>0.625</v>
      </c>
      <c r="D309" s="3">
        <v>0.75</v>
      </c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41" t="str">
        <f>E309</f>
        <v/>
      </c>
      <c r="S309" s="39"/>
      <c r="T309" s="39"/>
      <c r="U309" s="39"/>
      <c r="V309" s="22" t="str">
        <f t="shared" si="3"/>
        <v/>
      </c>
      <c r="W309" s="39"/>
      <c r="X309" s="39"/>
      <c r="Y309" s="43"/>
      <c r="Z309" s="44"/>
      <c r="AA309" s="45"/>
      <c r="AB309" s="45"/>
      <c r="AC309" s="45"/>
      <c r="AD309" s="45"/>
      <c r="AE309" s="52"/>
    </row>
    <row r="310" ht="15.75" customHeight="1">
      <c r="A310" s="8" t="s">
        <v>38</v>
      </c>
      <c r="B310" s="100">
        <v>43985.0</v>
      </c>
      <c r="C310" s="10">
        <v>0.375</v>
      </c>
      <c r="D310" s="10">
        <v>0.5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6">
        <f>E312</f>
        <v>34</v>
      </c>
      <c r="S310" s="22"/>
      <c r="T310" s="22">
        <f>(R310+S310)/2</f>
        <v>17</v>
      </c>
      <c r="U310" s="22"/>
      <c r="V310" s="22" t="str">
        <f t="shared" si="3"/>
        <v/>
      </c>
      <c r="W310" s="22"/>
      <c r="X310" s="22"/>
      <c r="Y310" s="35"/>
      <c r="Z310" s="36"/>
      <c r="AA310" s="37"/>
      <c r="AB310" s="37"/>
      <c r="AC310" s="37"/>
      <c r="AD310" s="37"/>
      <c r="AE310" s="49"/>
    </row>
    <row r="311" ht="15.75" customHeight="1">
      <c r="A311" s="4" t="s">
        <v>38</v>
      </c>
      <c r="B311" s="101">
        <v>43985.0</v>
      </c>
      <c r="C311" s="3">
        <v>0.625</v>
      </c>
      <c r="D311" s="3">
        <v>0.75</v>
      </c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41" t="str">
        <f>E311</f>
        <v/>
      </c>
      <c r="S311" s="39"/>
      <c r="T311" s="39"/>
      <c r="U311" s="39"/>
      <c r="V311" s="22" t="str">
        <f t="shared" si="3"/>
        <v/>
      </c>
      <c r="W311" s="39"/>
      <c r="X311" s="39"/>
      <c r="Y311" s="43"/>
      <c r="Z311" s="44"/>
      <c r="AA311" s="45"/>
      <c r="AB311" s="45"/>
      <c r="AC311" s="45"/>
      <c r="AD311" s="45"/>
      <c r="AE311" s="52"/>
    </row>
    <row r="312" ht="15.75" customHeight="1">
      <c r="A312" s="8" t="s">
        <v>48</v>
      </c>
      <c r="B312" s="100">
        <v>43986.0</v>
      </c>
      <c r="C312" s="10">
        <v>0.375</v>
      </c>
      <c r="D312" s="10">
        <v>0.5</v>
      </c>
      <c r="E312" s="22">
        <v>34.0</v>
      </c>
      <c r="F312" s="22">
        <v>22.6</v>
      </c>
      <c r="G312" s="22">
        <v>29.6</v>
      </c>
      <c r="H312" s="22">
        <v>26.8</v>
      </c>
      <c r="I312" s="22">
        <v>3.7</v>
      </c>
      <c r="J312" s="22" t="s">
        <v>225</v>
      </c>
      <c r="K312" s="22"/>
      <c r="L312" s="22">
        <v>70.4</v>
      </c>
      <c r="M312" s="22"/>
      <c r="N312" s="22">
        <v>366.0</v>
      </c>
      <c r="O312" s="22">
        <v>109.2</v>
      </c>
      <c r="P312" s="22">
        <v>61.55</v>
      </c>
      <c r="Q312" s="22"/>
      <c r="R312" s="26" t="str">
        <f>E314</f>
        <v/>
      </c>
      <c r="S312" s="22">
        <f>F312</f>
        <v>22.6</v>
      </c>
      <c r="T312" s="22">
        <f>(R312+S312)/2</f>
        <v>11.3</v>
      </c>
      <c r="U312" s="22">
        <f>IF(H312="","",6.1078*(10^(((7.5*H312)/(237.3+H312)))))</f>
        <v>35.23385461</v>
      </c>
      <c r="V312" s="22">
        <f t="shared" si="3"/>
        <v>32.99385461</v>
      </c>
      <c r="W312" s="22">
        <f>IF(G312="","",6.1078*(10^(((7.5*G312)/(237.3+G312)))))</f>
        <v>41.46264535</v>
      </c>
      <c r="X312" s="22">
        <f>IF(W312="","",(V312/W312)*100)</f>
        <v>79.57489043</v>
      </c>
      <c r="Y312" s="35">
        <f>P304+L312-O312</f>
        <v>37.3</v>
      </c>
      <c r="Z312" s="36"/>
      <c r="AA312" s="37"/>
      <c r="AB312" s="37"/>
      <c r="AC312" s="37"/>
      <c r="AD312" s="37"/>
      <c r="AE312" s="49"/>
    </row>
    <row r="313" ht="15.75" customHeight="1">
      <c r="A313" s="4" t="s">
        <v>48</v>
      </c>
      <c r="B313" s="101">
        <v>43986.0</v>
      </c>
      <c r="C313" s="3">
        <v>0.625</v>
      </c>
      <c r="D313" s="3">
        <v>0.75</v>
      </c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41" t="str">
        <f>E313</f>
        <v/>
      </c>
      <c r="S313" s="39"/>
      <c r="T313" s="39"/>
      <c r="U313" s="39"/>
      <c r="V313" s="22" t="str">
        <f t="shared" si="3"/>
        <v/>
      </c>
      <c r="W313" s="39"/>
      <c r="X313" s="39"/>
      <c r="Y313" s="43"/>
      <c r="Z313" s="44"/>
      <c r="AA313" s="45"/>
      <c r="AB313" s="45"/>
      <c r="AC313" s="45"/>
      <c r="AD313" s="45"/>
      <c r="AE313" s="52"/>
    </row>
    <row r="314" ht="15.75" customHeight="1">
      <c r="A314" s="8" t="s">
        <v>53</v>
      </c>
      <c r="B314" s="100">
        <v>43987.0</v>
      </c>
      <c r="C314" s="10">
        <v>0.375</v>
      </c>
      <c r="D314" s="10">
        <v>0.5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6" t="str">
        <f>E316</f>
        <v/>
      </c>
      <c r="S314" s="22"/>
      <c r="T314" s="22">
        <f>(R314+S314)/2</f>
        <v>0</v>
      </c>
      <c r="U314" s="22"/>
      <c r="V314" s="22" t="str">
        <f t="shared" si="3"/>
        <v/>
      </c>
      <c r="W314" s="22"/>
      <c r="X314" s="22"/>
      <c r="Y314" s="35"/>
      <c r="Z314" s="36"/>
      <c r="AA314" s="37"/>
      <c r="AB314" s="37"/>
      <c r="AC314" s="37"/>
      <c r="AD314" s="37"/>
      <c r="AE314" s="49"/>
    </row>
    <row r="315" ht="15.75" customHeight="1">
      <c r="A315" s="4" t="s">
        <v>53</v>
      </c>
      <c r="B315" s="101">
        <v>43987.0</v>
      </c>
      <c r="C315" s="3">
        <v>0.625</v>
      </c>
      <c r="D315" s="3">
        <v>0.75</v>
      </c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41" t="str">
        <f>E315</f>
        <v/>
      </c>
      <c r="S315" s="39"/>
      <c r="T315" s="39"/>
      <c r="U315" s="39"/>
      <c r="V315" s="22" t="str">
        <f t="shared" si="3"/>
        <v/>
      </c>
      <c r="W315" s="39"/>
      <c r="X315" s="39"/>
      <c r="Y315" s="43"/>
      <c r="Z315" s="44"/>
      <c r="AA315" s="45"/>
      <c r="AB315" s="45"/>
      <c r="AC315" s="45"/>
      <c r="AD315" s="45"/>
      <c r="AE315" s="52"/>
    </row>
    <row r="316" ht="15.75" customHeight="1">
      <c r="A316" s="8" t="s">
        <v>58</v>
      </c>
      <c r="B316" s="100">
        <v>43988.0</v>
      </c>
      <c r="C316" s="10">
        <v>0.375</v>
      </c>
      <c r="D316" s="10">
        <v>0.5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6" t="str">
        <f>E318</f>
        <v/>
      </c>
      <c r="S316" s="22"/>
      <c r="T316" s="22">
        <f>(R316+S316)/2</f>
        <v>0</v>
      </c>
      <c r="U316" s="22"/>
      <c r="V316" s="22" t="str">
        <f t="shared" si="3"/>
        <v/>
      </c>
      <c r="W316" s="22"/>
      <c r="X316" s="22"/>
      <c r="Y316" s="35"/>
      <c r="Z316" s="36"/>
      <c r="AA316" s="37"/>
      <c r="AB316" s="37"/>
      <c r="AC316" s="37"/>
      <c r="AD316" s="37"/>
      <c r="AE316" s="49"/>
    </row>
    <row r="317" ht="15.75" customHeight="1">
      <c r="A317" s="4" t="s">
        <v>58</v>
      </c>
      <c r="B317" s="101">
        <v>43988.0</v>
      </c>
      <c r="C317" s="3">
        <v>0.625</v>
      </c>
      <c r="D317" s="3">
        <v>0.75</v>
      </c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41" t="str">
        <f>E317</f>
        <v/>
      </c>
      <c r="S317" s="39"/>
      <c r="T317" s="39"/>
      <c r="U317" s="39"/>
      <c r="V317" s="22" t="str">
        <f t="shared" si="3"/>
        <v/>
      </c>
      <c r="W317" s="39"/>
      <c r="X317" s="39"/>
      <c r="Y317" s="43"/>
      <c r="Z317" s="44"/>
      <c r="AA317" s="45"/>
      <c r="AB317" s="45"/>
      <c r="AC317" s="45"/>
      <c r="AD317" s="45"/>
      <c r="AE317" s="52"/>
    </row>
    <row r="318" ht="15.75" customHeight="1">
      <c r="A318" s="8" t="s">
        <v>60</v>
      </c>
      <c r="B318" s="100">
        <v>43989.0</v>
      </c>
      <c r="C318" s="10">
        <v>0.375</v>
      </c>
      <c r="D318" s="10">
        <v>0.5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6">
        <f>E320</f>
        <v>34.6</v>
      </c>
      <c r="S318" s="22"/>
      <c r="T318" s="22">
        <f>(R318+S318)/2</f>
        <v>17.3</v>
      </c>
      <c r="U318" s="22"/>
      <c r="V318" s="22" t="str">
        <f t="shared" si="3"/>
        <v/>
      </c>
      <c r="W318" s="22"/>
      <c r="X318" s="22"/>
      <c r="Y318" s="35"/>
      <c r="Z318" s="36"/>
      <c r="AA318" s="37"/>
      <c r="AB318" s="37"/>
      <c r="AC318" s="37"/>
      <c r="AD318" s="37"/>
      <c r="AE318" s="49"/>
    </row>
    <row r="319" ht="15.75" customHeight="1">
      <c r="A319" s="4" t="s">
        <v>60</v>
      </c>
      <c r="B319" s="101">
        <v>43989.0</v>
      </c>
      <c r="C319" s="3">
        <v>0.625</v>
      </c>
      <c r="D319" s="3">
        <v>0.75</v>
      </c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41" t="str">
        <f>E319</f>
        <v/>
      </c>
      <c r="S319" s="39"/>
      <c r="T319" s="39"/>
      <c r="U319" s="39"/>
      <c r="V319" s="22" t="str">
        <f t="shared" si="3"/>
        <v/>
      </c>
      <c r="W319" s="39"/>
      <c r="X319" s="39"/>
      <c r="Y319" s="43"/>
      <c r="Z319" s="44"/>
      <c r="AA319" s="45"/>
      <c r="AB319" s="45"/>
      <c r="AC319" s="45"/>
      <c r="AD319" s="45"/>
      <c r="AE319" s="52"/>
    </row>
    <row r="320" ht="15.75" customHeight="1">
      <c r="A320" s="8" t="s">
        <v>64</v>
      </c>
      <c r="B320" s="100">
        <v>43990.0</v>
      </c>
      <c r="C320" s="10">
        <v>0.375</v>
      </c>
      <c r="D320" s="10">
        <v>0.5</v>
      </c>
      <c r="E320" s="22">
        <v>34.6</v>
      </c>
      <c r="F320" s="22">
        <v>22.6</v>
      </c>
      <c r="G320" s="22">
        <v>29.2</v>
      </c>
      <c r="H320" s="22">
        <v>26.7</v>
      </c>
      <c r="I320" s="22">
        <v>2.5</v>
      </c>
      <c r="J320" s="22" t="s">
        <v>225</v>
      </c>
      <c r="K320" s="22"/>
      <c r="L320" s="22">
        <v>19.0</v>
      </c>
      <c r="M320" s="22"/>
      <c r="N320" s="22">
        <v>61.0</v>
      </c>
      <c r="O320" s="22">
        <v>57.34</v>
      </c>
      <c r="P320" s="22"/>
      <c r="Q320" s="22"/>
      <c r="R320" s="26" t="str">
        <f>E322</f>
        <v/>
      </c>
      <c r="S320" s="22">
        <f>F320</f>
        <v>22.6</v>
      </c>
      <c r="T320" s="22">
        <f>(R320+S320)/2</f>
        <v>11.3</v>
      </c>
      <c r="U320" s="22">
        <f>IF(H320="","",6.1078*(10^(((7.5*H320)/(237.3+H320)))))</f>
        <v>35.0273704</v>
      </c>
      <c r="V320" s="22">
        <f t="shared" si="3"/>
        <v>33.0273704</v>
      </c>
      <c r="W320" s="22">
        <f>IF(G320="","",6.1078*(10^(((7.5*G320)/(237.3+G320)))))</f>
        <v>40.51803823</v>
      </c>
      <c r="X320" s="22">
        <f>IF(W320="","",(V320/W320)*100)</f>
        <v>81.51275788</v>
      </c>
      <c r="Y320" s="35">
        <f>P312+L320-O320</f>
        <v>23.21</v>
      </c>
      <c r="Z320" s="36"/>
      <c r="AA320" s="37"/>
      <c r="AB320" s="37"/>
      <c r="AC320" s="37"/>
      <c r="AD320" s="37"/>
      <c r="AE320" s="49"/>
    </row>
    <row r="321" ht="15.75" customHeight="1">
      <c r="A321" s="4" t="s">
        <v>64</v>
      </c>
      <c r="B321" s="101">
        <v>43990.0</v>
      </c>
      <c r="C321" s="3">
        <v>0.625</v>
      </c>
      <c r="D321" s="3">
        <v>0.75</v>
      </c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41" t="str">
        <f>E321</f>
        <v/>
      </c>
      <c r="S321" s="39"/>
      <c r="T321" s="39"/>
      <c r="U321" s="39"/>
      <c r="V321" s="22" t="str">
        <f t="shared" si="3"/>
        <v/>
      </c>
      <c r="W321" s="39"/>
      <c r="X321" s="39"/>
      <c r="Y321" s="42"/>
      <c r="Z321" s="32"/>
      <c r="AA321" s="45"/>
      <c r="AB321" s="45"/>
      <c r="AC321" s="45"/>
      <c r="AD321" s="45"/>
      <c r="AE321" s="52"/>
    </row>
    <row r="322" ht="15.75" customHeight="1">
      <c r="A322" s="8" t="s">
        <v>68</v>
      </c>
      <c r="B322" s="100">
        <v>43991.0</v>
      </c>
      <c r="C322" s="10">
        <v>0.375</v>
      </c>
      <c r="D322" s="10">
        <v>0.5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6" t="str">
        <f>E324</f>
        <v/>
      </c>
      <c r="S322" s="22" t="str">
        <f>F322</f>
        <v/>
      </c>
      <c r="T322" s="22">
        <f>(R322+S322)/2</f>
        <v>0</v>
      </c>
      <c r="U322" s="22" t="str">
        <f>IF(H322="","",6.1078*(10^(((7.5*H322)/(237.3+H322)))))</f>
        <v/>
      </c>
      <c r="V322" s="22" t="str">
        <f t="shared" si="3"/>
        <v/>
      </c>
      <c r="W322" s="22" t="str">
        <f>IF(G322="","",6.1078*(10^(((7.5*G322)/(237.3+G322)))))</f>
        <v/>
      </c>
      <c r="X322" s="22" t="str">
        <f>IF(W322="","",(V322/W322)*100)</f>
        <v/>
      </c>
      <c r="Y322" s="53"/>
      <c r="Z322" s="27"/>
      <c r="AA322" s="37"/>
      <c r="AB322" s="37"/>
      <c r="AC322" s="37"/>
      <c r="AD322" s="37"/>
      <c r="AE322" s="49"/>
    </row>
    <row r="323" ht="15.75" customHeight="1">
      <c r="A323" s="4" t="s">
        <v>68</v>
      </c>
      <c r="B323" s="101">
        <v>43991.0</v>
      </c>
      <c r="C323" s="3">
        <v>0.625</v>
      </c>
      <c r="D323" s="3">
        <v>0.75</v>
      </c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41" t="str">
        <f>E323</f>
        <v/>
      </c>
      <c r="S323" s="39"/>
      <c r="T323" s="39"/>
      <c r="U323" s="39"/>
      <c r="V323" s="22" t="str">
        <f t="shared" si="3"/>
        <v/>
      </c>
      <c r="W323" s="39"/>
      <c r="X323" s="39"/>
      <c r="Y323" s="42"/>
      <c r="Z323" s="32"/>
      <c r="AA323" s="45"/>
      <c r="AB323" s="45"/>
      <c r="AC323" s="45"/>
      <c r="AD323" s="45"/>
      <c r="AE323" s="52"/>
    </row>
    <row r="324" ht="15.75" customHeight="1">
      <c r="A324" s="8" t="s">
        <v>38</v>
      </c>
      <c r="B324" s="100">
        <v>43992.0</v>
      </c>
      <c r="C324" s="10">
        <v>0.375</v>
      </c>
      <c r="D324" s="10">
        <v>0.5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53"/>
      <c r="P324" s="22"/>
      <c r="Q324" s="22"/>
      <c r="R324" s="26">
        <f>E326</f>
        <v>35.9</v>
      </c>
      <c r="S324" s="22" t="str">
        <f>F324</f>
        <v/>
      </c>
      <c r="T324" s="22">
        <f>(R324+S324)/2</f>
        <v>17.95</v>
      </c>
      <c r="U324" s="22" t="str">
        <f>IF(H324="","",6.1078*(10^(((7.5*H324)/(237.3+H324)))))</f>
        <v/>
      </c>
      <c r="V324" s="22" t="str">
        <f t="shared" si="3"/>
        <v/>
      </c>
      <c r="W324" s="22" t="str">
        <f>IF(G324="","",6.1078*(10^(((7.5*G324)/(237.3+G324)))))</f>
        <v/>
      </c>
      <c r="X324" s="22" t="str">
        <f>IF(W324="","",(V324/W324)*100)</f>
        <v/>
      </c>
      <c r="Y324" s="53"/>
      <c r="Z324" s="27"/>
      <c r="AA324" s="37"/>
      <c r="AB324" s="37"/>
      <c r="AC324" s="37"/>
      <c r="AD324" s="37"/>
      <c r="AE324" s="49"/>
    </row>
    <row r="325" ht="15.75" customHeight="1">
      <c r="A325" s="4" t="s">
        <v>38</v>
      </c>
      <c r="B325" s="101">
        <v>43992.0</v>
      </c>
      <c r="C325" s="3">
        <v>0.625</v>
      </c>
      <c r="D325" s="3">
        <v>0.75</v>
      </c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41" t="str">
        <f>E325</f>
        <v/>
      </c>
      <c r="S325" s="39"/>
      <c r="T325" s="39"/>
      <c r="U325" s="39"/>
      <c r="V325" s="22" t="str">
        <f t="shared" si="3"/>
        <v/>
      </c>
      <c r="W325" s="39"/>
      <c r="X325" s="39"/>
      <c r="Y325" s="42"/>
      <c r="Z325" s="32"/>
      <c r="AA325" s="45"/>
      <c r="AB325" s="45"/>
      <c r="AC325" s="45"/>
      <c r="AD325" s="45"/>
      <c r="AE325" s="52"/>
    </row>
    <row r="326" ht="15.75" customHeight="1">
      <c r="A326" s="8" t="s">
        <v>48</v>
      </c>
      <c r="B326" s="100">
        <v>43993.0</v>
      </c>
      <c r="C326" s="131">
        <v>0.3888888888888889</v>
      </c>
      <c r="D326" s="10">
        <v>0.5</v>
      </c>
      <c r="E326" s="22">
        <v>35.9</v>
      </c>
      <c r="F326" s="22">
        <v>22.6</v>
      </c>
      <c r="G326" s="22">
        <v>29.2</v>
      </c>
      <c r="H326" s="22">
        <v>27.2</v>
      </c>
      <c r="I326" s="22">
        <v>1.4</v>
      </c>
      <c r="J326" s="22" t="s">
        <v>54</v>
      </c>
      <c r="K326" s="22"/>
      <c r="L326" s="22">
        <v>13.7</v>
      </c>
      <c r="M326" s="22"/>
      <c r="N326" s="22">
        <v>117.0</v>
      </c>
      <c r="O326" s="22">
        <v>61.82</v>
      </c>
      <c r="P326" s="22"/>
      <c r="Q326" s="22"/>
      <c r="R326" s="26" t="str">
        <f>E328</f>
        <v/>
      </c>
      <c r="S326" s="22">
        <f>F326</f>
        <v>22.6</v>
      </c>
      <c r="T326" s="22">
        <f>(R326+S326)/2</f>
        <v>11.3</v>
      </c>
      <c r="U326" s="22">
        <f>IF(H326="","",6.1078*(10^(((7.5*H326)/(237.3+H326)))))</f>
        <v>36.07043238</v>
      </c>
      <c r="V326" s="22">
        <f t="shared" si="3"/>
        <v>34.47043238</v>
      </c>
      <c r="W326" s="22">
        <f>IF(G326="","",6.1078*(10^(((7.5*G326)/(237.3+G326)))))</f>
        <v>40.51803823</v>
      </c>
      <c r="X326" s="22">
        <f>IF(W326="","",(V326/W326)*100)</f>
        <v>85.07428761</v>
      </c>
      <c r="Y326" s="22">
        <f>O320+L326-O326</f>
        <v>9.22</v>
      </c>
      <c r="Z326" s="27"/>
      <c r="AA326" s="37"/>
      <c r="AB326" s="37"/>
      <c r="AC326" s="37"/>
      <c r="AD326" s="37"/>
      <c r="AE326" s="49"/>
    </row>
    <row r="327" ht="15.75" customHeight="1">
      <c r="A327" s="4" t="s">
        <v>48</v>
      </c>
      <c r="B327" s="101">
        <v>43993.0</v>
      </c>
      <c r="C327" s="3">
        <v>0.625</v>
      </c>
      <c r="D327" s="3">
        <v>0.75</v>
      </c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41" t="str">
        <f>E327</f>
        <v/>
      </c>
      <c r="S327" s="39"/>
      <c r="T327" s="39"/>
      <c r="U327" s="39"/>
      <c r="V327" s="22" t="str">
        <f t="shared" si="3"/>
        <v/>
      </c>
      <c r="W327" s="39"/>
      <c r="X327" s="39"/>
      <c r="Y327" s="42"/>
      <c r="Z327" s="32"/>
      <c r="AA327" s="45"/>
      <c r="AB327" s="45"/>
      <c r="AC327" s="45"/>
      <c r="AD327" s="45"/>
      <c r="AE327" s="52"/>
    </row>
    <row r="328" ht="15.75" customHeight="1">
      <c r="A328" s="8" t="s">
        <v>53</v>
      </c>
      <c r="B328" s="100">
        <v>43994.0</v>
      </c>
      <c r="C328" s="10">
        <v>0.375</v>
      </c>
      <c r="D328" s="10">
        <v>0.5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6" t="str">
        <f>E330</f>
        <v/>
      </c>
      <c r="S328" s="22" t="str">
        <f>F328</f>
        <v/>
      </c>
      <c r="T328" s="22">
        <f>(R328+S328)/2</f>
        <v>0</v>
      </c>
      <c r="U328" s="22" t="str">
        <f>IF(H328="","",6.1078*(10^(((7.5*H328)/(237.3+H328)))))</f>
        <v/>
      </c>
      <c r="V328" s="22" t="str">
        <f t="shared" si="3"/>
        <v/>
      </c>
      <c r="W328" s="22" t="str">
        <f>IF(G328="","",6.1078*(10^(((7.5*G328)/(237.3+G328)))))</f>
        <v/>
      </c>
      <c r="X328" s="22" t="str">
        <f>IF(W328="","",(V328/W328)*100)</f>
        <v/>
      </c>
      <c r="Y328" s="22"/>
      <c r="Z328" s="27"/>
      <c r="AA328" s="37"/>
      <c r="AB328" s="37"/>
      <c r="AC328" s="37"/>
      <c r="AD328" s="37"/>
      <c r="AE328" s="49"/>
    </row>
    <row r="329" ht="15.75" customHeight="1">
      <c r="A329" s="4" t="s">
        <v>53</v>
      </c>
      <c r="B329" s="101">
        <v>43994.0</v>
      </c>
      <c r="C329" s="3">
        <v>0.625</v>
      </c>
      <c r="D329" s="3">
        <v>0.75</v>
      </c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41" t="str">
        <f>E329</f>
        <v/>
      </c>
      <c r="S329" s="39"/>
      <c r="T329" s="39"/>
      <c r="U329" s="39"/>
      <c r="V329" s="22" t="str">
        <f t="shared" si="3"/>
        <v/>
      </c>
      <c r="W329" s="39"/>
      <c r="X329" s="39"/>
      <c r="Y329" s="42"/>
      <c r="Z329" s="32"/>
      <c r="AA329" s="45"/>
      <c r="AB329" s="45"/>
      <c r="AC329" s="45"/>
      <c r="AD329" s="45"/>
      <c r="AE329" s="52"/>
    </row>
    <row r="330" ht="15.75" customHeight="1">
      <c r="A330" s="8" t="s">
        <v>58</v>
      </c>
      <c r="B330" s="100">
        <v>43995.0</v>
      </c>
      <c r="C330" s="10">
        <v>0.375</v>
      </c>
      <c r="D330" s="10">
        <v>0.5</v>
      </c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22"/>
      <c r="Q330" s="22"/>
      <c r="R330" s="26" t="str">
        <f>E332</f>
        <v/>
      </c>
      <c r="S330" s="22" t="str">
        <f>F330</f>
        <v/>
      </c>
      <c r="T330" s="22">
        <f>(R330+S330)/2</f>
        <v>0</v>
      </c>
      <c r="U330" s="22" t="str">
        <f>IF(H330="","",6.1078*(10^(((7.5*H330)/(237.3+H330)))))</f>
        <v/>
      </c>
      <c r="V330" s="22" t="str">
        <f t="shared" si="3"/>
        <v/>
      </c>
      <c r="W330" s="22" t="str">
        <f>IF(G330="","",6.1078*(10^(((7.5*G330)/(237.3+G330)))))</f>
        <v/>
      </c>
      <c r="X330" s="22" t="str">
        <f>IF(W330="","",(V330/W330)*100)</f>
        <v/>
      </c>
      <c r="Y330" s="53"/>
      <c r="Z330" s="27"/>
      <c r="AA330" s="37"/>
      <c r="AB330" s="37"/>
      <c r="AC330" s="37"/>
      <c r="AD330" s="37"/>
      <c r="AE330" s="49"/>
    </row>
    <row r="331" ht="15.75" customHeight="1">
      <c r="A331" s="4" t="s">
        <v>58</v>
      </c>
      <c r="B331" s="101">
        <v>43995.0</v>
      </c>
      <c r="C331" s="3">
        <v>0.625</v>
      </c>
      <c r="D331" s="3">
        <v>0.75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39"/>
      <c r="Q331" s="39"/>
      <c r="R331" s="41" t="str">
        <f>E331</f>
        <v/>
      </c>
      <c r="S331" s="39"/>
      <c r="T331" s="39"/>
      <c r="U331" s="39"/>
      <c r="V331" s="22" t="str">
        <f t="shared" si="3"/>
        <v/>
      </c>
      <c r="W331" s="39"/>
      <c r="X331" s="39"/>
      <c r="Y331" s="123"/>
      <c r="Z331" s="32"/>
      <c r="AA331" s="45"/>
      <c r="AB331" s="45"/>
      <c r="AC331" s="45"/>
      <c r="AD331" s="45"/>
      <c r="AE331" s="52"/>
    </row>
    <row r="332" ht="15.75" customHeight="1">
      <c r="A332" s="8" t="s">
        <v>60</v>
      </c>
      <c r="B332" s="100">
        <v>43996.0</v>
      </c>
      <c r="C332" s="10">
        <v>0.375</v>
      </c>
      <c r="D332" s="10">
        <v>0.5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6">
        <f>E334</f>
        <v>34</v>
      </c>
      <c r="S332" s="22" t="str">
        <f>F332</f>
        <v/>
      </c>
      <c r="T332" s="22">
        <f>(R332+S332)/2</f>
        <v>17</v>
      </c>
      <c r="U332" s="22" t="str">
        <f>IF(H332="","",6.1078*(10^(((7.5*H332)/(237.3+H332)))))</f>
        <v/>
      </c>
      <c r="V332" s="22" t="str">
        <f t="shared" si="3"/>
        <v/>
      </c>
      <c r="W332" s="22" t="str">
        <f>IF(G332="","",6.1078*(10^(((7.5*G332)/(237.3+G332)))))</f>
        <v/>
      </c>
      <c r="X332" s="22" t="str">
        <f>IF(W332="","",(V332/W332)*100)</f>
        <v/>
      </c>
      <c r="Y332" s="22"/>
      <c r="Z332" s="27"/>
      <c r="AA332" s="37"/>
      <c r="AB332" s="37"/>
      <c r="AC332" s="37"/>
      <c r="AD332" s="37"/>
      <c r="AE332" s="49"/>
    </row>
    <row r="333" ht="15.75" customHeight="1">
      <c r="A333" s="4" t="s">
        <v>60</v>
      </c>
      <c r="B333" s="101">
        <v>43996.0</v>
      </c>
      <c r="C333" s="3">
        <v>0.625</v>
      </c>
      <c r="D333" s="3">
        <v>0.75</v>
      </c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41" t="str">
        <f>E333</f>
        <v/>
      </c>
      <c r="S333" s="39"/>
      <c r="T333" s="39"/>
      <c r="U333" s="39"/>
      <c r="V333" s="22" t="str">
        <f t="shared" si="3"/>
        <v/>
      </c>
      <c r="W333" s="39"/>
      <c r="X333" s="39"/>
      <c r="Y333" s="42"/>
      <c r="Z333" s="32"/>
      <c r="AA333" s="45"/>
      <c r="AB333" s="45"/>
      <c r="AC333" s="45"/>
      <c r="AD333" s="45"/>
      <c r="AE333" s="52"/>
    </row>
    <row r="334" ht="15.75" customHeight="1">
      <c r="A334" s="8" t="s">
        <v>64</v>
      </c>
      <c r="B334" s="100">
        <v>43997.0</v>
      </c>
      <c r="C334" s="131">
        <v>0.4097222222222222</v>
      </c>
      <c r="D334" s="10">
        <v>0.5</v>
      </c>
      <c r="E334" s="22">
        <v>34.0</v>
      </c>
      <c r="F334" s="22">
        <v>22.7</v>
      </c>
      <c r="G334" s="22">
        <v>29.3</v>
      </c>
      <c r="H334" s="22">
        <v>26.7</v>
      </c>
      <c r="I334" s="22">
        <v>2.0</v>
      </c>
      <c r="J334" s="22" t="s">
        <v>54</v>
      </c>
      <c r="K334" s="22"/>
      <c r="L334" s="22">
        <v>9.6</v>
      </c>
      <c r="M334" s="22"/>
      <c r="N334" s="22">
        <v>98.0</v>
      </c>
      <c r="O334" s="22">
        <v>63.16</v>
      </c>
      <c r="P334" s="22"/>
      <c r="Q334" s="22"/>
      <c r="R334" s="26" t="str">
        <f>E336</f>
        <v/>
      </c>
      <c r="S334" s="22">
        <f>F334</f>
        <v>22.7</v>
      </c>
      <c r="T334" s="22">
        <f>(R334+S334)/2</f>
        <v>11.35</v>
      </c>
      <c r="U334" s="22">
        <f>IF(H334="","",6.1078*(10^(((7.5*H334)/(237.3+H334)))))</f>
        <v>35.0273704</v>
      </c>
      <c r="V334" s="22">
        <f t="shared" si="3"/>
        <v>32.9473704</v>
      </c>
      <c r="W334" s="22">
        <f>IF(G334="","",6.1078*(10^(((7.5*G334)/(237.3+G334)))))</f>
        <v>40.7524173</v>
      </c>
      <c r="X334" s="22">
        <f>IF(W334="","",(V334/W334)*100)</f>
        <v>80.8476468</v>
      </c>
      <c r="Y334" s="22">
        <f>O326+L334-O334</f>
        <v>8.26</v>
      </c>
      <c r="Z334" s="27"/>
      <c r="AA334" s="37"/>
      <c r="AB334" s="37"/>
      <c r="AC334" s="37"/>
      <c r="AD334" s="37"/>
      <c r="AE334" s="49"/>
    </row>
    <row r="335" ht="15.75" customHeight="1">
      <c r="A335" s="4" t="s">
        <v>64</v>
      </c>
      <c r="B335" s="101">
        <v>43997.0</v>
      </c>
      <c r="C335" s="3">
        <v>0.625</v>
      </c>
      <c r="D335" s="3">
        <v>0.75</v>
      </c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41" t="str">
        <f>E335</f>
        <v/>
      </c>
      <c r="S335" s="39"/>
      <c r="T335" s="39"/>
      <c r="U335" s="39"/>
      <c r="V335" s="22" t="str">
        <f t="shared" si="3"/>
        <v/>
      </c>
      <c r="W335" s="39"/>
      <c r="X335" s="39"/>
      <c r="Y335" s="42"/>
      <c r="Z335" s="32"/>
      <c r="AA335" s="45"/>
      <c r="AB335" s="45"/>
      <c r="AC335" s="45"/>
      <c r="AD335" s="45"/>
      <c r="AE335" s="52"/>
    </row>
    <row r="336" ht="15.75" customHeight="1">
      <c r="A336" s="8" t="s">
        <v>68</v>
      </c>
      <c r="B336" s="100">
        <v>43998.0</v>
      </c>
      <c r="C336" s="10">
        <v>0.375</v>
      </c>
      <c r="D336" s="10">
        <v>0.5</v>
      </c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6" t="str">
        <f>E338</f>
        <v/>
      </c>
      <c r="S336" s="22"/>
      <c r="T336" s="22">
        <f>(R336+S336)/2</f>
        <v>0</v>
      </c>
      <c r="U336" s="22"/>
      <c r="V336" s="22" t="str">
        <f t="shared" si="3"/>
        <v/>
      </c>
      <c r="W336" s="22"/>
      <c r="X336" s="22"/>
      <c r="Y336" s="22"/>
      <c r="Z336" s="27"/>
      <c r="AA336" s="37"/>
      <c r="AB336" s="37"/>
      <c r="AC336" s="37"/>
      <c r="AD336" s="37"/>
      <c r="AE336" s="49"/>
    </row>
    <row r="337" ht="15.75" customHeight="1">
      <c r="A337" s="4" t="s">
        <v>68</v>
      </c>
      <c r="B337" s="101">
        <v>43998.0</v>
      </c>
      <c r="C337" s="3">
        <v>0.625</v>
      </c>
      <c r="D337" s="3">
        <v>0.75</v>
      </c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41" t="str">
        <f>E337</f>
        <v/>
      </c>
      <c r="S337" s="39"/>
      <c r="T337" s="39"/>
      <c r="U337" s="39"/>
      <c r="V337" s="22" t="str">
        <f t="shared" si="3"/>
        <v/>
      </c>
      <c r="W337" s="39"/>
      <c r="X337" s="39"/>
      <c r="Y337" s="42"/>
      <c r="Z337" s="32"/>
      <c r="AA337" s="45"/>
      <c r="AB337" s="45"/>
      <c r="AC337" s="45"/>
      <c r="AD337" s="45"/>
      <c r="AE337" s="52"/>
    </row>
    <row r="338" ht="15.75" customHeight="1">
      <c r="A338" s="8" t="s">
        <v>38</v>
      </c>
      <c r="B338" s="100">
        <v>43999.0</v>
      </c>
      <c r="C338" s="10">
        <v>0.375</v>
      </c>
      <c r="D338" s="10">
        <v>0.5</v>
      </c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6">
        <f>E340</f>
        <v>33.6</v>
      </c>
      <c r="S338" s="22"/>
      <c r="T338" s="22">
        <f>(R338+S338)/2</f>
        <v>16.8</v>
      </c>
      <c r="U338" s="22"/>
      <c r="V338" s="22" t="str">
        <f t="shared" si="3"/>
        <v/>
      </c>
      <c r="W338" s="22"/>
      <c r="X338" s="22"/>
      <c r="Y338" s="53"/>
      <c r="Z338" s="27"/>
      <c r="AA338" s="37"/>
      <c r="AB338" s="37"/>
      <c r="AC338" s="37"/>
      <c r="AD338" s="37"/>
      <c r="AE338" s="49"/>
    </row>
    <row r="339" ht="15.75" customHeight="1">
      <c r="A339" s="4" t="s">
        <v>38</v>
      </c>
      <c r="B339" s="101">
        <v>43999.0</v>
      </c>
      <c r="C339" s="3">
        <v>0.625</v>
      </c>
      <c r="D339" s="3">
        <v>0.75</v>
      </c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41" t="str">
        <f>E339</f>
        <v/>
      </c>
      <c r="S339" s="39"/>
      <c r="T339" s="39"/>
      <c r="U339" s="39"/>
      <c r="V339" s="22" t="str">
        <f t="shared" si="3"/>
        <v/>
      </c>
      <c r="W339" s="39"/>
      <c r="X339" s="39"/>
      <c r="Y339" s="42"/>
      <c r="Z339" s="32"/>
      <c r="AA339" s="45"/>
      <c r="AB339" s="45"/>
      <c r="AC339" s="45"/>
      <c r="AD339" s="45"/>
      <c r="AE339" s="52"/>
    </row>
    <row r="340" ht="15.75" customHeight="1">
      <c r="A340" s="8" t="s">
        <v>48</v>
      </c>
      <c r="B340" s="100">
        <v>44000.0</v>
      </c>
      <c r="C340" s="10">
        <v>0.375</v>
      </c>
      <c r="D340" s="10">
        <v>0.5</v>
      </c>
      <c r="E340" s="22">
        <v>33.6</v>
      </c>
      <c r="F340" s="22">
        <v>22.8</v>
      </c>
      <c r="G340" s="22">
        <v>29.1</v>
      </c>
      <c r="H340" s="22">
        <v>26.7</v>
      </c>
      <c r="I340" s="22">
        <v>1.6</v>
      </c>
      <c r="J340" s="22" t="s">
        <v>225</v>
      </c>
      <c r="K340" s="22"/>
      <c r="L340" s="22">
        <v>5.25</v>
      </c>
      <c r="M340" s="22"/>
      <c r="N340" s="22">
        <v>49.0</v>
      </c>
      <c r="O340" s="22">
        <v>57.6</v>
      </c>
      <c r="P340" s="22"/>
      <c r="Q340" s="22"/>
      <c r="R340" s="26" t="str">
        <f>E342</f>
        <v/>
      </c>
      <c r="S340" s="22">
        <f>F340</f>
        <v>22.8</v>
      </c>
      <c r="T340" s="22">
        <f>(R340+S340)/2</f>
        <v>11.4</v>
      </c>
      <c r="U340" s="22">
        <f>IF(H340="","",6.1078*(10^(((7.5*H340)/(237.3+H340)))))</f>
        <v>35.0273704</v>
      </c>
      <c r="V340" s="22">
        <f t="shared" si="3"/>
        <v>33.1073704</v>
      </c>
      <c r="W340" s="22">
        <f>IF(G340="","",6.1078*(10^(((7.5*G340)/(237.3+G340)))))</f>
        <v>40.2848327</v>
      </c>
      <c r="X340" s="22">
        <f>IF(W340="","",(V340/W340)*100)</f>
        <v>82.18321434</v>
      </c>
      <c r="Y340" s="22">
        <f>O334+L340-O340</f>
        <v>10.81</v>
      </c>
      <c r="Z340" s="27"/>
      <c r="AA340" s="37"/>
      <c r="AB340" s="37"/>
      <c r="AC340" s="37"/>
      <c r="AD340" s="37"/>
      <c r="AE340" s="49"/>
    </row>
    <row r="341" ht="15.75" customHeight="1">
      <c r="A341" s="4" t="s">
        <v>48</v>
      </c>
      <c r="B341" s="29">
        <v>44000.0</v>
      </c>
      <c r="C341" s="3">
        <v>0.625</v>
      </c>
      <c r="D341" s="3">
        <v>0.75</v>
      </c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41" t="str">
        <f>E341</f>
        <v/>
      </c>
      <c r="S341" s="39"/>
      <c r="T341" s="39"/>
      <c r="U341" s="39"/>
      <c r="V341" s="22" t="str">
        <f t="shared" si="3"/>
        <v/>
      </c>
      <c r="W341" s="39"/>
      <c r="X341" s="39"/>
      <c r="Y341" s="42"/>
      <c r="Z341" s="32"/>
      <c r="AA341" s="45"/>
      <c r="AB341" s="45"/>
      <c r="AC341" s="45"/>
      <c r="AD341" s="45"/>
      <c r="AE341" s="52"/>
    </row>
    <row r="342" ht="15.75" customHeight="1">
      <c r="A342" s="8" t="s">
        <v>53</v>
      </c>
      <c r="B342" s="9">
        <v>44001.0</v>
      </c>
      <c r="C342" s="10">
        <v>0.375</v>
      </c>
      <c r="D342" s="10">
        <v>0.5</v>
      </c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6" t="str">
        <f>E344</f>
        <v/>
      </c>
      <c r="S342" s="22" t="str">
        <f>F342</f>
        <v/>
      </c>
      <c r="T342" s="22">
        <f>(R342+S342)/2</f>
        <v>0</v>
      </c>
      <c r="U342" s="22" t="str">
        <f>IF(H342="","",6.1078*(10^(((7.5*H342)/(237.3+H342)))))</f>
        <v/>
      </c>
      <c r="V342" s="22" t="str">
        <f t="shared" si="3"/>
        <v/>
      </c>
      <c r="W342" s="22" t="str">
        <f>IF(G342="","",6.1078*(10^(((7.5*G342)/(237.3+G342)))))</f>
        <v/>
      </c>
      <c r="X342" s="22" t="str">
        <f>IF(W342="","",(V342/W342)*100)</f>
        <v/>
      </c>
      <c r="Y342" s="22"/>
      <c r="Z342" s="27"/>
      <c r="AA342" s="37"/>
      <c r="AB342" s="37"/>
      <c r="AC342" s="37"/>
      <c r="AD342" s="37"/>
      <c r="AE342" s="49"/>
    </row>
    <row r="343" ht="15.75" customHeight="1">
      <c r="A343" s="4" t="s">
        <v>53</v>
      </c>
      <c r="B343" s="29">
        <v>44001.0</v>
      </c>
      <c r="C343" s="3">
        <v>0.625</v>
      </c>
      <c r="D343" s="3">
        <v>0.75</v>
      </c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39"/>
      <c r="Q343" s="39"/>
      <c r="R343" s="41" t="str">
        <f>E343</f>
        <v/>
      </c>
      <c r="S343" s="39"/>
      <c r="T343" s="39"/>
      <c r="U343" s="39"/>
      <c r="V343" s="22" t="str">
        <f t="shared" si="3"/>
        <v/>
      </c>
      <c r="W343" s="39"/>
      <c r="X343" s="39"/>
      <c r="Y343" s="42"/>
      <c r="Z343" s="137"/>
      <c r="AA343" s="45"/>
      <c r="AB343" s="45"/>
      <c r="AC343" s="45"/>
      <c r="AD343" s="45"/>
      <c r="AE343" s="52"/>
    </row>
    <row r="344" ht="15.75" customHeight="1">
      <c r="A344" s="8" t="s">
        <v>58</v>
      </c>
      <c r="B344" s="9">
        <v>44002.0</v>
      </c>
      <c r="C344" s="10">
        <v>0.375</v>
      </c>
      <c r="D344" s="10">
        <v>0.5</v>
      </c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6" t="str">
        <f>E346</f>
        <v/>
      </c>
      <c r="S344" s="22" t="str">
        <f>F344</f>
        <v/>
      </c>
      <c r="T344" s="22">
        <f>(R344+S344)/2</f>
        <v>0</v>
      </c>
      <c r="U344" s="22" t="str">
        <f>IF(H344="","",6.1078*(10^(((7.5*H344)/(237.3+H344)))))</f>
        <v/>
      </c>
      <c r="V344" s="22" t="str">
        <f t="shared" si="3"/>
        <v/>
      </c>
      <c r="W344" s="22" t="str">
        <f>IF(G344="","",6.1078*(10^(((7.5*G344)/(237.3+G344)))))</f>
        <v/>
      </c>
      <c r="X344" s="22" t="str">
        <f>IF(W344="","",(V344/W344)*100)</f>
        <v/>
      </c>
      <c r="Y344" s="22"/>
      <c r="Z344" s="27"/>
      <c r="AA344" s="37"/>
      <c r="AB344" s="37"/>
      <c r="AC344" s="37"/>
      <c r="AD344" s="37"/>
      <c r="AE344" s="49"/>
    </row>
    <row r="345" ht="15.75" customHeight="1">
      <c r="A345" s="4" t="s">
        <v>58</v>
      </c>
      <c r="B345" s="29">
        <v>44002.0</v>
      </c>
      <c r="C345" s="3">
        <v>0.625</v>
      </c>
      <c r="D345" s="3">
        <v>0.75</v>
      </c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41" t="str">
        <f>E345</f>
        <v/>
      </c>
      <c r="S345" s="39"/>
      <c r="T345" s="39"/>
      <c r="U345" s="39"/>
      <c r="V345" s="22" t="str">
        <f t="shared" si="3"/>
        <v/>
      </c>
      <c r="W345" s="39"/>
      <c r="X345" s="39"/>
      <c r="Y345" s="42"/>
      <c r="Z345" s="32"/>
      <c r="AA345" s="45"/>
      <c r="AB345" s="45"/>
      <c r="AC345" s="45"/>
      <c r="AD345" s="45"/>
      <c r="AE345" s="52"/>
    </row>
    <row r="346" ht="15.75" customHeight="1">
      <c r="A346" s="8" t="s">
        <v>60</v>
      </c>
      <c r="B346" s="9">
        <v>44003.0</v>
      </c>
      <c r="C346" s="10">
        <v>0.375</v>
      </c>
      <c r="D346" s="10">
        <v>0.5</v>
      </c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6">
        <f>E348</f>
        <v>33.2</v>
      </c>
      <c r="S346" s="22" t="str">
        <f>F346</f>
        <v/>
      </c>
      <c r="T346" s="22">
        <f>(R346+S346)/2</f>
        <v>16.6</v>
      </c>
      <c r="U346" s="22" t="str">
        <f>IF(H346="","",6.1078*(10^(((7.5*H346)/(237.3+H346)))))</f>
        <v/>
      </c>
      <c r="V346" s="22" t="str">
        <f t="shared" si="3"/>
        <v/>
      </c>
      <c r="W346" s="22" t="str">
        <f>IF(G346="","",6.1078*(10^(((7.5*G346)/(237.3+G346)))))</f>
        <v/>
      </c>
      <c r="X346" s="22" t="str">
        <f>IF(W346="","",(V346/W346)*100)</f>
        <v/>
      </c>
      <c r="Y346" s="22"/>
      <c r="Z346" s="27"/>
      <c r="AA346" s="37"/>
      <c r="AB346" s="37"/>
      <c r="AC346" s="37"/>
      <c r="AD346" s="37"/>
      <c r="AE346" s="49"/>
    </row>
    <row r="347" ht="15.75" customHeight="1">
      <c r="A347" s="4" t="s">
        <v>60</v>
      </c>
      <c r="B347" s="29">
        <v>44003.0</v>
      </c>
      <c r="C347" s="3">
        <v>0.625</v>
      </c>
      <c r="D347" s="3">
        <v>0.75</v>
      </c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41" t="str">
        <f>E347</f>
        <v/>
      </c>
      <c r="S347" s="39"/>
      <c r="T347" s="39"/>
      <c r="U347" s="39"/>
      <c r="V347" s="22" t="str">
        <f t="shared" si="3"/>
        <v/>
      </c>
      <c r="W347" s="39"/>
      <c r="X347" s="39"/>
      <c r="Y347" s="42"/>
      <c r="Z347" s="32"/>
      <c r="AA347" s="45"/>
      <c r="AB347" s="45"/>
      <c r="AC347" s="45"/>
      <c r="AD347" s="45"/>
      <c r="AE347" s="52"/>
    </row>
    <row r="348" ht="15.75" customHeight="1">
      <c r="A348" s="8" t="s">
        <v>64</v>
      </c>
      <c r="B348" s="9">
        <v>44004.0</v>
      </c>
      <c r="C348" s="10">
        <v>0.375</v>
      </c>
      <c r="D348" s="10">
        <v>0.5</v>
      </c>
      <c r="E348" s="22">
        <v>33.2</v>
      </c>
      <c r="F348" s="22">
        <v>23.0</v>
      </c>
      <c r="G348" s="22">
        <v>29.4</v>
      </c>
      <c r="H348" s="22">
        <v>26.2</v>
      </c>
      <c r="I348" s="22">
        <v>2.3</v>
      </c>
      <c r="J348" s="22" t="s">
        <v>81</v>
      </c>
      <c r="K348" s="22">
        <v>29.6</v>
      </c>
      <c r="L348" s="22">
        <v>10.0</v>
      </c>
      <c r="M348" s="22"/>
      <c r="N348" s="22">
        <v>0.0</v>
      </c>
      <c r="O348" s="22">
        <v>44.05</v>
      </c>
      <c r="P348" s="22">
        <v>64.22</v>
      </c>
      <c r="Q348" s="22"/>
      <c r="R348" s="26" t="str">
        <f>E350</f>
        <v/>
      </c>
      <c r="S348" s="22">
        <f>F348</f>
        <v>23</v>
      </c>
      <c r="T348" s="22">
        <f>(R348+S348)/2</f>
        <v>11.5</v>
      </c>
      <c r="U348" s="22">
        <f>IF(H348="","",6.1078*(10^(((7.5*H348)/(237.3+H348)))))</f>
        <v>34.01068335</v>
      </c>
      <c r="V348" s="22">
        <f t="shared" si="3"/>
        <v>31.45068335</v>
      </c>
      <c r="W348" s="22">
        <f>IF(G348="","",6.1078*(10^(((7.5*G348)/(237.3+G348)))))</f>
        <v>40.98797486</v>
      </c>
      <c r="X348" s="22">
        <f>IF(W348="","",(V348/W348)*100)</f>
        <v>76.73148882</v>
      </c>
      <c r="Y348" s="22">
        <f>O340+L348-O348</f>
        <v>23.55</v>
      </c>
      <c r="Z348" s="27"/>
      <c r="AA348" s="37">
        <v>1.0</v>
      </c>
      <c r="AB348" s="37">
        <v>1.0</v>
      </c>
      <c r="AC348" s="37">
        <v>1.0</v>
      </c>
      <c r="AD348" s="37">
        <v>3.0</v>
      </c>
      <c r="AE348" s="49" t="s">
        <v>238</v>
      </c>
    </row>
    <row r="349" ht="15.75" customHeight="1">
      <c r="A349" s="4" t="s">
        <v>64</v>
      </c>
      <c r="B349" s="29">
        <v>44004.0</v>
      </c>
      <c r="C349" s="3">
        <v>0.625</v>
      </c>
      <c r="D349" s="3">
        <v>0.75</v>
      </c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41" t="str">
        <f>E349</f>
        <v/>
      </c>
      <c r="S349" s="39"/>
      <c r="T349" s="39"/>
      <c r="U349" s="39"/>
      <c r="V349" s="22" t="str">
        <f t="shared" si="3"/>
        <v/>
      </c>
      <c r="W349" s="39"/>
      <c r="X349" s="39"/>
      <c r="Y349" s="42"/>
      <c r="Z349" s="32"/>
      <c r="AA349" s="45"/>
      <c r="AB349" s="45"/>
      <c r="AC349" s="45"/>
      <c r="AD349" s="45"/>
      <c r="AE349" s="52"/>
    </row>
    <row r="350" ht="15.75" customHeight="1">
      <c r="A350" s="8" t="s">
        <v>68</v>
      </c>
      <c r="B350" s="9">
        <v>44005.0</v>
      </c>
      <c r="C350" s="10">
        <v>0.375</v>
      </c>
      <c r="D350" s="10">
        <v>0.5</v>
      </c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6" t="str">
        <f>E352</f>
        <v/>
      </c>
      <c r="S350" s="22" t="str">
        <f>F350</f>
        <v/>
      </c>
      <c r="T350" s="22">
        <f>(R350+S350)/2</f>
        <v>0</v>
      </c>
      <c r="U350" s="22" t="str">
        <f>IF(H350="","",6.1078*(10^(((7.5*H350)/(237.3+H350)))))</f>
        <v/>
      </c>
      <c r="V350" s="22" t="str">
        <f t="shared" si="3"/>
        <v/>
      </c>
      <c r="W350" s="22" t="str">
        <f>IF(G350="","",6.1078*(10^(((7.5*G350)/(237.3+G350)))))</f>
        <v/>
      </c>
      <c r="X350" s="22" t="str">
        <f>IF(W350="","",(V350/W350)*100)</f>
        <v/>
      </c>
      <c r="Y350" s="22"/>
      <c r="Z350" s="27"/>
      <c r="AA350" s="37"/>
      <c r="AB350" s="37"/>
      <c r="AC350" s="37"/>
      <c r="AD350" s="37"/>
      <c r="AE350" s="49"/>
    </row>
    <row r="351" ht="15.75" customHeight="1">
      <c r="A351" s="4" t="s">
        <v>68</v>
      </c>
      <c r="B351" s="29">
        <v>44005.0</v>
      </c>
      <c r="C351" s="3">
        <v>0.625</v>
      </c>
      <c r="D351" s="3">
        <v>0.75</v>
      </c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41" t="str">
        <f>E351</f>
        <v/>
      </c>
      <c r="S351" s="39"/>
      <c r="T351" s="39"/>
      <c r="U351" s="39"/>
      <c r="V351" s="22" t="str">
        <f t="shared" si="3"/>
        <v/>
      </c>
      <c r="W351" s="39"/>
      <c r="X351" s="39"/>
      <c r="Y351" s="42"/>
      <c r="Z351" s="32"/>
      <c r="AA351" s="45"/>
      <c r="AB351" s="45"/>
      <c r="AC351" s="45"/>
      <c r="AD351" s="45"/>
      <c r="AE351" s="52"/>
    </row>
    <row r="352" ht="15.75" customHeight="1">
      <c r="A352" s="8" t="s">
        <v>38</v>
      </c>
      <c r="B352" s="9">
        <v>44006.0</v>
      </c>
      <c r="C352" s="10">
        <v>0.375</v>
      </c>
      <c r="D352" s="10">
        <v>0.5</v>
      </c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6">
        <f>E354</f>
        <v>34</v>
      </c>
      <c r="S352" s="22" t="str">
        <f>F352</f>
        <v/>
      </c>
      <c r="T352" s="22">
        <f>(R352+S352)/2</f>
        <v>17</v>
      </c>
      <c r="U352" s="22" t="str">
        <f>IF(H352="","",6.1078*(10^(((7.5*H352)/(237.3+H352)))))</f>
        <v/>
      </c>
      <c r="V352" s="22" t="str">
        <f t="shared" si="3"/>
        <v/>
      </c>
      <c r="W352" s="22" t="str">
        <f>IF(G352="","",6.1078*(10^(((7.5*G352)/(237.3+G352)))))</f>
        <v/>
      </c>
      <c r="X352" s="22" t="str">
        <f>IF(W352="","",(V352/W352)*100)</f>
        <v/>
      </c>
      <c r="Y352" s="53"/>
      <c r="Z352" s="27"/>
      <c r="AA352" s="37"/>
      <c r="AB352" s="37"/>
      <c r="AC352" s="37"/>
      <c r="AD352" s="37"/>
      <c r="AE352" s="49"/>
    </row>
    <row r="353" ht="15.75" customHeight="1">
      <c r="A353" s="4" t="s">
        <v>38</v>
      </c>
      <c r="B353" s="29">
        <v>44006.0</v>
      </c>
      <c r="C353" s="3">
        <v>0.625</v>
      </c>
      <c r="D353" s="3">
        <v>0.75</v>
      </c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41" t="str">
        <f>E353</f>
        <v/>
      </c>
      <c r="S353" s="39"/>
      <c r="T353" s="39"/>
      <c r="U353" s="39"/>
      <c r="V353" s="22" t="str">
        <f t="shared" si="3"/>
        <v/>
      </c>
      <c r="W353" s="39"/>
      <c r="X353" s="39"/>
      <c r="Y353" s="42"/>
      <c r="Z353" s="32"/>
      <c r="AA353" s="45"/>
      <c r="AB353" s="45"/>
      <c r="AC353" s="45"/>
      <c r="AD353" s="45"/>
      <c r="AE353" s="52"/>
    </row>
    <row r="354" ht="15.75" customHeight="1">
      <c r="A354" s="8" t="s">
        <v>48</v>
      </c>
      <c r="B354" s="9">
        <v>44007.0</v>
      </c>
      <c r="C354" s="131">
        <v>0.4097222222222222</v>
      </c>
      <c r="D354" s="10">
        <v>0.5</v>
      </c>
      <c r="E354" s="22">
        <v>34.0</v>
      </c>
      <c r="F354" s="22">
        <v>22.8</v>
      </c>
      <c r="G354" s="22">
        <v>29.8</v>
      </c>
      <c r="H354" s="22">
        <v>26.8</v>
      </c>
      <c r="I354" s="22">
        <v>2.1</v>
      </c>
      <c r="J354" s="22" t="s">
        <v>54</v>
      </c>
      <c r="K354" s="22">
        <v>28.9</v>
      </c>
      <c r="L354" s="22">
        <v>234.5</v>
      </c>
      <c r="M354" s="22"/>
      <c r="N354" s="22">
        <v>55.0</v>
      </c>
      <c r="O354" s="22">
        <v>57.3</v>
      </c>
      <c r="P354" s="22">
        <v>65.84</v>
      </c>
      <c r="Q354" s="22"/>
      <c r="R354" s="26" t="str">
        <f>E356</f>
        <v/>
      </c>
      <c r="S354" s="22">
        <f>F354</f>
        <v>22.8</v>
      </c>
      <c r="T354" s="22">
        <f>(R354+S354)/2</f>
        <v>11.4</v>
      </c>
      <c r="U354" s="22">
        <f>IF(H354="","",6.1078*(10^(((7.5*H354)/(237.3+H354)))))</f>
        <v>35.23385461</v>
      </c>
      <c r="V354" s="22">
        <f t="shared" si="3"/>
        <v>32.83385461</v>
      </c>
      <c r="W354" s="22">
        <f>IF(G354="","",6.1078*(10^(((7.5*G354)/(237.3+G354)))))</f>
        <v>41.94208964</v>
      </c>
      <c r="X354" s="22">
        <f>IF(W354="","",(V354/W354)*100)</f>
        <v>78.2837834</v>
      </c>
      <c r="Y354" s="22">
        <f>P348+L354-O354</f>
        <v>241.42</v>
      </c>
      <c r="Z354" s="27"/>
      <c r="AA354" s="37">
        <v>1.0</v>
      </c>
      <c r="AB354" s="37">
        <v>1.0</v>
      </c>
      <c r="AC354" s="37">
        <v>3.0</v>
      </c>
      <c r="AD354" s="37">
        <v>1.0</v>
      </c>
      <c r="AE354" s="49"/>
    </row>
    <row r="355" ht="15.75" customHeight="1">
      <c r="A355" s="4" t="s">
        <v>48</v>
      </c>
      <c r="B355" s="29">
        <v>44007.0</v>
      </c>
      <c r="C355" s="3">
        <v>0.625</v>
      </c>
      <c r="D355" s="3">
        <v>0.75</v>
      </c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41" t="str">
        <f>E355</f>
        <v/>
      </c>
      <c r="S355" s="39"/>
      <c r="T355" s="39"/>
      <c r="U355" s="39"/>
      <c r="V355" s="22" t="str">
        <f t="shared" si="3"/>
        <v/>
      </c>
      <c r="W355" s="39"/>
      <c r="X355" s="39"/>
      <c r="Y355" s="42"/>
      <c r="Z355" s="32"/>
      <c r="AA355" s="45"/>
      <c r="AB355" s="45"/>
      <c r="AC355" s="45"/>
      <c r="AD355" s="45"/>
      <c r="AE355" s="52"/>
    </row>
    <row r="356" ht="15.75" customHeight="1">
      <c r="A356" s="8" t="s">
        <v>53</v>
      </c>
      <c r="B356" s="9">
        <v>44008.0</v>
      </c>
      <c r="C356" s="10">
        <v>0.375</v>
      </c>
      <c r="D356" s="10">
        <v>0.5</v>
      </c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6" t="str">
        <f>E358</f>
        <v/>
      </c>
      <c r="S356" s="22"/>
      <c r="T356" s="22">
        <f>(R356+S356)/2</f>
        <v>0</v>
      </c>
      <c r="U356" s="22"/>
      <c r="V356" s="22" t="str">
        <f t="shared" si="3"/>
        <v/>
      </c>
      <c r="W356" s="22"/>
      <c r="X356" s="22"/>
      <c r="Y356" s="22"/>
      <c r="Z356" s="27"/>
      <c r="AA356" s="37"/>
      <c r="AB356" s="37"/>
      <c r="AC356" s="37"/>
      <c r="AD356" s="37"/>
      <c r="AE356" s="49"/>
    </row>
    <row r="357" ht="15.75" customHeight="1">
      <c r="A357" s="4" t="s">
        <v>53</v>
      </c>
      <c r="B357" s="29">
        <v>44008.0</v>
      </c>
      <c r="C357" s="3">
        <v>0.625</v>
      </c>
      <c r="D357" s="3">
        <v>0.75</v>
      </c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41" t="str">
        <f>E357</f>
        <v/>
      </c>
      <c r="S357" s="39"/>
      <c r="T357" s="39"/>
      <c r="U357" s="39"/>
      <c r="V357" s="22" t="str">
        <f t="shared" si="3"/>
        <v/>
      </c>
      <c r="W357" s="39"/>
      <c r="X357" s="39"/>
      <c r="Y357" s="42"/>
      <c r="Z357" s="32"/>
      <c r="AA357" s="45"/>
      <c r="AB357" s="45"/>
      <c r="AC357" s="45"/>
      <c r="AD357" s="45"/>
      <c r="AE357" s="52"/>
    </row>
    <row r="358" ht="15.75" customHeight="1">
      <c r="A358" s="8" t="s">
        <v>58</v>
      </c>
      <c r="B358" s="9">
        <v>44009.0</v>
      </c>
      <c r="C358" s="10">
        <v>0.375</v>
      </c>
      <c r="D358" s="10">
        <v>0.5</v>
      </c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6" t="str">
        <f>E360</f>
        <v/>
      </c>
      <c r="S358" s="22"/>
      <c r="T358" s="22">
        <f>(R358+S358)/2</f>
        <v>0</v>
      </c>
      <c r="U358" s="22"/>
      <c r="V358" s="22" t="str">
        <f t="shared" si="3"/>
        <v/>
      </c>
      <c r="W358" s="22"/>
      <c r="X358" s="22"/>
      <c r="Y358" s="22"/>
      <c r="Z358" s="27"/>
      <c r="AA358" s="37"/>
      <c r="AB358" s="37"/>
      <c r="AC358" s="37"/>
      <c r="AD358" s="37"/>
      <c r="AE358" s="49"/>
    </row>
    <row r="359" ht="15.75" customHeight="1">
      <c r="A359" s="4" t="s">
        <v>58</v>
      </c>
      <c r="B359" s="29">
        <v>44009.0</v>
      </c>
      <c r="C359" s="3">
        <v>0.625</v>
      </c>
      <c r="D359" s="3">
        <v>0.75</v>
      </c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41" t="str">
        <f>E359</f>
        <v/>
      </c>
      <c r="S359" s="39"/>
      <c r="T359" s="39"/>
      <c r="U359" s="39"/>
      <c r="V359" s="22" t="str">
        <f t="shared" si="3"/>
        <v/>
      </c>
      <c r="W359" s="39"/>
      <c r="X359" s="39"/>
      <c r="Y359" s="42"/>
      <c r="Z359" s="32"/>
      <c r="AA359" s="45"/>
      <c r="AB359" s="45"/>
      <c r="AC359" s="45"/>
      <c r="AD359" s="45"/>
      <c r="AE359" s="52"/>
    </row>
    <row r="360" ht="15.75" customHeight="1">
      <c r="A360" s="8" t="s">
        <v>60</v>
      </c>
      <c r="B360" s="9">
        <v>44010.0</v>
      </c>
      <c r="C360" s="10">
        <v>0.375</v>
      </c>
      <c r="D360" s="10">
        <v>0.5</v>
      </c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6" t="str">
        <f>E362</f>
        <v/>
      </c>
      <c r="S360" s="22"/>
      <c r="T360" s="22">
        <f>(R360+S360)/2</f>
        <v>0</v>
      </c>
      <c r="U360" s="22"/>
      <c r="V360" s="22" t="str">
        <f t="shared" si="3"/>
        <v/>
      </c>
      <c r="W360" s="22"/>
      <c r="X360" s="22"/>
      <c r="Y360" s="22"/>
      <c r="Z360" s="27"/>
      <c r="AA360" s="37"/>
      <c r="AB360" s="37"/>
      <c r="AC360" s="37"/>
      <c r="AD360" s="37"/>
      <c r="AE360" s="49"/>
    </row>
    <row r="361" ht="15.75" customHeight="1">
      <c r="A361" s="4" t="s">
        <v>60</v>
      </c>
      <c r="B361" s="29">
        <v>44010.0</v>
      </c>
      <c r="C361" s="3">
        <v>0.625</v>
      </c>
      <c r="D361" s="3">
        <v>0.75</v>
      </c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41" t="str">
        <f>E361</f>
        <v/>
      </c>
      <c r="S361" s="39"/>
      <c r="T361" s="39"/>
      <c r="U361" s="39"/>
      <c r="V361" s="22" t="str">
        <f t="shared" si="3"/>
        <v/>
      </c>
      <c r="W361" s="39"/>
      <c r="X361" s="39"/>
      <c r="Y361" s="42"/>
      <c r="Z361" s="32"/>
      <c r="AA361" s="45"/>
      <c r="AB361" s="45"/>
      <c r="AC361" s="45"/>
      <c r="AD361" s="45"/>
      <c r="AE361" s="52"/>
    </row>
    <row r="362" ht="15.75" customHeight="1">
      <c r="A362" s="8" t="s">
        <v>64</v>
      </c>
      <c r="B362" s="9">
        <v>44011.0</v>
      </c>
      <c r="C362" s="10">
        <v>0.375</v>
      </c>
      <c r="D362" s="10">
        <v>0.5</v>
      </c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6">
        <f>E364</f>
        <v>34.8</v>
      </c>
      <c r="S362" s="22"/>
      <c r="T362" s="22">
        <f>(R362+S362)/2</f>
        <v>17.4</v>
      </c>
      <c r="U362" s="22"/>
      <c r="V362" s="22" t="str">
        <f t="shared" si="3"/>
        <v/>
      </c>
      <c r="W362" s="22"/>
      <c r="X362" s="22"/>
      <c r="Y362" s="22"/>
      <c r="Z362" s="27"/>
      <c r="AA362" s="37"/>
      <c r="AB362" s="37"/>
      <c r="AC362" s="37"/>
      <c r="AD362" s="37"/>
      <c r="AE362" s="49"/>
    </row>
    <row r="363" ht="15.75" customHeight="1">
      <c r="A363" s="4" t="s">
        <v>64</v>
      </c>
      <c r="B363" s="29">
        <v>44011.0</v>
      </c>
      <c r="C363" s="3">
        <v>0.625</v>
      </c>
      <c r="D363" s="3">
        <v>0.75</v>
      </c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41" t="str">
        <f>E363</f>
        <v/>
      </c>
      <c r="S363" s="39"/>
      <c r="T363" s="39"/>
      <c r="U363" s="39"/>
      <c r="V363" s="22" t="str">
        <f t="shared" si="3"/>
        <v/>
      </c>
      <c r="W363" s="39"/>
      <c r="X363" s="39"/>
      <c r="Y363" s="42"/>
      <c r="Z363" s="32"/>
      <c r="AA363" s="45"/>
      <c r="AB363" s="45"/>
      <c r="AC363" s="45"/>
      <c r="AD363" s="45"/>
      <c r="AE363" s="52"/>
    </row>
    <row r="364" ht="15.75" customHeight="1">
      <c r="A364" s="8" t="s">
        <v>68</v>
      </c>
      <c r="B364" s="9">
        <v>44012.0</v>
      </c>
      <c r="C364" s="10">
        <v>0.375</v>
      </c>
      <c r="D364" s="10">
        <v>0.5</v>
      </c>
      <c r="E364" s="22">
        <v>34.8</v>
      </c>
      <c r="F364" s="13">
        <v>22.6</v>
      </c>
      <c r="G364" s="22">
        <v>26.4</v>
      </c>
      <c r="H364" s="22">
        <v>25.2</v>
      </c>
      <c r="I364" s="22">
        <v>3.4</v>
      </c>
      <c r="J364" s="22" t="s">
        <v>61</v>
      </c>
      <c r="K364" s="22">
        <v>27.3</v>
      </c>
      <c r="L364" s="22">
        <v>0.0</v>
      </c>
      <c r="M364" s="22">
        <v>0.0</v>
      </c>
      <c r="N364" s="22">
        <v>0.0</v>
      </c>
      <c r="O364" s="22"/>
      <c r="P364" s="22">
        <v>60.68</v>
      </c>
      <c r="Q364" s="22"/>
      <c r="R364" s="26" t="str">
        <f>E366</f>
        <v/>
      </c>
      <c r="S364" s="22">
        <f>F364</f>
        <v>22.6</v>
      </c>
      <c r="T364" s="22">
        <f>(R364+S364)/2</f>
        <v>11.3</v>
      </c>
      <c r="U364" s="22">
        <f>IF(H364="","",6.1078*(10^(((7.5*H364)/(237.3+H364)))))</f>
        <v>32.05419006</v>
      </c>
      <c r="V364" s="22">
        <f t="shared" si="3"/>
        <v>31.09419006</v>
      </c>
      <c r="W364" s="22">
        <f>IF(G364="","",6.1078*(10^(((7.5*G364)/(237.3+G364)))))</f>
        <v>34.41422945</v>
      </c>
      <c r="X364" s="22">
        <f>IF(W364="","",(V364/W364)*100)</f>
        <v>90.35271326</v>
      </c>
      <c r="Y364" s="22">
        <f>P358+L364-O364</f>
        <v>0</v>
      </c>
      <c r="Z364" s="27"/>
      <c r="AA364" s="37">
        <v>1.0</v>
      </c>
      <c r="AB364" s="37">
        <v>1.0</v>
      </c>
      <c r="AC364" s="37">
        <v>3.0</v>
      </c>
      <c r="AD364" s="37">
        <v>1.0</v>
      </c>
      <c r="AE364" s="49" t="s">
        <v>240</v>
      </c>
    </row>
    <row r="365" ht="15.75" customHeight="1">
      <c r="A365" s="4" t="s">
        <v>68</v>
      </c>
      <c r="B365" s="29">
        <v>44012.0</v>
      </c>
      <c r="C365" s="3">
        <v>0.625</v>
      </c>
      <c r="D365" s="3">
        <v>0.75</v>
      </c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41" t="str">
        <f>E365</f>
        <v/>
      </c>
      <c r="S365" s="39"/>
      <c r="T365" s="39"/>
      <c r="U365" s="39"/>
      <c r="V365" s="22" t="str">
        <f t="shared" si="3"/>
        <v/>
      </c>
      <c r="W365" s="39"/>
      <c r="X365" s="39"/>
      <c r="Y365" s="42"/>
      <c r="Z365" s="32"/>
      <c r="AA365" s="45"/>
      <c r="AB365" s="45"/>
      <c r="AC365" s="45"/>
      <c r="AD365" s="45"/>
      <c r="AE365" s="52"/>
    </row>
    <row r="366" ht="15.75" customHeight="1">
      <c r="A366" s="8" t="s">
        <v>38</v>
      </c>
      <c r="B366" s="9">
        <v>44013.0</v>
      </c>
      <c r="C366" s="10">
        <v>0.375</v>
      </c>
      <c r="D366" s="10">
        <v>0.5</v>
      </c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6">
        <f>E368</f>
        <v>34.6</v>
      </c>
      <c r="S366" s="22"/>
      <c r="T366" s="22">
        <f>(R366+S366)/2</f>
        <v>17.3</v>
      </c>
      <c r="U366" s="22"/>
      <c r="V366" s="22" t="str">
        <f t="shared" si="3"/>
        <v/>
      </c>
      <c r="W366" s="22"/>
      <c r="X366" s="22"/>
      <c r="Y366" s="22"/>
      <c r="Z366" s="27"/>
      <c r="AA366" s="37"/>
      <c r="AB366" s="37"/>
      <c r="AC366" s="37"/>
      <c r="AD366" s="37"/>
      <c r="AE366" s="49"/>
    </row>
    <row r="367" ht="15.75" customHeight="1">
      <c r="A367" s="4" t="s">
        <v>38</v>
      </c>
      <c r="B367" s="29">
        <v>44013.0</v>
      </c>
      <c r="C367" s="3">
        <v>0.625</v>
      </c>
      <c r="D367" s="3">
        <v>0.75</v>
      </c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41" t="str">
        <f>E367</f>
        <v/>
      </c>
      <c r="S367" s="39"/>
      <c r="T367" s="39"/>
      <c r="U367" s="39"/>
      <c r="V367" s="22" t="str">
        <f t="shared" si="3"/>
        <v/>
      </c>
      <c r="W367" s="39"/>
      <c r="X367" s="39"/>
      <c r="Y367" s="42"/>
      <c r="Z367" s="32"/>
      <c r="AA367" s="45"/>
      <c r="AB367" s="45"/>
      <c r="AC367" s="45"/>
      <c r="AD367" s="45"/>
      <c r="AE367" s="52"/>
    </row>
    <row r="368" ht="15.75" customHeight="1">
      <c r="A368" s="8" t="s">
        <v>48</v>
      </c>
      <c r="B368" s="9">
        <v>44014.0</v>
      </c>
      <c r="C368" s="10">
        <v>0.375</v>
      </c>
      <c r="D368" s="10">
        <v>0.5</v>
      </c>
      <c r="E368" s="22">
        <v>34.6</v>
      </c>
      <c r="F368" s="22">
        <v>22.9</v>
      </c>
      <c r="G368" s="22">
        <v>29.6</v>
      </c>
      <c r="H368" s="22">
        <v>27.0</v>
      </c>
      <c r="I368" s="22">
        <v>2.7</v>
      </c>
      <c r="J368" s="22" t="s">
        <v>81</v>
      </c>
      <c r="K368" s="22">
        <v>28.3</v>
      </c>
      <c r="L368" s="22">
        <v>0.0</v>
      </c>
      <c r="M368" s="22">
        <v>0.0</v>
      </c>
      <c r="N368" s="22">
        <v>0.0</v>
      </c>
      <c r="O368" s="22">
        <v>55.82</v>
      </c>
      <c r="P368" s="22">
        <v>61.55</v>
      </c>
      <c r="Q368" s="22"/>
      <c r="R368" s="26" t="str">
        <f>E370</f>
        <v/>
      </c>
      <c r="S368" s="22">
        <f>F368</f>
        <v>22.9</v>
      </c>
      <c r="T368" s="22">
        <f>(R368+S368)/2</f>
        <v>11.45</v>
      </c>
      <c r="U368" s="22">
        <f>IF(H368="","",6.1078*(10^(((7.5*H368)/(237.3+H368)))))</f>
        <v>35.65000614</v>
      </c>
      <c r="V368" s="22">
        <f t="shared" si="3"/>
        <v>33.57000614</v>
      </c>
      <c r="W368" s="22">
        <f>IF(G368="","",6.1078*(10^(((7.5*G368)/(237.3+G368)))))</f>
        <v>41.46264535</v>
      </c>
      <c r="X368" s="22">
        <f>IF(W368="","",(V368/W368)*100)</f>
        <v>80.96445815</v>
      </c>
      <c r="Y368" s="22">
        <f>P364+L368-O368</f>
        <v>4.86</v>
      </c>
      <c r="Z368" s="27"/>
      <c r="AA368" s="37">
        <v>1.0</v>
      </c>
      <c r="AB368" s="37">
        <v>1.0</v>
      </c>
      <c r="AC368" s="37">
        <v>3.0</v>
      </c>
      <c r="AD368" s="37">
        <v>1.0</v>
      </c>
      <c r="AE368" s="49"/>
    </row>
    <row r="369" ht="15.75" customHeight="1">
      <c r="A369" s="4" t="s">
        <v>48</v>
      </c>
      <c r="B369" s="29">
        <v>44014.0</v>
      </c>
      <c r="C369" s="3">
        <v>0.625</v>
      </c>
      <c r="D369" s="3">
        <v>0.75</v>
      </c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41" t="str">
        <f>E369</f>
        <v/>
      </c>
      <c r="S369" s="39"/>
      <c r="T369" s="39"/>
      <c r="U369" s="39"/>
      <c r="V369" s="22" t="str">
        <f t="shared" si="3"/>
        <v/>
      </c>
      <c r="W369" s="39"/>
      <c r="X369" s="39"/>
      <c r="Y369" s="42"/>
      <c r="Z369" s="32"/>
      <c r="AA369" s="45"/>
      <c r="AB369" s="45"/>
      <c r="AC369" s="45"/>
      <c r="AD369" s="45"/>
      <c r="AE369" s="52"/>
    </row>
    <row r="370" ht="15.75" customHeight="1">
      <c r="A370" s="8" t="s">
        <v>53</v>
      </c>
      <c r="B370" s="9">
        <v>44015.0</v>
      </c>
      <c r="C370" s="10">
        <v>0.375</v>
      </c>
      <c r="D370" s="10">
        <v>0.5</v>
      </c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6">
        <f>E372</f>
        <v>35.2</v>
      </c>
      <c r="S370" s="22" t="str">
        <f>F370</f>
        <v/>
      </c>
      <c r="T370" s="22">
        <f>(R370+S370)/2</f>
        <v>17.6</v>
      </c>
      <c r="U370" s="22" t="str">
        <f>IF(H370="","",6.1078*(10^(((7.5*H370)/(237.3+H370)))))</f>
        <v/>
      </c>
      <c r="V370" s="22" t="str">
        <f t="shared" si="3"/>
        <v/>
      </c>
      <c r="W370" s="22" t="str">
        <f>IF(G370="","",6.1078*(10^(((7.5*G370)/(237.3+G370)))))</f>
        <v/>
      </c>
      <c r="X370" s="22" t="str">
        <f>IF(W370="","",(V370/W370)*100)</f>
        <v/>
      </c>
      <c r="Y370" s="22"/>
      <c r="Z370" s="27"/>
      <c r="AA370" s="37"/>
      <c r="AB370" s="37"/>
      <c r="AC370" s="37"/>
      <c r="AD370" s="37"/>
      <c r="AE370" s="49"/>
    </row>
    <row r="371" ht="15.75" customHeight="1">
      <c r="A371" s="4" t="s">
        <v>53</v>
      </c>
      <c r="B371" s="29">
        <v>44015.0</v>
      </c>
      <c r="C371" s="3">
        <v>0.625</v>
      </c>
      <c r="D371" s="3">
        <v>0.75</v>
      </c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41" t="str">
        <f>E371</f>
        <v/>
      </c>
      <c r="S371" s="39"/>
      <c r="T371" s="39"/>
      <c r="U371" s="39"/>
      <c r="V371" s="22" t="str">
        <f t="shared" si="3"/>
        <v/>
      </c>
      <c r="W371" s="39"/>
      <c r="X371" s="39"/>
      <c r="Y371" s="42"/>
      <c r="Z371" s="32"/>
      <c r="AA371" s="45"/>
      <c r="AB371" s="45"/>
      <c r="AC371" s="45"/>
      <c r="AD371" s="45"/>
      <c r="AE371" s="52"/>
    </row>
    <row r="372" ht="15.75" customHeight="1">
      <c r="A372" s="8" t="s">
        <v>58</v>
      </c>
      <c r="B372" s="9">
        <v>44016.0</v>
      </c>
      <c r="C372" s="131">
        <v>0.3958333333333333</v>
      </c>
      <c r="D372" s="10">
        <v>0.5</v>
      </c>
      <c r="E372" s="22">
        <v>35.2</v>
      </c>
      <c r="F372" s="22">
        <v>23.9</v>
      </c>
      <c r="G372" s="22">
        <v>29.6</v>
      </c>
      <c r="H372" s="22">
        <v>27.0</v>
      </c>
      <c r="I372" s="22">
        <v>2.4</v>
      </c>
      <c r="J372" s="22" t="s">
        <v>225</v>
      </c>
      <c r="K372" s="22" t="s">
        <v>71</v>
      </c>
      <c r="L372" s="22">
        <v>1.75</v>
      </c>
      <c r="M372" s="22"/>
      <c r="N372" s="22">
        <v>95.0</v>
      </c>
      <c r="O372" s="22">
        <v>50.3</v>
      </c>
      <c r="P372" s="22">
        <v>78.39</v>
      </c>
      <c r="Q372" s="22"/>
      <c r="R372" s="26" t="str">
        <f>E374</f>
        <v/>
      </c>
      <c r="S372" s="22">
        <f>F372</f>
        <v>23.9</v>
      </c>
      <c r="T372" s="22">
        <f>(R372+S372)/2</f>
        <v>11.95</v>
      </c>
      <c r="U372" s="22">
        <f>IF(H372="","",6.1078*(10^(((7.5*H372)/(237.3+H372)))))</f>
        <v>35.65000614</v>
      </c>
      <c r="V372" s="22">
        <f t="shared" si="3"/>
        <v>33.57000614</v>
      </c>
      <c r="W372" s="22">
        <f>IF(G372="","",6.1078*(10^(((7.5*G372)/(237.3+G372)))))</f>
        <v>41.46264535</v>
      </c>
      <c r="X372" s="22">
        <f>IF(W372="","",(V372/W372)*100)</f>
        <v>80.96445815</v>
      </c>
      <c r="Y372" s="22">
        <f>P368+L372-O372</f>
        <v>13</v>
      </c>
      <c r="Z372" s="27"/>
      <c r="AA372" s="37"/>
      <c r="AB372" s="37"/>
      <c r="AC372" s="37"/>
      <c r="AD372" s="37"/>
      <c r="AE372" s="49"/>
    </row>
    <row r="373" ht="15.75" customHeight="1">
      <c r="A373" s="4" t="s">
        <v>58</v>
      </c>
      <c r="B373" s="29">
        <v>44016.0</v>
      </c>
      <c r="C373" s="3">
        <v>0.625</v>
      </c>
      <c r="D373" s="3">
        <v>0.75</v>
      </c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41" t="str">
        <f>E373</f>
        <v/>
      </c>
      <c r="S373" s="42"/>
      <c r="T373" s="39"/>
      <c r="U373" s="39"/>
      <c r="V373" s="22" t="str">
        <f t="shared" si="3"/>
        <v/>
      </c>
      <c r="W373" s="39"/>
      <c r="X373" s="39"/>
      <c r="Y373" s="39"/>
      <c r="Z373" s="32"/>
      <c r="AA373" s="45"/>
      <c r="AB373" s="45"/>
      <c r="AC373" s="45"/>
      <c r="AD373" s="45"/>
      <c r="AE373" s="52"/>
    </row>
    <row r="374" ht="15.75" customHeight="1">
      <c r="A374" s="8" t="s">
        <v>60</v>
      </c>
      <c r="B374" s="9">
        <v>44017.0</v>
      </c>
      <c r="C374" s="10">
        <v>0.375</v>
      </c>
      <c r="D374" s="10">
        <v>0.5</v>
      </c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6">
        <f>E376</f>
        <v>34.4</v>
      </c>
      <c r="S374" s="22" t="str">
        <f>F374</f>
        <v/>
      </c>
      <c r="T374" s="22">
        <f>(R374+S374)/2</f>
        <v>17.2</v>
      </c>
      <c r="U374" s="22" t="str">
        <f>IF(H374="","",6.1078*(10^(((7.5*H374)/(237.3+H374)))))</f>
        <v/>
      </c>
      <c r="V374" s="22" t="str">
        <f t="shared" si="3"/>
        <v/>
      </c>
      <c r="W374" s="22" t="str">
        <f>IF(G374="","",6.1078*(10^(((7.5*G374)/(237.3+G374)))))</f>
        <v/>
      </c>
      <c r="X374" s="22" t="str">
        <f>IF(W374="","",(V374/W374)*100)</f>
        <v/>
      </c>
      <c r="Y374" s="22"/>
      <c r="Z374" s="27"/>
      <c r="AA374" s="37"/>
      <c r="AB374" s="37"/>
      <c r="AC374" s="37"/>
      <c r="AD374" s="37"/>
      <c r="AE374" s="49"/>
    </row>
    <row r="375" ht="15.75" customHeight="1">
      <c r="A375" s="4" t="s">
        <v>60</v>
      </c>
      <c r="B375" s="29">
        <v>44017.0</v>
      </c>
      <c r="C375" s="3">
        <v>0.625</v>
      </c>
      <c r="D375" s="3">
        <v>0.75</v>
      </c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41" t="str">
        <f>E375</f>
        <v/>
      </c>
      <c r="S375" s="42"/>
      <c r="T375" s="39"/>
      <c r="U375" s="39"/>
      <c r="V375" s="22" t="str">
        <f t="shared" si="3"/>
        <v/>
      </c>
      <c r="W375" s="39"/>
      <c r="X375" s="39"/>
      <c r="Y375" s="39"/>
      <c r="Z375" s="32"/>
      <c r="AA375" s="45"/>
      <c r="AB375" s="45"/>
      <c r="AC375" s="45"/>
      <c r="AD375" s="45"/>
      <c r="AE375" s="52"/>
    </row>
    <row r="376" ht="15.75" customHeight="1">
      <c r="A376" s="8" t="s">
        <v>64</v>
      </c>
      <c r="B376" s="9">
        <v>44018.0</v>
      </c>
      <c r="C376" s="10">
        <v>0.375</v>
      </c>
      <c r="D376" s="10">
        <v>0.5</v>
      </c>
      <c r="E376" s="22">
        <v>34.4</v>
      </c>
      <c r="F376" s="22">
        <v>22.6</v>
      </c>
      <c r="G376" s="22">
        <v>29.4</v>
      </c>
      <c r="H376" s="22">
        <v>26.8</v>
      </c>
      <c r="I376" s="22">
        <v>1.7</v>
      </c>
      <c r="J376" s="22" t="s">
        <v>61</v>
      </c>
      <c r="K376" s="22">
        <v>27.7</v>
      </c>
      <c r="L376" s="22">
        <v>5.75</v>
      </c>
      <c r="M376" s="22"/>
      <c r="N376" s="22" t="s">
        <v>71</v>
      </c>
      <c r="O376" s="22">
        <v>74.69</v>
      </c>
      <c r="P376" s="22"/>
      <c r="Q376" s="22"/>
      <c r="R376" s="26" t="str">
        <f>E378</f>
        <v/>
      </c>
      <c r="S376" s="22">
        <f>F376</f>
        <v>22.6</v>
      </c>
      <c r="T376" s="22">
        <f>(R376+S376)/2</f>
        <v>11.3</v>
      </c>
      <c r="U376" s="22">
        <f>IF(H376="","",6.1078*(10^(((7.5*H376)/(237.3+H376)))))</f>
        <v>35.23385461</v>
      </c>
      <c r="V376" s="22">
        <f t="shared" si="3"/>
        <v>33.15385461</v>
      </c>
      <c r="W376" s="22">
        <f>IF(G376="","",6.1078*(10^(((7.5*G376)/(237.3+G376)))))</f>
        <v>40.98797486</v>
      </c>
      <c r="X376" s="22">
        <f>IF(W376="","",(V376/W376)*100)</f>
        <v>80.88678379</v>
      </c>
      <c r="Y376" s="22">
        <f>P372+L376-O376</f>
        <v>9.45</v>
      </c>
      <c r="Z376" s="27"/>
      <c r="AA376" s="37">
        <v>1.0</v>
      </c>
      <c r="AB376" s="37">
        <v>2.0</v>
      </c>
      <c r="AC376" s="37">
        <v>3.0</v>
      </c>
      <c r="AD376" s="37">
        <v>1.0</v>
      </c>
      <c r="AE376" s="49" t="s">
        <v>241</v>
      </c>
    </row>
    <row r="377" ht="15.75" customHeight="1">
      <c r="A377" s="4" t="s">
        <v>64</v>
      </c>
      <c r="B377" s="29">
        <v>44018.0</v>
      </c>
      <c r="C377" s="3">
        <v>0.625</v>
      </c>
      <c r="D377" s="3">
        <v>0.75</v>
      </c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41" t="str">
        <f>E377</f>
        <v/>
      </c>
      <c r="S377" s="42"/>
      <c r="T377" s="39"/>
      <c r="U377" s="39"/>
      <c r="V377" s="22" t="str">
        <f t="shared" si="3"/>
        <v/>
      </c>
      <c r="W377" s="39"/>
      <c r="X377" s="39"/>
      <c r="Y377" s="39"/>
      <c r="Z377" s="32"/>
      <c r="AA377" s="45"/>
      <c r="AB377" s="45"/>
      <c r="AC377" s="45"/>
      <c r="AD377" s="45"/>
      <c r="AE377" s="52"/>
    </row>
    <row r="378" ht="15.75" customHeight="1">
      <c r="A378" s="8" t="s">
        <v>68</v>
      </c>
      <c r="B378" s="9">
        <v>44019.0</v>
      </c>
      <c r="C378" s="10">
        <v>0.375</v>
      </c>
      <c r="D378" s="10">
        <v>0.5</v>
      </c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6" t="str">
        <f>E380</f>
        <v/>
      </c>
      <c r="S378" s="22" t="str">
        <f>F378</f>
        <v/>
      </c>
      <c r="T378" s="22">
        <f>(R378+S378)/2</f>
        <v>0</v>
      </c>
      <c r="U378" s="22" t="str">
        <f>IF(H378="","",6.1078*(10^(((7.5*H378)/(237.3+H378)))))</f>
        <v/>
      </c>
      <c r="V378" s="22" t="str">
        <f t="shared" si="3"/>
        <v/>
      </c>
      <c r="W378" s="22" t="str">
        <f>IF(G378="","",6.1078*(10^(((7.5*G378)/(237.3+G378)))))</f>
        <v/>
      </c>
      <c r="X378" s="22" t="str">
        <f>IF(W378="","",(V378/W378)*100)</f>
        <v/>
      </c>
      <c r="Y378" s="22"/>
      <c r="Z378" s="27"/>
      <c r="AA378" s="37"/>
      <c r="AB378" s="37"/>
      <c r="AC378" s="37"/>
      <c r="AD378" s="37"/>
      <c r="AE378" s="49"/>
    </row>
    <row r="379" ht="15.75" customHeight="1">
      <c r="A379" s="4" t="s">
        <v>68</v>
      </c>
      <c r="B379" s="29">
        <v>44019.0</v>
      </c>
      <c r="C379" s="3">
        <v>0.625</v>
      </c>
      <c r="D379" s="3">
        <v>0.75</v>
      </c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41" t="str">
        <f>E379</f>
        <v/>
      </c>
      <c r="S379" s="42"/>
      <c r="T379" s="39"/>
      <c r="U379" s="39"/>
      <c r="V379" s="22" t="str">
        <f t="shared" si="3"/>
        <v/>
      </c>
      <c r="W379" s="39"/>
      <c r="X379" s="39"/>
      <c r="Y379" s="42"/>
      <c r="Z379" s="32"/>
      <c r="AA379" s="45"/>
      <c r="AB379" s="45"/>
      <c r="AC379" s="45"/>
      <c r="AD379" s="45"/>
      <c r="AE379" s="52"/>
    </row>
    <row r="380" ht="15.75" customHeight="1">
      <c r="A380" s="8" t="s">
        <v>38</v>
      </c>
      <c r="B380" s="9">
        <v>44020.0</v>
      </c>
      <c r="C380" s="10">
        <v>0.375</v>
      </c>
      <c r="D380" s="10">
        <v>0.5</v>
      </c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6">
        <f>E382</f>
        <v>34.6</v>
      </c>
      <c r="S380" s="22" t="str">
        <f>F380</f>
        <v/>
      </c>
      <c r="T380" s="22">
        <f>(R380+S380)/2</f>
        <v>17.3</v>
      </c>
      <c r="U380" s="22" t="str">
        <f>IF(H380="","",6.1078*(10^(((7.5*H380)/(237.3+H380)))))</f>
        <v/>
      </c>
      <c r="V380" s="22" t="str">
        <f t="shared" si="3"/>
        <v/>
      </c>
      <c r="W380" s="22" t="str">
        <f>IF(G380="","",6.1078*(10^(((7.5*G380)/(237.3+G380)))))</f>
        <v/>
      </c>
      <c r="X380" s="22" t="str">
        <f>IF(W380="","",(V380/W380)*100)</f>
        <v/>
      </c>
      <c r="Y380" s="22"/>
      <c r="Z380" s="27"/>
      <c r="AA380" s="37"/>
      <c r="AB380" s="37"/>
      <c r="AC380" s="37"/>
      <c r="AD380" s="37"/>
      <c r="AE380" s="49"/>
    </row>
    <row r="381" ht="15.75" customHeight="1">
      <c r="A381" s="4" t="s">
        <v>38</v>
      </c>
      <c r="B381" s="29">
        <v>44020.0</v>
      </c>
      <c r="C381" s="3">
        <v>0.625</v>
      </c>
      <c r="D381" s="3">
        <v>0.75</v>
      </c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41" t="str">
        <f>E381</f>
        <v/>
      </c>
      <c r="S381" s="42"/>
      <c r="T381" s="39"/>
      <c r="U381" s="39"/>
      <c r="V381" s="22" t="str">
        <f t="shared" si="3"/>
        <v/>
      </c>
      <c r="W381" s="39"/>
      <c r="X381" s="39"/>
      <c r="Y381" s="42"/>
      <c r="Z381" s="32"/>
      <c r="AA381" s="45"/>
      <c r="AB381" s="45"/>
      <c r="AC381" s="45"/>
      <c r="AD381" s="45"/>
      <c r="AE381" s="52"/>
    </row>
    <row r="382" ht="15.75" customHeight="1">
      <c r="A382" s="8" t="s">
        <v>48</v>
      </c>
      <c r="B382" s="9">
        <v>44021.0</v>
      </c>
      <c r="C382" s="10">
        <v>0.375</v>
      </c>
      <c r="D382" s="10">
        <v>0.5</v>
      </c>
      <c r="E382" s="22">
        <v>34.6</v>
      </c>
      <c r="F382" s="22">
        <v>22.2</v>
      </c>
      <c r="G382" s="22">
        <v>29.2</v>
      </c>
      <c r="H382" s="22">
        <v>26.6</v>
      </c>
      <c r="I382" s="22">
        <v>1.5</v>
      </c>
      <c r="J382" s="22" t="s">
        <v>81</v>
      </c>
      <c r="K382" s="22">
        <v>28.8</v>
      </c>
      <c r="L382" s="22">
        <v>0.75</v>
      </c>
      <c r="M382" s="22"/>
      <c r="N382" s="22" t="s">
        <v>71</v>
      </c>
      <c r="O382" s="22">
        <v>63.48</v>
      </c>
      <c r="P382" s="22"/>
      <c r="Q382" s="22"/>
      <c r="R382" s="26" t="str">
        <f>E384</f>
        <v/>
      </c>
      <c r="S382" s="22">
        <f>F382</f>
        <v>22.2</v>
      </c>
      <c r="T382" s="22">
        <f>(R382+S382)/2</f>
        <v>11.1</v>
      </c>
      <c r="U382" s="22">
        <f>IF(H382="","",6.1078*(10^(((7.5*H382)/(237.3+H382)))))</f>
        <v>34.82194116</v>
      </c>
      <c r="V382" s="22">
        <f t="shared" si="3"/>
        <v>32.74194116</v>
      </c>
      <c r="W382" s="22">
        <f>IF(G382="","",6.1078*(10^(((7.5*G382)/(237.3+G382)))))</f>
        <v>40.51803823</v>
      </c>
      <c r="X382" s="22">
        <f>IF(W382="","",(V382/W382)*100)</f>
        <v>80.80830809</v>
      </c>
      <c r="Y382" s="22">
        <f>O376+L382-O382</f>
        <v>11.96</v>
      </c>
      <c r="Z382" s="27"/>
      <c r="AA382" s="37">
        <v>1.0</v>
      </c>
      <c r="AB382" s="37">
        <v>1.0</v>
      </c>
      <c r="AC382" s="37">
        <v>3.0</v>
      </c>
      <c r="AD382" s="37">
        <v>2.0</v>
      </c>
      <c r="AE382" s="49" t="s">
        <v>243</v>
      </c>
    </row>
    <row r="383" ht="15.75" customHeight="1">
      <c r="A383" s="4" t="s">
        <v>48</v>
      </c>
      <c r="B383" s="29">
        <v>44021.0</v>
      </c>
      <c r="C383" s="3">
        <v>0.625</v>
      </c>
      <c r="D383" s="3">
        <v>0.75</v>
      </c>
      <c r="E383" s="39"/>
      <c r="F383" s="108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41" t="str">
        <f>E383</f>
        <v/>
      </c>
      <c r="S383" s="39"/>
      <c r="T383" s="39"/>
      <c r="U383" s="42"/>
      <c r="V383" s="22" t="str">
        <f t="shared" si="3"/>
        <v/>
      </c>
      <c r="W383" s="39"/>
      <c r="X383" s="39"/>
      <c r="Y383" s="42"/>
      <c r="Z383" s="32"/>
      <c r="AA383" s="45"/>
      <c r="AB383" s="45"/>
      <c r="AC383" s="45"/>
      <c r="AD383" s="45"/>
      <c r="AE383" s="52"/>
    </row>
    <row r="384" ht="15.75" customHeight="1">
      <c r="A384" s="8" t="s">
        <v>53</v>
      </c>
      <c r="B384" s="9">
        <v>44022.0</v>
      </c>
      <c r="C384" s="10">
        <v>0.375</v>
      </c>
      <c r="D384" s="10">
        <v>0.5</v>
      </c>
      <c r="E384" s="22"/>
      <c r="F384" s="49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6" t="str">
        <f>E386</f>
        <v/>
      </c>
      <c r="S384" s="22"/>
      <c r="T384" s="22">
        <f>(R384+S384)/2</f>
        <v>0</v>
      </c>
      <c r="U384" s="22"/>
      <c r="V384" s="22" t="str">
        <f t="shared" si="3"/>
        <v/>
      </c>
      <c r="W384" s="22"/>
      <c r="X384" s="22"/>
      <c r="Y384" s="22"/>
      <c r="Z384" s="27"/>
      <c r="AA384" s="37"/>
      <c r="AB384" s="37"/>
      <c r="AC384" s="37"/>
      <c r="AD384" s="37"/>
      <c r="AE384" s="49"/>
    </row>
    <row r="385" ht="15.75" customHeight="1">
      <c r="A385" s="4" t="s">
        <v>53</v>
      </c>
      <c r="B385" s="29">
        <v>44022.0</v>
      </c>
      <c r="C385" s="3">
        <v>0.625</v>
      </c>
      <c r="D385" s="3">
        <v>0.75</v>
      </c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41" t="str">
        <f>E385</f>
        <v/>
      </c>
      <c r="S385" s="39"/>
      <c r="T385" s="39"/>
      <c r="U385" s="42"/>
      <c r="V385" s="22" t="str">
        <f t="shared" si="3"/>
        <v/>
      </c>
      <c r="W385" s="39"/>
      <c r="X385" s="39"/>
      <c r="Y385" s="42"/>
      <c r="Z385" s="32"/>
      <c r="AA385" s="45"/>
      <c r="AB385" s="45"/>
      <c r="AC385" s="45"/>
      <c r="AD385" s="45"/>
      <c r="AE385" s="52"/>
    </row>
    <row r="386" ht="15.75" customHeight="1">
      <c r="A386" s="8" t="s">
        <v>58</v>
      </c>
      <c r="B386" s="9">
        <v>44023.0</v>
      </c>
      <c r="C386" s="10">
        <v>0.375</v>
      </c>
      <c r="D386" s="10">
        <v>0.5</v>
      </c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6" t="str">
        <f>E388</f>
        <v/>
      </c>
      <c r="S386" s="22"/>
      <c r="T386" s="22">
        <f>(R386+S386)/2</f>
        <v>0</v>
      </c>
      <c r="U386" s="22"/>
      <c r="V386" s="22" t="str">
        <f t="shared" si="3"/>
        <v/>
      </c>
      <c r="W386" s="22"/>
      <c r="X386" s="22"/>
      <c r="Y386" s="22"/>
      <c r="Z386" s="27"/>
      <c r="AA386" s="37"/>
      <c r="AB386" s="37"/>
      <c r="AC386" s="37"/>
      <c r="AD386" s="37"/>
      <c r="AE386" s="49"/>
    </row>
    <row r="387" ht="15.75" customHeight="1">
      <c r="A387" s="4" t="s">
        <v>58</v>
      </c>
      <c r="B387" s="29">
        <v>44023.0</v>
      </c>
      <c r="C387" s="3">
        <v>0.625</v>
      </c>
      <c r="D387" s="3">
        <v>0.75</v>
      </c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41" t="str">
        <f>E387</f>
        <v/>
      </c>
      <c r="S387" s="39"/>
      <c r="T387" s="39"/>
      <c r="U387" s="39"/>
      <c r="V387" s="22" t="str">
        <f t="shared" si="3"/>
        <v/>
      </c>
      <c r="W387" s="39"/>
      <c r="X387" s="39"/>
      <c r="Y387" s="42"/>
      <c r="Z387" s="32"/>
      <c r="AA387" s="45"/>
      <c r="AB387" s="45"/>
      <c r="AC387" s="45"/>
      <c r="AD387" s="45"/>
      <c r="AE387" s="52"/>
    </row>
    <row r="388" ht="15.75" customHeight="1">
      <c r="A388" s="8" t="s">
        <v>60</v>
      </c>
      <c r="B388" s="9">
        <v>44024.0</v>
      </c>
      <c r="C388" s="10">
        <v>0.375</v>
      </c>
      <c r="D388" s="10">
        <v>0.5</v>
      </c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6">
        <f>E390</f>
        <v>34</v>
      </c>
      <c r="S388" s="22"/>
      <c r="T388" s="22">
        <f>(R388+S388)/2</f>
        <v>17</v>
      </c>
      <c r="U388" s="22"/>
      <c r="V388" s="22" t="str">
        <f t="shared" si="3"/>
        <v/>
      </c>
      <c r="W388" s="22"/>
      <c r="X388" s="22"/>
      <c r="Y388" s="22"/>
      <c r="Z388" s="27"/>
      <c r="AA388" s="37"/>
      <c r="AB388" s="37"/>
      <c r="AC388" s="37"/>
      <c r="AD388" s="37"/>
      <c r="AE388" s="49"/>
    </row>
    <row r="389" ht="15.75" customHeight="1">
      <c r="A389" s="4" t="s">
        <v>60</v>
      </c>
      <c r="B389" s="29">
        <v>44024.0</v>
      </c>
      <c r="C389" s="3">
        <v>0.625</v>
      </c>
      <c r="D389" s="3">
        <v>0.75</v>
      </c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41" t="str">
        <f>E389</f>
        <v/>
      </c>
      <c r="S389" s="39"/>
      <c r="T389" s="39"/>
      <c r="U389" s="39"/>
      <c r="V389" s="22" t="str">
        <f t="shared" si="3"/>
        <v/>
      </c>
      <c r="W389" s="39"/>
      <c r="X389" s="39"/>
      <c r="Y389" s="42"/>
      <c r="Z389" s="32"/>
      <c r="AA389" s="45"/>
      <c r="AB389" s="45"/>
      <c r="AC389" s="45"/>
      <c r="AD389" s="45"/>
      <c r="AE389" s="52"/>
    </row>
    <row r="390" ht="15.75" customHeight="1">
      <c r="A390" s="8" t="s">
        <v>64</v>
      </c>
      <c r="B390" s="9">
        <v>44025.0</v>
      </c>
      <c r="C390" s="10">
        <v>0.375</v>
      </c>
      <c r="D390" s="10">
        <v>0.5</v>
      </c>
      <c r="E390" s="22">
        <v>34.0</v>
      </c>
      <c r="F390" s="22">
        <v>21.8</v>
      </c>
      <c r="G390" s="22">
        <v>30.2</v>
      </c>
      <c r="H390" s="22">
        <v>27.7</v>
      </c>
      <c r="I390" s="22">
        <v>1.7</v>
      </c>
      <c r="J390" s="22" t="s">
        <v>81</v>
      </c>
      <c r="K390" s="22">
        <v>29.3</v>
      </c>
      <c r="L390" s="22">
        <v>21.5</v>
      </c>
      <c r="M390" s="22"/>
      <c r="N390" s="22" t="s">
        <v>71</v>
      </c>
      <c r="O390" s="22">
        <v>65.39</v>
      </c>
      <c r="P390" s="22"/>
      <c r="Q390" s="22"/>
      <c r="R390" s="26" t="str">
        <f>E392</f>
        <v/>
      </c>
      <c r="S390" s="22">
        <f>F390</f>
        <v>21.8</v>
      </c>
      <c r="T390" s="22">
        <f>(R390+S390)/2</f>
        <v>10.9</v>
      </c>
      <c r="U390" s="22">
        <f>IF(H390="","",6.1078*(10^(((7.5*H390)/(237.3+H390)))))</f>
        <v>37.14044233</v>
      </c>
      <c r="V390" s="22">
        <f t="shared" si="3"/>
        <v>35.14044233</v>
      </c>
      <c r="W390" s="22">
        <f>IF(G390="","",6.1078*(10^(((7.5*G390)/(237.3+G390)))))</f>
        <v>42.91546075</v>
      </c>
      <c r="X390" s="22">
        <f>IF(W390="","",(V390/W390)*100)</f>
        <v>81.88294316</v>
      </c>
      <c r="Y390" s="22">
        <f>O382+L390-O390</f>
        <v>19.59</v>
      </c>
      <c r="Z390" s="27"/>
      <c r="AA390" s="37">
        <v>1.0</v>
      </c>
      <c r="AB390" s="37">
        <v>1.0</v>
      </c>
      <c r="AC390" s="37">
        <v>3.0</v>
      </c>
      <c r="AD390" s="37">
        <v>2.0</v>
      </c>
      <c r="AE390" s="49"/>
    </row>
    <row r="391" ht="15.75" customHeight="1">
      <c r="A391" s="4" t="s">
        <v>64</v>
      </c>
      <c r="B391" s="29">
        <v>44025.0</v>
      </c>
      <c r="C391" s="3">
        <v>0.625</v>
      </c>
      <c r="D391" s="3">
        <v>0.75</v>
      </c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41" t="str">
        <f>E391</f>
        <v/>
      </c>
      <c r="S391" s="39"/>
      <c r="T391" s="39"/>
      <c r="U391" s="39"/>
      <c r="V391" s="22" t="str">
        <f t="shared" si="3"/>
        <v/>
      </c>
      <c r="W391" s="39"/>
      <c r="X391" s="39"/>
      <c r="Y391" s="42"/>
      <c r="Z391" s="32"/>
      <c r="AA391" s="45"/>
      <c r="AB391" s="45"/>
      <c r="AC391" s="45"/>
      <c r="AD391" s="45"/>
      <c r="AE391" s="52"/>
    </row>
    <row r="392" ht="15.75" customHeight="1">
      <c r="A392" s="8" t="s">
        <v>68</v>
      </c>
      <c r="B392" s="9">
        <v>44026.0</v>
      </c>
      <c r="C392" s="10">
        <v>0.375</v>
      </c>
      <c r="D392" s="10">
        <v>0.5</v>
      </c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6" t="str">
        <f>E394</f>
        <v/>
      </c>
      <c r="S392" s="22"/>
      <c r="T392" s="22">
        <f>(R392+S392)/2</f>
        <v>0</v>
      </c>
      <c r="U392" s="22"/>
      <c r="V392" s="22" t="str">
        <f t="shared" si="3"/>
        <v/>
      </c>
      <c r="W392" s="22"/>
      <c r="X392" s="22"/>
      <c r="Y392" s="22"/>
      <c r="Z392" s="27"/>
      <c r="AA392" s="37"/>
      <c r="AB392" s="37"/>
      <c r="AC392" s="37"/>
      <c r="AD392" s="37"/>
      <c r="AE392" s="49"/>
    </row>
    <row r="393" ht="15.75" customHeight="1">
      <c r="A393" s="4" t="s">
        <v>68</v>
      </c>
      <c r="B393" s="29">
        <v>44026.0</v>
      </c>
      <c r="C393" s="3">
        <v>0.625</v>
      </c>
      <c r="D393" s="3">
        <v>0.75</v>
      </c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41" t="str">
        <f>E393</f>
        <v/>
      </c>
      <c r="S393" s="39"/>
      <c r="T393" s="39"/>
      <c r="U393" s="39"/>
      <c r="V393" s="22" t="str">
        <f t="shared" si="3"/>
        <v/>
      </c>
      <c r="W393" s="39"/>
      <c r="X393" s="39"/>
      <c r="Y393" s="42"/>
      <c r="Z393" s="32"/>
      <c r="AA393" s="45"/>
      <c r="AB393" s="45"/>
      <c r="AC393" s="45"/>
      <c r="AD393" s="45"/>
      <c r="AE393" s="52"/>
    </row>
    <row r="394" ht="15.75" customHeight="1">
      <c r="A394" s="8" t="s">
        <v>38</v>
      </c>
      <c r="B394" s="9">
        <v>44027.0</v>
      </c>
      <c r="C394" s="10">
        <v>0.375</v>
      </c>
      <c r="D394" s="10">
        <v>0.5</v>
      </c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6">
        <f>E396</f>
        <v>35.6</v>
      </c>
      <c r="S394" s="22"/>
      <c r="T394" s="22">
        <f>(R394+S394)/2</f>
        <v>17.8</v>
      </c>
      <c r="U394" s="22"/>
      <c r="V394" s="22" t="str">
        <f t="shared" si="3"/>
        <v/>
      </c>
      <c r="W394" s="22"/>
      <c r="X394" s="22"/>
      <c r="Y394" s="22"/>
      <c r="Z394" s="27"/>
      <c r="AA394" s="37"/>
      <c r="AB394" s="37"/>
      <c r="AC394" s="37"/>
      <c r="AD394" s="37"/>
      <c r="AE394" s="49"/>
    </row>
    <row r="395" ht="15.75" customHeight="1">
      <c r="A395" s="4" t="s">
        <v>38</v>
      </c>
      <c r="B395" s="29">
        <v>44027.0</v>
      </c>
      <c r="C395" s="3">
        <v>0.625</v>
      </c>
      <c r="D395" s="3">
        <v>0.75</v>
      </c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41" t="str">
        <f>E395</f>
        <v/>
      </c>
      <c r="S395" s="39"/>
      <c r="T395" s="39"/>
      <c r="U395" s="39"/>
      <c r="V395" s="22" t="str">
        <f t="shared" si="3"/>
        <v/>
      </c>
      <c r="W395" s="39"/>
      <c r="X395" s="39"/>
      <c r="Y395" s="42"/>
      <c r="Z395" s="32"/>
      <c r="AA395" s="45"/>
      <c r="AB395" s="45"/>
      <c r="AC395" s="45"/>
      <c r="AD395" s="45"/>
      <c r="AE395" s="52"/>
    </row>
    <row r="396" ht="15.75" customHeight="1">
      <c r="A396" s="8" t="s">
        <v>48</v>
      </c>
      <c r="B396" s="9">
        <v>44028.0</v>
      </c>
      <c r="C396" s="10">
        <v>0.375</v>
      </c>
      <c r="D396" s="10">
        <v>0.5</v>
      </c>
      <c r="E396" s="22">
        <v>35.6</v>
      </c>
      <c r="F396" s="22">
        <v>21.8</v>
      </c>
      <c r="G396" s="22">
        <v>29.3</v>
      </c>
      <c r="H396" s="22">
        <v>26.6</v>
      </c>
      <c r="I396" s="22">
        <v>2.2</v>
      </c>
      <c r="J396" s="22" t="s">
        <v>81</v>
      </c>
      <c r="K396" s="22">
        <v>28.3</v>
      </c>
      <c r="L396" s="22">
        <v>4.25</v>
      </c>
      <c r="M396" s="22"/>
      <c r="N396" s="22">
        <v>0.0</v>
      </c>
      <c r="O396" s="22">
        <v>54.83</v>
      </c>
      <c r="P396" s="22"/>
      <c r="Q396" s="22"/>
      <c r="R396" s="26" t="str">
        <f>E398</f>
        <v/>
      </c>
      <c r="S396" s="22">
        <f>F396</f>
        <v>21.8</v>
      </c>
      <c r="T396" s="22">
        <f>(R396+S396)/2</f>
        <v>10.9</v>
      </c>
      <c r="U396" s="22">
        <f>IF(H396="","",6.1078*(10^(((7.5*H396)/(237.3+H396)))))</f>
        <v>34.82194116</v>
      </c>
      <c r="V396" s="22">
        <f t="shared" si="3"/>
        <v>32.66194116</v>
      </c>
      <c r="W396" s="22">
        <f>IF(G396="","",6.1078*(10^(((7.5*G396)/(237.3+G396)))))</f>
        <v>40.7524173</v>
      </c>
      <c r="X396" s="22">
        <f>IF(W396="","",(V396/W396)*100)</f>
        <v>80.1472485</v>
      </c>
      <c r="Y396" s="22">
        <f>O390+L396-O396</f>
        <v>14.81</v>
      </c>
      <c r="Z396" s="27"/>
      <c r="AA396" s="37">
        <v>1.0</v>
      </c>
      <c r="AB396" s="37">
        <v>1.0</v>
      </c>
      <c r="AC396" s="37">
        <v>3.0</v>
      </c>
      <c r="AD396" s="37">
        <v>1.0</v>
      </c>
      <c r="AE396" s="49"/>
    </row>
    <row r="397" ht="15.75" customHeight="1">
      <c r="A397" s="4" t="s">
        <v>48</v>
      </c>
      <c r="B397" s="29">
        <v>44028.0</v>
      </c>
      <c r="C397" s="3">
        <v>0.625</v>
      </c>
      <c r="D397" s="3">
        <v>0.75</v>
      </c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41" t="str">
        <f>E397</f>
        <v/>
      </c>
      <c r="S397" s="39"/>
      <c r="T397" s="39"/>
      <c r="U397" s="39"/>
      <c r="V397" s="22" t="str">
        <f t="shared" si="3"/>
        <v/>
      </c>
      <c r="W397" s="39"/>
      <c r="X397" s="39"/>
      <c r="Y397" s="42"/>
      <c r="Z397" s="32"/>
      <c r="AA397" s="45"/>
      <c r="AB397" s="45"/>
      <c r="AC397" s="45"/>
      <c r="AD397" s="45"/>
      <c r="AE397" s="52"/>
    </row>
    <row r="398" ht="15.75" customHeight="1">
      <c r="A398" s="8" t="s">
        <v>53</v>
      </c>
      <c r="B398" s="9">
        <v>44029.0</v>
      </c>
      <c r="C398" s="10">
        <v>0.375</v>
      </c>
      <c r="D398" s="10">
        <v>0.5</v>
      </c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6" t="str">
        <f>E400</f>
        <v/>
      </c>
      <c r="S398" s="22" t="str">
        <f>F398</f>
        <v/>
      </c>
      <c r="T398" s="22">
        <f>(R398+S398)/2</f>
        <v>0</v>
      </c>
      <c r="U398" s="22" t="str">
        <f>IF(H398="","",6.1078*(10^(((7.5*H398)/(237.3+H398)))))</f>
        <v/>
      </c>
      <c r="V398" s="22" t="str">
        <f t="shared" si="3"/>
        <v/>
      </c>
      <c r="W398" s="22" t="str">
        <f>IF(G398="","",6.1078*(10^(((7.5*G398)/(237.3+G398)))))</f>
        <v/>
      </c>
      <c r="X398" s="22" t="str">
        <f>IF(W398="","",(V398/W398)*100)</f>
        <v/>
      </c>
      <c r="Y398" s="22"/>
      <c r="Z398" s="27"/>
      <c r="AA398" s="37"/>
      <c r="AB398" s="37"/>
      <c r="AC398" s="37"/>
      <c r="AD398" s="37"/>
      <c r="AE398" s="49"/>
    </row>
    <row r="399" ht="15.75" customHeight="1">
      <c r="A399" s="4" t="s">
        <v>53</v>
      </c>
      <c r="B399" s="29">
        <v>44029.0</v>
      </c>
      <c r="C399" s="3">
        <v>0.625</v>
      </c>
      <c r="D399" s="3">
        <v>0.75</v>
      </c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41" t="str">
        <f>E399</f>
        <v/>
      </c>
      <c r="S399" s="39"/>
      <c r="T399" s="39"/>
      <c r="U399" s="39"/>
      <c r="V399" s="22" t="str">
        <f t="shared" si="3"/>
        <v/>
      </c>
      <c r="W399" s="39"/>
      <c r="X399" s="39"/>
      <c r="Y399" s="42"/>
      <c r="Z399" s="32"/>
      <c r="AA399" s="45"/>
      <c r="AB399" s="45"/>
      <c r="AC399" s="45"/>
      <c r="AD399" s="45"/>
      <c r="AE399" s="52"/>
    </row>
    <row r="400" ht="15.75" customHeight="1">
      <c r="A400" s="8" t="s">
        <v>58</v>
      </c>
      <c r="B400" s="9">
        <v>44030.0</v>
      </c>
      <c r="C400" s="10">
        <v>0.375</v>
      </c>
      <c r="D400" s="10">
        <v>0.5</v>
      </c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6" t="str">
        <f>E402</f>
        <v/>
      </c>
      <c r="S400" s="22" t="str">
        <f>F400</f>
        <v/>
      </c>
      <c r="T400" s="22">
        <f>(R400+S400)/2</f>
        <v>0</v>
      </c>
      <c r="U400" s="22" t="str">
        <f>IF(H400="","",6.1078*(10^(((7.5*H400)/(237.3+H400)))))</f>
        <v/>
      </c>
      <c r="V400" s="22" t="str">
        <f t="shared" si="3"/>
        <v/>
      </c>
      <c r="W400" s="22" t="str">
        <f>IF(G400="","",6.1078*(10^(((7.5*G400)/(237.3+G400)))))</f>
        <v/>
      </c>
      <c r="X400" s="22" t="str">
        <f>IF(W400="","",(V400/W400)*100)</f>
        <v/>
      </c>
      <c r="Y400" s="22"/>
      <c r="Z400" s="27"/>
      <c r="AA400" s="37"/>
      <c r="AB400" s="37"/>
      <c r="AC400" s="37"/>
      <c r="AD400" s="37"/>
      <c r="AE400" s="49"/>
    </row>
    <row r="401" ht="15.75" customHeight="1">
      <c r="A401" s="4" t="s">
        <v>58</v>
      </c>
      <c r="B401" s="29">
        <v>44030.0</v>
      </c>
      <c r="C401" s="3">
        <v>0.625</v>
      </c>
      <c r="D401" s="3">
        <v>0.75</v>
      </c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41" t="str">
        <f>E401</f>
        <v/>
      </c>
      <c r="S401" s="39"/>
      <c r="T401" s="39"/>
      <c r="U401" s="39"/>
      <c r="V401" s="22" t="str">
        <f t="shared" si="3"/>
        <v/>
      </c>
      <c r="W401" s="39"/>
      <c r="X401" s="39"/>
      <c r="Y401" s="42"/>
      <c r="Z401" s="32"/>
      <c r="AA401" s="45"/>
      <c r="AB401" s="45"/>
      <c r="AC401" s="45"/>
      <c r="AD401" s="45"/>
      <c r="AE401" s="52"/>
    </row>
    <row r="402" ht="15.75" customHeight="1">
      <c r="A402" s="8" t="s">
        <v>60</v>
      </c>
      <c r="B402" s="9">
        <v>44031.0</v>
      </c>
      <c r="C402" s="10">
        <v>0.375</v>
      </c>
      <c r="D402" s="10">
        <v>0.5</v>
      </c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6">
        <f>E404</f>
        <v>34.2</v>
      </c>
      <c r="S402" s="22" t="str">
        <f>F402</f>
        <v/>
      </c>
      <c r="T402" s="22">
        <f>(R402+S402)/2</f>
        <v>17.1</v>
      </c>
      <c r="U402" s="22" t="str">
        <f>IF(H402="","",6.1078*(10^(((7.5*H402)/(237.3+H402)))))</f>
        <v/>
      </c>
      <c r="V402" s="22" t="str">
        <f t="shared" si="3"/>
        <v/>
      </c>
      <c r="W402" s="22" t="str">
        <f>IF(G402="","",6.1078*(10^(((7.5*G402)/(237.3+G402)))))</f>
        <v/>
      </c>
      <c r="X402" s="22" t="str">
        <f>IF(W402="","",(V402/W402)*100)</f>
        <v/>
      </c>
      <c r="Y402" s="22"/>
      <c r="Z402" s="27"/>
      <c r="AA402" s="37"/>
      <c r="AB402" s="37"/>
      <c r="AC402" s="37"/>
      <c r="AD402" s="37"/>
      <c r="AE402" s="49"/>
    </row>
    <row r="403" ht="15.75" customHeight="1">
      <c r="A403" s="4" t="s">
        <v>60</v>
      </c>
      <c r="B403" s="29">
        <v>44031.0</v>
      </c>
      <c r="C403" s="3">
        <v>0.625</v>
      </c>
      <c r="D403" s="3">
        <v>0.75</v>
      </c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41" t="str">
        <f>E403</f>
        <v/>
      </c>
      <c r="S403" s="39"/>
      <c r="T403" s="39"/>
      <c r="U403" s="39"/>
      <c r="V403" s="22" t="str">
        <f t="shared" si="3"/>
        <v/>
      </c>
      <c r="W403" s="39"/>
      <c r="X403" s="39"/>
      <c r="Y403" s="42"/>
      <c r="Z403" s="32"/>
      <c r="AA403" s="45"/>
      <c r="AB403" s="45"/>
      <c r="AC403" s="45"/>
      <c r="AD403" s="45"/>
      <c r="AE403" s="52"/>
    </row>
    <row r="404" ht="15.75" customHeight="1">
      <c r="A404" s="8" t="s">
        <v>64</v>
      </c>
      <c r="B404" s="9">
        <v>44032.0</v>
      </c>
      <c r="C404" s="10">
        <v>0.375</v>
      </c>
      <c r="D404" s="10">
        <v>0.5</v>
      </c>
      <c r="E404" s="22">
        <v>34.2</v>
      </c>
      <c r="F404" s="22">
        <v>21.8</v>
      </c>
      <c r="G404" s="22">
        <v>28.4</v>
      </c>
      <c r="H404" s="22">
        <v>25.8</v>
      </c>
      <c r="I404" s="22">
        <v>1.0</v>
      </c>
      <c r="J404" s="22" t="s">
        <v>54</v>
      </c>
      <c r="K404" s="22">
        <v>28.1</v>
      </c>
      <c r="L404" s="22">
        <v>19.25</v>
      </c>
      <c r="M404" s="22"/>
      <c r="N404" s="22">
        <v>113.0</v>
      </c>
      <c r="O404" s="22">
        <v>52.52</v>
      </c>
      <c r="P404" s="22">
        <v>65.98</v>
      </c>
      <c r="Q404" s="22"/>
      <c r="R404" s="26" t="str">
        <f>E406</f>
        <v/>
      </c>
      <c r="S404" s="22">
        <f>F404</f>
        <v>21.8</v>
      </c>
      <c r="T404" s="22">
        <f>(R404+S404)/2</f>
        <v>10.9</v>
      </c>
      <c r="U404" s="22">
        <f>IF(H404="","",6.1078*(10^(((7.5*H404)/(237.3+H404)))))</f>
        <v>33.21594473</v>
      </c>
      <c r="V404" s="22">
        <f t="shared" si="3"/>
        <v>31.13594473</v>
      </c>
      <c r="W404" s="22">
        <f>IF(G404="","",6.1078*(10^(((7.5*G404)/(237.3+G404)))))</f>
        <v>38.68484051</v>
      </c>
      <c r="X404" s="22">
        <f>IF(W404="","",(V404/W404)*100)</f>
        <v>80.48616545</v>
      </c>
      <c r="Y404" s="22">
        <f>O396+L404-O404</f>
        <v>21.56</v>
      </c>
      <c r="Z404" s="27"/>
      <c r="AA404" s="37">
        <v>1.0</v>
      </c>
      <c r="AB404" s="37">
        <v>1.0</v>
      </c>
      <c r="AC404" s="37">
        <v>3.0</v>
      </c>
      <c r="AD404" s="37">
        <v>1.0</v>
      </c>
      <c r="AE404" s="49"/>
    </row>
    <row r="405" ht="15.75" customHeight="1">
      <c r="A405" s="4" t="s">
        <v>64</v>
      </c>
      <c r="B405" s="29">
        <v>44032.0</v>
      </c>
      <c r="C405" s="3">
        <v>0.625</v>
      </c>
      <c r="D405" s="3">
        <v>0.75</v>
      </c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41" t="str">
        <f>E405</f>
        <v/>
      </c>
      <c r="S405" s="45"/>
      <c r="T405" s="39"/>
      <c r="U405" s="45"/>
      <c r="V405" s="22" t="str">
        <f t="shared" si="3"/>
        <v/>
      </c>
      <c r="W405" s="45"/>
      <c r="X405" s="45"/>
      <c r="Y405" s="45"/>
      <c r="Z405" s="45"/>
      <c r="AA405" s="45"/>
      <c r="AB405" s="45"/>
      <c r="AC405" s="45"/>
      <c r="AD405" s="45"/>
      <c r="AE405" s="52"/>
    </row>
    <row r="406" ht="15.75" customHeight="1">
      <c r="A406" s="8" t="s">
        <v>68</v>
      </c>
      <c r="B406" s="9">
        <v>44033.0</v>
      </c>
      <c r="C406" s="10">
        <v>0.375</v>
      </c>
      <c r="D406" s="10">
        <v>0.5</v>
      </c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6">
        <f>E408</f>
        <v>33.6</v>
      </c>
      <c r="S406" s="22" t="str">
        <f>F406</f>
        <v/>
      </c>
      <c r="T406" s="22">
        <f>(R406+S406)/2</f>
        <v>16.8</v>
      </c>
      <c r="U406" s="22" t="str">
        <f>IF(H406="","",6.1078*(10^(((7.5*H406)/(237.3+H406)))))</f>
        <v/>
      </c>
      <c r="V406" s="22" t="str">
        <f t="shared" si="3"/>
        <v/>
      </c>
      <c r="W406" s="22" t="str">
        <f>IF(G406="","",6.1078*(10^(((7.5*G406)/(237.3+G406)))))</f>
        <v/>
      </c>
      <c r="X406" s="22" t="str">
        <f>IF(W406="","",(V406/W406)*100)</f>
        <v/>
      </c>
      <c r="Y406" s="22"/>
      <c r="Z406" s="27"/>
      <c r="AA406" s="37"/>
      <c r="AB406" s="37"/>
      <c r="AC406" s="37"/>
      <c r="AD406" s="37"/>
      <c r="AE406" s="49"/>
    </row>
    <row r="407" ht="15.75" customHeight="1">
      <c r="A407" s="4" t="s">
        <v>68</v>
      </c>
      <c r="B407" s="29">
        <v>44033.0</v>
      </c>
      <c r="C407" s="3">
        <v>0.625</v>
      </c>
      <c r="D407" s="3">
        <v>0.75</v>
      </c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41" t="str">
        <f>E407</f>
        <v/>
      </c>
      <c r="S407" s="45"/>
      <c r="T407" s="39"/>
      <c r="U407" s="45"/>
      <c r="V407" s="22" t="str">
        <f t="shared" si="3"/>
        <v/>
      </c>
      <c r="W407" s="45"/>
      <c r="X407" s="45"/>
      <c r="Y407" s="45"/>
      <c r="Z407" s="45"/>
      <c r="AA407" s="45"/>
      <c r="AB407" s="45"/>
      <c r="AC407" s="45"/>
      <c r="AD407" s="45"/>
      <c r="AE407" s="52"/>
    </row>
    <row r="408" ht="15.75" customHeight="1">
      <c r="A408" s="8" t="s">
        <v>38</v>
      </c>
      <c r="B408" s="9">
        <v>44034.0</v>
      </c>
      <c r="C408" s="10">
        <v>0.375</v>
      </c>
      <c r="D408" s="10">
        <v>0.5</v>
      </c>
      <c r="E408" s="22">
        <v>33.6</v>
      </c>
      <c r="F408" s="22">
        <v>21.6</v>
      </c>
      <c r="G408" s="22">
        <v>26.1</v>
      </c>
      <c r="H408" s="22">
        <v>24.9</v>
      </c>
      <c r="I408" s="22">
        <v>1.2</v>
      </c>
      <c r="J408" s="22" t="s">
        <v>225</v>
      </c>
      <c r="K408" s="22"/>
      <c r="L408" s="22">
        <v>23.22</v>
      </c>
      <c r="M408" s="22"/>
      <c r="N408" s="22" t="s">
        <v>71</v>
      </c>
      <c r="O408" s="22">
        <v>75.72</v>
      </c>
      <c r="P408" s="22"/>
      <c r="Q408" s="22"/>
      <c r="R408" s="26">
        <f>E410</f>
        <v>32.2</v>
      </c>
      <c r="S408" s="22">
        <f>F408</f>
        <v>21.6</v>
      </c>
      <c r="T408" s="22">
        <f>(R408+S408)/2</f>
        <v>26.9</v>
      </c>
      <c r="U408" s="22">
        <f>IF(H408="","",6.1078*(10^(((7.5*H408)/(237.3+H408)))))</f>
        <v>31.48671626</v>
      </c>
      <c r="V408" s="22">
        <f t="shared" si="3"/>
        <v>30.52671626</v>
      </c>
      <c r="W408" s="22">
        <f>IF(G408="","",6.1078*(10^(((7.5*G408)/(237.3+G408)))))</f>
        <v>33.81046118</v>
      </c>
      <c r="X408" s="22">
        <f>IF(W408="","",(V408/W408)*100)</f>
        <v>90.2877843</v>
      </c>
      <c r="Y408" s="22">
        <f>P404+L408-O408</f>
        <v>13.48</v>
      </c>
      <c r="Z408" s="27"/>
      <c r="AA408" s="37"/>
      <c r="AB408" s="37"/>
      <c r="AC408" s="37"/>
      <c r="AD408" s="37"/>
      <c r="AE408" s="49"/>
    </row>
    <row r="409" ht="15.75" customHeight="1">
      <c r="A409" s="4" t="s">
        <v>38</v>
      </c>
      <c r="B409" s="29">
        <v>44034.0</v>
      </c>
      <c r="C409" s="3">
        <v>0.625</v>
      </c>
      <c r="D409" s="3">
        <v>0.75</v>
      </c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41" t="str">
        <f>E409</f>
        <v/>
      </c>
      <c r="S409" s="45"/>
      <c r="T409" s="39"/>
      <c r="U409" s="45"/>
      <c r="V409" s="22" t="str">
        <f t="shared" si="3"/>
        <v/>
      </c>
      <c r="W409" s="45"/>
      <c r="X409" s="45"/>
      <c r="Y409" s="45"/>
      <c r="Z409" s="32"/>
      <c r="AA409" s="45"/>
      <c r="AB409" s="45"/>
      <c r="AC409" s="45"/>
      <c r="AD409" s="45"/>
      <c r="AE409" s="52"/>
    </row>
    <row r="410" ht="15.75" customHeight="1">
      <c r="A410" s="8" t="s">
        <v>48</v>
      </c>
      <c r="B410" s="9">
        <v>44035.0</v>
      </c>
      <c r="C410" s="10">
        <v>0.375</v>
      </c>
      <c r="D410" s="10">
        <v>0.5</v>
      </c>
      <c r="E410" s="22">
        <v>32.2</v>
      </c>
      <c r="F410" s="22">
        <v>22.6</v>
      </c>
      <c r="G410" s="22">
        <v>28.6</v>
      </c>
      <c r="H410" s="22">
        <v>25.9</v>
      </c>
      <c r="I410" s="22">
        <v>1.3</v>
      </c>
      <c r="J410" s="22" t="s">
        <v>54</v>
      </c>
      <c r="K410" s="22">
        <v>28.3</v>
      </c>
      <c r="L410" s="22">
        <v>1.5</v>
      </c>
      <c r="M410" s="22">
        <v>9.0</v>
      </c>
      <c r="N410" s="22"/>
      <c r="O410" s="22">
        <v>75.38</v>
      </c>
      <c r="P410" s="22"/>
      <c r="Q410" s="22"/>
      <c r="R410" s="26" t="str">
        <f>E412</f>
        <v/>
      </c>
      <c r="S410" s="22">
        <f>F410</f>
        <v>22.6</v>
      </c>
      <c r="T410" s="22">
        <f>(R410+S410)/2</f>
        <v>11.3</v>
      </c>
      <c r="U410" s="22">
        <f>IF(H410="","",6.1078*(10^(((7.5*H410)/(237.3+H410)))))</f>
        <v>33.41309631</v>
      </c>
      <c r="V410" s="22">
        <f t="shared" si="3"/>
        <v>31.25309631</v>
      </c>
      <c r="W410" s="22">
        <f>IF(G410="","",6.1078*(10^(((7.5*G410)/(237.3+G410)))))</f>
        <v>39.13623594</v>
      </c>
      <c r="X410" s="22">
        <f>IF(W410="","",(V410/W410)*100)</f>
        <v>79.85718493</v>
      </c>
      <c r="Y410" s="22">
        <f>O408+L410-O410</f>
        <v>1.84</v>
      </c>
      <c r="Z410" s="27"/>
      <c r="AA410" s="37">
        <v>1.0</v>
      </c>
      <c r="AB410" s="37">
        <v>1.0</v>
      </c>
      <c r="AC410" s="37">
        <v>1.0</v>
      </c>
      <c r="AD410" s="37">
        <v>1.0</v>
      </c>
      <c r="AE410" s="49"/>
    </row>
    <row r="411" ht="15.75" customHeight="1">
      <c r="A411" s="4" t="s">
        <v>48</v>
      </c>
      <c r="B411" s="29">
        <v>44035.0</v>
      </c>
      <c r="C411" s="3">
        <v>0.625</v>
      </c>
      <c r="D411" s="3">
        <v>0.75</v>
      </c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41" t="str">
        <f>E411</f>
        <v/>
      </c>
      <c r="S411" s="45"/>
      <c r="T411" s="39"/>
      <c r="U411" s="45"/>
      <c r="V411" s="22" t="str">
        <f t="shared" si="3"/>
        <v/>
      </c>
      <c r="W411" s="45"/>
      <c r="X411" s="45"/>
      <c r="Y411" s="45"/>
      <c r="Z411" s="32"/>
      <c r="AA411" s="45"/>
      <c r="AB411" s="45"/>
      <c r="AC411" s="45"/>
      <c r="AD411" s="45"/>
      <c r="AE411" s="52"/>
    </row>
    <row r="412" ht="15.75" customHeight="1">
      <c r="A412" s="8" t="s">
        <v>53</v>
      </c>
      <c r="B412" s="9">
        <v>44036.0</v>
      </c>
      <c r="C412" s="10">
        <v>0.375</v>
      </c>
      <c r="D412" s="10">
        <v>0.5</v>
      </c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6" t="str">
        <f>E414</f>
        <v/>
      </c>
      <c r="S412" s="22"/>
      <c r="T412" s="22">
        <f>(R412+S412)/2</f>
        <v>0</v>
      </c>
      <c r="U412" s="22"/>
      <c r="V412" s="22" t="str">
        <f t="shared" si="3"/>
        <v/>
      </c>
      <c r="W412" s="22"/>
      <c r="X412" s="22"/>
      <c r="Y412" s="53"/>
      <c r="Z412" s="27"/>
      <c r="AA412" s="37"/>
      <c r="AB412" s="37"/>
      <c r="AC412" s="37"/>
      <c r="AD412" s="37"/>
      <c r="AE412" s="49"/>
    </row>
    <row r="413" ht="15.75" customHeight="1">
      <c r="A413" s="4" t="s">
        <v>53</v>
      </c>
      <c r="B413" s="29">
        <v>44016.0</v>
      </c>
      <c r="C413" s="3">
        <v>0.625</v>
      </c>
      <c r="D413" s="3">
        <v>0.75</v>
      </c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41" t="str">
        <f>E413</f>
        <v/>
      </c>
      <c r="S413" s="39"/>
      <c r="T413" s="39"/>
      <c r="U413" s="39"/>
      <c r="V413" s="22" t="str">
        <f t="shared" si="3"/>
        <v/>
      </c>
      <c r="W413" s="39"/>
      <c r="X413" s="39"/>
      <c r="Y413" s="42"/>
      <c r="Z413" s="32"/>
      <c r="AA413" s="45"/>
      <c r="AB413" s="45"/>
      <c r="AC413" s="45"/>
      <c r="AD413" s="45"/>
      <c r="AE413" s="52"/>
    </row>
    <row r="414" ht="15.75" customHeight="1">
      <c r="A414" s="8" t="s">
        <v>58</v>
      </c>
      <c r="B414" s="9">
        <v>44037.0</v>
      </c>
      <c r="C414" s="10">
        <v>0.375</v>
      </c>
      <c r="D414" s="10">
        <v>0.5</v>
      </c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6" t="str">
        <f>E416</f>
        <v/>
      </c>
      <c r="S414" s="22"/>
      <c r="T414" s="22">
        <f>(R414+S414)/2</f>
        <v>0</v>
      </c>
      <c r="U414" s="22"/>
      <c r="V414" s="22" t="str">
        <f t="shared" si="3"/>
        <v/>
      </c>
      <c r="W414" s="22"/>
      <c r="X414" s="22"/>
      <c r="Y414" s="22"/>
      <c r="Z414" s="27"/>
      <c r="AA414" s="37"/>
      <c r="AB414" s="37"/>
      <c r="AC414" s="37"/>
      <c r="AD414" s="37"/>
      <c r="AE414" s="49"/>
    </row>
    <row r="415" ht="15.75" customHeight="1">
      <c r="A415" s="4" t="s">
        <v>58</v>
      </c>
      <c r="B415" s="29">
        <v>44037.0</v>
      </c>
      <c r="C415" s="3">
        <v>0.625</v>
      </c>
      <c r="D415" s="3">
        <v>0.75</v>
      </c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41" t="str">
        <f>E415</f>
        <v/>
      </c>
      <c r="S415" s="39"/>
      <c r="T415" s="39"/>
      <c r="U415" s="39"/>
      <c r="V415" s="22" t="str">
        <f t="shared" si="3"/>
        <v/>
      </c>
      <c r="W415" s="39"/>
      <c r="X415" s="39"/>
      <c r="Y415" s="42"/>
      <c r="Z415" s="32"/>
      <c r="AA415" s="45"/>
      <c r="AB415" s="45"/>
      <c r="AC415" s="45"/>
      <c r="AD415" s="45"/>
      <c r="AE415" s="52"/>
    </row>
    <row r="416" ht="15.75" customHeight="1">
      <c r="A416" s="8" t="s">
        <v>60</v>
      </c>
      <c r="B416" s="9">
        <v>44038.0</v>
      </c>
      <c r="C416" s="10">
        <v>0.375</v>
      </c>
      <c r="D416" s="10">
        <v>0.5</v>
      </c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6">
        <f>E418</f>
        <v>33.9</v>
      </c>
      <c r="S416" s="22"/>
      <c r="T416" s="22">
        <f>(R416+S416)/2</f>
        <v>16.95</v>
      </c>
      <c r="U416" s="22"/>
      <c r="V416" s="22" t="str">
        <f t="shared" si="3"/>
        <v/>
      </c>
      <c r="W416" s="22"/>
      <c r="X416" s="22"/>
      <c r="Y416" s="22"/>
      <c r="Z416" s="27"/>
      <c r="AA416" s="37"/>
      <c r="AB416" s="37"/>
      <c r="AC416" s="37"/>
      <c r="AD416" s="37"/>
      <c r="AE416" s="49"/>
    </row>
    <row r="417" ht="15.75" customHeight="1">
      <c r="A417" s="4" t="s">
        <v>60</v>
      </c>
      <c r="B417" s="29">
        <v>44038.0</v>
      </c>
      <c r="C417" s="3">
        <v>0.625</v>
      </c>
      <c r="D417" s="3">
        <v>0.75</v>
      </c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41" t="str">
        <f>E417</f>
        <v/>
      </c>
      <c r="S417" s="39"/>
      <c r="T417" s="39"/>
      <c r="U417" s="39"/>
      <c r="V417" s="22" t="str">
        <f t="shared" si="3"/>
        <v/>
      </c>
      <c r="W417" s="39"/>
      <c r="X417" s="39"/>
      <c r="Y417" s="42"/>
      <c r="Z417" s="32"/>
      <c r="AA417" s="45"/>
      <c r="AB417" s="45"/>
      <c r="AC417" s="45"/>
      <c r="AD417" s="45"/>
      <c r="AE417" s="52"/>
    </row>
    <row r="418" ht="15.75" customHeight="1">
      <c r="A418" s="8" t="s">
        <v>64</v>
      </c>
      <c r="B418" s="9">
        <v>44039.0</v>
      </c>
      <c r="C418" s="10">
        <v>0.375</v>
      </c>
      <c r="D418" s="10">
        <v>0.5</v>
      </c>
      <c r="E418" s="22">
        <v>33.9</v>
      </c>
      <c r="F418" s="22">
        <v>22.4</v>
      </c>
      <c r="G418" s="22">
        <v>28.6</v>
      </c>
      <c r="H418" s="22">
        <v>26.1</v>
      </c>
      <c r="I418" s="22">
        <v>3.2</v>
      </c>
      <c r="J418" s="22" t="s">
        <v>81</v>
      </c>
      <c r="K418" s="22">
        <v>27.8</v>
      </c>
      <c r="L418" s="22">
        <v>17.75</v>
      </c>
      <c r="M418" s="22"/>
      <c r="N418" s="22">
        <v>67.0</v>
      </c>
      <c r="O418" s="22">
        <v>68.78</v>
      </c>
      <c r="P418" s="22"/>
      <c r="Q418" s="22"/>
      <c r="R418" s="26" t="str">
        <f>E420</f>
        <v/>
      </c>
      <c r="S418" s="22">
        <f>F418</f>
        <v>22.4</v>
      </c>
      <c r="T418" s="22">
        <f>(R418+S418)/2</f>
        <v>11.2</v>
      </c>
      <c r="U418" s="22">
        <f>IF(H418="","",6.1078*(10^(((7.5*H418)/(237.3+H418)))))</f>
        <v>33.81046118</v>
      </c>
      <c r="V418" s="22">
        <f t="shared" si="3"/>
        <v>31.81046118</v>
      </c>
      <c r="W418" s="22">
        <f>IF(G418="","",6.1078*(10^(((7.5*G418)/(237.3+G418)))))</f>
        <v>39.13623594</v>
      </c>
      <c r="X418" s="22">
        <f>IF(W418="","",(V418/W418)*100)</f>
        <v>81.28135069</v>
      </c>
      <c r="Y418" s="22">
        <f>O410+L418-O418</f>
        <v>24.35</v>
      </c>
      <c r="Z418" s="27"/>
      <c r="AA418" s="37">
        <v>1.0</v>
      </c>
      <c r="AB418" s="37">
        <v>1.0</v>
      </c>
      <c r="AC418" s="37">
        <v>1.0</v>
      </c>
      <c r="AD418" s="37">
        <v>1.0</v>
      </c>
      <c r="AE418" s="49"/>
    </row>
    <row r="419" ht="15.75" customHeight="1">
      <c r="A419" s="4" t="s">
        <v>64</v>
      </c>
      <c r="B419" s="29">
        <v>44039.0</v>
      </c>
      <c r="C419" s="3">
        <v>0.625</v>
      </c>
      <c r="D419" s="3">
        <v>0.75</v>
      </c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41" t="str">
        <f>E419</f>
        <v/>
      </c>
      <c r="S419" s="39"/>
      <c r="T419" s="39"/>
      <c r="U419" s="39"/>
      <c r="V419" s="22" t="str">
        <f t="shared" si="3"/>
        <v/>
      </c>
      <c r="W419" s="39"/>
      <c r="X419" s="39"/>
      <c r="Y419" s="42"/>
      <c r="Z419" s="32"/>
      <c r="AA419" s="45"/>
      <c r="AB419" s="45"/>
      <c r="AC419" s="45"/>
      <c r="AD419" s="45"/>
      <c r="AE419" s="52"/>
    </row>
    <row r="420" ht="15.75" customHeight="1">
      <c r="A420" s="8" t="s">
        <v>68</v>
      </c>
      <c r="B420" s="9">
        <v>44040.0</v>
      </c>
      <c r="C420" s="10">
        <v>0.375</v>
      </c>
      <c r="D420" s="10">
        <v>0.5</v>
      </c>
      <c r="E420" s="22"/>
      <c r="F420" s="22"/>
      <c r="G420" s="22"/>
      <c r="H420" s="22"/>
      <c r="I420" s="53"/>
      <c r="J420" s="53"/>
      <c r="K420" s="53"/>
      <c r="L420" s="140"/>
      <c r="M420" s="140"/>
      <c r="N420" s="140"/>
      <c r="O420" s="22"/>
      <c r="P420" s="22"/>
      <c r="Q420" s="22"/>
      <c r="R420" s="26" t="str">
        <f>E422</f>
        <v/>
      </c>
      <c r="S420" s="22"/>
      <c r="T420" s="22">
        <f>(R420+S420)/2</f>
        <v>0</v>
      </c>
      <c r="U420" s="22"/>
      <c r="V420" s="22" t="str">
        <f t="shared" si="3"/>
        <v/>
      </c>
      <c r="W420" s="22"/>
      <c r="X420" s="22"/>
      <c r="Y420" s="22"/>
      <c r="Z420" s="27"/>
      <c r="AA420" s="37"/>
      <c r="AB420" s="37"/>
      <c r="AC420" s="37"/>
      <c r="AD420" s="37"/>
      <c r="AE420" s="49"/>
    </row>
    <row r="421" ht="15.75" customHeight="1">
      <c r="A421" s="4" t="s">
        <v>68</v>
      </c>
      <c r="B421" s="139" t="s">
        <v>248</v>
      </c>
      <c r="C421" s="3">
        <v>0.625</v>
      </c>
      <c r="D421" s="3">
        <v>0.75</v>
      </c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41" t="str">
        <f>E421</f>
        <v/>
      </c>
      <c r="S421" s="39"/>
      <c r="T421" s="39"/>
      <c r="U421" s="39"/>
      <c r="V421" s="22" t="str">
        <f t="shared" si="3"/>
        <v/>
      </c>
      <c r="W421" s="39"/>
      <c r="X421" s="39"/>
      <c r="Y421" s="42"/>
      <c r="Z421" s="32"/>
      <c r="AA421" s="45"/>
      <c r="AB421" s="45"/>
      <c r="AC421" s="45"/>
      <c r="AD421" s="45"/>
      <c r="AE421" s="52"/>
    </row>
    <row r="422" ht="15.75" customHeight="1">
      <c r="A422" s="8" t="s">
        <v>38</v>
      </c>
      <c r="B422" s="9">
        <v>44041.0</v>
      </c>
      <c r="C422" s="10">
        <v>0.375</v>
      </c>
      <c r="D422" s="10">
        <v>0.5</v>
      </c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6">
        <f>E424</f>
        <v>35.8</v>
      </c>
      <c r="S422" s="22"/>
      <c r="T422" s="22">
        <f>(R422+S422)/2</f>
        <v>17.9</v>
      </c>
      <c r="U422" s="22"/>
      <c r="V422" s="22" t="str">
        <f t="shared" si="3"/>
        <v/>
      </c>
      <c r="W422" s="22"/>
      <c r="X422" s="22"/>
      <c r="Y422" s="22"/>
      <c r="Z422" s="27"/>
      <c r="AA422" s="37"/>
      <c r="AB422" s="37"/>
      <c r="AC422" s="37"/>
      <c r="AD422" s="37"/>
      <c r="AE422" s="49"/>
    </row>
    <row r="423" ht="15.75" customHeight="1">
      <c r="A423" s="4" t="s">
        <v>38</v>
      </c>
      <c r="B423" s="29">
        <v>44041.0</v>
      </c>
      <c r="C423" s="3">
        <v>0.625</v>
      </c>
      <c r="D423" s="3">
        <v>0.75</v>
      </c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41" t="str">
        <f>E423</f>
        <v/>
      </c>
      <c r="S423" s="39"/>
      <c r="T423" s="39"/>
      <c r="U423" s="39"/>
      <c r="V423" s="22" t="str">
        <f t="shared" si="3"/>
        <v/>
      </c>
      <c r="W423" s="39"/>
      <c r="X423" s="39"/>
      <c r="Y423" s="42"/>
      <c r="Z423" s="32"/>
      <c r="AA423" s="45"/>
      <c r="AB423" s="45"/>
      <c r="AC423" s="45"/>
      <c r="AD423" s="45"/>
      <c r="AE423" s="52"/>
    </row>
    <row r="424" ht="15.75" customHeight="1">
      <c r="A424" s="8" t="s">
        <v>48</v>
      </c>
      <c r="B424" s="9">
        <v>44042.0</v>
      </c>
      <c r="C424" s="10">
        <v>0.375</v>
      </c>
      <c r="D424" s="10">
        <v>0.5</v>
      </c>
      <c r="E424" s="22">
        <v>35.8</v>
      </c>
      <c r="F424" s="22">
        <v>22.2</v>
      </c>
      <c r="G424" s="22">
        <v>29.6</v>
      </c>
      <c r="H424" s="22">
        <v>27.1</v>
      </c>
      <c r="I424" s="22">
        <v>0.5</v>
      </c>
      <c r="J424" s="22" t="s">
        <v>61</v>
      </c>
      <c r="K424" s="22">
        <v>29.3</v>
      </c>
      <c r="L424" s="22">
        <v>0.0</v>
      </c>
      <c r="M424" s="22"/>
      <c r="N424" s="22">
        <v>0.0</v>
      </c>
      <c r="O424" s="22">
        <v>52.39</v>
      </c>
      <c r="P424" s="22"/>
      <c r="Q424" s="22"/>
      <c r="R424" s="26" t="str">
        <f>E426</f>
        <v/>
      </c>
      <c r="S424" s="22">
        <f>F424</f>
        <v>22.2</v>
      </c>
      <c r="T424" s="22">
        <f>(R424+S424)/2</f>
        <v>11.1</v>
      </c>
      <c r="U424" s="22">
        <f>IF(H424="","",6.1078*(10^(((7.5*H424)/(237.3+H424)))))</f>
        <v>35.85968262</v>
      </c>
      <c r="V424" s="22">
        <f t="shared" si="3"/>
        <v>33.85968262</v>
      </c>
      <c r="W424" s="22">
        <f>IF(G424="","",6.1078*(10^(((7.5*G424)/(237.3+G424)))))</f>
        <v>41.46264535</v>
      </c>
      <c r="X424" s="22">
        <f>IF(W424="","",(V424/W424)*100)</f>
        <v>81.66310263</v>
      </c>
      <c r="Y424" s="22">
        <f>O418+L424-O424</f>
        <v>16.39</v>
      </c>
      <c r="Z424" s="27"/>
      <c r="AA424" s="37"/>
      <c r="AB424" s="37"/>
      <c r="AC424" s="37"/>
      <c r="AD424" s="37"/>
      <c r="AE424" s="49"/>
    </row>
    <row r="425" ht="15.75" customHeight="1">
      <c r="A425" s="4" t="s">
        <v>48</v>
      </c>
      <c r="B425" s="29">
        <v>44042.0</v>
      </c>
      <c r="C425" s="3">
        <v>0.625</v>
      </c>
      <c r="D425" s="3">
        <v>0.75</v>
      </c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41" t="str">
        <f>E425</f>
        <v/>
      </c>
      <c r="S425" s="39"/>
      <c r="T425" s="39"/>
      <c r="U425" s="39"/>
      <c r="V425" s="22" t="str">
        <f t="shared" si="3"/>
        <v/>
      </c>
      <c r="W425" s="39"/>
      <c r="X425" s="39"/>
      <c r="Y425" s="42"/>
      <c r="Z425" s="32"/>
      <c r="AA425" s="45"/>
      <c r="AB425" s="45"/>
      <c r="AC425" s="45"/>
      <c r="AD425" s="45"/>
      <c r="AE425" s="52"/>
    </row>
    <row r="426" ht="15.75" customHeight="1">
      <c r="A426" s="8" t="s">
        <v>53</v>
      </c>
      <c r="B426" s="9">
        <v>44043.0</v>
      </c>
      <c r="C426" s="10">
        <v>0.375</v>
      </c>
      <c r="D426" s="10">
        <v>0.5</v>
      </c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6" t="str">
        <f>E428</f>
        <v/>
      </c>
      <c r="S426" s="22" t="str">
        <f>F426</f>
        <v/>
      </c>
      <c r="T426" s="22">
        <f>(R426+S426)/2</f>
        <v>0</v>
      </c>
      <c r="U426" s="22" t="str">
        <f>IF(H426="","",6.1078*(10^(((7.5*H426)/(237.3+H426)))))</f>
        <v/>
      </c>
      <c r="V426" s="22" t="str">
        <f t="shared" si="3"/>
        <v/>
      </c>
      <c r="W426" s="22" t="str">
        <f>IF(G426="","",6.1078*(10^(((7.5*G426)/(237.3+G426)))))</f>
        <v/>
      </c>
      <c r="X426" s="22" t="str">
        <f>IF(W426="","",(V426/W426)*100)</f>
        <v/>
      </c>
      <c r="Y426" s="22"/>
      <c r="Z426" s="27"/>
      <c r="AA426" s="37"/>
      <c r="AB426" s="37"/>
      <c r="AC426" s="37"/>
      <c r="AD426" s="37"/>
      <c r="AE426" s="49"/>
    </row>
    <row r="427" ht="15.75" customHeight="1">
      <c r="A427" s="4" t="s">
        <v>53</v>
      </c>
      <c r="B427" s="29">
        <v>44043.0</v>
      </c>
      <c r="C427" s="3">
        <v>0.625</v>
      </c>
      <c r="D427" s="3">
        <v>0.75</v>
      </c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41" t="str">
        <f>E427</f>
        <v/>
      </c>
      <c r="S427" s="39"/>
      <c r="T427" s="39"/>
      <c r="U427" s="39"/>
      <c r="V427" s="22" t="str">
        <f t="shared" si="3"/>
        <v/>
      </c>
      <c r="W427" s="39"/>
      <c r="X427" s="39"/>
      <c r="Y427" s="42"/>
      <c r="Z427" s="32"/>
      <c r="AA427" s="45"/>
      <c r="AB427" s="45"/>
      <c r="AC427" s="45"/>
      <c r="AD427" s="45"/>
      <c r="AE427" s="52"/>
    </row>
    <row r="428" ht="15.75" customHeight="1">
      <c r="A428" s="8" t="s">
        <v>58</v>
      </c>
      <c r="B428" s="9">
        <v>44044.0</v>
      </c>
      <c r="C428" s="10">
        <v>0.375</v>
      </c>
      <c r="D428" s="10">
        <v>0.5</v>
      </c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6" t="str">
        <f>E430</f>
        <v/>
      </c>
      <c r="S428" s="22" t="str">
        <f>F428</f>
        <v/>
      </c>
      <c r="T428" s="22">
        <f>(R428+S428)/2</f>
        <v>0</v>
      </c>
      <c r="U428" s="22" t="str">
        <f>IF(H428="","",6.1078*(10^(((7.5*H428)/(237.3+H428)))))</f>
        <v/>
      </c>
      <c r="V428" s="22" t="str">
        <f t="shared" si="3"/>
        <v/>
      </c>
      <c r="W428" s="22" t="str">
        <f>IF(G428="","",6.1078*(10^(((7.5*G428)/(237.3+G428)))))</f>
        <v/>
      </c>
      <c r="X428" s="22" t="str">
        <f>IF(W428="","",(V428/W428)*100)</f>
        <v/>
      </c>
      <c r="Y428" s="22"/>
      <c r="Z428" s="27"/>
      <c r="AA428" s="37"/>
      <c r="AB428" s="37"/>
      <c r="AC428" s="37"/>
      <c r="AD428" s="37"/>
      <c r="AE428" s="49"/>
    </row>
    <row r="429" ht="15.75" customHeight="1">
      <c r="A429" s="4" t="s">
        <v>58</v>
      </c>
      <c r="B429" s="29">
        <v>44044.0</v>
      </c>
      <c r="C429" s="3">
        <v>0.625</v>
      </c>
      <c r="D429" s="3">
        <v>0.75</v>
      </c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41" t="str">
        <f>E429</f>
        <v/>
      </c>
      <c r="S429" s="39"/>
      <c r="T429" s="39"/>
      <c r="U429" s="39"/>
      <c r="V429" s="22" t="str">
        <f t="shared" si="3"/>
        <v/>
      </c>
      <c r="W429" s="39"/>
      <c r="X429" s="39"/>
      <c r="Y429" s="42"/>
      <c r="Z429" s="32"/>
      <c r="AA429" s="45"/>
      <c r="AB429" s="45"/>
      <c r="AC429" s="45"/>
      <c r="AD429" s="45"/>
      <c r="AE429" s="52"/>
    </row>
    <row r="430" ht="15.75" customHeight="1">
      <c r="A430" s="8" t="s">
        <v>60</v>
      </c>
      <c r="B430" s="9">
        <v>44045.0</v>
      </c>
      <c r="C430" s="10">
        <v>0.375</v>
      </c>
      <c r="D430" s="10">
        <v>0.5</v>
      </c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6">
        <f>E432</f>
        <v>35.8</v>
      </c>
      <c r="S430" s="22" t="str">
        <f>F430</f>
        <v/>
      </c>
      <c r="T430" s="22">
        <f>(R430+S430)/2</f>
        <v>17.9</v>
      </c>
      <c r="U430" s="22" t="str">
        <f>IF(H430="","",6.1078*(10^(((7.5*H430)/(237.3+H430)))))</f>
        <v/>
      </c>
      <c r="V430" s="22" t="str">
        <f t="shared" si="3"/>
        <v/>
      </c>
      <c r="W430" s="22" t="str">
        <f>IF(G430="","",6.1078*(10^(((7.5*G430)/(237.3+G430)))))</f>
        <v/>
      </c>
      <c r="X430" s="22" t="str">
        <f>IF(W430="","",(V430/W430)*100)</f>
        <v/>
      </c>
      <c r="Y430" s="22"/>
      <c r="Z430" s="27"/>
      <c r="AA430" s="37"/>
      <c r="AB430" s="37"/>
      <c r="AC430" s="37"/>
      <c r="AD430" s="37"/>
      <c r="AE430" s="49"/>
    </row>
    <row r="431" ht="15.75" customHeight="1">
      <c r="A431" s="4" t="s">
        <v>60</v>
      </c>
      <c r="B431" s="141">
        <v>44045.0</v>
      </c>
      <c r="C431" s="3">
        <v>0.625</v>
      </c>
      <c r="D431" s="3">
        <v>0.75</v>
      </c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41" t="str">
        <f>E431</f>
        <v/>
      </c>
      <c r="S431" s="39"/>
      <c r="T431" s="39"/>
      <c r="U431" s="39"/>
      <c r="V431" s="22" t="str">
        <f t="shared" si="3"/>
        <v/>
      </c>
      <c r="W431" s="39"/>
      <c r="X431" s="39"/>
      <c r="Y431" s="42"/>
      <c r="Z431" s="32"/>
      <c r="AA431" s="45"/>
      <c r="AB431" s="45"/>
      <c r="AC431" s="45"/>
      <c r="AD431" s="45"/>
      <c r="AE431" s="52"/>
    </row>
    <row r="432" ht="15.75" customHeight="1">
      <c r="A432" s="8" t="s">
        <v>64</v>
      </c>
      <c r="B432" s="9">
        <v>44046.0</v>
      </c>
      <c r="C432" s="10">
        <v>0.375</v>
      </c>
      <c r="D432" s="10">
        <v>0.5</v>
      </c>
      <c r="E432" s="22">
        <v>35.8</v>
      </c>
      <c r="F432" s="22">
        <v>21.9</v>
      </c>
      <c r="G432" s="22">
        <v>29.8</v>
      </c>
      <c r="H432" s="22">
        <v>27.0</v>
      </c>
      <c r="I432" s="22">
        <v>1.9</v>
      </c>
      <c r="J432" s="22" t="s">
        <v>54</v>
      </c>
      <c r="K432" s="22">
        <v>30.1</v>
      </c>
      <c r="L432" s="22">
        <v>0.0</v>
      </c>
      <c r="M432" s="22">
        <v>0.0</v>
      </c>
      <c r="N432" s="22">
        <v>0.0</v>
      </c>
      <c r="O432" s="22">
        <v>33.09</v>
      </c>
      <c r="P432" s="22">
        <v>64.34</v>
      </c>
      <c r="Q432" s="22"/>
      <c r="R432" s="26">
        <f>E434</f>
        <v>35.6</v>
      </c>
      <c r="S432" s="22">
        <f>F432</f>
        <v>21.9</v>
      </c>
      <c r="T432" s="22">
        <f>(R432+S432)/2</f>
        <v>28.75</v>
      </c>
      <c r="U432" s="22">
        <f>IF(H432="","",6.1078*(10^(((7.5*H432)/(237.3+H432)))))</f>
        <v>35.65000614</v>
      </c>
      <c r="V432" s="22">
        <f t="shared" si="3"/>
        <v>33.41000614</v>
      </c>
      <c r="W432" s="22">
        <f>IF(G432="","",6.1078*(10^(((7.5*G432)/(237.3+G432)))))</f>
        <v>41.94208964</v>
      </c>
      <c r="X432" s="22">
        <f>IF(W432="","",(V432/W432)*100)</f>
        <v>79.65746683</v>
      </c>
      <c r="Y432" s="22">
        <f>O424+L432-O432</f>
        <v>19.3</v>
      </c>
      <c r="Z432" s="27"/>
      <c r="AA432" s="37">
        <v>1.0</v>
      </c>
      <c r="AB432" s="37">
        <v>1.0</v>
      </c>
      <c r="AC432" s="37">
        <v>3.0</v>
      </c>
      <c r="AD432" s="37">
        <v>1.0</v>
      </c>
      <c r="AE432" s="49" t="s">
        <v>250</v>
      </c>
    </row>
    <row r="433" ht="15.75" customHeight="1">
      <c r="A433" s="4" t="s">
        <v>64</v>
      </c>
      <c r="B433" s="29">
        <v>44046.0</v>
      </c>
      <c r="C433" s="3">
        <v>0.625</v>
      </c>
      <c r="D433" s="3">
        <v>0.75</v>
      </c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41" t="str">
        <f>E433</f>
        <v/>
      </c>
      <c r="S433" s="39"/>
      <c r="T433" s="39"/>
      <c r="U433" s="39"/>
      <c r="V433" s="22" t="str">
        <f t="shared" si="3"/>
        <v/>
      </c>
      <c r="W433" s="39"/>
      <c r="X433" s="39"/>
      <c r="Y433" s="42"/>
      <c r="Z433" s="32"/>
      <c r="AA433" s="45"/>
      <c r="AB433" s="45"/>
      <c r="AC433" s="45"/>
      <c r="AD433" s="45"/>
      <c r="AE433" s="52"/>
    </row>
    <row r="434" ht="15.75" customHeight="1">
      <c r="A434" s="8" t="s">
        <v>68</v>
      </c>
      <c r="B434" s="9">
        <v>44047.0</v>
      </c>
      <c r="C434" s="10">
        <v>0.375</v>
      </c>
      <c r="D434" s="10">
        <v>0.5</v>
      </c>
      <c r="E434" s="22">
        <v>35.6</v>
      </c>
      <c r="F434" s="22">
        <v>22.6</v>
      </c>
      <c r="G434" s="22">
        <v>30.0</v>
      </c>
      <c r="H434" s="22">
        <v>26.8</v>
      </c>
      <c r="I434" s="22">
        <v>1.3</v>
      </c>
      <c r="J434" s="22" t="s">
        <v>54</v>
      </c>
      <c r="K434" s="22">
        <v>31.7</v>
      </c>
      <c r="L434" s="22">
        <v>0.0</v>
      </c>
      <c r="M434" s="22">
        <v>0.0</v>
      </c>
      <c r="N434" s="22">
        <v>0.0</v>
      </c>
      <c r="O434" s="22">
        <v>59.49</v>
      </c>
      <c r="P434" s="22" t="s">
        <v>71</v>
      </c>
      <c r="Q434" s="22"/>
      <c r="R434" s="26">
        <f>E436</f>
        <v>34.8</v>
      </c>
      <c r="S434" s="22">
        <f>F434</f>
        <v>22.6</v>
      </c>
      <c r="T434" s="22">
        <f>(R434+S434)/2</f>
        <v>28.7</v>
      </c>
      <c r="U434" s="22">
        <f>IF(H434="","",6.1078*(10^(((7.5*H434)/(237.3+H434)))))</f>
        <v>35.23385461</v>
      </c>
      <c r="V434" s="22">
        <f t="shared" si="3"/>
        <v>32.67385461</v>
      </c>
      <c r="W434" s="22">
        <f>IF(G434="","",6.1078*(10^(((7.5*G434)/(237.3+G434)))))</f>
        <v>42.42634795</v>
      </c>
      <c r="X434" s="22">
        <f>IF(W434="","",(V434/W434)*100)</f>
        <v>77.01312083</v>
      </c>
      <c r="Y434" s="22">
        <f>P432+L434-O434</f>
        <v>4.85</v>
      </c>
      <c r="Z434" s="27"/>
      <c r="AA434" s="37">
        <v>1.0</v>
      </c>
      <c r="AB434" s="37">
        <v>1.0</v>
      </c>
      <c r="AC434" s="37">
        <v>3.0</v>
      </c>
      <c r="AD434" s="37">
        <v>1.0</v>
      </c>
      <c r="AE434" s="49"/>
    </row>
    <row r="435" ht="15.75" customHeight="1">
      <c r="A435" s="4" t="s">
        <v>68</v>
      </c>
      <c r="B435" s="29">
        <v>44047.0</v>
      </c>
      <c r="C435" s="3">
        <v>0.625</v>
      </c>
      <c r="D435" s="3">
        <v>0.75</v>
      </c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41" t="str">
        <f>E435</f>
        <v/>
      </c>
      <c r="T435" s="39"/>
      <c r="V435" s="22" t="str">
        <f t="shared" si="3"/>
        <v/>
      </c>
      <c r="Z435" s="32"/>
      <c r="AA435" s="45"/>
      <c r="AB435" s="45"/>
      <c r="AC435" s="45"/>
      <c r="AD435" s="45"/>
      <c r="AE435" s="52"/>
    </row>
    <row r="436" ht="15.75" customHeight="1">
      <c r="A436" s="8" t="s">
        <v>38</v>
      </c>
      <c r="B436" s="9">
        <v>44048.0</v>
      </c>
      <c r="C436" s="10">
        <v>0.375</v>
      </c>
      <c r="D436" s="10">
        <v>0.5</v>
      </c>
      <c r="E436" s="22">
        <v>34.8</v>
      </c>
      <c r="F436" s="22">
        <v>23.2</v>
      </c>
      <c r="G436" s="22">
        <v>28.8</v>
      </c>
      <c r="H436" s="22">
        <v>26.2</v>
      </c>
      <c r="I436" s="22">
        <v>1.4</v>
      </c>
      <c r="J436" s="22" t="s">
        <v>54</v>
      </c>
      <c r="K436" s="22">
        <v>29.7</v>
      </c>
      <c r="L436" s="22">
        <v>0.0</v>
      </c>
      <c r="M436" s="22">
        <v>0.0</v>
      </c>
      <c r="N436" s="22">
        <v>0.0</v>
      </c>
      <c r="O436" s="22">
        <v>54.54</v>
      </c>
      <c r="P436" s="22">
        <v>67.2</v>
      </c>
      <c r="Q436" s="22"/>
      <c r="R436" s="26">
        <f>E438</f>
        <v>33.8</v>
      </c>
      <c r="S436" s="22">
        <f>F436</f>
        <v>23.2</v>
      </c>
      <c r="T436" s="22">
        <f>(R436+S436)/2</f>
        <v>28.5</v>
      </c>
      <c r="U436" s="22">
        <f>IF(H436="","",6.1078*(10^(((7.5*H436)/(237.3+H436)))))</f>
        <v>34.01068335</v>
      </c>
      <c r="V436" s="22">
        <f t="shared" si="3"/>
        <v>31.93068335</v>
      </c>
      <c r="W436" s="22">
        <f>IF(G436="","",6.1078*(10^(((7.5*G436)/(237.3+G436)))))</f>
        <v>39.59220806</v>
      </c>
      <c r="X436" s="22">
        <f>IF(W436="","",(V436/W436)*100)</f>
        <v>80.64890773</v>
      </c>
      <c r="Y436" s="22">
        <f>O434+L436-O436</f>
        <v>4.95</v>
      </c>
      <c r="Z436" s="27"/>
      <c r="AA436" s="37">
        <v>1.0</v>
      </c>
      <c r="AB436" s="37">
        <v>1.0</v>
      </c>
      <c r="AC436" s="37">
        <v>3.0</v>
      </c>
      <c r="AD436" s="37">
        <v>2.0</v>
      </c>
      <c r="AE436" s="49"/>
    </row>
    <row r="437" ht="15.75" customHeight="1">
      <c r="A437" s="4" t="s">
        <v>38</v>
      </c>
      <c r="B437" s="29">
        <v>44048.0</v>
      </c>
      <c r="C437" s="3">
        <v>0.625</v>
      </c>
      <c r="D437" s="3">
        <v>0.75</v>
      </c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41" t="str">
        <f>E437</f>
        <v/>
      </c>
      <c r="S437" s="39"/>
      <c r="T437" s="39"/>
      <c r="U437" s="39"/>
      <c r="V437" s="22" t="str">
        <f t="shared" si="3"/>
        <v/>
      </c>
      <c r="W437" s="39"/>
      <c r="X437" s="39"/>
      <c r="Y437" s="39"/>
      <c r="Z437" s="32"/>
      <c r="AA437" s="45"/>
      <c r="AB437" s="45"/>
      <c r="AC437" s="45"/>
      <c r="AD437" s="45"/>
      <c r="AE437" s="52"/>
    </row>
    <row r="438" ht="15.75" customHeight="1">
      <c r="A438" s="8" t="s">
        <v>48</v>
      </c>
      <c r="B438" s="9">
        <v>44049.0</v>
      </c>
      <c r="C438" s="143">
        <v>0.375</v>
      </c>
      <c r="D438" s="10">
        <v>0.5</v>
      </c>
      <c r="E438" s="22">
        <v>33.8</v>
      </c>
      <c r="F438" s="22">
        <v>22.6</v>
      </c>
      <c r="G438" s="22">
        <v>28.0</v>
      </c>
      <c r="H438" s="22">
        <v>25.8</v>
      </c>
      <c r="I438" s="22">
        <v>2.0</v>
      </c>
      <c r="J438" s="22" t="s">
        <v>70</v>
      </c>
      <c r="K438" s="22">
        <v>29.9</v>
      </c>
      <c r="L438" s="22">
        <v>0.0</v>
      </c>
      <c r="M438" s="22">
        <v>0.0</v>
      </c>
      <c r="N438" s="22">
        <v>0.0</v>
      </c>
      <c r="O438" s="22">
        <v>62.69</v>
      </c>
      <c r="P438" s="22"/>
      <c r="Q438" s="22"/>
      <c r="R438" s="26">
        <f>E440</f>
        <v>33.2</v>
      </c>
      <c r="S438" s="22">
        <f>F438</f>
        <v>22.6</v>
      </c>
      <c r="T438" s="22">
        <f>(R438+S438)/2</f>
        <v>27.9</v>
      </c>
      <c r="U438" s="22">
        <f>IF(H438="","",6.1078*(10^(((7.5*H438)/(237.3+H438)))))</f>
        <v>33.21594473</v>
      </c>
      <c r="V438" s="22">
        <f t="shared" si="3"/>
        <v>31.45594473</v>
      </c>
      <c r="W438" s="22">
        <f>IF(G438="","",6.1078*(10^(((7.5*G438)/(237.3+G438)))))</f>
        <v>37.79562539</v>
      </c>
      <c r="X438" s="22">
        <f>IF(W438="","",(V438/W438)*100)</f>
        <v>83.22641683</v>
      </c>
      <c r="Y438" s="22">
        <f>P436+L438-O438</f>
        <v>4.51</v>
      </c>
      <c r="Z438" s="27"/>
      <c r="AA438" s="37">
        <v>1.0</v>
      </c>
      <c r="AB438" s="37">
        <v>1.0</v>
      </c>
      <c r="AC438" s="37">
        <v>3.0</v>
      </c>
      <c r="AD438" s="37">
        <v>1.0</v>
      </c>
      <c r="AE438" s="49"/>
    </row>
    <row r="439" ht="15.75" customHeight="1">
      <c r="A439" s="4" t="s">
        <v>48</v>
      </c>
      <c r="B439" s="29">
        <v>44049.0</v>
      </c>
      <c r="C439" s="3">
        <v>0.625</v>
      </c>
      <c r="D439" s="3">
        <v>0.75</v>
      </c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41" t="str">
        <f>E439</f>
        <v/>
      </c>
      <c r="S439" s="39"/>
      <c r="T439" s="39"/>
      <c r="U439" s="39"/>
      <c r="V439" s="22" t="str">
        <f t="shared" si="3"/>
        <v/>
      </c>
      <c r="W439" s="39"/>
      <c r="X439" s="39"/>
      <c r="Y439" s="39"/>
      <c r="Z439" s="32"/>
      <c r="AA439" s="45"/>
      <c r="AB439" s="45"/>
      <c r="AC439" s="45"/>
      <c r="AD439" s="45"/>
      <c r="AE439" s="52"/>
    </row>
    <row r="440" ht="15.75" customHeight="1">
      <c r="A440" s="8" t="s">
        <v>53</v>
      </c>
      <c r="B440" s="9">
        <v>44050.0</v>
      </c>
      <c r="C440" s="10">
        <v>0.375</v>
      </c>
      <c r="D440" s="10">
        <v>0.5</v>
      </c>
      <c r="E440" s="22">
        <v>33.2</v>
      </c>
      <c r="F440" s="22">
        <v>21.3</v>
      </c>
      <c r="G440" s="22">
        <v>29.6</v>
      </c>
      <c r="H440" s="22">
        <v>25.8</v>
      </c>
      <c r="I440" s="22">
        <v>1.1</v>
      </c>
      <c r="J440" s="22" t="s">
        <v>54</v>
      </c>
      <c r="K440" s="22">
        <v>31.2</v>
      </c>
      <c r="L440" s="22">
        <v>0.0</v>
      </c>
      <c r="M440" s="22">
        <v>0.0</v>
      </c>
      <c r="N440" s="22">
        <v>0.0</v>
      </c>
      <c r="O440" s="22">
        <v>56.25</v>
      </c>
      <c r="P440" s="22">
        <v>70.66</v>
      </c>
      <c r="Q440" s="22"/>
      <c r="R440" s="26" t="str">
        <f>E442</f>
        <v/>
      </c>
      <c r="S440" s="22">
        <f>F440</f>
        <v>21.3</v>
      </c>
      <c r="T440" s="22">
        <f>(R440+S440)/2</f>
        <v>10.65</v>
      </c>
      <c r="U440" s="22">
        <f>IF(H440="","",6.1078*(10^(((7.5*H440)/(237.3+H440)))))</f>
        <v>33.21594473</v>
      </c>
      <c r="V440" s="22">
        <f t="shared" si="3"/>
        <v>30.17594473</v>
      </c>
      <c r="W440" s="22">
        <f>IF(G440="","",6.1078*(10^(((7.5*G440)/(237.3+G440)))))</f>
        <v>41.46264535</v>
      </c>
      <c r="X440" s="22">
        <f>IF(W440="","",(V440/W440)*100)</f>
        <v>72.77862876</v>
      </c>
      <c r="Y440" s="22">
        <f>O438+L440-O440</f>
        <v>6.44</v>
      </c>
      <c r="Z440" s="27"/>
      <c r="AA440" s="37">
        <v>1.0</v>
      </c>
      <c r="AB440" s="37">
        <v>1.0</v>
      </c>
      <c r="AC440" s="37">
        <v>3.0</v>
      </c>
      <c r="AD440" s="37">
        <v>1.0</v>
      </c>
      <c r="AE440" s="49"/>
    </row>
    <row r="441" ht="15.75" customHeight="1">
      <c r="A441" s="4" t="s">
        <v>53</v>
      </c>
      <c r="B441" s="29">
        <v>44050.0</v>
      </c>
      <c r="C441" s="3">
        <v>0.625</v>
      </c>
      <c r="D441" s="3">
        <v>0.75</v>
      </c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41" t="str">
        <f>E441</f>
        <v/>
      </c>
      <c r="S441" s="39"/>
      <c r="T441" s="39"/>
      <c r="U441" s="39"/>
      <c r="V441" s="22" t="str">
        <f t="shared" si="3"/>
        <v/>
      </c>
      <c r="W441" s="39"/>
      <c r="X441" s="39"/>
      <c r="Y441" s="39"/>
      <c r="Z441" s="32"/>
      <c r="AA441" s="45"/>
      <c r="AB441" s="45"/>
      <c r="AC441" s="45"/>
      <c r="AD441" s="45"/>
      <c r="AE441" s="52"/>
    </row>
    <row r="442" ht="15.75" customHeight="1">
      <c r="A442" s="8" t="s">
        <v>58</v>
      </c>
      <c r="B442" s="9">
        <v>44051.0</v>
      </c>
      <c r="C442" s="10">
        <v>0.375</v>
      </c>
      <c r="D442" s="10">
        <v>0.5</v>
      </c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6" t="str">
        <f>E444</f>
        <v/>
      </c>
      <c r="S442" s="22" t="str">
        <f>F442</f>
        <v/>
      </c>
      <c r="T442" s="22">
        <f>(R442+S442)/2</f>
        <v>0</v>
      </c>
      <c r="U442" s="22" t="str">
        <f>IF(H442="","",6.1078*(10^(((7.5*H442)/(237.3+H442)))))</f>
        <v/>
      </c>
      <c r="V442" s="22" t="str">
        <f t="shared" si="3"/>
        <v/>
      </c>
      <c r="W442" s="22" t="str">
        <f>IF(G442="","",6.1078*(10^(((7.5*G442)/(237.3+G442)))))</f>
        <v/>
      </c>
      <c r="X442" s="22" t="str">
        <f>IF(W442="","",(V442/W442)*100)</f>
        <v/>
      </c>
      <c r="Y442" s="22"/>
      <c r="Z442" s="27"/>
      <c r="AA442" s="37"/>
      <c r="AB442" s="37"/>
      <c r="AC442" s="37"/>
      <c r="AD442" s="37"/>
      <c r="AE442" s="49"/>
    </row>
    <row r="443" ht="15.75" customHeight="1">
      <c r="A443" s="4" t="s">
        <v>58</v>
      </c>
      <c r="B443" s="29">
        <v>44051.0</v>
      </c>
      <c r="C443" s="3">
        <v>0.625</v>
      </c>
      <c r="D443" s="3">
        <v>0.75</v>
      </c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41" t="str">
        <f>E443</f>
        <v/>
      </c>
      <c r="S443" s="39"/>
      <c r="T443" s="39"/>
      <c r="U443" s="39"/>
      <c r="V443" s="22" t="str">
        <f t="shared" si="3"/>
        <v/>
      </c>
      <c r="W443" s="39"/>
      <c r="X443" s="39"/>
      <c r="Y443" s="39"/>
      <c r="Z443" s="32"/>
      <c r="AA443" s="45"/>
      <c r="AB443" s="45"/>
      <c r="AC443" s="45"/>
      <c r="AD443" s="45"/>
      <c r="AE443" s="52"/>
    </row>
    <row r="444" ht="15.75" customHeight="1">
      <c r="A444" s="8" t="s">
        <v>60</v>
      </c>
      <c r="B444" s="9">
        <v>44052.0</v>
      </c>
      <c r="C444" s="10">
        <v>0.375</v>
      </c>
      <c r="D444" s="10">
        <v>0.5</v>
      </c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6">
        <f>E446</f>
        <v>35.6</v>
      </c>
      <c r="S444" s="22" t="str">
        <f>F444</f>
        <v/>
      </c>
      <c r="T444" s="22">
        <f>(R444+S444)/2</f>
        <v>17.8</v>
      </c>
      <c r="U444" s="22" t="str">
        <f>IF(H444="","",6.1078*(10^(((7.5*H444)/(237.3+H444)))))</f>
        <v/>
      </c>
      <c r="V444" s="22" t="str">
        <f t="shared" si="3"/>
        <v/>
      </c>
      <c r="W444" s="22" t="str">
        <f>IF(G444="","",6.1078*(10^(((7.5*G444)/(237.3+G444)))))</f>
        <v/>
      </c>
      <c r="X444" s="22" t="str">
        <f>IF(W444="","",(V444/W444)*100)</f>
        <v/>
      </c>
      <c r="Y444" s="22"/>
      <c r="Z444" s="27"/>
      <c r="AA444" s="37"/>
      <c r="AB444" s="37"/>
      <c r="AC444" s="37"/>
      <c r="AD444" s="37"/>
      <c r="AE444" s="49"/>
    </row>
    <row r="445" ht="15.75" customHeight="1">
      <c r="A445" s="4" t="s">
        <v>60</v>
      </c>
      <c r="B445" s="29">
        <v>44052.0</v>
      </c>
      <c r="C445" s="3">
        <v>0.625</v>
      </c>
      <c r="D445" s="3">
        <v>0.75</v>
      </c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41" t="str">
        <f>E445</f>
        <v/>
      </c>
      <c r="S445" s="39"/>
      <c r="T445" s="39"/>
      <c r="U445" s="39"/>
      <c r="V445" s="22" t="str">
        <f t="shared" si="3"/>
        <v/>
      </c>
      <c r="W445" s="39"/>
      <c r="X445" s="39"/>
      <c r="Y445" s="39"/>
      <c r="Z445" s="32"/>
      <c r="AA445" s="45"/>
      <c r="AB445" s="45"/>
      <c r="AC445" s="45"/>
      <c r="AD445" s="45"/>
      <c r="AE445" s="52"/>
    </row>
    <row r="446" ht="15.75" customHeight="1">
      <c r="A446" s="8" t="s">
        <v>64</v>
      </c>
      <c r="B446" s="9">
        <v>44053.0</v>
      </c>
      <c r="C446" s="10">
        <v>0.375</v>
      </c>
      <c r="D446" s="10">
        <v>0.5</v>
      </c>
      <c r="E446" s="22">
        <v>35.6</v>
      </c>
      <c r="F446" s="22">
        <v>22.1</v>
      </c>
      <c r="G446" s="22">
        <v>30.2</v>
      </c>
      <c r="H446" s="22">
        <v>25.8</v>
      </c>
      <c r="I446" s="22">
        <v>1.5</v>
      </c>
      <c r="J446" s="22" t="s">
        <v>70</v>
      </c>
      <c r="K446" s="22">
        <v>30.4</v>
      </c>
      <c r="L446" s="22">
        <v>0.0</v>
      </c>
      <c r="M446" s="22">
        <v>0.0</v>
      </c>
      <c r="N446" s="22">
        <v>0.0</v>
      </c>
      <c r="O446" s="22">
        <v>54.74</v>
      </c>
      <c r="P446" s="22">
        <v>65.56</v>
      </c>
      <c r="Q446" s="22"/>
      <c r="R446" s="26">
        <f>E448</f>
        <v>35.7</v>
      </c>
      <c r="S446" s="22">
        <f>F446</f>
        <v>22.1</v>
      </c>
      <c r="T446" s="22">
        <f>(R446+S446)/2</f>
        <v>28.9</v>
      </c>
      <c r="U446" s="22">
        <f>IF(H446="","",6.1078*(10^(((7.5*H446)/(237.3+H446)))))</f>
        <v>33.21594473</v>
      </c>
      <c r="V446" s="22">
        <f t="shared" si="3"/>
        <v>29.69594473</v>
      </c>
      <c r="W446" s="22">
        <f>IF(G446="","",6.1078*(10^(((7.5*G446)/(237.3+G446)))))</f>
        <v>42.91546075</v>
      </c>
      <c r="X446" s="22">
        <f>IF(W446="","",(V446/W446)*100)</f>
        <v>69.19637868</v>
      </c>
      <c r="Y446" s="22">
        <f>P440+L446-O446</f>
        <v>15.92</v>
      </c>
      <c r="Z446" s="27"/>
      <c r="AA446" s="37">
        <v>1.0</v>
      </c>
      <c r="AB446" s="37">
        <v>1.0</v>
      </c>
      <c r="AC446" s="37">
        <v>3.0</v>
      </c>
      <c r="AD446" s="37">
        <v>1.0</v>
      </c>
      <c r="AE446" s="49" t="s">
        <v>262</v>
      </c>
    </row>
    <row r="447" ht="15.75" customHeight="1">
      <c r="A447" s="4" t="s">
        <v>64</v>
      </c>
      <c r="B447" s="29">
        <v>44053.0</v>
      </c>
      <c r="C447" s="3">
        <v>0.625</v>
      </c>
      <c r="D447" s="3">
        <v>0.75</v>
      </c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41" t="str">
        <f>E447</f>
        <v/>
      </c>
      <c r="S447" s="39"/>
      <c r="T447" s="39"/>
      <c r="U447" s="39"/>
      <c r="V447" s="22" t="str">
        <f t="shared" si="3"/>
        <v/>
      </c>
      <c r="W447" s="39"/>
      <c r="X447" s="39"/>
      <c r="Y447" s="42"/>
      <c r="Z447" s="32"/>
      <c r="AA447" s="45"/>
      <c r="AB447" s="45"/>
      <c r="AC447" s="45"/>
      <c r="AD447" s="45"/>
      <c r="AE447" s="52"/>
    </row>
    <row r="448" ht="15.75" customHeight="1">
      <c r="A448" s="8" t="s">
        <v>68</v>
      </c>
      <c r="B448" s="9">
        <v>44054.0</v>
      </c>
      <c r="C448" s="10">
        <v>0.375</v>
      </c>
      <c r="D448" s="10">
        <v>0.5</v>
      </c>
      <c r="E448" s="22">
        <v>35.7</v>
      </c>
      <c r="F448" s="22">
        <v>22.2</v>
      </c>
      <c r="G448" s="22">
        <v>29.8</v>
      </c>
      <c r="H448" s="22">
        <v>26.6</v>
      </c>
      <c r="I448" s="22">
        <v>0.7</v>
      </c>
      <c r="J448" s="22" t="s">
        <v>54</v>
      </c>
      <c r="K448" s="22">
        <v>29.8</v>
      </c>
      <c r="L448" s="22">
        <v>0.75</v>
      </c>
      <c r="M448" s="22">
        <v>0.0</v>
      </c>
      <c r="N448" s="22">
        <v>0.0</v>
      </c>
      <c r="O448" s="22">
        <v>60.41</v>
      </c>
      <c r="P448" s="22"/>
      <c r="Q448" s="22"/>
      <c r="R448" s="26">
        <f>E450</f>
        <v>36</v>
      </c>
      <c r="S448" s="22">
        <f>F448</f>
        <v>22.2</v>
      </c>
      <c r="T448" s="22">
        <f>(R448+S448)/2</f>
        <v>29.1</v>
      </c>
      <c r="U448" s="22">
        <f>IF(H448="","",6.1078*(10^(((7.5*H448)/(237.3+H448)))))</f>
        <v>34.82194116</v>
      </c>
      <c r="V448" s="22">
        <f t="shared" si="3"/>
        <v>32.26194116</v>
      </c>
      <c r="W448" s="22">
        <f>IF(G448="","",6.1078*(10^(((7.5*G448)/(237.3+G448)))))</f>
        <v>41.94208964</v>
      </c>
      <c r="X448" s="22">
        <f>IF(W448="","",(V448/W448)*100)</f>
        <v>76.9202046</v>
      </c>
      <c r="Y448" s="22">
        <f>P446+L448-O448</f>
        <v>5.9</v>
      </c>
      <c r="Z448" s="27"/>
      <c r="AA448" s="37">
        <v>1.0</v>
      </c>
      <c r="AB448" s="37">
        <v>1.0</v>
      </c>
      <c r="AC448" s="37">
        <v>3.0</v>
      </c>
      <c r="AD448" s="37">
        <v>1.0</v>
      </c>
      <c r="AE448" s="49" t="s">
        <v>263</v>
      </c>
    </row>
    <row r="449" ht="15.75" customHeight="1">
      <c r="A449" s="4" t="s">
        <v>68</v>
      </c>
      <c r="B449" s="29">
        <v>44054.0</v>
      </c>
      <c r="C449" s="3">
        <v>0.625</v>
      </c>
      <c r="D449" s="3">
        <v>0.75</v>
      </c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39"/>
      <c r="Q449" s="39"/>
      <c r="R449" s="41" t="str">
        <f>E449</f>
        <v/>
      </c>
      <c r="S449" s="39"/>
      <c r="T449" s="39"/>
      <c r="U449" s="39"/>
      <c r="V449" s="22" t="str">
        <f t="shared" si="3"/>
        <v/>
      </c>
      <c r="W449" s="39"/>
      <c r="X449" s="39"/>
      <c r="Y449" s="42"/>
      <c r="Z449" s="32"/>
      <c r="AA449" s="45"/>
      <c r="AB449" s="45"/>
      <c r="AC449" s="45"/>
      <c r="AD449" s="45"/>
      <c r="AE449" s="52"/>
    </row>
    <row r="450" ht="15.75" customHeight="1">
      <c r="A450" s="8" t="s">
        <v>38</v>
      </c>
      <c r="B450" s="9">
        <v>44055.0</v>
      </c>
      <c r="C450" s="10">
        <v>0.375</v>
      </c>
      <c r="D450" s="10">
        <v>0.5</v>
      </c>
      <c r="E450" s="22">
        <v>36.0</v>
      </c>
      <c r="F450" s="22">
        <v>22.6</v>
      </c>
      <c r="G450" s="22">
        <v>30.0</v>
      </c>
      <c r="H450" s="22">
        <v>26.0</v>
      </c>
      <c r="I450" s="22">
        <v>2.3</v>
      </c>
      <c r="J450" s="22" t="s">
        <v>70</v>
      </c>
      <c r="K450" s="22">
        <v>29.9</v>
      </c>
      <c r="L450" s="22">
        <v>0.0</v>
      </c>
      <c r="M450" s="22">
        <v>0.0</v>
      </c>
      <c r="N450" s="22">
        <v>0.0</v>
      </c>
      <c r="O450" s="22">
        <v>54.52</v>
      </c>
      <c r="P450" s="22">
        <v>77.48</v>
      </c>
      <c r="Q450" s="22"/>
      <c r="R450" s="26">
        <f>E452</f>
        <v>34.6</v>
      </c>
      <c r="S450" s="22">
        <f>F450</f>
        <v>22.6</v>
      </c>
      <c r="T450" s="22">
        <f>(R450+S450)/2</f>
        <v>28.6</v>
      </c>
      <c r="U450" s="22">
        <f>IF(H450="","",6.1078*(10^(((7.5*H450)/(237.3+H450)))))</f>
        <v>33.61126698</v>
      </c>
      <c r="V450" s="22">
        <f t="shared" si="3"/>
        <v>30.41126698</v>
      </c>
      <c r="W450" s="22">
        <f>IF(G450="","",6.1078*(10^(((7.5*G450)/(237.3+G450)))))</f>
        <v>42.42634795</v>
      </c>
      <c r="X450" s="22">
        <f>IF(W450="","",(V450/W450)*100)</f>
        <v>71.68014325</v>
      </c>
      <c r="Y450" s="22">
        <f>O448+L450-O450</f>
        <v>5.89</v>
      </c>
      <c r="Z450" s="27"/>
      <c r="AA450" s="37">
        <v>1.0</v>
      </c>
      <c r="AB450" s="37">
        <v>1.0</v>
      </c>
      <c r="AC450" s="37">
        <v>3.0</v>
      </c>
      <c r="AD450" s="37">
        <v>1.0</v>
      </c>
      <c r="AE450" s="49" t="s">
        <v>264</v>
      </c>
    </row>
    <row r="451" ht="15.75" customHeight="1">
      <c r="A451" s="4" t="s">
        <v>38</v>
      </c>
      <c r="B451" s="29">
        <v>44055.0</v>
      </c>
      <c r="C451" s="3">
        <v>0.625</v>
      </c>
      <c r="D451" s="3">
        <v>0.75</v>
      </c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39"/>
      <c r="Q451" s="39"/>
      <c r="R451" s="41" t="str">
        <f>E451</f>
        <v/>
      </c>
      <c r="S451" s="39"/>
      <c r="T451" s="39"/>
      <c r="U451" s="39"/>
      <c r="V451" s="22" t="str">
        <f t="shared" si="3"/>
        <v/>
      </c>
      <c r="W451" s="39"/>
      <c r="X451" s="39"/>
      <c r="Y451" s="42"/>
      <c r="Z451" s="32"/>
      <c r="AA451" s="45"/>
      <c r="AB451" s="45"/>
      <c r="AC451" s="45"/>
      <c r="AD451" s="45"/>
      <c r="AE451" s="52"/>
    </row>
    <row r="452" ht="15.75" customHeight="1">
      <c r="A452" s="8" t="s">
        <v>48</v>
      </c>
      <c r="B452" s="9">
        <v>44056.0</v>
      </c>
      <c r="C452" s="10">
        <v>0.375</v>
      </c>
      <c r="D452" s="10">
        <v>0.5</v>
      </c>
      <c r="E452" s="22">
        <v>34.6</v>
      </c>
      <c r="F452" s="22">
        <v>22.2</v>
      </c>
      <c r="G452" s="22">
        <v>29.2</v>
      </c>
      <c r="H452" s="22">
        <v>25.9</v>
      </c>
      <c r="I452" s="22">
        <v>3.4</v>
      </c>
      <c r="J452" s="22" t="s">
        <v>61</v>
      </c>
      <c r="K452" s="22">
        <v>30.5</v>
      </c>
      <c r="L452" s="22">
        <v>0.0</v>
      </c>
      <c r="M452" s="22">
        <v>0.0</v>
      </c>
      <c r="N452" s="22">
        <v>0.0</v>
      </c>
      <c r="O452" s="22">
        <v>71.14</v>
      </c>
      <c r="P452" s="22"/>
      <c r="Q452" s="22"/>
      <c r="R452" s="26">
        <f>E454</f>
        <v>34.6</v>
      </c>
      <c r="S452" s="22">
        <f>F452</f>
        <v>22.2</v>
      </c>
      <c r="T452" s="22">
        <f>(R452+S452)/2</f>
        <v>28.4</v>
      </c>
      <c r="U452" s="22">
        <f>IF(H452="","",6.1078*(10^(((7.5*H452)/(237.3+H452)))))</f>
        <v>33.41309631</v>
      </c>
      <c r="V452" s="22">
        <f t="shared" si="3"/>
        <v>30.77309631</v>
      </c>
      <c r="W452" s="22">
        <f>IF(G452="","",6.1078*(10^(((7.5*G452)/(237.3+G452)))))</f>
        <v>40.51803823</v>
      </c>
      <c r="X452" s="22">
        <f>IF(W452="","",(V452/W452)*100)</f>
        <v>75.94912699</v>
      </c>
      <c r="Y452" s="22">
        <f>P450+L452-O452</f>
        <v>6.34</v>
      </c>
      <c r="Z452" s="27"/>
      <c r="AA452" s="37">
        <v>1.0</v>
      </c>
      <c r="AB452" s="37">
        <v>1.0</v>
      </c>
      <c r="AC452" s="37">
        <v>3.0</v>
      </c>
      <c r="AD452" s="37">
        <v>1.0</v>
      </c>
      <c r="AE452" s="49"/>
    </row>
    <row r="453" ht="15.75" customHeight="1">
      <c r="A453" s="4" t="s">
        <v>48</v>
      </c>
      <c r="B453" s="29">
        <v>44056.0</v>
      </c>
      <c r="C453" s="3">
        <v>0.625</v>
      </c>
      <c r="D453" s="3">
        <v>0.75</v>
      </c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41" t="str">
        <f>E453</f>
        <v/>
      </c>
      <c r="S453" s="39"/>
      <c r="T453" s="39"/>
      <c r="U453" s="39"/>
      <c r="V453" s="22" t="str">
        <f t="shared" si="3"/>
        <v/>
      </c>
      <c r="W453" s="39"/>
      <c r="X453" s="39"/>
      <c r="Y453" s="42"/>
      <c r="Z453" s="32"/>
      <c r="AA453" s="45"/>
      <c r="AB453" s="45"/>
      <c r="AC453" s="45"/>
      <c r="AD453" s="45"/>
      <c r="AE453" s="52"/>
    </row>
    <row r="454" ht="15.75" customHeight="1">
      <c r="A454" s="8" t="s">
        <v>53</v>
      </c>
      <c r="B454" s="9">
        <v>44057.0</v>
      </c>
      <c r="C454" s="10">
        <v>0.375</v>
      </c>
      <c r="D454" s="10">
        <v>0.5</v>
      </c>
      <c r="E454" s="22">
        <v>34.6</v>
      </c>
      <c r="F454" s="22">
        <v>22.5</v>
      </c>
      <c r="G454" s="22">
        <v>29.9</v>
      </c>
      <c r="H454" s="22">
        <v>26.0</v>
      </c>
      <c r="I454" s="22">
        <v>2.5</v>
      </c>
      <c r="J454" s="22" t="s">
        <v>70</v>
      </c>
      <c r="K454" s="22">
        <v>29.7</v>
      </c>
      <c r="L454" s="22">
        <v>0.0</v>
      </c>
      <c r="M454" s="22">
        <v>0.0</v>
      </c>
      <c r="N454" s="22">
        <v>0.0</v>
      </c>
      <c r="O454" s="22">
        <v>65.12</v>
      </c>
      <c r="P454" s="22"/>
      <c r="Q454" s="22"/>
      <c r="R454" s="26" t="str">
        <f>E456</f>
        <v/>
      </c>
      <c r="S454" s="22">
        <f>F454</f>
        <v>22.5</v>
      </c>
      <c r="T454" s="22">
        <f>(R454+S454)/2</f>
        <v>11.25</v>
      </c>
      <c r="U454" s="22">
        <f>IF(H454="","",6.1078*(10^(((7.5*H454)/(237.3+H454)))))</f>
        <v>33.61126698</v>
      </c>
      <c r="V454" s="22">
        <f t="shared" si="3"/>
        <v>30.49126698</v>
      </c>
      <c r="W454" s="22">
        <f>IF(G454="","",6.1078*(10^(((7.5*G454)/(237.3+G454)))))</f>
        <v>42.18361452</v>
      </c>
      <c r="X454" s="22">
        <f>IF(W454="","",(V454/W454)*100)</f>
        <v>72.28225303</v>
      </c>
      <c r="Y454" s="22">
        <f>O452+L454-O454</f>
        <v>6.02</v>
      </c>
      <c r="Z454" s="27"/>
      <c r="AA454" s="37">
        <v>1.0</v>
      </c>
      <c r="AB454" s="37">
        <v>1.0</v>
      </c>
      <c r="AC454" s="37">
        <v>3.0</v>
      </c>
      <c r="AD454" s="37">
        <v>2.0</v>
      </c>
      <c r="AE454" s="49"/>
    </row>
    <row r="455" ht="15.75" customHeight="1">
      <c r="A455" s="4" t="s">
        <v>53</v>
      </c>
      <c r="B455" s="29">
        <v>44057.0</v>
      </c>
      <c r="C455" s="3">
        <v>0.625</v>
      </c>
      <c r="D455" s="3">
        <v>0.75</v>
      </c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41" t="str">
        <f>E455</f>
        <v/>
      </c>
      <c r="S455" s="39"/>
      <c r="T455" s="39"/>
      <c r="U455" s="39"/>
      <c r="V455" s="22" t="str">
        <f t="shared" si="3"/>
        <v/>
      </c>
      <c r="W455" s="39"/>
      <c r="X455" s="39"/>
      <c r="Y455" s="42"/>
      <c r="Z455" s="32"/>
      <c r="AA455" s="45"/>
      <c r="AB455" s="45"/>
      <c r="AC455" s="45"/>
      <c r="AD455" s="45"/>
      <c r="AE455" s="52"/>
    </row>
    <row r="456" ht="15.75" customHeight="1">
      <c r="A456" s="8" t="s">
        <v>58</v>
      </c>
      <c r="B456" s="9">
        <v>44058.0</v>
      </c>
      <c r="C456" s="10">
        <v>0.375</v>
      </c>
      <c r="D456" s="10">
        <v>0.5</v>
      </c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6" t="str">
        <f>E458</f>
        <v/>
      </c>
      <c r="S456" s="22"/>
      <c r="T456" s="22">
        <f>(R456+S456)/2</f>
        <v>0</v>
      </c>
      <c r="U456" s="22"/>
      <c r="V456" s="22" t="str">
        <f t="shared" si="3"/>
        <v/>
      </c>
      <c r="W456" s="22"/>
      <c r="X456" s="22"/>
      <c r="Y456" s="22"/>
      <c r="Z456" s="27"/>
      <c r="AA456" s="37"/>
      <c r="AB456" s="37"/>
      <c r="AC456" s="37"/>
      <c r="AD456" s="37"/>
      <c r="AE456" s="49"/>
    </row>
    <row r="457" ht="15.75" customHeight="1">
      <c r="A457" s="4" t="s">
        <v>58</v>
      </c>
      <c r="B457" s="55">
        <v>44058.0</v>
      </c>
      <c r="C457" s="3">
        <v>0.625</v>
      </c>
      <c r="D457" s="3">
        <v>0.75</v>
      </c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41" t="str">
        <f>E457</f>
        <v/>
      </c>
      <c r="S457" s="39"/>
      <c r="T457" s="39"/>
      <c r="U457" s="39"/>
      <c r="V457" s="22" t="str">
        <f t="shared" si="3"/>
        <v/>
      </c>
      <c r="W457" s="39"/>
      <c r="X457" s="39"/>
      <c r="Y457" s="42"/>
      <c r="Z457" s="32"/>
      <c r="AA457" s="45"/>
      <c r="AB457" s="45"/>
      <c r="AC457" s="45"/>
      <c r="AD457" s="45"/>
      <c r="AE457" s="52"/>
    </row>
    <row r="458" ht="15.75" customHeight="1">
      <c r="A458" s="8" t="s">
        <v>60</v>
      </c>
      <c r="B458" s="9">
        <v>44059.0</v>
      </c>
      <c r="C458" s="10">
        <v>0.375</v>
      </c>
      <c r="D458" s="10">
        <v>0.5</v>
      </c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6">
        <f>E460</f>
        <v>35.6</v>
      </c>
      <c r="S458" s="22"/>
      <c r="T458" s="22">
        <f>(R458+S458)/2</f>
        <v>17.8</v>
      </c>
      <c r="U458" s="22"/>
      <c r="V458" s="22" t="str">
        <f t="shared" si="3"/>
        <v/>
      </c>
      <c r="W458" s="22"/>
      <c r="X458" s="22"/>
      <c r="Y458" s="22"/>
      <c r="Z458" s="27"/>
      <c r="AA458" s="37"/>
      <c r="AB458" s="37"/>
      <c r="AC458" s="37"/>
      <c r="AD458" s="37"/>
      <c r="AE458" s="49"/>
    </row>
    <row r="459" ht="15.75" customHeight="1">
      <c r="A459" s="4" t="s">
        <v>60</v>
      </c>
      <c r="B459" s="29">
        <v>44059.0</v>
      </c>
      <c r="C459" s="3">
        <v>0.625</v>
      </c>
      <c r="D459" s="3">
        <v>0.75</v>
      </c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41" t="str">
        <f>E459</f>
        <v/>
      </c>
      <c r="S459" s="39"/>
      <c r="T459" s="39"/>
      <c r="U459" s="39"/>
      <c r="V459" s="22" t="str">
        <f t="shared" si="3"/>
        <v/>
      </c>
      <c r="W459" s="39"/>
      <c r="X459" s="39"/>
      <c r="Y459" s="42"/>
      <c r="Z459" s="32"/>
      <c r="AA459" s="45"/>
      <c r="AB459" s="45"/>
      <c r="AC459" s="45"/>
      <c r="AD459" s="45"/>
      <c r="AE459" s="52"/>
    </row>
    <row r="460" ht="15.75" customHeight="1">
      <c r="A460" s="8" t="s">
        <v>64</v>
      </c>
      <c r="B460" s="9">
        <v>44060.0</v>
      </c>
      <c r="C460" s="10">
        <v>0.375</v>
      </c>
      <c r="D460" s="10">
        <v>0.5</v>
      </c>
      <c r="E460" s="22">
        <v>35.6</v>
      </c>
      <c r="F460" s="22">
        <v>21.5</v>
      </c>
      <c r="G460" s="22">
        <v>29.4</v>
      </c>
      <c r="H460" s="22">
        <v>26.2</v>
      </c>
      <c r="I460" s="22">
        <v>1.8</v>
      </c>
      <c r="J460" s="22" t="s">
        <v>70</v>
      </c>
      <c r="K460" s="22">
        <v>29.4</v>
      </c>
      <c r="L460" s="22">
        <v>0.0</v>
      </c>
      <c r="M460" s="22">
        <v>0.0</v>
      </c>
      <c r="N460" s="22">
        <v>0.0</v>
      </c>
      <c r="O460" s="22">
        <v>46.64</v>
      </c>
      <c r="P460" s="22">
        <v>80.62</v>
      </c>
      <c r="Q460" s="22"/>
      <c r="R460" s="26">
        <f>E462</f>
        <v>35.2</v>
      </c>
      <c r="S460" s="22">
        <f>F460</f>
        <v>21.5</v>
      </c>
      <c r="T460" s="22">
        <f>(R460+S460)/2</f>
        <v>28.35</v>
      </c>
      <c r="U460" s="22">
        <f>IF(H460="","",6.1078*(10^(((7.5*H460)/(237.3+H460)))))</f>
        <v>34.01068335</v>
      </c>
      <c r="V460" s="22">
        <f t="shared" si="3"/>
        <v>31.45068335</v>
      </c>
      <c r="W460" s="22">
        <f>IF(G460="","",6.1078*(10^(((7.5*G460)/(237.3+G460)))))</f>
        <v>40.98797486</v>
      </c>
      <c r="X460" s="22">
        <f>IF(W460="","",(V460/W460)*100)</f>
        <v>76.73148882</v>
      </c>
      <c r="Y460" s="22">
        <f>O454+L460-O460</f>
        <v>18.48</v>
      </c>
      <c r="Z460" s="27"/>
      <c r="AA460" s="37">
        <v>1.0</v>
      </c>
      <c r="AB460" s="37">
        <v>1.0</v>
      </c>
      <c r="AC460" s="37">
        <v>3.0</v>
      </c>
      <c r="AD460" s="37">
        <v>1.0</v>
      </c>
      <c r="AE460" s="49" t="s">
        <v>271</v>
      </c>
    </row>
    <row r="461" ht="15.75" customHeight="1">
      <c r="A461" s="4" t="s">
        <v>64</v>
      </c>
      <c r="B461" s="29">
        <v>44060.0</v>
      </c>
      <c r="C461" s="3">
        <v>0.625</v>
      </c>
      <c r="D461" s="3">
        <v>0.75</v>
      </c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41" t="str">
        <f>E461</f>
        <v/>
      </c>
      <c r="S461" s="39"/>
      <c r="T461" s="39"/>
      <c r="U461" s="39"/>
      <c r="V461" s="22" t="str">
        <f t="shared" si="3"/>
        <v/>
      </c>
      <c r="W461" s="39"/>
      <c r="X461" s="39"/>
      <c r="Y461" s="42"/>
      <c r="Z461" s="32"/>
      <c r="AA461" s="45"/>
      <c r="AB461" s="45"/>
      <c r="AC461" s="45"/>
      <c r="AD461" s="45"/>
      <c r="AE461" s="52"/>
    </row>
    <row r="462" ht="15.75" customHeight="1">
      <c r="A462" s="8" t="s">
        <v>68</v>
      </c>
      <c r="B462" s="9">
        <v>44061.0</v>
      </c>
      <c r="C462" s="10">
        <v>0.375</v>
      </c>
      <c r="D462" s="10">
        <v>0.5</v>
      </c>
      <c r="E462" s="22">
        <v>35.2</v>
      </c>
      <c r="F462" s="22">
        <v>22.3</v>
      </c>
      <c r="G462" s="22">
        <v>29.1</v>
      </c>
      <c r="H462" s="22">
        <v>26.3</v>
      </c>
      <c r="I462" s="22">
        <v>2.0</v>
      </c>
      <c r="J462" s="22" t="s">
        <v>61</v>
      </c>
      <c r="K462" s="22">
        <v>30.2</v>
      </c>
      <c r="L462" s="22">
        <v>0.0</v>
      </c>
      <c r="M462" s="22">
        <v>0.0</v>
      </c>
      <c r="N462" s="22">
        <v>0.0</v>
      </c>
      <c r="O462" s="22">
        <v>73.36</v>
      </c>
      <c r="P462" s="22"/>
      <c r="Q462" s="22"/>
      <c r="R462" s="26">
        <f>E464</f>
        <v>35.2</v>
      </c>
      <c r="S462" s="22">
        <f>F462</f>
        <v>22.3</v>
      </c>
      <c r="T462" s="22">
        <f>(R462+S462)/2</f>
        <v>28.75</v>
      </c>
      <c r="U462" s="22">
        <f>IF(H462="","",6.1078*(10^(((7.5*H462)/(237.3+H462)))))</f>
        <v>34.21193795</v>
      </c>
      <c r="V462" s="22">
        <f t="shared" si="3"/>
        <v>31.97193795</v>
      </c>
      <c r="W462" s="22">
        <f>IF(G462="","",6.1078*(10^(((7.5*G462)/(237.3+G462)))))</f>
        <v>40.2848327</v>
      </c>
      <c r="X462" s="22">
        <f>IF(W462="","",(V462/W462)*100)</f>
        <v>79.36470329</v>
      </c>
      <c r="Y462" s="22">
        <f>P460+L462-O462</f>
        <v>7.26</v>
      </c>
      <c r="Z462" s="27"/>
      <c r="AA462" s="37">
        <v>1.0</v>
      </c>
      <c r="AB462" s="37">
        <v>2.0</v>
      </c>
      <c r="AC462" s="37">
        <v>2.0</v>
      </c>
      <c r="AD462" s="37">
        <v>2.0</v>
      </c>
      <c r="AE462" s="49"/>
    </row>
    <row r="463" ht="15.75" customHeight="1">
      <c r="A463" s="4" t="s">
        <v>68</v>
      </c>
      <c r="B463" s="29">
        <v>44061.0</v>
      </c>
      <c r="C463" s="3">
        <v>0.625</v>
      </c>
      <c r="D463" s="3">
        <v>0.75</v>
      </c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41" t="str">
        <f>E463</f>
        <v/>
      </c>
      <c r="S463" s="39"/>
      <c r="T463" s="39"/>
      <c r="U463" s="39"/>
      <c r="V463" s="22" t="str">
        <f t="shared" si="3"/>
        <v/>
      </c>
      <c r="W463" s="39"/>
      <c r="X463" s="39"/>
      <c r="Y463" s="42"/>
      <c r="Z463" s="32"/>
      <c r="AA463" s="45"/>
      <c r="AB463" s="45"/>
      <c r="AC463" s="45"/>
      <c r="AD463" s="45"/>
      <c r="AE463" s="52"/>
    </row>
    <row r="464" ht="15.75" customHeight="1">
      <c r="A464" s="8" t="s">
        <v>38</v>
      </c>
      <c r="B464" s="9">
        <v>44062.0</v>
      </c>
      <c r="C464" s="10">
        <v>0.375</v>
      </c>
      <c r="D464" s="10">
        <v>0.5</v>
      </c>
      <c r="E464" s="22">
        <v>35.2</v>
      </c>
      <c r="F464" s="22">
        <v>22.6</v>
      </c>
      <c r="G464" s="22">
        <v>29.4</v>
      </c>
      <c r="H464" s="22">
        <v>25.7</v>
      </c>
      <c r="I464" s="22">
        <v>3.0</v>
      </c>
      <c r="J464" s="22" t="s">
        <v>70</v>
      </c>
      <c r="K464" s="22">
        <v>29.7</v>
      </c>
      <c r="L464" s="22">
        <v>0.0</v>
      </c>
      <c r="M464" s="22">
        <v>0.0</v>
      </c>
      <c r="N464" s="22">
        <v>0.0</v>
      </c>
      <c r="O464" s="22">
        <v>67.5</v>
      </c>
      <c r="P464" s="22"/>
      <c r="Q464" s="22"/>
      <c r="R464" s="26">
        <f>E466</f>
        <v>34.6</v>
      </c>
      <c r="S464" s="22">
        <f>F464</f>
        <v>22.6</v>
      </c>
      <c r="T464" s="22">
        <f>(R464+S464)/2</f>
        <v>28.6</v>
      </c>
      <c r="U464" s="22">
        <f>IF(H464="","",6.1078*(10^(((7.5*H464)/(237.3+H464)))))</f>
        <v>33.01980784</v>
      </c>
      <c r="V464" s="22">
        <f t="shared" si="3"/>
        <v>30.05980784</v>
      </c>
      <c r="W464" s="22">
        <f>IF(G464="","",6.1078*(10^(((7.5*G464)/(237.3+G464)))))</f>
        <v>40.98797486</v>
      </c>
      <c r="X464" s="22">
        <f>IF(W464="","",(V464/W464)*100)</f>
        <v>73.33811426</v>
      </c>
      <c r="Y464" s="22">
        <f>O462+L464-O464</f>
        <v>5.86</v>
      </c>
      <c r="Z464" s="27"/>
      <c r="AA464" s="37">
        <v>1.0</v>
      </c>
      <c r="AB464" s="37">
        <v>1.0</v>
      </c>
      <c r="AC464" s="37">
        <v>3.0</v>
      </c>
      <c r="AD464" s="37">
        <v>2.0</v>
      </c>
      <c r="AE464" s="49"/>
    </row>
    <row r="465" ht="15.75" customHeight="1">
      <c r="A465" s="4" t="s">
        <v>38</v>
      </c>
      <c r="B465" s="29">
        <v>44062.0</v>
      </c>
      <c r="C465" s="3">
        <v>0.625</v>
      </c>
      <c r="D465" s="3">
        <v>0.75</v>
      </c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41" t="str">
        <f>E465</f>
        <v/>
      </c>
      <c r="S465" s="39"/>
      <c r="T465" s="39"/>
      <c r="U465" s="39"/>
      <c r="V465" s="22" t="str">
        <f t="shared" si="3"/>
        <v/>
      </c>
      <c r="W465" s="39"/>
      <c r="X465" s="39"/>
      <c r="Y465" s="42"/>
      <c r="Z465" s="32"/>
      <c r="AA465" s="45"/>
      <c r="AB465" s="45"/>
      <c r="AC465" s="45"/>
      <c r="AD465" s="45"/>
      <c r="AE465" s="52"/>
    </row>
    <row r="466" ht="15.75" customHeight="1">
      <c r="A466" s="8" t="s">
        <v>48</v>
      </c>
      <c r="B466" s="9">
        <v>44063.0</v>
      </c>
      <c r="C466" s="10">
        <v>0.375</v>
      </c>
      <c r="D466" s="10">
        <v>0.5</v>
      </c>
      <c r="E466" s="22">
        <v>34.6</v>
      </c>
      <c r="F466" s="22">
        <v>22.6</v>
      </c>
      <c r="G466" s="22">
        <v>29.0</v>
      </c>
      <c r="H466" s="22">
        <v>25.6</v>
      </c>
      <c r="I466" s="22">
        <v>1.9</v>
      </c>
      <c r="J466" s="22" t="s">
        <v>61</v>
      </c>
      <c r="K466" s="22">
        <v>29.4</v>
      </c>
      <c r="L466" s="22">
        <v>0.0</v>
      </c>
      <c r="M466" s="22">
        <v>0.0</v>
      </c>
      <c r="N466" s="22">
        <v>0.0</v>
      </c>
      <c r="O466" s="22">
        <v>62.09</v>
      </c>
      <c r="P466" s="22"/>
      <c r="Q466" s="22"/>
      <c r="R466" s="26">
        <f>E468</f>
        <v>36.6</v>
      </c>
      <c r="S466" s="22">
        <f>F466</f>
        <v>22.6</v>
      </c>
      <c r="T466" s="22">
        <f>(R466+S466)/2</f>
        <v>29.6</v>
      </c>
      <c r="U466" s="22">
        <f>IF(H466="","",6.1078*(10^(((7.5*H466)/(237.3+H466)))))</f>
        <v>32.82468122</v>
      </c>
      <c r="V466" s="22">
        <f t="shared" si="3"/>
        <v>30.10468122</v>
      </c>
      <c r="W466" s="22">
        <f>IF(G466="","",6.1078*(10^(((7.5*G466)/(237.3+G466)))))</f>
        <v>40.05279577</v>
      </c>
      <c r="X466" s="22">
        <f>IF(W466="","",(V466/W466)*100)</f>
        <v>75.16249649</v>
      </c>
      <c r="Y466" s="22">
        <f>O464+L466-O466</f>
        <v>5.41</v>
      </c>
      <c r="Z466" s="27"/>
      <c r="AA466" s="37">
        <v>1.0</v>
      </c>
      <c r="AB466" s="37">
        <v>1.0</v>
      </c>
      <c r="AC466" s="37">
        <v>3.0</v>
      </c>
      <c r="AD466" s="37">
        <v>1.0</v>
      </c>
      <c r="AE466" s="49"/>
    </row>
    <row r="467" ht="15.75" customHeight="1">
      <c r="A467" s="4" t="s">
        <v>48</v>
      </c>
      <c r="B467" s="29">
        <v>44063.0</v>
      </c>
      <c r="C467" s="3">
        <v>0.625</v>
      </c>
      <c r="D467" s="3">
        <v>0.75</v>
      </c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41" t="str">
        <f>E467</f>
        <v/>
      </c>
      <c r="S467" s="39"/>
      <c r="T467" s="39"/>
      <c r="U467" s="39"/>
      <c r="V467" s="22" t="str">
        <f t="shared" si="3"/>
        <v/>
      </c>
      <c r="W467" s="39"/>
      <c r="X467" s="39"/>
      <c r="Y467" s="42"/>
      <c r="Z467" s="32"/>
      <c r="AA467" s="45"/>
      <c r="AB467" s="45"/>
      <c r="AC467" s="45"/>
      <c r="AD467" s="45"/>
      <c r="AE467" s="52"/>
    </row>
    <row r="468" ht="15.75" customHeight="1">
      <c r="A468" s="8" t="s">
        <v>53</v>
      </c>
      <c r="B468" s="9">
        <v>44064.0</v>
      </c>
      <c r="C468" s="10">
        <v>0.375</v>
      </c>
      <c r="D468" s="10">
        <v>0.5</v>
      </c>
      <c r="E468" s="22">
        <v>36.6</v>
      </c>
      <c r="F468" s="22">
        <v>22.6</v>
      </c>
      <c r="G468" s="22">
        <v>29.6</v>
      </c>
      <c r="H468" s="22">
        <v>25.7</v>
      </c>
      <c r="I468" s="22">
        <v>3.3</v>
      </c>
      <c r="J468" s="22" t="s">
        <v>61</v>
      </c>
      <c r="K468" s="22">
        <v>29.9</v>
      </c>
      <c r="L468" s="22">
        <v>0.0</v>
      </c>
      <c r="M468" s="22">
        <v>0.0</v>
      </c>
      <c r="N468" s="22">
        <v>0.0</v>
      </c>
      <c r="O468" s="22">
        <v>56.66</v>
      </c>
      <c r="P468" s="22">
        <v>80.84</v>
      </c>
      <c r="Q468" s="22"/>
      <c r="R468" s="26" t="str">
        <f>E470</f>
        <v/>
      </c>
      <c r="S468" s="22">
        <f>F468</f>
        <v>22.6</v>
      </c>
      <c r="T468" s="22">
        <f>(R468+S468)/2</f>
        <v>11.3</v>
      </c>
      <c r="U468" s="22">
        <f>IF(H468="","",6.1078*(10^(((7.5*H468)/(237.3+H468)))))</f>
        <v>33.01980784</v>
      </c>
      <c r="V468" s="22">
        <f t="shared" si="3"/>
        <v>29.89980784</v>
      </c>
      <c r="W468" s="22">
        <f>IF(G468="","",6.1078*(10^(((7.5*G468)/(237.3+G468)))))</f>
        <v>41.46264535</v>
      </c>
      <c r="X468" s="22">
        <f>IF(W468="","",(V468/W468)*100)</f>
        <v>72.11263918</v>
      </c>
      <c r="Y468" s="22">
        <f>O466+L468-O468</f>
        <v>5.43</v>
      </c>
      <c r="Z468" s="27"/>
      <c r="AA468" s="37">
        <v>1.0</v>
      </c>
      <c r="AB468" s="37">
        <v>1.0</v>
      </c>
      <c r="AC468" s="37">
        <v>3.0</v>
      </c>
      <c r="AD468" s="37">
        <v>1.0</v>
      </c>
      <c r="AE468" s="49"/>
    </row>
    <row r="469" ht="15.75" customHeight="1">
      <c r="A469" s="4" t="s">
        <v>53</v>
      </c>
      <c r="B469" s="29">
        <v>44064.0</v>
      </c>
      <c r="C469" s="3">
        <v>0.625</v>
      </c>
      <c r="D469" s="3">
        <v>0.75</v>
      </c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41" t="str">
        <f>E469</f>
        <v/>
      </c>
      <c r="S469" s="39"/>
      <c r="T469" s="39"/>
      <c r="U469" s="39"/>
      <c r="V469" s="22" t="str">
        <f t="shared" si="3"/>
        <v/>
      </c>
      <c r="W469" s="39"/>
      <c r="X469" s="39"/>
      <c r="Y469" s="42"/>
      <c r="Z469" s="32"/>
      <c r="AA469" s="45"/>
      <c r="AB469" s="45"/>
      <c r="AC469" s="45"/>
      <c r="AD469" s="45"/>
      <c r="AE469" s="52"/>
    </row>
    <row r="470" ht="15.75" customHeight="1">
      <c r="A470" s="8" t="s">
        <v>58</v>
      </c>
      <c r="B470" s="9">
        <v>44065.0</v>
      </c>
      <c r="C470" s="10">
        <v>0.375</v>
      </c>
      <c r="D470" s="10">
        <v>0.5</v>
      </c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6" t="str">
        <f>E472</f>
        <v/>
      </c>
      <c r="S470" s="22"/>
      <c r="T470" s="22">
        <f>(R470+S470)/2</f>
        <v>0</v>
      </c>
      <c r="U470" s="22"/>
      <c r="V470" s="22" t="str">
        <f t="shared" si="3"/>
        <v/>
      </c>
      <c r="W470" s="22"/>
      <c r="X470" s="22"/>
      <c r="Y470" s="22"/>
      <c r="Z470" s="27"/>
      <c r="AA470" s="37"/>
      <c r="AB470" s="37"/>
      <c r="AC470" s="37"/>
      <c r="AD470" s="37"/>
      <c r="AE470" s="49"/>
    </row>
    <row r="471" ht="15.75" customHeight="1">
      <c r="A471" s="4" t="s">
        <v>58</v>
      </c>
      <c r="B471" s="29">
        <v>44065.0</v>
      </c>
      <c r="C471" s="3">
        <v>0.625</v>
      </c>
      <c r="D471" s="3">
        <v>0.75</v>
      </c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41" t="str">
        <f>E471</f>
        <v/>
      </c>
      <c r="S471" s="39"/>
      <c r="T471" s="39"/>
      <c r="U471" s="39"/>
      <c r="V471" s="22" t="str">
        <f t="shared" si="3"/>
        <v/>
      </c>
      <c r="W471" s="39"/>
      <c r="X471" s="39"/>
      <c r="Y471" s="42"/>
      <c r="Z471" s="32"/>
      <c r="AA471" s="45"/>
      <c r="AB471" s="45"/>
      <c r="AC471" s="45"/>
      <c r="AD471" s="45"/>
      <c r="AE471" s="52"/>
    </row>
    <row r="472" ht="15.75" customHeight="1">
      <c r="A472" s="8" t="s">
        <v>60</v>
      </c>
      <c r="B472" s="9">
        <v>44066.0</v>
      </c>
      <c r="C472" s="10">
        <v>0.375</v>
      </c>
      <c r="D472" s="10">
        <v>0.5</v>
      </c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6">
        <f>E474</f>
        <v>36.4</v>
      </c>
      <c r="S472" s="22"/>
      <c r="T472" s="22">
        <f>(R472+S472)/2</f>
        <v>18.2</v>
      </c>
      <c r="U472" s="22"/>
      <c r="V472" s="22" t="str">
        <f t="shared" si="3"/>
        <v/>
      </c>
      <c r="W472" s="22"/>
      <c r="X472" s="22"/>
      <c r="Y472" s="22"/>
      <c r="Z472" s="27"/>
      <c r="AA472" s="37"/>
      <c r="AB472" s="37"/>
      <c r="AC472" s="37"/>
      <c r="AD472" s="37"/>
      <c r="AE472" s="49"/>
    </row>
    <row r="473" ht="15.75" customHeight="1">
      <c r="A473" s="4" t="s">
        <v>60</v>
      </c>
      <c r="B473" s="29">
        <v>44066.0</v>
      </c>
      <c r="C473" s="3">
        <v>0.625</v>
      </c>
      <c r="D473" s="3">
        <v>0.75</v>
      </c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41" t="str">
        <f>E473</f>
        <v/>
      </c>
      <c r="S473" s="39"/>
      <c r="T473" s="39"/>
      <c r="U473" s="39"/>
      <c r="V473" s="22" t="str">
        <f t="shared" si="3"/>
        <v/>
      </c>
      <c r="W473" s="39"/>
      <c r="X473" s="39"/>
      <c r="Y473" s="42"/>
      <c r="Z473" s="32"/>
      <c r="AA473" s="45"/>
      <c r="AB473" s="45"/>
      <c r="AC473" s="45"/>
      <c r="AD473" s="45"/>
      <c r="AE473" s="52"/>
    </row>
    <row r="474" ht="15.75" customHeight="1">
      <c r="A474" s="8" t="s">
        <v>64</v>
      </c>
      <c r="B474" s="9">
        <v>44067.0</v>
      </c>
      <c r="C474" s="10">
        <v>0.375</v>
      </c>
      <c r="D474" s="10">
        <v>0.5</v>
      </c>
      <c r="E474" s="22">
        <v>36.4</v>
      </c>
      <c r="F474" s="22">
        <v>22.5</v>
      </c>
      <c r="G474" s="22">
        <v>29.2</v>
      </c>
      <c r="H474" s="22">
        <v>26.6</v>
      </c>
      <c r="I474" s="22">
        <v>2.8</v>
      </c>
      <c r="J474" s="22" t="s">
        <v>70</v>
      </c>
      <c r="K474" s="22">
        <v>28.5</v>
      </c>
      <c r="L474" s="22">
        <v>12.25</v>
      </c>
      <c r="M474" s="22"/>
      <c r="N474" s="22">
        <v>68.0</v>
      </c>
      <c r="O474" s="22">
        <v>75.6</v>
      </c>
      <c r="P474" s="22"/>
      <c r="Q474" s="22"/>
      <c r="R474" s="26">
        <f>E476</f>
        <v>33.3</v>
      </c>
      <c r="S474" s="22">
        <f>F474</f>
        <v>22.5</v>
      </c>
      <c r="T474" s="22">
        <f>(R474+S474)/2</f>
        <v>27.9</v>
      </c>
      <c r="U474" s="22">
        <f>IF(H474="","",6.1078*(10^(((7.5*H474)/(237.3+H474)))))</f>
        <v>34.82194116</v>
      </c>
      <c r="V474" s="22">
        <f t="shared" si="3"/>
        <v>32.74194116</v>
      </c>
      <c r="W474" s="22">
        <f>IF(G474="","",6.1078*(10^(((7.5*G474)/(237.3+G474)))))</f>
        <v>40.51803823</v>
      </c>
      <c r="X474" s="22">
        <f>IF(W474="","",(V474/W474)*100)</f>
        <v>80.80830809</v>
      </c>
      <c r="Y474" s="22">
        <f>P468+L474-O474</f>
        <v>17.49</v>
      </c>
      <c r="Z474" s="27"/>
      <c r="AA474" s="37">
        <v>1.0</v>
      </c>
      <c r="AB474" s="37">
        <v>1.0</v>
      </c>
      <c r="AC474" s="37">
        <v>2.0</v>
      </c>
      <c r="AD474" s="37">
        <v>2.0</v>
      </c>
      <c r="AE474" s="49"/>
    </row>
    <row r="475" ht="15.75" customHeight="1">
      <c r="A475" s="4" t="s">
        <v>64</v>
      </c>
      <c r="B475" s="29">
        <v>44067.0</v>
      </c>
      <c r="C475" s="3">
        <v>0.625</v>
      </c>
      <c r="D475" s="3">
        <v>0.75</v>
      </c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41" t="str">
        <f>E475</f>
        <v/>
      </c>
      <c r="S475" s="39"/>
      <c r="T475" s="39"/>
      <c r="U475" s="39"/>
      <c r="V475" s="22" t="str">
        <f t="shared" si="3"/>
        <v/>
      </c>
      <c r="W475" s="39"/>
      <c r="X475" s="39"/>
      <c r="Y475" s="42"/>
      <c r="Z475" s="32"/>
      <c r="AA475" s="45"/>
      <c r="AB475" s="45"/>
      <c r="AC475" s="45"/>
      <c r="AD475" s="45"/>
      <c r="AE475" s="52"/>
    </row>
    <row r="476" ht="15.75" customHeight="1">
      <c r="A476" s="8" t="s">
        <v>68</v>
      </c>
      <c r="B476" s="9">
        <v>44068.0</v>
      </c>
      <c r="C476" s="10">
        <v>0.375</v>
      </c>
      <c r="D476" s="10">
        <v>0.5</v>
      </c>
      <c r="E476" s="22">
        <v>33.3</v>
      </c>
      <c r="F476" s="22">
        <v>22.7</v>
      </c>
      <c r="G476" s="22">
        <v>30.5</v>
      </c>
      <c r="H476" s="22">
        <v>27.5</v>
      </c>
      <c r="I476" s="22">
        <v>1.1</v>
      </c>
      <c r="J476" s="22" t="s">
        <v>70</v>
      </c>
      <c r="K476" s="22">
        <v>28.8</v>
      </c>
      <c r="L476" s="22">
        <v>2.5</v>
      </c>
      <c r="M476" s="22"/>
      <c r="N476" s="22">
        <v>10.0</v>
      </c>
      <c r="O476" s="22">
        <v>73.6</v>
      </c>
      <c r="P476" s="22"/>
      <c r="Q476" s="22"/>
      <c r="R476" s="26">
        <f>E478</f>
        <v>33.2</v>
      </c>
      <c r="S476" s="22">
        <f>F476</f>
        <v>22.7</v>
      </c>
      <c r="T476" s="22">
        <f>(R476+S476)/2</f>
        <v>27.95</v>
      </c>
      <c r="U476" s="22">
        <f>IF(H476="","",6.1078*(10^(((7.5*H476)/(237.3+H476)))))</f>
        <v>36.70916751</v>
      </c>
      <c r="V476" s="22">
        <f t="shared" si="3"/>
        <v>34.30916751</v>
      </c>
      <c r="W476" s="22">
        <f>IF(G476="","",6.1078*(10^(((7.5*G476)/(237.3+G476)))))</f>
        <v>43.65832135</v>
      </c>
      <c r="X476" s="22">
        <f>IF(W476="","",(V476/W476)*100)</f>
        <v>78.58563145</v>
      </c>
      <c r="Y476" s="22">
        <f>O474+L476-O476</f>
        <v>4.5</v>
      </c>
      <c r="Z476" s="27"/>
      <c r="AA476" s="37">
        <v>1.0</v>
      </c>
      <c r="AB476" s="37">
        <v>1.0</v>
      </c>
      <c r="AC476" s="37">
        <v>2.0</v>
      </c>
      <c r="AD476" s="37">
        <v>2.0</v>
      </c>
      <c r="AE476" s="49"/>
    </row>
    <row r="477" ht="15.75" customHeight="1">
      <c r="A477" s="4" t="s">
        <v>68</v>
      </c>
      <c r="B477" s="29">
        <v>44068.0</v>
      </c>
      <c r="C477" s="3">
        <v>0.625</v>
      </c>
      <c r="D477" s="3">
        <v>0.75</v>
      </c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41" t="str">
        <f>E477</f>
        <v/>
      </c>
      <c r="S477" s="39"/>
      <c r="T477" s="39"/>
      <c r="U477" s="39"/>
      <c r="V477" s="22" t="str">
        <f t="shared" si="3"/>
        <v/>
      </c>
      <c r="W477" s="39"/>
      <c r="X477" s="39"/>
      <c r="Y477" s="42"/>
      <c r="Z477" s="32"/>
      <c r="AA477" s="45"/>
      <c r="AB477" s="45"/>
      <c r="AC477" s="45"/>
      <c r="AD477" s="45"/>
      <c r="AE477" s="52"/>
    </row>
    <row r="478" ht="15.75" customHeight="1">
      <c r="A478" s="8" t="s">
        <v>38</v>
      </c>
      <c r="B478" s="9">
        <v>44069.0</v>
      </c>
      <c r="C478" s="10">
        <v>0.375</v>
      </c>
      <c r="D478" s="10">
        <v>0.5</v>
      </c>
      <c r="E478" s="22">
        <v>33.2</v>
      </c>
      <c r="F478" s="22">
        <v>21.5</v>
      </c>
      <c r="G478" s="22">
        <v>29.6</v>
      </c>
      <c r="H478" s="22">
        <v>26.2</v>
      </c>
      <c r="I478" s="22">
        <v>1.4</v>
      </c>
      <c r="J478" s="22" t="s">
        <v>61</v>
      </c>
      <c r="K478" s="22">
        <v>27.7</v>
      </c>
      <c r="L478" s="22">
        <v>0.5</v>
      </c>
      <c r="M478" s="22"/>
      <c r="N478" s="22">
        <v>2.0</v>
      </c>
      <c r="O478" s="22">
        <v>70.46</v>
      </c>
      <c r="P478" s="22"/>
      <c r="Q478" s="22"/>
      <c r="R478" s="26">
        <f>E480</f>
        <v>36.4</v>
      </c>
      <c r="S478" s="22">
        <f>F478</f>
        <v>21.5</v>
      </c>
      <c r="T478" s="22">
        <f>(R478+S478)/2</f>
        <v>28.95</v>
      </c>
      <c r="U478" s="22">
        <f>IF(H478="","",6.1078*(10^(((7.5*H478)/(237.3+H478)))))</f>
        <v>34.01068335</v>
      </c>
      <c r="V478" s="22">
        <f t="shared" si="3"/>
        <v>31.29068335</v>
      </c>
      <c r="W478" s="22">
        <f>IF(G478="","",6.1078*(10^(((7.5*G478)/(237.3+G478)))))</f>
        <v>41.46264535</v>
      </c>
      <c r="X478" s="22">
        <f>IF(W478="","",(V478/W478)*100)</f>
        <v>75.46716589</v>
      </c>
      <c r="Y478" s="22">
        <f>O476+L478-O478</f>
        <v>3.64</v>
      </c>
      <c r="Z478" s="27"/>
      <c r="AA478" s="37">
        <v>1.0</v>
      </c>
      <c r="AB478" s="37">
        <v>1.0</v>
      </c>
      <c r="AC478" s="37">
        <v>3.0</v>
      </c>
      <c r="AD478" s="37">
        <v>1.0</v>
      </c>
      <c r="AE478" s="49"/>
    </row>
    <row r="479" ht="15.75" customHeight="1">
      <c r="A479" s="4" t="s">
        <v>38</v>
      </c>
      <c r="B479" s="29">
        <v>44069.0</v>
      </c>
      <c r="C479" s="3">
        <v>0.625</v>
      </c>
      <c r="D479" s="3">
        <v>0.75</v>
      </c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41" t="str">
        <f>E479</f>
        <v/>
      </c>
      <c r="S479" s="39"/>
      <c r="T479" s="39"/>
      <c r="U479" s="39"/>
      <c r="V479" s="22" t="str">
        <f t="shared" si="3"/>
        <v/>
      </c>
      <c r="W479" s="39"/>
      <c r="X479" s="39"/>
      <c r="Y479" s="42"/>
      <c r="Z479" s="32"/>
      <c r="AA479" s="45"/>
      <c r="AB479" s="45"/>
      <c r="AC479" s="45"/>
      <c r="AD479" s="45"/>
      <c r="AE479" s="52"/>
    </row>
    <row r="480" ht="15.75" customHeight="1">
      <c r="A480" s="8" t="s">
        <v>48</v>
      </c>
      <c r="B480" s="9">
        <v>44070.0</v>
      </c>
      <c r="C480" s="10">
        <v>0.375</v>
      </c>
      <c r="D480" s="10">
        <v>0.5</v>
      </c>
      <c r="E480" s="22">
        <v>36.4</v>
      </c>
      <c r="F480" s="22">
        <v>22.4</v>
      </c>
      <c r="G480" s="22">
        <v>30.4</v>
      </c>
      <c r="H480" s="22">
        <v>26.6</v>
      </c>
      <c r="I480" s="22">
        <v>2.5</v>
      </c>
      <c r="J480" s="22" t="s">
        <v>61</v>
      </c>
      <c r="K480" s="22">
        <v>29.8</v>
      </c>
      <c r="L480" s="22">
        <v>0.0</v>
      </c>
      <c r="M480" s="22">
        <v>0.0</v>
      </c>
      <c r="N480" s="22">
        <v>0.0</v>
      </c>
      <c r="O480" s="22">
        <v>64.44</v>
      </c>
      <c r="P480" s="22"/>
      <c r="Q480" s="22"/>
      <c r="R480" s="26">
        <f>E482</f>
        <v>34.2</v>
      </c>
      <c r="S480" s="22">
        <f>F480</f>
        <v>22.4</v>
      </c>
      <c r="T480" s="22">
        <f>(R480+S480)/2</f>
        <v>28.3</v>
      </c>
      <c r="U480" s="22">
        <f>IF(H480="","",6.1078*(10^(((7.5*H480)/(237.3+H480)))))</f>
        <v>34.82194116</v>
      </c>
      <c r="V480" s="22">
        <f t="shared" si="3"/>
        <v>31.78194116</v>
      </c>
      <c r="W480" s="22">
        <f>IF(G480="","",6.1078*(10^(((7.5*G480)/(237.3+G480)))))</f>
        <v>43.4094688</v>
      </c>
      <c r="X480" s="22">
        <f>IF(W480="","",(V480/W480)*100)</f>
        <v>73.21430564</v>
      </c>
      <c r="Y480" s="22">
        <f>O478+L480-O480</f>
        <v>6.02</v>
      </c>
      <c r="Z480" s="27"/>
      <c r="AA480" s="37">
        <v>1.0</v>
      </c>
      <c r="AB480" s="37">
        <v>1.0</v>
      </c>
      <c r="AC480" s="37">
        <v>2.0</v>
      </c>
      <c r="AD480" s="37">
        <v>2.0</v>
      </c>
      <c r="AE480" s="49"/>
    </row>
    <row r="481" ht="15.75" customHeight="1">
      <c r="A481" s="4" t="s">
        <v>48</v>
      </c>
      <c r="B481" s="29">
        <v>44070.0</v>
      </c>
      <c r="C481" s="3">
        <v>0.625</v>
      </c>
      <c r="D481" s="3">
        <v>0.75</v>
      </c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41" t="str">
        <f>E481</f>
        <v/>
      </c>
      <c r="S481" s="39"/>
      <c r="T481" s="39"/>
      <c r="U481" s="39"/>
      <c r="V481" s="22" t="str">
        <f t="shared" si="3"/>
        <v/>
      </c>
      <c r="W481" s="39"/>
      <c r="X481" s="39"/>
      <c r="Y481" s="42"/>
      <c r="Z481" s="32"/>
      <c r="AA481" s="45"/>
      <c r="AB481" s="45"/>
      <c r="AC481" s="45"/>
      <c r="AD481" s="45"/>
      <c r="AE481" s="52"/>
    </row>
    <row r="482" ht="15.75" customHeight="1">
      <c r="A482" s="8" t="s">
        <v>53</v>
      </c>
      <c r="B482" s="9">
        <v>44071.0</v>
      </c>
      <c r="C482" s="10">
        <v>0.375</v>
      </c>
      <c r="D482" s="10">
        <v>0.5</v>
      </c>
      <c r="E482" s="22">
        <v>34.2</v>
      </c>
      <c r="F482" s="22">
        <v>22.5</v>
      </c>
      <c r="G482" s="22">
        <v>28.4</v>
      </c>
      <c r="H482" s="22">
        <v>26.3</v>
      </c>
      <c r="I482" s="22">
        <v>1.3</v>
      </c>
      <c r="J482" s="22" t="s">
        <v>61</v>
      </c>
      <c r="K482" s="22">
        <v>28.8</v>
      </c>
      <c r="L482" s="22">
        <v>8.0</v>
      </c>
      <c r="M482" s="22">
        <v>0.0</v>
      </c>
      <c r="N482" s="22">
        <v>49.0</v>
      </c>
      <c r="O482" s="22">
        <v>67.76</v>
      </c>
      <c r="P482" s="22"/>
      <c r="Q482" s="22"/>
      <c r="R482" s="26">
        <f>E484</f>
        <v>34.8</v>
      </c>
      <c r="S482" s="22">
        <f>F482</f>
        <v>22.5</v>
      </c>
      <c r="T482" s="22">
        <f>(R482+S482)/2</f>
        <v>28.65</v>
      </c>
      <c r="U482" s="22">
        <f>IF(H482="","",6.1078*(10^(((7.5*H482)/(237.3+H482)))))</f>
        <v>34.21193795</v>
      </c>
      <c r="V482" s="22">
        <f t="shared" si="3"/>
        <v>32.53193795</v>
      </c>
      <c r="W482" s="22">
        <f>IF(G482="","",6.1078*(10^(((7.5*G482)/(237.3+G482)))))</f>
        <v>38.68484051</v>
      </c>
      <c r="X482" s="22">
        <f>IF(W482="","",(V482/W482)*100)</f>
        <v>84.09479662</v>
      </c>
      <c r="Y482" s="22">
        <f>O480+L482-O482</f>
        <v>4.68</v>
      </c>
      <c r="Z482" s="27"/>
      <c r="AA482" s="37">
        <v>1.0</v>
      </c>
      <c r="AB482" s="37">
        <v>1.0</v>
      </c>
      <c r="AC482" s="37">
        <v>2.0</v>
      </c>
      <c r="AD482" s="37">
        <v>2.0</v>
      </c>
      <c r="AE482" s="49"/>
    </row>
    <row r="483" ht="15.75" customHeight="1">
      <c r="A483" s="4" t="s">
        <v>53</v>
      </c>
      <c r="B483" s="29">
        <v>44071.0</v>
      </c>
      <c r="C483" s="3">
        <v>0.625</v>
      </c>
      <c r="D483" s="3">
        <v>0.75</v>
      </c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41" t="str">
        <f>E483</f>
        <v/>
      </c>
      <c r="S483" s="39"/>
      <c r="T483" s="39"/>
      <c r="U483" s="39"/>
      <c r="V483" s="22" t="str">
        <f t="shared" si="3"/>
        <v/>
      </c>
      <c r="W483" s="39"/>
      <c r="X483" s="39"/>
      <c r="Y483" s="42"/>
      <c r="Z483" s="32"/>
      <c r="AA483" s="45"/>
      <c r="AB483" s="45"/>
      <c r="AC483" s="45"/>
      <c r="AD483" s="45"/>
      <c r="AE483" s="52"/>
    </row>
    <row r="484" ht="15.75" customHeight="1">
      <c r="A484" s="8" t="s">
        <v>58</v>
      </c>
      <c r="B484" s="9">
        <v>44072.0</v>
      </c>
      <c r="C484" s="10">
        <v>0.375</v>
      </c>
      <c r="D484" s="10">
        <v>0.5</v>
      </c>
      <c r="E484" s="22">
        <v>34.8</v>
      </c>
      <c r="F484" s="22">
        <v>22.6</v>
      </c>
      <c r="G484" s="22">
        <v>29.2</v>
      </c>
      <c r="H484" s="22">
        <v>26.6</v>
      </c>
      <c r="I484" s="22">
        <v>1.8</v>
      </c>
      <c r="J484" s="22" t="s">
        <v>225</v>
      </c>
      <c r="K484" s="22" t="s">
        <v>71</v>
      </c>
      <c r="L484" s="22">
        <v>9.15</v>
      </c>
      <c r="M484" s="22"/>
      <c r="N484" s="22" t="s">
        <v>71</v>
      </c>
      <c r="O484" s="22">
        <v>69.96</v>
      </c>
      <c r="P484" s="22" t="s">
        <v>71</v>
      </c>
      <c r="Q484" s="22"/>
      <c r="R484" s="26" t="str">
        <f>E486</f>
        <v/>
      </c>
      <c r="S484" s="22">
        <f>F484</f>
        <v>22.6</v>
      </c>
      <c r="T484" s="22">
        <f>(R484+S484)/2</f>
        <v>11.3</v>
      </c>
      <c r="U484" s="22">
        <f>IF(H484="","",6.1078*(10^(((7.5*H484)/(237.3+H484)))))</f>
        <v>34.82194116</v>
      </c>
      <c r="V484" s="22">
        <f t="shared" si="3"/>
        <v>32.74194116</v>
      </c>
      <c r="W484" s="22">
        <f>IF(G484="","",6.1078*(10^(((7.5*G484)/(237.3+G484)))))</f>
        <v>40.51803823</v>
      </c>
      <c r="X484" s="22">
        <f>IF(W484="","",(V484/W484)*100)</f>
        <v>80.80830809</v>
      </c>
      <c r="Y484" s="22">
        <f>O482+L484-O484</f>
        <v>6.95</v>
      </c>
      <c r="Z484" s="27"/>
      <c r="AA484" s="37">
        <v>1.0</v>
      </c>
      <c r="AB484" s="37">
        <v>1.0</v>
      </c>
      <c r="AC484" s="37">
        <v>1.0</v>
      </c>
      <c r="AD484" s="37">
        <v>2.0</v>
      </c>
      <c r="AE484" s="49"/>
    </row>
    <row r="485" ht="15.75" customHeight="1">
      <c r="A485" s="4" t="s">
        <v>58</v>
      </c>
      <c r="B485" s="29">
        <v>44072.0</v>
      </c>
      <c r="C485" s="3">
        <v>0.625</v>
      </c>
      <c r="D485" s="3">
        <v>0.75</v>
      </c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41" t="str">
        <f>E485</f>
        <v/>
      </c>
      <c r="S485" s="39"/>
      <c r="T485" s="39"/>
      <c r="U485" s="39"/>
      <c r="V485" s="22" t="str">
        <f t="shared" si="3"/>
        <v/>
      </c>
      <c r="W485" s="39"/>
      <c r="X485" s="39"/>
      <c r="Y485" s="42"/>
      <c r="Z485" s="32"/>
      <c r="AA485" s="45"/>
      <c r="AB485" s="45"/>
      <c r="AC485" s="45"/>
      <c r="AD485" s="45"/>
      <c r="AE485" s="52"/>
    </row>
    <row r="486" ht="15.75" customHeight="1">
      <c r="A486" s="8" t="s">
        <v>60</v>
      </c>
      <c r="B486" s="9">
        <v>44073.0</v>
      </c>
      <c r="C486" s="10">
        <v>0.375</v>
      </c>
      <c r="D486" s="10">
        <v>0.5</v>
      </c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6">
        <f>E488</f>
        <v>34.8</v>
      </c>
      <c r="S486" s="22"/>
      <c r="T486" s="22">
        <f>(R486+S486)/2</f>
        <v>17.4</v>
      </c>
      <c r="U486" s="22"/>
      <c r="V486" s="22" t="str">
        <f t="shared" si="3"/>
        <v/>
      </c>
      <c r="W486" s="22"/>
      <c r="X486" s="22"/>
      <c r="Y486" s="22"/>
      <c r="Z486" s="27"/>
      <c r="AA486" s="37"/>
      <c r="AB486" s="37"/>
      <c r="AC486" s="37"/>
      <c r="AD486" s="37"/>
      <c r="AE486" s="49"/>
    </row>
    <row r="487" ht="15.75" customHeight="1">
      <c r="A487" s="4" t="s">
        <v>60</v>
      </c>
      <c r="B487" s="29">
        <v>44073.0</v>
      </c>
      <c r="C487" s="3">
        <v>0.625</v>
      </c>
      <c r="D487" s="3">
        <v>0.75</v>
      </c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41" t="str">
        <f>E487</f>
        <v/>
      </c>
      <c r="S487" s="39"/>
      <c r="T487" s="39"/>
      <c r="U487" s="39"/>
      <c r="V487" s="22" t="str">
        <f t="shared" si="3"/>
        <v/>
      </c>
      <c r="W487" s="39"/>
      <c r="X487" s="39"/>
      <c r="Y487" s="42"/>
      <c r="Z487" s="32"/>
      <c r="AA487" s="45"/>
      <c r="AB487" s="45"/>
      <c r="AC487" s="45"/>
      <c r="AD487" s="45"/>
      <c r="AE487" s="52"/>
    </row>
    <row r="488" ht="15.75" customHeight="1">
      <c r="A488" s="8" t="s">
        <v>64</v>
      </c>
      <c r="B488" s="9">
        <v>44074.0</v>
      </c>
      <c r="C488" s="10">
        <v>0.375</v>
      </c>
      <c r="D488" s="10">
        <v>0.5</v>
      </c>
      <c r="E488" s="22">
        <v>34.8</v>
      </c>
      <c r="F488" s="22">
        <v>22.1</v>
      </c>
      <c r="G488" s="22">
        <v>28.8</v>
      </c>
      <c r="H488" s="22">
        <v>25.8</v>
      </c>
      <c r="I488" s="22">
        <v>2.8</v>
      </c>
      <c r="J488" s="22" t="s">
        <v>70</v>
      </c>
      <c r="K488" s="22">
        <v>29.2</v>
      </c>
      <c r="L488" s="22">
        <v>0.0</v>
      </c>
      <c r="M488" s="22">
        <v>0.0</v>
      </c>
      <c r="N488" s="22">
        <v>12.0</v>
      </c>
      <c r="O488" s="22">
        <v>57.55</v>
      </c>
      <c r="P488" s="22">
        <v>80.72</v>
      </c>
      <c r="Q488" s="22"/>
      <c r="R488" s="26">
        <f>E490</f>
        <v>36.1</v>
      </c>
      <c r="S488" s="22">
        <f>F488</f>
        <v>22.1</v>
      </c>
      <c r="T488" s="22">
        <f>(R488+S488)/2</f>
        <v>29.1</v>
      </c>
      <c r="U488" s="22">
        <f>IF(H488="","",6.1078*(10^(((7.5*H488)/(237.3+H488)))))</f>
        <v>33.21594473</v>
      </c>
      <c r="V488" s="22">
        <f t="shared" si="3"/>
        <v>30.81594473</v>
      </c>
      <c r="W488" s="22">
        <f>IF(G488="","",6.1078*(10^(((7.5*G488)/(237.3+G488)))))</f>
        <v>39.59220806</v>
      </c>
      <c r="X488" s="22">
        <f>IF(W488="","",(V488/W488)*100)</f>
        <v>77.83335722</v>
      </c>
      <c r="Y488" s="22">
        <f>O484+L488-O488</f>
        <v>12.41</v>
      </c>
      <c r="Z488" s="27"/>
      <c r="AA488" s="37">
        <v>1.0</v>
      </c>
      <c r="AB488" s="37">
        <v>1.0</v>
      </c>
      <c r="AC488" s="37">
        <v>3.0</v>
      </c>
      <c r="AD488" s="37">
        <v>2.0</v>
      </c>
      <c r="AE488" s="49" t="s">
        <v>278</v>
      </c>
    </row>
    <row r="489" ht="15.75" customHeight="1">
      <c r="A489" s="4" t="s">
        <v>64</v>
      </c>
      <c r="B489" s="29">
        <v>44074.0</v>
      </c>
      <c r="C489" s="3">
        <v>0.625</v>
      </c>
      <c r="D489" s="3">
        <v>0.75</v>
      </c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39"/>
      <c r="Q489" s="39"/>
      <c r="R489" s="41" t="str">
        <f>E489</f>
        <v/>
      </c>
      <c r="S489" s="39"/>
      <c r="T489" s="39"/>
      <c r="U489" s="39"/>
      <c r="V489" s="22" t="str">
        <f t="shared" si="3"/>
        <v/>
      </c>
      <c r="W489" s="39"/>
      <c r="X489" s="39"/>
      <c r="Y489" s="42"/>
      <c r="Z489" s="32"/>
      <c r="AA489" s="45"/>
      <c r="AB489" s="45"/>
      <c r="AC489" s="45"/>
      <c r="AD489" s="45"/>
      <c r="AE489" s="52"/>
    </row>
    <row r="490" ht="15.75" customHeight="1">
      <c r="A490" s="8" t="s">
        <v>68</v>
      </c>
      <c r="B490" s="9">
        <v>44075.0</v>
      </c>
      <c r="C490" s="10">
        <v>0.375</v>
      </c>
      <c r="D490" s="10">
        <v>0.5</v>
      </c>
      <c r="E490" s="22">
        <v>36.1</v>
      </c>
      <c r="F490" s="22">
        <v>22.3</v>
      </c>
      <c r="G490" s="22">
        <v>29.1</v>
      </c>
      <c r="H490" s="22">
        <v>26.9</v>
      </c>
      <c r="I490" s="22">
        <v>1.0</v>
      </c>
      <c r="J490" s="22" t="s">
        <v>61</v>
      </c>
      <c r="K490" s="22">
        <v>25.4</v>
      </c>
      <c r="L490" s="22">
        <v>0.0</v>
      </c>
      <c r="M490" s="22">
        <v>0.0</v>
      </c>
      <c r="N490" s="22">
        <v>0.0</v>
      </c>
      <c r="O490" s="22">
        <v>73.23</v>
      </c>
      <c r="P490" s="22"/>
      <c r="Q490" s="22"/>
      <c r="R490" s="26">
        <f>E492</f>
        <v>36</v>
      </c>
      <c r="S490" s="22">
        <f>F490</f>
        <v>22.3</v>
      </c>
      <c r="T490" s="22">
        <f>(R490+S490)/2</f>
        <v>29.15</v>
      </c>
      <c r="U490" s="22">
        <f>IF(H490="","",6.1078*(10^(((7.5*H490)/(237.3+H490)))))</f>
        <v>35.44139833</v>
      </c>
      <c r="V490" s="22">
        <f t="shared" si="3"/>
        <v>33.68139833</v>
      </c>
      <c r="W490" s="22">
        <f>IF(G490="","",6.1078*(10^(((7.5*G490)/(237.3+G490)))))</f>
        <v>40.2848327</v>
      </c>
      <c r="X490" s="22">
        <f>IF(W490="","",(V490/W490)*100)</f>
        <v>83.60813754</v>
      </c>
      <c r="Y490" s="22">
        <f>P488+L490-O490</f>
        <v>7.49</v>
      </c>
      <c r="Z490" s="27"/>
      <c r="AA490" s="37">
        <v>1.0</v>
      </c>
      <c r="AB490" s="37">
        <v>1.0</v>
      </c>
      <c r="AC490" s="37">
        <v>2.0</v>
      </c>
      <c r="AD490" s="37">
        <v>2.0</v>
      </c>
      <c r="AE490" s="49"/>
    </row>
    <row r="491" ht="15.75" customHeight="1">
      <c r="A491" s="4" t="s">
        <v>68</v>
      </c>
      <c r="B491" s="29">
        <v>44075.0</v>
      </c>
      <c r="C491" s="3">
        <v>0.625</v>
      </c>
      <c r="D491" s="3">
        <v>0.75</v>
      </c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41" t="str">
        <f>E491</f>
        <v/>
      </c>
      <c r="S491" s="39"/>
      <c r="T491" s="39"/>
      <c r="U491" s="39"/>
      <c r="V491" s="22" t="str">
        <f t="shared" si="3"/>
        <v/>
      </c>
      <c r="W491" s="39"/>
      <c r="X491" s="39"/>
      <c r="Y491" s="42"/>
      <c r="Z491" s="32"/>
      <c r="AA491" s="45"/>
      <c r="AB491" s="45"/>
      <c r="AC491" s="45"/>
      <c r="AD491" s="45"/>
      <c r="AE491" s="52"/>
    </row>
    <row r="492" ht="15.75" customHeight="1">
      <c r="A492" s="8" t="s">
        <v>38</v>
      </c>
      <c r="B492" s="9">
        <v>44076.0</v>
      </c>
      <c r="C492" s="10">
        <v>0.375</v>
      </c>
      <c r="D492" s="10">
        <v>0.5</v>
      </c>
      <c r="E492" s="22">
        <v>36.0</v>
      </c>
      <c r="F492" s="22">
        <v>22.6</v>
      </c>
      <c r="G492" s="22">
        <v>29.9</v>
      </c>
      <c r="H492" s="22">
        <v>25.6</v>
      </c>
      <c r="I492" s="22">
        <v>2.1</v>
      </c>
      <c r="J492" s="22" t="s">
        <v>61</v>
      </c>
      <c r="K492" s="22">
        <v>29.3</v>
      </c>
      <c r="L492" s="22">
        <v>0.0</v>
      </c>
      <c r="M492" s="22">
        <v>0.0</v>
      </c>
      <c r="N492" s="22">
        <v>0.0</v>
      </c>
      <c r="O492" s="22">
        <v>66.68</v>
      </c>
      <c r="P492" s="22"/>
      <c r="Q492" s="22"/>
      <c r="R492" s="26">
        <f>E494</f>
        <v>34.2</v>
      </c>
      <c r="S492" s="22">
        <f>F492</f>
        <v>22.6</v>
      </c>
      <c r="T492" s="22">
        <f>(R492+S492)/2</f>
        <v>28.4</v>
      </c>
      <c r="U492" s="22">
        <f>IF(H492="","",6.1078*(10^(((7.5*H492)/(237.3+H492)))))</f>
        <v>32.82468122</v>
      </c>
      <c r="V492" s="22">
        <f t="shared" si="3"/>
        <v>29.38468122</v>
      </c>
      <c r="W492" s="22">
        <f>IF(G492="","",6.1078*(10^(((7.5*G492)/(237.3+G492)))))</f>
        <v>42.18361452</v>
      </c>
      <c r="X492" s="22">
        <f>IF(W492="","",(V492/W492)*100)</f>
        <v>69.65899331</v>
      </c>
      <c r="Y492" s="22">
        <f>O490-L492-O492</f>
        <v>6.55</v>
      </c>
      <c r="Z492" s="27"/>
      <c r="AA492" s="37">
        <v>1.0</v>
      </c>
      <c r="AB492" s="37">
        <v>1.0</v>
      </c>
      <c r="AC492" s="37">
        <v>3.0</v>
      </c>
      <c r="AD492" s="37">
        <v>1.0</v>
      </c>
      <c r="AE492" s="49"/>
    </row>
    <row r="493" ht="15.75" customHeight="1">
      <c r="A493" s="4" t="s">
        <v>38</v>
      </c>
      <c r="B493" s="29">
        <v>44076.0</v>
      </c>
      <c r="C493" s="3">
        <v>0.625</v>
      </c>
      <c r="D493" s="3">
        <v>0.75</v>
      </c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41" t="str">
        <f>E493</f>
        <v/>
      </c>
      <c r="S493" s="39"/>
      <c r="T493" s="39"/>
      <c r="U493" s="39"/>
      <c r="V493" s="22" t="str">
        <f t="shared" si="3"/>
        <v/>
      </c>
      <c r="W493" s="39"/>
      <c r="X493" s="39"/>
      <c r="Y493" s="42"/>
      <c r="Z493" s="32"/>
      <c r="AA493" s="45"/>
      <c r="AB493" s="45"/>
      <c r="AC493" s="45"/>
      <c r="AD493" s="45"/>
      <c r="AE493" s="52"/>
    </row>
    <row r="494" ht="15.75" customHeight="1">
      <c r="A494" s="8" t="s">
        <v>48</v>
      </c>
      <c r="B494" s="9">
        <v>44077.0</v>
      </c>
      <c r="C494" s="10">
        <v>0.375</v>
      </c>
      <c r="D494" s="10">
        <v>0.5</v>
      </c>
      <c r="E494" s="22">
        <v>34.2</v>
      </c>
      <c r="F494" s="22">
        <v>21.6</v>
      </c>
      <c r="G494" s="22">
        <v>29.0</v>
      </c>
      <c r="H494" s="22">
        <v>26.0</v>
      </c>
      <c r="I494" s="22">
        <v>5.8</v>
      </c>
      <c r="J494" s="22" t="s">
        <v>54</v>
      </c>
      <c r="K494" s="22">
        <v>29.5</v>
      </c>
      <c r="L494" s="22">
        <v>0.0</v>
      </c>
      <c r="M494" s="22">
        <v>0.0</v>
      </c>
      <c r="N494" s="22">
        <v>0.0</v>
      </c>
      <c r="O494" s="22">
        <v>62.96</v>
      </c>
      <c r="P494" s="22">
        <v>75.5</v>
      </c>
      <c r="Q494" s="22"/>
      <c r="R494" s="26">
        <f>E496</f>
        <v>35.6</v>
      </c>
      <c r="S494" s="22">
        <f>F494</f>
        <v>21.6</v>
      </c>
      <c r="T494" s="22">
        <f>(R494+S494)/2</f>
        <v>28.6</v>
      </c>
      <c r="U494" s="22">
        <f>IF(H494="","",6.1078*(10^(((7.5*H494)/(237.3+H494)))))</f>
        <v>33.61126698</v>
      </c>
      <c r="V494" s="22">
        <f t="shared" si="3"/>
        <v>31.21126698</v>
      </c>
      <c r="W494" s="22">
        <f>IF(G494="","",6.1078*(10^(((7.5*G494)/(237.3+G494)))))</f>
        <v>40.05279577</v>
      </c>
      <c r="X494" s="22">
        <f>IF(W494="","",(V494/W494)*100)</f>
        <v>77.92531428</v>
      </c>
      <c r="Y494" s="22">
        <f>O492-L494-O494</f>
        <v>3.72</v>
      </c>
      <c r="Z494" s="27"/>
      <c r="AA494" s="37">
        <v>1.0</v>
      </c>
      <c r="AB494" s="37">
        <v>1.0</v>
      </c>
      <c r="AC494" s="37">
        <v>2.0</v>
      </c>
      <c r="AD494" s="37">
        <v>2.0</v>
      </c>
      <c r="AE494" s="49" t="s">
        <v>282</v>
      </c>
    </row>
    <row r="495" ht="15.75" customHeight="1">
      <c r="A495" s="4" t="s">
        <v>48</v>
      </c>
      <c r="B495" s="29">
        <v>44077.0</v>
      </c>
      <c r="C495" s="3">
        <v>0.625</v>
      </c>
      <c r="D495" s="3">
        <v>0.75</v>
      </c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41" t="str">
        <f>E495</f>
        <v/>
      </c>
      <c r="S495" s="39"/>
      <c r="T495" s="39"/>
      <c r="U495" s="39"/>
      <c r="V495" s="22" t="str">
        <f t="shared" si="3"/>
        <v/>
      </c>
      <c r="W495" s="39"/>
      <c r="X495" s="39"/>
      <c r="Y495" s="42"/>
      <c r="Z495" s="32"/>
      <c r="AA495" s="45"/>
      <c r="AB495" s="45"/>
      <c r="AC495" s="45"/>
      <c r="AD495" s="45"/>
      <c r="AE495" s="52"/>
    </row>
    <row r="496" ht="15.75" customHeight="1">
      <c r="A496" s="8" t="s">
        <v>53</v>
      </c>
      <c r="B496" s="9">
        <v>44078.0</v>
      </c>
      <c r="C496" s="10">
        <v>0.375</v>
      </c>
      <c r="D496" s="10">
        <v>0.5</v>
      </c>
      <c r="E496" s="22">
        <v>35.6</v>
      </c>
      <c r="F496" s="22">
        <v>22.2</v>
      </c>
      <c r="G496" s="22">
        <v>29.4</v>
      </c>
      <c r="H496" s="22">
        <v>26.0</v>
      </c>
      <c r="I496" s="22">
        <v>2.1</v>
      </c>
      <c r="J496" s="22" t="s">
        <v>61</v>
      </c>
      <c r="K496" s="22">
        <v>29.7</v>
      </c>
      <c r="L496" s="22">
        <v>0.0</v>
      </c>
      <c r="M496" s="22">
        <v>0.0</v>
      </c>
      <c r="N496" s="22">
        <v>0.0</v>
      </c>
      <c r="O496" s="22">
        <v>69.36</v>
      </c>
      <c r="P496" s="22"/>
      <c r="Q496" s="22"/>
      <c r="R496" s="26" t="str">
        <f>E498</f>
        <v/>
      </c>
      <c r="S496" s="22">
        <f>F496</f>
        <v>22.2</v>
      </c>
      <c r="T496" s="22">
        <f>(R496+S496)/2</f>
        <v>11.1</v>
      </c>
      <c r="U496" s="22">
        <f>IF(H496="","",6.1078*(10^(((7.5*H496)/(237.3+H496)))))</f>
        <v>33.61126698</v>
      </c>
      <c r="V496" s="22">
        <f t="shared" si="3"/>
        <v>30.89126698</v>
      </c>
      <c r="W496" s="22">
        <f>IF(G496="","",6.1078*(10^(((7.5*G496)/(237.3+G496)))))</f>
        <v>40.98797486</v>
      </c>
      <c r="X496" s="22">
        <f>IF(W496="","",(V496/W496)*100)</f>
        <v>75.36665836</v>
      </c>
      <c r="Y496" s="22">
        <f>P494+L496-O496</f>
        <v>6.14</v>
      </c>
      <c r="Z496" s="27"/>
      <c r="AA496" s="37">
        <v>1.0</v>
      </c>
      <c r="AB496" s="37">
        <v>1.0</v>
      </c>
      <c r="AC496" s="37">
        <v>2.0</v>
      </c>
      <c r="AD496" s="37">
        <v>2.0</v>
      </c>
      <c r="AE496" s="49"/>
    </row>
    <row r="497" ht="15.75" customHeight="1">
      <c r="A497" s="4" t="s">
        <v>53</v>
      </c>
      <c r="B497" s="29">
        <v>44078.0</v>
      </c>
      <c r="C497" s="3">
        <v>0.625</v>
      </c>
      <c r="D497" s="3">
        <v>0.75</v>
      </c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41" t="str">
        <f>E497</f>
        <v/>
      </c>
      <c r="S497" s="39"/>
      <c r="T497" s="39"/>
      <c r="U497" s="39"/>
      <c r="V497" s="22" t="str">
        <f t="shared" si="3"/>
        <v/>
      </c>
      <c r="W497" s="39"/>
      <c r="X497" s="39"/>
      <c r="Y497" s="42"/>
      <c r="Z497" s="32"/>
      <c r="AA497" s="45"/>
      <c r="AB497" s="45"/>
      <c r="AC497" s="45"/>
      <c r="AD497" s="45"/>
      <c r="AE497" s="52"/>
    </row>
    <row r="498" ht="15.75" customHeight="1">
      <c r="A498" s="8" t="s">
        <v>58</v>
      </c>
      <c r="B498" s="9">
        <v>44079.0</v>
      </c>
      <c r="C498" s="10">
        <v>0.375</v>
      </c>
      <c r="D498" s="10">
        <v>0.5</v>
      </c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6" t="str">
        <f>E500</f>
        <v/>
      </c>
      <c r="S498" s="22"/>
      <c r="T498" s="22">
        <f>(R498+S498)/2</f>
        <v>0</v>
      </c>
      <c r="U498" s="22"/>
      <c r="V498" s="22" t="str">
        <f t="shared" si="3"/>
        <v/>
      </c>
      <c r="W498" s="22"/>
      <c r="X498" s="22"/>
      <c r="Y498" s="22"/>
      <c r="Z498" s="27"/>
      <c r="AA498" s="37"/>
      <c r="AB498" s="37"/>
      <c r="AC498" s="37"/>
      <c r="AD498" s="37"/>
      <c r="AE498" s="49"/>
    </row>
    <row r="499" ht="15.75" customHeight="1">
      <c r="A499" s="4" t="s">
        <v>58</v>
      </c>
      <c r="B499" s="29">
        <v>44079.0</v>
      </c>
      <c r="C499" s="3">
        <v>0.625</v>
      </c>
      <c r="D499" s="3">
        <v>0.75</v>
      </c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41" t="str">
        <f>E499</f>
        <v/>
      </c>
      <c r="S499" s="39"/>
      <c r="T499" s="39"/>
      <c r="U499" s="39"/>
      <c r="V499" s="22" t="str">
        <f t="shared" si="3"/>
        <v/>
      </c>
      <c r="W499" s="39"/>
      <c r="X499" s="39"/>
      <c r="Y499" s="42"/>
      <c r="Z499" s="32"/>
      <c r="AA499" s="45"/>
      <c r="AB499" s="45"/>
      <c r="AC499" s="45"/>
      <c r="AD499" s="45"/>
      <c r="AE499" s="52"/>
    </row>
    <row r="500" ht="15.75" customHeight="1">
      <c r="A500" s="8" t="s">
        <v>60</v>
      </c>
      <c r="B500" s="9">
        <v>44080.0</v>
      </c>
      <c r="C500" s="10">
        <v>0.375</v>
      </c>
      <c r="D500" s="10">
        <v>0.5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6">
        <f>E502</f>
        <v>35.4</v>
      </c>
      <c r="S500" s="22"/>
      <c r="T500" s="22">
        <f>(R500+S500)/2</f>
        <v>17.7</v>
      </c>
      <c r="U500" s="22"/>
      <c r="V500" s="22" t="str">
        <f t="shared" si="3"/>
        <v/>
      </c>
      <c r="W500" s="22"/>
      <c r="X500" s="22"/>
      <c r="Y500" s="22"/>
      <c r="Z500" s="27"/>
      <c r="AA500" s="37"/>
      <c r="AB500" s="37"/>
      <c r="AC500" s="37"/>
      <c r="AD500" s="37"/>
      <c r="AE500" s="49"/>
    </row>
    <row r="501" ht="15.75" customHeight="1">
      <c r="A501" s="4" t="s">
        <v>60</v>
      </c>
      <c r="B501" s="29">
        <v>44080.0</v>
      </c>
      <c r="C501" s="3">
        <v>0.625</v>
      </c>
      <c r="D501" s="3">
        <v>0.75</v>
      </c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41" t="str">
        <f>E501</f>
        <v/>
      </c>
      <c r="S501" s="39"/>
      <c r="T501" s="39"/>
      <c r="U501" s="39"/>
      <c r="V501" s="22" t="str">
        <f t="shared" si="3"/>
        <v/>
      </c>
      <c r="W501" s="39"/>
      <c r="X501" s="39"/>
      <c r="Y501" s="42"/>
      <c r="Z501" s="32"/>
      <c r="AA501" s="45"/>
      <c r="AB501" s="45"/>
      <c r="AC501" s="45"/>
      <c r="AD501" s="45"/>
      <c r="AE501" s="52"/>
    </row>
    <row r="502" ht="15.75" customHeight="1">
      <c r="A502" s="8" t="s">
        <v>64</v>
      </c>
      <c r="B502" s="9">
        <v>44081.0</v>
      </c>
      <c r="C502" s="10">
        <v>0.375</v>
      </c>
      <c r="D502" s="10">
        <v>0.5</v>
      </c>
      <c r="E502" s="22">
        <v>35.4</v>
      </c>
      <c r="F502" s="22">
        <v>21.6</v>
      </c>
      <c r="G502" s="22">
        <v>29.8</v>
      </c>
      <c r="H502" s="22">
        <v>26.2</v>
      </c>
      <c r="I502" s="22">
        <v>1.2</v>
      </c>
      <c r="J502" s="22" t="s">
        <v>54</v>
      </c>
      <c r="K502" s="22">
        <v>29.8</v>
      </c>
      <c r="L502" s="22">
        <v>10.25</v>
      </c>
      <c r="M502" s="22" t="s">
        <v>71</v>
      </c>
      <c r="N502" s="22" t="s">
        <v>71</v>
      </c>
      <c r="O502" s="22">
        <v>58.66</v>
      </c>
      <c r="P502" s="22">
        <v>85.38</v>
      </c>
      <c r="Q502" s="22"/>
      <c r="R502" s="26">
        <f>E504</f>
        <v>35.8</v>
      </c>
      <c r="S502" s="22">
        <f>F502</f>
        <v>21.6</v>
      </c>
      <c r="T502" s="22">
        <f>(R502+S502)/2</f>
        <v>28.7</v>
      </c>
      <c r="U502" s="22">
        <f>IF(H502="","",6.1078*(10^(((7.5*H502)/(237.3+H502)))))</f>
        <v>34.01068335</v>
      </c>
      <c r="V502" s="22">
        <f t="shared" si="3"/>
        <v>31.13068335</v>
      </c>
      <c r="W502" s="22">
        <f>IF(G502="","",6.1078*(10^(((7.5*G502)/(237.3+G502)))))</f>
        <v>41.94208964</v>
      </c>
      <c r="X502" s="22">
        <f>IF(W502="","",(V502/W502)*100)</f>
        <v>74.22301467</v>
      </c>
      <c r="Y502" s="22">
        <f>O496+L502-O502</f>
        <v>20.95</v>
      </c>
      <c r="Z502" s="27"/>
      <c r="AA502" s="37">
        <v>1.0</v>
      </c>
      <c r="AB502" s="37">
        <v>1.0</v>
      </c>
      <c r="AC502" s="37">
        <v>3.0</v>
      </c>
      <c r="AD502" s="37">
        <v>1.0</v>
      </c>
      <c r="AE502" s="49" t="s">
        <v>288</v>
      </c>
    </row>
    <row r="503" ht="15.75" customHeight="1">
      <c r="A503" s="4" t="s">
        <v>64</v>
      </c>
      <c r="B503" s="29">
        <v>44081.0</v>
      </c>
      <c r="C503" s="3">
        <v>0.625</v>
      </c>
      <c r="D503" s="3">
        <v>0.75</v>
      </c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41" t="str">
        <f>E503</f>
        <v/>
      </c>
      <c r="S503" s="39"/>
      <c r="T503" s="39"/>
      <c r="U503" s="42"/>
      <c r="V503" s="22" t="str">
        <f t="shared" si="3"/>
        <v/>
      </c>
      <c r="W503" s="42"/>
      <c r="X503" s="42"/>
      <c r="Y503" s="42"/>
      <c r="Z503" s="32"/>
      <c r="AA503" s="45"/>
      <c r="AB503" s="45"/>
      <c r="AC503" s="45"/>
      <c r="AD503" s="45"/>
      <c r="AE503" s="52"/>
    </row>
    <row r="504" ht="15.75" customHeight="1">
      <c r="A504" s="8" t="s">
        <v>68</v>
      </c>
      <c r="B504" s="9">
        <v>44082.0</v>
      </c>
      <c r="C504" s="10">
        <v>0.375</v>
      </c>
      <c r="D504" s="10">
        <v>0.5</v>
      </c>
      <c r="E504" s="22">
        <v>35.8</v>
      </c>
      <c r="F504" s="22">
        <v>21.2</v>
      </c>
      <c r="G504" s="22">
        <v>28.8</v>
      </c>
      <c r="H504" s="22">
        <v>26.0</v>
      </c>
      <c r="I504" s="22">
        <v>2.4</v>
      </c>
      <c r="J504" s="22" t="s">
        <v>61</v>
      </c>
      <c r="K504" s="22">
        <v>29.0</v>
      </c>
      <c r="L504" s="22">
        <v>1.75</v>
      </c>
      <c r="M504" s="22" t="s">
        <v>71</v>
      </c>
      <c r="N504" s="22" t="s">
        <v>71</v>
      </c>
      <c r="O504" s="22">
        <v>80.04</v>
      </c>
      <c r="P504" s="22"/>
      <c r="Q504" s="22"/>
      <c r="R504" s="26">
        <f>E506</f>
        <v>35.6</v>
      </c>
      <c r="S504" s="22">
        <f>F504</f>
        <v>21.2</v>
      </c>
      <c r="T504" s="22">
        <f>(R504+S504)/2</f>
        <v>28.4</v>
      </c>
      <c r="U504" s="22">
        <f>IF(H504="","",6.1078*(10^(((7.5*H504)/(237.3+H504)))))</f>
        <v>33.61126698</v>
      </c>
      <c r="V504" s="22">
        <f t="shared" si="3"/>
        <v>31.37126698</v>
      </c>
      <c r="W504" s="22">
        <f>IF(G504="","",6.1078*(10^(((7.5*G504)/(237.3+G504)))))</f>
        <v>39.59220806</v>
      </c>
      <c r="X504" s="22">
        <f>IF(W504="","",(V504/W504)*100)</f>
        <v>79.23596212</v>
      </c>
      <c r="Y504" s="22">
        <f>P502+L504-O504</f>
        <v>7.09</v>
      </c>
      <c r="Z504" s="27"/>
      <c r="AA504" s="37">
        <v>1.0</v>
      </c>
      <c r="AB504" s="37">
        <v>1.0</v>
      </c>
      <c r="AC504" s="37">
        <v>2.0</v>
      </c>
      <c r="AD504" s="37">
        <v>2.0</v>
      </c>
      <c r="AE504" s="49"/>
    </row>
    <row r="505" ht="15.75" customHeight="1">
      <c r="A505" s="4" t="s">
        <v>68</v>
      </c>
      <c r="B505" s="29">
        <v>44082.0</v>
      </c>
      <c r="C505" s="3">
        <v>0.625</v>
      </c>
      <c r="D505" s="3">
        <v>0.75</v>
      </c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41" t="str">
        <f>E505</f>
        <v/>
      </c>
      <c r="S505" s="39"/>
      <c r="T505" s="39"/>
      <c r="U505" s="42"/>
      <c r="V505" s="22" t="str">
        <f t="shared" si="3"/>
        <v/>
      </c>
      <c r="W505" s="42"/>
      <c r="X505" s="42"/>
      <c r="Y505" s="42"/>
      <c r="Z505" s="32"/>
      <c r="AA505" s="45"/>
      <c r="AB505" s="45"/>
      <c r="AC505" s="45"/>
      <c r="AD505" s="45"/>
      <c r="AE505" s="52"/>
    </row>
    <row r="506" ht="15.75" customHeight="1">
      <c r="A506" s="8" t="s">
        <v>38</v>
      </c>
      <c r="B506" s="9">
        <v>44083.0</v>
      </c>
      <c r="C506" s="10">
        <v>0.375</v>
      </c>
      <c r="D506" s="10">
        <v>0.5</v>
      </c>
      <c r="E506" s="22">
        <v>35.6</v>
      </c>
      <c r="F506" s="22">
        <v>21.5</v>
      </c>
      <c r="G506" s="22">
        <v>27.8</v>
      </c>
      <c r="H506" s="22">
        <v>25.7</v>
      </c>
      <c r="I506" s="22">
        <v>1.7</v>
      </c>
      <c r="J506" s="22" t="s">
        <v>61</v>
      </c>
      <c r="K506" s="22">
        <v>28.1</v>
      </c>
      <c r="L506" s="22">
        <v>10.75</v>
      </c>
      <c r="M506" s="22" t="s">
        <v>71</v>
      </c>
      <c r="N506" s="22" t="s">
        <v>71</v>
      </c>
      <c r="O506" s="22">
        <v>84.66</v>
      </c>
      <c r="P506" s="22"/>
      <c r="Q506" s="22"/>
      <c r="R506" s="26">
        <f>E508</f>
        <v>35.7</v>
      </c>
      <c r="S506" s="22">
        <f>F506</f>
        <v>21.5</v>
      </c>
      <c r="T506" s="22">
        <f>(R506+S506)/2</f>
        <v>28.6</v>
      </c>
      <c r="U506" s="22">
        <f>IF(H506="","",6.1078*(10^(((7.5*H506)/(237.3+H506)))))</f>
        <v>33.01980784</v>
      </c>
      <c r="V506" s="22">
        <f t="shared" si="3"/>
        <v>31.33980784</v>
      </c>
      <c r="W506" s="22">
        <f>IF(G506="","",6.1078*(10^(((7.5*G506)/(237.3+G506)))))</f>
        <v>37.3577292</v>
      </c>
      <c r="X506" s="22">
        <f>IF(W506="","",(V506/W506)*100)</f>
        <v>83.89109431</v>
      </c>
      <c r="Y506" s="22">
        <f>O504+L506-O506</f>
        <v>6.13</v>
      </c>
      <c r="Z506" s="27"/>
      <c r="AA506" s="37">
        <v>1.0</v>
      </c>
      <c r="AB506" s="37">
        <v>1.0</v>
      </c>
      <c r="AC506" s="37">
        <v>2.0</v>
      </c>
      <c r="AD506" s="37">
        <v>2.0</v>
      </c>
      <c r="AE506" s="49"/>
    </row>
    <row r="507" ht="15.75" customHeight="1">
      <c r="A507" s="4" t="s">
        <v>38</v>
      </c>
      <c r="B507" s="29">
        <v>44083.0</v>
      </c>
      <c r="C507" s="3">
        <v>0.625</v>
      </c>
      <c r="D507" s="3">
        <v>0.75</v>
      </c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41" t="str">
        <f>E507</f>
        <v/>
      </c>
      <c r="S507" s="39"/>
      <c r="T507" s="39"/>
      <c r="U507" s="42"/>
      <c r="V507" s="22" t="str">
        <f t="shared" si="3"/>
        <v/>
      </c>
      <c r="W507" s="42"/>
      <c r="X507" s="42"/>
      <c r="Y507" s="42"/>
      <c r="Z507" s="32"/>
      <c r="AA507" s="45"/>
      <c r="AB507" s="45"/>
      <c r="AC507" s="45"/>
      <c r="AD507" s="45"/>
      <c r="AE507" s="52"/>
    </row>
    <row r="508" ht="15.75" customHeight="1">
      <c r="A508" s="8" t="s">
        <v>48</v>
      </c>
      <c r="B508" s="9">
        <v>44084.0</v>
      </c>
      <c r="C508" s="10">
        <v>0.375</v>
      </c>
      <c r="D508" s="10">
        <v>0.5</v>
      </c>
      <c r="E508" s="22">
        <v>35.7</v>
      </c>
      <c r="F508" s="22">
        <v>22.2</v>
      </c>
      <c r="G508" s="22">
        <v>29.6</v>
      </c>
      <c r="H508" s="22">
        <v>25.4</v>
      </c>
      <c r="I508" s="22">
        <v>2.7</v>
      </c>
      <c r="J508" s="22" t="s">
        <v>61</v>
      </c>
      <c r="K508" s="22">
        <v>28.2</v>
      </c>
      <c r="L508" s="22">
        <v>0.0</v>
      </c>
      <c r="M508" s="22" t="s">
        <v>71</v>
      </c>
      <c r="N508" s="22" t="s">
        <v>71</v>
      </c>
      <c r="O508" s="22">
        <v>80.96</v>
      </c>
      <c r="P508" s="22"/>
      <c r="Q508" s="22"/>
      <c r="R508" s="26">
        <f>E510</f>
        <v>36</v>
      </c>
      <c r="S508" s="22">
        <f>F508</f>
        <v>22.2</v>
      </c>
      <c r="T508" s="22">
        <f>(R508+S508)/2</f>
        <v>29.1</v>
      </c>
      <c r="U508" s="22">
        <f>IF(H508="","",6.1078*(10^(((7.5*H508)/(237.3+H508)))))</f>
        <v>32.43744129</v>
      </c>
      <c r="V508" s="22">
        <f t="shared" si="3"/>
        <v>29.07744129</v>
      </c>
      <c r="W508" s="22">
        <f>IF(G508="","",6.1078*(10^(((7.5*G508)/(237.3+G508)))))</f>
        <v>41.46264535</v>
      </c>
      <c r="X508" s="22">
        <f>IF(W508="","",(V508/W508)*100)</f>
        <v>70.12924777</v>
      </c>
      <c r="Y508" s="22">
        <f>O506+L508-O508</f>
        <v>3.7</v>
      </c>
      <c r="Z508" s="27"/>
      <c r="AA508" s="37">
        <v>1.0</v>
      </c>
      <c r="AB508" s="37">
        <v>1.0</v>
      </c>
      <c r="AC508" s="37">
        <v>2.0</v>
      </c>
      <c r="AD508" s="37">
        <v>1.0</v>
      </c>
      <c r="AE508" s="49"/>
    </row>
    <row r="509" ht="15.75" customHeight="1">
      <c r="A509" s="4" t="s">
        <v>48</v>
      </c>
      <c r="B509" s="29">
        <v>44084.0</v>
      </c>
      <c r="C509" s="3">
        <v>0.625</v>
      </c>
      <c r="D509" s="3">
        <v>0.75</v>
      </c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41" t="str">
        <f>E509</f>
        <v/>
      </c>
      <c r="S509" s="42"/>
      <c r="T509" s="39"/>
      <c r="U509" s="42"/>
      <c r="V509" s="22" t="str">
        <f t="shared" si="3"/>
        <v/>
      </c>
      <c r="W509" s="42"/>
      <c r="X509" s="42"/>
      <c r="Y509" s="42"/>
      <c r="Z509" s="32"/>
      <c r="AA509" s="45"/>
      <c r="AB509" s="45"/>
      <c r="AC509" s="45"/>
      <c r="AD509" s="45"/>
      <c r="AE509" s="52"/>
    </row>
    <row r="510" ht="15.75" customHeight="1">
      <c r="A510" s="8" t="s">
        <v>53</v>
      </c>
      <c r="B510" s="9">
        <v>44085.0</v>
      </c>
      <c r="C510" s="10">
        <v>0.375</v>
      </c>
      <c r="D510" s="10">
        <v>0.5</v>
      </c>
      <c r="E510" s="22">
        <v>36.0</v>
      </c>
      <c r="F510" s="22">
        <v>22.6</v>
      </c>
      <c r="G510" s="22">
        <v>29.8</v>
      </c>
      <c r="H510" s="22">
        <v>26.2</v>
      </c>
      <c r="I510" s="22">
        <v>1.9</v>
      </c>
      <c r="J510" s="22" t="s">
        <v>54</v>
      </c>
      <c r="K510" s="22">
        <v>29.4</v>
      </c>
      <c r="L510" s="22">
        <v>0.0</v>
      </c>
      <c r="M510" s="22" t="s">
        <v>71</v>
      </c>
      <c r="N510" s="22" t="s">
        <v>71</v>
      </c>
      <c r="O510" s="22">
        <v>73.59</v>
      </c>
      <c r="P510" s="22"/>
      <c r="Q510" s="22"/>
      <c r="R510" s="26" t="str">
        <f>E512</f>
        <v/>
      </c>
      <c r="S510" s="22">
        <f>F510</f>
        <v>22.6</v>
      </c>
      <c r="T510" s="22">
        <f>(R510+S510)/2</f>
        <v>11.3</v>
      </c>
      <c r="U510" s="22">
        <f>IF(H510="","",6.1078*(10^(((7.5*H510)/(237.3+H510)))))</f>
        <v>34.01068335</v>
      </c>
      <c r="V510" s="22">
        <f t="shared" si="3"/>
        <v>31.13068335</v>
      </c>
      <c r="W510" s="22">
        <f>IF(G510="","",6.1078*(10^(((7.5*G510)/(237.3+G510)))))</f>
        <v>41.94208964</v>
      </c>
      <c r="X510" s="22">
        <f>IF(W510="","",(V510/W510)*100)</f>
        <v>74.22301467</v>
      </c>
      <c r="Y510" s="22">
        <f>O508+L510-O510</f>
        <v>7.37</v>
      </c>
      <c r="Z510" s="27"/>
      <c r="AA510" s="37">
        <v>1.0</v>
      </c>
      <c r="AB510" s="37">
        <v>2.0</v>
      </c>
      <c r="AC510" s="37">
        <v>2.0</v>
      </c>
      <c r="AD510" s="37">
        <v>2.0</v>
      </c>
      <c r="AE510" s="49"/>
    </row>
    <row r="511" ht="15.75" customHeight="1">
      <c r="A511" s="4" t="s">
        <v>53</v>
      </c>
      <c r="B511" s="29">
        <v>44085.0</v>
      </c>
      <c r="C511" s="3">
        <v>0.625</v>
      </c>
      <c r="D511" s="3">
        <v>0.75</v>
      </c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41" t="str">
        <f>E511</f>
        <v/>
      </c>
      <c r="S511" s="39"/>
      <c r="T511" s="39"/>
      <c r="U511" s="42"/>
      <c r="V511" s="22" t="str">
        <f t="shared" si="3"/>
        <v/>
      </c>
      <c r="W511" s="42"/>
      <c r="X511" s="42"/>
      <c r="Y511" s="42"/>
      <c r="Z511" s="32"/>
      <c r="AA511" s="45"/>
      <c r="AB511" s="45"/>
      <c r="AC511" s="45"/>
      <c r="AD511" s="45"/>
      <c r="AE511" s="52"/>
    </row>
    <row r="512" ht="15.75" customHeight="1">
      <c r="A512" s="8" t="s">
        <v>58</v>
      </c>
      <c r="B512" s="9">
        <v>44086.0</v>
      </c>
      <c r="C512" s="10">
        <v>0.375</v>
      </c>
      <c r="D512" s="10">
        <v>0.5</v>
      </c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6" t="str">
        <f>E514</f>
        <v/>
      </c>
      <c r="S512" s="22"/>
      <c r="T512" s="22">
        <f>(R512+S512)/2</f>
        <v>0</v>
      </c>
      <c r="U512" s="22"/>
      <c r="V512" s="22" t="str">
        <f t="shared" si="3"/>
        <v/>
      </c>
      <c r="W512" s="22"/>
      <c r="X512" s="22"/>
      <c r="Y512" s="22"/>
      <c r="Z512" s="27"/>
      <c r="AA512" s="37"/>
      <c r="AB512" s="37"/>
      <c r="AC512" s="37"/>
      <c r="AD512" s="37"/>
      <c r="AE512" s="49"/>
    </row>
    <row r="513" ht="15.75" customHeight="1">
      <c r="A513" s="4" t="s">
        <v>58</v>
      </c>
      <c r="B513" s="29">
        <v>44086.0</v>
      </c>
      <c r="C513" s="3">
        <v>0.625</v>
      </c>
      <c r="D513" s="3">
        <v>0.75</v>
      </c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41" t="str">
        <f>E513</f>
        <v/>
      </c>
      <c r="S513" s="42"/>
      <c r="T513" s="39"/>
      <c r="U513" s="42"/>
      <c r="V513" s="22" t="str">
        <f t="shared" si="3"/>
        <v/>
      </c>
      <c r="W513" s="42"/>
      <c r="X513" s="42"/>
      <c r="Y513" s="42"/>
      <c r="Z513" s="32"/>
      <c r="AA513" s="45"/>
      <c r="AB513" s="45"/>
      <c r="AC513" s="45"/>
      <c r="AD513" s="45"/>
      <c r="AE513" s="52"/>
    </row>
    <row r="514" ht="15.75" customHeight="1">
      <c r="A514" s="8" t="s">
        <v>60</v>
      </c>
      <c r="B514" s="9">
        <v>44087.0</v>
      </c>
      <c r="C514" s="10">
        <v>0.375</v>
      </c>
      <c r="D514" s="10">
        <v>0.5</v>
      </c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6">
        <f>E516</f>
        <v>35.6</v>
      </c>
      <c r="S514" s="22"/>
      <c r="T514" s="22">
        <f>(R514+S514)/2</f>
        <v>17.8</v>
      </c>
      <c r="U514" s="22"/>
      <c r="V514" s="22" t="str">
        <f t="shared" si="3"/>
        <v/>
      </c>
      <c r="W514" s="22"/>
      <c r="X514" s="22"/>
      <c r="Y514" s="22"/>
      <c r="Z514" s="27"/>
      <c r="AA514" s="37"/>
      <c r="AB514" s="37"/>
      <c r="AC514" s="37"/>
      <c r="AD514" s="37"/>
      <c r="AE514" s="49"/>
    </row>
    <row r="515" ht="15.75" customHeight="1">
      <c r="A515" s="4" t="s">
        <v>60</v>
      </c>
      <c r="B515" s="29">
        <v>44087.0</v>
      </c>
      <c r="C515" s="3">
        <v>0.625</v>
      </c>
      <c r="D515" s="3">
        <v>0.75</v>
      </c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41" t="str">
        <f>E515</f>
        <v/>
      </c>
      <c r="S515" s="39"/>
      <c r="T515" s="39"/>
      <c r="U515" s="39"/>
      <c r="V515" s="22" t="str">
        <f t="shared" si="3"/>
        <v/>
      </c>
      <c r="W515" s="39"/>
      <c r="X515" s="39"/>
      <c r="Y515" s="42"/>
      <c r="Z515" s="32"/>
      <c r="AA515" s="45"/>
      <c r="AB515" s="45"/>
      <c r="AC515" s="45"/>
      <c r="AD515" s="45"/>
      <c r="AE515" s="52"/>
    </row>
    <row r="516" ht="15.75" customHeight="1">
      <c r="A516" s="8" t="s">
        <v>64</v>
      </c>
      <c r="B516" s="9">
        <v>44088.0</v>
      </c>
      <c r="C516" s="10">
        <v>0.375</v>
      </c>
      <c r="D516" s="10">
        <v>0.5</v>
      </c>
      <c r="E516" s="22">
        <v>35.6</v>
      </c>
      <c r="F516" s="22">
        <v>22.2</v>
      </c>
      <c r="G516" s="22">
        <v>29.3</v>
      </c>
      <c r="H516" s="22">
        <v>26.3</v>
      </c>
      <c r="I516" s="22">
        <v>2.0</v>
      </c>
      <c r="J516" s="22" t="s">
        <v>61</v>
      </c>
      <c r="K516" s="22">
        <v>28.9</v>
      </c>
      <c r="L516" s="22">
        <v>7.75</v>
      </c>
      <c r="M516" s="22" t="s">
        <v>71</v>
      </c>
      <c r="N516" s="22" t="s">
        <v>71</v>
      </c>
      <c r="O516" s="22">
        <v>64.38</v>
      </c>
      <c r="P516" s="22"/>
      <c r="Q516" s="22"/>
      <c r="R516" s="26">
        <f>E518</f>
        <v>36.2</v>
      </c>
      <c r="S516" s="22">
        <f>F516</f>
        <v>22.2</v>
      </c>
      <c r="T516" s="22">
        <f>(R516+S516)/2</f>
        <v>29.2</v>
      </c>
      <c r="U516" s="22">
        <f>IF(H516="","",6.1078*(10^(((7.5*H516)/(237.3+H516)))))</f>
        <v>34.21193795</v>
      </c>
      <c r="V516" s="22">
        <f t="shared" si="3"/>
        <v>31.81193795</v>
      </c>
      <c r="W516" s="22">
        <f>IF(G516="","",6.1078*(10^(((7.5*G516)/(237.3+G516)))))</f>
        <v>40.7524173</v>
      </c>
      <c r="X516" s="22">
        <f>IF(W516="","",(V516/W516)*100)</f>
        <v>78.06147476</v>
      </c>
      <c r="Y516" s="22">
        <f>O510+L516-O516</f>
        <v>16.96</v>
      </c>
      <c r="Z516" s="27"/>
      <c r="AA516" s="37">
        <v>1.0</v>
      </c>
      <c r="AB516" s="37">
        <v>1.0</v>
      </c>
      <c r="AC516" s="37">
        <v>3.0</v>
      </c>
      <c r="AD516" s="37">
        <v>2.0</v>
      </c>
      <c r="AE516" s="49"/>
    </row>
    <row r="517" ht="15.75" customHeight="1">
      <c r="A517" s="4" t="s">
        <v>64</v>
      </c>
      <c r="B517" s="29">
        <v>44088.0</v>
      </c>
      <c r="C517" s="3">
        <v>0.625</v>
      </c>
      <c r="D517" s="3">
        <v>0.75</v>
      </c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41" t="str">
        <f>E517</f>
        <v/>
      </c>
      <c r="S517" s="39"/>
      <c r="T517" s="39"/>
      <c r="U517" s="39"/>
      <c r="V517" s="22" t="str">
        <f t="shared" si="3"/>
        <v/>
      </c>
      <c r="W517" s="39"/>
      <c r="X517" s="39"/>
      <c r="Y517" s="42"/>
      <c r="Z517" s="32"/>
      <c r="AA517" s="45"/>
      <c r="AB517" s="45"/>
      <c r="AC517" s="45"/>
      <c r="AD517" s="45"/>
      <c r="AE517" s="52"/>
    </row>
    <row r="518" ht="15.75" customHeight="1">
      <c r="A518" s="8" t="s">
        <v>68</v>
      </c>
      <c r="B518" s="9">
        <v>44089.0</v>
      </c>
      <c r="C518" s="10">
        <v>0.375</v>
      </c>
      <c r="D518" s="10">
        <v>0.5</v>
      </c>
      <c r="E518" s="22">
        <v>36.2</v>
      </c>
      <c r="F518" s="22">
        <v>21.6</v>
      </c>
      <c r="G518" s="22">
        <v>28.0</v>
      </c>
      <c r="H518" s="22">
        <v>25.9</v>
      </c>
      <c r="I518" s="22">
        <v>2.1</v>
      </c>
      <c r="J518" s="22" t="s">
        <v>61</v>
      </c>
      <c r="K518" s="22">
        <v>29.8</v>
      </c>
      <c r="L518" s="22">
        <v>0.0</v>
      </c>
      <c r="M518" s="22" t="s">
        <v>71</v>
      </c>
      <c r="N518" s="22" t="s">
        <v>71</v>
      </c>
      <c r="O518" s="22">
        <v>57.14</v>
      </c>
      <c r="P518" s="22">
        <v>76.02</v>
      </c>
      <c r="Q518" s="22"/>
      <c r="R518" s="26">
        <f>E520</f>
        <v>36.6</v>
      </c>
      <c r="S518" s="22">
        <f>F518</f>
        <v>21.6</v>
      </c>
      <c r="T518" s="22">
        <f>(R518+S518)/2</f>
        <v>29.1</v>
      </c>
      <c r="U518" s="22">
        <f>IF(H518="","",6.1078*(10^(((7.5*H518)/(237.3+H518)))))</f>
        <v>33.41309631</v>
      </c>
      <c r="V518" s="22">
        <f t="shared" si="3"/>
        <v>31.73309631</v>
      </c>
      <c r="W518" s="22">
        <f>IF(G518="","",6.1078*(10^(((7.5*G518)/(237.3+G518)))))</f>
        <v>37.79562539</v>
      </c>
      <c r="X518" s="22">
        <f>IF(W518="","",(V518/W518)*100)</f>
        <v>83.95970693</v>
      </c>
      <c r="Y518" s="22">
        <f>O516+L518-O518</f>
        <v>7.24</v>
      </c>
      <c r="Z518" s="27"/>
      <c r="AA518" s="37">
        <v>1.0</v>
      </c>
      <c r="AB518" s="37">
        <v>2.0</v>
      </c>
      <c r="AC518" s="37">
        <v>2.0</v>
      </c>
      <c r="AD518" s="37">
        <v>2.0</v>
      </c>
      <c r="AE518" s="49"/>
    </row>
    <row r="519" ht="15.75" customHeight="1">
      <c r="A519" s="4" t="s">
        <v>68</v>
      </c>
      <c r="B519" s="29">
        <v>44089.0</v>
      </c>
      <c r="C519" s="3">
        <v>0.625</v>
      </c>
      <c r="D519" s="3">
        <v>0.75</v>
      </c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41" t="str">
        <f>E519</f>
        <v/>
      </c>
      <c r="S519" s="39"/>
      <c r="T519" s="39"/>
      <c r="U519" s="39"/>
      <c r="V519" s="22" t="str">
        <f t="shared" si="3"/>
        <v/>
      </c>
      <c r="W519" s="39"/>
      <c r="X519" s="39"/>
      <c r="Y519" s="42"/>
      <c r="Z519" s="32"/>
      <c r="AA519" s="45"/>
      <c r="AB519" s="45"/>
      <c r="AC519" s="45"/>
      <c r="AD519" s="45"/>
      <c r="AE519" s="52"/>
    </row>
    <row r="520" ht="15.75" customHeight="1">
      <c r="A520" s="8" t="s">
        <v>38</v>
      </c>
      <c r="B520" s="9">
        <v>44090.0</v>
      </c>
      <c r="C520" s="10">
        <v>0.375</v>
      </c>
      <c r="D520" s="10">
        <v>0.5</v>
      </c>
      <c r="E520" s="22">
        <v>36.6</v>
      </c>
      <c r="F520" s="22">
        <v>22.4</v>
      </c>
      <c r="G520" s="22">
        <v>29.4</v>
      </c>
      <c r="H520" s="22">
        <v>26.0</v>
      </c>
      <c r="I520" s="22">
        <v>2.2</v>
      </c>
      <c r="J520" s="22" t="s">
        <v>61</v>
      </c>
      <c r="K520" s="22">
        <v>29.2</v>
      </c>
      <c r="L520" s="22">
        <v>0.0</v>
      </c>
      <c r="M520" s="22" t="s">
        <v>71</v>
      </c>
      <c r="N520" s="22" t="s">
        <v>71</v>
      </c>
      <c r="O520" s="22">
        <v>70.48</v>
      </c>
      <c r="P520" s="22"/>
      <c r="Q520" s="22"/>
      <c r="R520" s="26">
        <f>E522</f>
        <v>35.5</v>
      </c>
      <c r="S520" s="22">
        <f>F520</f>
        <v>22.4</v>
      </c>
      <c r="T520" s="22">
        <f>(R520+S520)/2</f>
        <v>28.95</v>
      </c>
      <c r="U520" s="22">
        <f>IF(H520="","",6.1078*(10^(((7.5*H520)/(237.3+H520)))))</f>
        <v>33.61126698</v>
      </c>
      <c r="V520" s="22">
        <f t="shared" si="3"/>
        <v>30.89126698</v>
      </c>
      <c r="W520" s="22">
        <f>IF(G520="","",6.1078*(10^(((7.5*G520)/(237.3+G520)))))</f>
        <v>40.98797486</v>
      </c>
      <c r="X520" s="22">
        <f>IF(W520="","",(V520/W520)*100)</f>
        <v>75.36665836</v>
      </c>
      <c r="Y520" s="22">
        <f>P518+L520-O520</f>
        <v>5.54</v>
      </c>
      <c r="Z520" s="27"/>
      <c r="AA520" s="37">
        <v>1.0</v>
      </c>
      <c r="AB520" s="37">
        <v>1.0</v>
      </c>
      <c r="AC520" s="37">
        <v>2.0</v>
      </c>
      <c r="AD520" s="37">
        <v>2.0</v>
      </c>
      <c r="AE520" s="49"/>
    </row>
    <row r="521" ht="15.75" customHeight="1">
      <c r="A521" s="4" t="s">
        <v>38</v>
      </c>
      <c r="B521" s="29">
        <v>44090.0</v>
      </c>
      <c r="C521" s="3">
        <v>0.625</v>
      </c>
      <c r="D521" s="3">
        <v>0.75</v>
      </c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41" t="str">
        <f>E521</f>
        <v/>
      </c>
      <c r="S521" s="39"/>
      <c r="T521" s="39"/>
      <c r="U521" s="39"/>
      <c r="V521" s="22" t="str">
        <f t="shared" si="3"/>
        <v/>
      </c>
      <c r="W521" s="39"/>
      <c r="X521" s="39"/>
      <c r="Y521" s="42"/>
      <c r="Z521" s="32"/>
      <c r="AA521" s="45"/>
      <c r="AB521" s="45"/>
      <c r="AC521" s="45"/>
      <c r="AD521" s="45"/>
      <c r="AE521" s="52"/>
    </row>
    <row r="522" ht="15.75" customHeight="1">
      <c r="A522" s="8" t="s">
        <v>48</v>
      </c>
      <c r="B522" s="9">
        <v>44091.0</v>
      </c>
      <c r="C522" s="10">
        <v>0.375</v>
      </c>
      <c r="D522" s="10">
        <v>0.5</v>
      </c>
      <c r="E522" s="22">
        <v>35.5</v>
      </c>
      <c r="F522" s="22">
        <v>21.8</v>
      </c>
      <c r="G522" s="22">
        <v>29.2</v>
      </c>
      <c r="H522" s="22">
        <v>25.9</v>
      </c>
      <c r="I522" s="22">
        <v>3.7</v>
      </c>
      <c r="J522" s="22" t="s">
        <v>54</v>
      </c>
      <c r="K522" s="22">
        <v>30.5</v>
      </c>
      <c r="L522" s="22">
        <v>0.0</v>
      </c>
      <c r="M522" s="22" t="s">
        <v>71</v>
      </c>
      <c r="N522" s="22" t="s">
        <v>71</v>
      </c>
      <c r="O522" s="22">
        <v>62.06</v>
      </c>
      <c r="P522" s="22"/>
      <c r="Q522" s="22"/>
      <c r="R522" s="26">
        <f>E524</f>
        <v>35.6</v>
      </c>
      <c r="S522" s="22">
        <f>F522</f>
        <v>21.8</v>
      </c>
      <c r="T522" s="22">
        <f>(R522+S522)/2</f>
        <v>28.7</v>
      </c>
      <c r="U522" s="22">
        <f>IF(H522="","",6.1078*(10^(((7.5*H522)/(237.3+H522)))))</f>
        <v>33.41309631</v>
      </c>
      <c r="V522" s="22">
        <f t="shared" si="3"/>
        <v>30.77309631</v>
      </c>
      <c r="W522" s="22">
        <f>IF(G522="","",6.1078*(10^(((7.5*G522)/(237.3+G522)))))</f>
        <v>40.51803823</v>
      </c>
      <c r="X522" s="22">
        <f>IF(W522="","",(V522/W522)*100)</f>
        <v>75.94912699</v>
      </c>
      <c r="Y522" s="22">
        <f>O520+L522-O522</f>
        <v>8.42</v>
      </c>
      <c r="Z522" s="27"/>
      <c r="AA522" s="37">
        <v>1.0</v>
      </c>
      <c r="AB522" s="37">
        <v>1.0</v>
      </c>
      <c r="AC522" s="37">
        <v>3.0</v>
      </c>
      <c r="AD522" s="37">
        <v>1.0</v>
      </c>
      <c r="AE522" s="49" t="s">
        <v>86</v>
      </c>
    </row>
    <row r="523" ht="15.75" customHeight="1">
      <c r="A523" s="4" t="s">
        <v>48</v>
      </c>
      <c r="B523" s="29">
        <v>44091.0</v>
      </c>
      <c r="C523" s="3">
        <v>0.625</v>
      </c>
      <c r="D523" s="3">
        <v>0.75</v>
      </c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41" t="str">
        <f>E523</f>
        <v/>
      </c>
      <c r="S523" s="39"/>
      <c r="T523" s="39"/>
      <c r="U523" s="39"/>
      <c r="V523" s="22" t="str">
        <f t="shared" si="3"/>
        <v/>
      </c>
      <c r="W523" s="39"/>
      <c r="X523" s="39"/>
      <c r="Y523" s="42"/>
      <c r="Z523" s="32"/>
      <c r="AA523" s="45"/>
      <c r="AB523" s="45"/>
      <c r="AC523" s="45"/>
      <c r="AD523" s="45"/>
      <c r="AE523" s="52"/>
    </row>
    <row r="524" ht="15.75" customHeight="1">
      <c r="A524" s="8" t="s">
        <v>53</v>
      </c>
      <c r="B524" s="9">
        <v>44092.0</v>
      </c>
      <c r="C524" s="10">
        <v>0.375</v>
      </c>
      <c r="D524" s="10">
        <v>0.5</v>
      </c>
      <c r="E524" s="22">
        <v>35.6</v>
      </c>
      <c r="F524" s="22">
        <v>22.6</v>
      </c>
      <c r="G524" s="22">
        <v>29.2</v>
      </c>
      <c r="H524" s="22">
        <v>26.0</v>
      </c>
      <c r="I524" s="22">
        <v>3.8</v>
      </c>
      <c r="J524" s="22" t="s">
        <v>61</v>
      </c>
      <c r="K524" s="22">
        <v>30.7</v>
      </c>
      <c r="L524" s="22">
        <v>1.75</v>
      </c>
      <c r="M524" s="22" t="s">
        <v>71</v>
      </c>
      <c r="N524" s="22" t="s">
        <v>71</v>
      </c>
      <c r="O524" s="22">
        <v>58.48</v>
      </c>
      <c r="P524" s="22"/>
      <c r="Q524" s="22"/>
      <c r="R524" s="26" t="str">
        <f>E526</f>
        <v/>
      </c>
      <c r="S524" s="22">
        <f>F524</f>
        <v>22.6</v>
      </c>
      <c r="T524" s="22">
        <f>(R524+S524)/2</f>
        <v>11.3</v>
      </c>
      <c r="U524" s="22">
        <f>IF(H524="","",6.1078*(10^(((7.5*H524)/(237.3+H524)))))</f>
        <v>33.61126698</v>
      </c>
      <c r="V524" s="22">
        <f t="shared" si="3"/>
        <v>31.05126698</v>
      </c>
      <c r="W524" s="22">
        <f>IF(G524="","",6.1078*(10^(((7.5*G524)/(237.3+G524)))))</f>
        <v>40.51803823</v>
      </c>
      <c r="X524" s="22">
        <f>IF(W524="","",(V524/W524)*100)</f>
        <v>76.63566238</v>
      </c>
      <c r="Y524" s="22">
        <f>O522+L524-O524</f>
        <v>5.33</v>
      </c>
      <c r="Z524" s="27"/>
      <c r="AA524" s="37">
        <v>1.0</v>
      </c>
      <c r="AB524" s="37">
        <v>1.0</v>
      </c>
      <c r="AC524" s="37">
        <v>3.0</v>
      </c>
      <c r="AD524" s="37">
        <v>2.0</v>
      </c>
      <c r="AE524" s="49"/>
    </row>
    <row r="525" ht="15.75" customHeight="1">
      <c r="A525" s="4" t="s">
        <v>53</v>
      </c>
      <c r="B525" s="29">
        <v>44092.0</v>
      </c>
      <c r="C525" s="3">
        <v>0.625</v>
      </c>
      <c r="D525" s="3">
        <v>0.75</v>
      </c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41" t="str">
        <f>E525</f>
        <v/>
      </c>
      <c r="S525" s="42"/>
      <c r="T525" s="39"/>
      <c r="U525" s="42"/>
      <c r="V525" s="22" t="str">
        <f t="shared" si="3"/>
        <v/>
      </c>
      <c r="W525" s="42"/>
      <c r="X525" s="42"/>
      <c r="Y525" s="42"/>
      <c r="Z525" s="32"/>
      <c r="AA525" s="45"/>
      <c r="AB525" s="45"/>
      <c r="AC525" s="45"/>
      <c r="AD525" s="45"/>
      <c r="AE525" s="52"/>
    </row>
    <row r="526" ht="15.75" customHeight="1">
      <c r="A526" s="8" t="s">
        <v>58</v>
      </c>
      <c r="B526" s="9">
        <v>44093.0</v>
      </c>
      <c r="C526" s="10">
        <v>0.375</v>
      </c>
      <c r="D526" s="10">
        <v>0.5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6" t="str">
        <f>E528</f>
        <v/>
      </c>
      <c r="S526" s="22"/>
      <c r="T526" s="22">
        <f>(R526+S526)/2</f>
        <v>0</v>
      </c>
      <c r="U526" s="22"/>
      <c r="V526" s="22" t="str">
        <f t="shared" si="3"/>
        <v/>
      </c>
      <c r="W526" s="22"/>
      <c r="X526" s="22"/>
      <c r="Y526" s="22"/>
      <c r="Z526" s="27"/>
      <c r="AA526" s="37"/>
      <c r="AB526" s="37"/>
      <c r="AC526" s="37"/>
      <c r="AD526" s="37"/>
      <c r="AE526" s="49"/>
    </row>
    <row r="527" ht="15.75" customHeight="1">
      <c r="A527" s="4" t="s">
        <v>58</v>
      </c>
      <c r="B527" s="29">
        <v>44093.0</v>
      </c>
      <c r="C527" s="3">
        <v>0.625</v>
      </c>
      <c r="D527" s="3">
        <v>0.75</v>
      </c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41" t="str">
        <f>E527</f>
        <v/>
      </c>
      <c r="S527" s="39"/>
      <c r="T527" s="39"/>
      <c r="U527" s="42"/>
      <c r="V527" s="22" t="str">
        <f t="shared" si="3"/>
        <v/>
      </c>
      <c r="W527" s="42"/>
      <c r="X527" s="42"/>
      <c r="Y527" s="42"/>
      <c r="Z527" s="32"/>
      <c r="AA527" s="45"/>
      <c r="AB527" s="45"/>
      <c r="AC527" s="45"/>
      <c r="AD527" s="45"/>
      <c r="AE527" s="52"/>
    </row>
    <row r="528" ht="15.75" customHeight="1">
      <c r="A528" s="8" t="s">
        <v>60</v>
      </c>
      <c r="B528" s="9">
        <v>44094.0</v>
      </c>
      <c r="C528" s="10">
        <v>0.375</v>
      </c>
      <c r="D528" s="10">
        <v>0.5</v>
      </c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22"/>
      <c r="Q528" s="22"/>
      <c r="R528" s="26">
        <f>E530</f>
        <v>35.2</v>
      </c>
      <c r="S528" s="22"/>
      <c r="T528" s="22">
        <f>(R528+S528)/2</f>
        <v>17.6</v>
      </c>
      <c r="U528" s="22"/>
      <c r="V528" s="22" t="str">
        <f t="shared" si="3"/>
        <v/>
      </c>
      <c r="W528" s="22"/>
      <c r="X528" s="22"/>
      <c r="Y528" s="22"/>
      <c r="Z528" s="27"/>
      <c r="AA528" s="37"/>
      <c r="AB528" s="37"/>
      <c r="AC528" s="37"/>
      <c r="AD528" s="37"/>
      <c r="AE528" s="49"/>
    </row>
    <row r="529" ht="15.75" customHeight="1">
      <c r="A529" s="4" t="s">
        <v>60</v>
      </c>
      <c r="B529" s="29">
        <v>44094.0</v>
      </c>
      <c r="C529" s="3">
        <v>0.625</v>
      </c>
      <c r="D529" s="3">
        <v>0.75</v>
      </c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41" t="str">
        <f>E529</f>
        <v/>
      </c>
      <c r="S529" s="39"/>
      <c r="T529" s="39"/>
      <c r="U529" s="42"/>
      <c r="V529" s="22" t="str">
        <f t="shared" si="3"/>
        <v/>
      </c>
      <c r="W529" s="42"/>
      <c r="X529" s="42"/>
      <c r="Y529" s="42"/>
      <c r="Z529" s="32"/>
      <c r="AA529" s="45"/>
      <c r="AB529" s="45"/>
      <c r="AC529" s="45"/>
      <c r="AD529" s="45"/>
      <c r="AE529" s="52"/>
    </row>
    <row r="530" ht="15.75" customHeight="1">
      <c r="A530" s="8" t="s">
        <v>64</v>
      </c>
      <c r="B530" s="9">
        <v>44095.0</v>
      </c>
      <c r="C530" s="10">
        <v>0.375</v>
      </c>
      <c r="D530" s="10">
        <v>0.5</v>
      </c>
      <c r="E530" s="22">
        <v>35.2</v>
      </c>
      <c r="F530" s="22">
        <v>22.5</v>
      </c>
      <c r="G530" s="22">
        <v>29.4</v>
      </c>
      <c r="H530" s="22">
        <v>25.9</v>
      </c>
      <c r="I530" s="22">
        <v>2.2</v>
      </c>
      <c r="J530" s="22" t="s">
        <v>70</v>
      </c>
      <c r="K530" s="22">
        <v>28.9</v>
      </c>
      <c r="L530" s="22">
        <v>26.5</v>
      </c>
      <c r="M530" s="22"/>
      <c r="N530" s="22"/>
      <c r="O530" s="22">
        <v>62.6</v>
      </c>
      <c r="P530" s="22">
        <v>73.22</v>
      </c>
      <c r="Q530" s="22"/>
      <c r="R530" s="26">
        <f>E532</f>
        <v>35.2</v>
      </c>
      <c r="S530" s="22">
        <f>F530</f>
        <v>22.5</v>
      </c>
      <c r="T530" s="22">
        <f>(R530+S530)/2</f>
        <v>28.85</v>
      </c>
      <c r="U530" s="22">
        <f>IF(H530="","",6.1078*(10^(((7.5*H530)/(237.3+H530)))))</f>
        <v>33.41309631</v>
      </c>
      <c r="V530" s="22">
        <f t="shared" si="3"/>
        <v>30.61309631</v>
      </c>
      <c r="W530" s="22">
        <f>IF(G530="","",6.1078*(10^(((7.5*G530)/(237.3+G530)))))</f>
        <v>40.98797486</v>
      </c>
      <c r="X530" s="22">
        <f>IF(W530="","",(V530/W530)*100)</f>
        <v>74.68799426</v>
      </c>
      <c r="Y530" s="22">
        <f>O524+L530-O530</f>
        <v>22.38</v>
      </c>
      <c r="Z530" s="27"/>
      <c r="AA530" s="37">
        <v>1.0</v>
      </c>
      <c r="AB530" s="37">
        <v>1.0</v>
      </c>
      <c r="AC530" s="37">
        <v>2.0</v>
      </c>
      <c r="AD530" s="37">
        <v>2.0</v>
      </c>
      <c r="AE530" s="49" t="s">
        <v>307</v>
      </c>
    </row>
    <row r="531" ht="15.75" customHeight="1">
      <c r="A531" s="4" t="s">
        <v>64</v>
      </c>
      <c r="B531" s="29">
        <v>44095.0</v>
      </c>
      <c r="C531" s="3">
        <v>0.625</v>
      </c>
      <c r="D531" s="3">
        <v>0.75</v>
      </c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41" t="str">
        <f>E531</f>
        <v/>
      </c>
      <c r="S531" s="39"/>
      <c r="T531" s="39"/>
      <c r="U531" s="42"/>
      <c r="V531" s="22" t="str">
        <f t="shared" si="3"/>
        <v/>
      </c>
      <c r="W531" s="42"/>
      <c r="X531" s="42"/>
      <c r="Y531" s="42"/>
      <c r="Z531" s="32"/>
      <c r="AA531" s="45"/>
      <c r="AB531" s="45"/>
      <c r="AC531" s="45"/>
      <c r="AD531" s="45"/>
      <c r="AE531" s="52"/>
    </row>
    <row r="532" ht="15.75" customHeight="1">
      <c r="A532" s="8" t="s">
        <v>68</v>
      </c>
      <c r="B532" s="9">
        <v>44096.0</v>
      </c>
      <c r="C532" s="10">
        <v>0.375</v>
      </c>
      <c r="D532" s="10">
        <v>0.5</v>
      </c>
      <c r="E532" s="22">
        <v>35.2</v>
      </c>
      <c r="F532" s="22">
        <v>22.2</v>
      </c>
      <c r="G532" s="22">
        <v>28.9</v>
      </c>
      <c r="H532" s="22">
        <v>25.9</v>
      </c>
      <c r="I532" s="22">
        <v>2.4</v>
      </c>
      <c r="J532" s="22" t="s">
        <v>78</v>
      </c>
      <c r="K532" s="22">
        <v>28.7</v>
      </c>
      <c r="L532" s="22">
        <v>33.0</v>
      </c>
      <c r="M532" s="22" t="s">
        <v>71</v>
      </c>
      <c r="N532" s="22" t="s">
        <v>71</v>
      </c>
      <c r="O532" s="22">
        <v>91.03</v>
      </c>
      <c r="P532" s="22">
        <v>75.08</v>
      </c>
      <c r="Q532" s="22"/>
      <c r="R532" s="26">
        <f>E534</f>
        <v>35</v>
      </c>
      <c r="S532" s="22">
        <f>F532</f>
        <v>22.2</v>
      </c>
      <c r="T532" s="22">
        <f>(R532+S532)/2</f>
        <v>28.6</v>
      </c>
      <c r="U532" s="22">
        <f>IF(H532="","",6.1078*(10^(((7.5*H532)/(237.3+H532)))))</f>
        <v>33.41309631</v>
      </c>
      <c r="V532" s="22">
        <f t="shared" si="3"/>
        <v>31.01309631</v>
      </c>
      <c r="W532" s="22">
        <f>IF(G532="","",6.1078*(10^(((7.5*G532)/(237.3+G532)))))</f>
        <v>39.82192253</v>
      </c>
      <c r="X532" s="22">
        <f>IF(W532="","",(V532/W532)*100)</f>
        <v>77.87945519</v>
      </c>
      <c r="Y532" s="22">
        <f>P530+L532-O532</f>
        <v>15.19</v>
      </c>
      <c r="Z532" s="27"/>
      <c r="AA532" s="37"/>
      <c r="AB532" s="37"/>
      <c r="AC532" s="37"/>
      <c r="AD532" s="37"/>
      <c r="AE532" s="49"/>
    </row>
    <row r="533" ht="15.75" customHeight="1">
      <c r="A533" s="4" t="s">
        <v>68</v>
      </c>
      <c r="B533" s="29">
        <v>44096.0</v>
      </c>
      <c r="C533" s="3">
        <v>0.625</v>
      </c>
      <c r="D533" s="3">
        <v>0.75</v>
      </c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41" t="str">
        <f>E533</f>
        <v/>
      </c>
      <c r="S533" s="39"/>
      <c r="T533" s="39"/>
      <c r="U533" s="42"/>
      <c r="V533" s="22" t="str">
        <f t="shared" si="3"/>
        <v/>
      </c>
      <c r="W533" s="42"/>
      <c r="X533" s="42"/>
      <c r="Y533" s="42"/>
      <c r="Z533" s="32"/>
      <c r="AA533" s="45"/>
      <c r="AB533" s="45"/>
      <c r="AC533" s="45"/>
      <c r="AD533" s="45"/>
      <c r="AE533" s="52"/>
    </row>
    <row r="534" ht="15.75" customHeight="1">
      <c r="A534" s="8" t="s">
        <v>38</v>
      </c>
      <c r="B534" s="9">
        <v>44097.0</v>
      </c>
      <c r="C534" s="10">
        <v>0.375</v>
      </c>
      <c r="D534" s="10">
        <v>0.5</v>
      </c>
      <c r="E534" s="22">
        <v>35.0</v>
      </c>
      <c r="F534" s="22">
        <v>21.6</v>
      </c>
      <c r="G534" s="22">
        <v>28.9</v>
      </c>
      <c r="H534" s="22">
        <v>25.4</v>
      </c>
      <c r="I534" s="22">
        <v>4.1</v>
      </c>
      <c r="J534" s="22" t="s">
        <v>61</v>
      </c>
      <c r="K534" s="22">
        <v>27.9</v>
      </c>
      <c r="L534" s="22">
        <v>0.0</v>
      </c>
      <c r="M534" s="22" t="s">
        <v>71</v>
      </c>
      <c r="N534" s="22" t="s">
        <v>71</v>
      </c>
      <c r="O534" s="22">
        <v>68.32</v>
      </c>
      <c r="P534" s="22"/>
      <c r="Q534" s="22"/>
      <c r="R534" s="26">
        <f>E536</f>
        <v>35.2</v>
      </c>
      <c r="S534" s="22">
        <f>F534</f>
        <v>21.6</v>
      </c>
      <c r="T534" s="22">
        <f>(R534+S534)/2</f>
        <v>28.4</v>
      </c>
      <c r="U534" s="22">
        <f>IF(H534="","",6.1078*(10^(((7.5*H534)/(237.3+H534)))))</f>
        <v>32.43744129</v>
      </c>
      <c r="V534" s="22">
        <f t="shared" si="3"/>
        <v>29.63744129</v>
      </c>
      <c r="W534" s="22">
        <f>IF(G534="","",6.1078*(10^(((7.5*G534)/(237.3+G534)))))</f>
        <v>39.82192253</v>
      </c>
      <c r="X534" s="22">
        <f>IF(W534="","",(V534/W534)*100)</f>
        <v>74.42493835</v>
      </c>
      <c r="Y534" s="22">
        <f>P532+L534-O534</f>
        <v>6.76</v>
      </c>
      <c r="Z534" s="27"/>
      <c r="AA534" s="37">
        <v>1.0</v>
      </c>
      <c r="AB534" s="37">
        <v>1.0</v>
      </c>
      <c r="AC534" s="37">
        <v>2.0</v>
      </c>
      <c r="AD534" s="37">
        <v>2.0</v>
      </c>
      <c r="AE534" s="49"/>
    </row>
    <row r="535" ht="15.75" customHeight="1">
      <c r="A535" s="4" t="s">
        <v>38</v>
      </c>
      <c r="B535" s="29">
        <v>44097.0</v>
      </c>
      <c r="C535" s="3">
        <v>0.625</v>
      </c>
      <c r="D535" s="3">
        <v>0.75</v>
      </c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41" t="str">
        <f>E535</f>
        <v/>
      </c>
      <c r="S535" s="39"/>
      <c r="T535" s="39"/>
      <c r="U535" s="42"/>
      <c r="V535" s="22" t="str">
        <f t="shared" si="3"/>
        <v/>
      </c>
      <c r="W535" s="42"/>
      <c r="X535" s="42"/>
      <c r="Y535" s="42"/>
      <c r="Z535" s="32"/>
      <c r="AA535" s="45"/>
      <c r="AB535" s="45"/>
      <c r="AC535" s="45"/>
      <c r="AD535" s="45"/>
      <c r="AE535" s="52"/>
    </row>
    <row r="536" ht="15.75" customHeight="1">
      <c r="A536" s="8" t="s">
        <v>48</v>
      </c>
      <c r="B536" s="9">
        <v>44098.0</v>
      </c>
      <c r="C536" s="10">
        <v>0.375</v>
      </c>
      <c r="D536" s="10">
        <v>0.5</v>
      </c>
      <c r="E536" s="22">
        <v>35.2</v>
      </c>
      <c r="F536" s="22">
        <v>21.8</v>
      </c>
      <c r="G536" s="22">
        <v>28.2</v>
      </c>
      <c r="H536" s="22">
        <v>25.2</v>
      </c>
      <c r="I536" s="22">
        <v>2.1</v>
      </c>
      <c r="J536" s="22" t="s">
        <v>61</v>
      </c>
      <c r="K536" s="22">
        <v>28.5</v>
      </c>
      <c r="L536" s="22">
        <v>0.75</v>
      </c>
      <c r="M536" s="22"/>
      <c r="N536" s="22"/>
      <c r="O536" s="22">
        <v>66.38</v>
      </c>
      <c r="P536" s="22"/>
      <c r="Q536" s="22"/>
      <c r="R536" s="26">
        <f>E538</f>
        <v>34.6</v>
      </c>
      <c r="S536" s="22">
        <f>F536</f>
        <v>21.8</v>
      </c>
      <c r="T536" s="22">
        <f>(R536+S536)/2</f>
        <v>28.2</v>
      </c>
      <c r="U536" s="22">
        <f>IF(H536="","",6.1078*(10^(((7.5*H536)/(237.3+H536)))))</f>
        <v>32.05419006</v>
      </c>
      <c r="V536" s="22">
        <f t="shared" si="3"/>
        <v>29.65419006</v>
      </c>
      <c r="W536" s="22">
        <f>IF(G536="","",6.1078*(10^(((7.5*G536)/(237.3+G536)))))</f>
        <v>38.23798312</v>
      </c>
      <c r="X536" s="22">
        <f>IF(W536="","",(V536/W536)*100)</f>
        <v>77.55165843</v>
      </c>
      <c r="Y536" s="22">
        <f>O534+L536-O536</f>
        <v>2.69</v>
      </c>
      <c r="Z536" s="27"/>
      <c r="AA536" s="37">
        <v>1.0</v>
      </c>
      <c r="AB536" s="37">
        <v>1.0</v>
      </c>
      <c r="AC536" s="37">
        <v>2.0</v>
      </c>
      <c r="AD536" s="37">
        <v>2.0</v>
      </c>
      <c r="AE536" s="49"/>
    </row>
    <row r="537" ht="15.75" customHeight="1">
      <c r="A537" s="4" t="s">
        <v>48</v>
      </c>
      <c r="B537" s="29">
        <v>44098.0</v>
      </c>
      <c r="C537" s="3">
        <v>0.625</v>
      </c>
      <c r="D537" s="3">
        <v>0.75</v>
      </c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41" t="str">
        <f>E537</f>
        <v/>
      </c>
      <c r="S537" s="39"/>
      <c r="T537" s="39"/>
      <c r="U537" s="42"/>
      <c r="V537" s="22" t="str">
        <f t="shared" si="3"/>
        <v/>
      </c>
      <c r="W537" s="42"/>
      <c r="X537" s="42"/>
      <c r="Y537" s="42"/>
      <c r="Z537" s="32"/>
      <c r="AA537" s="45"/>
      <c r="AB537" s="45"/>
      <c r="AC537" s="45"/>
      <c r="AD537" s="45"/>
      <c r="AE537" s="52"/>
    </row>
    <row r="538" ht="15.75" customHeight="1">
      <c r="A538" s="8" t="s">
        <v>53</v>
      </c>
      <c r="B538" s="9">
        <v>44099.0</v>
      </c>
      <c r="C538" s="10">
        <v>0.375</v>
      </c>
      <c r="D538" s="10">
        <v>0.5</v>
      </c>
      <c r="E538" s="22">
        <v>34.6</v>
      </c>
      <c r="F538" s="22">
        <v>21.0</v>
      </c>
      <c r="G538" s="22">
        <v>29.0</v>
      </c>
      <c r="H538" s="22">
        <v>26.0</v>
      </c>
      <c r="I538" s="22">
        <v>1.8</v>
      </c>
      <c r="J538" s="22" t="s">
        <v>61</v>
      </c>
      <c r="K538" s="22">
        <v>28.5</v>
      </c>
      <c r="L538" s="22">
        <v>8.0</v>
      </c>
      <c r="M538" s="22"/>
      <c r="N538" s="22"/>
      <c r="O538" s="22">
        <v>67.26</v>
      </c>
      <c r="P538" s="22"/>
      <c r="Q538" s="22"/>
      <c r="R538" s="26" t="str">
        <f>E540</f>
        <v/>
      </c>
      <c r="S538" s="22">
        <f>F538</f>
        <v>21</v>
      </c>
      <c r="T538" s="22">
        <f>(R538+S538)/2</f>
        <v>10.5</v>
      </c>
      <c r="U538" s="22">
        <f>IF(H538="","",6.1078*(10^(((7.5*H538)/(237.3+H538)))))</f>
        <v>33.61126698</v>
      </c>
      <c r="V538" s="22">
        <f t="shared" si="3"/>
        <v>31.21126698</v>
      </c>
      <c r="W538" s="22">
        <f>IF(G538="","",6.1078*(10^(((7.5*G538)/(237.3+G538)))))</f>
        <v>40.05279577</v>
      </c>
      <c r="X538" s="22">
        <f>IF(W538="","",(V538/W538)*100)</f>
        <v>77.92531428</v>
      </c>
      <c r="Y538" s="22">
        <f>O536+L538-O538</f>
        <v>7.12</v>
      </c>
      <c r="Z538" s="27"/>
      <c r="AA538" s="37">
        <v>1.0</v>
      </c>
      <c r="AB538" s="37">
        <v>1.0</v>
      </c>
      <c r="AC538" s="37">
        <v>2.0</v>
      </c>
      <c r="AD538" s="37">
        <v>2.0</v>
      </c>
      <c r="AE538" s="49"/>
    </row>
    <row r="539" ht="15.75" customHeight="1">
      <c r="A539" s="4" t="s">
        <v>53</v>
      </c>
      <c r="B539" s="29">
        <v>44099.0</v>
      </c>
      <c r="C539" s="3">
        <v>0.625</v>
      </c>
      <c r="D539" s="3">
        <v>0.75</v>
      </c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41" t="str">
        <f>E539</f>
        <v/>
      </c>
      <c r="S539" s="39"/>
      <c r="T539" s="39"/>
      <c r="U539" s="42"/>
      <c r="V539" s="22" t="str">
        <f t="shared" si="3"/>
        <v/>
      </c>
      <c r="W539" s="42"/>
      <c r="X539" s="42"/>
      <c r="Y539" s="42"/>
      <c r="Z539" s="32"/>
      <c r="AA539" s="45"/>
      <c r="AB539" s="45"/>
      <c r="AC539" s="45"/>
      <c r="AD539" s="45"/>
      <c r="AE539" s="52"/>
    </row>
    <row r="540" ht="15.75" customHeight="1">
      <c r="A540" s="8" t="s">
        <v>58</v>
      </c>
      <c r="B540" s="9">
        <v>44100.0</v>
      </c>
      <c r="C540" s="10">
        <v>0.375</v>
      </c>
      <c r="D540" s="10">
        <v>0.5</v>
      </c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6" t="str">
        <f>E542</f>
        <v/>
      </c>
      <c r="S540" s="22"/>
      <c r="T540" s="22">
        <f>(R540+S540)/2</f>
        <v>0</v>
      </c>
      <c r="U540" s="22"/>
      <c r="V540" s="22" t="str">
        <f t="shared" si="3"/>
        <v/>
      </c>
      <c r="W540" s="22"/>
      <c r="X540" s="22"/>
      <c r="Y540" s="22"/>
      <c r="Z540" s="27"/>
      <c r="AA540" s="37"/>
      <c r="AB540" s="37"/>
      <c r="AC540" s="37"/>
      <c r="AD540" s="37"/>
      <c r="AE540" s="49"/>
    </row>
    <row r="541" ht="15.75" customHeight="1">
      <c r="A541" s="4" t="s">
        <v>58</v>
      </c>
      <c r="B541" s="29">
        <v>44100.0</v>
      </c>
      <c r="C541" s="3">
        <v>0.625</v>
      </c>
      <c r="D541" s="3">
        <v>0.75</v>
      </c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41" t="str">
        <f>E541</f>
        <v/>
      </c>
      <c r="S541" s="39"/>
      <c r="T541" s="39"/>
      <c r="U541" s="42"/>
      <c r="V541" s="22" t="str">
        <f t="shared" si="3"/>
        <v/>
      </c>
      <c r="W541" s="42"/>
      <c r="X541" s="42"/>
      <c r="Y541" s="42"/>
      <c r="Z541" s="32"/>
      <c r="AA541" s="45"/>
      <c r="AB541" s="45"/>
      <c r="AC541" s="45"/>
      <c r="AD541" s="45"/>
      <c r="AE541" s="52"/>
    </row>
    <row r="542" ht="15.75" customHeight="1">
      <c r="A542" s="8" t="s">
        <v>60</v>
      </c>
      <c r="B542" s="9">
        <v>44101.0</v>
      </c>
      <c r="C542" s="10">
        <v>0.375</v>
      </c>
      <c r="D542" s="10">
        <v>0.5</v>
      </c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6">
        <f>E544</f>
        <v>35</v>
      </c>
      <c r="S542" s="22"/>
      <c r="T542" s="22">
        <f>(R542+S542)/2</f>
        <v>17.5</v>
      </c>
      <c r="U542" s="22"/>
      <c r="V542" s="22" t="str">
        <f t="shared" si="3"/>
        <v/>
      </c>
      <c r="W542" s="22"/>
      <c r="X542" s="22"/>
      <c r="Y542" s="22"/>
      <c r="Z542" s="27"/>
      <c r="AA542" s="37"/>
      <c r="AB542" s="37"/>
      <c r="AC542" s="37"/>
      <c r="AD542" s="37"/>
      <c r="AE542" s="49"/>
    </row>
    <row r="543" ht="15.75" customHeight="1">
      <c r="A543" s="4" t="s">
        <v>60</v>
      </c>
      <c r="B543" s="29">
        <v>44101.0</v>
      </c>
      <c r="C543" s="3">
        <v>0.625</v>
      </c>
      <c r="D543" s="3">
        <v>0.75</v>
      </c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41" t="str">
        <f>E543</f>
        <v/>
      </c>
      <c r="S543" s="39"/>
      <c r="T543" s="39"/>
      <c r="U543" s="42"/>
      <c r="V543" s="22" t="str">
        <f t="shared" si="3"/>
        <v/>
      </c>
      <c r="W543" s="42"/>
      <c r="X543" s="42"/>
      <c r="Y543" s="42"/>
      <c r="Z543" s="32"/>
      <c r="AA543" s="45"/>
      <c r="AB543" s="45"/>
      <c r="AC543" s="45"/>
      <c r="AD543" s="45"/>
      <c r="AE543" s="52"/>
    </row>
    <row r="544" ht="15.75" customHeight="1">
      <c r="A544" s="8" t="s">
        <v>64</v>
      </c>
      <c r="B544" s="9">
        <v>44102.0</v>
      </c>
      <c r="C544" s="10">
        <v>0.375</v>
      </c>
      <c r="D544" s="10">
        <v>0.5</v>
      </c>
      <c r="E544" s="22">
        <v>35.0</v>
      </c>
      <c r="F544" s="22">
        <v>21.8</v>
      </c>
      <c r="G544" s="22">
        <v>28.8</v>
      </c>
      <c r="H544" s="22">
        <v>25.7</v>
      </c>
      <c r="I544" s="22">
        <v>2.8</v>
      </c>
      <c r="J544" s="22" t="s">
        <v>61</v>
      </c>
      <c r="K544" s="22">
        <v>28.5</v>
      </c>
      <c r="L544" s="22">
        <v>33.0</v>
      </c>
      <c r="M544" s="22"/>
      <c r="N544" s="22"/>
      <c r="O544" s="22">
        <v>79.48</v>
      </c>
      <c r="P544" s="22"/>
      <c r="Q544" s="22"/>
      <c r="R544" s="26">
        <f>E546</f>
        <v>35</v>
      </c>
      <c r="S544" s="22">
        <f>F544</f>
        <v>21.8</v>
      </c>
      <c r="T544" s="22">
        <f>(R544+S544)/2</f>
        <v>28.4</v>
      </c>
      <c r="U544" s="22">
        <f>IF(H544="","",6.1078*(10^(((7.5*H544)/(237.3+H544)))))</f>
        <v>33.01980784</v>
      </c>
      <c r="V544" s="22">
        <f t="shared" si="3"/>
        <v>30.53980784</v>
      </c>
      <c r="W544" s="22">
        <f>IF(G544="","",6.1078*(10^(((7.5*G544)/(237.3+G544)))))</f>
        <v>39.59220806</v>
      </c>
      <c r="X544" s="22">
        <f>IF(W544="","",(V544/W544)*100)</f>
        <v>77.13590459</v>
      </c>
      <c r="Y544" s="22">
        <f>O538+L544-O544</f>
        <v>20.78</v>
      </c>
      <c r="Z544" s="27"/>
      <c r="AA544" s="37">
        <v>1.0</v>
      </c>
      <c r="AB544" s="37">
        <v>1.0</v>
      </c>
      <c r="AC544" s="37">
        <v>3.0</v>
      </c>
      <c r="AD544" s="37">
        <v>2.0</v>
      </c>
      <c r="AE544" s="49"/>
    </row>
    <row r="545" ht="15.75" customHeight="1">
      <c r="A545" s="4" t="s">
        <v>64</v>
      </c>
      <c r="B545" s="29">
        <v>44102.0</v>
      </c>
      <c r="C545" s="3">
        <v>0.625</v>
      </c>
      <c r="D545" s="3">
        <v>0.75</v>
      </c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41" t="str">
        <f>E545</f>
        <v/>
      </c>
      <c r="S545" s="39"/>
      <c r="T545" s="39"/>
      <c r="U545" s="42"/>
      <c r="V545" s="22" t="str">
        <f t="shared" si="3"/>
        <v/>
      </c>
      <c r="W545" s="42"/>
      <c r="X545" s="42"/>
      <c r="Y545" s="42"/>
      <c r="Z545" s="32"/>
      <c r="AA545" s="45"/>
      <c r="AB545" s="45"/>
      <c r="AC545" s="45"/>
      <c r="AD545" s="45"/>
      <c r="AE545" s="52"/>
    </row>
    <row r="546" ht="15.75" customHeight="1">
      <c r="A546" s="8" t="s">
        <v>68</v>
      </c>
      <c r="B546" s="9">
        <v>44103.0</v>
      </c>
      <c r="C546" s="10">
        <v>0.375</v>
      </c>
      <c r="D546" s="10">
        <v>0.5</v>
      </c>
      <c r="E546" s="22">
        <v>35.0</v>
      </c>
      <c r="F546" s="22">
        <v>21.6</v>
      </c>
      <c r="G546" s="22">
        <v>28.6</v>
      </c>
      <c r="H546" s="22">
        <v>25.4</v>
      </c>
      <c r="I546" s="22">
        <v>2.8</v>
      </c>
      <c r="J546" s="22" t="s">
        <v>61</v>
      </c>
      <c r="K546" s="22">
        <v>29.9</v>
      </c>
      <c r="L546" s="22">
        <v>57.5</v>
      </c>
      <c r="M546" s="22"/>
      <c r="N546" s="22"/>
      <c r="O546" s="53" t="s">
        <v>195</v>
      </c>
      <c r="P546" s="22">
        <v>73.54</v>
      </c>
      <c r="Q546" s="22"/>
      <c r="R546" s="26">
        <f>E548</f>
        <v>34.2</v>
      </c>
      <c r="S546" s="22">
        <f>F546</f>
        <v>21.6</v>
      </c>
      <c r="T546" s="22">
        <f>(R546+S546)/2</f>
        <v>27.9</v>
      </c>
      <c r="U546" s="22">
        <f>IF(H546="","",6.1078*(10^(((7.5*H546)/(237.3+H546)))))</f>
        <v>32.43744129</v>
      </c>
      <c r="V546" s="22">
        <f t="shared" si="3"/>
        <v>29.87744129</v>
      </c>
      <c r="W546" s="22">
        <f>IF(G546="","",6.1078*(10^(((7.5*G546)/(237.3+G546)))))</f>
        <v>39.13623594</v>
      </c>
      <c r="X546" s="22">
        <f>IF(W546="","",(V546/W546)*100)</f>
        <v>76.34214321</v>
      </c>
      <c r="Y546" s="22"/>
      <c r="Z546" s="27"/>
      <c r="AA546" s="37">
        <v>1.0</v>
      </c>
      <c r="AB546" s="37">
        <v>1.0</v>
      </c>
      <c r="AC546" s="37">
        <v>2.0</v>
      </c>
      <c r="AD546" s="37">
        <v>2.0</v>
      </c>
      <c r="AE546" s="49"/>
    </row>
    <row r="547" ht="15.75" customHeight="1">
      <c r="A547" s="4" t="s">
        <v>68</v>
      </c>
      <c r="B547" s="29">
        <v>44103.0</v>
      </c>
      <c r="C547" s="3">
        <v>0.625</v>
      </c>
      <c r="D547" s="3">
        <v>0.75</v>
      </c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41" t="str">
        <f>E547</f>
        <v/>
      </c>
      <c r="S547" s="39"/>
      <c r="T547" s="39"/>
      <c r="U547" s="42"/>
      <c r="V547" s="22" t="str">
        <f t="shared" si="3"/>
        <v/>
      </c>
      <c r="W547" s="42"/>
      <c r="X547" s="42"/>
      <c r="Y547" s="42"/>
      <c r="Z547" s="32"/>
      <c r="AA547" s="45"/>
      <c r="AB547" s="45"/>
      <c r="AC547" s="45"/>
      <c r="AD547" s="45"/>
      <c r="AE547" s="52"/>
    </row>
    <row r="548" ht="15.75" customHeight="1">
      <c r="A548" s="8" t="s">
        <v>38</v>
      </c>
      <c r="B548" s="9">
        <v>44104.0</v>
      </c>
      <c r="C548" s="10">
        <v>0.375</v>
      </c>
      <c r="D548" s="10">
        <v>0.5</v>
      </c>
      <c r="E548" s="22">
        <v>34.2</v>
      </c>
      <c r="F548" s="22">
        <v>22.2</v>
      </c>
      <c r="G548" s="22">
        <v>28.6</v>
      </c>
      <c r="H548" s="22">
        <v>25.6</v>
      </c>
      <c r="I548" s="22">
        <v>2.3</v>
      </c>
      <c r="J548" s="22" t="s">
        <v>61</v>
      </c>
      <c r="K548" s="22">
        <v>28.5</v>
      </c>
      <c r="L548" s="22">
        <v>0.75</v>
      </c>
      <c r="M548" s="22"/>
      <c r="N548" s="22"/>
      <c r="O548" s="22">
        <v>68.92</v>
      </c>
      <c r="P548" s="22"/>
      <c r="Q548" s="22"/>
      <c r="R548" s="26">
        <f>E550</f>
        <v>35.4</v>
      </c>
      <c r="S548" s="22">
        <f>F548</f>
        <v>22.2</v>
      </c>
      <c r="T548" s="22">
        <f>(R548+S548)/2</f>
        <v>28.8</v>
      </c>
      <c r="U548" s="22">
        <f>IF(H548="","",6.1078*(10^(((7.5*H548)/(237.3+H548)))))</f>
        <v>32.82468122</v>
      </c>
      <c r="V548" s="22">
        <f t="shared" si="3"/>
        <v>30.42468122</v>
      </c>
      <c r="W548" s="22">
        <f>IF(G548="","",6.1078*(10^(((7.5*G548)/(237.3+G548)))))</f>
        <v>39.13623594</v>
      </c>
      <c r="X548" s="22">
        <f>IF(W548="","",(V548/W548)*100)</f>
        <v>77.74043795</v>
      </c>
      <c r="Y548" s="22">
        <f>P546+L548-O548</f>
        <v>5.37</v>
      </c>
      <c r="Z548" s="27"/>
      <c r="AA548" s="37">
        <v>1.0</v>
      </c>
      <c r="AB548" s="37">
        <v>1.0</v>
      </c>
      <c r="AC548" s="37">
        <v>3.0</v>
      </c>
      <c r="AD548" s="37">
        <v>2.0</v>
      </c>
      <c r="AE548" s="49"/>
    </row>
    <row r="549" ht="15.75" customHeight="1">
      <c r="A549" s="4" t="s">
        <v>38</v>
      </c>
      <c r="B549" s="29">
        <v>44104.0</v>
      </c>
      <c r="C549" s="3">
        <v>0.625</v>
      </c>
      <c r="D549" s="3">
        <v>0.75</v>
      </c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41" t="str">
        <f>E549</f>
        <v/>
      </c>
      <c r="S549" s="39"/>
      <c r="T549" s="39"/>
      <c r="U549" s="42"/>
      <c r="V549" s="22" t="str">
        <f t="shared" si="3"/>
        <v/>
      </c>
      <c r="W549" s="42"/>
      <c r="X549" s="42"/>
      <c r="Y549" s="42"/>
      <c r="Z549" s="32"/>
      <c r="AA549" s="45"/>
      <c r="AB549" s="45"/>
      <c r="AC549" s="45"/>
      <c r="AD549" s="45"/>
      <c r="AE549" s="52"/>
    </row>
    <row r="550" ht="15.75" customHeight="1">
      <c r="A550" s="8" t="s">
        <v>48</v>
      </c>
      <c r="B550" s="9">
        <v>44105.0</v>
      </c>
      <c r="C550" s="10">
        <v>0.375</v>
      </c>
      <c r="D550" s="10">
        <v>0.5</v>
      </c>
      <c r="E550" s="22">
        <v>35.4</v>
      </c>
      <c r="F550" s="22">
        <v>21.5</v>
      </c>
      <c r="G550" s="22">
        <v>29.8</v>
      </c>
      <c r="H550" s="22">
        <v>25.9</v>
      </c>
      <c r="I550" s="22">
        <v>1.3</v>
      </c>
      <c r="J550" s="22" t="s">
        <v>61</v>
      </c>
      <c r="K550" s="22">
        <v>29.5</v>
      </c>
      <c r="L550" s="22">
        <v>0.75</v>
      </c>
      <c r="M550" s="22"/>
      <c r="N550" s="22"/>
      <c r="O550" s="22">
        <v>63.06</v>
      </c>
      <c r="P550" s="22"/>
      <c r="Q550" s="22"/>
      <c r="R550" s="26">
        <f>E552</f>
        <v>35.6</v>
      </c>
      <c r="S550" s="22">
        <f>F550</f>
        <v>21.5</v>
      </c>
      <c r="T550" s="22">
        <f>(R550+S550)/2</f>
        <v>28.55</v>
      </c>
      <c r="U550" s="22">
        <f>IF(H550="","",6.1078*(10^(((7.5*H550)/(237.3+H550)))))</f>
        <v>33.41309631</v>
      </c>
      <c r="V550" s="22">
        <f t="shared" si="3"/>
        <v>30.29309631</v>
      </c>
      <c r="W550" s="22">
        <f>IF(G550="","",6.1078*(10^(((7.5*G550)/(237.3+G550)))))</f>
        <v>41.94208964</v>
      </c>
      <c r="X550" s="22">
        <f>IF(W550="","",(V550/W550)*100)</f>
        <v>72.22600631</v>
      </c>
      <c r="Y550" s="22">
        <f>O548+L550-O550</f>
        <v>6.61</v>
      </c>
      <c r="Z550" s="27"/>
      <c r="AA550" s="37">
        <v>1.0</v>
      </c>
      <c r="AB550" s="37">
        <v>1.0</v>
      </c>
      <c r="AC550" s="37">
        <v>2.0</v>
      </c>
      <c r="AD550" s="37">
        <v>2.0</v>
      </c>
      <c r="AE550" s="49"/>
    </row>
    <row r="551" ht="15.75" customHeight="1">
      <c r="A551" s="4" t="s">
        <v>48</v>
      </c>
      <c r="B551" s="29">
        <v>44105.0</v>
      </c>
      <c r="C551" s="3">
        <v>0.625</v>
      </c>
      <c r="D551" s="3">
        <v>0.75</v>
      </c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41" t="str">
        <f>E551</f>
        <v/>
      </c>
      <c r="S551" s="39"/>
      <c r="T551" s="39"/>
      <c r="U551" s="42"/>
      <c r="V551" s="22" t="str">
        <f t="shared" si="3"/>
        <v/>
      </c>
      <c r="W551" s="42"/>
      <c r="X551" s="42"/>
      <c r="Y551" s="42"/>
      <c r="Z551" s="32"/>
      <c r="AA551" s="45"/>
      <c r="AB551" s="45"/>
      <c r="AC551" s="45"/>
      <c r="AD551" s="45"/>
      <c r="AE551" s="52"/>
    </row>
    <row r="552" ht="15.75" customHeight="1">
      <c r="A552" s="8" t="s">
        <v>53</v>
      </c>
      <c r="B552" s="9">
        <v>44106.0</v>
      </c>
      <c r="C552" s="10">
        <v>0.375</v>
      </c>
      <c r="D552" s="10">
        <v>0.5</v>
      </c>
      <c r="E552" s="22">
        <v>35.6</v>
      </c>
      <c r="F552" s="22">
        <v>21.8</v>
      </c>
      <c r="G552" s="22">
        <v>28.6</v>
      </c>
      <c r="H552" s="22">
        <v>25.6</v>
      </c>
      <c r="I552" s="22">
        <v>2.6</v>
      </c>
      <c r="J552" s="22" t="s">
        <v>61</v>
      </c>
      <c r="K552" s="22">
        <v>28.9</v>
      </c>
      <c r="L552" s="22">
        <v>0.0</v>
      </c>
      <c r="M552" s="22"/>
      <c r="N552" s="22"/>
      <c r="O552" s="22">
        <v>58.08</v>
      </c>
      <c r="P552" s="22">
        <v>72.07</v>
      </c>
      <c r="Q552" s="22"/>
      <c r="R552" s="26" t="str">
        <f>E554</f>
        <v/>
      </c>
      <c r="S552" s="22">
        <f>F552</f>
        <v>21.8</v>
      </c>
      <c r="T552" s="22">
        <f>(R552+S552)/2</f>
        <v>10.9</v>
      </c>
      <c r="U552" s="22">
        <f>IF(H552="","",6.1078*(10^(((7.5*H552)/(237.3+H552)))))</f>
        <v>32.82468122</v>
      </c>
      <c r="V552" s="22">
        <f t="shared" si="3"/>
        <v>30.42468122</v>
      </c>
      <c r="W552" s="22">
        <f>IF(G552="","",6.1078*(10^(((7.5*G552)/(237.3+G552)))))</f>
        <v>39.13623594</v>
      </c>
      <c r="X552" s="22">
        <f>IF(W552="","",(V552/W552)*100)</f>
        <v>77.74043795</v>
      </c>
      <c r="Y552" s="22">
        <f>O550+L552-O552</f>
        <v>4.98</v>
      </c>
      <c r="Z552" s="27"/>
      <c r="AA552" s="37">
        <v>1.0</v>
      </c>
      <c r="AB552" s="37">
        <v>2.0</v>
      </c>
      <c r="AC552" s="37">
        <v>1.0</v>
      </c>
      <c r="AD552" s="37">
        <v>2.0</v>
      </c>
      <c r="AE552" s="49"/>
    </row>
    <row r="553" ht="15.75" customHeight="1">
      <c r="A553" s="4" t="s">
        <v>53</v>
      </c>
      <c r="B553" s="29">
        <v>44106.0</v>
      </c>
      <c r="C553" s="3">
        <v>0.625</v>
      </c>
      <c r="D553" s="3">
        <v>0.75</v>
      </c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41" t="str">
        <f>E553</f>
        <v/>
      </c>
      <c r="S553" s="39"/>
      <c r="T553" s="39"/>
      <c r="U553" s="42"/>
      <c r="V553" s="22" t="str">
        <f t="shared" si="3"/>
        <v/>
      </c>
      <c r="W553" s="42"/>
      <c r="X553" s="42"/>
      <c r="Y553" s="42"/>
      <c r="Z553" s="32"/>
      <c r="AA553" s="45"/>
      <c r="AB553" s="45"/>
      <c r="AC553" s="45"/>
      <c r="AD553" s="45"/>
      <c r="AE553" s="52"/>
    </row>
    <row r="554" ht="15.75" customHeight="1">
      <c r="A554" s="8" t="s">
        <v>58</v>
      </c>
      <c r="B554" s="9">
        <v>44107.0</v>
      </c>
      <c r="C554" s="10">
        <v>0.375</v>
      </c>
      <c r="D554" s="10">
        <v>0.5</v>
      </c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6" t="str">
        <f>E556</f>
        <v/>
      </c>
      <c r="S554" s="22"/>
      <c r="T554" s="22">
        <f>(R554+S554)/2</f>
        <v>0</v>
      </c>
      <c r="U554" s="22"/>
      <c r="V554" s="22" t="str">
        <f t="shared" si="3"/>
        <v/>
      </c>
      <c r="W554" s="22"/>
      <c r="X554" s="22"/>
      <c r="Y554" s="22"/>
      <c r="Z554" s="27"/>
      <c r="AA554" s="37"/>
      <c r="AB554" s="37"/>
      <c r="AC554" s="37"/>
      <c r="AD554" s="37"/>
      <c r="AE554" s="49"/>
    </row>
    <row r="555" ht="15.75" customHeight="1">
      <c r="A555" s="4" t="s">
        <v>58</v>
      </c>
      <c r="B555" s="29">
        <v>44107.0</v>
      </c>
      <c r="C555" s="3">
        <v>0.625</v>
      </c>
      <c r="D555" s="3">
        <v>0.75</v>
      </c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41" t="str">
        <f>E555</f>
        <v/>
      </c>
      <c r="S555" s="39"/>
      <c r="T555" s="39"/>
      <c r="U555" s="42"/>
      <c r="V555" s="22" t="str">
        <f t="shared" si="3"/>
        <v/>
      </c>
      <c r="W555" s="42"/>
      <c r="X555" s="42"/>
      <c r="Y555" s="42"/>
      <c r="Z555" s="32"/>
      <c r="AA555" s="45"/>
      <c r="AB555" s="45"/>
      <c r="AC555" s="45"/>
      <c r="AD555" s="45"/>
      <c r="AE555" s="52"/>
    </row>
    <row r="556" ht="15.75" customHeight="1">
      <c r="A556" s="8" t="s">
        <v>60</v>
      </c>
      <c r="B556" s="9">
        <v>44108.0</v>
      </c>
      <c r="C556" s="10">
        <v>0.375</v>
      </c>
      <c r="D556" s="10">
        <v>0.5</v>
      </c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22"/>
      <c r="Q556" s="22"/>
      <c r="R556" s="26">
        <f>E558</f>
        <v>36.5</v>
      </c>
      <c r="S556" s="22"/>
      <c r="T556" s="22">
        <f>(R556+S556)/2</f>
        <v>18.25</v>
      </c>
      <c r="U556" s="22"/>
      <c r="V556" s="22" t="str">
        <f t="shared" si="3"/>
        <v/>
      </c>
      <c r="W556" s="22"/>
      <c r="X556" s="22"/>
      <c r="Y556" s="22"/>
      <c r="Z556" s="27"/>
      <c r="AA556" s="37"/>
      <c r="AB556" s="37"/>
      <c r="AC556" s="37"/>
      <c r="AD556" s="37"/>
      <c r="AE556" s="49"/>
    </row>
    <row r="557" ht="15.75" customHeight="1">
      <c r="A557" s="4" t="s">
        <v>60</v>
      </c>
      <c r="B557" s="29">
        <v>44108.0</v>
      </c>
      <c r="C557" s="3">
        <v>0.625</v>
      </c>
      <c r="D557" s="3">
        <v>0.75</v>
      </c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41" t="str">
        <f>E557</f>
        <v/>
      </c>
      <c r="S557" s="39"/>
      <c r="T557" s="39"/>
      <c r="U557" s="42"/>
      <c r="V557" s="22" t="str">
        <f t="shared" si="3"/>
        <v/>
      </c>
      <c r="W557" s="42"/>
      <c r="X557" s="42"/>
      <c r="Y557" s="42"/>
      <c r="Z557" s="32"/>
      <c r="AA557" s="45"/>
      <c r="AB557" s="45"/>
      <c r="AC557" s="45"/>
      <c r="AD557" s="45"/>
      <c r="AE557" s="52"/>
    </row>
    <row r="558" ht="15.75" customHeight="1">
      <c r="A558" s="8" t="s">
        <v>64</v>
      </c>
      <c r="B558" s="9">
        <v>44109.0</v>
      </c>
      <c r="C558" s="10">
        <v>0.375</v>
      </c>
      <c r="D558" s="10">
        <v>0.5</v>
      </c>
      <c r="E558" s="22">
        <v>36.5</v>
      </c>
      <c r="F558" s="22">
        <v>21.4</v>
      </c>
      <c r="G558" s="22">
        <v>28.6</v>
      </c>
      <c r="H558" s="22">
        <v>25.9</v>
      </c>
      <c r="I558" s="22">
        <v>2.0</v>
      </c>
      <c r="J558" s="22" t="s">
        <v>61</v>
      </c>
      <c r="K558" s="22">
        <v>28.9</v>
      </c>
      <c r="L558" s="22">
        <v>27.0</v>
      </c>
      <c r="M558" s="22"/>
      <c r="N558" s="22"/>
      <c r="O558" s="22">
        <v>79.89</v>
      </c>
      <c r="P558" s="22"/>
      <c r="Q558" s="22"/>
      <c r="R558" s="26">
        <f>E560</f>
        <v>33.1</v>
      </c>
      <c r="S558" s="22">
        <f>F558</f>
        <v>21.4</v>
      </c>
      <c r="T558" s="22">
        <f>(R558+S558)/2</f>
        <v>27.25</v>
      </c>
      <c r="U558" s="22">
        <f>IF(H558="","",6.1078*(10^(((7.5*H558)/(237.3+H558)))))</f>
        <v>33.41309631</v>
      </c>
      <c r="V558" s="22">
        <f t="shared" si="3"/>
        <v>31.25309631</v>
      </c>
      <c r="W558" s="22">
        <f>IF(G558="","",6.1078*(10^(((7.5*G558)/(237.3+G558)))))</f>
        <v>39.13623594</v>
      </c>
      <c r="X558" s="22">
        <f>IF(W558="","",(V558/W558)*100)</f>
        <v>79.85718493</v>
      </c>
      <c r="Y558" s="22">
        <f>P552+L558-O558</f>
        <v>19.18</v>
      </c>
      <c r="Z558" s="27"/>
      <c r="AA558" s="37">
        <v>1.0</v>
      </c>
      <c r="AB558" s="37">
        <v>1.0</v>
      </c>
      <c r="AC558" s="37">
        <v>2.0</v>
      </c>
      <c r="AD558" s="37">
        <v>2.0</v>
      </c>
      <c r="AE558" s="49"/>
    </row>
    <row r="559" ht="15.75" customHeight="1">
      <c r="A559" s="4" t="s">
        <v>64</v>
      </c>
      <c r="B559" s="29">
        <v>44109.0</v>
      </c>
      <c r="C559" s="3">
        <v>0.625</v>
      </c>
      <c r="D559" s="3">
        <v>0.75</v>
      </c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41" t="str">
        <f>E559</f>
        <v/>
      </c>
      <c r="S559" s="39"/>
      <c r="T559" s="39"/>
      <c r="U559" s="39"/>
      <c r="V559" s="22" t="str">
        <f t="shared" si="3"/>
        <v/>
      </c>
      <c r="W559" s="39"/>
      <c r="X559" s="39"/>
      <c r="Y559" s="42"/>
      <c r="Z559" s="32"/>
      <c r="AA559" s="45"/>
      <c r="AB559" s="45"/>
      <c r="AC559" s="45"/>
      <c r="AD559" s="45"/>
      <c r="AE559" s="52"/>
    </row>
    <row r="560" ht="15.75" customHeight="1">
      <c r="A560" s="8" t="s">
        <v>68</v>
      </c>
      <c r="B560" s="9">
        <v>44110.0</v>
      </c>
      <c r="C560" s="10">
        <v>0.375</v>
      </c>
      <c r="D560" s="10">
        <v>0.5</v>
      </c>
      <c r="E560" s="22">
        <v>33.1</v>
      </c>
      <c r="F560" s="22">
        <v>21.3</v>
      </c>
      <c r="G560" s="22">
        <v>29.1</v>
      </c>
      <c r="H560" s="22">
        <v>26.3</v>
      </c>
      <c r="I560" s="22">
        <v>2.6</v>
      </c>
      <c r="J560" s="22" t="s">
        <v>61</v>
      </c>
      <c r="K560" s="22">
        <v>27.5</v>
      </c>
      <c r="L560" s="22">
        <v>61.0</v>
      </c>
      <c r="M560" s="22"/>
      <c r="N560" s="22"/>
      <c r="O560" s="53" t="s">
        <v>195</v>
      </c>
      <c r="P560" s="22">
        <v>73.68</v>
      </c>
      <c r="Q560" s="22"/>
      <c r="R560" s="26">
        <f>E562</f>
        <v>33</v>
      </c>
      <c r="S560" s="22">
        <f>F560</f>
        <v>21.3</v>
      </c>
      <c r="T560" s="22">
        <f>(R560+S560)/2</f>
        <v>27.15</v>
      </c>
      <c r="U560" s="22">
        <f>IF(H560="","",6.1078*(10^(((7.5*H560)/(237.3+H560)))))</f>
        <v>34.21193795</v>
      </c>
      <c r="V560" s="22">
        <f t="shared" si="3"/>
        <v>31.97193795</v>
      </c>
      <c r="W560" s="22">
        <f>IF(G560="","",6.1078*(10^(((7.5*G560)/(237.3+G560)))))</f>
        <v>40.2848327</v>
      </c>
      <c r="X560" s="22">
        <f>IF(W560="","",(V560/W560)*100)</f>
        <v>79.36470329</v>
      </c>
      <c r="Y560" s="22"/>
      <c r="Z560" s="27"/>
      <c r="AA560" s="37">
        <v>1.0</v>
      </c>
      <c r="AB560" s="37">
        <v>2.0</v>
      </c>
      <c r="AC560" s="37">
        <v>2.0</v>
      </c>
      <c r="AD560" s="37">
        <v>2.0</v>
      </c>
      <c r="AE560" s="49" t="s">
        <v>312</v>
      </c>
    </row>
    <row r="561" ht="15.75" customHeight="1">
      <c r="A561" s="4" t="s">
        <v>68</v>
      </c>
      <c r="B561" s="29">
        <v>44110.0</v>
      </c>
      <c r="C561" s="3">
        <v>0.625</v>
      </c>
      <c r="D561" s="3">
        <v>0.75</v>
      </c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41" t="str">
        <f>E561</f>
        <v/>
      </c>
      <c r="S561" s="39"/>
      <c r="T561" s="39"/>
      <c r="U561" s="39"/>
      <c r="V561" s="22" t="str">
        <f t="shared" si="3"/>
        <v/>
      </c>
      <c r="W561" s="39"/>
      <c r="X561" s="39"/>
      <c r="Y561" s="42"/>
      <c r="Z561" s="32"/>
      <c r="AA561" s="45"/>
      <c r="AB561" s="45"/>
      <c r="AC561" s="45"/>
      <c r="AD561" s="45"/>
      <c r="AE561" s="52"/>
    </row>
    <row r="562" ht="15.75" customHeight="1">
      <c r="A562" s="8" t="s">
        <v>38</v>
      </c>
      <c r="B562" s="9">
        <v>44111.0</v>
      </c>
      <c r="C562" s="10">
        <v>0.375</v>
      </c>
      <c r="D562" s="10">
        <v>0.5</v>
      </c>
      <c r="E562" s="22">
        <v>33.0</v>
      </c>
      <c r="F562" s="22">
        <v>21.2</v>
      </c>
      <c r="G562" s="22">
        <v>28.4</v>
      </c>
      <c r="H562" s="22">
        <v>26.0</v>
      </c>
      <c r="I562" s="22">
        <v>1.7</v>
      </c>
      <c r="J562" s="22" t="s">
        <v>61</v>
      </c>
      <c r="K562" s="22">
        <v>27.1</v>
      </c>
      <c r="L562" s="22">
        <v>24.5</v>
      </c>
      <c r="M562" s="22"/>
      <c r="N562" s="22"/>
      <c r="O562" s="142">
        <v>89.62</v>
      </c>
      <c r="P562" s="142"/>
      <c r="Q562" s="22"/>
      <c r="R562" s="26">
        <f>E564</f>
        <v>35.4</v>
      </c>
      <c r="S562" s="22">
        <f>F562</f>
        <v>21.2</v>
      </c>
      <c r="T562" s="22">
        <f>(R562+S562)/2</f>
        <v>28.3</v>
      </c>
      <c r="U562" s="22">
        <f>IF(H562="","",6.1078*(10^(((7.5*H562)/(237.3+H562)))))</f>
        <v>33.61126698</v>
      </c>
      <c r="V562" s="22">
        <f t="shared" si="3"/>
        <v>31.69126698</v>
      </c>
      <c r="W562" s="22">
        <f>IF(G562="","",6.1078*(10^(((7.5*G562)/(237.3+G562)))))</f>
        <v>38.68484051</v>
      </c>
      <c r="X562" s="22">
        <f>IF(W562="","",(V562/W562)*100)</f>
        <v>81.92166898</v>
      </c>
      <c r="Y562" s="22">
        <f>P560+L562-O562</f>
        <v>8.56</v>
      </c>
      <c r="Z562" s="27"/>
      <c r="AA562" s="37">
        <v>1.0</v>
      </c>
      <c r="AB562" s="37">
        <v>1.0</v>
      </c>
      <c r="AC562" s="37">
        <v>2.0</v>
      </c>
      <c r="AD562" s="37">
        <v>2.0</v>
      </c>
      <c r="AE562" s="49"/>
    </row>
    <row r="563" ht="15.75" customHeight="1">
      <c r="A563" s="4" t="s">
        <v>38</v>
      </c>
      <c r="B563" s="29">
        <v>44111.0</v>
      </c>
      <c r="C563" s="3">
        <v>0.625</v>
      </c>
      <c r="D563" s="3">
        <v>0.75</v>
      </c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41" t="str">
        <f>E563</f>
        <v/>
      </c>
      <c r="S563" s="39"/>
      <c r="T563" s="39"/>
      <c r="U563" s="39"/>
      <c r="V563" s="22" t="str">
        <f t="shared" si="3"/>
        <v/>
      </c>
      <c r="W563" s="39"/>
      <c r="X563" s="39"/>
      <c r="Y563" s="42"/>
      <c r="Z563" s="32"/>
      <c r="AA563" s="45"/>
      <c r="AB563" s="45"/>
      <c r="AC563" s="45"/>
      <c r="AD563" s="45"/>
      <c r="AE563" s="52"/>
    </row>
    <row r="564" ht="15.75" customHeight="1">
      <c r="A564" s="8" t="s">
        <v>48</v>
      </c>
      <c r="B564" s="9">
        <v>44112.0</v>
      </c>
      <c r="C564" s="10">
        <v>0.375</v>
      </c>
      <c r="D564" s="10">
        <v>0.5</v>
      </c>
      <c r="E564" s="22">
        <v>35.4</v>
      </c>
      <c r="F564" s="22">
        <v>21.6</v>
      </c>
      <c r="G564" s="22">
        <v>29.0</v>
      </c>
      <c r="H564" s="22">
        <v>25.6</v>
      </c>
      <c r="I564" s="22">
        <v>2.9</v>
      </c>
      <c r="J564" s="22" t="s">
        <v>61</v>
      </c>
      <c r="K564" s="22">
        <v>27.4</v>
      </c>
      <c r="L564" s="22">
        <v>0.0</v>
      </c>
      <c r="M564" s="22"/>
      <c r="N564" s="22"/>
      <c r="O564" s="22">
        <v>83.16</v>
      </c>
      <c r="P564" s="22"/>
      <c r="Q564" s="22"/>
      <c r="R564" s="26">
        <f>E566</f>
        <v>35.3</v>
      </c>
      <c r="S564" s="22">
        <f>F564</f>
        <v>21.6</v>
      </c>
      <c r="T564" s="22">
        <f>(R564+S564)/2</f>
        <v>28.45</v>
      </c>
      <c r="U564" s="22">
        <f>IF(H564="","",6.1078*(10^(((7.5*H564)/(237.3+H564)))))</f>
        <v>32.82468122</v>
      </c>
      <c r="V564" s="22">
        <f t="shared" si="3"/>
        <v>30.10468122</v>
      </c>
      <c r="W564" s="22">
        <f>IF(G564="","",6.1078*(10^(((7.5*G564)/(237.3+G564)))))</f>
        <v>40.05279577</v>
      </c>
      <c r="X564" s="22">
        <f>IF(W564="","",(V564/W564)*100)</f>
        <v>75.16249649</v>
      </c>
      <c r="Y564" s="22">
        <f>O562+L564-O564</f>
        <v>6.46</v>
      </c>
      <c r="Z564" s="27"/>
      <c r="AA564" s="37">
        <v>1.0</v>
      </c>
      <c r="AB564" s="37">
        <v>1.0</v>
      </c>
      <c r="AC564" s="37">
        <v>1.0</v>
      </c>
      <c r="AD564" s="37">
        <v>1.0</v>
      </c>
      <c r="AE564" s="49"/>
    </row>
    <row r="565" ht="15.75" customHeight="1">
      <c r="A565" s="4" t="s">
        <v>48</v>
      </c>
      <c r="B565" s="29">
        <v>44112.0</v>
      </c>
      <c r="C565" s="3">
        <v>0.625</v>
      </c>
      <c r="D565" s="3">
        <v>0.75</v>
      </c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39"/>
      <c r="Q565" s="39"/>
      <c r="R565" s="41" t="str">
        <f>E565</f>
        <v/>
      </c>
      <c r="S565" s="39"/>
      <c r="T565" s="39"/>
      <c r="U565" s="39"/>
      <c r="V565" s="22" t="str">
        <f t="shared" si="3"/>
        <v/>
      </c>
      <c r="W565" s="39"/>
      <c r="X565" s="39"/>
      <c r="Y565" s="42"/>
      <c r="Z565" s="32"/>
      <c r="AA565" s="45"/>
      <c r="AB565" s="45"/>
      <c r="AC565" s="45"/>
      <c r="AD565" s="45"/>
      <c r="AE565" s="52"/>
    </row>
    <row r="566" ht="15.75" customHeight="1">
      <c r="A566" s="8" t="s">
        <v>53</v>
      </c>
      <c r="B566" s="9">
        <v>44113.0</v>
      </c>
      <c r="C566" s="10">
        <v>0.375</v>
      </c>
      <c r="D566" s="10">
        <v>0.5</v>
      </c>
      <c r="E566" s="22">
        <v>35.3</v>
      </c>
      <c r="F566" s="22">
        <v>21.5</v>
      </c>
      <c r="G566" s="22">
        <v>29.6</v>
      </c>
      <c r="H566" s="22">
        <v>26.1</v>
      </c>
      <c r="I566" s="22">
        <v>2.4</v>
      </c>
      <c r="J566" s="22" t="s">
        <v>61</v>
      </c>
      <c r="K566" s="22">
        <v>28.5</v>
      </c>
      <c r="L566" s="22">
        <v>0.0</v>
      </c>
      <c r="M566" s="22"/>
      <c r="N566" s="22"/>
      <c r="O566" s="22">
        <v>77.76</v>
      </c>
      <c r="P566" s="22"/>
      <c r="Q566" s="22"/>
      <c r="R566" s="26" t="str">
        <f>E568</f>
        <v/>
      </c>
      <c r="S566" s="22">
        <f>F566</f>
        <v>21.5</v>
      </c>
      <c r="T566" s="22">
        <f>(R566+S566)/2</f>
        <v>10.75</v>
      </c>
      <c r="U566" s="22">
        <f>IF(H566="","",6.1078*(10^(((7.5*H566)/(237.3+H566)))))</f>
        <v>33.81046118</v>
      </c>
      <c r="V566" s="22">
        <f t="shared" si="3"/>
        <v>31.01046118</v>
      </c>
      <c r="W566" s="22">
        <f>IF(G566="","",6.1078*(10^(((7.5*G566)/(237.3+G566)))))</f>
        <v>41.46264535</v>
      </c>
      <c r="X566" s="22">
        <f>IF(W566="","",(V566/W566)*100)</f>
        <v>74.79132342</v>
      </c>
      <c r="Y566" s="22">
        <f>O564+L566-O566</f>
        <v>5.4</v>
      </c>
      <c r="Z566" s="27"/>
      <c r="AA566" s="37">
        <v>1.0</v>
      </c>
      <c r="AB566" s="37">
        <v>1.0</v>
      </c>
      <c r="AC566" s="37">
        <v>2.0</v>
      </c>
      <c r="AD566" s="37">
        <v>2.0</v>
      </c>
      <c r="AE566" s="49"/>
    </row>
    <row r="567" ht="15.75" customHeight="1">
      <c r="A567" s="4" t="s">
        <v>53</v>
      </c>
      <c r="B567" s="29">
        <v>44113.0</v>
      </c>
      <c r="C567" s="3">
        <v>0.625</v>
      </c>
      <c r="D567" s="3">
        <v>0.75</v>
      </c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41" t="str">
        <f>E567</f>
        <v/>
      </c>
      <c r="S567" s="39"/>
      <c r="T567" s="39"/>
      <c r="U567" s="39"/>
      <c r="V567" s="22" t="str">
        <f t="shared" si="3"/>
        <v/>
      </c>
      <c r="W567" s="39"/>
      <c r="X567" s="39"/>
      <c r="Y567" s="42"/>
      <c r="Z567" s="32"/>
      <c r="AA567" s="45"/>
      <c r="AB567" s="45"/>
      <c r="AC567" s="45"/>
      <c r="AD567" s="45"/>
      <c r="AE567" s="52"/>
    </row>
    <row r="568" ht="15.75" customHeight="1">
      <c r="A568" s="8" t="s">
        <v>58</v>
      </c>
      <c r="B568" s="9">
        <v>44114.0</v>
      </c>
      <c r="C568" s="10">
        <v>0.375</v>
      </c>
      <c r="D568" s="10">
        <v>0.5</v>
      </c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6" t="str">
        <f>E570</f>
        <v/>
      </c>
      <c r="S568" s="22"/>
      <c r="T568" s="22">
        <f>(R568+S568)/2</f>
        <v>0</v>
      </c>
      <c r="U568" s="22"/>
      <c r="V568" s="22" t="str">
        <f t="shared" si="3"/>
        <v/>
      </c>
      <c r="W568" s="22"/>
      <c r="X568" s="22"/>
      <c r="Y568" s="22"/>
      <c r="Z568" s="27"/>
      <c r="AA568" s="37"/>
      <c r="AB568" s="37"/>
      <c r="AC568" s="37"/>
      <c r="AD568" s="37"/>
      <c r="AE568" s="49"/>
    </row>
    <row r="569" ht="15.75" customHeight="1">
      <c r="A569" s="4" t="s">
        <v>58</v>
      </c>
      <c r="B569" s="29">
        <v>44114.0</v>
      </c>
      <c r="C569" s="3">
        <v>0.625</v>
      </c>
      <c r="D569" s="3">
        <v>0.75</v>
      </c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41" t="str">
        <f>E569</f>
        <v/>
      </c>
      <c r="S569" s="39"/>
      <c r="T569" s="39"/>
      <c r="U569" s="42"/>
      <c r="V569" s="22" t="str">
        <f t="shared" si="3"/>
        <v/>
      </c>
      <c r="W569" s="42"/>
      <c r="X569" s="42"/>
      <c r="Y569" s="42"/>
      <c r="Z569" s="32"/>
      <c r="AA569" s="45"/>
      <c r="AB569" s="45"/>
      <c r="AC569" s="45"/>
      <c r="AD569" s="45"/>
      <c r="AE569" s="52"/>
    </row>
    <row r="570" ht="15.75" customHeight="1">
      <c r="A570" s="8" t="s">
        <v>60</v>
      </c>
      <c r="B570" s="9">
        <v>44115.0</v>
      </c>
      <c r="C570" s="10">
        <v>0.375</v>
      </c>
      <c r="D570" s="10">
        <v>0.5</v>
      </c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6">
        <f>E572</f>
        <v>34.2</v>
      </c>
      <c r="S570" s="22"/>
      <c r="T570" s="22">
        <f>(R570+S570)/2</f>
        <v>17.1</v>
      </c>
      <c r="U570" s="22"/>
      <c r="V570" s="22" t="str">
        <f t="shared" si="3"/>
        <v/>
      </c>
      <c r="W570" s="22"/>
      <c r="X570" s="22"/>
      <c r="Y570" s="22"/>
      <c r="Z570" s="27"/>
      <c r="AA570" s="37"/>
      <c r="AB570" s="37"/>
      <c r="AC570" s="37"/>
      <c r="AD570" s="37"/>
      <c r="AE570" s="49"/>
    </row>
    <row r="571" ht="15.75" customHeight="1">
      <c r="A571" s="4" t="s">
        <v>60</v>
      </c>
      <c r="B571" s="29">
        <v>44115.0</v>
      </c>
      <c r="C571" s="3">
        <v>0.625</v>
      </c>
      <c r="D571" s="3">
        <v>0.75</v>
      </c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41" t="str">
        <f>E571</f>
        <v/>
      </c>
      <c r="S571" s="39"/>
      <c r="T571" s="39"/>
      <c r="U571" s="42"/>
      <c r="V571" s="22" t="str">
        <f t="shared" si="3"/>
        <v/>
      </c>
      <c r="W571" s="42"/>
      <c r="X571" s="42"/>
      <c r="Y571" s="42"/>
      <c r="Z571" s="32"/>
      <c r="AA571" s="45"/>
      <c r="AB571" s="45"/>
      <c r="AC571" s="45"/>
      <c r="AD571" s="45"/>
      <c r="AE571" s="52"/>
    </row>
    <row r="572" ht="15.75" customHeight="1">
      <c r="A572" s="8" t="s">
        <v>64</v>
      </c>
      <c r="B572" s="9">
        <v>44116.0</v>
      </c>
      <c r="C572" s="10">
        <v>0.375</v>
      </c>
      <c r="D572" s="10">
        <v>0.5</v>
      </c>
      <c r="E572" s="22">
        <v>34.2</v>
      </c>
      <c r="F572" s="22">
        <v>21.1</v>
      </c>
      <c r="G572" s="22">
        <v>28.8</v>
      </c>
      <c r="H572" s="22">
        <v>26.1</v>
      </c>
      <c r="I572" s="22">
        <v>2.3</v>
      </c>
      <c r="J572" s="22" t="s">
        <v>61</v>
      </c>
      <c r="K572" s="22">
        <v>27.9</v>
      </c>
      <c r="L572" s="22">
        <v>7.0</v>
      </c>
      <c r="M572" s="22"/>
      <c r="N572" s="22"/>
      <c r="O572" s="22">
        <v>70.32</v>
      </c>
      <c r="P572" s="22"/>
      <c r="Q572" s="22"/>
      <c r="R572" s="26">
        <f>E574</f>
        <v>36.8</v>
      </c>
      <c r="S572" s="22">
        <f>F572</f>
        <v>21.1</v>
      </c>
      <c r="T572" s="22">
        <f>(R572+S572)/2</f>
        <v>28.95</v>
      </c>
      <c r="U572" s="22">
        <f>IF(H572="","",6.1078*(10^(((7.5*H572)/(237.3+H572)))))</f>
        <v>33.81046118</v>
      </c>
      <c r="V572" s="22">
        <f t="shared" si="3"/>
        <v>31.65046118</v>
      </c>
      <c r="W572" s="22">
        <f>IF(G572="","",6.1078*(10^(((7.5*G572)/(237.3+G572)))))</f>
        <v>39.59220806</v>
      </c>
      <c r="X572" s="22">
        <f>IF(W572="","",(V572/W572)*100)</f>
        <v>79.94113673</v>
      </c>
      <c r="Y572" s="22">
        <f>O566+L572-O572</f>
        <v>14.44</v>
      </c>
      <c r="Z572" s="27"/>
      <c r="AA572" s="37">
        <v>1.0</v>
      </c>
      <c r="AB572" s="37">
        <v>1.0</v>
      </c>
      <c r="AC572" s="37">
        <v>2.0</v>
      </c>
      <c r="AD572" s="37">
        <v>2.0</v>
      </c>
      <c r="AE572" s="49"/>
    </row>
    <row r="573" ht="15.75" customHeight="1">
      <c r="A573" s="4" t="s">
        <v>64</v>
      </c>
      <c r="B573" s="29">
        <v>44116.0</v>
      </c>
      <c r="C573" s="3">
        <v>0.625</v>
      </c>
      <c r="D573" s="3">
        <v>0.75</v>
      </c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41" t="str">
        <f>E573</f>
        <v/>
      </c>
      <c r="S573" s="39"/>
      <c r="T573" s="39"/>
      <c r="U573" s="42"/>
      <c r="V573" s="22" t="str">
        <f t="shared" si="3"/>
        <v/>
      </c>
      <c r="W573" s="42"/>
      <c r="X573" s="42"/>
      <c r="Y573" s="42"/>
      <c r="Z573" s="32"/>
      <c r="AA573" s="45"/>
      <c r="AB573" s="45"/>
      <c r="AC573" s="45"/>
      <c r="AD573" s="45"/>
      <c r="AE573" s="52"/>
    </row>
    <row r="574" ht="15.75" customHeight="1">
      <c r="A574" s="8" t="s">
        <v>68</v>
      </c>
      <c r="B574" s="9">
        <v>44117.0</v>
      </c>
      <c r="C574" s="10">
        <v>0.375</v>
      </c>
      <c r="D574" s="10">
        <v>0.5</v>
      </c>
      <c r="E574" s="22">
        <v>36.8</v>
      </c>
      <c r="F574" s="22">
        <v>21.8</v>
      </c>
      <c r="G574" s="22">
        <v>29.2</v>
      </c>
      <c r="H574" s="22">
        <v>26.2</v>
      </c>
      <c r="I574" s="22">
        <v>2.4</v>
      </c>
      <c r="J574" s="22" t="s">
        <v>61</v>
      </c>
      <c r="K574" s="22">
        <v>28.8</v>
      </c>
      <c r="L574" s="22">
        <v>0.0</v>
      </c>
      <c r="M574" s="22"/>
      <c r="N574" s="22"/>
      <c r="O574" s="22">
        <v>64.08</v>
      </c>
      <c r="P574" s="22"/>
      <c r="Q574" s="22"/>
      <c r="R574" s="26">
        <f>E576</f>
        <v>35.6</v>
      </c>
      <c r="S574" s="22">
        <f>F574</f>
        <v>21.8</v>
      </c>
      <c r="T574" s="22">
        <f>(R574+S574)/2</f>
        <v>28.7</v>
      </c>
      <c r="U574" s="22">
        <f>IF(H574="","",6.1078*(10^(((7.5*H574)/(237.3+H574)))))</f>
        <v>34.01068335</v>
      </c>
      <c r="V574" s="22">
        <f t="shared" si="3"/>
        <v>31.61068335</v>
      </c>
      <c r="W574" s="22">
        <f>IF(G574="","",6.1078*(10^(((7.5*G574)/(237.3+G574)))))</f>
        <v>40.51803823</v>
      </c>
      <c r="X574" s="22">
        <f>IF(W574="","",(V574/W574)*100)</f>
        <v>78.01632243</v>
      </c>
      <c r="Y574" s="22">
        <f>O572+L574-O574</f>
        <v>6.24</v>
      </c>
      <c r="Z574" s="27"/>
      <c r="AA574" s="37">
        <v>1.0</v>
      </c>
      <c r="AB574" s="37">
        <v>1.0</v>
      </c>
      <c r="AC574" s="37">
        <v>2.0</v>
      </c>
      <c r="AD574" s="37">
        <v>2.0</v>
      </c>
      <c r="AE574" s="49"/>
    </row>
    <row r="575" ht="15.75" customHeight="1">
      <c r="A575" s="4" t="s">
        <v>68</v>
      </c>
      <c r="B575" s="29">
        <v>44117.0</v>
      </c>
      <c r="C575" s="3">
        <v>0.625</v>
      </c>
      <c r="D575" s="3">
        <v>0.75</v>
      </c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41" t="str">
        <f>E575</f>
        <v/>
      </c>
      <c r="S575" s="39"/>
      <c r="T575" s="39"/>
      <c r="U575" s="42"/>
      <c r="V575" s="22" t="str">
        <f t="shared" si="3"/>
        <v/>
      </c>
      <c r="W575" s="42"/>
      <c r="X575" s="42"/>
      <c r="Y575" s="42"/>
      <c r="Z575" s="32"/>
      <c r="AA575" s="45"/>
      <c r="AB575" s="45"/>
      <c r="AC575" s="45"/>
      <c r="AD575" s="45"/>
      <c r="AE575" s="52"/>
    </row>
    <row r="576" ht="15.75" customHeight="1">
      <c r="A576" s="8" t="s">
        <v>38</v>
      </c>
      <c r="B576" s="9">
        <v>44118.0</v>
      </c>
      <c r="C576" s="10">
        <v>0.375</v>
      </c>
      <c r="D576" s="10">
        <v>0.5</v>
      </c>
      <c r="E576" s="22">
        <v>35.6</v>
      </c>
      <c r="F576" s="22">
        <v>22.0</v>
      </c>
      <c r="G576" s="22">
        <v>29.4</v>
      </c>
      <c r="H576" s="22">
        <v>26.4</v>
      </c>
      <c r="I576" s="22">
        <v>2.2</v>
      </c>
      <c r="J576" s="22" t="s">
        <v>61</v>
      </c>
      <c r="K576" s="22">
        <v>28.2</v>
      </c>
      <c r="L576" s="22">
        <v>9.25</v>
      </c>
      <c r="M576" s="22"/>
      <c r="N576" s="22"/>
      <c r="O576" s="22">
        <v>68.78</v>
      </c>
      <c r="P576" s="22"/>
      <c r="Q576" s="22"/>
      <c r="R576" s="26">
        <f>E578</f>
        <v>34.4</v>
      </c>
      <c r="S576" s="22">
        <f>F576</f>
        <v>22</v>
      </c>
      <c r="T576" s="22">
        <f>(R576+S576)/2</f>
        <v>28.2</v>
      </c>
      <c r="U576" s="22">
        <f>IF(H576="","",6.1078*(10^(((7.5*H576)/(237.3+H576)))))</f>
        <v>34.41422945</v>
      </c>
      <c r="V576" s="22">
        <f t="shared" si="3"/>
        <v>32.01422945</v>
      </c>
      <c r="W576" s="22">
        <f>IF(G576="","",6.1078*(10^(((7.5*G576)/(237.3+G576)))))</f>
        <v>40.98797486</v>
      </c>
      <c r="X576" s="22">
        <f>IF(W576="","",(V576/W576)*100)</f>
        <v>78.10639476</v>
      </c>
      <c r="Y576" s="22">
        <f>O574+L576-O576</f>
        <v>4.55</v>
      </c>
      <c r="Z576" s="27"/>
      <c r="AA576" s="37">
        <v>1.0</v>
      </c>
      <c r="AB576" s="37">
        <v>2.0</v>
      </c>
      <c r="AC576" s="37">
        <v>3.0</v>
      </c>
      <c r="AD576" s="37">
        <v>2.0</v>
      </c>
      <c r="AE576" s="49"/>
    </row>
    <row r="577" ht="15.75" customHeight="1">
      <c r="A577" s="4" t="s">
        <v>38</v>
      </c>
      <c r="B577" s="29">
        <v>44118.0</v>
      </c>
      <c r="C577" s="3">
        <v>0.625</v>
      </c>
      <c r="D577" s="3">
        <v>0.75</v>
      </c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41" t="str">
        <f>E577</f>
        <v/>
      </c>
      <c r="S577" s="39"/>
      <c r="T577" s="39"/>
      <c r="U577" s="42"/>
      <c r="V577" s="22" t="str">
        <f t="shared" si="3"/>
        <v/>
      </c>
      <c r="W577" s="42"/>
      <c r="X577" s="42"/>
      <c r="Y577" s="42"/>
      <c r="Z577" s="32"/>
      <c r="AA577" s="45"/>
      <c r="AB577" s="45"/>
      <c r="AC577" s="45"/>
      <c r="AD577" s="45"/>
      <c r="AE577" s="52"/>
    </row>
    <row r="578" ht="15.75" customHeight="1">
      <c r="A578" s="8" t="s">
        <v>48</v>
      </c>
      <c r="B578" s="9">
        <v>44119.0</v>
      </c>
      <c r="C578" s="10">
        <v>0.375</v>
      </c>
      <c r="D578" s="10">
        <v>0.5</v>
      </c>
      <c r="E578" s="22">
        <v>34.4</v>
      </c>
      <c r="F578" s="22">
        <v>21.2</v>
      </c>
      <c r="G578" s="22">
        <v>29.6</v>
      </c>
      <c r="H578" s="22">
        <v>26.0</v>
      </c>
      <c r="I578" s="22">
        <v>2.3</v>
      </c>
      <c r="J578" s="22" t="s">
        <v>61</v>
      </c>
      <c r="K578" s="22">
        <v>28.9</v>
      </c>
      <c r="L578" s="22">
        <v>8.25</v>
      </c>
      <c r="M578" s="22"/>
      <c r="N578" s="22"/>
      <c r="O578" s="22">
        <v>71.74</v>
      </c>
      <c r="P578" s="22"/>
      <c r="Q578" s="22"/>
      <c r="R578" s="26">
        <f>E580</f>
        <v>34.4</v>
      </c>
      <c r="S578" s="22">
        <f>F578</f>
        <v>21.2</v>
      </c>
      <c r="T578" s="22">
        <f>(R578+S578)/2</f>
        <v>27.8</v>
      </c>
      <c r="U578" s="22">
        <f>IF(H578="","",6.1078*(10^(((7.5*H578)/(237.3+H578)))))</f>
        <v>33.61126698</v>
      </c>
      <c r="V578" s="22">
        <f t="shared" si="3"/>
        <v>30.73126698</v>
      </c>
      <c r="W578" s="22">
        <f>IF(G578="","",6.1078*(10^(((7.5*G578)/(237.3+G578)))))</f>
        <v>41.46264535</v>
      </c>
      <c r="X578" s="22">
        <f>IF(W578="","",(V578/W578)*100)</f>
        <v>74.11796021</v>
      </c>
      <c r="Y578" s="22">
        <f>O576+L578-O578</f>
        <v>5.29</v>
      </c>
      <c r="Z578" s="27"/>
      <c r="AA578" s="37">
        <v>1.0</v>
      </c>
      <c r="AB578" s="37">
        <v>1.0</v>
      </c>
      <c r="AC578" s="37">
        <v>2.0</v>
      </c>
      <c r="AD578" s="37">
        <v>2.0</v>
      </c>
      <c r="AE578" s="49"/>
    </row>
    <row r="579" ht="15.75" customHeight="1">
      <c r="A579" s="4" t="s">
        <v>48</v>
      </c>
      <c r="B579" s="29">
        <v>44119.0</v>
      </c>
      <c r="C579" s="3">
        <v>0.625</v>
      </c>
      <c r="D579" s="3">
        <v>0.75</v>
      </c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41" t="str">
        <f>E579</f>
        <v/>
      </c>
      <c r="S579" s="39"/>
      <c r="T579" s="39"/>
      <c r="U579" s="42"/>
      <c r="V579" s="22" t="str">
        <f t="shared" si="3"/>
        <v/>
      </c>
      <c r="W579" s="42"/>
      <c r="X579" s="42"/>
      <c r="Y579" s="42"/>
      <c r="Z579" s="32"/>
      <c r="AA579" s="45"/>
      <c r="AB579" s="45"/>
      <c r="AC579" s="45"/>
      <c r="AD579" s="45"/>
      <c r="AE579" s="52"/>
    </row>
    <row r="580" ht="15.75" customHeight="1">
      <c r="A580" s="8" t="s">
        <v>53</v>
      </c>
      <c r="B580" s="9">
        <v>44120.0</v>
      </c>
      <c r="C580" s="10">
        <v>0.375</v>
      </c>
      <c r="D580" s="10">
        <v>0.5</v>
      </c>
      <c r="E580" s="22">
        <v>34.4</v>
      </c>
      <c r="F580" s="22">
        <v>21.2</v>
      </c>
      <c r="G580" s="22">
        <v>29.8</v>
      </c>
      <c r="H580" s="22">
        <v>26.2</v>
      </c>
      <c r="I580" s="22">
        <v>2.8</v>
      </c>
      <c r="J580" s="22" t="s">
        <v>61</v>
      </c>
      <c r="K580" s="22">
        <v>27.2</v>
      </c>
      <c r="L580" s="22">
        <v>0.0</v>
      </c>
      <c r="M580" s="22"/>
      <c r="N580" s="22"/>
      <c r="O580" s="22">
        <v>64.62</v>
      </c>
      <c r="P580" s="22"/>
      <c r="Q580" s="22"/>
      <c r="R580" s="26" t="str">
        <f>E582</f>
        <v/>
      </c>
      <c r="S580" s="22">
        <f>F580</f>
        <v>21.2</v>
      </c>
      <c r="T580" s="22">
        <f>(R580+S580)/2</f>
        <v>10.6</v>
      </c>
      <c r="U580" s="22">
        <f>IF(H580="","",6.1078*(10^(((7.5*H580)/(237.3+H580)))))</f>
        <v>34.01068335</v>
      </c>
      <c r="V580" s="22">
        <f t="shared" si="3"/>
        <v>31.13068335</v>
      </c>
      <c r="W580" s="22">
        <f>IF(G580="","",6.1078*(10^(((7.5*G580)/(237.3+G580)))))</f>
        <v>41.94208964</v>
      </c>
      <c r="X580" s="22">
        <f>IF(W580="","",(V580/W580)*100)</f>
        <v>74.22301467</v>
      </c>
      <c r="Y580" s="22">
        <f>O578+L580-O580</f>
        <v>7.12</v>
      </c>
      <c r="Z580" s="27"/>
      <c r="AA580" s="37">
        <v>1.0</v>
      </c>
      <c r="AB580" s="37">
        <v>2.0</v>
      </c>
      <c r="AC580" s="37">
        <v>2.0</v>
      </c>
      <c r="AD580" s="37">
        <v>2.0</v>
      </c>
      <c r="AE580" s="49"/>
    </row>
    <row r="581" ht="15.75" customHeight="1">
      <c r="A581" s="4" t="s">
        <v>53</v>
      </c>
      <c r="B581" s="29">
        <v>44120.0</v>
      </c>
      <c r="C581" s="3">
        <v>0.625</v>
      </c>
      <c r="D581" s="3">
        <v>0.75</v>
      </c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41" t="str">
        <f>E581</f>
        <v/>
      </c>
      <c r="S581" s="39"/>
      <c r="T581" s="39"/>
      <c r="U581" s="39"/>
      <c r="V581" s="22" t="str">
        <f t="shared" si="3"/>
        <v/>
      </c>
      <c r="W581" s="39"/>
      <c r="X581" s="39"/>
      <c r="Y581" s="42"/>
      <c r="Z581" s="32"/>
      <c r="AA581" s="45"/>
      <c r="AB581" s="45"/>
      <c r="AC581" s="45"/>
      <c r="AD581" s="45"/>
      <c r="AE581" s="52"/>
    </row>
    <row r="582" ht="15.75" customHeight="1">
      <c r="A582" s="8" t="s">
        <v>58</v>
      </c>
      <c r="B582" s="9">
        <v>44121.0</v>
      </c>
      <c r="C582" s="10">
        <v>0.375</v>
      </c>
      <c r="D582" s="10">
        <v>0.5</v>
      </c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6" t="str">
        <f>E584</f>
        <v/>
      </c>
      <c r="S582" s="22"/>
      <c r="T582" s="22">
        <f>(R582+S582)/2</f>
        <v>0</v>
      </c>
      <c r="U582" s="22"/>
      <c r="V582" s="22" t="str">
        <f t="shared" si="3"/>
        <v/>
      </c>
      <c r="W582" s="22"/>
      <c r="X582" s="22"/>
      <c r="Y582" s="22"/>
      <c r="Z582" s="27"/>
      <c r="AA582" s="37"/>
      <c r="AB582" s="37"/>
      <c r="AC582" s="37"/>
      <c r="AD582" s="37"/>
      <c r="AE582" s="49"/>
    </row>
    <row r="583" ht="15.75" customHeight="1">
      <c r="A583" s="4" t="s">
        <v>58</v>
      </c>
      <c r="B583" s="29">
        <v>44121.0</v>
      </c>
      <c r="C583" s="3">
        <v>0.625</v>
      </c>
      <c r="D583" s="3">
        <v>0.75</v>
      </c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41" t="str">
        <f>E583</f>
        <v/>
      </c>
      <c r="S583" s="39"/>
      <c r="T583" s="39"/>
      <c r="U583" s="39"/>
      <c r="V583" s="22" t="str">
        <f t="shared" si="3"/>
        <v/>
      </c>
      <c r="W583" s="39"/>
      <c r="X583" s="39"/>
      <c r="Y583" s="42"/>
      <c r="Z583" s="32"/>
      <c r="AA583" s="45"/>
      <c r="AB583" s="45"/>
      <c r="AC583" s="45"/>
      <c r="AD583" s="45"/>
      <c r="AE583" s="52"/>
    </row>
    <row r="584" ht="15.75" customHeight="1">
      <c r="A584" s="8" t="s">
        <v>60</v>
      </c>
      <c r="B584" s="9">
        <v>44122.0</v>
      </c>
      <c r="C584" s="10">
        <v>0.375</v>
      </c>
      <c r="D584" s="10">
        <v>0.5</v>
      </c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6">
        <f>E586</f>
        <v>34.8</v>
      </c>
      <c r="S584" s="22"/>
      <c r="T584" s="22">
        <f>(R584+S584)/2</f>
        <v>17.4</v>
      </c>
      <c r="U584" s="22"/>
      <c r="V584" s="22" t="str">
        <f t="shared" si="3"/>
        <v/>
      </c>
      <c r="W584" s="22"/>
      <c r="X584" s="22"/>
      <c r="Y584" s="22"/>
      <c r="Z584" s="27"/>
      <c r="AA584" s="37"/>
      <c r="AB584" s="37"/>
      <c r="AC584" s="37"/>
      <c r="AD584" s="37"/>
      <c r="AE584" s="49"/>
    </row>
    <row r="585" ht="15.75" customHeight="1">
      <c r="A585" s="4" t="s">
        <v>60</v>
      </c>
      <c r="B585" s="29">
        <v>44122.0</v>
      </c>
      <c r="C585" s="3">
        <v>0.625</v>
      </c>
      <c r="D585" s="3">
        <v>0.75</v>
      </c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41" t="str">
        <f>E585</f>
        <v/>
      </c>
      <c r="S585" s="39"/>
      <c r="T585" s="39"/>
      <c r="U585" s="39"/>
      <c r="V585" s="22" t="str">
        <f t="shared" si="3"/>
        <v/>
      </c>
      <c r="W585" s="39"/>
      <c r="X585" s="39"/>
      <c r="Y585" s="42"/>
      <c r="Z585" s="32"/>
      <c r="AA585" s="45"/>
      <c r="AB585" s="45"/>
      <c r="AC585" s="45"/>
      <c r="AD585" s="45"/>
      <c r="AE585" s="52"/>
    </row>
    <row r="586" ht="15.75" customHeight="1">
      <c r="A586" s="8" t="s">
        <v>64</v>
      </c>
      <c r="B586" s="9">
        <v>44123.0</v>
      </c>
      <c r="C586" s="10">
        <v>0.375</v>
      </c>
      <c r="D586" s="10">
        <v>0.5</v>
      </c>
      <c r="E586" s="22">
        <v>34.8</v>
      </c>
      <c r="F586" s="22">
        <v>22.0</v>
      </c>
      <c r="G586" s="22">
        <v>29.8</v>
      </c>
      <c r="H586" s="22">
        <v>26.4</v>
      </c>
      <c r="I586" s="22">
        <v>2.3</v>
      </c>
      <c r="J586" s="22" t="s">
        <v>70</v>
      </c>
      <c r="K586" s="22">
        <v>28.2</v>
      </c>
      <c r="L586" s="22">
        <v>30.75</v>
      </c>
      <c r="M586" s="22"/>
      <c r="N586" s="22"/>
      <c r="O586" s="22">
        <v>73.34</v>
      </c>
      <c r="P586" s="22"/>
      <c r="Q586" s="22"/>
      <c r="R586" s="26">
        <f>E588</f>
        <v>32.2</v>
      </c>
      <c r="S586" s="22">
        <f>F586</f>
        <v>22</v>
      </c>
      <c r="T586" s="22">
        <f>(R586+S586)/2</f>
        <v>27.1</v>
      </c>
      <c r="U586" s="22">
        <f>IF(H586="","",6.1078*(10^(((7.5*H586)/(237.3+H586)))))</f>
        <v>34.41422945</v>
      </c>
      <c r="V586" s="22">
        <f t="shared" si="3"/>
        <v>31.69422945</v>
      </c>
      <c r="W586" s="22">
        <f>IF(G586="","",6.1078*(10^(((7.5*G586)/(237.3+G586)))))</f>
        <v>41.94208964</v>
      </c>
      <c r="X586" s="22">
        <f>IF(W586="","",(V586/W586)*100)</f>
        <v>75.56664373</v>
      </c>
      <c r="Y586" s="22">
        <f>O580+L586-O586</f>
        <v>22.03</v>
      </c>
      <c r="Z586" s="27"/>
      <c r="AA586" s="37">
        <v>1.0</v>
      </c>
      <c r="AB586" s="37">
        <v>1.0</v>
      </c>
      <c r="AC586" s="37">
        <v>3.0</v>
      </c>
      <c r="AD586" s="37">
        <v>2.0</v>
      </c>
      <c r="AE586" s="49" t="s">
        <v>323</v>
      </c>
    </row>
    <row r="587" ht="15.75" customHeight="1">
      <c r="A587" s="4" t="s">
        <v>64</v>
      </c>
      <c r="B587" s="29">
        <v>44123.0</v>
      </c>
      <c r="C587" s="3">
        <v>0.625</v>
      </c>
      <c r="D587" s="3">
        <v>0.75</v>
      </c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41" t="str">
        <f>E587</f>
        <v/>
      </c>
      <c r="S587" s="39"/>
      <c r="T587" s="39"/>
      <c r="U587" s="39"/>
      <c r="V587" s="22" t="str">
        <f t="shared" si="3"/>
        <v/>
      </c>
      <c r="W587" s="39"/>
      <c r="X587" s="39"/>
      <c r="Y587" s="42"/>
      <c r="Z587" s="32"/>
      <c r="AA587" s="45"/>
      <c r="AB587" s="45"/>
      <c r="AC587" s="45"/>
      <c r="AD587" s="45"/>
      <c r="AE587" s="52"/>
    </row>
    <row r="588" ht="15.75" customHeight="1">
      <c r="A588" s="8" t="s">
        <v>68</v>
      </c>
      <c r="B588" s="9">
        <v>44124.0</v>
      </c>
      <c r="C588" s="10">
        <v>0.375</v>
      </c>
      <c r="D588" s="10">
        <v>0.5</v>
      </c>
      <c r="E588" s="22">
        <v>32.2</v>
      </c>
      <c r="F588" s="22">
        <v>22.2</v>
      </c>
      <c r="G588" s="22">
        <v>28.0</v>
      </c>
      <c r="H588" s="22">
        <v>26.6</v>
      </c>
      <c r="I588" s="22">
        <v>2.3</v>
      </c>
      <c r="J588" s="22" t="s">
        <v>70</v>
      </c>
      <c r="K588" s="22">
        <v>28.2</v>
      </c>
      <c r="L588" s="22">
        <v>32.5</v>
      </c>
      <c r="M588" s="22"/>
      <c r="N588" s="22"/>
      <c r="O588" s="22">
        <v>93.36</v>
      </c>
      <c r="P588" s="22">
        <v>72.04</v>
      </c>
      <c r="Q588" s="22"/>
      <c r="R588" s="26">
        <f>E590</f>
        <v>34.2</v>
      </c>
      <c r="S588" s="22">
        <f>F588</f>
        <v>22.2</v>
      </c>
      <c r="T588" s="22">
        <f>(R588+S588)/2</f>
        <v>28.2</v>
      </c>
      <c r="U588" s="22">
        <f>IF(H588="","",6.1078*(10^(((7.5*H588)/(237.3+H588)))))</f>
        <v>34.82194116</v>
      </c>
      <c r="V588" s="22">
        <f t="shared" si="3"/>
        <v>33.70194116</v>
      </c>
      <c r="W588" s="22">
        <f>IF(G588="","",6.1078*(10^(((7.5*G588)/(237.3+G588)))))</f>
        <v>37.79562539</v>
      </c>
      <c r="X588" s="22">
        <f>IF(W588="","",(V588/W588)*100)</f>
        <v>89.16889406</v>
      </c>
      <c r="Y588" s="22">
        <f>O586+L588-O588</f>
        <v>12.48</v>
      </c>
      <c r="Z588" s="27"/>
      <c r="AA588" s="37">
        <v>2.0</v>
      </c>
      <c r="AB588" s="37">
        <v>1.0</v>
      </c>
      <c r="AC588" s="37">
        <v>1.0</v>
      </c>
      <c r="AD588" s="37">
        <v>3.0</v>
      </c>
      <c r="AE588" s="49"/>
    </row>
    <row r="589" ht="15.75" customHeight="1">
      <c r="A589" s="4" t="s">
        <v>68</v>
      </c>
      <c r="B589" s="29">
        <v>44124.0</v>
      </c>
      <c r="C589" s="3">
        <v>0.625</v>
      </c>
      <c r="D589" s="3">
        <v>0.75</v>
      </c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41" t="str">
        <f>E589</f>
        <v/>
      </c>
      <c r="S589" s="39"/>
      <c r="T589" s="39"/>
      <c r="U589" s="39"/>
      <c r="V589" s="22" t="str">
        <f t="shared" si="3"/>
        <v/>
      </c>
      <c r="W589" s="39"/>
      <c r="X589" s="39"/>
      <c r="Y589" s="42"/>
      <c r="Z589" s="32"/>
      <c r="AA589" s="45"/>
      <c r="AB589" s="45"/>
      <c r="AC589" s="45"/>
      <c r="AD589" s="45"/>
      <c r="AE589" s="52"/>
    </row>
    <row r="590" ht="15.75" customHeight="1">
      <c r="A590" s="8" t="s">
        <v>38</v>
      </c>
      <c r="B590" s="9">
        <v>44125.0</v>
      </c>
      <c r="C590" s="10">
        <v>0.375</v>
      </c>
      <c r="D590" s="10">
        <v>0.5</v>
      </c>
      <c r="E590" s="22">
        <v>34.2</v>
      </c>
      <c r="F590" s="22">
        <v>22.4</v>
      </c>
      <c r="G590" s="22">
        <v>29.0</v>
      </c>
      <c r="H590" s="22">
        <v>26.0</v>
      </c>
      <c r="I590" s="22">
        <v>2.2</v>
      </c>
      <c r="J590" s="22" t="s">
        <v>61</v>
      </c>
      <c r="K590" s="22">
        <v>27.7</v>
      </c>
      <c r="L590" s="22">
        <v>2.25</v>
      </c>
      <c r="M590" s="22"/>
      <c r="N590" s="22"/>
      <c r="O590" s="22">
        <v>70.4</v>
      </c>
      <c r="P590" s="22"/>
      <c r="Q590" s="22"/>
      <c r="R590" s="26">
        <f>E592</f>
        <v>34</v>
      </c>
      <c r="S590" s="22">
        <f>F590</f>
        <v>22.4</v>
      </c>
      <c r="T590" s="22">
        <f>(R590+S590)/2</f>
        <v>28.2</v>
      </c>
      <c r="U590" s="22">
        <f>IF(H590="","",6.1078*(10^(((7.5*H590)/(237.3+H590)))))</f>
        <v>33.61126698</v>
      </c>
      <c r="V590" s="22">
        <f t="shared" si="3"/>
        <v>31.21126698</v>
      </c>
      <c r="W590" s="22">
        <f>IF(G590="","",6.1078*(10^(((7.5*G590)/(237.3+G590)))))</f>
        <v>40.05279577</v>
      </c>
      <c r="X590" s="22">
        <f>IF(W590="","",(V590/W590)*100)</f>
        <v>77.92531428</v>
      </c>
      <c r="Y590" s="22">
        <f>P588+L590-O590</f>
        <v>3.89</v>
      </c>
      <c r="Z590" s="27"/>
      <c r="AA590" s="37">
        <v>1.0</v>
      </c>
      <c r="AB590" s="37">
        <v>1.0</v>
      </c>
      <c r="AC590" s="37">
        <v>3.0</v>
      </c>
      <c r="AD590" s="37">
        <v>2.0</v>
      </c>
      <c r="AE590" s="49"/>
    </row>
    <row r="591" ht="15.75" customHeight="1">
      <c r="A591" s="4" t="s">
        <v>38</v>
      </c>
      <c r="B591" s="29">
        <v>44125.0</v>
      </c>
      <c r="C591" s="3">
        <v>0.625</v>
      </c>
      <c r="D591" s="3">
        <v>0.75</v>
      </c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41" t="str">
        <f>E591</f>
        <v/>
      </c>
      <c r="S591" s="39"/>
      <c r="T591" s="39"/>
      <c r="U591" s="42"/>
      <c r="V591" s="22" t="str">
        <f t="shared" si="3"/>
        <v/>
      </c>
      <c r="W591" s="42"/>
      <c r="X591" s="42"/>
      <c r="Y591" s="42"/>
      <c r="Z591" s="32"/>
      <c r="AA591" s="45"/>
      <c r="AB591" s="45"/>
      <c r="AC591" s="45"/>
      <c r="AD591" s="45"/>
      <c r="AE591" s="52"/>
    </row>
    <row r="592" ht="15.75" customHeight="1">
      <c r="A592" s="8" t="s">
        <v>48</v>
      </c>
      <c r="B592" s="9">
        <v>44126.0</v>
      </c>
      <c r="C592" s="10">
        <v>0.375</v>
      </c>
      <c r="D592" s="10">
        <v>0.5</v>
      </c>
      <c r="E592" s="22">
        <v>34.0</v>
      </c>
      <c r="F592" s="22">
        <v>22.1</v>
      </c>
      <c r="G592" s="22">
        <v>29.1</v>
      </c>
      <c r="H592" s="22">
        <v>26.6</v>
      </c>
      <c r="I592" s="22">
        <v>1.4</v>
      </c>
      <c r="J592" s="22" t="s">
        <v>70</v>
      </c>
      <c r="K592" s="22">
        <v>26.7</v>
      </c>
      <c r="L592" s="22">
        <v>11.0</v>
      </c>
      <c r="M592" s="22"/>
      <c r="N592" s="22">
        <v>60.0</v>
      </c>
      <c r="O592" s="22">
        <v>77.5</v>
      </c>
      <c r="P592" s="22"/>
      <c r="Q592" s="22"/>
      <c r="R592" s="26">
        <f>E594</f>
        <v>34.4</v>
      </c>
      <c r="S592" s="22">
        <f>F592</f>
        <v>22.1</v>
      </c>
      <c r="T592" s="22">
        <f>(R592+S592)/2</f>
        <v>28.25</v>
      </c>
      <c r="U592" s="22">
        <f>IF(H592="","",6.1078*(10^(((7.5*H592)/(237.3+H592)))))</f>
        <v>34.82194116</v>
      </c>
      <c r="V592" s="22">
        <f t="shared" si="3"/>
        <v>32.82194116</v>
      </c>
      <c r="W592" s="22">
        <f>IF(G592="","",6.1078*(10^(((7.5*G592)/(237.3+G592)))))</f>
        <v>40.2848327</v>
      </c>
      <c r="X592" s="22">
        <f>IF(W592="","",(V592/W592)*100)</f>
        <v>81.47468654</v>
      </c>
      <c r="Y592" s="22">
        <f>O590+L592-O592</f>
        <v>3.9</v>
      </c>
      <c r="Z592" s="27"/>
      <c r="AA592" s="37">
        <v>1.0</v>
      </c>
      <c r="AB592" s="37">
        <v>1.0</v>
      </c>
      <c r="AC592" s="37">
        <v>2.0</v>
      </c>
      <c r="AD592" s="37">
        <v>2.0</v>
      </c>
      <c r="AE592" s="49"/>
    </row>
    <row r="593" ht="15.75" customHeight="1">
      <c r="A593" s="4" t="s">
        <v>48</v>
      </c>
      <c r="B593" s="29">
        <v>44126.0</v>
      </c>
      <c r="C593" s="3">
        <v>0.625</v>
      </c>
      <c r="D593" s="3">
        <v>0.75</v>
      </c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41" t="str">
        <f>E593</f>
        <v/>
      </c>
      <c r="S593" s="39"/>
      <c r="T593" s="39"/>
      <c r="U593" s="42"/>
      <c r="V593" s="22" t="str">
        <f t="shared" si="3"/>
        <v/>
      </c>
      <c r="W593" s="42"/>
      <c r="X593" s="42"/>
      <c r="Y593" s="42"/>
      <c r="Z593" s="32"/>
      <c r="AA593" s="45"/>
      <c r="AB593" s="45"/>
      <c r="AC593" s="45"/>
      <c r="AD593" s="45"/>
      <c r="AE593" s="52"/>
    </row>
    <row r="594" ht="15.75" customHeight="1">
      <c r="A594" s="8" t="s">
        <v>53</v>
      </c>
      <c r="B594" s="9">
        <v>44127.0</v>
      </c>
      <c r="C594" s="10">
        <v>0.375</v>
      </c>
      <c r="D594" s="10">
        <v>0.5</v>
      </c>
      <c r="E594" s="22">
        <v>34.4</v>
      </c>
      <c r="F594" s="22">
        <v>22.8</v>
      </c>
      <c r="G594" s="22">
        <v>29.4</v>
      </c>
      <c r="H594" s="22">
        <v>26.1</v>
      </c>
      <c r="I594" s="22">
        <v>0.2</v>
      </c>
      <c r="J594" s="22" t="s">
        <v>70</v>
      </c>
      <c r="K594" s="22">
        <v>28.8</v>
      </c>
      <c r="L594" s="22">
        <v>0.0</v>
      </c>
      <c r="M594" s="22"/>
      <c r="N594" s="22"/>
      <c r="O594" s="22">
        <v>73.54</v>
      </c>
      <c r="P594" s="22"/>
      <c r="Q594" s="22"/>
      <c r="R594" s="26" t="str">
        <f>E596</f>
        <v/>
      </c>
      <c r="S594" s="22">
        <f>F594</f>
        <v>22.8</v>
      </c>
      <c r="T594" s="22">
        <f>(R594+S594)/2</f>
        <v>11.4</v>
      </c>
      <c r="U594" s="22">
        <f>IF(H594="","",6.1078*(10^(((7.5*H594)/(237.3+H594)))))</f>
        <v>33.81046118</v>
      </c>
      <c r="V594" s="22">
        <f t="shared" si="3"/>
        <v>31.17046118</v>
      </c>
      <c r="W594" s="22">
        <f>IF(G594="","",6.1078*(10^(((7.5*G594)/(237.3+G594)))))</f>
        <v>40.98797486</v>
      </c>
      <c r="X594" s="22">
        <f>IF(W594="","",(V594/W594)*100)</f>
        <v>76.0478196</v>
      </c>
      <c r="Y594" s="22">
        <f>O592+L594-O594</f>
        <v>3.96</v>
      </c>
      <c r="Z594" s="27"/>
      <c r="AA594" s="37">
        <v>1.0</v>
      </c>
      <c r="AB594" s="37">
        <v>1.0</v>
      </c>
      <c r="AC594" s="37">
        <v>2.0</v>
      </c>
      <c r="AD594" s="37">
        <v>2.0</v>
      </c>
      <c r="AE594" s="49"/>
    </row>
    <row r="595" ht="15.75" customHeight="1">
      <c r="A595" s="4" t="s">
        <v>53</v>
      </c>
      <c r="B595" s="29">
        <v>44127.0</v>
      </c>
      <c r="C595" s="3">
        <v>0.625</v>
      </c>
      <c r="D595" s="3">
        <v>0.75</v>
      </c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39"/>
      <c r="Q595" s="39"/>
      <c r="R595" s="41" t="str">
        <f>E595</f>
        <v/>
      </c>
      <c r="S595" s="42"/>
      <c r="T595" s="39"/>
      <c r="U595" s="42"/>
      <c r="V595" s="22" t="str">
        <f t="shared" si="3"/>
        <v/>
      </c>
      <c r="W595" s="42"/>
      <c r="X595" s="42"/>
      <c r="Y595" s="42"/>
      <c r="Z595" s="32"/>
      <c r="AA595" s="45"/>
      <c r="AB595" s="45"/>
      <c r="AC595" s="45"/>
      <c r="AD595" s="45"/>
      <c r="AE595" s="52"/>
    </row>
    <row r="596" ht="15.75" customHeight="1">
      <c r="A596" s="8" t="s">
        <v>58</v>
      </c>
      <c r="B596" s="9">
        <v>44128.0</v>
      </c>
      <c r="C596" s="10">
        <v>0.375</v>
      </c>
      <c r="D596" s="10">
        <v>0.5</v>
      </c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6" t="str">
        <f>E598</f>
        <v/>
      </c>
      <c r="S596" s="22"/>
      <c r="T596" s="22">
        <f>(R596+S596)/2</f>
        <v>0</v>
      </c>
      <c r="U596" s="22"/>
      <c r="V596" s="22" t="str">
        <f t="shared" si="3"/>
        <v/>
      </c>
      <c r="W596" s="22"/>
      <c r="X596" s="22"/>
      <c r="Y596" s="22"/>
      <c r="Z596" s="27"/>
      <c r="AA596" s="37"/>
      <c r="AB596" s="37"/>
      <c r="AC596" s="37"/>
      <c r="AD596" s="37"/>
      <c r="AE596" s="49"/>
    </row>
    <row r="597" ht="15.75" customHeight="1">
      <c r="A597" s="4" t="s">
        <v>58</v>
      </c>
      <c r="B597" s="29">
        <v>44128.0</v>
      </c>
      <c r="C597" s="3">
        <v>0.625</v>
      </c>
      <c r="D597" s="3">
        <v>0.75</v>
      </c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42"/>
      <c r="R597" s="41" t="str">
        <f>E597</f>
        <v/>
      </c>
      <c r="S597" s="42"/>
      <c r="T597" s="39"/>
      <c r="U597" s="42"/>
      <c r="V597" s="22" t="str">
        <f t="shared" si="3"/>
        <v/>
      </c>
      <c r="W597" s="42"/>
      <c r="X597" s="42"/>
      <c r="Y597" s="42"/>
      <c r="Z597" s="32"/>
      <c r="AA597" s="45"/>
      <c r="AB597" s="45"/>
      <c r="AC597" s="45"/>
      <c r="AD597" s="45"/>
      <c r="AE597" s="52"/>
    </row>
    <row r="598" ht="15.75" customHeight="1">
      <c r="A598" s="8" t="s">
        <v>60</v>
      </c>
      <c r="B598" s="9">
        <v>44129.0</v>
      </c>
      <c r="C598" s="10">
        <v>0.375</v>
      </c>
      <c r="D598" s="10">
        <v>0.5</v>
      </c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6">
        <f>E600</f>
        <v>35.8</v>
      </c>
      <c r="S598" s="22"/>
      <c r="T598" s="22">
        <f>(R598+S598)/2</f>
        <v>17.9</v>
      </c>
      <c r="U598" s="22"/>
      <c r="V598" s="22" t="str">
        <f t="shared" si="3"/>
        <v/>
      </c>
      <c r="W598" s="22"/>
      <c r="X598" s="22"/>
      <c r="Y598" s="53"/>
      <c r="Z598" s="27"/>
      <c r="AA598" s="37"/>
      <c r="AB598" s="37"/>
      <c r="AC598" s="37"/>
      <c r="AD598" s="37"/>
      <c r="AE598" s="49"/>
    </row>
    <row r="599" ht="15.75" customHeight="1">
      <c r="A599" s="4" t="s">
        <v>60</v>
      </c>
      <c r="B599" s="29">
        <v>44129.0</v>
      </c>
      <c r="C599" s="3">
        <v>0.625</v>
      </c>
      <c r="D599" s="3">
        <v>0.75</v>
      </c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41" t="str">
        <f>E599</f>
        <v/>
      </c>
      <c r="S599" s="39"/>
      <c r="T599" s="39"/>
      <c r="U599" s="39"/>
      <c r="V599" s="22" t="str">
        <f t="shared" si="3"/>
        <v/>
      </c>
      <c r="W599" s="39"/>
      <c r="X599" s="39"/>
      <c r="Y599" s="42"/>
      <c r="Z599" s="32"/>
      <c r="AA599" s="45"/>
      <c r="AB599" s="45"/>
      <c r="AC599" s="45"/>
      <c r="AD599" s="45"/>
      <c r="AE599" s="52"/>
    </row>
    <row r="600" ht="15.75" customHeight="1">
      <c r="A600" s="8" t="s">
        <v>64</v>
      </c>
      <c r="B600" s="9">
        <v>44130.0</v>
      </c>
      <c r="C600" s="10">
        <v>0.375</v>
      </c>
      <c r="D600" s="10">
        <v>0.5</v>
      </c>
      <c r="E600" s="22">
        <v>35.8</v>
      </c>
      <c r="F600" s="22">
        <v>21.6</v>
      </c>
      <c r="G600" s="22">
        <v>29.4</v>
      </c>
      <c r="H600" s="22">
        <v>26.6</v>
      </c>
      <c r="I600" s="22">
        <v>1.7</v>
      </c>
      <c r="J600" s="22" t="s">
        <v>61</v>
      </c>
      <c r="K600" s="22">
        <v>28.6</v>
      </c>
      <c r="L600" s="22">
        <v>13.25</v>
      </c>
      <c r="M600" s="22"/>
      <c r="N600" s="22">
        <v>60.0</v>
      </c>
      <c r="O600" s="22">
        <v>69.56</v>
      </c>
      <c r="P600" s="22"/>
      <c r="Q600" s="22"/>
      <c r="R600" s="26">
        <f>E602</f>
        <v>35</v>
      </c>
      <c r="S600" s="22">
        <f>F600</f>
        <v>21.6</v>
      </c>
      <c r="T600" s="22">
        <f>(R600+S600)/2</f>
        <v>28.3</v>
      </c>
      <c r="U600" s="22">
        <f>IF(H600="","",6.1078*(10^(((7.5*H600)/(237.3+H600)))))</f>
        <v>34.82194116</v>
      </c>
      <c r="V600" s="22">
        <f t="shared" si="3"/>
        <v>32.58194116</v>
      </c>
      <c r="W600" s="22">
        <f>IF(G600="","",6.1078*(10^(((7.5*G600)/(237.3+G600)))))</f>
        <v>40.98797486</v>
      </c>
      <c r="X600" s="22">
        <f>IF(W600="","",(V600/W600)*100)</f>
        <v>79.49146371</v>
      </c>
      <c r="Y600" s="22">
        <f>O594+L600-O600</f>
        <v>17.23</v>
      </c>
      <c r="Z600" s="27"/>
      <c r="AA600" s="37">
        <v>1.0</v>
      </c>
      <c r="AB600" s="37">
        <v>1.0</v>
      </c>
      <c r="AC600" s="37">
        <v>2.0</v>
      </c>
      <c r="AD600" s="37">
        <v>2.0</v>
      </c>
      <c r="AE600" s="49"/>
    </row>
    <row r="601" ht="15.75" customHeight="1">
      <c r="A601" s="4" t="s">
        <v>64</v>
      </c>
      <c r="B601" s="29">
        <v>44130.0</v>
      </c>
      <c r="C601" s="3">
        <v>0.625</v>
      </c>
      <c r="D601" s="3">
        <v>0.75</v>
      </c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41" t="str">
        <f>E601</f>
        <v/>
      </c>
      <c r="S601" s="39"/>
      <c r="T601" s="39"/>
      <c r="U601" s="39"/>
      <c r="V601" s="22" t="str">
        <f t="shared" si="3"/>
        <v/>
      </c>
      <c r="W601" s="39"/>
      <c r="X601" s="39"/>
      <c r="Y601" s="42"/>
      <c r="Z601" s="32"/>
      <c r="AA601" s="45"/>
      <c r="AB601" s="45"/>
      <c r="AC601" s="45"/>
      <c r="AD601" s="45"/>
      <c r="AE601" s="52"/>
    </row>
    <row r="602" ht="15.75" customHeight="1">
      <c r="A602" s="8" t="s">
        <v>68</v>
      </c>
      <c r="B602" s="9">
        <v>44131.0</v>
      </c>
      <c r="C602" s="10">
        <v>0.375</v>
      </c>
      <c r="D602" s="10">
        <v>0.5</v>
      </c>
      <c r="E602" s="22">
        <v>35.0</v>
      </c>
      <c r="F602" s="22">
        <v>22.8</v>
      </c>
      <c r="G602" s="22">
        <v>29.6</v>
      </c>
      <c r="H602" s="22">
        <v>26.5</v>
      </c>
      <c r="I602" s="22">
        <v>1.8</v>
      </c>
      <c r="J602" s="22" t="s">
        <v>61</v>
      </c>
      <c r="K602" s="22">
        <v>30.7</v>
      </c>
      <c r="L602" s="22">
        <v>9.25</v>
      </c>
      <c r="M602" s="22"/>
      <c r="N602" s="22">
        <v>1.0</v>
      </c>
      <c r="O602" s="22">
        <v>73.1</v>
      </c>
      <c r="P602" s="22">
        <v>69.6</v>
      </c>
      <c r="Q602" s="22"/>
      <c r="R602" s="26">
        <f>E604</f>
        <v>34.8</v>
      </c>
      <c r="S602" s="22">
        <f>F602</f>
        <v>22.8</v>
      </c>
      <c r="T602" s="22">
        <f>(R602+S602)/2</f>
        <v>28.8</v>
      </c>
      <c r="U602" s="22">
        <f>IF(H602="","",6.1078*(10^(((7.5*H602)/(237.3+H602)))))</f>
        <v>34.61756235</v>
      </c>
      <c r="V602" s="22">
        <f t="shared" si="3"/>
        <v>32.13756235</v>
      </c>
      <c r="W602" s="22">
        <f>IF(G602="","",6.1078*(10^(((7.5*G602)/(237.3+G602)))))</f>
        <v>41.46264535</v>
      </c>
      <c r="X602" s="22">
        <f>IF(W602="","",(V602/W602)*100)</f>
        <v>77.50967669</v>
      </c>
      <c r="Y602" s="22">
        <f>O600+L602-O602</f>
        <v>5.71</v>
      </c>
      <c r="Z602" s="27"/>
      <c r="AA602" s="37">
        <v>1.0</v>
      </c>
      <c r="AB602" s="37">
        <v>1.0</v>
      </c>
      <c r="AC602" s="37">
        <v>2.0</v>
      </c>
      <c r="AD602" s="37">
        <v>2.0</v>
      </c>
      <c r="AE602" s="49" t="s">
        <v>324</v>
      </c>
    </row>
    <row r="603" ht="15.75" customHeight="1">
      <c r="A603" s="4" t="s">
        <v>68</v>
      </c>
      <c r="B603" s="29">
        <v>44131.0</v>
      </c>
      <c r="C603" s="3">
        <v>0.625</v>
      </c>
      <c r="D603" s="3">
        <v>0.75</v>
      </c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41" t="str">
        <f>E603</f>
        <v/>
      </c>
      <c r="S603" s="39"/>
      <c r="T603" s="39"/>
      <c r="U603" s="39"/>
      <c r="V603" s="22" t="str">
        <f t="shared" si="3"/>
        <v/>
      </c>
      <c r="W603" s="39"/>
      <c r="X603" s="39"/>
      <c r="Y603" s="42"/>
      <c r="Z603" s="32"/>
      <c r="AA603" s="45"/>
      <c r="AB603" s="45"/>
      <c r="AC603" s="45"/>
      <c r="AD603" s="45"/>
      <c r="AE603" s="52"/>
    </row>
    <row r="604" ht="15.75" customHeight="1">
      <c r="A604" s="8" t="s">
        <v>38</v>
      </c>
      <c r="B604" s="9">
        <v>44132.0</v>
      </c>
      <c r="C604" s="10">
        <v>0.375</v>
      </c>
      <c r="D604" s="10">
        <v>0.5</v>
      </c>
      <c r="E604" s="22">
        <v>34.8</v>
      </c>
      <c r="F604" s="22">
        <v>22.8</v>
      </c>
      <c r="G604" s="22">
        <v>28.8</v>
      </c>
      <c r="H604" s="22">
        <v>26.6</v>
      </c>
      <c r="I604" s="22">
        <v>1.6</v>
      </c>
      <c r="J604" s="22" t="s">
        <v>54</v>
      </c>
      <c r="K604" s="22">
        <v>29.6</v>
      </c>
      <c r="L604" s="22">
        <v>22.25</v>
      </c>
      <c r="M604" s="22"/>
      <c r="N604" s="22">
        <v>145.0</v>
      </c>
      <c r="O604" s="22">
        <v>82.26</v>
      </c>
      <c r="P604" s="22"/>
      <c r="Q604" s="22"/>
      <c r="R604" s="26">
        <f>E606</f>
        <v>35.2</v>
      </c>
      <c r="S604" s="22">
        <f>F604</f>
        <v>22.8</v>
      </c>
      <c r="T604" s="22">
        <f>(R604+S604)/2</f>
        <v>29</v>
      </c>
      <c r="U604" s="22">
        <f>IF(H604="","",6.1078*(10^(((7.5*H604)/(237.3+H604)))))</f>
        <v>34.82194116</v>
      </c>
      <c r="V604" s="22">
        <f t="shared" si="3"/>
        <v>33.06194116</v>
      </c>
      <c r="W604" s="22">
        <f>IF(G604="","",6.1078*(10^(((7.5*G604)/(237.3+G604)))))</f>
        <v>39.59220806</v>
      </c>
      <c r="X604" s="22">
        <f>IF(W604="","",(V604/W604)*100)</f>
        <v>83.5061816</v>
      </c>
      <c r="Y604" s="22">
        <f>P602+L604-O604</f>
        <v>9.59</v>
      </c>
      <c r="Z604" s="27"/>
      <c r="AA604" s="37">
        <v>1.0</v>
      </c>
      <c r="AB604" s="37">
        <v>1.0</v>
      </c>
      <c r="AC604" s="37">
        <v>2.0</v>
      </c>
      <c r="AD604" s="37">
        <v>2.0</v>
      </c>
      <c r="AE604" s="49" t="s">
        <v>325</v>
      </c>
    </row>
    <row r="605" ht="15.75" customHeight="1">
      <c r="A605" s="4" t="s">
        <v>38</v>
      </c>
      <c r="B605" s="29">
        <v>44132.0</v>
      </c>
      <c r="C605" s="3">
        <v>0.625</v>
      </c>
      <c r="D605" s="3">
        <v>0.75</v>
      </c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41" t="str">
        <f>E605</f>
        <v/>
      </c>
      <c r="S605" s="39"/>
      <c r="T605" s="39"/>
      <c r="U605" s="39"/>
      <c r="V605" s="22" t="str">
        <f t="shared" si="3"/>
        <v/>
      </c>
      <c r="W605" s="39"/>
      <c r="X605" s="39"/>
      <c r="Y605" s="42"/>
      <c r="Z605" s="32"/>
      <c r="AA605" s="45"/>
      <c r="AB605" s="45"/>
      <c r="AC605" s="45"/>
      <c r="AD605" s="45"/>
      <c r="AE605" s="52"/>
    </row>
    <row r="606" ht="15.75" customHeight="1">
      <c r="A606" s="8" t="s">
        <v>48</v>
      </c>
      <c r="B606" s="9">
        <v>44133.0</v>
      </c>
      <c r="C606" s="10">
        <v>0.375</v>
      </c>
      <c r="D606" s="10">
        <v>0.5</v>
      </c>
      <c r="E606" s="22">
        <v>35.2</v>
      </c>
      <c r="F606" s="22">
        <v>23.8</v>
      </c>
      <c r="G606" s="22">
        <v>29.0</v>
      </c>
      <c r="H606" s="22">
        <v>26.8</v>
      </c>
      <c r="I606" s="22">
        <v>2.2</v>
      </c>
      <c r="J606" s="22" t="s">
        <v>54</v>
      </c>
      <c r="K606" s="22">
        <v>28.3</v>
      </c>
      <c r="L606" s="22">
        <v>0.0</v>
      </c>
      <c r="M606" s="22"/>
      <c r="N606" s="22">
        <v>0.0</v>
      </c>
      <c r="O606" s="22">
        <v>76.19</v>
      </c>
      <c r="P606" s="22"/>
      <c r="Q606" s="22"/>
      <c r="R606" s="26">
        <f>E608</f>
        <v>34.4</v>
      </c>
      <c r="S606" s="22">
        <f>F606</f>
        <v>23.8</v>
      </c>
      <c r="T606" s="22">
        <f>(R606+S606)/2</f>
        <v>29.1</v>
      </c>
      <c r="U606" s="22">
        <f>IF(H606="","",6.1078*(10^(((7.5*H606)/(237.3+H606)))))</f>
        <v>35.23385461</v>
      </c>
      <c r="V606" s="22">
        <f t="shared" si="3"/>
        <v>33.47385461</v>
      </c>
      <c r="W606" s="22">
        <f>IF(G606="","",6.1078*(10^(((7.5*G606)/(237.3+G606)))))</f>
        <v>40.05279577</v>
      </c>
      <c r="X606" s="22">
        <f>IF(W606="","",(V606/W606)*100)</f>
        <v>83.57432724</v>
      </c>
      <c r="Y606" s="22">
        <f>O604+L606-O606</f>
        <v>6.07</v>
      </c>
      <c r="Z606" s="27"/>
      <c r="AA606" s="37">
        <v>1.0</v>
      </c>
      <c r="AB606" s="37">
        <v>2.0</v>
      </c>
      <c r="AC606" s="37">
        <v>2.0</v>
      </c>
      <c r="AD606" s="37">
        <v>2.0</v>
      </c>
      <c r="AE606" s="49"/>
    </row>
    <row r="607" ht="15.75" customHeight="1">
      <c r="A607" s="4" t="s">
        <v>48</v>
      </c>
      <c r="B607" s="29">
        <v>44133.0</v>
      </c>
      <c r="C607" s="3">
        <v>0.625</v>
      </c>
      <c r="D607" s="3">
        <v>0.75</v>
      </c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41" t="str">
        <f>E607</f>
        <v/>
      </c>
      <c r="S607" s="39"/>
      <c r="T607" s="39"/>
      <c r="U607" s="39"/>
      <c r="V607" s="22" t="str">
        <f t="shared" si="3"/>
        <v/>
      </c>
      <c r="W607" s="39"/>
      <c r="X607" s="39"/>
      <c r="Y607" s="42"/>
      <c r="Z607" s="32"/>
      <c r="AA607" s="45"/>
      <c r="AB607" s="45"/>
      <c r="AC607" s="45"/>
      <c r="AD607" s="45"/>
      <c r="AE607" s="52"/>
    </row>
    <row r="608" ht="15.75" customHeight="1">
      <c r="A608" s="8" t="s">
        <v>53</v>
      </c>
      <c r="B608" s="9">
        <v>44134.0</v>
      </c>
      <c r="C608" s="10">
        <v>0.375</v>
      </c>
      <c r="D608" s="10">
        <v>0.5</v>
      </c>
      <c r="E608" s="22">
        <v>34.4</v>
      </c>
      <c r="F608" s="22">
        <v>23.0</v>
      </c>
      <c r="G608" s="22">
        <v>30.0</v>
      </c>
      <c r="H608" s="22">
        <v>26.8</v>
      </c>
      <c r="I608" s="22">
        <v>3.0</v>
      </c>
      <c r="J608" s="22" t="s">
        <v>54</v>
      </c>
      <c r="K608" s="22">
        <v>28.4</v>
      </c>
      <c r="L608" s="22">
        <v>0.0</v>
      </c>
      <c r="M608" s="22"/>
      <c r="N608" s="22">
        <v>0.0</v>
      </c>
      <c r="O608" s="22">
        <v>72.64</v>
      </c>
      <c r="P608" s="22"/>
      <c r="Q608" s="22"/>
      <c r="R608" s="26" t="str">
        <f>E610</f>
        <v/>
      </c>
      <c r="S608" s="22">
        <f>F608</f>
        <v>23</v>
      </c>
      <c r="T608" s="22">
        <f>(R608+S608)/2</f>
        <v>11.5</v>
      </c>
      <c r="U608" s="22">
        <f>IF(H608="","",6.1078*(10^(((7.5*H608)/(237.3+H608)))))</f>
        <v>35.23385461</v>
      </c>
      <c r="V608" s="22">
        <f t="shared" si="3"/>
        <v>32.67385461</v>
      </c>
      <c r="W608" s="22">
        <f>IF(G608="","",6.1078*(10^(((7.5*G608)/(237.3+G608)))))</f>
        <v>42.42634795</v>
      </c>
      <c r="X608" s="22">
        <f>IF(W608="","",(V608/W608)*100)</f>
        <v>77.01312083</v>
      </c>
      <c r="Y608" s="22">
        <f>O606+L608-O608</f>
        <v>3.55</v>
      </c>
      <c r="Z608" s="27"/>
      <c r="AA608" s="37">
        <v>1.0</v>
      </c>
      <c r="AB608" s="37">
        <v>1.0</v>
      </c>
      <c r="AC608" s="37">
        <v>2.0</v>
      </c>
      <c r="AD608" s="37">
        <v>2.0</v>
      </c>
      <c r="AE608" s="49"/>
    </row>
    <row r="609" ht="15.75" customHeight="1">
      <c r="A609" s="4" t="s">
        <v>53</v>
      </c>
      <c r="B609" s="29">
        <v>44134.0</v>
      </c>
      <c r="C609" s="3">
        <v>0.625</v>
      </c>
      <c r="D609" s="3">
        <v>0.75</v>
      </c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41" t="str">
        <f>E609</f>
        <v/>
      </c>
      <c r="S609" s="39"/>
      <c r="T609" s="39"/>
      <c r="U609" s="39"/>
      <c r="V609" s="22" t="str">
        <f t="shared" si="3"/>
        <v/>
      </c>
      <c r="W609" s="39"/>
      <c r="X609" s="39"/>
      <c r="Y609" s="42"/>
      <c r="Z609" s="32"/>
      <c r="AA609" s="45"/>
      <c r="AB609" s="45"/>
      <c r="AC609" s="45"/>
      <c r="AD609" s="45"/>
      <c r="AE609" s="52"/>
    </row>
    <row r="610" ht="15.75" customHeight="1">
      <c r="A610" s="8" t="s">
        <v>58</v>
      </c>
      <c r="B610" s="9">
        <v>44135.0</v>
      </c>
      <c r="C610" s="10">
        <v>0.375</v>
      </c>
      <c r="D610" s="10">
        <v>0.5</v>
      </c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6" t="str">
        <f>E612</f>
        <v/>
      </c>
      <c r="S610" s="22"/>
      <c r="T610" s="22">
        <f>(R610+S610)/2</f>
        <v>0</v>
      </c>
      <c r="U610" s="22"/>
      <c r="V610" s="22" t="str">
        <f t="shared" si="3"/>
        <v/>
      </c>
      <c r="W610" s="22"/>
      <c r="X610" s="22"/>
      <c r="Y610" s="22"/>
      <c r="Z610" s="27"/>
      <c r="AA610" s="37"/>
      <c r="AB610" s="37"/>
      <c r="AC610" s="37"/>
      <c r="AD610" s="37"/>
      <c r="AE610" s="49"/>
    </row>
    <row r="611" ht="15.75" customHeight="1">
      <c r="A611" s="4" t="s">
        <v>58</v>
      </c>
      <c r="B611" s="29">
        <v>44135.0</v>
      </c>
      <c r="C611" s="3">
        <v>0.625</v>
      </c>
      <c r="D611" s="3">
        <v>0.75</v>
      </c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41" t="str">
        <f>E611</f>
        <v/>
      </c>
      <c r="S611" s="39"/>
      <c r="T611" s="39"/>
      <c r="U611" s="39"/>
      <c r="V611" s="22" t="str">
        <f t="shared" si="3"/>
        <v/>
      </c>
      <c r="W611" s="39"/>
      <c r="X611" s="39"/>
      <c r="Y611" s="42"/>
      <c r="Z611" s="32"/>
      <c r="AA611" s="45"/>
      <c r="AB611" s="45"/>
      <c r="AC611" s="45"/>
      <c r="AD611" s="45"/>
      <c r="AE611" s="52"/>
    </row>
    <row r="612" ht="15.75" customHeight="1">
      <c r="A612" s="8" t="s">
        <v>60</v>
      </c>
      <c r="B612" s="9">
        <v>44136.0</v>
      </c>
      <c r="C612" s="10">
        <v>0.375</v>
      </c>
      <c r="D612" s="10">
        <v>0.5</v>
      </c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6">
        <f>E614</f>
        <v>35.6</v>
      </c>
      <c r="S612" s="22"/>
      <c r="T612" s="22">
        <f>(R612+S612)/2</f>
        <v>17.8</v>
      </c>
      <c r="U612" s="22"/>
      <c r="V612" s="22" t="str">
        <f t="shared" si="3"/>
        <v/>
      </c>
      <c r="W612" s="22"/>
      <c r="X612" s="22"/>
      <c r="Y612" s="22"/>
      <c r="Z612" s="27"/>
      <c r="AA612" s="37"/>
      <c r="AB612" s="37"/>
      <c r="AC612" s="37"/>
      <c r="AD612" s="37"/>
      <c r="AE612" s="49"/>
    </row>
    <row r="613" ht="15.75" customHeight="1">
      <c r="A613" s="4" t="s">
        <v>60</v>
      </c>
      <c r="B613" s="29">
        <v>44136.0</v>
      </c>
      <c r="C613" s="3">
        <v>0.625</v>
      </c>
      <c r="D613" s="3">
        <v>0.75</v>
      </c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41" t="str">
        <f>E613</f>
        <v/>
      </c>
      <c r="S613" s="39"/>
      <c r="T613" s="39"/>
      <c r="U613" s="39"/>
      <c r="V613" s="22" t="str">
        <f t="shared" si="3"/>
        <v/>
      </c>
      <c r="W613" s="39"/>
      <c r="X613" s="39"/>
      <c r="Y613" s="42"/>
      <c r="Z613" s="32"/>
      <c r="AA613" s="45"/>
      <c r="AB613" s="45"/>
      <c r="AC613" s="45"/>
      <c r="AD613" s="45"/>
      <c r="AE613" s="52"/>
    </row>
    <row r="614" ht="15.75" customHeight="1">
      <c r="A614" s="8" t="s">
        <v>64</v>
      </c>
      <c r="B614" s="9">
        <v>44137.0</v>
      </c>
      <c r="C614" s="10">
        <v>0.375</v>
      </c>
      <c r="D614" s="10">
        <v>0.5</v>
      </c>
      <c r="E614" s="22">
        <v>35.6</v>
      </c>
      <c r="F614" s="22">
        <v>22.0</v>
      </c>
      <c r="G614" s="22">
        <v>30.8</v>
      </c>
      <c r="H614" s="22">
        <v>26.8</v>
      </c>
      <c r="I614" s="22">
        <v>1.9</v>
      </c>
      <c r="J614" s="22" t="s">
        <v>61</v>
      </c>
      <c r="K614" s="22">
        <v>28.7</v>
      </c>
      <c r="L614" s="22">
        <v>0.0</v>
      </c>
      <c r="M614" s="22"/>
      <c r="N614" s="22">
        <v>0.0</v>
      </c>
      <c r="O614" s="22">
        <v>57.58</v>
      </c>
      <c r="P614" s="22">
        <v>73.72</v>
      </c>
      <c r="Q614" s="22"/>
      <c r="R614" s="26">
        <f>E616</f>
        <v>37.4</v>
      </c>
      <c r="S614" s="22">
        <f>F614</f>
        <v>22</v>
      </c>
      <c r="T614" s="22">
        <f>(R614+S614)/2</f>
        <v>29.7</v>
      </c>
      <c r="U614" s="22">
        <f>IF(H614="","",6.1078*(10^(((7.5*H614)/(237.3+H614)))))</f>
        <v>35.23385461</v>
      </c>
      <c r="V614" s="22">
        <f t="shared" si="3"/>
        <v>32.03385461</v>
      </c>
      <c r="W614" s="22">
        <f>IF(G614="","",6.1078*(10^(((7.5*G614)/(237.3+G614)))))</f>
        <v>44.41233496</v>
      </c>
      <c r="X614" s="22">
        <f>IF(W614="","",(V614/W614)*100)</f>
        <v>72.12828292</v>
      </c>
      <c r="Y614" s="22">
        <f>O608+L614-O614</f>
        <v>15.06</v>
      </c>
      <c r="Z614" s="27"/>
      <c r="AA614" s="37">
        <v>1.0</v>
      </c>
      <c r="AB614" s="37">
        <v>1.0</v>
      </c>
      <c r="AC614" s="37">
        <v>3.0</v>
      </c>
      <c r="AD614" s="37">
        <v>2.0</v>
      </c>
      <c r="AE614" s="49"/>
    </row>
    <row r="615" ht="15.75" customHeight="1">
      <c r="A615" s="4" t="s">
        <v>64</v>
      </c>
      <c r="B615" s="29">
        <v>44137.0</v>
      </c>
      <c r="C615" s="3">
        <v>0.625</v>
      </c>
      <c r="D615" s="3">
        <v>0.75</v>
      </c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41" t="str">
        <f>E615</f>
        <v/>
      </c>
      <c r="S615" s="39"/>
      <c r="T615" s="39"/>
      <c r="U615" s="39"/>
      <c r="V615" s="22" t="str">
        <f t="shared" si="3"/>
        <v/>
      </c>
      <c r="W615" s="39"/>
      <c r="X615" s="39"/>
      <c r="Y615" s="42"/>
      <c r="Z615" s="32"/>
      <c r="AA615" s="45"/>
      <c r="AB615" s="45"/>
      <c r="AC615" s="45"/>
      <c r="AD615" s="45"/>
      <c r="AE615" s="52"/>
    </row>
    <row r="616" ht="15.75" customHeight="1">
      <c r="A616" s="8" t="s">
        <v>68</v>
      </c>
      <c r="B616" s="9">
        <v>44138.0</v>
      </c>
      <c r="C616" s="10">
        <v>0.375</v>
      </c>
      <c r="D616" s="10">
        <v>0.5</v>
      </c>
      <c r="E616" s="22">
        <v>37.4</v>
      </c>
      <c r="F616" s="22">
        <v>23.6</v>
      </c>
      <c r="G616" s="22">
        <v>29.8</v>
      </c>
      <c r="H616" s="22">
        <v>26.2</v>
      </c>
      <c r="I616" s="22">
        <v>1.2</v>
      </c>
      <c r="J616" s="22" t="s">
        <v>61</v>
      </c>
      <c r="K616" s="22">
        <v>29.5</v>
      </c>
      <c r="L616" s="22">
        <v>0.0</v>
      </c>
      <c r="M616" s="22"/>
      <c r="N616" s="22">
        <v>0.0</v>
      </c>
      <c r="O616" s="22">
        <v>68.34</v>
      </c>
      <c r="P616" s="22"/>
      <c r="Q616" s="22"/>
      <c r="R616" s="26">
        <f>E618</f>
        <v>33.4</v>
      </c>
      <c r="S616" s="22">
        <f>F616</f>
        <v>23.6</v>
      </c>
      <c r="T616" s="22">
        <f>(R616+S616)/2</f>
        <v>28.5</v>
      </c>
      <c r="U616" s="22">
        <f>IF(H616="","",6.1078*(10^(((7.5*H616)/(237.3+H616)))))</f>
        <v>34.01068335</v>
      </c>
      <c r="V616" s="22">
        <f t="shared" si="3"/>
        <v>31.13068335</v>
      </c>
      <c r="W616" s="22">
        <f>IF(G616="","",6.1078*(10^(((7.5*G616)/(237.3+G616)))))</f>
        <v>41.94208964</v>
      </c>
      <c r="X616" s="22">
        <f>IF(W616="","",(V616/W616)*100)</f>
        <v>74.22301467</v>
      </c>
      <c r="Y616" s="22">
        <f>P614+L616-O616</f>
        <v>5.38</v>
      </c>
      <c r="Z616" s="27"/>
      <c r="AA616" s="37">
        <v>1.0</v>
      </c>
      <c r="AB616" s="37">
        <v>1.0</v>
      </c>
      <c r="AC616" s="37">
        <v>3.0</v>
      </c>
      <c r="AD616" s="37">
        <v>2.0</v>
      </c>
      <c r="AE616" s="49"/>
    </row>
    <row r="617" ht="15.75" customHeight="1">
      <c r="A617" s="4" t="s">
        <v>68</v>
      </c>
      <c r="B617" s="29">
        <v>44138.0</v>
      </c>
      <c r="C617" s="3">
        <v>0.625</v>
      </c>
      <c r="D617" s="3">
        <v>0.75</v>
      </c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41" t="str">
        <f>E617</f>
        <v/>
      </c>
      <c r="S617" s="39"/>
      <c r="T617" s="39"/>
      <c r="U617" s="39"/>
      <c r="V617" s="22" t="str">
        <f t="shared" si="3"/>
        <v/>
      </c>
      <c r="W617" s="39"/>
      <c r="X617" s="39"/>
      <c r="Y617" s="42"/>
      <c r="Z617" s="32"/>
      <c r="AA617" s="45"/>
      <c r="AB617" s="45"/>
      <c r="AC617" s="45"/>
      <c r="AD617" s="45"/>
      <c r="AE617" s="52"/>
    </row>
    <row r="618" ht="15.75" customHeight="1">
      <c r="A618" s="8" t="s">
        <v>38</v>
      </c>
      <c r="B618" s="9">
        <v>44139.0</v>
      </c>
      <c r="C618" s="10">
        <v>0.375</v>
      </c>
      <c r="D618" s="10">
        <v>0.5</v>
      </c>
      <c r="E618" s="22">
        <v>33.4</v>
      </c>
      <c r="F618" s="22">
        <v>22.6</v>
      </c>
      <c r="G618" s="22">
        <v>27.0</v>
      </c>
      <c r="H618" s="22">
        <v>25.4</v>
      </c>
      <c r="I618" s="22">
        <v>1.3</v>
      </c>
      <c r="J618" s="22" t="s">
        <v>70</v>
      </c>
      <c r="K618" s="22">
        <v>26.9</v>
      </c>
      <c r="L618" s="22">
        <v>34.25</v>
      </c>
      <c r="M618" s="22"/>
      <c r="N618" s="22">
        <v>5.0</v>
      </c>
      <c r="O618" s="22">
        <v>93.2</v>
      </c>
      <c r="P618" s="22">
        <v>87.32</v>
      </c>
      <c r="Q618" s="22"/>
      <c r="R618" s="26">
        <f>E620</f>
        <v>35.8</v>
      </c>
      <c r="S618" s="22">
        <f>F618</f>
        <v>22.6</v>
      </c>
      <c r="T618" s="22">
        <f>(R618+S618)/2</f>
        <v>29.2</v>
      </c>
      <c r="U618" s="22">
        <f>IF(H618="","",6.1078*(10^(((7.5*H618)/(237.3+H618)))))</f>
        <v>32.43744129</v>
      </c>
      <c r="V618" s="22">
        <f t="shared" si="3"/>
        <v>31.15744129</v>
      </c>
      <c r="W618" s="22">
        <f>IF(G618="","",6.1078*(10^(((7.5*G618)/(237.3+G618)))))</f>
        <v>35.65000614</v>
      </c>
      <c r="X618" s="22">
        <f>IF(W618="","",(V618/W618)*100)</f>
        <v>87.39813723</v>
      </c>
      <c r="Y618" s="22">
        <f>O616+L618-O618</f>
        <v>9.39</v>
      </c>
      <c r="Z618" s="27"/>
      <c r="AA618" s="37">
        <v>1.0</v>
      </c>
      <c r="AB618" s="37">
        <v>1.0</v>
      </c>
      <c r="AC618" s="37">
        <v>2.0</v>
      </c>
      <c r="AD618" s="37">
        <v>2.0</v>
      </c>
      <c r="AE618" s="49"/>
    </row>
    <row r="619" ht="15.75" customHeight="1">
      <c r="A619" s="4" t="s">
        <v>38</v>
      </c>
      <c r="B619" s="29">
        <v>44139.0</v>
      </c>
      <c r="C619" s="3">
        <v>0.625</v>
      </c>
      <c r="D619" s="3">
        <v>0.75</v>
      </c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41" t="str">
        <f>E619</f>
        <v/>
      </c>
      <c r="S619" s="39"/>
      <c r="T619" s="39"/>
      <c r="U619" s="39"/>
      <c r="V619" s="22" t="str">
        <f t="shared" si="3"/>
        <v/>
      </c>
      <c r="W619" s="39"/>
      <c r="X619" s="39"/>
      <c r="Y619" s="42"/>
      <c r="Z619" s="32"/>
      <c r="AA619" s="45"/>
      <c r="AB619" s="45"/>
      <c r="AC619" s="45"/>
      <c r="AD619" s="45"/>
      <c r="AE619" s="52"/>
    </row>
    <row r="620" ht="15.75" customHeight="1">
      <c r="A620" s="8" t="s">
        <v>48</v>
      </c>
      <c r="B620" s="9">
        <v>44140.0</v>
      </c>
      <c r="C620" s="10">
        <v>0.375</v>
      </c>
      <c r="D620" s="10">
        <v>0.5</v>
      </c>
      <c r="E620" s="22">
        <v>35.8</v>
      </c>
      <c r="F620" s="22">
        <v>23.2</v>
      </c>
      <c r="G620" s="22">
        <v>29.2</v>
      </c>
      <c r="H620" s="22">
        <v>26.8</v>
      </c>
      <c r="I620" s="22">
        <v>3.2</v>
      </c>
      <c r="J620" s="22" t="s">
        <v>61</v>
      </c>
      <c r="K620" s="22">
        <v>28.4</v>
      </c>
      <c r="L620" s="22">
        <v>56.5</v>
      </c>
      <c r="M620" s="22"/>
      <c r="N620" s="22">
        <v>373.0</v>
      </c>
      <c r="O620" s="53" t="s">
        <v>195</v>
      </c>
      <c r="P620" s="22">
        <v>64.88</v>
      </c>
      <c r="Q620" s="22"/>
      <c r="R620" s="26">
        <f>E622</f>
        <v>33.8</v>
      </c>
      <c r="S620" s="22">
        <f>F620</f>
        <v>23.2</v>
      </c>
      <c r="T620" s="22">
        <f>(R620+S620)/2</f>
        <v>28.5</v>
      </c>
      <c r="U620" s="22">
        <f>IF(H620="","",6.1078*(10^(((7.5*H620)/(237.3+H620)))))</f>
        <v>35.23385461</v>
      </c>
      <c r="V620" s="22">
        <f t="shared" si="3"/>
        <v>33.31385461</v>
      </c>
      <c r="W620" s="22">
        <f>IF(G620="","",6.1078*(10^(((7.5*G620)/(237.3+G620)))))</f>
        <v>40.51803823</v>
      </c>
      <c r="X620" s="22">
        <f>IF(W620="","",(V620/W620)*100)</f>
        <v>82.21981138</v>
      </c>
      <c r="Y620" s="22"/>
      <c r="Z620" s="27"/>
      <c r="AA620" s="37">
        <v>1.0</v>
      </c>
      <c r="AB620" s="37">
        <v>1.0</v>
      </c>
      <c r="AC620" s="37">
        <v>1.0</v>
      </c>
      <c r="AD620" s="37">
        <v>2.0</v>
      </c>
      <c r="AE620" s="49"/>
    </row>
    <row r="621" ht="15.75" customHeight="1">
      <c r="A621" s="4" t="s">
        <v>48</v>
      </c>
      <c r="B621" s="29">
        <v>44140.0</v>
      </c>
      <c r="C621" s="3">
        <v>0.625</v>
      </c>
      <c r="D621" s="3">
        <v>0.75</v>
      </c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41" t="str">
        <f>E621</f>
        <v/>
      </c>
      <c r="S621" s="39"/>
      <c r="T621" s="39"/>
      <c r="U621" s="39"/>
      <c r="V621" s="22" t="str">
        <f t="shared" si="3"/>
        <v/>
      </c>
      <c r="W621" s="39"/>
      <c r="X621" s="39"/>
      <c r="Y621" s="42"/>
      <c r="Z621" s="32"/>
      <c r="AA621" s="45"/>
      <c r="AB621" s="45"/>
      <c r="AC621" s="45"/>
      <c r="AD621" s="45"/>
      <c r="AE621" s="52"/>
    </row>
    <row r="622" ht="15.75" customHeight="1">
      <c r="A622" s="8" t="s">
        <v>53</v>
      </c>
      <c r="B622" s="9">
        <v>44141.0</v>
      </c>
      <c r="C622" s="10">
        <v>0.375</v>
      </c>
      <c r="D622" s="10">
        <v>0.5</v>
      </c>
      <c r="E622" s="22">
        <v>33.8</v>
      </c>
      <c r="F622" s="22">
        <v>23.7</v>
      </c>
      <c r="G622" s="22">
        <v>28.6</v>
      </c>
      <c r="H622" s="22">
        <v>26.5</v>
      </c>
      <c r="I622" s="22">
        <v>0.5</v>
      </c>
      <c r="J622" s="22" t="s">
        <v>54</v>
      </c>
      <c r="K622" s="22">
        <v>26.0</v>
      </c>
      <c r="L622" s="22">
        <v>27.75</v>
      </c>
      <c r="M622" s="22"/>
      <c r="N622" s="22">
        <v>105.0</v>
      </c>
      <c r="O622" s="22">
        <v>84.61</v>
      </c>
      <c r="P622" s="22"/>
      <c r="Q622" s="22"/>
      <c r="R622" s="26" t="str">
        <f>E624</f>
        <v/>
      </c>
      <c r="S622" s="22">
        <f>F622</f>
        <v>23.7</v>
      </c>
      <c r="T622" s="22">
        <f>(R622+S622)/2</f>
        <v>11.85</v>
      </c>
      <c r="U622" s="22">
        <f>IF(H622="","",6.1078*(10^(((7.5*H622)/(237.3+H622)))))</f>
        <v>34.61756235</v>
      </c>
      <c r="V622" s="22">
        <f t="shared" si="3"/>
        <v>32.93756235</v>
      </c>
      <c r="W622" s="22">
        <f>IF(G622="","",6.1078*(10^(((7.5*G622)/(237.3+G622)))))</f>
        <v>39.13623594</v>
      </c>
      <c r="X622" s="22">
        <f>IF(W622="","",(V622/W622)*100)</f>
        <v>84.1612934</v>
      </c>
      <c r="Y622" s="22">
        <f>P620+L622-O622</f>
        <v>8.02</v>
      </c>
      <c r="Z622" s="27"/>
      <c r="AA622" s="37">
        <v>1.0</v>
      </c>
      <c r="AB622" s="37">
        <v>1.0</v>
      </c>
      <c r="AC622" s="37">
        <v>2.0</v>
      </c>
      <c r="AD622" s="37"/>
      <c r="AE622" s="49"/>
    </row>
    <row r="623" ht="15.75" customHeight="1">
      <c r="A623" s="4" t="s">
        <v>53</v>
      </c>
      <c r="B623" s="29">
        <v>44141.0</v>
      </c>
      <c r="C623" s="3">
        <v>0.625</v>
      </c>
      <c r="D623" s="3">
        <v>0.75</v>
      </c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41" t="str">
        <f>E623</f>
        <v/>
      </c>
      <c r="S623" s="39"/>
      <c r="T623" s="39"/>
      <c r="U623" s="39"/>
      <c r="V623" s="22" t="str">
        <f t="shared" si="3"/>
        <v/>
      </c>
      <c r="W623" s="39"/>
      <c r="X623" s="39"/>
      <c r="Y623" s="42"/>
      <c r="Z623" s="32"/>
      <c r="AA623" s="45"/>
      <c r="AB623" s="45"/>
      <c r="AC623" s="45"/>
      <c r="AD623" s="45"/>
      <c r="AE623" s="52"/>
    </row>
    <row r="624" ht="15.75" customHeight="1">
      <c r="A624" s="8" t="s">
        <v>58</v>
      </c>
      <c r="B624" s="9">
        <v>44142.0</v>
      </c>
      <c r="C624" s="10">
        <v>0.375</v>
      </c>
      <c r="D624" s="10">
        <v>0.5</v>
      </c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6" t="str">
        <f>E626</f>
        <v/>
      </c>
      <c r="S624" s="22"/>
      <c r="T624" s="22">
        <f>(R624+S624)/2</f>
        <v>0</v>
      </c>
      <c r="U624" s="22"/>
      <c r="V624" s="22" t="str">
        <f t="shared" si="3"/>
        <v/>
      </c>
      <c r="W624" s="22"/>
      <c r="X624" s="22"/>
      <c r="Y624" s="22"/>
      <c r="Z624" s="27"/>
      <c r="AA624" s="37"/>
      <c r="AB624" s="37"/>
      <c r="AC624" s="37"/>
      <c r="AD624" s="37"/>
      <c r="AE624" s="49"/>
    </row>
    <row r="625" ht="15.75" customHeight="1">
      <c r="A625" s="4" t="s">
        <v>58</v>
      </c>
      <c r="B625" s="29">
        <v>44142.0</v>
      </c>
      <c r="C625" s="3">
        <v>0.625</v>
      </c>
      <c r="D625" s="3">
        <v>0.75</v>
      </c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41" t="str">
        <f>E625</f>
        <v/>
      </c>
      <c r="S625" s="39"/>
      <c r="T625" s="39"/>
      <c r="U625" s="39"/>
      <c r="V625" s="22" t="str">
        <f t="shared" si="3"/>
        <v/>
      </c>
      <c r="W625" s="39"/>
      <c r="X625" s="39"/>
      <c r="Y625" s="123"/>
      <c r="Z625" s="32"/>
      <c r="AA625" s="45"/>
      <c r="AB625" s="45"/>
      <c r="AC625" s="45"/>
      <c r="AD625" s="45"/>
      <c r="AE625" s="52"/>
    </row>
    <row r="626" ht="15.75" customHeight="1">
      <c r="A626" s="8" t="s">
        <v>60</v>
      </c>
      <c r="B626" s="9">
        <v>44143.0</v>
      </c>
      <c r="C626" s="10">
        <v>0.375</v>
      </c>
      <c r="D626" s="10">
        <v>0.5</v>
      </c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22"/>
      <c r="Q626" s="22"/>
      <c r="R626" s="26">
        <f>E628</f>
        <v>36.6</v>
      </c>
      <c r="S626" s="22"/>
      <c r="T626" s="22">
        <f>(R626+S626)/2</f>
        <v>18.3</v>
      </c>
      <c r="U626" s="22"/>
      <c r="V626" s="22" t="str">
        <f t="shared" si="3"/>
        <v/>
      </c>
      <c r="W626" s="22"/>
      <c r="X626" s="22"/>
      <c r="Y626" s="22"/>
      <c r="Z626" s="27"/>
      <c r="AA626" s="37"/>
      <c r="AB626" s="37"/>
      <c r="AC626" s="37"/>
      <c r="AD626" s="37"/>
      <c r="AE626" s="49"/>
    </row>
    <row r="627" ht="15.75" customHeight="1">
      <c r="A627" s="4" t="s">
        <v>60</v>
      </c>
      <c r="B627" s="29">
        <v>44143.0</v>
      </c>
      <c r="C627" s="3">
        <v>0.625</v>
      </c>
      <c r="D627" s="3">
        <v>0.75</v>
      </c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41" t="str">
        <f>E627</f>
        <v/>
      </c>
      <c r="S627" s="39"/>
      <c r="T627" s="39"/>
      <c r="U627" s="39"/>
      <c r="V627" s="22" t="str">
        <f t="shared" si="3"/>
        <v/>
      </c>
      <c r="W627" s="39"/>
      <c r="X627" s="39"/>
      <c r="Y627" s="42"/>
      <c r="Z627" s="32"/>
      <c r="AA627" s="45"/>
      <c r="AB627" s="45"/>
      <c r="AC627" s="45"/>
      <c r="AD627" s="45"/>
      <c r="AE627" s="52"/>
    </row>
    <row r="628" ht="15.75" customHeight="1">
      <c r="A628" s="8" t="s">
        <v>64</v>
      </c>
      <c r="B628" s="9">
        <v>44144.0</v>
      </c>
      <c r="C628" s="10">
        <v>0.375</v>
      </c>
      <c r="D628" s="10">
        <v>0.5</v>
      </c>
      <c r="E628" s="22">
        <v>36.6</v>
      </c>
      <c r="F628" s="22">
        <v>22.8</v>
      </c>
      <c r="G628" s="22">
        <v>30.0</v>
      </c>
      <c r="H628" s="22">
        <v>27.0</v>
      </c>
      <c r="I628" s="22">
        <v>2.6</v>
      </c>
      <c r="J628" s="22" t="s">
        <v>70</v>
      </c>
      <c r="K628" s="22">
        <v>28.2</v>
      </c>
      <c r="L628" s="22">
        <v>31.25</v>
      </c>
      <c r="M628" s="22"/>
      <c r="N628" s="22">
        <v>177.0</v>
      </c>
      <c r="O628" s="22">
        <v>95.42</v>
      </c>
      <c r="P628" s="22">
        <v>71.0</v>
      </c>
      <c r="Q628" s="22"/>
      <c r="R628" s="26">
        <f>E630</f>
        <v>35.8</v>
      </c>
      <c r="S628" s="22">
        <f>F628</f>
        <v>22.8</v>
      </c>
      <c r="T628" s="22">
        <f>(R628+S628)/2</f>
        <v>29.3</v>
      </c>
      <c r="U628" s="22">
        <f>IF(H628="","",6.1078*(10^(((7.5*H628)/(237.3+H628)))))</f>
        <v>35.65000614</v>
      </c>
      <c r="V628" s="22">
        <f t="shared" si="3"/>
        <v>33.25000614</v>
      </c>
      <c r="W628" s="22">
        <f>IF(G628="","",6.1078*(10^(((7.5*G628)/(237.3+G628)))))</f>
        <v>42.42634795</v>
      </c>
      <c r="X628" s="22">
        <f>IF(W628="","",(V628/W628)*100)</f>
        <v>78.3711249</v>
      </c>
      <c r="Y628" s="22">
        <f>O622+L628-O628</f>
        <v>20.44</v>
      </c>
      <c r="Z628" s="27"/>
      <c r="AA628" s="37">
        <v>1.0</v>
      </c>
      <c r="AB628" s="37">
        <v>1.0</v>
      </c>
      <c r="AC628" s="37">
        <v>2.0</v>
      </c>
      <c r="AD628" s="37">
        <v>2.0</v>
      </c>
      <c r="AE628" s="49"/>
    </row>
    <row r="629" ht="15.75" customHeight="1">
      <c r="A629" s="4" t="s">
        <v>64</v>
      </c>
      <c r="B629" s="29">
        <v>44144.0</v>
      </c>
      <c r="C629" s="3">
        <v>0.625</v>
      </c>
      <c r="D629" s="3">
        <v>0.75</v>
      </c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41" t="str">
        <f>E629</f>
        <v/>
      </c>
      <c r="S629" s="39"/>
      <c r="T629" s="39"/>
      <c r="U629" s="39"/>
      <c r="V629" s="22" t="str">
        <f t="shared" si="3"/>
        <v/>
      </c>
      <c r="W629" s="39"/>
      <c r="X629" s="39"/>
      <c r="Y629" s="42"/>
      <c r="Z629" s="32"/>
      <c r="AA629" s="45"/>
      <c r="AB629" s="45"/>
      <c r="AC629" s="45"/>
      <c r="AD629" s="45"/>
      <c r="AE629" s="52"/>
    </row>
    <row r="630" ht="15.75" customHeight="1">
      <c r="A630" s="8" t="s">
        <v>68</v>
      </c>
      <c r="B630" s="9">
        <v>44145.0</v>
      </c>
      <c r="C630" s="10">
        <v>0.375</v>
      </c>
      <c r="D630" s="10">
        <v>0.5</v>
      </c>
      <c r="E630" s="22">
        <v>35.8</v>
      </c>
      <c r="F630" s="22">
        <v>23.0</v>
      </c>
      <c r="G630" s="22">
        <v>31.0</v>
      </c>
      <c r="H630" s="22">
        <v>27.8</v>
      </c>
      <c r="I630" s="22">
        <v>1.3</v>
      </c>
      <c r="J630" s="22" t="s">
        <v>70</v>
      </c>
      <c r="K630" s="22">
        <v>31.4</v>
      </c>
      <c r="L630" s="22">
        <v>4.25</v>
      </c>
      <c r="M630" s="22"/>
      <c r="N630" s="22">
        <v>31.0</v>
      </c>
      <c r="O630" s="22">
        <v>71.62</v>
      </c>
      <c r="P630" s="22"/>
      <c r="Q630" s="22"/>
      <c r="R630" s="26">
        <f>E632</f>
        <v>32.6</v>
      </c>
      <c r="S630" s="22">
        <f>F630</f>
        <v>23</v>
      </c>
      <c r="T630" s="22">
        <f>(R630+S630)/2</f>
        <v>27.8</v>
      </c>
      <c r="U630" s="22">
        <f>IF(H630="","",6.1078*(10^(((7.5*H630)/(237.3+H630)))))</f>
        <v>37.3577292</v>
      </c>
      <c r="V630" s="22">
        <f t="shared" si="3"/>
        <v>34.7977292</v>
      </c>
      <c r="W630" s="22">
        <f>IF(G630="","",6.1078*(10^(((7.5*G630)/(237.3+G630)))))</f>
        <v>44.9212759</v>
      </c>
      <c r="X630" s="22">
        <f>IF(W630="","",(V630/W630)*100)</f>
        <v>77.46380418</v>
      </c>
      <c r="Y630" s="22">
        <f>P628+L630-O630</f>
        <v>3.63</v>
      </c>
      <c r="Z630" s="27"/>
      <c r="AA630" s="37">
        <v>1.0</v>
      </c>
      <c r="AB630" s="37">
        <v>1.0</v>
      </c>
      <c r="AC630" s="37">
        <v>2.0</v>
      </c>
      <c r="AD630" s="37">
        <v>2.0</v>
      </c>
      <c r="AE630" s="49"/>
    </row>
    <row r="631" ht="15.75" customHeight="1">
      <c r="A631" s="4" t="s">
        <v>68</v>
      </c>
      <c r="B631" s="29">
        <v>44145.0</v>
      </c>
      <c r="C631" s="3">
        <v>0.625</v>
      </c>
      <c r="D631" s="3">
        <v>0.75</v>
      </c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41" t="str">
        <f>E631</f>
        <v/>
      </c>
      <c r="S631" s="39"/>
      <c r="T631" s="39"/>
      <c r="U631" s="39"/>
      <c r="V631" s="22" t="str">
        <f t="shared" si="3"/>
        <v/>
      </c>
      <c r="W631" s="39"/>
      <c r="X631" s="39"/>
      <c r="Y631" s="42"/>
      <c r="Z631" s="32"/>
      <c r="AA631" s="45"/>
      <c r="AB631" s="45"/>
      <c r="AC631" s="45"/>
      <c r="AD631" s="45"/>
      <c r="AE631" s="52"/>
    </row>
    <row r="632" ht="15.75" customHeight="1">
      <c r="A632" s="8" t="s">
        <v>38</v>
      </c>
      <c r="B632" s="9">
        <v>44146.0</v>
      </c>
      <c r="C632" s="10">
        <v>0.375</v>
      </c>
      <c r="D632" s="10">
        <v>0.5</v>
      </c>
      <c r="E632" s="22">
        <v>32.6</v>
      </c>
      <c r="F632" s="22">
        <v>22.4</v>
      </c>
      <c r="G632" s="22">
        <v>27.4</v>
      </c>
      <c r="H632" s="22">
        <v>26.4</v>
      </c>
      <c r="I632" s="22">
        <v>0.6</v>
      </c>
      <c r="J632" s="22" t="s">
        <v>61</v>
      </c>
      <c r="K632" s="22">
        <v>28.6</v>
      </c>
      <c r="L632" s="22">
        <v>23.5</v>
      </c>
      <c r="M632" s="22"/>
      <c r="N632" s="22">
        <v>153.0</v>
      </c>
      <c r="O632" s="22">
        <v>85.26</v>
      </c>
      <c r="P632" s="22"/>
      <c r="Q632" s="22"/>
      <c r="R632" s="26">
        <f>E634</f>
        <v>29.8</v>
      </c>
      <c r="S632" s="22">
        <f>F632</f>
        <v>22.4</v>
      </c>
      <c r="T632" s="22">
        <f>(R632+S632)/2</f>
        <v>26.1</v>
      </c>
      <c r="U632" s="22">
        <f>IF(H632="","",6.1078*(10^(((7.5*H632)/(237.3+H632)))))</f>
        <v>34.41422945</v>
      </c>
      <c r="V632" s="22">
        <f t="shared" si="3"/>
        <v>33.61422945</v>
      </c>
      <c r="W632" s="22">
        <f>IF(G632="","",6.1078*(10^(((7.5*G632)/(237.3+G632)))))</f>
        <v>36.49517019</v>
      </c>
      <c r="X632" s="22">
        <f>IF(W632="","",(V632/W632)*100)</f>
        <v>92.10596712</v>
      </c>
      <c r="Y632" s="22">
        <f>O630+L632-O632</f>
        <v>9.86</v>
      </c>
      <c r="Z632" s="27"/>
      <c r="AA632" s="37">
        <v>2.0</v>
      </c>
      <c r="AB632" s="37">
        <v>3.0</v>
      </c>
      <c r="AC632" s="37">
        <v>2.0</v>
      </c>
      <c r="AD632" s="37">
        <v>3.0</v>
      </c>
      <c r="AE632" s="49"/>
    </row>
    <row r="633" ht="15.75" customHeight="1">
      <c r="A633" s="4" t="s">
        <v>38</v>
      </c>
      <c r="B633" s="29">
        <v>44146.0</v>
      </c>
      <c r="C633" s="3">
        <v>0.625</v>
      </c>
      <c r="D633" s="3">
        <v>0.75</v>
      </c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41" t="str">
        <f>E633</f>
        <v/>
      </c>
      <c r="S633" s="39"/>
      <c r="T633" s="39"/>
      <c r="U633" s="39"/>
      <c r="V633" s="22" t="str">
        <f t="shared" si="3"/>
        <v/>
      </c>
      <c r="W633" s="39"/>
      <c r="X633" s="39"/>
      <c r="Y633" s="42"/>
      <c r="Z633" s="32"/>
      <c r="AA633" s="45"/>
      <c r="AB633" s="45"/>
      <c r="AC633" s="45"/>
      <c r="AD633" s="45"/>
      <c r="AE633" s="52"/>
    </row>
    <row r="634" ht="15.75" customHeight="1">
      <c r="A634" s="8" t="s">
        <v>48</v>
      </c>
      <c r="B634" s="9">
        <v>44147.0</v>
      </c>
      <c r="C634" s="10">
        <v>0.375</v>
      </c>
      <c r="D634" s="10">
        <v>0.5</v>
      </c>
      <c r="E634" s="22">
        <v>29.8</v>
      </c>
      <c r="F634" s="22">
        <v>21.8</v>
      </c>
      <c r="G634" s="22">
        <v>29.4</v>
      </c>
      <c r="H634" s="22">
        <v>26.6</v>
      </c>
      <c r="I634" s="22">
        <v>1.0</v>
      </c>
      <c r="J634" s="22" t="s">
        <v>61</v>
      </c>
      <c r="K634" s="22">
        <v>27.4</v>
      </c>
      <c r="L634" s="22">
        <v>10.75</v>
      </c>
      <c r="M634" s="22"/>
      <c r="N634" s="22">
        <v>62.0</v>
      </c>
      <c r="O634" s="22">
        <v>91.8</v>
      </c>
      <c r="P634" s="22"/>
      <c r="Q634" s="22"/>
      <c r="R634" s="26">
        <f>E636</f>
        <v>33.6</v>
      </c>
      <c r="S634" s="22">
        <f>F634</f>
        <v>21.8</v>
      </c>
      <c r="T634" s="22">
        <f>(R634+S634)/2</f>
        <v>27.7</v>
      </c>
      <c r="U634" s="22">
        <f>IF(H634="","",6.1078*(10^(((7.5*H634)/(237.3+H634)))))</f>
        <v>34.82194116</v>
      </c>
      <c r="V634" s="22">
        <f t="shared" si="3"/>
        <v>32.58194116</v>
      </c>
      <c r="W634" s="22">
        <f>IF(G634="","",6.1078*(10^(((7.5*G634)/(237.3+G634)))))</f>
        <v>40.98797486</v>
      </c>
      <c r="X634" s="22">
        <f>IF(W634="","",(V634/W634)*100)</f>
        <v>79.49146371</v>
      </c>
      <c r="Y634" s="22">
        <f>O632+L634-O634</f>
        <v>4.21</v>
      </c>
      <c r="Z634" s="27"/>
      <c r="AA634" s="37">
        <v>1.0</v>
      </c>
      <c r="AB634" s="37">
        <v>1.0</v>
      </c>
      <c r="AC634" s="37">
        <v>2.0</v>
      </c>
      <c r="AD634" s="37">
        <v>2.0</v>
      </c>
      <c r="AE634" s="49"/>
    </row>
    <row r="635" ht="15.75" customHeight="1">
      <c r="A635" s="4" t="s">
        <v>48</v>
      </c>
      <c r="B635" s="29">
        <v>44147.0</v>
      </c>
      <c r="C635" s="3">
        <v>0.625</v>
      </c>
      <c r="D635" s="3">
        <v>0.75</v>
      </c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41" t="str">
        <f>E635</f>
        <v/>
      </c>
      <c r="S635" s="39"/>
      <c r="T635" s="39"/>
      <c r="U635" s="39"/>
      <c r="V635" s="22" t="str">
        <f t="shared" si="3"/>
        <v/>
      </c>
      <c r="W635" s="39"/>
      <c r="X635" s="39"/>
      <c r="Y635" s="42"/>
      <c r="Z635" s="32"/>
      <c r="AA635" s="45"/>
      <c r="AB635" s="45"/>
      <c r="AC635" s="45"/>
      <c r="AD635" s="45"/>
      <c r="AE635" s="52"/>
    </row>
    <row r="636" ht="15.75" customHeight="1">
      <c r="A636" s="8" t="s">
        <v>53</v>
      </c>
      <c r="B636" s="9">
        <v>44148.0</v>
      </c>
      <c r="C636" s="10">
        <v>0.375</v>
      </c>
      <c r="D636" s="10">
        <v>0.5</v>
      </c>
      <c r="E636" s="22">
        <v>33.6</v>
      </c>
      <c r="F636" s="22">
        <v>22.6</v>
      </c>
      <c r="G636" s="22">
        <v>29.8</v>
      </c>
      <c r="H636" s="22">
        <v>26.8</v>
      </c>
      <c r="I636" s="22">
        <v>1.4</v>
      </c>
      <c r="J636" s="22" t="s">
        <v>70</v>
      </c>
      <c r="K636" s="22">
        <v>27.8</v>
      </c>
      <c r="L636" s="22">
        <v>12.75</v>
      </c>
      <c r="M636" s="22"/>
      <c r="N636" s="22">
        <v>74.0</v>
      </c>
      <c r="O636" s="22">
        <v>98.28</v>
      </c>
      <c r="P636" s="22"/>
      <c r="Q636" s="22"/>
      <c r="R636" s="26" t="str">
        <f>E638</f>
        <v/>
      </c>
      <c r="S636" s="22">
        <f>F636</f>
        <v>22.6</v>
      </c>
      <c r="T636" s="22">
        <f>(R636+S636)/2</f>
        <v>11.3</v>
      </c>
      <c r="U636" s="22">
        <f>IF(H636="","",6.1078*(10^(((7.5*H636)/(237.3+H636)))))</f>
        <v>35.23385461</v>
      </c>
      <c r="V636" s="22">
        <f t="shared" si="3"/>
        <v>32.83385461</v>
      </c>
      <c r="W636" s="22">
        <f>IF(G636="","",6.1078*(10^(((7.5*G636)/(237.3+G636)))))</f>
        <v>41.94208964</v>
      </c>
      <c r="X636" s="22">
        <f>IF(W636="","",(V636/W636)*100)</f>
        <v>78.2837834</v>
      </c>
      <c r="Y636" s="22">
        <f>O634+L636-O636</f>
        <v>6.27</v>
      </c>
      <c r="Z636" s="27"/>
      <c r="AA636" s="37">
        <v>1.0</v>
      </c>
      <c r="AB636" s="37">
        <v>1.0</v>
      </c>
      <c r="AC636" s="37">
        <v>1.0</v>
      </c>
      <c r="AD636" s="37">
        <v>2.0</v>
      </c>
      <c r="AE636" s="49"/>
    </row>
    <row r="637" ht="15.75" customHeight="1">
      <c r="A637" s="4" t="s">
        <v>53</v>
      </c>
      <c r="B637" s="29">
        <v>44148.0</v>
      </c>
      <c r="C637" s="3">
        <v>0.625</v>
      </c>
      <c r="D637" s="3">
        <v>0.75</v>
      </c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41" t="str">
        <f>E637</f>
        <v/>
      </c>
      <c r="S637" s="39"/>
      <c r="T637" s="39"/>
      <c r="U637" s="39"/>
      <c r="V637" s="22" t="str">
        <f t="shared" si="3"/>
        <v/>
      </c>
      <c r="W637" s="39"/>
      <c r="X637" s="39"/>
      <c r="Y637" s="42"/>
      <c r="Z637" s="32"/>
      <c r="AA637" s="45"/>
      <c r="AB637" s="45"/>
      <c r="AC637" s="45"/>
      <c r="AD637" s="45"/>
      <c r="AE637" s="52"/>
    </row>
    <row r="638" ht="15.75" customHeight="1">
      <c r="A638" s="8" t="s">
        <v>58</v>
      </c>
      <c r="B638" s="9">
        <v>44149.0</v>
      </c>
      <c r="C638" s="10">
        <v>0.375</v>
      </c>
      <c r="D638" s="10">
        <v>0.5</v>
      </c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6" t="str">
        <f>E640</f>
        <v/>
      </c>
      <c r="S638" s="22"/>
      <c r="T638" s="22">
        <f>(R638+S638)/2</f>
        <v>0</v>
      </c>
      <c r="U638" s="22"/>
      <c r="V638" s="22" t="str">
        <f t="shared" si="3"/>
        <v/>
      </c>
      <c r="W638" s="22"/>
      <c r="X638" s="22"/>
      <c r="Y638" s="22"/>
      <c r="Z638" s="27"/>
      <c r="AA638" s="37"/>
      <c r="AB638" s="37"/>
      <c r="AC638" s="37"/>
      <c r="AD638" s="37"/>
      <c r="AE638" s="49"/>
    </row>
    <row r="639" ht="15.75" customHeight="1">
      <c r="A639" s="4" t="s">
        <v>58</v>
      </c>
      <c r="B639" s="29">
        <v>44149.0</v>
      </c>
      <c r="C639" s="3">
        <v>0.625</v>
      </c>
      <c r="D639" s="3">
        <v>0.75</v>
      </c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41" t="str">
        <f>E639</f>
        <v/>
      </c>
      <c r="S639" s="39"/>
      <c r="T639" s="39"/>
      <c r="U639" s="39"/>
      <c r="V639" s="22" t="str">
        <f t="shared" si="3"/>
        <v/>
      </c>
      <c r="W639" s="39"/>
      <c r="X639" s="39"/>
      <c r="Y639" s="42"/>
      <c r="Z639" s="32"/>
      <c r="AA639" s="45"/>
      <c r="AB639" s="45"/>
      <c r="AC639" s="45"/>
      <c r="AD639" s="45"/>
      <c r="AE639" s="52"/>
    </row>
    <row r="640" ht="15.75" customHeight="1">
      <c r="A640" s="8" t="s">
        <v>60</v>
      </c>
      <c r="B640" s="9">
        <v>44150.0</v>
      </c>
      <c r="C640" s="10">
        <v>0.375</v>
      </c>
      <c r="D640" s="10">
        <v>0.5</v>
      </c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6">
        <f>E642</f>
        <v>35.6</v>
      </c>
      <c r="S640" s="22"/>
      <c r="T640" s="22">
        <f>(R640+S640)/2</f>
        <v>17.8</v>
      </c>
      <c r="U640" s="22"/>
      <c r="V640" s="22" t="str">
        <f t="shared" si="3"/>
        <v/>
      </c>
      <c r="W640" s="22"/>
      <c r="X640" s="22"/>
      <c r="Y640" s="22"/>
      <c r="Z640" s="27"/>
      <c r="AA640" s="37"/>
      <c r="AB640" s="37"/>
      <c r="AC640" s="37"/>
      <c r="AD640" s="37"/>
      <c r="AE640" s="49"/>
    </row>
    <row r="641" ht="15.75" customHeight="1">
      <c r="A641" s="4" t="s">
        <v>60</v>
      </c>
      <c r="B641" s="29">
        <v>44150.0</v>
      </c>
      <c r="C641" s="3">
        <v>0.625</v>
      </c>
      <c r="D641" s="3">
        <v>0.75</v>
      </c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41" t="str">
        <f>E641</f>
        <v/>
      </c>
      <c r="S641" s="39"/>
      <c r="T641" s="39"/>
      <c r="U641" s="39"/>
      <c r="V641" s="22" t="str">
        <f t="shared" si="3"/>
        <v/>
      </c>
      <c r="W641" s="39"/>
      <c r="X641" s="39"/>
      <c r="Y641" s="42"/>
      <c r="Z641" s="32"/>
      <c r="AA641" s="45"/>
      <c r="AB641" s="45"/>
      <c r="AC641" s="45"/>
      <c r="AD641" s="45"/>
      <c r="AE641" s="52"/>
    </row>
    <row r="642" ht="15.75" customHeight="1">
      <c r="A642" s="8" t="s">
        <v>64</v>
      </c>
      <c r="B642" s="9">
        <v>44151.0</v>
      </c>
      <c r="C642" s="10">
        <v>0.375</v>
      </c>
      <c r="D642" s="10">
        <v>0.5</v>
      </c>
      <c r="E642" s="22">
        <v>35.6</v>
      </c>
      <c r="F642" s="22">
        <v>22.5</v>
      </c>
      <c r="G642" s="22">
        <v>29.8</v>
      </c>
      <c r="H642" s="22">
        <v>26.5</v>
      </c>
      <c r="I642" s="22">
        <v>3.8</v>
      </c>
      <c r="J642" s="22" t="s">
        <v>61</v>
      </c>
      <c r="K642" s="22">
        <v>28.4</v>
      </c>
      <c r="L642" s="22">
        <v>11.75</v>
      </c>
      <c r="M642" s="22"/>
      <c r="N642" s="22">
        <v>66.0</v>
      </c>
      <c r="O642" s="22">
        <v>94.26</v>
      </c>
      <c r="P642" s="22">
        <v>67.51</v>
      </c>
      <c r="Q642" s="22"/>
      <c r="R642" s="26">
        <f>E644</f>
        <v>32.6</v>
      </c>
      <c r="S642" s="22">
        <f>F642</f>
        <v>22.5</v>
      </c>
      <c r="T642" s="22">
        <f>(R642+S642)/2</f>
        <v>27.55</v>
      </c>
      <c r="U642" s="22">
        <f>IF(H642="","",6.1078*(10^(((7.5*H642)/(237.3+H642)))))</f>
        <v>34.61756235</v>
      </c>
      <c r="V642" s="22">
        <f t="shared" si="3"/>
        <v>31.97756235</v>
      </c>
      <c r="W642" s="22">
        <f>IF(G642="","",6.1078*(10^(((7.5*G642)/(237.3+G642)))))</f>
        <v>41.94208964</v>
      </c>
      <c r="X642" s="22">
        <f>IF(W642="","",(V642/W642)*100)</f>
        <v>76.24217732</v>
      </c>
      <c r="Y642" s="22">
        <f>O636+L642-O642</f>
        <v>15.77</v>
      </c>
      <c r="Z642" s="27"/>
      <c r="AA642" s="37">
        <v>1.0</v>
      </c>
      <c r="AB642" s="37">
        <v>1.0</v>
      </c>
      <c r="AC642" s="37">
        <v>2.0</v>
      </c>
      <c r="AD642" s="37">
        <v>2.0</v>
      </c>
      <c r="AE642" s="49"/>
    </row>
    <row r="643" ht="15.75" customHeight="1">
      <c r="A643" s="4" t="s">
        <v>64</v>
      </c>
      <c r="B643" s="29">
        <v>44151.0</v>
      </c>
      <c r="C643" s="3">
        <v>0.625</v>
      </c>
      <c r="D643" s="3">
        <v>0.75</v>
      </c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41" t="str">
        <f>E643</f>
        <v/>
      </c>
      <c r="S643" s="39"/>
      <c r="T643" s="39"/>
      <c r="U643" s="39"/>
      <c r="V643" s="22" t="str">
        <f t="shared" si="3"/>
        <v/>
      </c>
      <c r="W643" s="39"/>
      <c r="X643" s="39"/>
      <c r="Y643" s="42"/>
      <c r="Z643" s="32"/>
      <c r="AA643" s="45"/>
      <c r="AB643" s="45"/>
      <c r="AC643" s="45"/>
      <c r="AD643" s="45"/>
      <c r="AE643" s="52"/>
    </row>
    <row r="644" ht="15.75" customHeight="1">
      <c r="A644" s="8" t="s">
        <v>68</v>
      </c>
      <c r="B644" s="9">
        <v>44152.0</v>
      </c>
      <c r="C644" s="10">
        <v>0.375</v>
      </c>
      <c r="D644" s="10">
        <v>0.5</v>
      </c>
      <c r="E644" s="22">
        <v>32.6</v>
      </c>
      <c r="F644" s="22">
        <v>23.0</v>
      </c>
      <c r="G644" s="148">
        <v>30.2</v>
      </c>
      <c r="H644" s="148">
        <v>26.5</v>
      </c>
      <c r="I644" s="148">
        <v>1.2</v>
      </c>
      <c r="J644" s="148" t="s">
        <v>70</v>
      </c>
      <c r="K644" s="148">
        <v>29.8</v>
      </c>
      <c r="L644" s="148">
        <v>0.0</v>
      </c>
      <c r="M644" s="148"/>
      <c r="N644" s="148">
        <v>0.0</v>
      </c>
      <c r="O644" s="148">
        <v>62.81</v>
      </c>
      <c r="P644" s="22"/>
      <c r="Q644" s="22"/>
      <c r="R644" s="26">
        <f>E646</f>
        <v>34.6</v>
      </c>
      <c r="S644" s="22">
        <f>F644</f>
        <v>23</v>
      </c>
      <c r="T644" s="22">
        <f>(R644+S644)/2</f>
        <v>28.8</v>
      </c>
      <c r="U644" s="22">
        <f>IF(H644="","",6.1078*(10^(((7.5*H644)/(237.3+H644)))))</f>
        <v>34.61756235</v>
      </c>
      <c r="V644" s="22">
        <f t="shared" si="3"/>
        <v>31.65756235</v>
      </c>
      <c r="W644" s="22">
        <f>IF(G644="","",6.1078*(10^(((7.5*G644)/(237.3+G644)))))</f>
        <v>42.91546075</v>
      </c>
      <c r="X644" s="22">
        <f>IF(W644="","",(V644/W644)*100)</f>
        <v>73.76726662</v>
      </c>
      <c r="Y644" s="22">
        <f>P642+L644-O644</f>
        <v>4.7</v>
      </c>
      <c r="Z644" s="27"/>
      <c r="AA644" s="37">
        <v>1.0</v>
      </c>
      <c r="AB644" s="37">
        <v>1.0</v>
      </c>
      <c r="AC644" s="37">
        <v>2.0</v>
      </c>
      <c r="AD644" s="37">
        <v>2.0</v>
      </c>
      <c r="AE644" s="49"/>
    </row>
    <row r="645" ht="15.75" customHeight="1">
      <c r="A645" s="4" t="s">
        <v>68</v>
      </c>
      <c r="B645" s="29">
        <v>44152.0</v>
      </c>
      <c r="C645" s="3">
        <v>0.625</v>
      </c>
      <c r="D645" s="3">
        <v>0.75</v>
      </c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41" t="str">
        <f>E645</f>
        <v/>
      </c>
      <c r="S645" s="39"/>
      <c r="T645" s="39"/>
      <c r="U645" s="39"/>
      <c r="V645" s="22" t="str">
        <f t="shared" si="3"/>
        <v/>
      </c>
      <c r="W645" s="39"/>
      <c r="X645" s="39"/>
      <c r="Y645" s="42"/>
      <c r="Z645" s="32"/>
      <c r="AA645" s="45"/>
      <c r="AB645" s="45"/>
      <c r="AC645" s="45"/>
      <c r="AD645" s="45"/>
      <c r="AE645" s="52"/>
    </row>
    <row r="646" ht="15.75" customHeight="1">
      <c r="A646" s="8" t="s">
        <v>38</v>
      </c>
      <c r="B646" s="9">
        <v>44153.0</v>
      </c>
      <c r="C646" s="10">
        <v>0.375</v>
      </c>
      <c r="D646" s="10">
        <v>0.5</v>
      </c>
      <c r="E646" s="22">
        <v>34.6</v>
      </c>
      <c r="F646" s="22">
        <v>22.6</v>
      </c>
      <c r="G646" s="22">
        <v>29.6</v>
      </c>
      <c r="H646" s="22">
        <v>27.4</v>
      </c>
      <c r="I646" s="22">
        <v>1.6</v>
      </c>
      <c r="J646" s="22" t="s">
        <v>70</v>
      </c>
      <c r="K646" s="22">
        <v>28.1</v>
      </c>
      <c r="L646" s="22">
        <v>41.0</v>
      </c>
      <c r="M646" s="22"/>
      <c r="N646" s="22">
        <v>241.0</v>
      </c>
      <c r="O646" s="22">
        <v>87.24</v>
      </c>
      <c r="P646" s="22"/>
      <c r="Q646" s="22"/>
      <c r="R646" s="26">
        <f>E648</f>
        <v>29</v>
      </c>
      <c r="S646" s="22">
        <f>F646</f>
        <v>22.6</v>
      </c>
      <c r="T646" s="22">
        <f>(R646+S646)/2</f>
        <v>25.8</v>
      </c>
      <c r="U646" s="22">
        <f>IF(H646="","",6.1078*(10^(((7.5*H646)/(237.3+H646)))))</f>
        <v>36.49517019</v>
      </c>
      <c r="V646" s="22">
        <f t="shared" si="3"/>
        <v>34.73517019</v>
      </c>
      <c r="W646" s="22">
        <f>IF(G646="","",6.1078*(10^(((7.5*G646)/(237.3+G646)))))</f>
        <v>41.46264535</v>
      </c>
      <c r="X646" s="22">
        <f>IF(W646="","",(V646/W646)*100)</f>
        <v>83.77461181</v>
      </c>
      <c r="Y646" s="22">
        <f>O644+L646-O646</f>
        <v>16.57</v>
      </c>
      <c r="Z646" s="27"/>
      <c r="AA646" s="37">
        <v>1.0</v>
      </c>
      <c r="AB646" s="37">
        <v>1.0</v>
      </c>
      <c r="AC646" s="37">
        <v>1.0</v>
      </c>
      <c r="AD646" s="37">
        <v>2.0</v>
      </c>
      <c r="AE646" s="49"/>
    </row>
    <row r="647" ht="15.75" customHeight="1">
      <c r="A647" s="4" t="s">
        <v>38</v>
      </c>
      <c r="B647" s="29">
        <v>44153.0</v>
      </c>
      <c r="C647" s="3">
        <v>0.625</v>
      </c>
      <c r="D647" s="3">
        <v>0.75</v>
      </c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41" t="str">
        <f>E647</f>
        <v/>
      </c>
      <c r="S647" s="39"/>
      <c r="T647" s="39"/>
      <c r="U647" s="39"/>
      <c r="V647" s="22" t="str">
        <f t="shared" si="3"/>
        <v/>
      </c>
      <c r="W647" s="39"/>
      <c r="X647" s="39"/>
      <c r="Y647" s="42"/>
      <c r="Z647" s="32"/>
      <c r="AA647" s="45"/>
      <c r="AB647" s="45"/>
      <c r="AC647" s="45"/>
      <c r="AD647" s="45"/>
      <c r="AE647" s="52"/>
    </row>
    <row r="648" ht="15.75" customHeight="1">
      <c r="A648" s="8" t="s">
        <v>48</v>
      </c>
      <c r="B648" s="9">
        <v>44154.0</v>
      </c>
      <c r="C648" s="10">
        <v>0.375</v>
      </c>
      <c r="D648" s="10">
        <v>0.5</v>
      </c>
      <c r="E648" s="22">
        <v>29.0</v>
      </c>
      <c r="F648" s="22">
        <v>23.4</v>
      </c>
      <c r="G648" s="22">
        <v>28.4</v>
      </c>
      <c r="H648" s="22">
        <v>26.8</v>
      </c>
      <c r="I648" s="22">
        <v>1.0</v>
      </c>
      <c r="J648" s="22"/>
      <c r="K648" s="22">
        <v>28.5</v>
      </c>
      <c r="L648" s="22">
        <v>29.5</v>
      </c>
      <c r="M648" s="22"/>
      <c r="N648" s="22">
        <v>183.0</v>
      </c>
      <c r="O648" s="53">
        <f>100</f>
        <v>100</v>
      </c>
      <c r="P648" s="22">
        <v>65.51</v>
      </c>
      <c r="Q648" s="22"/>
      <c r="R648" s="26">
        <f>E650</f>
        <v>33.4</v>
      </c>
      <c r="S648" s="22">
        <f>F648</f>
        <v>23.4</v>
      </c>
      <c r="T648" s="22">
        <f>(R648+S648)/2</f>
        <v>28.4</v>
      </c>
      <c r="U648" s="22">
        <f>IF(H648="","",6.1078*(10^(((7.5*H648)/(237.3+H648)))))</f>
        <v>35.23385461</v>
      </c>
      <c r="V648" s="22">
        <f t="shared" si="3"/>
        <v>33.95385461</v>
      </c>
      <c r="W648" s="22">
        <f>IF(G648="","",6.1078*(10^(((7.5*G648)/(237.3+G648)))))</f>
        <v>38.68484051</v>
      </c>
      <c r="X648" s="22">
        <f>IF(W648="","",(V648/W648)*100)</f>
        <v>87.77043969</v>
      </c>
      <c r="Y648" s="22"/>
      <c r="Z648" s="27"/>
      <c r="AA648" s="37">
        <v>1.0</v>
      </c>
      <c r="AB648" s="37">
        <v>1.0</v>
      </c>
      <c r="AC648" s="37">
        <v>1.0</v>
      </c>
      <c r="AD648" s="37">
        <v>3.0</v>
      </c>
      <c r="AE648" s="49"/>
    </row>
    <row r="649" ht="15.75" customHeight="1">
      <c r="A649" s="4" t="s">
        <v>48</v>
      </c>
      <c r="B649" s="29">
        <v>44154.0</v>
      </c>
      <c r="C649" s="3">
        <v>0.625</v>
      </c>
      <c r="D649" s="3">
        <v>0.75</v>
      </c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41" t="str">
        <f>E649</f>
        <v/>
      </c>
      <c r="S649" s="39"/>
      <c r="T649" s="39"/>
      <c r="U649" s="39"/>
      <c r="V649" s="22" t="str">
        <f t="shared" si="3"/>
        <v/>
      </c>
      <c r="W649" s="39"/>
      <c r="X649" s="39"/>
      <c r="Y649" s="42"/>
      <c r="Z649" s="32"/>
      <c r="AA649" s="45"/>
      <c r="AB649" s="45"/>
      <c r="AC649" s="45"/>
      <c r="AD649" s="45"/>
      <c r="AE649" s="52"/>
    </row>
    <row r="650" ht="15.75" customHeight="1">
      <c r="A650" s="8" t="s">
        <v>53</v>
      </c>
      <c r="B650" s="9">
        <v>44155.0</v>
      </c>
      <c r="C650" s="10">
        <v>0.375</v>
      </c>
      <c r="D650" s="10">
        <v>0.5</v>
      </c>
      <c r="E650" s="22">
        <v>33.4</v>
      </c>
      <c r="F650" s="22">
        <v>22.4</v>
      </c>
      <c r="G650" s="22">
        <v>29.0</v>
      </c>
      <c r="H650" s="22">
        <v>25.9</v>
      </c>
      <c r="I650" s="22">
        <v>0.3</v>
      </c>
      <c r="J650" s="22" t="s">
        <v>54</v>
      </c>
      <c r="K650" s="22">
        <v>28.3</v>
      </c>
      <c r="L650" s="22">
        <v>4.0</v>
      </c>
      <c r="M650" s="22"/>
      <c r="N650" s="22">
        <v>30.0</v>
      </c>
      <c r="O650" s="22">
        <v>63.66</v>
      </c>
      <c r="P650" s="22"/>
      <c r="Q650" s="22"/>
      <c r="R650" s="26" t="str">
        <f>E652</f>
        <v/>
      </c>
      <c r="S650" s="22">
        <f>F650</f>
        <v>22.4</v>
      </c>
      <c r="T650" s="22">
        <f>(R650+S650)/2</f>
        <v>11.2</v>
      </c>
      <c r="U650" s="22">
        <f>IF(H650="","",6.1078*(10^(((7.5*H650)/(237.3+H650)))))</f>
        <v>33.41309631</v>
      </c>
      <c r="V650" s="22">
        <f t="shared" si="3"/>
        <v>30.93309631</v>
      </c>
      <c r="W650" s="22">
        <f>IF(G650="","",6.1078*(10^(((7.5*G650)/(237.3+G650)))))</f>
        <v>40.05279577</v>
      </c>
      <c r="X650" s="22">
        <f>IF(W650="","",(V650/W650)*100)</f>
        <v>77.23080428</v>
      </c>
      <c r="Y650" s="22">
        <f>P648+L650-O650</f>
        <v>5.85</v>
      </c>
      <c r="Z650" s="27"/>
      <c r="AA650" s="37">
        <v>1.0</v>
      </c>
      <c r="AB650" s="37">
        <v>1.0</v>
      </c>
      <c r="AC650" s="37">
        <v>3.0</v>
      </c>
      <c r="AD650" s="37">
        <v>2.0</v>
      </c>
      <c r="AE650" s="49"/>
    </row>
    <row r="651" ht="15.75" customHeight="1">
      <c r="A651" s="4" t="s">
        <v>53</v>
      </c>
      <c r="B651" s="29">
        <v>44155.0</v>
      </c>
      <c r="C651" s="3">
        <v>0.625</v>
      </c>
      <c r="D651" s="3">
        <v>0.75</v>
      </c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41" t="str">
        <f>E651</f>
        <v/>
      </c>
      <c r="S651" s="39"/>
      <c r="T651" s="39"/>
      <c r="U651" s="39"/>
      <c r="V651" s="22" t="str">
        <f t="shared" si="3"/>
        <v/>
      </c>
      <c r="W651" s="39"/>
      <c r="X651" s="39"/>
      <c r="Y651" s="42"/>
      <c r="Z651" s="32"/>
      <c r="AA651" s="45"/>
      <c r="AB651" s="45"/>
      <c r="AC651" s="45"/>
      <c r="AD651" s="45"/>
      <c r="AE651" s="52"/>
    </row>
    <row r="652" ht="15.75" customHeight="1">
      <c r="A652" s="8" t="s">
        <v>58</v>
      </c>
      <c r="B652" s="9">
        <v>44156.0</v>
      </c>
      <c r="C652" s="10">
        <v>0.375</v>
      </c>
      <c r="D652" s="10">
        <v>0.5</v>
      </c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6" t="str">
        <f>E654</f>
        <v/>
      </c>
      <c r="S652" s="22"/>
      <c r="T652" s="22">
        <f>(R652+S652)/2</f>
        <v>0</v>
      </c>
      <c r="U652" s="22"/>
      <c r="V652" s="22" t="str">
        <f t="shared" si="3"/>
        <v/>
      </c>
      <c r="W652" s="22"/>
      <c r="X652" s="22"/>
      <c r="Y652" s="22"/>
      <c r="Z652" s="27"/>
      <c r="AA652" s="37"/>
      <c r="AB652" s="37"/>
      <c r="AC652" s="37"/>
      <c r="AD652" s="37"/>
      <c r="AE652" s="49"/>
    </row>
    <row r="653" ht="15.75" customHeight="1">
      <c r="A653" s="4" t="s">
        <v>58</v>
      </c>
      <c r="B653" s="29">
        <v>44156.0</v>
      </c>
      <c r="C653" s="3">
        <v>0.625</v>
      </c>
      <c r="D653" s="3">
        <v>0.75</v>
      </c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41" t="str">
        <f>E653</f>
        <v/>
      </c>
      <c r="S653" s="39"/>
      <c r="T653" s="39"/>
      <c r="U653" s="39"/>
      <c r="V653" s="22" t="str">
        <f t="shared" si="3"/>
        <v/>
      </c>
      <c r="W653" s="39"/>
      <c r="X653" s="39"/>
      <c r="Y653" s="42"/>
      <c r="Z653" s="32"/>
      <c r="AA653" s="45"/>
      <c r="AB653" s="45"/>
      <c r="AC653" s="45"/>
      <c r="AD653" s="45"/>
      <c r="AE653" s="52"/>
    </row>
    <row r="654" ht="15.75" customHeight="1">
      <c r="A654" s="8" t="s">
        <v>60</v>
      </c>
      <c r="B654" s="9">
        <v>44157.0</v>
      </c>
      <c r="C654" s="10">
        <v>0.375</v>
      </c>
      <c r="D654" s="10">
        <v>0.5</v>
      </c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6">
        <f>E656</f>
        <v>35</v>
      </c>
      <c r="S654" s="22"/>
      <c r="T654" s="22">
        <f>(R654+S654)/2</f>
        <v>17.5</v>
      </c>
      <c r="U654" s="22"/>
      <c r="V654" s="22" t="str">
        <f t="shared" si="3"/>
        <v/>
      </c>
      <c r="W654" s="22"/>
      <c r="X654" s="22"/>
      <c r="Y654" s="22"/>
      <c r="Z654" s="27"/>
      <c r="AA654" s="37"/>
      <c r="AB654" s="37"/>
      <c r="AC654" s="37"/>
      <c r="AD654" s="37"/>
      <c r="AE654" s="49"/>
    </row>
    <row r="655" ht="15.75" customHeight="1">
      <c r="A655" s="4" t="s">
        <v>60</v>
      </c>
      <c r="B655" s="29">
        <v>44157.0</v>
      </c>
      <c r="C655" s="3">
        <v>0.625</v>
      </c>
      <c r="D655" s="3">
        <v>0.75</v>
      </c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41" t="str">
        <f>E655</f>
        <v/>
      </c>
      <c r="S655" s="39"/>
      <c r="T655" s="39"/>
      <c r="U655" s="39"/>
      <c r="V655" s="22" t="str">
        <f t="shared" si="3"/>
        <v/>
      </c>
      <c r="W655" s="39"/>
      <c r="X655" s="39"/>
      <c r="Y655" s="42"/>
      <c r="Z655" s="32"/>
      <c r="AA655" s="45"/>
      <c r="AB655" s="45"/>
      <c r="AC655" s="45"/>
      <c r="AD655" s="45"/>
      <c r="AE655" s="52"/>
    </row>
    <row r="656" ht="15.75" customHeight="1">
      <c r="A656" s="8" t="s">
        <v>64</v>
      </c>
      <c r="B656" s="9">
        <v>44158.0</v>
      </c>
      <c r="C656" s="10">
        <v>0.375</v>
      </c>
      <c r="D656" s="10">
        <v>0.5</v>
      </c>
      <c r="E656" s="22">
        <v>35.0</v>
      </c>
      <c r="F656" s="22">
        <v>21.8</v>
      </c>
      <c r="G656" s="22">
        <v>25.6</v>
      </c>
      <c r="H656" s="22">
        <v>23.6</v>
      </c>
      <c r="I656" s="22">
        <v>1.7</v>
      </c>
      <c r="J656" s="22" t="s">
        <v>61</v>
      </c>
      <c r="K656" s="22">
        <v>27.4</v>
      </c>
      <c r="L656" s="22">
        <v>127.5</v>
      </c>
      <c r="M656" s="22"/>
      <c r="N656" s="22">
        <v>780.0</v>
      </c>
      <c r="O656" s="53">
        <f>100</f>
        <v>100</v>
      </c>
      <c r="P656" s="22">
        <v>68.72</v>
      </c>
      <c r="Q656" s="22"/>
      <c r="R656" s="26">
        <f>E658</f>
        <v>32.4</v>
      </c>
      <c r="S656" s="22">
        <f>F656</f>
        <v>21.8</v>
      </c>
      <c r="T656" s="22">
        <f>(R656+S656)/2</f>
        <v>27.1</v>
      </c>
      <c r="U656" s="22">
        <f>IF(H656="","",6.1078*(10^(((7.5*H656)/(237.3+H656)))))</f>
        <v>29.12766416</v>
      </c>
      <c r="V656" s="22">
        <f t="shared" si="3"/>
        <v>27.52766416</v>
      </c>
      <c r="W656" s="22">
        <f>IF(G656="","",6.1078*(10^(((7.5*G656)/(237.3+G656)))))</f>
        <v>32.82468122</v>
      </c>
      <c r="X656" s="22">
        <f>IF(W656="","",(V656/W656)*100)</f>
        <v>83.86270068</v>
      </c>
      <c r="Y656" s="22"/>
      <c r="Z656" s="27"/>
      <c r="AA656" s="37">
        <v>1.0</v>
      </c>
      <c r="AB656" s="37">
        <v>1.0</v>
      </c>
      <c r="AC656" s="37">
        <v>3.0</v>
      </c>
      <c r="AD656" s="37">
        <v>3.0</v>
      </c>
      <c r="AE656" s="49"/>
    </row>
    <row r="657" ht="15.75" customHeight="1">
      <c r="A657" s="4" t="s">
        <v>64</v>
      </c>
      <c r="B657" s="29">
        <v>44158.0</v>
      </c>
      <c r="C657" s="3">
        <v>0.625</v>
      </c>
      <c r="D657" s="3">
        <v>0.75</v>
      </c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41" t="str">
        <f>E657</f>
        <v/>
      </c>
      <c r="S657" s="39"/>
      <c r="T657" s="39"/>
      <c r="U657" s="39"/>
      <c r="V657" s="22" t="str">
        <f t="shared" si="3"/>
        <v/>
      </c>
      <c r="W657" s="39"/>
      <c r="X657" s="39"/>
      <c r="Y657" s="42"/>
      <c r="Z657" s="32"/>
      <c r="AA657" s="45"/>
      <c r="AB657" s="45"/>
      <c r="AC657" s="45"/>
      <c r="AD657" s="45"/>
      <c r="AE657" s="52"/>
    </row>
    <row r="658" ht="15.75" customHeight="1">
      <c r="A658" s="8" t="s">
        <v>68</v>
      </c>
      <c r="B658" s="9">
        <v>44159.0</v>
      </c>
      <c r="C658" s="10">
        <v>0.375</v>
      </c>
      <c r="D658" s="10">
        <v>0.5</v>
      </c>
      <c r="E658" s="22">
        <v>32.4</v>
      </c>
      <c r="F658" s="22">
        <v>22.6</v>
      </c>
      <c r="G658" s="22">
        <v>28.8</v>
      </c>
      <c r="H658" s="22">
        <v>26.4</v>
      </c>
      <c r="I658" s="22">
        <v>2.5</v>
      </c>
      <c r="J658" s="22" t="s">
        <v>81</v>
      </c>
      <c r="K658" s="22">
        <v>27.5</v>
      </c>
      <c r="L658" s="22">
        <v>0.0</v>
      </c>
      <c r="M658" s="22"/>
      <c r="N658" s="22">
        <v>0.0</v>
      </c>
      <c r="O658" s="22">
        <v>65.82</v>
      </c>
      <c r="P658" s="22"/>
      <c r="Q658" s="22"/>
      <c r="R658" s="26">
        <f>E660</f>
        <v>32.2</v>
      </c>
      <c r="S658" s="22">
        <f>F658</f>
        <v>22.6</v>
      </c>
      <c r="T658" s="22">
        <f>(R658+S658)/2</f>
        <v>27.4</v>
      </c>
      <c r="U658" s="22">
        <f>IF(H658="","",6.1078*(10^(((7.5*H658)/(237.3+H658)))))</f>
        <v>34.41422945</v>
      </c>
      <c r="V658" s="22">
        <f t="shared" si="3"/>
        <v>32.49422945</v>
      </c>
      <c r="W658" s="22">
        <f>IF(G658="","",6.1078*(10^(((7.5*G658)/(237.3+G658)))))</f>
        <v>39.59220806</v>
      </c>
      <c r="X658" s="22">
        <f>IF(W658="","",(V658/W658)*100)</f>
        <v>82.07228402</v>
      </c>
      <c r="Y658" s="22">
        <f>P656+L658-O658</f>
        <v>2.9</v>
      </c>
      <c r="Z658" s="27"/>
      <c r="AA658" s="37">
        <v>1.0</v>
      </c>
      <c r="AB658" s="37">
        <v>1.0</v>
      </c>
      <c r="AC658" s="37">
        <v>1.0</v>
      </c>
      <c r="AD658" s="37">
        <v>2.0</v>
      </c>
      <c r="AE658" s="49"/>
    </row>
    <row r="659" ht="15.75" customHeight="1">
      <c r="A659" s="4" t="s">
        <v>68</v>
      </c>
      <c r="B659" s="29">
        <v>44159.0</v>
      </c>
      <c r="C659" s="3">
        <v>0.625</v>
      </c>
      <c r="D659" s="3">
        <v>0.75</v>
      </c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41" t="str">
        <f>E659</f>
        <v/>
      </c>
      <c r="S659" s="39"/>
      <c r="T659" s="39"/>
      <c r="U659" s="39"/>
      <c r="V659" s="22" t="str">
        <f t="shared" si="3"/>
        <v/>
      </c>
      <c r="W659" s="39"/>
      <c r="X659" s="39"/>
      <c r="Y659" s="42"/>
      <c r="Z659" s="32"/>
      <c r="AA659" s="45"/>
      <c r="AB659" s="45"/>
      <c r="AC659" s="45"/>
      <c r="AD659" s="45"/>
      <c r="AE659" s="52"/>
    </row>
    <row r="660" ht="15.75" customHeight="1">
      <c r="A660" s="8" t="s">
        <v>38</v>
      </c>
      <c r="B660" s="9">
        <v>44160.0</v>
      </c>
      <c r="C660" s="10">
        <v>0.375</v>
      </c>
      <c r="D660" s="10">
        <v>0.5</v>
      </c>
      <c r="E660" s="22">
        <v>32.2</v>
      </c>
      <c r="F660" s="22">
        <v>22.6</v>
      </c>
      <c r="G660" s="22">
        <v>29.4</v>
      </c>
      <c r="H660" s="22">
        <v>26.4</v>
      </c>
      <c r="I660" s="22">
        <v>2.4</v>
      </c>
      <c r="J660" s="22" t="s">
        <v>70</v>
      </c>
      <c r="K660" s="22">
        <v>29.3</v>
      </c>
      <c r="L660" s="22">
        <v>0.5</v>
      </c>
      <c r="M660" s="22"/>
      <c r="N660" s="22">
        <v>2.0</v>
      </c>
      <c r="O660" s="22">
        <v>60.12</v>
      </c>
      <c r="P660" s="22"/>
      <c r="Q660" s="22"/>
      <c r="R660" s="26">
        <f>E662</f>
        <v>33.4</v>
      </c>
      <c r="S660" s="22">
        <f>F660</f>
        <v>22.6</v>
      </c>
      <c r="T660" s="22">
        <f>(R660+S660)/2</f>
        <v>28</v>
      </c>
      <c r="U660" s="22">
        <f>IF(H660="","",6.1078*(10^(((7.5*H660)/(237.3+H660)))))</f>
        <v>34.41422945</v>
      </c>
      <c r="V660" s="22">
        <f t="shared" si="3"/>
        <v>32.01422945</v>
      </c>
      <c r="W660" s="22">
        <f>IF(G660="","",6.1078*(10^(((7.5*G660)/(237.3+G660)))))</f>
        <v>40.98797486</v>
      </c>
      <c r="X660" s="22">
        <f>IF(W660="","",(V660/W660)*100)</f>
        <v>78.10639476</v>
      </c>
      <c r="Y660" s="22">
        <f>O658+L660-O660</f>
        <v>6.2</v>
      </c>
      <c r="Z660" s="27"/>
      <c r="AA660" s="37">
        <v>1.0</v>
      </c>
      <c r="AB660" s="37">
        <v>2.0</v>
      </c>
      <c r="AC660" s="37">
        <v>3.0</v>
      </c>
      <c r="AD660" s="37">
        <v>2.0</v>
      </c>
      <c r="AE660" s="49"/>
    </row>
    <row r="661" ht="15.75" customHeight="1">
      <c r="A661" s="4" t="s">
        <v>38</v>
      </c>
      <c r="B661" s="29">
        <v>44160.0</v>
      </c>
      <c r="C661" s="3">
        <v>0.625</v>
      </c>
      <c r="D661" s="3">
        <v>0.75</v>
      </c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41" t="str">
        <f>E661</f>
        <v/>
      </c>
      <c r="S661" s="39"/>
      <c r="T661" s="39"/>
      <c r="U661" s="39"/>
      <c r="V661" s="22" t="str">
        <f t="shared" si="3"/>
        <v/>
      </c>
      <c r="W661" s="39"/>
      <c r="X661" s="39"/>
      <c r="Y661" s="42"/>
      <c r="Z661" s="32"/>
      <c r="AA661" s="45"/>
      <c r="AB661" s="45"/>
      <c r="AC661" s="45"/>
      <c r="AD661" s="45"/>
      <c r="AE661" s="52"/>
    </row>
    <row r="662" ht="15.75" customHeight="1">
      <c r="A662" s="8" t="s">
        <v>48</v>
      </c>
      <c r="B662" s="9">
        <v>44161.0</v>
      </c>
      <c r="C662" s="10">
        <v>0.375</v>
      </c>
      <c r="D662" s="10">
        <v>0.5</v>
      </c>
      <c r="E662" s="22">
        <v>33.4</v>
      </c>
      <c r="F662" s="22">
        <v>23.8</v>
      </c>
      <c r="G662" s="22">
        <v>29.6</v>
      </c>
      <c r="H662" s="22">
        <v>26.0</v>
      </c>
      <c r="I662" s="22">
        <v>2.4</v>
      </c>
      <c r="J662" s="22" t="s">
        <v>61</v>
      </c>
      <c r="K662" s="22">
        <v>28.3</v>
      </c>
      <c r="L662" s="22">
        <v>0.0</v>
      </c>
      <c r="M662" s="22"/>
      <c r="N662" s="22">
        <v>0.0</v>
      </c>
      <c r="O662" s="22">
        <v>55.42</v>
      </c>
      <c r="P662" s="22"/>
      <c r="Q662" s="22"/>
      <c r="R662" s="26">
        <f>E664</f>
        <v>34.6</v>
      </c>
      <c r="S662" s="22">
        <f>F662</f>
        <v>23.8</v>
      </c>
      <c r="T662" s="22">
        <f>(R662+S662)/2</f>
        <v>29.2</v>
      </c>
      <c r="U662" s="22">
        <f>IF(H662="","",6.1078*(10^(((7.5*H662)/(237.3+H662)))))</f>
        <v>33.61126698</v>
      </c>
      <c r="V662" s="22">
        <f t="shared" si="3"/>
        <v>30.73126698</v>
      </c>
      <c r="W662" s="22">
        <f>IF(G662="","",6.1078*(10^(((7.5*G662)/(237.3+G662)))))</f>
        <v>41.46264535</v>
      </c>
      <c r="X662" s="22">
        <f>IF(W662="","",(V662/W662)*100)</f>
        <v>74.11796021</v>
      </c>
      <c r="Y662" s="22">
        <f>O660+L662-O662</f>
        <v>4.7</v>
      </c>
      <c r="Z662" s="27"/>
      <c r="AA662" s="37">
        <v>1.0</v>
      </c>
      <c r="AB662" s="37">
        <v>1.0</v>
      </c>
      <c r="AC662" s="37">
        <v>2.0</v>
      </c>
      <c r="AD662" s="37">
        <v>2.0</v>
      </c>
      <c r="AE662" s="49"/>
    </row>
    <row r="663" ht="15.75" customHeight="1">
      <c r="A663" s="4" t="s">
        <v>48</v>
      </c>
      <c r="B663" s="29">
        <v>44161.0</v>
      </c>
      <c r="C663" s="3">
        <v>0.625</v>
      </c>
      <c r="D663" s="3">
        <v>0.75</v>
      </c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41" t="str">
        <f>E663</f>
        <v/>
      </c>
      <c r="S663" s="39"/>
      <c r="T663" s="39"/>
      <c r="U663" s="39"/>
      <c r="V663" s="22" t="str">
        <f t="shared" si="3"/>
        <v/>
      </c>
      <c r="W663" s="39"/>
      <c r="X663" s="39"/>
      <c r="Y663" s="42"/>
      <c r="Z663" s="32"/>
      <c r="AA663" s="45"/>
      <c r="AB663" s="45"/>
      <c r="AC663" s="45"/>
      <c r="AD663" s="45"/>
      <c r="AE663" s="52"/>
    </row>
    <row r="664" ht="15.75" customHeight="1">
      <c r="A664" s="8" t="s">
        <v>53</v>
      </c>
      <c r="B664" s="9">
        <v>44162.0</v>
      </c>
      <c r="C664" s="10">
        <v>0.375</v>
      </c>
      <c r="D664" s="10">
        <v>0.5</v>
      </c>
      <c r="E664" s="22">
        <v>34.6</v>
      </c>
      <c r="F664" s="22">
        <v>22.6</v>
      </c>
      <c r="G664" s="22">
        <v>29.8</v>
      </c>
      <c r="H664" s="22">
        <v>26.9</v>
      </c>
      <c r="I664" s="22">
        <v>0.9</v>
      </c>
      <c r="J664" s="22" t="s">
        <v>54</v>
      </c>
      <c r="K664" s="22">
        <v>27.8</v>
      </c>
      <c r="L664" s="22">
        <v>15.5</v>
      </c>
      <c r="M664" s="22"/>
      <c r="N664" s="22">
        <v>100.0</v>
      </c>
      <c r="O664" s="22">
        <v>62.3</v>
      </c>
      <c r="P664" s="22"/>
      <c r="Q664" s="22"/>
      <c r="R664" s="26" t="str">
        <f>E666</f>
        <v/>
      </c>
      <c r="S664" s="22">
        <f>F664</f>
        <v>22.6</v>
      </c>
      <c r="T664" s="22">
        <f>(R664+S664)/2</f>
        <v>11.3</v>
      </c>
      <c r="U664" s="22">
        <f>IF(H664="","",6.1078*(10^(((7.5*H664)/(237.3+H664)))))</f>
        <v>35.44139833</v>
      </c>
      <c r="V664" s="22">
        <f t="shared" si="3"/>
        <v>33.12139833</v>
      </c>
      <c r="W664" s="22">
        <f>IF(G664="","",6.1078*(10^(((7.5*G664)/(237.3+G664)))))</f>
        <v>41.94208964</v>
      </c>
      <c r="X664" s="22">
        <f>IF(W664="","",(V664/W664)*100)</f>
        <v>78.96935659</v>
      </c>
      <c r="Y664" s="22">
        <f>O662+L664-O664</f>
        <v>8.62</v>
      </c>
      <c r="Z664" s="27"/>
      <c r="AA664" s="37">
        <v>1.0</v>
      </c>
      <c r="AB664" s="37">
        <v>1.0</v>
      </c>
      <c r="AC664" s="37">
        <v>3.0</v>
      </c>
      <c r="AD664" s="37">
        <v>2.0</v>
      </c>
      <c r="AE664" s="49"/>
    </row>
    <row r="665" ht="15.75" customHeight="1">
      <c r="A665" s="4" t="s">
        <v>53</v>
      </c>
      <c r="B665" s="29">
        <v>44162.0</v>
      </c>
      <c r="C665" s="3">
        <v>0.625</v>
      </c>
      <c r="D665" s="3">
        <v>0.75</v>
      </c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41" t="str">
        <f>E665</f>
        <v/>
      </c>
      <c r="S665" s="39"/>
      <c r="T665" s="39"/>
      <c r="U665" s="39"/>
      <c r="V665" s="22" t="str">
        <f t="shared" si="3"/>
        <v/>
      </c>
      <c r="W665" s="39"/>
      <c r="X665" s="39"/>
      <c r="Y665" s="42"/>
      <c r="Z665" s="32"/>
      <c r="AA665" s="45"/>
      <c r="AB665" s="45"/>
      <c r="AC665" s="45"/>
      <c r="AD665" s="45"/>
      <c r="AE665" s="52"/>
    </row>
    <row r="666" ht="15.75" customHeight="1">
      <c r="A666" s="8" t="s">
        <v>58</v>
      </c>
      <c r="B666" s="9">
        <v>44163.0</v>
      </c>
      <c r="C666" s="10">
        <v>0.375</v>
      </c>
      <c r="D666" s="10">
        <v>0.5</v>
      </c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6" t="str">
        <f>E668</f>
        <v/>
      </c>
      <c r="S666" s="22"/>
      <c r="T666" s="22">
        <f>(R666+S666)/2</f>
        <v>0</v>
      </c>
      <c r="U666" s="22"/>
      <c r="V666" s="22" t="str">
        <f t="shared" si="3"/>
        <v/>
      </c>
      <c r="W666" s="22"/>
      <c r="X666" s="22"/>
      <c r="Y666" s="22"/>
      <c r="Z666" s="27"/>
      <c r="AA666" s="37"/>
      <c r="AB666" s="37"/>
      <c r="AC666" s="37"/>
      <c r="AD666" s="37"/>
      <c r="AE666" s="49"/>
    </row>
    <row r="667" ht="15.75" customHeight="1">
      <c r="A667" s="4" t="s">
        <v>58</v>
      </c>
      <c r="B667" s="29">
        <v>44163.0</v>
      </c>
      <c r="C667" s="3">
        <v>0.625</v>
      </c>
      <c r="D667" s="3">
        <v>0.75</v>
      </c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41" t="str">
        <f>E667</f>
        <v/>
      </c>
      <c r="S667" s="39"/>
      <c r="T667" s="39"/>
      <c r="U667" s="39"/>
      <c r="V667" s="22" t="str">
        <f t="shared" si="3"/>
        <v/>
      </c>
      <c r="W667" s="39"/>
      <c r="X667" s="39"/>
      <c r="Y667" s="42"/>
      <c r="Z667" s="32"/>
      <c r="AA667" s="45"/>
      <c r="AB667" s="45"/>
      <c r="AC667" s="45"/>
      <c r="AD667" s="45"/>
      <c r="AE667" s="52"/>
    </row>
    <row r="668" ht="15.75" customHeight="1">
      <c r="A668" s="8" t="s">
        <v>60</v>
      </c>
      <c r="B668" s="9">
        <v>44164.0</v>
      </c>
      <c r="C668" s="10">
        <v>0.375</v>
      </c>
      <c r="D668" s="10">
        <v>0.5</v>
      </c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6">
        <f>E670</f>
        <v>36</v>
      </c>
      <c r="S668" s="22"/>
      <c r="T668" s="22">
        <f>(R668+S668)/2</f>
        <v>18</v>
      </c>
      <c r="U668" s="22"/>
      <c r="V668" s="22" t="str">
        <f t="shared" si="3"/>
        <v/>
      </c>
      <c r="W668" s="22"/>
      <c r="X668" s="22"/>
      <c r="Y668" s="22"/>
      <c r="Z668" s="27"/>
      <c r="AA668" s="37"/>
      <c r="AB668" s="37"/>
      <c r="AC668" s="37"/>
      <c r="AD668" s="37"/>
      <c r="AE668" s="49"/>
    </row>
    <row r="669" ht="15.75" customHeight="1">
      <c r="A669" s="4" t="s">
        <v>60</v>
      </c>
      <c r="B669" s="29">
        <v>44164.0</v>
      </c>
      <c r="C669" s="3">
        <v>0.625</v>
      </c>
      <c r="D669" s="3">
        <v>0.75</v>
      </c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41" t="str">
        <f>E669</f>
        <v/>
      </c>
      <c r="S669" s="39"/>
      <c r="T669" s="39"/>
      <c r="U669" s="39"/>
      <c r="V669" s="22" t="str">
        <f t="shared" si="3"/>
        <v/>
      </c>
      <c r="W669" s="39"/>
      <c r="X669" s="39"/>
      <c r="Y669" s="42"/>
      <c r="Z669" s="32"/>
      <c r="AA669" s="45"/>
      <c r="AB669" s="45"/>
      <c r="AC669" s="45"/>
      <c r="AD669" s="45"/>
      <c r="AE669" s="52"/>
    </row>
    <row r="670" ht="15.75" customHeight="1">
      <c r="A670" s="8" t="s">
        <v>64</v>
      </c>
      <c r="B670" s="9">
        <v>44165.0</v>
      </c>
      <c r="C670" s="10">
        <v>0.375</v>
      </c>
      <c r="D670" s="10">
        <v>0.5</v>
      </c>
      <c r="E670" s="22">
        <v>36.0</v>
      </c>
      <c r="F670" s="22">
        <v>22.4</v>
      </c>
      <c r="G670" s="22">
        <v>29.2</v>
      </c>
      <c r="H670" s="22">
        <v>26.4</v>
      </c>
      <c r="I670" s="22">
        <v>1.8</v>
      </c>
      <c r="J670" s="22" t="s">
        <v>70</v>
      </c>
      <c r="K670" s="22">
        <v>26.2</v>
      </c>
      <c r="L670" s="22">
        <v>54.5</v>
      </c>
      <c r="M670" s="22"/>
      <c r="N670" s="22">
        <v>316.0</v>
      </c>
      <c r="O670" s="22">
        <v>91.73</v>
      </c>
      <c r="P670" s="22">
        <v>67.28</v>
      </c>
      <c r="Q670" s="22"/>
      <c r="R670" s="26">
        <f>E672</f>
        <v>35.8</v>
      </c>
      <c r="S670" s="22">
        <f>F670</f>
        <v>22.4</v>
      </c>
      <c r="T670" s="22">
        <f>(R670+S670)/2</f>
        <v>29.1</v>
      </c>
      <c r="U670" s="22">
        <f>IF(H670="","",6.1078*(10^(((7.5*H670)/(237.3+H670)))))</f>
        <v>34.41422945</v>
      </c>
      <c r="V670" s="22">
        <f t="shared" si="3"/>
        <v>32.17422945</v>
      </c>
      <c r="W670" s="22">
        <f>IF(G670="","",6.1078*(10^(((7.5*G670)/(237.3+G670)))))</f>
        <v>40.51803823</v>
      </c>
      <c r="X670" s="22">
        <f>IF(W670="","",(V670/W670)*100)</f>
        <v>79.40717482</v>
      </c>
      <c r="Y670" s="22">
        <f>O664+L670-O670</f>
        <v>25.07</v>
      </c>
      <c r="Z670" s="27"/>
      <c r="AA670" s="37">
        <v>1.0</v>
      </c>
      <c r="AB670" s="37">
        <v>1.0</v>
      </c>
      <c r="AC670" s="37">
        <v>3.0</v>
      </c>
      <c r="AD670" s="37">
        <v>1.0</v>
      </c>
      <c r="AE670" s="49"/>
    </row>
    <row r="671" ht="15.75" customHeight="1">
      <c r="A671" s="4" t="s">
        <v>64</v>
      </c>
      <c r="B671" s="29">
        <v>44165.0</v>
      </c>
      <c r="C671" s="3">
        <v>0.625</v>
      </c>
      <c r="D671" s="3">
        <v>0.75</v>
      </c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41" t="str">
        <f>E671</f>
        <v/>
      </c>
      <c r="S671" s="39"/>
      <c r="T671" s="39"/>
      <c r="U671" s="39"/>
      <c r="V671" s="22" t="str">
        <f t="shared" si="3"/>
        <v/>
      </c>
      <c r="W671" s="39"/>
      <c r="X671" s="39"/>
      <c r="Y671" s="42"/>
      <c r="Z671" s="32"/>
      <c r="AA671" s="45"/>
      <c r="AB671" s="45"/>
      <c r="AC671" s="45"/>
      <c r="AD671" s="45"/>
      <c r="AE671" s="52"/>
    </row>
    <row r="672" ht="15.75" customHeight="1">
      <c r="A672" s="8" t="s">
        <v>68</v>
      </c>
      <c r="B672" s="9">
        <v>44166.0</v>
      </c>
      <c r="C672" s="10">
        <v>0.375</v>
      </c>
      <c r="D672" s="10">
        <v>0.5</v>
      </c>
      <c r="E672" s="22">
        <v>35.8</v>
      </c>
      <c r="F672" s="22">
        <v>23.6</v>
      </c>
      <c r="G672" s="22">
        <v>29.2</v>
      </c>
      <c r="H672" s="22">
        <v>26.8</v>
      </c>
      <c r="I672" s="22">
        <v>2.2</v>
      </c>
      <c r="J672" s="22" t="s">
        <v>70</v>
      </c>
      <c r="K672" s="22">
        <v>28.8</v>
      </c>
      <c r="L672" s="22">
        <v>6.5</v>
      </c>
      <c r="M672" s="22"/>
      <c r="N672" s="22">
        <v>42.0</v>
      </c>
      <c r="O672" s="22">
        <v>67.06</v>
      </c>
      <c r="P672" s="22"/>
      <c r="Q672" s="22"/>
      <c r="R672" s="26">
        <f>E674</f>
        <v>34</v>
      </c>
      <c r="S672" s="22">
        <f>F672</f>
        <v>23.6</v>
      </c>
      <c r="T672" s="22">
        <f>(R672+S672)/2</f>
        <v>28.8</v>
      </c>
      <c r="U672" s="22">
        <f>IF(H672="","",6.1078*(10^(((7.5*H672)/(237.3+H672)))))</f>
        <v>35.23385461</v>
      </c>
      <c r="V672" s="22">
        <f t="shared" si="3"/>
        <v>33.31385461</v>
      </c>
      <c r="W672" s="22">
        <f>IF(G672="","",6.1078*(10^(((7.5*G672)/(237.3+G672)))))</f>
        <v>40.51803823</v>
      </c>
      <c r="X672" s="22">
        <f>IF(W672="","",(V672/W672)*100)</f>
        <v>82.21981138</v>
      </c>
      <c r="Y672" s="22">
        <f>P670+L672-O672</f>
        <v>6.72</v>
      </c>
      <c r="Z672" s="27"/>
      <c r="AA672" s="37">
        <v>1.0</v>
      </c>
      <c r="AB672" s="37">
        <v>1.0</v>
      </c>
      <c r="AC672" s="37">
        <v>2.0</v>
      </c>
      <c r="AD672" s="37">
        <v>3.0</v>
      </c>
      <c r="AE672" s="49"/>
    </row>
    <row r="673" ht="15.75" customHeight="1">
      <c r="A673" s="4" t="s">
        <v>68</v>
      </c>
      <c r="B673" s="29">
        <v>44166.0</v>
      </c>
      <c r="C673" s="3">
        <v>0.625</v>
      </c>
      <c r="D673" s="3">
        <v>0.75</v>
      </c>
      <c r="E673" s="39"/>
      <c r="F673" s="108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41" t="str">
        <f>E673</f>
        <v/>
      </c>
      <c r="S673" s="39"/>
      <c r="T673" s="39"/>
      <c r="U673" s="39"/>
      <c r="V673" s="22" t="str">
        <f t="shared" si="3"/>
        <v/>
      </c>
      <c r="W673" s="39"/>
      <c r="X673" s="39"/>
      <c r="Y673" s="42"/>
      <c r="Z673" s="32"/>
      <c r="AA673" s="45"/>
      <c r="AB673" s="45"/>
      <c r="AC673" s="45"/>
      <c r="AD673" s="45"/>
      <c r="AE673" s="52"/>
    </row>
    <row r="674" ht="15.75" customHeight="1">
      <c r="A674" s="8" t="s">
        <v>38</v>
      </c>
      <c r="B674" s="9">
        <v>44167.0</v>
      </c>
      <c r="C674" s="10">
        <v>0.375</v>
      </c>
      <c r="D674" s="10">
        <v>0.5</v>
      </c>
      <c r="E674" s="22">
        <v>34.0</v>
      </c>
      <c r="F674" s="22">
        <v>23.0</v>
      </c>
      <c r="G674" s="22">
        <v>28.8</v>
      </c>
      <c r="H674" s="22">
        <v>26.4</v>
      </c>
      <c r="I674" s="22">
        <v>2.9</v>
      </c>
      <c r="J674" s="22" t="s">
        <v>70</v>
      </c>
      <c r="K674" s="22">
        <v>28.3</v>
      </c>
      <c r="L674" s="22">
        <v>0.5</v>
      </c>
      <c r="M674" s="22"/>
      <c r="N674" s="22">
        <v>2.0</v>
      </c>
      <c r="O674" s="22">
        <v>62.18</v>
      </c>
      <c r="P674" s="22"/>
      <c r="Q674" s="22"/>
      <c r="R674" s="26">
        <f>E676</f>
        <v>35</v>
      </c>
      <c r="S674" s="22">
        <f>F674</f>
        <v>23</v>
      </c>
      <c r="T674" s="22">
        <f>(R674+S674)/2</f>
        <v>29</v>
      </c>
      <c r="U674" s="22">
        <f>IF(H674="","",6.1078*(10^(((7.5*H674)/(237.3+H674)))))</f>
        <v>34.41422945</v>
      </c>
      <c r="V674" s="22">
        <f t="shared" si="3"/>
        <v>32.49422945</v>
      </c>
      <c r="W674" s="22">
        <f>IF(G674="","",6.1078*(10^(((7.5*G674)/(237.3+G674)))))</f>
        <v>39.59220806</v>
      </c>
      <c r="X674" s="22">
        <f>IF(W674="","",(V674/W674)*100)</f>
        <v>82.07228402</v>
      </c>
      <c r="Y674" s="22">
        <f>O672+L674-O674</f>
        <v>5.38</v>
      </c>
      <c r="Z674" s="27"/>
      <c r="AA674" s="37">
        <v>1.0</v>
      </c>
      <c r="AB674" s="37">
        <v>1.0</v>
      </c>
      <c r="AC674" s="37">
        <v>2.0</v>
      </c>
      <c r="AD674" s="37">
        <v>2.0</v>
      </c>
      <c r="AE674" s="49"/>
    </row>
    <row r="675" ht="15.75" customHeight="1">
      <c r="A675" s="4" t="s">
        <v>38</v>
      </c>
      <c r="B675" s="29">
        <v>44167.0</v>
      </c>
      <c r="C675" s="3">
        <v>0.625</v>
      </c>
      <c r="D675" s="3">
        <v>0.75</v>
      </c>
      <c r="E675" s="39"/>
      <c r="F675" s="108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41" t="str">
        <f>E675</f>
        <v/>
      </c>
      <c r="S675" s="39"/>
      <c r="T675" s="39"/>
      <c r="U675" s="39"/>
      <c r="V675" s="22" t="str">
        <f t="shared" si="3"/>
        <v/>
      </c>
      <c r="W675" s="39"/>
      <c r="X675" s="39"/>
      <c r="Y675" s="42"/>
      <c r="Z675" s="32"/>
      <c r="AA675" s="45"/>
      <c r="AB675" s="45"/>
      <c r="AC675" s="45"/>
      <c r="AD675" s="45"/>
      <c r="AE675" s="52"/>
    </row>
    <row r="676" ht="15.75" customHeight="1">
      <c r="A676" s="8" t="s">
        <v>48</v>
      </c>
      <c r="B676" s="9">
        <v>44168.0</v>
      </c>
      <c r="C676" s="10">
        <v>0.375</v>
      </c>
      <c r="D676" s="10">
        <v>0.5</v>
      </c>
      <c r="E676" s="22">
        <v>35.0</v>
      </c>
      <c r="F676" s="22">
        <v>22.1</v>
      </c>
      <c r="G676" s="22">
        <v>29.8</v>
      </c>
      <c r="H676" s="22">
        <v>26.5</v>
      </c>
      <c r="I676" s="22">
        <v>2.1</v>
      </c>
      <c r="J676" s="22" t="s">
        <v>70</v>
      </c>
      <c r="K676" s="22">
        <v>29.9</v>
      </c>
      <c r="L676" s="22">
        <v>3.0</v>
      </c>
      <c r="M676" s="22"/>
      <c r="N676" s="22">
        <v>3.0</v>
      </c>
      <c r="O676" s="22">
        <v>61.5</v>
      </c>
      <c r="P676" s="22"/>
      <c r="Q676" s="22"/>
      <c r="R676" s="26">
        <f>E678</f>
        <v>35.2</v>
      </c>
      <c r="S676" s="22">
        <f>F676</f>
        <v>22.1</v>
      </c>
      <c r="T676" s="22">
        <f>(R676+S676)/2</f>
        <v>28.65</v>
      </c>
      <c r="U676" s="22">
        <f>IF(H676="","",6.1078*(10^(((7.5*H676)/(237.3+H676)))))</f>
        <v>34.61756235</v>
      </c>
      <c r="V676" s="22">
        <f t="shared" si="3"/>
        <v>31.97756235</v>
      </c>
      <c r="W676" s="22">
        <f>IF(G676="","",6.1078*(10^(((7.5*G676)/(237.3+G676)))))</f>
        <v>41.94208964</v>
      </c>
      <c r="X676" s="22">
        <f>IF(W676="","",(V676/W676)*100)</f>
        <v>76.24217732</v>
      </c>
      <c r="Y676" s="22">
        <f>O674+L676-O676</f>
        <v>3.68</v>
      </c>
      <c r="Z676" s="27"/>
      <c r="AA676" s="37">
        <v>1.0</v>
      </c>
      <c r="AB676" s="37">
        <v>1.0</v>
      </c>
      <c r="AC676" s="37">
        <v>2.0</v>
      </c>
      <c r="AD676" s="37">
        <v>1.0</v>
      </c>
      <c r="AE676" s="49"/>
    </row>
    <row r="677" ht="15.75" customHeight="1">
      <c r="A677" s="167" t="s">
        <v>48</v>
      </c>
      <c r="B677" s="141">
        <v>44168.0</v>
      </c>
      <c r="C677" s="168">
        <v>0.625</v>
      </c>
      <c r="D677" s="168">
        <v>0.75</v>
      </c>
      <c r="E677" s="51"/>
      <c r="F677" s="169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41" t="str">
        <f>E677</f>
        <v/>
      </c>
      <c r="S677" s="51"/>
      <c r="T677" s="39"/>
      <c r="U677" s="51"/>
      <c r="V677" s="22" t="str">
        <f t="shared" si="3"/>
        <v/>
      </c>
      <c r="W677" s="51"/>
      <c r="X677" s="51"/>
      <c r="Y677" s="51"/>
      <c r="Z677" s="170"/>
      <c r="AA677" s="171"/>
      <c r="AB677" s="171"/>
      <c r="AC677" s="171"/>
      <c r="AD677" s="171"/>
      <c r="AE677" s="169"/>
    </row>
    <row r="678" ht="15.75" customHeight="1">
      <c r="A678" s="8" t="s">
        <v>53</v>
      </c>
      <c r="B678" s="9">
        <v>44169.0</v>
      </c>
      <c r="C678" s="10">
        <v>0.375</v>
      </c>
      <c r="D678" s="10">
        <v>0.5</v>
      </c>
      <c r="E678" s="22">
        <v>35.2</v>
      </c>
      <c r="F678" s="22">
        <v>22.0</v>
      </c>
      <c r="G678" s="22">
        <v>29.2</v>
      </c>
      <c r="H678" s="22">
        <v>25.2</v>
      </c>
      <c r="I678" s="22">
        <v>2.6</v>
      </c>
      <c r="J678" s="22" t="s">
        <v>70</v>
      </c>
      <c r="K678" s="22">
        <v>30.4</v>
      </c>
      <c r="L678" s="22">
        <v>10.5</v>
      </c>
      <c r="M678" s="22"/>
      <c r="N678" s="22">
        <v>52.0</v>
      </c>
      <c r="O678" s="22">
        <v>64.3</v>
      </c>
      <c r="P678" s="22"/>
      <c r="Q678" s="22"/>
      <c r="R678" s="26" t="str">
        <f>E680</f>
        <v/>
      </c>
      <c r="S678" s="22">
        <f>F678</f>
        <v>22</v>
      </c>
      <c r="T678" s="22">
        <f>(R678+S678)/2</f>
        <v>11</v>
      </c>
      <c r="U678" s="22">
        <f>IF(H678="","",6.1078*(10^(((7.5*H678)/(237.3+H678)))))</f>
        <v>32.05419006</v>
      </c>
      <c r="V678" s="22">
        <f t="shared" si="3"/>
        <v>28.85419006</v>
      </c>
      <c r="W678" s="22">
        <f>IF(G678="","",6.1078*(10^(((7.5*G678)/(237.3+G678)))))</f>
        <v>40.51803823</v>
      </c>
      <c r="X678" s="22">
        <f>IF(W678="","",(V678/W678)*100)</f>
        <v>71.21319619</v>
      </c>
      <c r="Y678" s="22">
        <f>O676+L678-O678</f>
        <v>7.7</v>
      </c>
      <c r="Z678" s="27"/>
      <c r="AA678" s="37">
        <v>1.0</v>
      </c>
      <c r="AB678" s="37">
        <v>1.0</v>
      </c>
      <c r="AC678" s="37">
        <v>2.0</v>
      </c>
      <c r="AD678" s="37">
        <v>2.0</v>
      </c>
      <c r="AE678" s="49"/>
    </row>
    <row r="679" ht="15.75" customHeight="1">
      <c r="A679" s="4" t="s">
        <v>53</v>
      </c>
      <c r="B679" s="29">
        <v>44169.0</v>
      </c>
      <c r="C679" s="3">
        <v>0.625</v>
      </c>
      <c r="D679" s="3">
        <v>0.75</v>
      </c>
      <c r="E679" s="39"/>
      <c r="F679" s="108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41" t="str">
        <f>E679</f>
        <v/>
      </c>
      <c r="S679" s="39"/>
      <c r="T679" s="39"/>
      <c r="U679" s="39"/>
      <c r="V679" s="22" t="str">
        <f t="shared" si="3"/>
        <v/>
      </c>
      <c r="W679" s="39"/>
      <c r="X679" s="39"/>
      <c r="Y679" s="42"/>
      <c r="Z679" s="32"/>
      <c r="AA679" s="45"/>
      <c r="AB679" s="45"/>
      <c r="AC679" s="45"/>
      <c r="AD679" s="45"/>
      <c r="AE679" s="52"/>
    </row>
    <row r="680" ht="15.75" customHeight="1">
      <c r="A680" s="8" t="s">
        <v>58</v>
      </c>
      <c r="B680" s="9">
        <v>44170.0</v>
      </c>
      <c r="C680" s="10">
        <v>0.375</v>
      </c>
      <c r="D680" s="10">
        <v>0.5</v>
      </c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6" t="str">
        <f>E682</f>
        <v/>
      </c>
      <c r="S680" s="22"/>
      <c r="T680" s="22">
        <f>(R680+S680)/2</f>
        <v>0</v>
      </c>
      <c r="U680" s="22"/>
      <c r="V680" s="22" t="str">
        <f t="shared" si="3"/>
        <v/>
      </c>
      <c r="W680" s="22"/>
      <c r="X680" s="22"/>
      <c r="Y680" s="22"/>
      <c r="Z680" s="27"/>
      <c r="AA680" s="37"/>
      <c r="AB680" s="37"/>
      <c r="AC680" s="37"/>
      <c r="AD680" s="37"/>
      <c r="AE680" s="49"/>
    </row>
    <row r="681" ht="15.75" customHeight="1">
      <c r="A681" s="4" t="s">
        <v>58</v>
      </c>
      <c r="B681" s="29">
        <v>44170.0</v>
      </c>
      <c r="C681" s="3">
        <v>0.625</v>
      </c>
      <c r="D681" s="3">
        <v>0.75</v>
      </c>
      <c r="E681" s="39"/>
      <c r="F681" s="108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41" t="str">
        <f>E681</f>
        <v/>
      </c>
      <c r="S681" s="39"/>
      <c r="T681" s="39"/>
      <c r="U681" s="39"/>
      <c r="V681" s="22" t="str">
        <f t="shared" si="3"/>
        <v/>
      </c>
      <c r="W681" s="39"/>
      <c r="X681" s="39"/>
      <c r="Y681" s="42"/>
      <c r="Z681" s="32"/>
      <c r="AA681" s="45"/>
      <c r="AB681" s="45"/>
      <c r="AC681" s="45"/>
      <c r="AD681" s="45"/>
      <c r="AE681" s="52"/>
    </row>
    <row r="682" ht="15.75" customHeight="1">
      <c r="A682" s="8" t="s">
        <v>60</v>
      </c>
      <c r="B682" s="9">
        <v>44171.0</v>
      </c>
      <c r="C682" s="10">
        <v>0.375</v>
      </c>
      <c r="D682" s="10">
        <v>0.5</v>
      </c>
      <c r="E682" s="22"/>
      <c r="F682" s="22"/>
      <c r="G682" s="37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6">
        <f>E684</f>
        <v>35.6</v>
      </c>
      <c r="S682" s="22"/>
      <c r="T682" s="22">
        <f>(R682+S682)/2</f>
        <v>17.8</v>
      </c>
      <c r="U682" s="22"/>
      <c r="V682" s="22" t="str">
        <f t="shared" si="3"/>
        <v/>
      </c>
      <c r="W682" s="22"/>
      <c r="X682" s="22"/>
      <c r="Y682" s="22"/>
      <c r="Z682" s="27"/>
      <c r="AA682" s="37"/>
      <c r="AB682" s="37"/>
      <c r="AC682" s="37"/>
      <c r="AD682" s="37"/>
      <c r="AE682" s="49"/>
    </row>
    <row r="683" ht="15.75" customHeight="1">
      <c r="A683" s="4" t="s">
        <v>60</v>
      </c>
      <c r="B683" s="29">
        <v>44171.0</v>
      </c>
      <c r="C683" s="3">
        <v>0.625</v>
      </c>
      <c r="D683" s="3">
        <v>0.75</v>
      </c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41" t="str">
        <f>E683</f>
        <v/>
      </c>
      <c r="S683" s="39"/>
      <c r="T683" s="39"/>
      <c r="U683" s="39"/>
      <c r="V683" s="22" t="str">
        <f t="shared" si="3"/>
        <v/>
      </c>
      <c r="W683" s="39"/>
      <c r="X683" s="39"/>
      <c r="Y683" s="42"/>
      <c r="Z683" s="32"/>
      <c r="AA683" s="45"/>
      <c r="AB683" s="45"/>
      <c r="AC683" s="45"/>
      <c r="AD683" s="45"/>
      <c r="AE683" s="52"/>
    </row>
    <row r="684" ht="15.75" customHeight="1">
      <c r="A684" s="8" t="s">
        <v>64</v>
      </c>
      <c r="B684" s="9">
        <v>44172.0</v>
      </c>
      <c r="C684" s="10">
        <v>0.375</v>
      </c>
      <c r="D684" s="10">
        <v>0.5</v>
      </c>
      <c r="E684" s="22">
        <v>35.6</v>
      </c>
      <c r="F684" s="22">
        <v>22.4</v>
      </c>
      <c r="G684" s="22">
        <v>28.8</v>
      </c>
      <c r="H684" s="22">
        <v>26.2</v>
      </c>
      <c r="I684" s="22">
        <v>2.4</v>
      </c>
      <c r="J684" s="22" t="s">
        <v>70</v>
      </c>
      <c r="K684" s="22">
        <v>27.8</v>
      </c>
      <c r="L684" s="22">
        <v>15.0</v>
      </c>
      <c r="M684" s="22"/>
      <c r="N684" s="22">
        <v>84.0</v>
      </c>
      <c r="O684" s="22">
        <v>62.24</v>
      </c>
      <c r="P684" s="22"/>
      <c r="Q684" s="22"/>
      <c r="R684" s="26">
        <f>E686</f>
        <v>32.4</v>
      </c>
      <c r="S684" s="22">
        <f>F684</f>
        <v>22.4</v>
      </c>
      <c r="T684" s="22">
        <f>(R684+S684)/2</f>
        <v>27.4</v>
      </c>
      <c r="U684" s="22">
        <f>IF(H684="","",6.1078*(10^(((7.5*H684)/(237.3+H684)))))</f>
        <v>34.01068335</v>
      </c>
      <c r="V684" s="22">
        <f t="shared" si="3"/>
        <v>31.93068335</v>
      </c>
      <c r="W684" s="22">
        <f>IF(G684="","",6.1078*(10^(((7.5*G684)/(237.3+G684)))))</f>
        <v>39.59220806</v>
      </c>
      <c r="X684" s="22">
        <f>IF(W684="","",(V684/W684)*100)</f>
        <v>80.64890773</v>
      </c>
      <c r="Y684" s="22">
        <f>O678+L684-O684</f>
        <v>17.06</v>
      </c>
      <c r="Z684" s="27"/>
      <c r="AA684" s="37">
        <v>1.0</v>
      </c>
      <c r="AB684" s="37">
        <v>1.0</v>
      </c>
      <c r="AC684" s="37">
        <v>2.0</v>
      </c>
      <c r="AD684" s="37">
        <v>2.0</v>
      </c>
      <c r="AE684" s="49"/>
    </row>
    <row r="685" ht="15.75" customHeight="1">
      <c r="A685" s="4" t="s">
        <v>64</v>
      </c>
      <c r="B685" s="29">
        <v>44172.0</v>
      </c>
      <c r="C685" s="3">
        <v>0.625</v>
      </c>
      <c r="D685" s="3">
        <v>0.75</v>
      </c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41" t="str">
        <f>E685</f>
        <v/>
      </c>
      <c r="S685" s="39"/>
      <c r="T685" s="39"/>
      <c r="U685" s="39"/>
      <c r="V685" s="22" t="str">
        <f t="shared" si="3"/>
        <v/>
      </c>
      <c r="W685" s="39"/>
      <c r="X685" s="39"/>
      <c r="Y685" s="42"/>
      <c r="Z685" s="32"/>
      <c r="AA685" s="45"/>
      <c r="AB685" s="45"/>
      <c r="AC685" s="45"/>
      <c r="AD685" s="45"/>
      <c r="AE685" s="52"/>
    </row>
    <row r="686" ht="15.75" customHeight="1">
      <c r="A686" s="8" t="s">
        <v>68</v>
      </c>
      <c r="B686" s="9">
        <v>44173.0</v>
      </c>
      <c r="C686" s="10">
        <v>0.375</v>
      </c>
      <c r="D686" s="10">
        <v>0.5</v>
      </c>
      <c r="E686" s="22">
        <v>32.4</v>
      </c>
      <c r="F686" s="22">
        <v>23.4</v>
      </c>
      <c r="G686" s="22">
        <v>28.8</v>
      </c>
      <c r="H686" s="22">
        <v>26.6</v>
      </c>
      <c r="I686" s="22">
        <v>1.0</v>
      </c>
      <c r="J686" s="22" t="s">
        <v>70</v>
      </c>
      <c r="K686" s="22">
        <v>28.2</v>
      </c>
      <c r="L686" s="22">
        <v>0.0</v>
      </c>
      <c r="M686" s="22"/>
      <c r="N686" s="22">
        <v>0.0</v>
      </c>
      <c r="O686" s="22">
        <v>58.58</v>
      </c>
      <c r="P686" s="22"/>
      <c r="Q686" s="22"/>
      <c r="R686" s="26">
        <f>E688</f>
        <v>33.8</v>
      </c>
      <c r="S686" s="22">
        <f>F686</f>
        <v>23.4</v>
      </c>
      <c r="T686" s="22">
        <f>(R686+S686)/2</f>
        <v>28.6</v>
      </c>
      <c r="U686" s="22">
        <f>IF(H686="","",6.1078*(10^(((7.5*H686)/(237.3+H686)))))</f>
        <v>34.82194116</v>
      </c>
      <c r="V686" s="22">
        <f t="shared" si="3"/>
        <v>33.06194116</v>
      </c>
      <c r="W686" s="22">
        <f>IF(G686="","",6.1078*(10^(((7.5*G686)/(237.3+G686)))))</f>
        <v>39.59220806</v>
      </c>
      <c r="X686" s="22">
        <f>IF(W686="","",(V686/W686)*100)</f>
        <v>83.5061816</v>
      </c>
      <c r="Y686" s="22">
        <f>O684+L686-O686</f>
        <v>3.66</v>
      </c>
      <c r="Z686" s="27"/>
      <c r="AA686" s="37">
        <v>1.0</v>
      </c>
      <c r="AB686" s="37">
        <v>1.0</v>
      </c>
      <c r="AC686" s="37">
        <v>3.0</v>
      </c>
      <c r="AD686" s="37">
        <v>3.0</v>
      </c>
      <c r="AE686" s="49"/>
    </row>
    <row r="687" ht="15.75" customHeight="1">
      <c r="A687" s="4" t="s">
        <v>68</v>
      </c>
      <c r="B687" s="29">
        <v>44173.0</v>
      </c>
      <c r="C687" s="3">
        <v>0.625</v>
      </c>
      <c r="D687" s="3">
        <v>0.75</v>
      </c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41" t="str">
        <f>E687</f>
        <v/>
      </c>
      <c r="S687" s="39"/>
      <c r="T687" s="39"/>
      <c r="U687" s="39"/>
      <c r="V687" s="22" t="str">
        <f t="shared" si="3"/>
        <v/>
      </c>
      <c r="W687" s="39"/>
      <c r="X687" s="39"/>
      <c r="Y687" s="42"/>
      <c r="Z687" s="32"/>
      <c r="AA687" s="45"/>
      <c r="AB687" s="45"/>
      <c r="AC687" s="45"/>
      <c r="AD687" s="45"/>
      <c r="AE687" s="52"/>
    </row>
    <row r="688" ht="15.75" customHeight="1">
      <c r="A688" s="8" t="s">
        <v>38</v>
      </c>
      <c r="B688" s="9">
        <v>44174.0</v>
      </c>
      <c r="C688" s="10">
        <v>0.375</v>
      </c>
      <c r="D688" s="10">
        <v>0.5</v>
      </c>
      <c r="E688" s="22">
        <v>33.8</v>
      </c>
      <c r="F688" s="22">
        <v>23.6</v>
      </c>
      <c r="G688" s="22">
        <v>28.6</v>
      </c>
      <c r="H688" s="22">
        <v>26.2</v>
      </c>
      <c r="I688" s="22">
        <v>1.0</v>
      </c>
      <c r="J688" s="22" t="s">
        <v>70</v>
      </c>
      <c r="K688" s="22">
        <v>27.4</v>
      </c>
      <c r="L688" s="22">
        <v>0.0</v>
      </c>
      <c r="M688" s="22"/>
      <c r="N688" s="22">
        <v>0.0</v>
      </c>
      <c r="O688" s="22">
        <v>54.62</v>
      </c>
      <c r="P688" s="22"/>
      <c r="Q688" s="22"/>
      <c r="R688" s="26">
        <f>E690</f>
        <v>32.5</v>
      </c>
      <c r="S688" s="22">
        <f>F688</f>
        <v>23.6</v>
      </c>
      <c r="T688" s="22">
        <f>(R688+S688)/2</f>
        <v>28.05</v>
      </c>
      <c r="U688" s="22">
        <f>IF(H688="","",6.1078*(10^(((7.5*H688)/(237.3+H688)))))</f>
        <v>34.01068335</v>
      </c>
      <c r="V688" s="22">
        <f t="shared" si="3"/>
        <v>32.09068335</v>
      </c>
      <c r="W688" s="22">
        <f>IF(G688="","",6.1078*(10^(((7.5*G688)/(237.3+G688)))))</f>
        <v>39.13623594</v>
      </c>
      <c r="X688" s="22">
        <f>IF(W688="","",(V688/W688)*100)</f>
        <v>81.99736785</v>
      </c>
      <c r="Y688" s="22">
        <f>O686+L688-O688</f>
        <v>3.96</v>
      </c>
      <c r="Z688" s="27"/>
      <c r="AA688" s="37">
        <v>1.0</v>
      </c>
      <c r="AB688" s="37">
        <v>1.0</v>
      </c>
      <c r="AC688" s="37">
        <v>1.0</v>
      </c>
      <c r="AD688" s="37">
        <v>3.0</v>
      </c>
      <c r="AE688" s="49"/>
    </row>
    <row r="689" ht="15.75" customHeight="1">
      <c r="A689" s="4" t="s">
        <v>38</v>
      </c>
      <c r="B689" s="29">
        <v>44174.0</v>
      </c>
      <c r="C689" s="3">
        <v>0.625</v>
      </c>
      <c r="D689" s="3">
        <v>0.75</v>
      </c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41" t="str">
        <f>E689</f>
        <v/>
      </c>
      <c r="S689" s="39"/>
      <c r="T689" s="39"/>
      <c r="U689" s="39"/>
      <c r="V689" s="22" t="str">
        <f t="shared" si="3"/>
        <v/>
      </c>
      <c r="W689" s="39"/>
      <c r="X689" s="39"/>
      <c r="Y689" s="42"/>
      <c r="Z689" s="32"/>
      <c r="AA689" s="45"/>
      <c r="AB689" s="45"/>
      <c r="AC689" s="45"/>
      <c r="AD689" s="45"/>
      <c r="AE689" s="52"/>
    </row>
    <row r="690" ht="15.75" customHeight="1">
      <c r="A690" s="8" t="s">
        <v>48</v>
      </c>
      <c r="B690" s="9">
        <v>44175.0</v>
      </c>
      <c r="C690" s="10">
        <v>0.375</v>
      </c>
      <c r="D690" s="10">
        <v>0.5</v>
      </c>
      <c r="E690" s="22">
        <v>32.5</v>
      </c>
      <c r="F690" s="22">
        <v>23.0</v>
      </c>
      <c r="G690" s="22">
        <v>29.7</v>
      </c>
      <c r="H690" s="22">
        <v>26.7</v>
      </c>
      <c r="I690" s="22">
        <v>1.6</v>
      </c>
      <c r="J690" s="22" t="s">
        <v>54</v>
      </c>
      <c r="K690" s="22">
        <v>29.7</v>
      </c>
      <c r="L690" s="22">
        <v>0.0</v>
      </c>
      <c r="M690" s="22"/>
      <c r="N690" s="22">
        <v>0.0</v>
      </c>
      <c r="O690" s="22">
        <v>52.64</v>
      </c>
      <c r="P690" s="22">
        <v>80.85</v>
      </c>
      <c r="Q690" s="22"/>
      <c r="R690" s="26">
        <f>E692</f>
        <v>34.8</v>
      </c>
      <c r="S690" s="22">
        <f>F690</f>
        <v>23</v>
      </c>
      <c r="T690" s="22">
        <f>(R690+S690)/2</f>
        <v>28.9</v>
      </c>
      <c r="U690" s="22">
        <f>IF(H690="","",6.1078*(10^(((7.5*H690)/(237.3+H690)))))</f>
        <v>35.0273704</v>
      </c>
      <c r="V690" s="22">
        <f t="shared" si="3"/>
        <v>32.6273704</v>
      </c>
      <c r="W690" s="22">
        <f>IF(G690="","",6.1078*(10^(((7.5*G690)/(237.3+G690)))))</f>
        <v>41.70176826</v>
      </c>
      <c r="X690" s="22">
        <f>IF(W690="","",(V690/W690)*100)</f>
        <v>78.23977678</v>
      </c>
      <c r="Y690" s="22">
        <f>O688+L690-O690</f>
        <v>1.98</v>
      </c>
      <c r="Z690" s="27"/>
      <c r="AA690" s="37">
        <v>1.0</v>
      </c>
      <c r="AB690" s="37">
        <v>1.0</v>
      </c>
      <c r="AC690" s="37">
        <v>1.0</v>
      </c>
      <c r="AD690" s="37">
        <v>2.0</v>
      </c>
      <c r="AE690" s="49"/>
    </row>
    <row r="691" ht="15.75" customHeight="1">
      <c r="A691" s="4" t="s">
        <v>48</v>
      </c>
      <c r="B691" s="29">
        <v>44175.0</v>
      </c>
      <c r="C691" s="3">
        <v>0.625</v>
      </c>
      <c r="D691" s="3">
        <v>0.75</v>
      </c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41" t="str">
        <f>E691</f>
        <v/>
      </c>
      <c r="S691" s="39"/>
      <c r="T691" s="39"/>
      <c r="U691" s="39"/>
      <c r="V691" s="22" t="str">
        <f t="shared" si="3"/>
        <v/>
      </c>
      <c r="W691" s="39"/>
      <c r="X691" s="39"/>
      <c r="Y691" s="42"/>
      <c r="Z691" s="32"/>
      <c r="AA691" s="45"/>
      <c r="AB691" s="45"/>
      <c r="AC691" s="45"/>
      <c r="AD691" s="45"/>
      <c r="AE691" s="52"/>
    </row>
    <row r="692" ht="15.75" customHeight="1">
      <c r="A692" s="8" t="s">
        <v>53</v>
      </c>
      <c r="B692" s="9">
        <v>44176.0</v>
      </c>
      <c r="C692" s="10">
        <v>0.375</v>
      </c>
      <c r="D692" s="10">
        <v>0.5</v>
      </c>
      <c r="E692" s="22">
        <v>34.8</v>
      </c>
      <c r="F692" s="22">
        <v>21.4</v>
      </c>
      <c r="G692" s="22">
        <v>28.8</v>
      </c>
      <c r="H692" s="22">
        <v>25.7</v>
      </c>
      <c r="I692" s="22">
        <v>3.5</v>
      </c>
      <c r="J692" s="22" t="s">
        <v>70</v>
      </c>
      <c r="K692" s="22">
        <v>27.8</v>
      </c>
      <c r="L692" s="22">
        <v>0.0</v>
      </c>
      <c r="M692" s="22"/>
      <c r="N692" s="22">
        <v>0.0</v>
      </c>
      <c r="O692" s="22">
        <v>71.12</v>
      </c>
      <c r="P692" s="22"/>
      <c r="Q692" s="22"/>
      <c r="R692" s="26" t="str">
        <f>E694</f>
        <v/>
      </c>
      <c r="S692" s="22">
        <f>F692</f>
        <v>21.4</v>
      </c>
      <c r="T692" s="22">
        <f>(R692+S692)/2</f>
        <v>10.7</v>
      </c>
      <c r="U692" s="22">
        <f>IF(H692="","",6.1078*(10^(((7.5*H692)/(237.3+H692)))))</f>
        <v>33.01980784</v>
      </c>
      <c r="V692" s="22">
        <f t="shared" si="3"/>
        <v>30.53980784</v>
      </c>
      <c r="W692" s="22">
        <f>IF(G692="","",6.1078*(10^(((7.5*G692)/(237.3+G692)))))</f>
        <v>39.59220806</v>
      </c>
      <c r="X692" s="22">
        <f>IF(W692="","",(V692/W692)*100)</f>
        <v>77.13590459</v>
      </c>
      <c r="Y692" s="22">
        <f>P690+L692-O692</f>
        <v>9.73</v>
      </c>
      <c r="Z692" s="27"/>
      <c r="AA692" s="37"/>
      <c r="AB692" s="37"/>
      <c r="AC692" s="37"/>
      <c r="AD692" s="37"/>
      <c r="AE692" s="49"/>
    </row>
    <row r="693" ht="15.75" customHeight="1">
      <c r="A693" s="4" t="s">
        <v>53</v>
      </c>
      <c r="B693" s="29">
        <v>44176.0</v>
      </c>
      <c r="C693" s="3">
        <v>0.625</v>
      </c>
      <c r="D693" s="3">
        <v>0.75</v>
      </c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41" t="str">
        <f>E693</f>
        <v/>
      </c>
      <c r="S693" s="39"/>
      <c r="T693" s="39"/>
      <c r="U693" s="39"/>
      <c r="V693" s="22" t="str">
        <f t="shared" si="3"/>
        <v/>
      </c>
      <c r="W693" s="39"/>
      <c r="X693" s="39"/>
      <c r="Y693" s="42"/>
      <c r="Z693" s="32"/>
      <c r="AA693" s="45"/>
      <c r="AB693" s="45"/>
      <c r="AC693" s="45"/>
      <c r="AD693" s="45"/>
      <c r="AE693" s="52"/>
    </row>
    <row r="694" ht="15.75" customHeight="1">
      <c r="A694" s="8" t="s">
        <v>58</v>
      </c>
      <c r="B694" s="9">
        <v>44177.0</v>
      </c>
      <c r="C694" s="10">
        <v>0.375</v>
      </c>
      <c r="D694" s="10">
        <v>0.5</v>
      </c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6" t="str">
        <f>E696</f>
        <v/>
      </c>
      <c r="S694" s="22"/>
      <c r="T694" s="22">
        <f>(R694+S694)/2</f>
        <v>0</v>
      </c>
      <c r="U694" s="22"/>
      <c r="V694" s="22" t="str">
        <f t="shared" si="3"/>
        <v/>
      </c>
      <c r="W694" s="22"/>
      <c r="X694" s="22"/>
      <c r="Y694" s="22"/>
      <c r="Z694" s="27"/>
      <c r="AA694" s="37"/>
      <c r="AB694" s="37"/>
      <c r="AC694" s="37"/>
      <c r="AD694" s="37"/>
      <c r="AE694" s="49"/>
    </row>
    <row r="695" ht="15.75" customHeight="1">
      <c r="A695" s="4" t="s">
        <v>58</v>
      </c>
      <c r="B695" s="29">
        <v>44177.0</v>
      </c>
      <c r="C695" s="3">
        <v>0.625</v>
      </c>
      <c r="D695" s="3">
        <v>0.75</v>
      </c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41" t="str">
        <f>E695</f>
        <v/>
      </c>
      <c r="S695" s="39"/>
      <c r="T695" s="39"/>
      <c r="U695" s="39"/>
      <c r="V695" s="22" t="str">
        <f t="shared" si="3"/>
        <v/>
      </c>
      <c r="W695" s="39"/>
      <c r="X695" s="39"/>
      <c r="Y695" s="42"/>
      <c r="Z695" s="32"/>
      <c r="AA695" s="45"/>
      <c r="AB695" s="45"/>
      <c r="AC695" s="45"/>
      <c r="AD695" s="45"/>
      <c r="AE695" s="52"/>
    </row>
    <row r="696" ht="15.75" customHeight="1">
      <c r="A696" s="8" t="s">
        <v>60</v>
      </c>
      <c r="B696" s="9">
        <v>44178.0</v>
      </c>
      <c r="C696" s="10">
        <v>0.375</v>
      </c>
      <c r="D696" s="10">
        <v>0.5</v>
      </c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6">
        <f>E698</f>
        <v>35.6</v>
      </c>
      <c r="S696" s="22"/>
      <c r="T696" s="22">
        <f>(R696+S696)/2</f>
        <v>17.8</v>
      </c>
      <c r="U696" s="22"/>
      <c r="V696" s="22" t="str">
        <f t="shared" si="3"/>
        <v/>
      </c>
      <c r="W696" s="22"/>
      <c r="X696" s="22"/>
      <c r="Y696" s="22"/>
      <c r="Z696" s="27"/>
      <c r="AA696" s="37"/>
      <c r="AB696" s="37"/>
      <c r="AC696" s="37"/>
      <c r="AD696" s="37"/>
      <c r="AE696" s="49"/>
    </row>
    <row r="697" ht="15.75" customHeight="1">
      <c r="A697" s="4" t="s">
        <v>60</v>
      </c>
      <c r="B697" s="29">
        <v>44178.0</v>
      </c>
      <c r="C697" s="3">
        <v>0.625</v>
      </c>
      <c r="D697" s="3">
        <v>0.75</v>
      </c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41" t="str">
        <f>E697</f>
        <v/>
      </c>
      <c r="S697" s="39"/>
      <c r="T697" s="39"/>
      <c r="U697" s="39"/>
      <c r="V697" s="22" t="str">
        <f t="shared" si="3"/>
        <v/>
      </c>
      <c r="W697" s="39"/>
      <c r="X697" s="39"/>
      <c r="Y697" s="42"/>
      <c r="Z697" s="32"/>
      <c r="AA697" s="45"/>
      <c r="AB697" s="45"/>
      <c r="AC697" s="45"/>
      <c r="AD697" s="45"/>
      <c r="AE697" s="52"/>
    </row>
    <row r="698" ht="15.75" customHeight="1">
      <c r="A698" s="8" t="s">
        <v>64</v>
      </c>
      <c r="B698" s="9">
        <v>44179.0</v>
      </c>
      <c r="C698" s="10">
        <v>0.375</v>
      </c>
      <c r="D698" s="10">
        <v>0.5</v>
      </c>
      <c r="E698" s="22">
        <v>35.6</v>
      </c>
      <c r="F698" s="22">
        <v>22.2</v>
      </c>
      <c r="G698" s="22">
        <v>29.8</v>
      </c>
      <c r="H698" s="22">
        <v>26.8</v>
      </c>
      <c r="I698" s="22">
        <v>1.7</v>
      </c>
      <c r="J698" s="22" t="s">
        <v>61</v>
      </c>
      <c r="K698" s="22">
        <v>28.7</v>
      </c>
      <c r="L698" s="22">
        <v>2.0</v>
      </c>
      <c r="M698" s="22"/>
      <c r="N698" s="22" t="s">
        <v>71</v>
      </c>
      <c r="O698" s="22">
        <v>59.02</v>
      </c>
      <c r="P698" s="22">
        <v>64.36</v>
      </c>
      <c r="Q698" s="22"/>
      <c r="R698" s="26">
        <f>E700</f>
        <v>33.6</v>
      </c>
      <c r="S698" s="22">
        <f>F698</f>
        <v>22.2</v>
      </c>
      <c r="T698" s="22">
        <f>(R698+S698)/2</f>
        <v>27.9</v>
      </c>
      <c r="U698" s="22">
        <f>IF(H698="","",6.1078*(10^(((7.5*H698)/(237.3+H698)))))</f>
        <v>35.23385461</v>
      </c>
      <c r="V698" s="22">
        <f t="shared" si="3"/>
        <v>32.83385461</v>
      </c>
      <c r="W698" s="22">
        <f>IF(G698="","",6.1078*(10^(((7.5*G698)/(237.3+G698)))))</f>
        <v>41.94208964</v>
      </c>
      <c r="X698" s="22">
        <f>IF(W698="","",(V698/W698)*100)</f>
        <v>78.2837834</v>
      </c>
      <c r="Y698" s="22">
        <f>O692+L698-O698</f>
        <v>14.1</v>
      </c>
      <c r="Z698" s="27"/>
      <c r="AA698" s="37">
        <v>1.0</v>
      </c>
      <c r="AB698" s="37">
        <v>1.0</v>
      </c>
      <c r="AC698" s="37">
        <v>2.0</v>
      </c>
      <c r="AD698" s="37">
        <v>2.0</v>
      </c>
      <c r="AE698" s="49"/>
    </row>
    <row r="699" ht="15.75" customHeight="1">
      <c r="A699" s="4" t="s">
        <v>64</v>
      </c>
      <c r="B699" s="29">
        <v>44179.0</v>
      </c>
      <c r="C699" s="3">
        <v>0.625</v>
      </c>
      <c r="D699" s="3">
        <v>0.75</v>
      </c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41" t="str">
        <f>E699</f>
        <v/>
      </c>
      <c r="S699" s="39"/>
      <c r="T699" s="39"/>
      <c r="U699" s="39"/>
      <c r="V699" s="22" t="str">
        <f t="shared" si="3"/>
        <v/>
      </c>
      <c r="W699" s="39"/>
      <c r="X699" s="39"/>
      <c r="Y699" s="42"/>
      <c r="Z699" s="32"/>
      <c r="AA699" s="45"/>
      <c r="AB699" s="45"/>
      <c r="AC699" s="45"/>
      <c r="AD699" s="45"/>
      <c r="AE699" s="52"/>
    </row>
    <row r="700" ht="15.75" customHeight="1">
      <c r="A700" s="8" t="s">
        <v>68</v>
      </c>
      <c r="B700" s="9">
        <v>44180.0</v>
      </c>
      <c r="C700" s="10">
        <v>0.375</v>
      </c>
      <c r="D700" s="10">
        <v>0.5</v>
      </c>
      <c r="E700" s="22">
        <v>33.6</v>
      </c>
      <c r="F700" s="22">
        <v>22.2</v>
      </c>
      <c r="G700" s="22">
        <v>29.0</v>
      </c>
      <c r="H700" s="22">
        <v>26.6</v>
      </c>
      <c r="I700" s="22">
        <v>2.3</v>
      </c>
      <c r="J700" s="22" t="s">
        <v>61</v>
      </c>
      <c r="K700" s="22">
        <v>27.9</v>
      </c>
      <c r="L700" s="22">
        <v>7.25</v>
      </c>
      <c r="M700" s="22"/>
      <c r="N700" s="22" t="s">
        <v>71</v>
      </c>
      <c r="O700" s="22">
        <v>66.71</v>
      </c>
      <c r="P700" s="22"/>
      <c r="Q700" s="22"/>
      <c r="R700" s="26">
        <f>E702</f>
        <v>32</v>
      </c>
      <c r="S700" s="22">
        <f>F700</f>
        <v>22.2</v>
      </c>
      <c r="T700" s="22">
        <f>(R700+S700)/2</f>
        <v>27.1</v>
      </c>
      <c r="U700" s="22">
        <f>IF(H700="","",6.1078*(10^(((7.5*H700)/(237.3+H700)))))</f>
        <v>34.82194116</v>
      </c>
      <c r="V700" s="22">
        <f t="shared" si="3"/>
        <v>32.90194116</v>
      </c>
      <c r="W700" s="22">
        <f>IF(G700="","",6.1078*(10^(((7.5*G700)/(237.3+G700)))))</f>
        <v>40.05279577</v>
      </c>
      <c r="X700" s="22">
        <f>IF(W700="","",(V700/W700)*100)</f>
        <v>82.14642831</v>
      </c>
      <c r="Y700" s="22">
        <f>P698+L700-O700</f>
        <v>4.9</v>
      </c>
      <c r="Z700" s="27"/>
      <c r="AA700" s="37">
        <v>1.0</v>
      </c>
      <c r="AB700" s="37">
        <v>2.0</v>
      </c>
      <c r="AC700" s="37">
        <v>1.0</v>
      </c>
      <c r="AD700" s="37">
        <v>2.0</v>
      </c>
      <c r="AE700" s="49"/>
    </row>
    <row r="701" ht="15.75" customHeight="1">
      <c r="A701" s="4" t="s">
        <v>68</v>
      </c>
      <c r="B701" s="29">
        <v>44180.0</v>
      </c>
      <c r="C701" s="3">
        <v>0.625</v>
      </c>
      <c r="D701" s="3">
        <v>0.75</v>
      </c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41" t="str">
        <f>E701</f>
        <v/>
      </c>
      <c r="S701" s="39"/>
      <c r="T701" s="39"/>
      <c r="U701" s="39"/>
      <c r="V701" s="22" t="str">
        <f t="shared" si="3"/>
        <v/>
      </c>
      <c r="W701" s="39"/>
      <c r="X701" s="39"/>
      <c r="Y701" s="42"/>
      <c r="Z701" s="32"/>
      <c r="AA701" s="45"/>
      <c r="AB701" s="45"/>
      <c r="AC701" s="45"/>
      <c r="AD701" s="45"/>
      <c r="AE701" s="52"/>
    </row>
    <row r="702" ht="15.75" customHeight="1">
      <c r="A702" s="8" t="s">
        <v>38</v>
      </c>
      <c r="B702" s="9">
        <v>44181.0</v>
      </c>
      <c r="C702" s="10">
        <v>0.375</v>
      </c>
      <c r="D702" s="10">
        <v>0.5</v>
      </c>
      <c r="E702" s="22">
        <v>32.0</v>
      </c>
      <c r="F702" s="22">
        <v>21.8</v>
      </c>
      <c r="G702" s="22">
        <v>28.8</v>
      </c>
      <c r="H702" s="22">
        <v>26.6</v>
      </c>
      <c r="I702" s="22">
        <v>1.9</v>
      </c>
      <c r="J702" s="22" t="s">
        <v>70</v>
      </c>
      <c r="K702" s="22">
        <v>30.0</v>
      </c>
      <c r="L702" s="22">
        <v>26.25</v>
      </c>
      <c r="M702" s="22"/>
      <c r="N702" s="22"/>
      <c r="O702" s="22">
        <v>83.63</v>
      </c>
      <c r="P702" s="22"/>
      <c r="Q702" s="22"/>
      <c r="R702" s="26">
        <f>E704</f>
        <v>34.2</v>
      </c>
      <c r="S702" s="22">
        <f>F702</f>
        <v>21.8</v>
      </c>
      <c r="T702" s="22">
        <f>(R702+S702)/2</f>
        <v>28</v>
      </c>
      <c r="U702" s="22">
        <f>IF(H702="","",6.1078*(10^(((7.5*H702)/(237.3+H702)))))</f>
        <v>34.82194116</v>
      </c>
      <c r="V702" s="22">
        <f t="shared" si="3"/>
        <v>33.06194116</v>
      </c>
      <c r="W702" s="22">
        <f>IF(G702="","",6.1078*(10^(((7.5*G702)/(237.3+G702)))))</f>
        <v>39.59220806</v>
      </c>
      <c r="X702" s="22">
        <f>IF(W702="","",(V702/W702)*100)</f>
        <v>83.5061816</v>
      </c>
      <c r="Y702" s="22">
        <f>O700+L702-O702</f>
        <v>9.33</v>
      </c>
      <c r="Z702" s="27"/>
      <c r="AA702" s="37">
        <v>1.0</v>
      </c>
      <c r="AB702" s="37">
        <v>1.0</v>
      </c>
      <c r="AC702" s="37">
        <v>2.0</v>
      </c>
      <c r="AD702" s="37">
        <v>2.0</v>
      </c>
      <c r="AE702" s="49"/>
    </row>
    <row r="703" ht="15.75" customHeight="1">
      <c r="A703" s="4" t="s">
        <v>38</v>
      </c>
      <c r="B703" s="29">
        <v>44181.0</v>
      </c>
      <c r="C703" s="3">
        <v>0.625</v>
      </c>
      <c r="D703" s="3">
        <v>0.75</v>
      </c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41" t="str">
        <f>E703</f>
        <v/>
      </c>
      <c r="S703" s="39"/>
      <c r="T703" s="39"/>
      <c r="U703" s="39"/>
      <c r="V703" s="22" t="str">
        <f t="shared" si="3"/>
        <v/>
      </c>
      <c r="W703" s="39"/>
      <c r="X703" s="39"/>
      <c r="Y703" s="42"/>
      <c r="Z703" s="32"/>
      <c r="AA703" s="45"/>
      <c r="AB703" s="45"/>
      <c r="AC703" s="45"/>
      <c r="AD703" s="45"/>
      <c r="AE703" s="52"/>
    </row>
    <row r="704" ht="15.75" customHeight="1">
      <c r="A704" s="8" t="s">
        <v>48</v>
      </c>
      <c r="B704" s="9">
        <v>44182.0</v>
      </c>
      <c r="C704" s="10">
        <v>0.375</v>
      </c>
      <c r="D704" s="10">
        <v>0.5</v>
      </c>
      <c r="E704" s="22">
        <v>34.2</v>
      </c>
      <c r="F704" s="22">
        <v>22.0</v>
      </c>
      <c r="G704" s="22">
        <v>28.8</v>
      </c>
      <c r="H704" s="22">
        <v>26.2</v>
      </c>
      <c r="I704" s="22">
        <v>2.5</v>
      </c>
      <c r="J704" s="22" t="s">
        <v>70</v>
      </c>
      <c r="K704" s="22">
        <v>26.7</v>
      </c>
      <c r="L704" s="22">
        <v>0.5</v>
      </c>
      <c r="M704" s="22"/>
      <c r="N704" s="22" t="s">
        <v>71</v>
      </c>
      <c r="O704" s="22">
        <v>80.18</v>
      </c>
      <c r="P704" s="22"/>
      <c r="Q704" s="22"/>
      <c r="R704" s="26">
        <f>E706</f>
        <v>32.4</v>
      </c>
      <c r="S704" s="22">
        <f>F704</f>
        <v>22</v>
      </c>
      <c r="T704" s="22">
        <f>(R704+S704)/2</f>
        <v>27.2</v>
      </c>
      <c r="U704" s="22">
        <f>IF(H704="","",6.1078*(10^(((7.5*H704)/(237.3+H704)))))</f>
        <v>34.01068335</v>
      </c>
      <c r="V704" s="22">
        <f t="shared" si="3"/>
        <v>31.93068335</v>
      </c>
      <c r="W704" s="22">
        <f>IF(G704="","",6.1078*(10^(((7.5*G704)/(237.3+G704)))))</f>
        <v>39.59220806</v>
      </c>
      <c r="X704" s="22">
        <f>IF(W704="","",(V704/W704)*100)</f>
        <v>80.64890773</v>
      </c>
      <c r="Y704" s="22">
        <f>O702+L704-O704</f>
        <v>3.95</v>
      </c>
      <c r="Z704" s="27"/>
      <c r="AA704" s="37">
        <v>1.0</v>
      </c>
      <c r="AB704" s="37">
        <v>1.0</v>
      </c>
      <c r="AC704" s="37">
        <v>2.0</v>
      </c>
      <c r="AD704" s="37">
        <v>2.0</v>
      </c>
      <c r="AE704" s="49"/>
    </row>
    <row r="705" ht="15.75" customHeight="1">
      <c r="A705" s="4" t="s">
        <v>48</v>
      </c>
      <c r="B705" s="29">
        <v>44182.0</v>
      </c>
      <c r="C705" s="3">
        <v>0.625</v>
      </c>
      <c r="D705" s="3">
        <v>0.75</v>
      </c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41" t="str">
        <f>E705</f>
        <v/>
      </c>
      <c r="S705" s="39"/>
      <c r="T705" s="39"/>
      <c r="U705" s="39"/>
      <c r="V705" s="22" t="str">
        <f t="shared" si="3"/>
        <v/>
      </c>
      <c r="W705" s="39"/>
      <c r="X705" s="39"/>
      <c r="Y705" s="42"/>
      <c r="Z705" s="32"/>
      <c r="AA705" s="45"/>
      <c r="AB705" s="45"/>
      <c r="AC705" s="45"/>
      <c r="AD705" s="45"/>
      <c r="AE705" s="52"/>
    </row>
    <row r="706" ht="15.75" customHeight="1">
      <c r="A706" s="8" t="s">
        <v>53</v>
      </c>
      <c r="B706" s="9">
        <v>44183.0</v>
      </c>
      <c r="C706" s="10">
        <v>0.375</v>
      </c>
      <c r="D706" s="10">
        <v>0.5</v>
      </c>
      <c r="E706" s="22">
        <v>32.4</v>
      </c>
      <c r="F706" s="22">
        <v>22.4</v>
      </c>
      <c r="G706" s="22">
        <v>27.1</v>
      </c>
      <c r="H706" s="22">
        <v>26.0</v>
      </c>
      <c r="I706" s="22">
        <v>1.8</v>
      </c>
      <c r="J706" s="22" t="s">
        <v>70</v>
      </c>
      <c r="K706" s="22">
        <v>28.6</v>
      </c>
      <c r="L706" s="22">
        <v>22.0</v>
      </c>
      <c r="M706" s="22"/>
      <c r="N706" s="22"/>
      <c r="O706" s="22">
        <v>93.12</v>
      </c>
      <c r="P706" s="22">
        <v>67.3</v>
      </c>
      <c r="Q706" s="22"/>
      <c r="R706" s="26" t="str">
        <f>E708</f>
        <v/>
      </c>
      <c r="S706" s="22">
        <f>F706</f>
        <v>22.4</v>
      </c>
      <c r="T706" s="22">
        <f>(R706+S706)/2</f>
        <v>11.2</v>
      </c>
      <c r="U706" s="22">
        <f>IF(H706="","",6.1078*(10^(((7.5*H706)/(237.3+H706)))))</f>
        <v>33.61126698</v>
      </c>
      <c r="V706" s="22">
        <f t="shared" si="3"/>
        <v>32.73126698</v>
      </c>
      <c r="W706" s="22">
        <f>IF(G706="","",6.1078*(10^(((7.5*G706)/(237.3+G706)))))</f>
        <v>35.85968262</v>
      </c>
      <c r="X706" s="22">
        <f>IF(W706="","",(V706/W706)*100)</f>
        <v>91.27595279</v>
      </c>
      <c r="Y706" s="22">
        <f>O704+L706-O706</f>
        <v>9.06</v>
      </c>
      <c r="Z706" s="27"/>
      <c r="AA706" s="37">
        <v>1.0</v>
      </c>
      <c r="AB706" s="37">
        <v>1.0</v>
      </c>
      <c r="AC706" s="37">
        <v>2.0</v>
      </c>
      <c r="AD706" s="37">
        <v>2.0</v>
      </c>
      <c r="AE706" s="49"/>
    </row>
    <row r="707" ht="15.75" customHeight="1">
      <c r="A707" s="167" t="s">
        <v>53</v>
      </c>
      <c r="B707" s="141">
        <v>44183.0</v>
      </c>
      <c r="C707" s="168">
        <v>0.625</v>
      </c>
      <c r="D707" s="168">
        <v>0.75</v>
      </c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41" t="str">
        <f>E707</f>
        <v/>
      </c>
      <c r="S707" s="51"/>
      <c r="T707" s="39"/>
      <c r="U707" s="51"/>
      <c r="V707" s="22" t="str">
        <f t="shared" si="3"/>
        <v/>
      </c>
      <c r="W707" s="51"/>
      <c r="X707" s="51"/>
      <c r="Y707" s="51"/>
      <c r="Z707" s="170"/>
      <c r="AA707" s="171"/>
      <c r="AB707" s="171"/>
      <c r="AC707" s="171"/>
      <c r="AD707" s="171"/>
      <c r="AE707" s="169"/>
    </row>
    <row r="708" ht="15.75" customHeight="1">
      <c r="A708" s="8" t="s">
        <v>58</v>
      </c>
      <c r="B708" s="9">
        <v>44184.0</v>
      </c>
      <c r="C708" s="10">
        <v>0.375</v>
      </c>
      <c r="D708" s="10">
        <v>0.5</v>
      </c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6" t="str">
        <f>E710</f>
        <v/>
      </c>
      <c r="S708" s="22"/>
      <c r="T708" s="22">
        <f>(R708+S708)/2</f>
        <v>0</v>
      </c>
      <c r="U708" s="22"/>
      <c r="V708" s="22" t="str">
        <f t="shared" si="3"/>
        <v/>
      </c>
      <c r="W708" s="22"/>
      <c r="X708" s="22"/>
      <c r="Y708" s="22"/>
      <c r="Z708" s="27"/>
      <c r="AA708" s="37"/>
      <c r="AB708" s="37"/>
      <c r="AC708" s="37"/>
      <c r="AD708" s="37"/>
      <c r="AE708" s="49"/>
    </row>
    <row r="709" ht="15.75" customHeight="1">
      <c r="A709" s="4" t="s">
        <v>58</v>
      </c>
      <c r="B709" s="29">
        <v>44184.0</v>
      </c>
      <c r="C709" s="3">
        <v>0.625</v>
      </c>
      <c r="D709" s="3">
        <v>0.75</v>
      </c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41" t="str">
        <f>E709</f>
        <v/>
      </c>
      <c r="S709" s="39"/>
      <c r="T709" s="39"/>
      <c r="U709" s="39"/>
      <c r="V709" s="22" t="str">
        <f t="shared" si="3"/>
        <v/>
      </c>
      <c r="W709" s="39"/>
      <c r="X709" s="39"/>
      <c r="Y709" s="42"/>
      <c r="Z709" s="32"/>
      <c r="AA709" s="45"/>
      <c r="AB709" s="45"/>
      <c r="AC709" s="45"/>
      <c r="AD709" s="45"/>
      <c r="AE709" s="52"/>
    </row>
    <row r="710" ht="15.75" customHeight="1">
      <c r="A710" s="8" t="s">
        <v>60</v>
      </c>
      <c r="B710" s="9">
        <v>44185.0</v>
      </c>
      <c r="C710" s="10">
        <v>0.375</v>
      </c>
      <c r="D710" s="10">
        <v>0.5</v>
      </c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6">
        <f>E712</f>
        <v>34.4</v>
      </c>
      <c r="S710" s="22"/>
      <c r="T710" s="22">
        <f>(R710+S710)/2</f>
        <v>17.2</v>
      </c>
      <c r="U710" s="22"/>
      <c r="V710" s="22" t="str">
        <f t="shared" si="3"/>
        <v/>
      </c>
      <c r="W710" s="22"/>
      <c r="X710" s="22"/>
      <c r="Y710" s="22"/>
      <c r="Z710" s="27"/>
      <c r="AA710" s="37"/>
      <c r="AB710" s="37"/>
      <c r="AC710" s="37"/>
      <c r="AD710" s="37"/>
      <c r="AE710" s="49"/>
    </row>
    <row r="711" ht="15.75" customHeight="1">
      <c r="A711" s="4" t="s">
        <v>60</v>
      </c>
      <c r="B711" s="29">
        <v>44185.0</v>
      </c>
      <c r="C711" s="3">
        <v>0.625</v>
      </c>
      <c r="D711" s="3">
        <v>0.75</v>
      </c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41" t="str">
        <f>E711</f>
        <v/>
      </c>
      <c r="S711" s="39"/>
      <c r="T711" s="39"/>
      <c r="U711" s="39"/>
      <c r="V711" s="22" t="str">
        <f t="shared" si="3"/>
        <v/>
      </c>
      <c r="W711" s="39"/>
      <c r="X711" s="39"/>
      <c r="Y711" s="42"/>
      <c r="Z711" s="32"/>
      <c r="AA711" s="45"/>
      <c r="AB711" s="45"/>
      <c r="AC711" s="45"/>
      <c r="AD711" s="45"/>
      <c r="AE711" s="52"/>
    </row>
    <row r="712" ht="15.75" customHeight="1">
      <c r="A712" s="8" t="s">
        <v>64</v>
      </c>
      <c r="B712" s="9">
        <v>44186.0</v>
      </c>
      <c r="C712" s="10">
        <v>0.375</v>
      </c>
      <c r="D712" s="10">
        <v>0.5</v>
      </c>
      <c r="E712" s="22">
        <v>34.4</v>
      </c>
      <c r="F712" s="22">
        <v>21.8</v>
      </c>
      <c r="G712" s="22">
        <v>29.2</v>
      </c>
      <c r="H712" s="22">
        <v>26.2</v>
      </c>
      <c r="I712" s="22">
        <v>2.3</v>
      </c>
      <c r="J712" s="22" t="s">
        <v>70</v>
      </c>
      <c r="K712" s="22">
        <v>27.8</v>
      </c>
      <c r="L712" s="22">
        <v>35.0</v>
      </c>
      <c r="M712" s="22"/>
      <c r="N712" s="22" t="s">
        <v>71</v>
      </c>
      <c r="O712" s="22">
        <v>86.58</v>
      </c>
      <c r="P712" s="22"/>
      <c r="Q712" s="22"/>
      <c r="R712" s="26">
        <f>E714</f>
        <v>35</v>
      </c>
      <c r="S712" s="22">
        <f>F712</f>
        <v>21.8</v>
      </c>
      <c r="T712" s="22">
        <f>(R712+S712)/2</f>
        <v>28.4</v>
      </c>
      <c r="U712" s="22">
        <f>IF(H712="","",6.1078*(10^(((7.5*H712)/(237.3+H712)))))</f>
        <v>34.01068335</v>
      </c>
      <c r="V712" s="22">
        <f t="shared" si="3"/>
        <v>31.61068335</v>
      </c>
      <c r="W712" s="22">
        <f>IF(G712="","",6.1078*(10^(((7.5*G712)/(237.3+G712)))))</f>
        <v>40.51803823</v>
      </c>
      <c r="X712" s="22">
        <f>IF(W712="","",(V712/W712)*100)</f>
        <v>78.01632243</v>
      </c>
      <c r="Y712" s="22">
        <f>P706+L712-O712</f>
        <v>15.72</v>
      </c>
      <c r="Z712" s="27"/>
      <c r="AA712" s="37">
        <v>1.0</v>
      </c>
      <c r="AB712" s="37">
        <v>1.0</v>
      </c>
      <c r="AC712" s="37">
        <v>3.0</v>
      </c>
      <c r="AD712" s="37">
        <v>1.0</v>
      </c>
      <c r="AE712" s="49"/>
    </row>
    <row r="713" ht="15.75" customHeight="1">
      <c r="A713" s="4" t="s">
        <v>64</v>
      </c>
      <c r="B713" s="29">
        <v>44186.0</v>
      </c>
      <c r="C713" s="3">
        <v>0.625</v>
      </c>
      <c r="D713" s="3">
        <v>0.75</v>
      </c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41" t="str">
        <f>E713</f>
        <v/>
      </c>
      <c r="S713" s="39"/>
      <c r="T713" s="39"/>
      <c r="U713" s="39"/>
      <c r="V713" s="22" t="str">
        <f t="shared" si="3"/>
        <v/>
      </c>
      <c r="W713" s="39"/>
      <c r="X713" s="39"/>
      <c r="Y713" s="42"/>
      <c r="Z713" s="32"/>
      <c r="AA713" s="45"/>
      <c r="AB713" s="45"/>
      <c r="AC713" s="45"/>
      <c r="AD713" s="45"/>
      <c r="AE713" s="52"/>
    </row>
    <row r="714" ht="15.75" customHeight="1">
      <c r="A714" s="8" t="s">
        <v>68</v>
      </c>
      <c r="B714" s="9">
        <v>44187.0</v>
      </c>
      <c r="C714" s="10">
        <v>0.375</v>
      </c>
      <c r="D714" s="10">
        <v>0.5</v>
      </c>
      <c r="E714" s="22">
        <v>35.0</v>
      </c>
      <c r="F714" s="22">
        <v>21.4</v>
      </c>
      <c r="G714" s="22">
        <v>29.0</v>
      </c>
      <c r="H714" s="22">
        <v>25.7</v>
      </c>
      <c r="I714" s="22">
        <v>2.6</v>
      </c>
      <c r="J714" s="22" t="s">
        <v>70</v>
      </c>
      <c r="K714" s="22" t="s">
        <v>71</v>
      </c>
      <c r="L714" s="22">
        <v>0.0</v>
      </c>
      <c r="M714" s="22"/>
      <c r="N714" s="22" t="s">
        <v>71</v>
      </c>
      <c r="O714" s="22">
        <v>80.84</v>
      </c>
      <c r="P714" s="22"/>
      <c r="Q714" s="22"/>
      <c r="R714" s="26">
        <f>E716</f>
        <v>33.8</v>
      </c>
      <c r="S714" s="22">
        <f>F714</f>
        <v>21.4</v>
      </c>
      <c r="T714" s="22">
        <f>(R714+S714)/2</f>
        <v>27.6</v>
      </c>
      <c r="U714" s="22">
        <f>IF(H714="","",6.1078*(10^(((7.5*H714)/(237.3+H714)))))</f>
        <v>33.01980784</v>
      </c>
      <c r="V714" s="22">
        <f t="shared" si="3"/>
        <v>30.37980784</v>
      </c>
      <c r="W714" s="22">
        <f>IF(G714="","",6.1078*(10^(((7.5*G714)/(237.3+G714)))))</f>
        <v>40.05279577</v>
      </c>
      <c r="X714" s="22">
        <f>IF(W714="","",(V714/W714)*100)</f>
        <v>75.84940639</v>
      </c>
      <c r="Y714" s="22">
        <f>O712+L714-O714</f>
        <v>5.74</v>
      </c>
      <c r="Z714" s="27"/>
      <c r="AA714" s="37">
        <v>1.0</v>
      </c>
      <c r="AB714" s="37">
        <v>1.0</v>
      </c>
      <c r="AC714" s="37">
        <v>3.0</v>
      </c>
      <c r="AD714" s="37">
        <v>2.0</v>
      </c>
      <c r="AE714" s="49"/>
    </row>
    <row r="715" ht="15.75" customHeight="1">
      <c r="A715" s="4" t="s">
        <v>68</v>
      </c>
      <c r="B715" s="29">
        <v>44187.0</v>
      </c>
      <c r="C715" s="3">
        <v>0.625</v>
      </c>
      <c r="D715" s="3">
        <v>0.75</v>
      </c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41" t="str">
        <f>E715</f>
        <v/>
      </c>
      <c r="S715" s="39"/>
      <c r="T715" s="39"/>
      <c r="U715" s="39"/>
      <c r="V715" s="22" t="str">
        <f t="shared" si="3"/>
        <v/>
      </c>
      <c r="W715" s="39"/>
      <c r="X715" s="39"/>
      <c r="Y715" s="42"/>
      <c r="Z715" s="32"/>
      <c r="AA715" s="45"/>
      <c r="AB715" s="45"/>
      <c r="AC715" s="45"/>
      <c r="AD715" s="45"/>
      <c r="AE715" s="52"/>
    </row>
    <row r="716" ht="15.75" customHeight="1">
      <c r="A716" s="8" t="s">
        <v>38</v>
      </c>
      <c r="B716" s="9">
        <v>44188.0</v>
      </c>
      <c r="C716" s="10">
        <v>0.375</v>
      </c>
      <c r="D716" s="10">
        <v>0.5</v>
      </c>
      <c r="E716" s="22">
        <v>33.8</v>
      </c>
      <c r="F716" s="22">
        <v>21.8</v>
      </c>
      <c r="G716" s="22">
        <v>29.0</v>
      </c>
      <c r="H716" s="22">
        <v>26.4</v>
      </c>
      <c r="I716" s="22">
        <v>2.3</v>
      </c>
      <c r="J716" s="22" t="s">
        <v>70</v>
      </c>
      <c r="K716" s="22" t="s">
        <v>71</v>
      </c>
      <c r="L716" s="22">
        <v>0.0</v>
      </c>
      <c r="M716" s="22"/>
      <c r="N716" s="22" t="s">
        <v>71</v>
      </c>
      <c r="O716" s="22">
        <v>74.52</v>
      </c>
      <c r="P716" s="22"/>
      <c r="Q716" s="22"/>
      <c r="R716" s="26">
        <f>E718</f>
        <v>34.4</v>
      </c>
      <c r="S716" s="22">
        <f>F716</f>
        <v>21.8</v>
      </c>
      <c r="T716" s="22">
        <f>(R716+S716)/2</f>
        <v>28.1</v>
      </c>
      <c r="U716" s="22">
        <f>IF(H716="","",6.1078*(10^(((7.5*H716)/(237.3+H716)))))</f>
        <v>34.41422945</v>
      </c>
      <c r="V716" s="22">
        <f t="shared" si="3"/>
        <v>32.33422945</v>
      </c>
      <c r="W716" s="22">
        <f>IF(G716="","",6.1078*(10^(((7.5*G716)/(237.3+G716)))))</f>
        <v>40.05279577</v>
      </c>
      <c r="X716" s="22">
        <f>IF(W716="","",(V716/W716)*100)</f>
        <v>80.72901985</v>
      </c>
      <c r="Y716" s="22">
        <f>O714+L716-O716</f>
        <v>6.32</v>
      </c>
      <c r="Z716" s="27"/>
      <c r="AA716" s="37">
        <v>1.0</v>
      </c>
      <c r="AB716" s="37">
        <v>1.0</v>
      </c>
      <c r="AC716" s="37">
        <v>2.0</v>
      </c>
      <c r="AD716" s="37">
        <v>2.0</v>
      </c>
      <c r="AE716" s="49"/>
    </row>
    <row r="717" ht="15.75" customHeight="1">
      <c r="A717" s="4" t="s">
        <v>38</v>
      </c>
      <c r="B717" s="29">
        <v>44188.0</v>
      </c>
      <c r="C717" s="3">
        <v>0.625</v>
      </c>
      <c r="D717" s="3">
        <v>0.75</v>
      </c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41" t="str">
        <f>E717</f>
        <v/>
      </c>
      <c r="S717" s="39"/>
      <c r="T717" s="39"/>
      <c r="U717" s="39"/>
      <c r="V717" s="22" t="str">
        <f t="shared" si="3"/>
        <v/>
      </c>
      <c r="W717" s="39"/>
      <c r="X717" s="39"/>
      <c r="Y717" s="42"/>
      <c r="Z717" s="32"/>
      <c r="AA717" s="45"/>
      <c r="AB717" s="45"/>
      <c r="AC717" s="45"/>
      <c r="AD717" s="45"/>
      <c r="AE717" s="52"/>
    </row>
    <row r="718" ht="15.75" customHeight="1">
      <c r="A718" s="8" t="s">
        <v>48</v>
      </c>
      <c r="B718" s="9">
        <v>44189.0</v>
      </c>
      <c r="C718" s="10">
        <v>0.375</v>
      </c>
      <c r="D718" s="10">
        <v>0.5</v>
      </c>
      <c r="E718" s="22">
        <v>34.4</v>
      </c>
      <c r="F718" s="22">
        <v>23.8</v>
      </c>
      <c r="G718" s="22">
        <v>28.8</v>
      </c>
      <c r="H718" s="22">
        <v>26.0</v>
      </c>
      <c r="I718" s="22">
        <v>1.1</v>
      </c>
      <c r="J718" s="22" t="s">
        <v>70</v>
      </c>
      <c r="K718" s="22" t="s">
        <v>71</v>
      </c>
      <c r="L718" s="22">
        <v>0.0</v>
      </c>
      <c r="M718" s="22"/>
      <c r="N718" s="22" t="s">
        <v>71</v>
      </c>
      <c r="O718" s="22">
        <v>70.74</v>
      </c>
      <c r="P718" s="22"/>
      <c r="Q718" s="22"/>
      <c r="R718" s="26">
        <f>E720</f>
        <v>34.4</v>
      </c>
      <c r="S718" s="22">
        <f>F718</f>
        <v>23.8</v>
      </c>
      <c r="T718" s="22">
        <f>(R718+S718)/2</f>
        <v>29.1</v>
      </c>
      <c r="U718" s="22">
        <f>IF(H718="","",6.1078*(10^(((7.5*H718)/(237.3+H718)))))</f>
        <v>33.61126698</v>
      </c>
      <c r="V718" s="22">
        <f t="shared" si="3"/>
        <v>31.37126698</v>
      </c>
      <c r="W718" s="22">
        <f>IF(G718="","",6.1078*(10^(((7.5*G718)/(237.3+G718)))))</f>
        <v>39.59220806</v>
      </c>
      <c r="X718" s="22">
        <f>IF(W718="","",(V718/W718)*100)</f>
        <v>79.23596212</v>
      </c>
      <c r="Y718" s="22">
        <f>O716+L718-O718</f>
        <v>3.78</v>
      </c>
      <c r="Z718" s="27"/>
      <c r="AA718" s="37">
        <v>1.0</v>
      </c>
      <c r="AB718" s="37">
        <v>1.0</v>
      </c>
      <c r="AC718" s="37">
        <v>2.0</v>
      </c>
      <c r="AD718" s="37">
        <v>2.0</v>
      </c>
      <c r="AE718" s="49"/>
    </row>
    <row r="719" ht="15.75" customHeight="1">
      <c r="A719" s="4" t="s">
        <v>48</v>
      </c>
      <c r="B719" s="29">
        <v>44189.0</v>
      </c>
      <c r="C719" s="3">
        <v>0.625</v>
      </c>
      <c r="D719" s="3">
        <v>0.75</v>
      </c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41" t="str">
        <f>E719</f>
        <v/>
      </c>
      <c r="S719" s="39"/>
      <c r="T719" s="39"/>
      <c r="U719" s="39"/>
      <c r="V719" s="22" t="str">
        <f t="shared" si="3"/>
        <v/>
      </c>
      <c r="W719" s="39"/>
      <c r="X719" s="39"/>
      <c r="Y719" s="42"/>
      <c r="Z719" s="32"/>
      <c r="AA719" s="45"/>
      <c r="AB719" s="45"/>
      <c r="AC719" s="45"/>
      <c r="AD719" s="45"/>
      <c r="AE719" s="52"/>
    </row>
    <row r="720" ht="15.75" customHeight="1">
      <c r="A720" s="8" t="s">
        <v>53</v>
      </c>
      <c r="B720" s="9">
        <v>44190.0</v>
      </c>
      <c r="C720" s="10">
        <v>0.375</v>
      </c>
      <c r="D720" s="10">
        <v>0.5</v>
      </c>
      <c r="E720" s="22">
        <v>34.4</v>
      </c>
      <c r="F720" s="22">
        <v>23.4</v>
      </c>
      <c r="G720" s="22">
        <v>29.0</v>
      </c>
      <c r="H720" s="22">
        <v>26.3</v>
      </c>
      <c r="I720" s="22">
        <v>2.4</v>
      </c>
      <c r="J720" s="22" t="s">
        <v>61</v>
      </c>
      <c r="K720" s="22" t="s">
        <v>71</v>
      </c>
      <c r="L720" s="22">
        <v>2.5</v>
      </c>
      <c r="M720" s="22"/>
      <c r="N720" s="22" t="s">
        <v>71</v>
      </c>
      <c r="O720" s="22">
        <v>67.74</v>
      </c>
      <c r="P720" s="22"/>
      <c r="Q720" s="22"/>
      <c r="R720" s="26" t="str">
        <f>E722</f>
        <v/>
      </c>
      <c r="S720" s="22">
        <f>F720</f>
        <v>23.4</v>
      </c>
      <c r="T720" s="22">
        <f>(R720+S720)/2</f>
        <v>11.7</v>
      </c>
      <c r="U720" s="22">
        <f>IF(H720="","",6.1078*(10^(((7.5*H720)/(237.3+H720)))))</f>
        <v>34.21193795</v>
      </c>
      <c r="V720" s="22">
        <f t="shared" si="3"/>
        <v>32.05193795</v>
      </c>
      <c r="W720" s="22">
        <f>IF(G720="","",6.1078*(10^(((7.5*G720)/(237.3+G720)))))</f>
        <v>40.05279577</v>
      </c>
      <c r="X720" s="22">
        <f>IF(W720="","",(V720/W720)*100)</f>
        <v>80.02422135</v>
      </c>
      <c r="Y720" s="22">
        <f>O718+L720-O720</f>
        <v>5.5</v>
      </c>
      <c r="Z720" s="27"/>
      <c r="AA720" s="37">
        <v>1.0</v>
      </c>
      <c r="AB720" s="37">
        <v>1.0</v>
      </c>
      <c r="AC720" s="37">
        <v>3.0</v>
      </c>
      <c r="AD720" s="37">
        <v>2.0</v>
      </c>
      <c r="AE720" s="49"/>
    </row>
    <row r="721" ht="15.75" customHeight="1">
      <c r="A721" s="4" t="s">
        <v>53</v>
      </c>
      <c r="B721" s="29">
        <v>44190.0</v>
      </c>
      <c r="C721" s="3">
        <v>0.625</v>
      </c>
      <c r="D721" s="3">
        <v>0.75</v>
      </c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41" t="str">
        <f>E721</f>
        <v/>
      </c>
      <c r="S721" s="39"/>
      <c r="T721" s="39"/>
      <c r="U721" s="39"/>
      <c r="V721" s="22" t="str">
        <f t="shared" si="3"/>
        <v/>
      </c>
      <c r="W721" s="39"/>
      <c r="X721" s="39"/>
      <c r="Y721" s="42"/>
      <c r="Z721" s="32"/>
      <c r="AA721" s="45"/>
      <c r="AB721" s="45"/>
      <c r="AC721" s="45"/>
      <c r="AD721" s="45"/>
      <c r="AE721" s="52"/>
    </row>
    <row r="722" ht="15.75" customHeight="1">
      <c r="A722" s="8" t="s">
        <v>58</v>
      </c>
      <c r="B722" s="9">
        <v>44191.0</v>
      </c>
      <c r="C722" s="10">
        <v>0.375</v>
      </c>
      <c r="D722" s="10">
        <v>0.5</v>
      </c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6" t="str">
        <f>E724</f>
        <v/>
      </c>
      <c r="S722" s="22"/>
      <c r="T722" s="22">
        <f>(R722+S722)/2</f>
        <v>0</v>
      </c>
      <c r="U722" s="22"/>
      <c r="V722" s="22" t="str">
        <f t="shared" si="3"/>
        <v/>
      </c>
      <c r="W722" s="22"/>
      <c r="X722" s="22"/>
      <c r="Y722" s="22"/>
      <c r="Z722" s="27"/>
      <c r="AA722" s="37"/>
      <c r="AB722" s="37"/>
      <c r="AC722" s="37"/>
      <c r="AD722" s="37"/>
      <c r="AE722" s="49"/>
    </row>
    <row r="723" ht="15.75" customHeight="1">
      <c r="A723" s="4" t="s">
        <v>58</v>
      </c>
      <c r="B723" s="29">
        <v>44191.0</v>
      </c>
      <c r="C723" s="3">
        <v>0.625</v>
      </c>
      <c r="D723" s="3">
        <v>0.75</v>
      </c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41" t="str">
        <f>E723</f>
        <v/>
      </c>
      <c r="S723" s="39"/>
      <c r="T723" s="39"/>
      <c r="U723" s="39"/>
      <c r="V723" s="22" t="str">
        <f t="shared" si="3"/>
        <v/>
      </c>
      <c r="W723" s="39"/>
      <c r="X723" s="39"/>
      <c r="Y723" s="42"/>
      <c r="Z723" s="32"/>
      <c r="AA723" s="45"/>
      <c r="AB723" s="45"/>
      <c r="AC723" s="45"/>
      <c r="AD723" s="45"/>
      <c r="AE723" s="52"/>
    </row>
    <row r="724" ht="15.75" customHeight="1">
      <c r="A724" s="8" t="s">
        <v>60</v>
      </c>
      <c r="B724" s="9">
        <v>44192.0</v>
      </c>
      <c r="C724" s="10">
        <v>0.375</v>
      </c>
      <c r="D724" s="10">
        <v>0.5</v>
      </c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6">
        <f>E726</f>
        <v>32.3</v>
      </c>
      <c r="S724" s="22"/>
      <c r="T724" s="22">
        <f>(R724+S724)/2</f>
        <v>16.15</v>
      </c>
      <c r="U724" s="22"/>
      <c r="V724" s="22" t="str">
        <f t="shared" si="3"/>
        <v/>
      </c>
      <c r="W724" s="22"/>
      <c r="X724" s="22"/>
      <c r="Y724" s="22"/>
      <c r="Z724" s="27"/>
      <c r="AA724" s="37"/>
      <c r="AB724" s="37"/>
      <c r="AC724" s="37"/>
      <c r="AD724" s="37"/>
      <c r="AE724" s="49"/>
    </row>
    <row r="725" ht="15.75" customHeight="1">
      <c r="A725" s="4" t="s">
        <v>60</v>
      </c>
      <c r="B725" s="29">
        <v>44192.0</v>
      </c>
      <c r="C725" s="3">
        <v>0.625</v>
      </c>
      <c r="D725" s="3">
        <v>0.75</v>
      </c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41" t="str">
        <f>E725</f>
        <v/>
      </c>
      <c r="S725" s="39"/>
      <c r="T725" s="39"/>
      <c r="U725" s="39"/>
      <c r="V725" s="22" t="str">
        <f t="shared" si="3"/>
        <v/>
      </c>
      <c r="W725" s="39"/>
      <c r="X725" s="39"/>
      <c r="Y725" s="42"/>
      <c r="Z725" s="32"/>
      <c r="AA725" s="45"/>
      <c r="AB725" s="45"/>
      <c r="AC725" s="45"/>
      <c r="AD725" s="45"/>
      <c r="AE725" s="52"/>
    </row>
    <row r="726" ht="15.75" customHeight="1">
      <c r="A726" s="8" t="s">
        <v>64</v>
      </c>
      <c r="B726" s="9">
        <v>44193.0</v>
      </c>
      <c r="C726" s="10">
        <v>0.375</v>
      </c>
      <c r="D726" s="10">
        <v>0.5</v>
      </c>
      <c r="E726" s="22">
        <v>32.3</v>
      </c>
      <c r="F726" s="22">
        <v>23.0</v>
      </c>
      <c r="G726" s="22">
        <v>29.4</v>
      </c>
      <c r="H726" s="22">
        <v>26.4</v>
      </c>
      <c r="I726" s="22">
        <v>3.4</v>
      </c>
      <c r="J726" s="22" t="s">
        <v>70</v>
      </c>
      <c r="K726" s="22" t="s">
        <v>71</v>
      </c>
      <c r="L726" s="22">
        <v>59.25</v>
      </c>
      <c r="M726" s="22"/>
      <c r="N726" s="22" t="s">
        <v>71</v>
      </c>
      <c r="O726" s="22">
        <v>95.9</v>
      </c>
      <c r="P726" s="22">
        <v>72.74</v>
      </c>
      <c r="Q726" s="22"/>
      <c r="R726" s="26">
        <f>E728</f>
        <v>35.4</v>
      </c>
      <c r="S726" s="22">
        <f>F726</f>
        <v>23</v>
      </c>
      <c r="T726" s="22">
        <f>(R726+S726)/2</f>
        <v>29.2</v>
      </c>
      <c r="U726" s="22">
        <f>IF(H726="","",6.1078*(10^(((7.5*H726)/(237.3+H726)))))</f>
        <v>34.41422945</v>
      </c>
      <c r="V726" s="22">
        <f t="shared" si="3"/>
        <v>32.01422945</v>
      </c>
      <c r="W726" s="22">
        <f>IF(G726="","",6.1078*(10^(((7.5*G726)/(237.3+G726)))))</f>
        <v>40.98797486</v>
      </c>
      <c r="X726" s="22">
        <f>IF(W726="","",(V726/W726)*100)</f>
        <v>78.10639476</v>
      </c>
      <c r="Y726" s="22">
        <f>O720+L726-O726</f>
        <v>31.09</v>
      </c>
      <c r="Z726" s="27"/>
      <c r="AA726" s="37">
        <v>1.0</v>
      </c>
      <c r="AB726" s="37">
        <v>1.0</v>
      </c>
      <c r="AC726" s="37">
        <v>2.0</v>
      </c>
      <c r="AD726" s="37">
        <v>2.0</v>
      </c>
      <c r="AE726" s="49" t="s">
        <v>381</v>
      </c>
    </row>
    <row r="727" ht="15.75" customHeight="1">
      <c r="A727" s="4" t="s">
        <v>64</v>
      </c>
      <c r="B727" s="29">
        <v>44193.0</v>
      </c>
      <c r="C727" s="3">
        <v>0.625</v>
      </c>
      <c r="D727" s="3">
        <v>0.75</v>
      </c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41" t="str">
        <f>E727</f>
        <v/>
      </c>
      <c r="S727" s="39"/>
      <c r="T727" s="39"/>
      <c r="U727" s="39"/>
      <c r="V727" s="22" t="str">
        <f t="shared" si="3"/>
        <v/>
      </c>
      <c r="W727" s="39"/>
      <c r="X727" s="39"/>
      <c r="Y727" s="42"/>
      <c r="Z727" s="32"/>
      <c r="AA727" s="45"/>
      <c r="AB727" s="45"/>
      <c r="AC727" s="45"/>
      <c r="AD727" s="45"/>
      <c r="AE727" s="52"/>
    </row>
    <row r="728" ht="15.75" customHeight="1">
      <c r="A728" s="8" t="s">
        <v>68</v>
      </c>
      <c r="B728" s="9">
        <v>44194.0</v>
      </c>
      <c r="C728" s="10">
        <v>0.375</v>
      </c>
      <c r="D728" s="10">
        <v>0.5</v>
      </c>
      <c r="E728" s="22">
        <v>35.4</v>
      </c>
      <c r="F728" s="22">
        <v>22.2</v>
      </c>
      <c r="G728" s="22">
        <v>29.2</v>
      </c>
      <c r="H728" s="22">
        <v>26.4</v>
      </c>
      <c r="I728" s="22">
        <v>2.7</v>
      </c>
      <c r="J728" s="22" t="s">
        <v>70</v>
      </c>
      <c r="K728" s="22" t="s">
        <v>71</v>
      </c>
      <c r="L728" s="22">
        <v>9.0</v>
      </c>
      <c r="M728" s="22"/>
      <c r="N728" s="22" t="s">
        <v>71</v>
      </c>
      <c r="O728" s="22">
        <v>77.42</v>
      </c>
      <c r="P728" s="22"/>
      <c r="Q728" s="22"/>
      <c r="R728" s="26">
        <f>E730</f>
        <v>33.4</v>
      </c>
      <c r="S728" s="22">
        <f>F728</f>
        <v>22.2</v>
      </c>
      <c r="T728" s="22">
        <f>(R728+S728)/2</f>
        <v>27.8</v>
      </c>
      <c r="U728" s="22">
        <f>IF(H728="","",6.1078*(10^(((7.5*H728)/(237.3+H728)))))</f>
        <v>34.41422945</v>
      </c>
      <c r="V728" s="22">
        <f t="shared" si="3"/>
        <v>32.17422945</v>
      </c>
      <c r="W728" s="22">
        <f>IF(G728="","",6.1078*(10^(((7.5*G728)/(237.3+G728)))))</f>
        <v>40.51803823</v>
      </c>
      <c r="X728" s="22">
        <f>IF(W728="","",(V728/W728)*100)</f>
        <v>79.40717482</v>
      </c>
      <c r="Y728" s="22">
        <f>P726+L728-O728</f>
        <v>4.32</v>
      </c>
      <c r="Z728" s="27"/>
      <c r="AA728" s="37">
        <v>1.0</v>
      </c>
      <c r="AB728" s="37">
        <v>1.0</v>
      </c>
      <c r="AC728" s="37">
        <v>1.0</v>
      </c>
      <c r="AD728" s="37">
        <v>2.0</v>
      </c>
      <c r="AE728" s="49"/>
    </row>
    <row r="729" ht="15.75" customHeight="1">
      <c r="A729" s="4" t="s">
        <v>68</v>
      </c>
      <c r="B729" s="29">
        <v>44194.0</v>
      </c>
      <c r="C729" s="3">
        <v>0.625</v>
      </c>
      <c r="D729" s="3">
        <v>0.75</v>
      </c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41" t="str">
        <f>E729</f>
        <v/>
      </c>
      <c r="S729" s="39"/>
      <c r="T729" s="39"/>
      <c r="U729" s="39"/>
      <c r="V729" s="22" t="str">
        <f t="shared" si="3"/>
        <v/>
      </c>
      <c r="W729" s="39"/>
      <c r="X729" s="39"/>
      <c r="Y729" s="42"/>
      <c r="Z729" s="32"/>
      <c r="AA729" s="45"/>
      <c r="AB729" s="45"/>
      <c r="AC729" s="45"/>
      <c r="AD729" s="45"/>
      <c r="AE729" s="52"/>
    </row>
    <row r="730" ht="15.75" customHeight="1">
      <c r="A730" s="8" t="s">
        <v>38</v>
      </c>
      <c r="B730" s="9">
        <v>44195.0</v>
      </c>
      <c r="C730" s="10">
        <v>0.375</v>
      </c>
      <c r="D730" s="10">
        <v>0.5</v>
      </c>
      <c r="E730" s="22">
        <v>33.4</v>
      </c>
      <c r="F730" s="22">
        <v>22.0</v>
      </c>
      <c r="G730" s="22">
        <v>29.8</v>
      </c>
      <c r="H730" s="22">
        <v>26.8</v>
      </c>
      <c r="I730" s="22">
        <v>1.7</v>
      </c>
      <c r="J730" s="22" t="s">
        <v>61</v>
      </c>
      <c r="K730" s="22" t="s">
        <v>71</v>
      </c>
      <c r="L730" s="22">
        <v>15.0</v>
      </c>
      <c r="M730" s="22"/>
      <c r="N730" s="22" t="s">
        <v>71</v>
      </c>
      <c r="O730" s="22">
        <v>83.72</v>
      </c>
      <c r="P730" s="22"/>
      <c r="Q730" s="22"/>
      <c r="R730" s="26">
        <f>E732</f>
        <v>33.3</v>
      </c>
      <c r="S730" s="22">
        <f>F730</f>
        <v>22</v>
      </c>
      <c r="T730" s="22">
        <f>(R730+S730)/2</f>
        <v>27.65</v>
      </c>
      <c r="U730" s="22">
        <f>IF(H730="","",6.1078*(10^(((7.5*H730)/(237.3+H730)))))</f>
        <v>35.23385461</v>
      </c>
      <c r="V730" s="22">
        <f t="shared" si="3"/>
        <v>32.83385461</v>
      </c>
      <c r="W730" s="22">
        <f>IF(G730="","",6.1078*(10^(((7.5*G730)/(237.3+G730)))))</f>
        <v>41.94208964</v>
      </c>
      <c r="X730" s="22">
        <f>IF(W730="","",(V730/W730)*100)</f>
        <v>78.2837834</v>
      </c>
      <c r="Y730" s="22">
        <f>O728+L730-O730</f>
        <v>8.7</v>
      </c>
      <c r="Z730" s="27"/>
      <c r="AA730" s="173">
        <v>1.0</v>
      </c>
      <c r="AB730" s="173">
        <v>1.0</v>
      </c>
      <c r="AC730" s="173">
        <v>2.0</v>
      </c>
      <c r="AD730" s="173">
        <v>2.0</v>
      </c>
      <c r="AE730" s="174"/>
    </row>
    <row r="731" ht="15.75" customHeight="1">
      <c r="A731" s="167" t="s">
        <v>38</v>
      </c>
      <c r="B731" s="141">
        <v>44195.0</v>
      </c>
      <c r="C731" s="168">
        <v>0.625</v>
      </c>
      <c r="D731" s="168">
        <v>0.75</v>
      </c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6" t="str">
        <f>E731</f>
        <v/>
      </c>
      <c r="S731" s="175"/>
      <c r="T731" s="51"/>
      <c r="U731" s="175"/>
      <c r="V731" s="22" t="str">
        <f t="shared" si="3"/>
        <v/>
      </c>
      <c r="W731" s="175"/>
      <c r="X731" s="175"/>
      <c r="Y731" s="175"/>
      <c r="Z731" s="177"/>
      <c r="AA731" s="177"/>
      <c r="AB731" s="177"/>
      <c r="AC731" s="177"/>
      <c r="AD731" s="177"/>
      <c r="AE731" s="175"/>
    </row>
    <row r="732" ht="15.0" customHeight="1">
      <c r="A732" s="178" t="s">
        <v>48</v>
      </c>
      <c r="B732" s="179">
        <v>44196.0</v>
      </c>
      <c r="C732" s="180">
        <v>0.375</v>
      </c>
      <c r="D732" s="180">
        <v>0.5</v>
      </c>
      <c r="E732" s="181">
        <v>33.3</v>
      </c>
      <c r="F732" s="181">
        <v>22.6</v>
      </c>
      <c r="G732" s="181">
        <v>27.4</v>
      </c>
      <c r="H732" s="181">
        <v>26.3</v>
      </c>
      <c r="I732" s="181">
        <v>0.3</v>
      </c>
      <c r="J732" s="181" t="s">
        <v>79</v>
      </c>
      <c r="K732" s="181" t="s">
        <v>71</v>
      </c>
      <c r="L732" s="181">
        <v>0.0</v>
      </c>
      <c r="M732" s="181"/>
      <c r="N732" s="181" t="s">
        <v>71</v>
      </c>
      <c r="O732" s="181">
        <v>79.26</v>
      </c>
      <c r="P732" s="181"/>
      <c r="Q732" s="181"/>
      <c r="R732" s="182">
        <v>33.4</v>
      </c>
      <c r="S732" s="22">
        <f>F732</f>
        <v>22.6</v>
      </c>
      <c r="T732" s="22">
        <f>(R732+S732)/2</f>
        <v>28</v>
      </c>
      <c r="U732" s="22">
        <f>IF(H732="","",6.1078*(10^(((7.5*H732)/(237.3+H732)))))</f>
        <v>34.21193795</v>
      </c>
      <c r="V732" s="22">
        <f t="shared" si="3"/>
        <v>33.33193795</v>
      </c>
      <c r="W732" s="22">
        <f>IF(G732="","",6.1078*(10^(((7.5*G732)/(237.3+G732)))))</f>
        <v>36.49517019</v>
      </c>
      <c r="X732" s="22">
        <f>IF(W732="","",(V732/W732)*100)</f>
        <v>91.33246338</v>
      </c>
      <c r="Y732" s="22">
        <f>O730+L732-O732</f>
        <v>4.46</v>
      </c>
      <c r="Z732" s="181"/>
      <c r="AA732" s="181">
        <v>1.0</v>
      </c>
      <c r="AB732" s="181">
        <v>1.0</v>
      </c>
      <c r="AC732" s="181">
        <v>2.0</v>
      </c>
      <c r="AD732" s="181">
        <v>2.0</v>
      </c>
      <c r="AE732" s="181"/>
    </row>
    <row r="733" ht="15.75" customHeight="1">
      <c r="A733" s="183" t="s">
        <v>48</v>
      </c>
      <c r="B733" s="141">
        <v>44196.0</v>
      </c>
      <c r="C733" s="184">
        <v>0.625</v>
      </c>
      <c r="D733" s="3">
        <v>0.75</v>
      </c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41" t="str">
        <f>E733</f>
        <v/>
      </c>
      <c r="S733" s="185"/>
      <c r="T733" s="39"/>
      <c r="U733" s="185"/>
      <c r="V733" s="185"/>
      <c r="W733" s="185"/>
      <c r="X733" s="185"/>
      <c r="Y733" s="185"/>
      <c r="Z733" s="185"/>
      <c r="AA733" s="185"/>
      <c r="AB733" s="185"/>
      <c r="AC733" s="185"/>
      <c r="AD733" s="185"/>
      <c r="AE733" s="185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</row>
  </sheetData>
  <conditionalFormatting sqref="L119:L120">
    <cfRule type="expression" dxfId="0" priority="1">
      <formula>"M120+M119"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8.0"/>
    <col customWidth="1" min="6" max="6" width="7.57"/>
    <col customWidth="1" min="7" max="7" width="6.43"/>
    <col customWidth="1" min="8" max="8" width="7.86"/>
    <col customWidth="1" min="9" max="9" width="7.0"/>
    <col customWidth="1" min="10" max="10" width="10.43"/>
    <col customWidth="1" min="11" max="11" width="6.57"/>
    <col customWidth="1" min="12" max="12" width="8.71"/>
    <col customWidth="1" min="13" max="13" width="10.14"/>
    <col customWidth="1" min="14" max="14" width="7.0"/>
    <col customWidth="1" min="15" max="15" width="6.86"/>
    <col customWidth="1" min="16" max="16" width="7.0"/>
    <col customWidth="1" min="17" max="17" width="10.86"/>
    <col customWidth="1" min="18" max="18" width="10.57"/>
    <col customWidth="1" min="19" max="19" width="8.57"/>
    <col customWidth="1" min="20" max="20" width="7.14"/>
    <col customWidth="1" min="21" max="21" width="6.0"/>
    <col customWidth="1" min="22" max="23" width="6.29"/>
    <col customWidth="1" min="24" max="24" width="9.0"/>
    <col customWidth="1" min="25" max="25" width="8.86"/>
    <col customWidth="1" min="26" max="26" width="7.86"/>
    <col customWidth="1" min="27" max="27" width="12.29"/>
    <col customWidth="1" min="28" max="28" width="9.14"/>
    <col customWidth="1" min="30" max="30" width="30.0"/>
  </cols>
  <sheetData>
    <row r="1">
      <c r="A1" s="56" t="s">
        <v>0</v>
      </c>
      <c r="B1" s="57" t="s">
        <v>17</v>
      </c>
      <c r="C1" s="58" t="s">
        <v>2</v>
      </c>
      <c r="D1" s="59" t="s">
        <v>3</v>
      </c>
      <c r="E1" s="60" t="s">
        <v>4</v>
      </c>
      <c r="F1" s="56" t="s">
        <v>5</v>
      </c>
      <c r="G1" s="61" t="s">
        <v>7</v>
      </c>
      <c r="H1" s="56" t="s">
        <v>8</v>
      </c>
      <c r="I1" s="56" t="s">
        <v>9</v>
      </c>
      <c r="J1" s="56" t="s">
        <v>27</v>
      </c>
      <c r="K1" s="56" t="s">
        <v>10</v>
      </c>
      <c r="L1" s="56" t="s">
        <v>26</v>
      </c>
      <c r="M1" s="56" t="s">
        <v>29</v>
      </c>
      <c r="N1" s="56" t="s">
        <v>23</v>
      </c>
      <c r="O1" s="56" t="s">
        <v>30</v>
      </c>
      <c r="P1" s="62" t="s">
        <v>15</v>
      </c>
      <c r="Q1" s="60" t="s">
        <v>16</v>
      </c>
      <c r="R1" s="56" t="s">
        <v>18</v>
      </c>
      <c r="S1" s="56" t="s">
        <v>6</v>
      </c>
      <c r="T1" s="56" t="s">
        <v>19</v>
      </c>
      <c r="U1" s="56" t="s">
        <v>20</v>
      </c>
      <c r="V1" s="56" t="s">
        <v>21</v>
      </c>
      <c r="W1" s="56" t="s">
        <v>22</v>
      </c>
      <c r="X1" s="62" t="s">
        <v>31</v>
      </c>
      <c r="Y1" s="60" t="s">
        <v>32</v>
      </c>
      <c r="Z1" s="56" t="s">
        <v>33</v>
      </c>
      <c r="AA1" s="56" t="s">
        <v>34</v>
      </c>
      <c r="AB1" s="56" t="s">
        <v>35</v>
      </c>
      <c r="AC1" s="62" t="s">
        <v>36</v>
      </c>
      <c r="AD1" s="60" t="s">
        <v>37</v>
      </c>
    </row>
    <row r="2">
      <c r="A2" s="63" t="s">
        <v>53</v>
      </c>
      <c r="B2" s="64">
        <v>44197.0</v>
      </c>
      <c r="C2" s="65">
        <v>0.375</v>
      </c>
      <c r="D2" s="66">
        <v>0.5</v>
      </c>
      <c r="E2" s="67">
        <v>33.4</v>
      </c>
      <c r="F2" s="68">
        <v>22.9</v>
      </c>
      <c r="G2" s="68">
        <v>28.6</v>
      </c>
      <c r="H2" s="68">
        <v>26.2</v>
      </c>
      <c r="I2" s="68">
        <v>2.1</v>
      </c>
      <c r="J2" s="68" t="s">
        <v>70</v>
      </c>
      <c r="K2" s="68" t="s">
        <v>71</v>
      </c>
      <c r="L2" s="68">
        <v>1.75</v>
      </c>
      <c r="M2" s="68" t="s">
        <v>71</v>
      </c>
      <c r="N2" s="68">
        <v>78.38</v>
      </c>
      <c r="O2" s="68"/>
      <c r="P2" s="69"/>
      <c r="Q2" s="26" t="str">
        <f>E4</f>
        <v/>
      </c>
      <c r="R2" s="22">
        <f>F2</f>
        <v>22.9</v>
      </c>
      <c r="S2" s="22"/>
      <c r="T2" s="22">
        <f>IF(H2="","",6.1078*(10^(((7.5*H2)/(237.3+H2)))))</f>
        <v>34.01068335</v>
      </c>
      <c r="U2" s="22">
        <f t="shared" ref="U2:U730" si="1">IF(T2="","",T2-(0.8*(G2-H2)))</f>
        <v>32.09068335</v>
      </c>
      <c r="V2" s="22">
        <f>IF(G2="","",6.1078*(10^(((7.5*G2)/(237.3+G2)))))</f>
        <v>39.13623594</v>
      </c>
      <c r="W2" s="22">
        <f>IF(V2="","",(U2/V2)*100)</f>
        <v>81.99736785</v>
      </c>
      <c r="X2" s="35">
        <f>79.26+L2-N2</f>
        <v>2.63</v>
      </c>
      <c r="Y2" s="70"/>
      <c r="Z2" s="71">
        <v>1.0</v>
      </c>
      <c r="AA2" s="71">
        <v>1.0</v>
      </c>
      <c r="AB2" s="71">
        <v>2.0</v>
      </c>
      <c r="AC2" s="72">
        <v>2.0</v>
      </c>
      <c r="AD2" s="73"/>
    </row>
    <row r="3" ht="18.0" customHeight="1">
      <c r="A3" s="4" t="s">
        <v>53</v>
      </c>
      <c r="B3" s="29">
        <v>44197.0</v>
      </c>
      <c r="C3" s="3">
        <v>0.625</v>
      </c>
      <c r="D3" s="74">
        <v>0.75</v>
      </c>
      <c r="E3" s="75"/>
      <c r="F3" s="76"/>
      <c r="G3" s="76"/>
      <c r="H3" s="76"/>
      <c r="I3" s="76"/>
      <c r="J3" s="76"/>
      <c r="K3" s="76"/>
      <c r="L3" s="76"/>
      <c r="M3" s="76"/>
      <c r="N3" s="76"/>
      <c r="O3" s="76"/>
      <c r="P3" s="77"/>
      <c r="Q3" s="78"/>
      <c r="R3" s="79"/>
      <c r="S3" s="79"/>
      <c r="T3" s="79"/>
      <c r="U3" s="22" t="str">
        <f t="shared" si="1"/>
        <v/>
      </c>
      <c r="V3" s="79"/>
      <c r="W3" s="79"/>
      <c r="X3" s="80"/>
      <c r="Y3" s="81"/>
      <c r="Z3" s="82"/>
      <c r="AA3" s="82"/>
      <c r="AB3" s="82"/>
      <c r="AC3" s="83"/>
      <c r="AD3" s="78"/>
    </row>
    <row r="4">
      <c r="A4" s="8" t="s">
        <v>58</v>
      </c>
      <c r="B4" s="9">
        <v>44198.0</v>
      </c>
      <c r="C4" s="10">
        <v>0.375</v>
      </c>
      <c r="D4" s="84">
        <v>0.5</v>
      </c>
      <c r="E4" s="85"/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  <c r="Q4" s="88"/>
      <c r="R4" s="89"/>
      <c r="S4" s="89"/>
      <c r="T4" s="89"/>
      <c r="U4" s="22" t="str">
        <f t="shared" si="1"/>
        <v/>
      </c>
      <c r="V4" s="89"/>
      <c r="W4" s="89"/>
      <c r="X4" s="90"/>
      <c r="Y4" s="91"/>
      <c r="Z4" s="92"/>
      <c r="AA4" s="92"/>
      <c r="AB4" s="92"/>
      <c r="AC4" s="93"/>
      <c r="AD4" s="88"/>
    </row>
    <row r="5">
      <c r="A5" s="4" t="s">
        <v>58</v>
      </c>
      <c r="B5" s="29">
        <v>44198.0</v>
      </c>
      <c r="C5" s="3">
        <v>0.625</v>
      </c>
      <c r="D5" s="74">
        <v>0.75</v>
      </c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78"/>
      <c r="R5" s="79"/>
      <c r="S5" s="79"/>
      <c r="T5" s="79"/>
      <c r="U5" s="22" t="str">
        <f t="shared" si="1"/>
        <v/>
      </c>
      <c r="V5" s="79"/>
      <c r="W5" s="79"/>
      <c r="X5" s="80"/>
      <c r="Y5" s="81"/>
      <c r="Z5" s="82"/>
      <c r="AA5" s="82"/>
      <c r="AB5" s="82"/>
      <c r="AC5" s="83"/>
      <c r="AD5" s="78"/>
    </row>
    <row r="6">
      <c r="A6" s="8" t="s">
        <v>60</v>
      </c>
      <c r="B6" s="9">
        <v>44199.0</v>
      </c>
      <c r="C6" s="10">
        <v>0.375</v>
      </c>
      <c r="D6" s="84">
        <v>0.5</v>
      </c>
      <c r="E6" s="85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  <c r="Q6" s="88"/>
      <c r="R6" s="89"/>
      <c r="S6" s="89"/>
      <c r="T6" s="89"/>
      <c r="U6" s="22" t="str">
        <f t="shared" si="1"/>
        <v/>
      </c>
      <c r="V6" s="89"/>
      <c r="W6" s="89"/>
      <c r="X6" s="90"/>
      <c r="Y6" s="91"/>
      <c r="Z6" s="92"/>
      <c r="AA6" s="92"/>
      <c r="AB6" s="92"/>
      <c r="AC6" s="93"/>
      <c r="AD6" s="88"/>
    </row>
    <row r="7">
      <c r="A7" s="4" t="s">
        <v>60</v>
      </c>
      <c r="B7" s="29">
        <v>44199.0</v>
      </c>
      <c r="C7" s="3">
        <v>0.625</v>
      </c>
      <c r="D7" s="74">
        <v>0.75</v>
      </c>
      <c r="E7" s="75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  <c r="Q7" s="78"/>
      <c r="R7" s="79"/>
      <c r="S7" s="79"/>
      <c r="T7" s="79"/>
      <c r="U7" s="22" t="str">
        <f t="shared" si="1"/>
        <v/>
      </c>
      <c r="V7" s="79"/>
      <c r="W7" s="79"/>
      <c r="X7" s="80"/>
      <c r="Y7" s="81"/>
      <c r="Z7" s="82"/>
      <c r="AA7" s="82"/>
      <c r="AB7" s="82"/>
      <c r="AC7" s="83"/>
      <c r="AD7" s="78"/>
    </row>
    <row r="8">
      <c r="A8" s="8" t="s">
        <v>64</v>
      </c>
      <c r="B8" s="9">
        <v>44200.0</v>
      </c>
      <c r="C8" s="10">
        <v>0.375</v>
      </c>
      <c r="D8" s="84">
        <v>0.5</v>
      </c>
      <c r="E8" s="85">
        <v>34.0</v>
      </c>
      <c r="F8" s="86">
        <v>22.4</v>
      </c>
      <c r="G8" s="86">
        <v>28.9</v>
      </c>
      <c r="H8" s="86">
        <v>26.8</v>
      </c>
      <c r="I8" s="86">
        <v>1.7</v>
      </c>
      <c r="J8" s="86" t="s">
        <v>79</v>
      </c>
      <c r="K8" s="86" t="s">
        <v>71</v>
      </c>
      <c r="L8" s="86">
        <v>21.5</v>
      </c>
      <c r="M8" s="86" t="s">
        <v>71</v>
      </c>
      <c r="N8" s="86">
        <v>86.47</v>
      </c>
      <c r="O8" s="86"/>
      <c r="P8" s="87"/>
      <c r="Q8" s="26">
        <f>E10</f>
        <v>33.8</v>
      </c>
      <c r="R8" s="22">
        <f>F8</f>
        <v>22.4</v>
      </c>
      <c r="S8" s="22">
        <f>(Q8+R8)/2</f>
        <v>28.1</v>
      </c>
      <c r="T8" s="22">
        <f>IF(H8="","",6.1078*(10^(((7.5*H8)/(237.3+H8)))))</f>
        <v>35.23385461</v>
      </c>
      <c r="U8" s="22">
        <f t="shared" si="1"/>
        <v>33.55385461</v>
      </c>
      <c r="V8" s="22">
        <f>IF(G8="","",6.1078*(10^(((7.5*G8)/(237.3+G8)))))</f>
        <v>39.82192253</v>
      </c>
      <c r="W8" s="22">
        <f>IF(V8="","",(U8/V8)*100)</f>
        <v>84.25975563</v>
      </c>
      <c r="X8" s="87">
        <f>N2+L8-N8</f>
        <v>13.41</v>
      </c>
      <c r="Y8" s="91"/>
      <c r="Z8" s="92">
        <v>1.0</v>
      </c>
      <c r="AA8" s="92">
        <v>2.0</v>
      </c>
      <c r="AB8" s="92">
        <v>1.0</v>
      </c>
      <c r="AC8" s="93"/>
      <c r="AD8" s="88"/>
    </row>
    <row r="9">
      <c r="A9" s="4" t="s">
        <v>64</v>
      </c>
      <c r="B9" s="55">
        <v>44200.0</v>
      </c>
      <c r="C9" s="3">
        <v>0.625</v>
      </c>
      <c r="D9" s="74">
        <v>0.75</v>
      </c>
      <c r="E9" s="75"/>
      <c r="F9" s="76"/>
      <c r="G9" s="76"/>
      <c r="H9" s="76"/>
      <c r="I9" s="76"/>
      <c r="J9" s="76"/>
      <c r="K9" s="76"/>
      <c r="L9" s="76"/>
      <c r="M9" s="76"/>
      <c r="N9" s="76"/>
      <c r="O9" s="76"/>
      <c r="P9" s="77"/>
      <c r="Q9" s="78"/>
      <c r="R9" s="79"/>
      <c r="S9" s="79"/>
      <c r="T9" s="79"/>
      <c r="U9" s="22" t="str">
        <f t="shared" si="1"/>
        <v/>
      </c>
      <c r="V9" s="79"/>
      <c r="W9" s="79"/>
      <c r="X9" s="80"/>
      <c r="Y9" s="81"/>
      <c r="Z9" s="82"/>
      <c r="AA9" s="82"/>
      <c r="AB9" s="82"/>
      <c r="AC9" s="83"/>
      <c r="AD9" s="78"/>
    </row>
    <row r="10">
      <c r="A10" s="8" t="s">
        <v>68</v>
      </c>
      <c r="B10" s="9">
        <v>44201.0</v>
      </c>
      <c r="C10" s="10">
        <v>0.375</v>
      </c>
      <c r="D10" s="84">
        <v>0.5</v>
      </c>
      <c r="E10" s="85">
        <v>33.8</v>
      </c>
      <c r="F10" s="86">
        <v>23.1</v>
      </c>
      <c r="G10" s="86">
        <v>29.6</v>
      </c>
      <c r="H10" s="86">
        <v>27.1</v>
      </c>
      <c r="I10" s="86">
        <v>2.6</v>
      </c>
      <c r="J10" s="86" t="s">
        <v>81</v>
      </c>
      <c r="K10" s="86" t="s">
        <v>71</v>
      </c>
      <c r="L10" s="86">
        <v>13.5</v>
      </c>
      <c r="M10" s="86" t="s">
        <v>71</v>
      </c>
      <c r="N10" s="86">
        <v>94.5</v>
      </c>
      <c r="O10" s="86"/>
      <c r="P10" s="87"/>
      <c r="Q10" s="26">
        <f>E12</f>
        <v>32.2</v>
      </c>
      <c r="R10" s="22">
        <f>F10</f>
        <v>23.1</v>
      </c>
      <c r="S10" s="22">
        <f>(Q10+R10)/2</f>
        <v>27.65</v>
      </c>
      <c r="T10" s="22">
        <f>IF(H10="","",6.1078*(10^(((7.5*H10)/(237.3+H10)))))</f>
        <v>35.85968262</v>
      </c>
      <c r="U10" s="22">
        <f t="shared" si="1"/>
        <v>33.85968262</v>
      </c>
      <c r="V10" s="22">
        <f>IF(G10="","",6.1078*(10^(((7.5*G10)/(237.3+G10)))))</f>
        <v>41.46264535</v>
      </c>
      <c r="W10" s="22">
        <f>IF(V10="","",(U10/V10)*100)</f>
        <v>81.66310263</v>
      </c>
      <c r="X10" s="87">
        <f>N8+L10-N10</f>
        <v>5.47</v>
      </c>
      <c r="Y10" s="91"/>
      <c r="Z10" s="92">
        <v>1.0</v>
      </c>
      <c r="AA10" s="92">
        <v>1.0</v>
      </c>
      <c r="AB10" s="92">
        <v>2.0</v>
      </c>
      <c r="AC10" s="93">
        <v>2.0</v>
      </c>
      <c r="AD10" s="88"/>
    </row>
    <row r="11">
      <c r="A11" s="4" t="s">
        <v>68</v>
      </c>
      <c r="B11" s="29">
        <v>44201.0</v>
      </c>
      <c r="C11" s="3">
        <v>0.625</v>
      </c>
      <c r="D11" s="74">
        <v>0.75</v>
      </c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Q11" s="78"/>
      <c r="R11" s="79"/>
      <c r="S11" s="79"/>
      <c r="T11" s="79"/>
      <c r="U11" s="22" t="str">
        <f t="shared" si="1"/>
        <v/>
      </c>
      <c r="V11" s="79"/>
      <c r="W11" s="79"/>
      <c r="X11" s="80"/>
      <c r="Y11" s="81"/>
      <c r="Z11" s="82"/>
      <c r="AA11" s="82"/>
      <c r="AB11" s="82"/>
      <c r="AC11" s="83"/>
      <c r="AD11" s="78"/>
    </row>
    <row r="12">
      <c r="A12" s="8" t="s">
        <v>38</v>
      </c>
      <c r="B12" s="9">
        <v>44202.0</v>
      </c>
      <c r="C12" s="10">
        <v>0.375</v>
      </c>
      <c r="D12" s="84">
        <v>0.5</v>
      </c>
      <c r="E12" s="85">
        <v>32.2</v>
      </c>
      <c r="F12" s="86">
        <v>22.4</v>
      </c>
      <c r="G12" s="86">
        <v>29.4</v>
      </c>
      <c r="H12" s="86">
        <v>26.6</v>
      </c>
      <c r="I12" s="86">
        <v>0.8</v>
      </c>
      <c r="J12" s="86"/>
      <c r="K12" s="86" t="s">
        <v>71</v>
      </c>
      <c r="L12" s="86">
        <v>8.0</v>
      </c>
      <c r="M12" s="86" t="s">
        <v>71</v>
      </c>
      <c r="N12" s="86">
        <v>95.96</v>
      </c>
      <c r="O12" s="86"/>
      <c r="P12" s="87"/>
      <c r="Q12" s="26">
        <f>E14</f>
        <v>34</v>
      </c>
      <c r="R12" s="22">
        <f>F12</f>
        <v>22.4</v>
      </c>
      <c r="S12" s="22">
        <f>(Q12+R12)/2</f>
        <v>28.2</v>
      </c>
      <c r="T12" s="22">
        <f>IF(H12="","",6.1078*(10^(((7.5*H12)/(237.3+H12)))))</f>
        <v>34.82194116</v>
      </c>
      <c r="U12" s="22">
        <f t="shared" si="1"/>
        <v>32.58194116</v>
      </c>
      <c r="V12" s="22">
        <f>IF(G12="","",6.1078*(10^(((7.5*G12)/(237.3+G12)))))</f>
        <v>40.98797486</v>
      </c>
      <c r="W12" s="22">
        <f>IF(V12="","",(U12/V12)*100)</f>
        <v>79.49146371</v>
      </c>
      <c r="X12" s="87">
        <f>N10+L12-N12</f>
        <v>6.54</v>
      </c>
      <c r="Y12" s="91"/>
      <c r="Z12" s="92">
        <v>1.0</v>
      </c>
      <c r="AA12" s="92">
        <v>1.0</v>
      </c>
      <c r="AB12" s="92">
        <v>2.0</v>
      </c>
      <c r="AC12" s="93">
        <v>2.0</v>
      </c>
      <c r="AD12" s="88"/>
    </row>
    <row r="13">
      <c r="A13" s="4" t="s">
        <v>38</v>
      </c>
      <c r="B13" s="29">
        <v>44202.0</v>
      </c>
      <c r="C13" s="3">
        <v>0.625</v>
      </c>
      <c r="D13" s="74">
        <v>0.75</v>
      </c>
      <c r="E13" s="75"/>
      <c r="F13" s="76"/>
      <c r="G13" s="76" t="s">
        <v>85</v>
      </c>
      <c r="H13" s="76"/>
      <c r="I13" s="76"/>
      <c r="J13" s="76"/>
      <c r="K13" s="76"/>
      <c r="L13" s="76"/>
      <c r="M13" s="76"/>
      <c r="N13" s="76"/>
      <c r="O13" s="76"/>
      <c r="P13" s="77"/>
      <c r="Q13" s="78"/>
      <c r="R13" s="79"/>
      <c r="S13" s="79"/>
      <c r="T13" s="79"/>
      <c r="U13" s="22" t="str">
        <f t="shared" si="1"/>
        <v/>
      </c>
      <c r="V13" s="79"/>
      <c r="W13" s="79"/>
      <c r="X13" s="80"/>
      <c r="Y13" s="81"/>
      <c r="Z13" s="82"/>
      <c r="AA13" s="82"/>
      <c r="AB13" s="82"/>
      <c r="AC13" s="83"/>
      <c r="AD13" s="78"/>
    </row>
    <row r="14">
      <c r="A14" s="8" t="s">
        <v>48</v>
      </c>
      <c r="B14" s="9">
        <v>44203.0</v>
      </c>
      <c r="C14" s="10">
        <v>0.375</v>
      </c>
      <c r="D14" s="84">
        <v>0.5</v>
      </c>
      <c r="E14" s="85">
        <v>34.0</v>
      </c>
      <c r="F14" s="86">
        <v>22.2</v>
      </c>
      <c r="G14" s="86">
        <v>29.9</v>
      </c>
      <c r="H14" s="86">
        <v>27.1</v>
      </c>
      <c r="I14" s="86">
        <v>0.5</v>
      </c>
      <c r="J14" s="86" t="s">
        <v>56</v>
      </c>
      <c r="K14" s="86" t="s">
        <v>71</v>
      </c>
      <c r="L14" s="86">
        <v>0.0</v>
      </c>
      <c r="M14" s="86" t="s">
        <v>71</v>
      </c>
      <c r="N14" s="86">
        <v>91.3</v>
      </c>
      <c r="O14" s="86">
        <v>69.36</v>
      </c>
      <c r="P14" s="87"/>
      <c r="Q14" s="26">
        <f>E16</f>
        <v>34.4</v>
      </c>
      <c r="R14" s="22">
        <f>F14</f>
        <v>22.2</v>
      </c>
      <c r="S14" s="22">
        <f>(Q14+R14)/2</f>
        <v>28.3</v>
      </c>
      <c r="T14" s="22">
        <f>IF(H14="","",6.1078*(10^(((7.5*H14)/(237.3+H14)))))</f>
        <v>35.85968262</v>
      </c>
      <c r="U14" s="22">
        <f t="shared" si="1"/>
        <v>33.61968262</v>
      </c>
      <c r="V14" s="22">
        <f>IF(G14="","",6.1078*(10^(((7.5*G14)/(237.3+G14)))))</f>
        <v>42.18361452</v>
      </c>
      <c r="W14" s="22">
        <f>IF(V14="","",(U14/V14)*100)</f>
        <v>79.69843981</v>
      </c>
      <c r="X14" s="87">
        <f>N12+L14-N14</f>
        <v>4.66</v>
      </c>
      <c r="Y14" s="91"/>
      <c r="Z14" s="92">
        <v>1.0</v>
      </c>
      <c r="AA14" s="92">
        <v>1.0</v>
      </c>
      <c r="AB14" s="92">
        <v>2.0</v>
      </c>
      <c r="AC14" s="93">
        <v>2.0</v>
      </c>
      <c r="AD14" s="88"/>
    </row>
    <row r="15">
      <c r="A15" s="4" t="s">
        <v>48</v>
      </c>
      <c r="B15" s="29">
        <v>44203.0</v>
      </c>
      <c r="C15" s="3">
        <v>0.625</v>
      </c>
      <c r="D15" s="74">
        <v>0.75</v>
      </c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7"/>
      <c r="Q15" s="78"/>
      <c r="R15" s="79"/>
      <c r="S15" s="79"/>
      <c r="T15" s="79"/>
      <c r="U15" s="22" t="str">
        <f t="shared" si="1"/>
        <v/>
      </c>
      <c r="V15" s="79"/>
      <c r="W15" s="79"/>
      <c r="X15" s="80"/>
      <c r="Y15" s="81"/>
      <c r="Z15" s="82"/>
      <c r="AA15" s="82"/>
      <c r="AB15" s="82"/>
      <c r="AC15" s="83"/>
      <c r="AD15" s="78"/>
    </row>
    <row r="16">
      <c r="A16" s="8" t="s">
        <v>53</v>
      </c>
      <c r="B16" s="9">
        <v>44204.0</v>
      </c>
      <c r="C16" s="10">
        <v>0.375</v>
      </c>
      <c r="D16" s="84">
        <v>0.5</v>
      </c>
      <c r="E16" s="85">
        <v>34.4</v>
      </c>
      <c r="F16" s="86">
        <v>23.2</v>
      </c>
      <c r="G16" s="86">
        <v>28.6</v>
      </c>
      <c r="H16" s="86">
        <v>26.6</v>
      </c>
      <c r="I16" s="86">
        <v>1.9</v>
      </c>
      <c r="J16" s="86"/>
      <c r="K16" s="86" t="s">
        <v>71</v>
      </c>
      <c r="L16" s="86">
        <v>0.0</v>
      </c>
      <c r="M16" s="86" t="s">
        <v>71</v>
      </c>
      <c r="N16" s="86">
        <v>64.96</v>
      </c>
      <c r="O16" s="86"/>
      <c r="P16" s="87"/>
      <c r="Q16" s="26" t="str">
        <f>E18</f>
        <v/>
      </c>
      <c r="R16" s="22">
        <f>F16</f>
        <v>23.2</v>
      </c>
      <c r="S16" s="22"/>
      <c r="T16" s="22">
        <f>IF(H16="","",6.1078*(10^(((7.5*H16)/(237.3+H16)))))</f>
        <v>34.82194116</v>
      </c>
      <c r="U16" s="22">
        <f t="shared" si="1"/>
        <v>33.22194116</v>
      </c>
      <c r="V16" s="22">
        <f>IF(G16="","",6.1078*(10^(((7.5*G16)/(237.3+G16)))))</f>
        <v>39.13623594</v>
      </c>
      <c r="W16" s="22">
        <f>IF(V16="","",(U16/V16)*100)</f>
        <v>84.88793152</v>
      </c>
      <c r="X16" s="87">
        <f>O14+L16-N16</f>
        <v>4.4</v>
      </c>
      <c r="Y16" s="91"/>
      <c r="Z16" s="92">
        <v>1.0</v>
      </c>
      <c r="AA16" s="92">
        <v>1.0</v>
      </c>
      <c r="AB16" s="92">
        <v>1.0</v>
      </c>
      <c r="AC16" s="93">
        <v>3.0</v>
      </c>
      <c r="AD16" s="88"/>
    </row>
    <row r="17">
      <c r="A17" s="4" t="s">
        <v>53</v>
      </c>
      <c r="B17" s="29">
        <v>44204.0</v>
      </c>
      <c r="C17" s="3">
        <v>0.625</v>
      </c>
      <c r="D17" s="74">
        <v>0.75</v>
      </c>
      <c r="E17" s="75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7"/>
      <c r="Q17" s="78"/>
      <c r="R17" s="79"/>
      <c r="S17" s="79"/>
      <c r="T17" s="79"/>
      <c r="U17" s="22" t="str">
        <f t="shared" si="1"/>
        <v/>
      </c>
      <c r="V17" s="79"/>
      <c r="W17" s="79"/>
      <c r="X17" s="80"/>
      <c r="Y17" s="81"/>
      <c r="Z17" s="82"/>
      <c r="AA17" s="82"/>
      <c r="AB17" s="82"/>
      <c r="AC17" s="83"/>
      <c r="AD17" s="78"/>
    </row>
    <row r="18">
      <c r="A18" s="8" t="s">
        <v>58</v>
      </c>
      <c r="B18" s="9">
        <v>44205.0</v>
      </c>
      <c r="C18" s="10">
        <v>0.375</v>
      </c>
      <c r="D18" s="84">
        <v>0.5</v>
      </c>
      <c r="E18" s="85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88"/>
      <c r="R18" s="89"/>
      <c r="S18" s="89"/>
      <c r="T18" s="89"/>
      <c r="U18" s="22" t="str">
        <f t="shared" si="1"/>
        <v/>
      </c>
      <c r="V18" s="89"/>
      <c r="W18" s="89"/>
      <c r="X18" s="90"/>
      <c r="Y18" s="91"/>
      <c r="Z18" s="92"/>
      <c r="AA18" s="92"/>
      <c r="AB18" s="92"/>
      <c r="AC18" s="93"/>
      <c r="AD18" s="88"/>
    </row>
    <row r="19">
      <c r="A19" s="4" t="s">
        <v>58</v>
      </c>
      <c r="B19" s="29">
        <v>44205.0</v>
      </c>
      <c r="C19" s="3">
        <v>0.625</v>
      </c>
      <c r="D19" s="74">
        <v>0.75</v>
      </c>
      <c r="E19" s="75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78"/>
      <c r="R19" s="79"/>
      <c r="S19" s="79"/>
      <c r="T19" s="79"/>
      <c r="U19" s="22" t="str">
        <f t="shared" si="1"/>
        <v/>
      </c>
      <c r="V19" s="79"/>
      <c r="W19" s="79"/>
      <c r="X19" s="80"/>
      <c r="Y19" s="81"/>
      <c r="Z19" s="82"/>
      <c r="AA19" s="82"/>
      <c r="AB19" s="82"/>
      <c r="AC19" s="83"/>
      <c r="AD19" s="78"/>
    </row>
    <row r="20">
      <c r="A20" s="8" t="s">
        <v>91</v>
      </c>
      <c r="B20" s="9">
        <v>44206.0</v>
      </c>
      <c r="C20" s="10">
        <v>0.375</v>
      </c>
      <c r="D20" s="84">
        <v>0.5</v>
      </c>
      <c r="E20" s="85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7"/>
      <c r="Q20" s="88"/>
      <c r="R20" s="89"/>
      <c r="S20" s="89"/>
      <c r="T20" s="89"/>
      <c r="U20" s="22" t="str">
        <f t="shared" si="1"/>
        <v/>
      </c>
      <c r="V20" s="89"/>
      <c r="W20" s="89"/>
      <c r="X20" s="90"/>
      <c r="Y20" s="91"/>
      <c r="Z20" s="92"/>
      <c r="AA20" s="92"/>
      <c r="AB20" s="92"/>
      <c r="AC20" s="93"/>
      <c r="AD20" s="88"/>
    </row>
    <row r="21" ht="15.75" customHeight="1">
      <c r="A21" s="4" t="s">
        <v>91</v>
      </c>
      <c r="B21" s="29">
        <v>44206.0</v>
      </c>
      <c r="C21" s="3">
        <v>0.625</v>
      </c>
      <c r="D21" s="74">
        <v>0.75</v>
      </c>
      <c r="E21" s="75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7"/>
      <c r="Q21" s="78"/>
      <c r="R21" s="79"/>
      <c r="S21" s="79"/>
      <c r="T21" s="79"/>
      <c r="U21" s="22" t="str">
        <f t="shared" si="1"/>
        <v/>
      </c>
      <c r="V21" s="79"/>
      <c r="W21" s="79"/>
      <c r="X21" s="80"/>
      <c r="Y21" s="81"/>
      <c r="Z21" s="82"/>
      <c r="AA21" s="82"/>
      <c r="AB21" s="82"/>
      <c r="AC21" s="83"/>
      <c r="AD21" s="78"/>
    </row>
    <row r="22" ht="15.75" customHeight="1">
      <c r="A22" s="8" t="s">
        <v>64</v>
      </c>
      <c r="B22" s="9">
        <v>44207.0</v>
      </c>
      <c r="C22" s="10">
        <v>0.375</v>
      </c>
      <c r="D22" s="84">
        <v>0.5</v>
      </c>
      <c r="E22" s="85">
        <v>33.2</v>
      </c>
      <c r="F22" s="86">
        <v>21.7</v>
      </c>
      <c r="G22" s="86">
        <v>29.6</v>
      </c>
      <c r="H22" s="86">
        <v>27.2</v>
      </c>
      <c r="I22" s="86">
        <v>0.8</v>
      </c>
      <c r="J22" s="86" t="s">
        <v>54</v>
      </c>
      <c r="K22" s="86" t="s">
        <v>71</v>
      </c>
      <c r="L22" s="86">
        <v>18.75</v>
      </c>
      <c r="M22" s="86" t="s">
        <v>71</v>
      </c>
      <c r="N22" s="86">
        <v>67.96</v>
      </c>
      <c r="O22" s="86"/>
      <c r="P22" s="87"/>
      <c r="Q22" s="26">
        <f>E24</f>
        <v>34.6</v>
      </c>
      <c r="R22" s="22">
        <f>F22</f>
        <v>21.7</v>
      </c>
      <c r="S22" s="22">
        <f>(Q22+R22)/2</f>
        <v>28.15</v>
      </c>
      <c r="T22" s="22">
        <f>IF(H22="","",6.1078*(10^(((7.5*H22)/(237.3+H22)))))</f>
        <v>36.07043238</v>
      </c>
      <c r="U22" s="22">
        <f t="shared" si="1"/>
        <v>34.15043238</v>
      </c>
      <c r="V22" s="22">
        <f>IF(G22="","",6.1078*(10^(((7.5*G22)/(237.3+G22)))))</f>
        <v>41.46264535</v>
      </c>
      <c r="W22" s="22">
        <f>IF(V22="","",(U22/V22)*100)</f>
        <v>82.36433564</v>
      </c>
      <c r="X22" s="87">
        <f>N16+L22-N22</f>
        <v>15.75</v>
      </c>
      <c r="Y22" s="91"/>
      <c r="Z22" s="92">
        <v>1.0</v>
      </c>
      <c r="AA22" s="92">
        <v>1.0</v>
      </c>
      <c r="AB22" s="92">
        <v>2.0</v>
      </c>
      <c r="AC22" s="93">
        <v>2.0</v>
      </c>
      <c r="AD22" s="88"/>
    </row>
    <row r="23" ht="15.75" customHeight="1">
      <c r="A23" s="4" t="s">
        <v>64</v>
      </c>
      <c r="B23" s="29">
        <v>44207.0</v>
      </c>
      <c r="C23" s="3">
        <v>0.625</v>
      </c>
      <c r="D23" s="74">
        <v>0.75</v>
      </c>
      <c r="E23" s="75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7"/>
      <c r="Q23" s="78"/>
      <c r="R23" s="79"/>
      <c r="S23" s="79"/>
      <c r="T23" s="79"/>
      <c r="U23" s="22" t="str">
        <f t="shared" si="1"/>
        <v/>
      </c>
      <c r="V23" s="79"/>
      <c r="W23" s="79"/>
      <c r="X23" s="80"/>
      <c r="Y23" s="81"/>
      <c r="Z23" s="82"/>
      <c r="AA23" s="82"/>
      <c r="AB23" s="82"/>
      <c r="AC23" s="83"/>
      <c r="AD23" s="78"/>
    </row>
    <row r="24" ht="15.75" customHeight="1">
      <c r="A24" s="8" t="s">
        <v>68</v>
      </c>
      <c r="B24" s="9">
        <v>44208.0</v>
      </c>
      <c r="C24" s="10">
        <v>0.375</v>
      </c>
      <c r="D24" s="84">
        <v>0.5</v>
      </c>
      <c r="E24" s="85">
        <v>34.6</v>
      </c>
      <c r="F24" s="86">
        <v>22.6</v>
      </c>
      <c r="G24" s="86">
        <v>28.4</v>
      </c>
      <c r="H24" s="86">
        <v>26.5</v>
      </c>
      <c r="I24" s="86">
        <v>1.2</v>
      </c>
      <c r="J24" s="86" t="s">
        <v>54</v>
      </c>
      <c r="K24" s="86" t="s">
        <v>71</v>
      </c>
      <c r="L24" s="86">
        <v>8.5</v>
      </c>
      <c r="M24" s="86" t="s">
        <v>71</v>
      </c>
      <c r="N24" s="86">
        <v>70.46</v>
      </c>
      <c r="O24" s="86"/>
      <c r="P24" s="87"/>
      <c r="Q24" s="26">
        <f>E26</f>
        <v>32.2</v>
      </c>
      <c r="R24" s="22">
        <f>F24</f>
        <v>22.6</v>
      </c>
      <c r="S24" s="22">
        <f>(Q24+R24)/2</f>
        <v>27.4</v>
      </c>
      <c r="T24" s="22">
        <f>IF(H24="","",6.1078*(10^(((7.5*H24)/(237.3+H24)))))</f>
        <v>34.61756235</v>
      </c>
      <c r="U24" s="22">
        <f t="shared" si="1"/>
        <v>33.09756235</v>
      </c>
      <c r="V24" s="22">
        <f>IF(G24="","",6.1078*(10^(((7.5*G24)/(237.3+G24)))))</f>
        <v>38.68484051</v>
      </c>
      <c r="W24" s="22">
        <f>IF(V24="","",(U24/V24)*100)</f>
        <v>85.55693114</v>
      </c>
      <c r="X24" s="87">
        <f>N22+L24-N24</f>
        <v>6</v>
      </c>
      <c r="Y24" s="91"/>
      <c r="Z24" s="92">
        <v>1.0</v>
      </c>
      <c r="AA24" s="92">
        <v>1.0</v>
      </c>
      <c r="AB24" s="92">
        <v>2.0</v>
      </c>
      <c r="AC24" s="93">
        <v>3.0</v>
      </c>
      <c r="AD24" s="88"/>
    </row>
    <row r="25" ht="15.75" customHeight="1">
      <c r="A25" s="4" t="s">
        <v>68</v>
      </c>
      <c r="B25" s="29">
        <v>44208.0</v>
      </c>
      <c r="C25" s="3">
        <v>0.625</v>
      </c>
      <c r="D25" s="74">
        <v>0.75</v>
      </c>
      <c r="E25" s="75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  <c r="Q25" s="78"/>
      <c r="R25" s="79"/>
      <c r="S25" s="79"/>
      <c r="T25" s="79"/>
      <c r="U25" s="22" t="str">
        <f t="shared" si="1"/>
        <v/>
      </c>
      <c r="V25" s="79"/>
      <c r="W25" s="79"/>
      <c r="X25" s="80"/>
      <c r="Y25" s="81"/>
      <c r="Z25" s="82"/>
      <c r="AA25" s="82"/>
      <c r="AB25" s="82"/>
      <c r="AC25" s="83"/>
      <c r="AD25" s="78"/>
    </row>
    <row r="26" ht="15.75" customHeight="1">
      <c r="A26" s="8" t="s">
        <v>38</v>
      </c>
      <c r="B26" s="9">
        <v>44209.0</v>
      </c>
      <c r="C26" s="10">
        <v>0.375</v>
      </c>
      <c r="D26" s="84">
        <v>0.5</v>
      </c>
      <c r="E26" s="85">
        <v>32.2</v>
      </c>
      <c r="F26" s="86">
        <v>22.4</v>
      </c>
      <c r="G26" s="86">
        <v>28.4</v>
      </c>
      <c r="H26" s="86">
        <v>26.2</v>
      </c>
      <c r="I26" s="86" t="s">
        <v>71</v>
      </c>
      <c r="J26" s="86" t="s">
        <v>71</v>
      </c>
      <c r="K26" s="86" t="s">
        <v>71</v>
      </c>
      <c r="L26" s="86">
        <v>14.5</v>
      </c>
      <c r="M26" s="86" t="s">
        <v>71</v>
      </c>
      <c r="N26" s="86">
        <v>78.36</v>
      </c>
      <c r="O26" s="86"/>
      <c r="P26" s="87"/>
      <c r="Q26" s="26">
        <f>E28</f>
        <v>32.4</v>
      </c>
      <c r="R26" s="22">
        <f>F26</f>
        <v>22.4</v>
      </c>
      <c r="S26" s="22">
        <f>(Q26+R26)/2</f>
        <v>27.4</v>
      </c>
      <c r="T26" s="22">
        <f>IF(H26="","",6.1078*(10^(((7.5*H26)/(237.3+H26)))))</f>
        <v>34.01068335</v>
      </c>
      <c r="U26" s="22">
        <f t="shared" si="1"/>
        <v>32.25068335</v>
      </c>
      <c r="V26" s="22">
        <f>IF(G26="","",6.1078*(10^(((7.5*G26)/(237.3+G26)))))</f>
        <v>38.68484051</v>
      </c>
      <c r="W26" s="22">
        <f>IF(V26="","",(U26/V26)*100)</f>
        <v>83.36775575</v>
      </c>
      <c r="X26" s="87">
        <f>N24+L26-N26</f>
        <v>6.6</v>
      </c>
      <c r="Y26" s="91"/>
      <c r="Z26" s="92">
        <v>1.0</v>
      </c>
      <c r="AA26" s="92">
        <v>1.0</v>
      </c>
      <c r="AB26" s="92">
        <v>2.0</v>
      </c>
      <c r="AC26" s="93">
        <v>2.0</v>
      </c>
      <c r="AD26" s="88"/>
    </row>
    <row r="27" ht="15.75" customHeight="1">
      <c r="A27" s="4" t="s">
        <v>38</v>
      </c>
      <c r="B27" s="29">
        <v>44209.0</v>
      </c>
      <c r="C27" s="3">
        <v>0.625</v>
      </c>
      <c r="D27" s="74">
        <v>0.75</v>
      </c>
      <c r="E27" s="75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7"/>
      <c r="Q27" s="78"/>
      <c r="R27" s="79"/>
      <c r="S27" s="79"/>
      <c r="T27" s="79"/>
      <c r="U27" s="22" t="str">
        <f t="shared" si="1"/>
        <v/>
      </c>
      <c r="V27" s="79"/>
      <c r="W27" s="79"/>
      <c r="X27" s="80"/>
      <c r="Y27" s="81"/>
      <c r="Z27" s="82"/>
      <c r="AA27" s="82"/>
      <c r="AB27" s="82"/>
      <c r="AC27" s="83"/>
      <c r="AD27" s="78"/>
    </row>
    <row r="28" ht="15.75" customHeight="1">
      <c r="A28" s="8" t="s">
        <v>48</v>
      </c>
      <c r="B28" s="9">
        <v>44210.0</v>
      </c>
      <c r="C28" s="10">
        <v>0.375</v>
      </c>
      <c r="D28" s="84">
        <v>0.5</v>
      </c>
      <c r="E28" s="85">
        <v>32.4</v>
      </c>
      <c r="F28" s="86">
        <v>23.2</v>
      </c>
      <c r="G28" s="86">
        <v>28.0</v>
      </c>
      <c r="H28" s="86">
        <v>26.0</v>
      </c>
      <c r="I28" s="86" t="s">
        <v>71</v>
      </c>
      <c r="J28" s="86" t="s">
        <v>71</v>
      </c>
      <c r="K28" s="86" t="s">
        <v>71</v>
      </c>
      <c r="L28" s="86">
        <v>6.75</v>
      </c>
      <c r="M28" s="86" t="s">
        <v>71</v>
      </c>
      <c r="N28" s="86">
        <v>81.88</v>
      </c>
      <c r="O28" s="86"/>
      <c r="P28" s="87"/>
      <c r="Q28" s="26">
        <f>E30</f>
        <v>32.2</v>
      </c>
      <c r="R28" s="22">
        <f>F28</f>
        <v>23.2</v>
      </c>
      <c r="S28" s="22">
        <f>(Q28+R28)/2</f>
        <v>27.7</v>
      </c>
      <c r="T28" s="22">
        <f>IF(H28="","",6.1078*(10^(((7.5*H28)/(237.3+H28)))))</f>
        <v>33.61126698</v>
      </c>
      <c r="U28" s="22">
        <f t="shared" si="1"/>
        <v>32.01126698</v>
      </c>
      <c r="V28" s="22">
        <f>IF(G28="","",6.1078*(10^(((7.5*G28)/(237.3+G28)))))</f>
        <v>37.79562539</v>
      </c>
      <c r="W28" s="22">
        <f>IF(V28="","",(U28/V28)*100)</f>
        <v>84.69569335</v>
      </c>
      <c r="X28" s="87">
        <f>N26+L28-N28</f>
        <v>3.23</v>
      </c>
      <c r="Y28" s="91"/>
      <c r="Z28" s="92"/>
      <c r="AA28" s="92"/>
      <c r="AB28" s="92"/>
      <c r="AC28" s="93"/>
      <c r="AD28" s="88"/>
    </row>
    <row r="29" ht="15.75" customHeight="1">
      <c r="A29" s="4" t="s">
        <v>48</v>
      </c>
      <c r="B29" s="29">
        <v>44210.0</v>
      </c>
      <c r="C29" s="3">
        <v>0.625</v>
      </c>
      <c r="D29" s="74">
        <v>0.75</v>
      </c>
      <c r="E29" s="75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78"/>
      <c r="R29" s="79"/>
      <c r="S29" s="79"/>
      <c r="T29" s="79"/>
      <c r="U29" s="22" t="str">
        <f t="shared" si="1"/>
        <v/>
      </c>
      <c r="V29" s="79"/>
      <c r="W29" s="79"/>
      <c r="X29" s="80"/>
      <c r="Y29" s="81"/>
      <c r="Z29" s="82"/>
      <c r="AA29" s="82"/>
      <c r="AB29" s="82"/>
      <c r="AC29" s="83"/>
      <c r="AD29" s="78"/>
    </row>
    <row r="30" ht="15.75" customHeight="1">
      <c r="A30" s="8" t="s">
        <v>53</v>
      </c>
      <c r="B30" s="9">
        <v>44211.0</v>
      </c>
      <c r="C30" s="10">
        <v>0.375</v>
      </c>
      <c r="D30" s="84">
        <v>0.5</v>
      </c>
      <c r="E30" s="85">
        <v>32.2</v>
      </c>
      <c r="F30" s="86">
        <v>22.0</v>
      </c>
      <c r="G30" s="86">
        <v>29.2</v>
      </c>
      <c r="H30" s="86">
        <v>26.4</v>
      </c>
      <c r="I30" s="86" t="s">
        <v>71</v>
      </c>
      <c r="J30" s="86" t="s">
        <v>70</v>
      </c>
      <c r="K30" s="86" t="s">
        <v>71</v>
      </c>
      <c r="L30" s="86">
        <v>32.25</v>
      </c>
      <c r="M30" s="86" t="s">
        <v>71</v>
      </c>
      <c r="N30" s="86">
        <v>102.78</v>
      </c>
      <c r="O30" s="86">
        <v>84.78</v>
      </c>
      <c r="P30" s="87"/>
      <c r="Q30" s="26" t="str">
        <f>E32</f>
        <v/>
      </c>
      <c r="R30" s="22">
        <f>F30</f>
        <v>22</v>
      </c>
      <c r="S30" s="22"/>
      <c r="T30" s="22">
        <f>IF(H30="","",6.1078*(10^(((7.5*H30)/(237.3+H30)))))</f>
        <v>34.41422945</v>
      </c>
      <c r="U30" s="22">
        <f t="shared" si="1"/>
        <v>32.17422945</v>
      </c>
      <c r="V30" s="22">
        <f>IF(G30="","",6.1078*(10^(((7.5*G30)/(237.3+G30)))))</f>
        <v>40.51803823</v>
      </c>
      <c r="W30" s="22">
        <f>IF(V30="","",(U30/V30)*100)</f>
        <v>79.40717482</v>
      </c>
      <c r="X30" s="87">
        <f>N28+L30-N30</f>
        <v>11.35</v>
      </c>
      <c r="Y30" s="91"/>
      <c r="Z30" s="92">
        <v>1.0</v>
      </c>
      <c r="AA30" s="92">
        <v>1.0</v>
      </c>
      <c r="AB30" s="92">
        <v>2.0</v>
      </c>
      <c r="AC30" s="93">
        <v>2.0</v>
      </c>
      <c r="AD30" s="88"/>
    </row>
    <row r="31" ht="15.75" customHeight="1">
      <c r="A31" s="4" t="s">
        <v>53</v>
      </c>
      <c r="B31" s="29">
        <v>44211.0</v>
      </c>
      <c r="C31" s="3">
        <v>0.625</v>
      </c>
      <c r="D31" s="74">
        <v>0.75</v>
      </c>
      <c r="E31" s="75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7"/>
      <c r="Q31" s="78"/>
      <c r="R31" s="79"/>
      <c r="S31" s="79"/>
      <c r="T31" s="79"/>
      <c r="U31" s="22" t="str">
        <f t="shared" si="1"/>
        <v/>
      </c>
      <c r="V31" s="79"/>
      <c r="W31" s="79"/>
      <c r="X31" s="80"/>
      <c r="Y31" s="81"/>
      <c r="Z31" s="82"/>
      <c r="AA31" s="82"/>
      <c r="AB31" s="82"/>
      <c r="AC31" s="83"/>
      <c r="AD31" s="78"/>
    </row>
    <row r="32" ht="15.75" customHeight="1">
      <c r="A32" s="8" t="s">
        <v>98</v>
      </c>
      <c r="B32" s="9">
        <v>44212.0</v>
      </c>
      <c r="C32" s="10">
        <v>0.375</v>
      </c>
      <c r="D32" s="84">
        <v>0.5</v>
      </c>
      <c r="E32" s="85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8"/>
      <c r="R32" s="89"/>
      <c r="S32" s="89"/>
      <c r="T32" s="89"/>
      <c r="U32" s="22" t="str">
        <f t="shared" si="1"/>
        <v/>
      </c>
      <c r="V32" s="89"/>
      <c r="W32" s="89"/>
      <c r="X32" s="90"/>
      <c r="Y32" s="91"/>
      <c r="Z32" s="92"/>
      <c r="AA32" s="92"/>
      <c r="AB32" s="92"/>
      <c r="AC32" s="93"/>
      <c r="AD32" s="88"/>
    </row>
    <row r="33" ht="15.75" customHeight="1">
      <c r="A33" s="4" t="s">
        <v>98</v>
      </c>
      <c r="B33" s="29">
        <v>44212.0</v>
      </c>
      <c r="C33" s="3">
        <v>0.625</v>
      </c>
      <c r="D33" s="74">
        <v>0.75</v>
      </c>
      <c r="E33" s="75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78"/>
      <c r="R33" s="79"/>
      <c r="S33" s="79"/>
      <c r="T33" s="79"/>
      <c r="U33" s="22" t="str">
        <f t="shared" si="1"/>
        <v/>
      </c>
      <c r="V33" s="79"/>
      <c r="W33" s="79"/>
      <c r="X33" s="80"/>
      <c r="Y33" s="81"/>
      <c r="Z33" s="82"/>
      <c r="AA33" s="82"/>
      <c r="AB33" s="82"/>
      <c r="AC33" s="83"/>
      <c r="AD33" s="78"/>
    </row>
    <row r="34" ht="15.75" customHeight="1">
      <c r="A34" s="8" t="s">
        <v>91</v>
      </c>
      <c r="B34" s="9">
        <v>44213.0</v>
      </c>
      <c r="C34" s="10">
        <v>0.375</v>
      </c>
      <c r="D34" s="84">
        <v>0.5</v>
      </c>
      <c r="E34" s="85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7"/>
      <c r="Q34" s="88"/>
      <c r="R34" s="89"/>
      <c r="S34" s="89"/>
      <c r="T34" s="89"/>
      <c r="U34" s="22" t="str">
        <f t="shared" si="1"/>
        <v/>
      </c>
      <c r="V34" s="89"/>
      <c r="W34" s="89"/>
      <c r="X34" s="90"/>
      <c r="Y34" s="91"/>
      <c r="Z34" s="92"/>
      <c r="AA34" s="92"/>
      <c r="AB34" s="92"/>
      <c r="AC34" s="93"/>
      <c r="AD34" s="88"/>
    </row>
    <row r="35" ht="15.75" customHeight="1">
      <c r="A35" s="4" t="s">
        <v>91</v>
      </c>
      <c r="B35" s="29">
        <v>44213.0</v>
      </c>
      <c r="C35" s="3">
        <v>0.625</v>
      </c>
      <c r="D35" s="74">
        <v>0.75</v>
      </c>
      <c r="E35" s="75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7"/>
      <c r="Q35" s="78"/>
      <c r="R35" s="79"/>
      <c r="S35" s="79"/>
      <c r="T35" s="79"/>
      <c r="U35" s="22" t="str">
        <f t="shared" si="1"/>
        <v/>
      </c>
      <c r="V35" s="79"/>
      <c r="W35" s="79"/>
      <c r="X35" s="80"/>
      <c r="Y35" s="81"/>
      <c r="Z35" s="82"/>
      <c r="AA35" s="82"/>
      <c r="AB35" s="82"/>
      <c r="AC35" s="83"/>
      <c r="AD35" s="78"/>
    </row>
    <row r="36" ht="15.75" customHeight="1">
      <c r="A36" s="8" t="s">
        <v>64</v>
      </c>
      <c r="B36" s="9">
        <v>44214.0</v>
      </c>
      <c r="C36" s="10">
        <v>0.375</v>
      </c>
      <c r="D36" s="84">
        <v>0.5</v>
      </c>
      <c r="E36" s="85">
        <v>35.4</v>
      </c>
      <c r="F36" s="86">
        <v>21.0</v>
      </c>
      <c r="G36" s="86">
        <v>25.8</v>
      </c>
      <c r="H36" s="86">
        <v>25.0</v>
      </c>
      <c r="I36" s="86">
        <v>1.3</v>
      </c>
      <c r="J36" s="86" t="s">
        <v>54</v>
      </c>
      <c r="K36" s="86">
        <v>26.4</v>
      </c>
      <c r="L36" s="86">
        <v>58.25</v>
      </c>
      <c r="M36" s="86" t="s">
        <v>71</v>
      </c>
      <c r="N36" s="86">
        <v>110.0</v>
      </c>
      <c r="O36" s="86">
        <v>67.06</v>
      </c>
      <c r="P36" s="87"/>
      <c r="Q36" s="26">
        <f>E38</f>
        <v>32.2</v>
      </c>
      <c r="R36" s="22">
        <f>F36</f>
        <v>21</v>
      </c>
      <c r="S36" s="22">
        <f>(Q36+R36)/2</f>
        <v>26.6</v>
      </c>
      <c r="T36" s="22">
        <f>IF(H36="","",6.1078*(10^(((7.5*H36)/(237.3+H36)))))</f>
        <v>31.67489286</v>
      </c>
      <c r="U36" s="22">
        <f t="shared" si="1"/>
        <v>31.03489286</v>
      </c>
      <c r="V36" s="22">
        <f>IF(G36="","",6.1078*(10^(((7.5*G36)/(237.3+G36)))))</f>
        <v>33.21594473</v>
      </c>
      <c r="W36" s="22">
        <f>IF(V36="","",(U36/V36)*100)</f>
        <v>93.43372019</v>
      </c>
      <c r="X36" s="87">
        <f>O30+L36-N36</f>
        <v>33.03</v>
      </c>
      <c r="Y36" s="91"/>
      <c r="Z36" s="92">
        <v>1.0</v>
      </c>
      <c r="AA36" s="92">
        <v>1.0</v>
      </c>
      <c r="AB36" s="92">
        <v>3.0</v>
      </c>
      <c r="AC36" s="93">
        <v>3.0</v>
      </c>
      <c r="AD36" s="88"/>
    </row>
    <row r="37" ht="15.75" customHeight="1">
      <c r="A37" s="4" t="s">
        <v>64</v>
      </c>
      <c r="B37" s="29">
        <v>44214.0</v>
      </c>
      <c r="C37" s="3">
        <v>0.625</v>
      </c>
      <c r="D37" s="74">
        <v>0.75</v>
      </c>
      <c r="E37" s="75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7"/>
      <c r="Q37" s="78"/>
      <c r="R37" s="79"/>
      <c r="S37" s="79"/>
      <c r="T37" s="79"/>
      <c r="U37" s="22" t="str">
        <f t="shared" si="1"/>
        <v/>
      </c>
      <c r="V37" s="79"/>
      <c r="W37" s="79"/>
      <c r="X37" s="80"/>
      <c r="Y37" s="81"/>
      <c r="Z37" s="82"/>
      <c r="AA37" s="82"/>
      <c r="AB37" s="82"/>
      <c r="AC37" s="83"/>
      <c r="AD37" s="78"/>
    </row>
    <row r="38" ht="15.75" customHeight="1">
      <c r="A38" s="8" t="s">
        <v>68</v>
      </c>
      <c r="B38" s="9">
        <v>44215.0</v>
      </c>
      <c r="C38" s="10">
        <v>0.375</v>
      </c>
      <c r="D38" s="84">
        <v>0.5</v>
      </c>
      <c r="E38" s="85">
        <v>32.2</v>
      </c>
      <c r="F38" s="86">
        <v>23.2</v>
      </c>
      <c r="G38" s="86">
        <v>27.2</v>
      </c>
      <c r="H38" s="86">
        <v>26.0</v>
      </c>
      <c r="I38" s="86">
        <v>0.4</v>
      </c>
      <c r="J38" s="86" t="s">
        <v>54</v>
      </c>
      <c r="K38" s="86">
        <v>30.8</v>
      </c>
      <c r="L38" s="86">
        <v>3.5</v>
      </c>
      <c r="M38" s="86" t="s">
        <v>71</v>
      </c>
      <c r="N38" s="86">
        <v>68.49</v>
      </c>
      <c r="O38" s="86" t="s">
        <v>71</v>
      </c>
      <c r="P38" s="87"/>
      <c r="Q38" s="26">
        <f>E40</f>
        <v>31.8</v>
      </c>
      <c r="R38" s="22">
        <f>F38</f>
        <v>23.2</v>
      </c>
      <c r="S38" s="22">
        <f>(Q38+R38)/2</f>
        <v>27.5</v>
      </c>
      <c r="T38" s="22">
        <f>IF(H38="","",6.1078*(10^(((7.5*H38)/(237.3+H38)))))</f>
        <v>33.61126698</v>
      </c>
      <c r="U38" s="22">
        <f t="shared" si="1"/>
        <v>32.65126698</v>
      </c>
      <c r="V38" s="22">
        <f>IF(G38="","",6.1078*(10^(((7.5*G38)/(237.3+G38)))))</f>
        <v>36.07043238</v>
      </c>
      <c r="W38" s="22">
        <f>IF(V38="","",(U38/V38)*100)</f>
        <v>90.52086385</v>
      </c>
      <c r="X38" s="87">
        <f>O36+L38-N38</f>
        <v>2.07</v>
      </c>
      <c r="Y38" s="91"/>
      <c r="Z38" s="92">
        <v>1.0</v>
      </c>
      <c r="AA38" s="92">
        <v>1.0</v>
      </c>
      <c r="AB38" s="92">
        <v>3.0</v>
      </c>
      <c r="AC38" s="93">
        <v>2.0</v>
      </c>
      <c r="AD38" s="88"/>
    </row>
    <row r="39" ht="15.75" customHeight="1">
      <c r="A39" s="4" t="s">
        <v>68</v>
      </c>
      <c r="B39" s="29">
        <v>44215.0</v>
      </c>
      <c r="C39" s="3">
        <v>0.625</v>
      </c>
      <c r="D39" s="74">
        <v>0.75</v>
      </c>
      <c r="E39" s="75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Q39" s="78"/>
      <c r="R39" s="79"/>
      <c r="S39" s="79"/>
      <c r="T39" s="79"/>
      <c r="U39" s="22" t="str">
        <f t="shared" si="1"/>
        <v/>
      </c>
      <c r="V39" s="79"/>
      <c r="W39" s="79"/>
      <c r="X39" s="80"/>
      <c r="Y39" s="81"/>
      <c r="Z39" s="82"/>
      <c r="AA39" s="82"/>
      <c r="AB39" s="82"/>
      <c r="AC39" s="83"/>
      <c r="AD39" s="78"/>
    </row>
    <row r="40" ht="15.75" customHeight="1">
      <c r="A40" s="8" t="s">
        <v>38</v>
      </c>
      <c r="B40" s="9">
        <v>44216.0</v>
      </c>
      <c r="C40" s="10">
        <v>0.375</v>
      </c>
      <c r="D40" s="84">
        <v>0.5</v>
      </c>
      <c r="E40" s="85">
        <v>31.8</v>
      </c>
      <c r="F40" s="86">
        <v>22.4</v>
      </c>
      <c r="G40" s="86">
        <v>23.8</v>
      </c>
      <c r="H40" s="86">
        <v>23.2</v>
      </c>
      <c r="I40" s="86">
        <v>1.7</v>
      </c>
      <c r="J40" s="86" t="s">
        <v>54</v>
      </c>
      <c r="K40" s="86">
        <v>27.8</v>
      </c>
      <c r="L40" s="86">
        <v>29.75</v>
      </c>
      <c r="M40" s="86" t="s">
        <v>71</v>
      </c>
      <c r="N40" s="86">
        <v>90.08</v>
      </c>
      <c r="O40" s="86">
        <v>78.78</v>
      </c>
      <c r="P40" s="87"/>
      <c r="Q40" s="26">
        <f>E42</f>
        <v>28.8</v>
      </c>
      <c r="R40" s="22">
        <f>F40</f>
        <v>22.4</v>
      </c>
      <c r="S40" s="22">
        <f>(Q40+R40)/2</f>
        <v>25.6</v>
      </c>
      <c r="T40" s="22">
        <f>IF(H40="","",6.1078*(10^(((7.5*H40)/(237.3+H40)))))</f>
        <v>28.43354863</v>
      </c>
      <c r="U40" s="22">
        <f t="shared" si="1"/>
        <v>27.95354863</v>
      </c>
      <c r="V40" s="22">
        <f>IF(G40="","",6.1078*(10^(((7.5*G40)/(237.3+G40)))))</f>
        <v>29.48023358</v>
      </c>
      <c r="W40" s="22">
        <f>IF(V40="","",(U40/V40)*100)</f>
        <v>94.8213268</v>
      </c>
      <c r="X40" s="87">
        <f>N38+L40-N40</f>
        <v>8.16</v>
      </c>
      <c r="Y40" s="91">
        <v>4.0</v>
      </c>
      <c r="Z40" s="92">
        <v>2.0</v>
      </c>
      <c r="AA40" s="92">
        <v>1.0</v>
      </c>
      <c r="AB40" s="92">
        <v>1.0</v>
      </c>
      <c r="AC40" s="93">
        <v>3.0</v>
      </c>
      <c r="AD40" s="88"/>
    </row>
    <row r="41" ht="15.75" customHeight="1">
      <c r="A41" s="4" t="s">
        <v>38</v>
      </c>
      <c r="B41" s="29">
        <v>44216.0</v>
      </c>
      <c r="C41" s="3">
        <v>0.625</v>
      </c>
      <c r="D41" s="74">
        <v>0.75</v>
      </c>
      <c r="E41" s="75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  <c r="Q41" s="78"/>
      <c r="R41" s="79"/>
      <c r="S41" s="79"/>
      <c r="T41" s="79"/>
      <c r="U41" s="22" t="str">
        <f t="shared" si="1"/>
        <v/>
      </c>
      <c r="V41" s="79"/>
      <c r="W41" s="79"/>
      <c r="X41" s="80"/>
      <c r="Y41" s="81"/>
      <c r="Z41" s="82"/>
      <c r="AA41" s="82"/>
      <c r="AB41" s="82"/>
      <c r="AC41" s="83"/>
      <c r="AD41" s="78"/>
    </row>
    <row r="42" ht="15.75" customHeight="1">
      <c r="A42" s="8" t="s">
        <v>48</v>
      </c>
      <c r="B42" s="9">
        <v>44217.0</v>
      </c>
      <c r="C42" s="10">
        <v>0.375</v>
      </c>
      <c r="D42" s="84">
        <v>0.5</v>
      </c>
      <c r="E42" s="85">
        <v>28.8</v>
      </c>
      <c r="F42" s="86">
        <v>22.8</v>
      </c>
      <c r="G42" s="86">
        <v>26.4</v>
      </c>
      <c r="H42" s="86">
        <v>24.8</v>
      </c>
      <c r="I42" s="86">
        <v>2.5</v>
      </c>
      <c r="J42" s="86" t="s">
        <v>54</v>
      </c>
      <c r="K42" s="86">
        <v>27.0</v>
      </c>
      <c r="L42" s="86">
        <v>0.75</v>
      </c>
      <c r="M42" s="86" t="s">
        <v>71</v>
      </c>
      <c r="N42" s="86">
        <v>77.56</v>
      </c>
      <c r="O42" s="86" t="s">
        <v>71</v>
      </c>
      <c r="P42" s="87"/>
      <c r="Q42" s="26">
        <f>E44</f>
        <v>28.6</v>
      </c>
      <c r="R42" s="22">
        <f>F42</f>
        <v>22.8</v>
      </c>
      <c r="S42" s="22">
        <f>(Q42+R42)/2</f>
        <v>25.7</v>
      </c>
      <c r="T42" s="22">
        <f>IF(H42="","",6.1078*(10^(((7.5*H42)/(237.3+H42)))))</f>
        <v>31.29951528</v>
      </c>
      <c r="U42" s="22">
        <f t="shared" si="1"/>
        <v>30.01951528</v>
      </c>
      <c r="V42" s="22">
        <f>IF(G42="","",6.1078*(10^(((7.5*G42)/(237.3+G42)))))</f>
        <v>34.41422945</v>
      </c>
      <c r="W42" s="22">
        <f>IF(V42="","",(U42/V42)*100)</f>
        <v>87.2299504</v>
      </c>
      <c r="X42" s="87">
        <f>O40+L42-N42</f>
        <v>1.97</v>
      </c>
      <c r="Y42" s="91"/>
      <c r="Z42" s="92">
        <v>1.0</v>
      </c>
      <c r="AA42" s="92"/>
      <c r="AB42" s="92">
        <v>2.0</v>
      </c>
      <c r="AC42" s="93">
        <v>3.0</v>
      </c>
      <c r="AD42" s="88"/>
    </row>
    <row r="43" ht="15.75" customHeight="1">
      <c r="A43" s="4" t="s">
        <v>48</v>
      </c>
      <c r="B43" s="29">
        <v>44217.0</v>
      </c>
      <c r="C43" s="3">
        <v>0.625</v>
      </c>
      <c r="D43" s="74">
        <v>0.75</v>
      </c>
      <c r="E43" s="75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7"/>
      <c r="Q43" s="78"/>
      <c r="R43" s="79"/>
      <c r="S43" s="79"/>
      <c r="T43" s="79"/>
      <c r="U43" s="22" t="str">
        <f t="shared" si="1"/>
        <v/>
      </c>
      <c r="V43" s="79"/>
      <c r="W43" s="79"/>
      <c r="X43" s="80"/>
      <c r="Y43" s="81"/>
      <c r="Z43" s="82"/>
      <c r="AA43" s="82"/>
      <c r="AB43" s="82"/>
      <c r="AC43" s="83"/>
      <c r="AD43" s="78"/>
    </row>
    <row r="44" ht="15.75" customHeight="1">
      <c r="A44" s="8" t="s">
        <v>53</v>
      </c>
      <c r="B44" s="9">
        <v>44218.0</v>
      </c>
      <c r="C44" s="10">
        <v>0.375</v>
      </c>
      <c r="D44" s="84">
        <v>0.5</v>
      </c>
      <c r="E44" s="85">
        <v>28.6</v>
      </c>
      <c r="F44" s="86">
        <v>22.4</v>
      </c>
      <c r="G44" s="86">
        <v>26.6</v>
      </c>
      <c r="H44" s="86">
        <v>24.6</v>
      </c>
      <c r="I44" s="86">
        <v>2.0</v>
      </c>
      <c r="J44" s="86" t="s">
        <v>54</v>
      </c>
      <c r="K44" s="86">
        <v>27.0</v>
      </c>
      <c r="L44" s="86">
        <v>31.5</v>
      </c>
      <c r="M44" s="86" t="s">
        <v>71</v>
      </c>
      <c r="N44" s="86">
        <v>95.7</v>
      </c>
      <c r="O44" s="86">
        <v>71.2</v>
      </c>
      <c r="P44" s="87"/>
      <c r="Q44" s="26" t="str">
        <f>E46</f>
        <v/>
      </c>
      <c r="R44" s="22">
        <f>F44</f>
        <v>22.4</v>
      </c>
      <c r="S44" s="22"/>
      <c r="T44" s="22">
        <f>IF(H44="","",6.1078*(10^(((7.5*H44)/(237.3+H44)))))</f>
        <v>30.92802314</v>
      </c>
      <c r="U44" s="22">
        <f t="shared" si="1"/>
        <v>29.32802314</v>
      </c>
      <c r="V44" s="22">
        <f>IF(G44="","",6.1078*(10^(((7.5*G44)/(237.3+G44)))))</f>
        <v>34.82194116</v>
      </c>
      <c r="W44" s="22">
        <f>IF(V44="","",(U44/V44)*100)</f>
        <v>84.22282663</v>
      </c>
      <c r="X44" s="87">
        <f>N42+L44-N44</f>
        <v>13.36</v>
      </c>
      <c r="Y44" s="91"/>
      <c r="Z44" s="92">
        <v>1.0</v>
      </c>
      <c r="AA44" s="92">
        <v>1.0</v>
      </c>
      <c r="AB44" s="92">
        <v>2.0</v>
      </c>
      <c r="AC44" s="93">
        <v>2.0</v>
      </c>
      <c r="AD44" s="88"/>
    </row>
    <row r="45" ht="15.75" customHeight="1">
      <c r="A45" s="4" t="s">
        <v>53</v>
      </c>
      <c r="B45" s="29">
        <v>44218.0</v>
      </c>
      <c r="C45" s="3">
        <v>0.625</v>
      </c>
      <c r="D45" s="74">
        <v>0.75</v>
      </c>
      <c r="E45" s="75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  <c r="Q45" s="78"/>
      <c r="R45" s="79"/>
      <c r="S45" s="79"/>
      <c r="T45" s="79"/>
      <c r="U45" s="22" t="str">
        <f t="shared" si="1"/>
        <v/>
      </c>
      <c r="V45" s="79"/>
      <c r="W45" s="79"/>
      <c r="X45" s="80"/>
      <c r="Y45" s="81"/>
      <c r="Z45" s="82"/>
      <c r="AA45" s="82"/>
      <c r="AB45" s="82"/>
      <c r="AC45" s="83"/>
      <c r="AD45" s="78"/>
    </row>
    <row r="46" ht="15.75" customHeight="1">
      <c r="A46" s="8" t="s">
        <v>98</v>
      </c>
      <c r="B46" s="9">
        <v>44219.0</v>
      </c>
      <c r="C46" s="10">
        <v>0.375</v>
      </c>
      <c r="D46" s="84">
        <v>0.5</v>
      </c>
      <c r="E46" s="85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7"/>
      <c r="Q46" s="88"/>
      <c r="R46" s="89"/>
      <c r="S46" s="89"/>
      <c r="T46" s="89"/>
      <c r="U46" s="22" t="str">
        <f t="shared" si="1"/>
        <v/>
      </c>
      <c r="V46" s="89"/>
      <c r="W46" s="89"/>
      <c r="X46" s="90"/>
      <c r="Y46" s="91"/>
      <c r="Z46" s="92"/>
      <c r="AA46" s="92"/>
      <c r="AB46" s="92"/>
      <c r="AC46" s="93"/>
      <c r="AD46" s="88"/>
    </row>
    <row r="47" ht="15.75" customHeight="1">
      <c r="A47" s="4" t="s">
        <v>98</v>
      </c>
      <c r="B47" s="29">
        <v>44219.0</v>
      </c>
      <c r="C47" s="3">
        <v>0.625</v>
      </c>
      <c r="D47" s="74">
        <v>0.75</v>
      </c>
      <c r="E47" s="75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7"/>
      <c r="Q47" s="78"/>
      <c r="R47" s="79"/>
      <c r="S47" s="79"/>
      <c r="T47" s="79"/>
      <c r="U47" s="22" t="str">
        <f t="shared" si="1"/>
        <v/>
      </c>
      <c r="V47" s="79"/>
      <c r="W47" s="79"/>
      <c r="X47" s="80"/>
      <c r="Y47" s="81"/>
      <c r="Z47" s="82"/>
      <c r="AA47" s="82"/>
      <c r="AB47" s="82"/>
      <c r="AC47" s="83"/>
      <c r="AD47" s="78"/>
    </row>
    <row r="48" ht="15.75" customHeight="1">
      <c r="A48" s="8" t="s">
        <v>91</v>
      </c>
      <c r="B48" s="9">
        <v>44220.0</v>
      </c>
      <c r="C48" s="10">
        <v>0.375</v>
      </c>
      <c r="D48" s="84">
        <v>0.5</v>
      </c>
      <c r="E48" s="85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7"/>
      <c r="Q48" s="88"/>
      <c r="R48" s="89"/>
      <c r="S48" s="89"/>
      <c r="T48" s="89"/>
      <c r="U48" s="22" t="str">
        <f t="shared" si="1"/>
        <v/>
      </c>
      <c r="V48" s="89"/>
      <c r="W48" s="89"/>
      <c r="X48" s="90"/>
      <c r="Y48" s="91"/>
      <c r="Z48" s="92"/>
      <c r="AA48" s="92"/>
      <c r="AB48" s="92"/>
      <c r="AC48" s="93"/>
      <c r="AD48" s="88"/>
    </row>
    <row r="49" ht="15.75" customHeight="1">
      <c r="A49" s="4" t="s">
        <v>91</v>
      </c>
      <c r="B49" s="29">
        <v>44220.0</v>
      </c>
      <c r="C49" s="3">
        <v>0.625</v>
      </c>
      <c r="D49" s="74">
        <v>0.75</v>
      </c>
      <c r="E49" s="75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7"/>
      <c r="Q49" s="78"/>
      <c r="R49" s="79"/>
      <c r="S49" s="79"/>
      <c r="T49" s="79"/>
      <c r="U49" s="22" t="str">
        <f t="shared" si="1"/>
        <v/>
      </c>
      <c r="V49" s="79"/>
      <c r="W49" s="79"/>
      <c r="X49" s="80"/>
      <c r="Y49" s="81"/>
      <c r="Z49" s="82"/>
      <c r="AA49" s="82"/>
      <c r="AB49" s="82"/>
      <c r="AC49" s="83"/>
      <c r="AD49" s="78"/>
    </row>
    <row r="50" ht="15.75" customHeight="1">
      <c r="A50" s="8" t="s">
        <v>64</v>
      </c>
      <c r="B50" s="9">
        <v>44221.0</v>
      </c>
      <c r="C50" s="10">
        <v>0.375</v>
      </c>
      <c r="D50" s="84">
        <v>0.5</v>
      </c>
      <c r="E50" s="85">
        <v>33.6</v>
      </c>
      <c r="F50" s="86">
        <v>21.8</v>
      </c>
      <c r="G50" s="86">
        <v>27.2</v>
      </c>
      <c r="H50" s="86">
        <v>25.6</v>
      </c>
      <c r="I50" s="86">
        <v>1.6</v>
      </c>
      <c r="J50" s="86" t="s">
        <v>61</v>
      </c>
      <c r="K50" s="86">
        <v>26.4</v>
      </c>
      <c r="L50" s="86">
        <v>55.75</v>
      </c>
      <c r="M50" s="86" t="s">
        <v>71</v>
      </c>
      <c r="N50" s="86">
        <v>99.64</v>
      </c>
      <c r="O50" s="86">
        <v>69.28</v>
      </c>
      <c r="P50" s="87"/>
      <c r="Q50" s="26">
        <f>E52</f>
        <v>31.4</v>
      </c>
      <c r="R50" s="22">
        <f>F50</f>
        <v>21.8</v>
      </c>
      <c r="S50" s="22">
        <f>(Q50+R50)/2</f>
        <v>26.6</v>
      </c>
      <c r="T50" s="22">
        <f>IF(H50="","",6.1078*(10^(((7.5*H50)/(237.3+H50)))))</f>
        <v>32.82468122</v>
      </c>
      <c r="U50" s="22">
        <f t="shared" si="1"/>
        <v>31.54468122</v>
      </c>
      <c r="V50" s="22">
        <f>IF(G50="","",6.1078*(10^(((7.5*G50)/(237.3+G50)))))</f>
        <v>36.07043238</v>
      </c>
      <c r="W50" s="22">
        <f>IF(V50="","",(U50/V50)*100)</f>
        <v>87.4530166</v>
      </c>
      <c r="X50" s="87">
        <f>O44+L50-N50</f>
        <v>27.31</v>
      </c>
      <c r="Y50" s="91"/>
      <c r="Z50" s="92">
        <v>1.0</v>
      </c>
      <c r="AA50" s="92">
        <v>1.0</v>
      </c>
      <c r="AB50" s="92">
        <v>2.0</v>
      </c>
      <c r="AC50" s="93">
        <v>2.0</v>
      </c>
      <c r="AD50" s="88"/>
    </row>
    <row r="51" ht="15.75" customHeight="1">
      <c r="A51" s="4" t="s">
        <v>64</v>
      </c>
      <c r="B51" s="29">
        <v>44221.0</v>
      </c>
      <c r="C51" s="3">
        <v>0.625</v>
      </c>
      <c r="D51" s="74">
        <v>0.75</v>
      </c>
      <c r="E51" s="75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7"/>
      <c r="Q51" s="78"/>
      <c r="R51" s="79"/>
      <c r="S51" s="79"/>
      <c r="T51" s="79"/>
      <c r="U51" s="22" t="str">
        <f t="shared" si="1"/>
        <v/>
      </c>
      <c r="V51" s="79"/>
      <c r="W51" s="79"/>
      <c r="X51" s="80"/>
      <c r="Y51" s="81"/>
      <c r="Z51" s="82"/>
      <c r="AA51" s="82"/>
      <c r="AB51" s="82"/>
      <c r="AC51" s="83"/>
      <c r="AD51" s="78"/>
    </row>
    <row r="52" ht="15.75" customHeight="1">
      <c r="A52" s="8" t="s">
        <v>68</v>
      </c>
      <c r="B52" s="9">
        <v>44222.0</v>
      </c>
      <c r="C52" s="10">
        <v>0.375</v>
      </c>
      <c r="D52" s="84">
        <v>0.5</v>
      </c>
      <c r="E52" s="85">
        <v>31.4</v>
      </c>
      <c r="F52" s="86">
        <v>23.0</v>
      </c>
      <c r="G52" s="86">
        <v>27.4</v>
      </c>
      <c r="H52" s="86">
        <v>25.8</v>
      </c>
      <c r="I52" s="86">
        <v>0.7</v>
      </c>
      <c r="J52" s="86" t="s">
        <v>54</v>
      </c>
      <c r="K52" s="86">
        <v>27.8</v>
      </c>
      <c r="L52" s="86">
        <v>9.25</v>
      </c>
      <c r="M52" s="86" t="s">
        <v>71</v>
      </c>
      <c r="N52" s="86">
        <v>76.62</v>
      </c>
      <c r="O52" s="86"/>
      <c r="P52" s="87"/>
      <c r="Q52" s="26">
        <f>E54</f>
        <v>31.8</v>
      </c>
      <c r="R52" s="22">
        <f>F52</f>
        <v>23</v>
      </c>
      <c r="S52" s="22">
        <f>(Q52+R52)/2</f>
        <v>27.4</v>
      </c>
      <c r="T52" s="22">
        <f>IF(H52="","",6.1078*(10^(((7.5*H52)/(237.3+H52)))))</f>
        <v>33.21594473</v>
      </c>
      <c r="U52" s="22">
        <f t="shared" si="1"/>
        <v>31.93594473</v>
      </c>
      <c r="V52" s="22">
        <f>IF(G52="","",6.1078*(10^(((7.5*G52)/(237.3+G52)))))</f>
        <v>36.49517019</v>
      </c>
      <c r="W52" s="22">
        <f>IF(V52="","",(U52/V52)*100)</f>
        <v>87.50731829</v>
      </c>
      <c r="X52" s="87">
        <f>O50+L52-N52</f>
        <v>1.91</v>
      </c>
      <c r="Y52" s="91"/>
      <c r="Z52" s="92">
        <v>1.0</v>
      </c>
      <c r="AA52" s="92">
        <v>1.0</v>
      </c>
      <c r="AB52" s="92">
        <v>3.0</v>
      </c>
      <c r="AC52" s="93">
        <v>2.0</v>
      </c>
      <c r="AD52" s="88"/>
    </row>
    <row r="53" ht="15.75" customHeight="1">
      <c r="A53" s="4" t="s">
        <v>68</v>
      </c>
      <c r="B53" s="29">
        <v>44222.0</v>
      </c>
      <c r="C53" s="3">
        <v>0.625</v>
      </c>
      <c r="D53" s="74">
        <v>0.75</v>
      </c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7"/>
      <c r="Q53" s="78"/>
      <c r="R53" s="79"/>
      <c r="S53" s="79"/>
      <c r="T53" s="79"/>
      <c r="U53" s="22" t="str">
        <f t="shared" si="1"/>
        <v/>
      </c>
      <c r="V53" s="79"/>
      <c r="W53" s="79"/>
      <c r="X53" s="80"/>
      <c r="Y53" s="81"/>
      <c r="Z53" s="82"/>
      <c r="AA53" s="82"/>
      <c r="AB53" s="82"/>
      <c r="AC53" s="83"/>
      <c r="AD53" s="78"/>
    </row>
    <row r="54" ht="15.75" customHeight="1">
      <c r="A54" s="8" t="s">
        <v>38</v>
      </c>
      <c r="B54" s="9">
        <v>44223.0</v>
      </c>
      <c r="C54" s="10">
        <v>0.375</v>
      </c>
      <c r="D54" s="84">
        <v>0.5</v>
      </c>
      <c r="E54" s="85">
        <v>31.8</v>
      </c>
      <c r="F54" s="86">
        <v>22.6</v>
      </c>
      <c r="G54" s="86">
        <v>28.2</v>
      </c>
      <c r="H54" s="86">
        <v>26.4</v>
      </c>
      <c r="I54" s="86">
        <v>1.2</v>
      </c>
      <c r="J54" s="86" t="s">
        <v>54</v>
      </c>
      <c r="K54" s="86">
        <v>29.4</v>
      </c>
      <c r="L54" s="86">
        <v>3.75</v>
      </c>
      <c r="M54" s="86" t="s">
        <v>71</v>
      </c>
      <c r="N54" s="86">
        <v>76.34</v>
      </c>
      <c r="O54" s="86"/>
      <c r="P54" s="87"/>
      <c r="Q54" s="26">
        <f>E56</f>
        <v>32.9</v>
      </c>
      <c r="R54" s="22">
        <f>F54</f>
        <v>22.6</v>
      </c>
      <c r="S54" s="22">
        <f>(Q54+R54)/2</f>
        <v>27.75</v>
      </c>
      <c r="T54" s="22">
        <f>IF(H54="","",6.1078*(10^(((7.5*H54)/(237.3+H54)))))</f>
        <v>34.41422945</v>
      </c>
      <c r="U54" s="22">
        <f t="shared" si="1"/>
        <v>32.97422945</v>
      </c>
      <c r="V54" s="22">
        <f>IF(G54="","",6.1078*(10^(((7.5*G54)/(237.3+G54)))))</f>
        <v>38.23798312</v>
      </c>
      <c r="W54" s="22">
        <f>IF(V54="","",(U54/V54)*100)</f>
        <v>86.23422775</v>
      </c>
      <c r="X54" s="87">
        <f>N52+L54-N54</f>
        <v>4.03</v>
      </c>
      <c r="Y54" s="91"/>
      <c r="Z54" s="92">
        <v>1.0</v>
      </c>
      <c r="AA54" s="92">
        <v>1.0</v>
      </c>
      <c r="AB54" s="92">
        <v>1.0</v>
      </c>
      <c r="AC54" s="93">
        <v>2.0</v>
      </c>
      <c r="AD54" s="88"/>
    </row>
    <row r="55" ht="15.75" customHeight="1">
      <c r="A55" s="4" t="s">
        <v>38</v>
      </c>
      <c r="B55" s="29">
        <v>44223.0</v>
      </c>
      <c r="C55" s="3">
        <v>0.625</v>
      </c>
      <c r="D55" s="74">
        <v>0.75</v>
      </c>
      <c r="E55" s="75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7"/>
      <c r="Q55" s="78"/>
      <c r="R55" s="79"/>
      <c r="S55" s="79"/>
      <c r="T55" s="79"/>
      <c r="U55" s="22" t="str">
        <f t="shared" si="1"/>
        <v/>
      </c>
      <c r="V55" s="79"/>
      <c r="W55" s="79"/>
      <c r="X55" s="80"/>
      <c r="Y55" s="81"/>
      <c r="Z55" s="82"/>
      <c r="AA55" s="82"/>
      <c r="AB55" s="82"/>
      <c r="AC55" s="83"/>
      <c r="AD55" s="78"/>
    </row>
    <row r="56" ht="15.75" customHeight="1">
      <c r="A56" s="8" t="s">
        <v>48</v>
      </c>
      <c r="B56" s="9">
        <v>44224.0</v>
      </c>
      <c r="C56" s="10">
        <v>0.375</v>
      </c>
      <c r="D56" s="84">
        <v>0.5</v>
      </c>
      <c r="E56" s="85">
        <v>32.9</v>
      </c>
      <c r="F56" s="86">
        <v>22.4</v>
      </c>
      <c r="G56" s="86">
        <v>26.4</v>
      </c>
      <c r="H56" s="86">
        <v>25.4</v>
      </c>
      <c r="I56" s="86">
        <v>0.7</v>
      </c>
      <c r="J56" s="86" t="s">
        <v>54</v>
      </c>
      <c r="K56" s="86">
        <v>26.5</v>
      </c>
      <c r="L56" s="86">
        <v>1.75</v>
      </c>
      <c r="M56" s="86" t="s">
        <v>71</v>
      </c>
      <c r="N56" s="86">
        <v>73.66</v>
      </c>
      <c r="O56" s="86"/>
      <c r="P56" s="87"/>
      <c r="Q56" s="26">
        <f>E58</f>
        <v>32.9</v>
      </c>
      <c r="R56" s="22">
        <f>F56</f>
        <v>22.4</v>
      </c>
      <c r="S56" s="22">
        <f>(Q56+R56)/2</f>
        <v>27.65</v>
      </c>
      <c r="T56" s="22">
        <f>IF(H56="","",6.1078*(10^(((7.5*H56)/(237.3+H56)))))</f>
        <v>32.43744129</v>
      </c>
      <c r="U56" s="22">
        <f t="shared" si="1"/>
        <v>31.63744129</v>
      </c>
      <c r="V56" s="22">
        <f>IF(G56="","",6.1078*(10^(((7.5*G56)/(237.3+G56)))))</f>
        <v>34.41422945</v>
      </c>
      <c r="W56" s="22">
        <f>IF(V56="","",(U56/V56)*100)</f>
        <v>91.93127899</v>
      </c>
      <c r="X56" s="87">
        <f>N54+L56-N56</f>
        <v>4.43</v>
      </c>
      <c r="Y56" s="91"/>
      <c r="Z56" s="92">
        <v>1.0</v>
      </c>
      <c r="AA56" s="92">
        <v>1.0</v>
      </c>
      <c r="AB56" s="92">
        <v>1.0</v>
      </c>
      <c r="AC56" s="93">
        <v>3.0</v>
      </c>
      <c r="AD56" s="88"/>
    </row>
    <row r="57" ht="15.75" customHeight="1">
      <c r="A57" s="4" t="s">
        <v>48</v>
      </c>
      <c r="B57" s="29">
        <v>44224.0</v>
      </c>
      <c r="C57" s="3">
        <v>0.625</v>
      </c>
      <c r="D57" s="74">
        <v>0.75</v>
      </c>
      <c r="E57" s="75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7"/>
      <c r="Q57" s="78"/>
      <c r="R57" s="79"/>
      <c r="S57" s="79"/>
      <c r="T57" s="79"/>
      <c r="U57" s="22" t="str">
        <f t="shared" si="1"/>
        <v/>
      </c>
      <c r="V57" s="79"/>
      <c r="W57" s="79"/>
      <c r="X57" s="80"/>
      <c r="Y57" s="81"/>
      <c r="Z57" s="82"/>
      <c r="AA57" s="82"/>
      <c r="AB57" s="82"/>
      <c r="AC57" s="83"/>
      <c r="AD57" s="78"/>
    </row>
    <row r="58" ht="15.75" customHeight="1">
      <c r="A58" s="8" t="s">
        <v>53</v>
      </c>
      <c r="B58" s="9">
        <v>44225.0</v>
      </c>
      <c r="C58" s="10">
        <v>0.375</v>
      </c>
      <c r="D58" s="84">
        <v>0.5</v>
      </c>
      <c r="E58" s="85">
        <v>32.9</v>
      </c>
      <c r="F58" s="86">
        <v>22.8</v>
      </c>
      <c r="G58" s="86">
        <v>26.6</v>
      </c>
      <c r="H58" s="86">
        <v>25.4</v>
      </c>
      <c r="I58" s="86">
        <v>1.8</v>
      </c>
      <c r="J58" s="86" t="s">
        <v>54</v>
      </c>
      <c r="K58" s="86">
        <v>27.8</v>
      </c>
      <c r="L58" s="86">
        <v>0.0</v>
      </c>
      <c r="M58" s="86" t="s">
        <v>71</v>
      </c>
      <c r="N58" s="86">
        <v>71.66</v>
      </c>
      <c r="O58" s="86"/>
      <c r="P58" s="87"/>
      <c r="Q58" s="26" t="str">
        <f>E60</f>
        <v/>
      </c>
      <c r="R58" s="22">
        <f>F58</f>
        <v>22.8</v>
      </c>
      <c r="S58" s="22"/>
      <c r="T58" s="22">
        <f>IF(H58="","",6.1078*(10^(((7.5*H58)/(237.3+H58)))))</f>
        <v>32.43744129</v>
      </c>
      <c r="U58" s="22">
        <f t="shared" si="1"/>
        <v>31.47744129</v>
      </c>
      <c r="V58" s="22">
        <f>IF(G58="","",6.1078*(10^(((7.5*G58)/(237.3+G58)))))</f>
        <v>34.82194116</v>
      </c>
      <c r="W58" s="22">
        <f>IF(V58="","",(U58/V58)*100)</f>
        <v>90.39542379</v>
      </c>
      <c r="X58" s="87">
        <f>N56+L58-N58</f>
        <v>2</v>
      </c>
      <c r="Y58" s="91"/>
      <c r="Z58" s="92">
        <v>1.0</v>
      </c>
      <c r="AA58" s="92">
        <v>1.0</v>
      </c>
      <c r="AB58" s="92">
        <v>2.0</v>
      </c>
      <c r="AC58" s="93">
        <v>2.0</v>
      </c>
      <c r="AD58" s="88"/>
    </row>
    <row r="59" ht="15.75" customHeight="1">
      <c r="A59" s="4" t="s">
        <v>53</v>
      </c>
      <c r="B59" s="29">
        <v>44225.0</v>
      </c>
      <c r="C59" s="3">
        <v>0.625</v>
      </c>
      <c r="D59" s="74">
        <v>0.75</v>
      </c>
      <c r="E59" s="75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7"/>
      <c r="Q59" s="78"/>
      <c r="R59" s="79"/>
      <c r="S59" s="79"/>
      <c r="T59" s="79"/>
      <c r="U59" s="22" t="str">
        <f t="shared" si="1"/>
        <v/>
      </c>
      <c r="V59" s="79"/>
      <c r="W59" s="79"/>
      <c r="X59" s="80"/>
      <c r="Y59" s="81"/>
      <c r="Z59" s="82"/>
      <c r="AA59" s="82"/>
      <c r="AB59" s="82"/>
      <c r="AC59" s="83"/>
      <c r="AD59" s="78"/>
    </row>
    <row r="60" ht="15.75" customHeight="1">
      <c r="A60" s="8" t="s">
        <v>98</v>
      </c>
      <c r="B60" s="9">
        <v>44226.0</v>
      </c>
      <c r="C60" s="10">
        <v>0.375</v>
      </c>
      <c r="D60" s="84">
        <v>0.5</v>
      </c>
      <c r="E60" s="85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7"/>
      <c r="Q60" s="88"/>
      <c r="R60" s="89"/>
      <c r="S60" s="89"/>
      <c r="T60" s="89"/>
      <c r="U60" s="22" t="str">
        <f t="shared" si="1"/>
        <v/>
      </c>
      <c r="V60" s="89"/>
      <c r="W60" s="89"/>
      <c r="X60" s="90"/>
      <c r="Y60" s="91"/>
      <c r="Z60" s="92"/>
      <c r="AA60" s="92"/>
      <c r="AB60" s="92"/>
      <c r="AC60" s="93"/>
      <c r="AD60" s="88"/>
    </row>
    <row r="61" ht="15.75" customHeight="1">
      <c r="A61" s="4" t="s">
        <v>98</v>
      </c>
      <c r="B61" s="29">
        <v>44226.0</v>
      </c>
      <c r="C61" s="3">
        <v>0.625</v>
      </c>
      <c r="D61" s="74">
        <v>0.75</v>
      </c>
      <c r="E61" s="75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7"/>
      <c r="Q61" s="78"/>
      <c r="R61" s="79"/>
      <c r="S61" s="79"/>
      <c r="T61" s="79"/>
      <c r="U61" s="22" t="str">
        <f t="shared" si="1"/>
        <v/>
      </c>
      <c r="V61" s="79"/>
      <c r="W61" s="79"/>
      <c r="X61" s="80"/>
      <c r="Y61" s="81"/>
      <c r="Z61" s="82"/>
      <c r="AA61" s="82"/>
      <c r="AB61" s="82"/>
      <c r="AC61" s="83"/>
      <c r="AD61" s="78"/>
    </row>
    <row r="62" ht="15.75" customHeight="1">
      <c r="A62" s="8" t="s">
        <v>91</v>
      </c>
      <c r="B62" s="9">
        <v>44227.0</v>
      </c>
      <c r="C62" s="10">
        <v>0.375</v>
      </c>
      <c r="D62" s="84">
        <v>0.5</v>
      </c>
      <c r="E62" s="85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7"/>
      <c r="Q62" s="88"/>
      <c r="R62" s="89"/>
      <c r="S62" s="89"/>
      <c r="T62" s="89"/>
      <c r="U62" s="22" t="str">
        <f t="shared" si="1"/>
        <v/>
      </c>
      <c r="V62" s="89"/>
      <c r="W62" s="89"/>
      <c r="X62" s="90"/>
      <c r="Y62" s="91"/>
      <c r="Z62" s="92"/>
      <c r="AA62" s="92"/>
      <c r="AB62" s="92"/>
      <c r="AC62" s="93"/>
      <c r="AD62" s="88"/>
    </row>
    <row r="63" ht="15.75" customHeight="1">
      <c r="A63" s="4" t="s">
        <v>91</v>
      </c>
      <c r="B63" s="29">
        <v>44227.0</v>
      </c>
      <c r="C63" s="3">
        <v>0.625</v>
      </c>
      <c r="D63" s="74">
        <v>0.75</v>
      </c>
      <c r="E63" s="75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7"/>
      <c r="Q63" s="78"/>
      <c r="R63" s="79"/>
      <c r="S63" s="79"/>
      <c r="T63" s="79"/>
      <c r="U63" s="22" t="str">
        <f t="shared" si="1"/>
        <v/>
      </c>
      <c r="V63" s="79"/>
      <c r="W63" s="79"/>
      <c r="X63" s="80"/>
      <c r="Y63" s="81"/>
      <c r="Z63" s="82"/>
      <c r="AA63" s="82"/>
      <c r="AB63" s="82"/>
      <c r="AC63" s="83"/>
      <c r="AD63" s="78"/>
    </row>
    <row r="64" ht="15.75" customHeight="1">
      <c r="A64" s="8" t="s">
        <v>64</v>
      </c>
      <c r="B64" s="9">
        <v>44228.0</v>
      </c>
      <c r="C64" s="10">
        <v>0.375</v>
      </c>
      <c r="D64" s="84">
        <v>0.5</v>
      </c>
      <c r="E64" s="85">
        <v>34.8</v>
      </c>
      <c r="F64" s="86">
        <v>22.1</v>
      </c>
      <c r="G64" s="86">
        <v>26.8</v>
      </c>
      <c r="H64" s="86">
        <v>25.4</v>
      </c>
      <c r="I64" s="86">
        <v>0.8</v>
      </c>
      <c r="J64" s="86" t="s">
        <v>54</v>
      </c>
      <c r="K64" s="86">
        <v>27.6</v>
      </c>
      <c r="L64" s="86">
        <v>31.25</v>
      </c>
      <c r="M64" s="86" t="s">
        <v>71</v>
      </c>
      <c r="N64" s="86">
        <v>80.9</v>
      </c>
      <c r="O64" s="86"/>
      <c r="P64" s="87"/>
      <c r="Q64" s="26">
        <f>E66</f>
        <v>32</v>
      </c>
      <c r="R64" s="22">
        <f>F64</f>
        <v>22.1</v>
      </c>
      <c r="S64" s="22">
        <f>(Q64+R64)/2</f>
        <v>27.05</v>
      </c>
      <c r="T64" s="22">
        <f>IF(H64="","",6.1078*(10^(((7.5*H64)/(237.3+H64)))))</f>
        <v>32.43744129</v>
      </c>
      <c r="U64" s="22">
        <f t="shared" si="1"/>
        <v>31.31744129</v>
      </c>
      <c r="V64" s="22">
        <f>IF(G64="","",6.1078*(10^(((7.5*G64)/(237.3+G64)))))</f>
        <v>35.23385461</v>
      </c>
      <c r="W64" s="22">
        <f>IF(V64="","",(U64/V64)*100)</f>
        <v>88.88451644</v>
      </c>
      <c r="X64" s="87">
        <f>N58+L64-N64</f>
        <v>22.01</v>
      </c>
      <c r="Y64" s="91"/>
      <c r="Z64" s="92">
        <v>1.0</v>
      </c>
      <c r="AA64" s="92">
        <v>1.0</v>
      </c>
      <c r="AB64" s="92">
        <v>3.0</v>
      </c>
      <c r="AC64" s="93">
        <v>2.0</v>
      </c>
      <c r="AD64" s="88"/>
    </row>
    <row r="65" ht="15.75" customHeight="1">
      <c r="A65" s="4" t="s">
        <v>64</v>
      </c>
      <c r="B65" s="29">
        <v>44228.0</v>
      </c>
      <c r="C65" s="3">
        <v>0.625</v>
      </c>
      <c r="D65" s="74">
        <v>0.75</v>
      </c>
      <c r="E65" s="75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7"/>
      <c r="Q65" s="78"/>
      <c r="R65" s="79"/>
      <c r="S65" s="79"/>
      <c r="T65" s="79"/>
      <c r="U65" s="22" t="str">
        <f t="shared" si="1"/>
        <v/>
      </c>
      <c r="V65" s="79"/>
      <c r="W65" s="79"/>
      <c r="X65" s="80"/>
      <c r="Y65" s="81"/>
      <c r="Z65" s="82"/>
      <c r="AA65" s="82"/>
      <c r="AB65" s="82"/>
      <c r="AC65" s="83"/>
      <c r="AD65" s="78"/>
    </row>
    <row r="66" ht="15.75" customHeight="1">
      <c r="A66" s="8" t="s">
        <v>68</v>
      </c>
      <c r="B66" s="9">
        <v>44229.0</v>
      </c>
      <c r="C66" s="10">
        <v>0.375</v>
      </c>
      <c r="D66" s="84">
        <v>0.5</v>
      </c>
      <c r="E66" s="85">
        <v>32.0</v>
      </c>
      <c r="F66" s="86">
        <v>22.4</v>
      </c>
      <c r="G66" s="86">
        <v>27.4</v>
      </c>
      <c r="H66" s="86">
        <v>26.0</v>
      </c>
      <c r="I66" s="86">
        <v>1.6</v>
      </c>
      <c r="J66" s="86" t="s">
        <v>54</v>
      </c>
      <c r="K66" s="86" t="s">
        <v>71</v>
      </c>
      <c r="L66" s="86">
        <v>17.0</v>
      </c>
      <c r="M66" s="86" t="s">
        <v>71</v>
      </c>
      <c r="N66" s="86">
        <v>90.78</v>
      </c>
      <c r="O66" s="86"/>
      <c r="P66" s="87"/>
      <c r="Q66" s="26">
        <f>E68</f>
        <v>32</v>
      </c>
      <c r="R66" s="22">
        <f>F66</f>
        <v>22.4</v>
      </c>
      <c r="S66" s="22">
        <f>(Q66+R66)/2</f>
        <v>27.2</v>
      </c>
      <c r="T66" s="22">
        <f>IF(H66="","",6.1078*(10^(((7.5*H66)/(237.3+H66)))))</f>
        <v>33.61126698</v>
      </c>
      <c r="U66" s="22">
        <f t="shared" si="1"/>
        <v>32.49126698</v>
      </c>
      <c r="V66" s="22">
        <f>IF(G66="","",6.1078*(10^(((7.5*G66)/(237.3+G66)))))</f>
        <v>36.49517019</v>
      </c>
      <c r="W66" s="22">
        <f>IF(V66="","",(U66/V66)*100)</f>
        <v>89.02895046</v>
      </c>
      <c r="X66" s="87">
        <f>N64+L66-N66</f>
        <v>7.12</v>
      </c>
      <c r="Y66" s="91"/>
      <c r="Z66" s="92"/>
      <c r="AA66" s="92"/>
      <c r="AB66" s="92"/>
      <c r="AC66" s="93"/>
      <c r="AD66" s="88"/>
    </row>
    <row r="67" ht="15.75" customHeight="1">
      <c r="A67" s="4" t="s">
        <v>68</v>
      </c>
      <c r="B67" s="29">
        <v>44229.0</v>
      </c>
      <c r="C67" s="3">
        <v>0.625</v>
      </c>
      <c r="D67" s="74">
        <v>0.75</v>
      </c>
      <c r="E67" s="75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7"/>
      <c r="Q67" s="78"/>
      <c r="R67" s="79"/>
      <c r="S67" s="79"/>
      <c r="T67" s="79"/>
      <c r="U67" s="22" t="str">
        <f t="shared" si="1"/>
        <v/>
      </c>
      <c r="V67" s="79"/>
      <c r="W67" s="79"/>
      <c r="X67" s="80"/>
      <c r="Y67" s="81"/>
      <c r="Z67" s="82"/>
      <c r="AA67" s="82"/>
      <c r="AB67" s="82"/>
      <c r="AC67" s="83"/>
      <c r="AD67" s="78"/>
    </row>
    <row r="68" ht="15.75" customHeight="1">
      <c r="A68" s="8" t="s">
        <v>38</v>
      </c>
      <c r="B68" s="9">
        <v>44230.0</v>
      </c>
      <c r="C68" s="10">
        <v>0.375</v>
      </c>
      <c r="D68" s="84">
        <v>0.5</v>
      </c>
      <c r="E68" s="85">
        <v>32.0</v>
      </c>
      <c r="F68" s="86">
        <v>22.6</v>
      </c>
      <c r="G68" s="86">
        <v>29.4</v>
      </c>
      <c r="H68" s="86">
        <v>27.0</v>
      </c>
      <c r="I68" s="86">
        <v>1.8</v>
      </c>
      <c r="J68" s="86" t="s">
        <v>61</v>
      </c>
      <c r="K68" s="86">
        <v>28.0</v>
      </c>
      <c r="L68" s="86">
        <v>0.5</v>
      </c>
      <c r="M68" s="86" t="s">
        <v>71</v>
      </c>
      <c r="N68" s="86">
        <v>86.66</v>
      </c>
      <c r="O68" s="86"/>
      <c r="P68" s="87"/>
      <c r="Q68" s="102">
        <f>E70</f>
        <v>34.6</v>
      </c>
      <c r="R68" s="103">
        <f>F68</f>
        <v>22.6</v>
      </c>
      <c r="S68" s="103">
        <f>(Q68+R68)/2</f>
        <v>28.6</v>
      </c>
      <c r="T68" s="103">
        <f>IF(H68="","",6.1078*(10^(((7.5*H68)/(237.3+H68)))))</f>
        <v>35.65000614</v>
      </c>
      <c r="U68" s="22">
        <f t="shared" si="1"/>
        <v>33.73000614</v>
      </c>
      <c r="V68" s="103">
        <f>IF(G68="","",6.1078*(10^(((7.5*G68)/(237.3+G68)))))</f>
        <v>40.98797486</v>
      </c>
      <c r="W68" s="103">
        <f>IF(V68="","",(U68/V68)*100)</f>
        <v>82.29244371</v>
      </c>
      <c r="X68" s="104">
        <f>N66+L68-N68</f>
        <v>4.62</v>
      </c>
      <c r="Y68" s="91"/>
      <c r="Z68" s="92">
        <v>1.0</v>
      </c>
      <c r="AA68" s="92">
        <v>1.0</v>
      </c>
      <c r="AB68" s="92">
        <v>3.0</v>
      </c>
      <c r="AC68" s="93">
        <v>2.0</v>
      </c>
      <c r="AD68" s="88"/>
    </row>
    <row r="69" ht="15.75" customHeight="1">
      <c r="A69" s="4" t="s">
        <v>38</v>
      </c>
      <c r="B69" s="29">
        <v>44230.0</v>
      </c>
      <c r="C69" s="3">
        <v>0.625</v>
      </c>
      <c r="D69" s="74">
        <v>0.75</v>
      </c>
      <c r="E69" s="75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7"/>
      <c r="Q69" s="78"/>
      <c r="R69" s="79"/>
      <c r="S69" s="79"/>
      <c r="T69" s="79"/>
      <c r="U69" s="22" t="str">
        <f t="shared" si="1"/>
        <v/>
      </c>
      <c r="V69" s="79"/>
      <c r="W69" s="79"/>
      <c r="X69" s="80"/>
      <c r="Y69" s="81"/>
      <c r="Z69" s="82"/>
      <c r="AA69" s="82"/>
      <c r="AB69" s="82"/>
      <c r="AC69" s="83"/>
      <c r="AD69" s="78"/>
    </row>
    <row r="70" ht="15.75" customHeight="1">
      <c r="A70" s="8" t="s">
        <v>48</v>
      </c>
      <c r="B70" s="9">
        <v>44231.0</v>
      </c>
      <c r="C70" s="10">
        <v>0.375</v>
      </c>
      <c r="D70" s="84">
        <v>0.5</v>
      </c>
      <c r="E70" s="85">
        <v>34.6</v>
      </c>
      <c r="F70" s="86">
        <v>22.2</v>
      </c>
      <c r="G70" s="86">
        <v>28.4</v>
      </c>
      <c r="H70" s="86">
        <v>26.6</v>
      </c>
      <c r="I70" s="86">
        <v>1.8</v>
      </c>
      <c r="J70" s="86" t="s">
        <v>70</v>
      </c>
      <c r="K70" s="86">
        <v>29.0</v>
      </c>
      <c r="L70" s="86">
        <v>8.5</v>
      </c>
      <c r="M70" s="86" t="s">
        <v>71</v>
      </c>
      <c r="N70" s="86">
        <v>87.4</v>
      </c>
      <c r="O70" s="86"/>
      <c r="P70" s="87"/>
      <c r="Q70" s="102">
        <f>E72</f>
        <v>33.6</v>
      </c>
      <c r="R70" s="103">
        <f>F70</f>
        <v>22.2</v>
      </c>
      <c r="S70" s="103">
        <f>(Q70+R70)/2</f>
        <v>27.9</v>
      </c>
      <c r="T70" s="103">
        <f>IF(H70="","",6.1078*(10^(((7.5*H70)/(237.3+H70)))))</f>
        <v>34.82194116</v>
      </c>
      <c r="U70" s="22">
        <f t="shared" si="1"/>
        <v>33.38194116</v>
      </c>
      <c r="V70" s="103">
        <f>IF(G70="","",6.1078*(10^(((7.5*G70)/(237.3+G70)))))</f>
        <v>38.68484051</v>
      </c>
      <c r="W70" s="103">
        <f>IF(V70="","",(U70/V70)*100)</f>
        <v>86.29204807</v>
      </c>
      <c r="X70" s="104">
        <f>N68+L70-N70</f>
        <v>7.76</v>
      </c>
      <c r="Y70" s="91"/>
      <c r="Z70" s="92">
        <v>1.0</v>
      </c>
      <c r="AA70" s="92">
        <v>1.0</v>
      </c>
      <c r="AB70" s="92">
        <v>1.0</v>
      </c>
      <c r="AC70" s="93">
        <v>2.0</v>
      </c>
      <c r="AD70" s="88"/>
    </row>
    <row r="71" ht="15.75" customHeight="1">
      <c r="A71" s="4" t="s">
        <v>48</v>
      </c>
      <c r="B71" s="55">
        <v>44231.0</v>
      </c>
      <c r="C71" s="3">
        <v>0.625</v>
      </c>
      <c r="D71" s="74">
        <v>0.75</v>
      </c>
      <c r="E71" s="75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7"/>
      <c r="Q71" s="78"/>
      <c r="R71" s="79"/>
      <c r="S71" s="79"/>
      <c r="T71" s="79"/>
      <c r="U71" s="22" t="str">
        <f t="shared" si="1"/>
        <v/>
      </c>
      <c r="V71" s="79"/>
      <c r="W71" s="79"/>
      <c r="X71" s="80"/>
      <c r="Y71" s="81"/>
      <c r="Z71" s="82"/>
      <c r="AA71" s="82"/>
      <c r="AB71" s="82"/>
      <c r="AC71" s="83"/>
      <c r="AD71" s="78"/>
    </row>
    <row r="72" ht="15.75" customHeight="1">
      <c r="A72" s="8" t="s">
        <v>53</v>
      </c>
      <c r="B72" s="9">
        <v>44232.0</v>
      </c>
      <c r="C72" s="10">
        <v>0.375</v>
      </c>
      <c r="D72" s="84">
        <v>0.5</v>
      </c>
      <c r="E72" s="85">
        <v>33.6</v>
      </c>
      <c r="F72" s="86">
        <v>22.1</v>
      </c>
      <c r="G72" s="86">
        <v>29.2</v>
      </c>
      <c r="H72" s="86">
        <v>26.6</v>
      </c>
      <c r="I72" s="86">
        <v>3.2</v>
      </c>
      <c r="J72" s="86" t="s">
        <v>61</v>
      </c>
      <c r="K72" s="86">
        <v>28.2</v>
      </c>
      <c r="L72" s="86">
        <v>0.5</v>
      </c>
      <c r="M72" s="86" t="s">
        <v>71</v>
      </c>
      <c r="N72" s="86">
        <v>83.32</v>
      </c>
      <c r="O72" s="86"/>
      <c r="P72" s="87"/>
      <c r="Q72" s="102" t="str">
        <f>E74</f>
        <v/>
      </c>
      <c r="R72" s="103">
        <f>F72</f>
        <v>22.1</v>
      </c>
      <c r="S72" s="103"/>
      <c r="T72" s="103">
        <f>IF(H72="","",6.1078*(10^(((7.5*H72)/(237.3+H72)))))</f>
        <v>34.82194116</v>
      </c>
      <c r="U72" s="22">
        <f t="shared" si="1"/>
        <v>32.74194116</v>
      </c>
      <c r="V72" s="103">
        <f>IF(G72="","",6.1078*(10^(((7.5*G72)/(237.3+G72)))))</f>
        <v>40.51803823</v>
      </c>
      <c r="W72" s="103">
        <f>IF(V72="","",(U72/V72)*100)</f>
        <v>80.80830809</v>
      </c>
      <c r="X72" s="104">
        <f>N70+L72-N72</f>
        <v>4.58</v>
      </c>
      <c r="Y72" s="91"/>
      <c r="Z72" s="92">
        <v>1.0</v>
      </c>
      <c r="AA72" s="92">
        <v>1.0</v>
      </c>
      <c r="AB72" s="92">
        <v>1.0</v>
      </c>
      <c r="AC72" s="93">
        <v>2.0</v>
      </c>
      <c r="AD72" s="88"/>
    </row>
    <row r="73" ht="15.75" customHeight="1">
      <c r="A73" s="4" t="s">
        <v>53</v>
      </c>
      <c r="B73" s="29">
        <v>44232.0</v>
      </c>
      <c r="C73" s="3">
        <v>0.625</v>
      </c>
      <c r="D73" s="74">
        <v>0.75</v>
      </c>
      <c r="E73" s="75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7"/>
      <c r="Q73" s="78"/>
      <c r="R73" s="79"/>
      <c r="S73" s="79"/>
      <c r="T73" s="79"/>
      <c r="U73" s="22" t="str">
        <f t="shared" si="1"/>
        <v/>
      </c>
      <c r="V73" s="79"/>
      <c r="W73" s="79"/>
      <c r="X73" s="80"/>
      <c r="Y73" s="81"/>
      <c r="Z73" s="82"/>
      <c r="AA73" s="82"/>
      <c r="AB73" s="82"/>
      <c r="AC73" s="83"/>
      <c r="AD73" s="78"/>
    </row>
    <row r="74" ht="15.75" customHeight="1">
      <c r="A74" s="8" t="s">
        <v>98</v>
      </c>
      <c r="B74" s="9">
        <v>44233.0</v>
      </c>
      <c r="C74" s="10">
        <v>0.375</v>
      </c>
      <c r="D74" s="84">
        <v>0.5</v>
      </c>
      <c r="E74" s="85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7"/>
      <c r="Q74" s="102"/>
      <c r="R74" s="103"/>
      <c r="S74" s="103"/>
      <c r="T74" s="103"/>
      <c r="U74" s="22" t="str">
        <f t="shared" si="1"/>
        <v/>
      </c>
      <c r="V74" s="103"/>
      <c r="W74" s="103"/>
      <c r="X74" s="104"/>
      <c r="Y74" s="91"/>
      <c r="Z74" s="92"/>
      <c r="AA74" s="92"/>
      <c r="AB74" s="92"/>
      <c r="AC74" s="93"/>
      <c r="AD74" s="88"/>
    </row>
    <row r="75" ht="15.75" customHeight="1">
      <c r="A75" s="4" t="s">
        <v>98</v>
      </c>
      <c r="B75" s="29">
        <v>44233.0</v>
      </c>
      <c r="C75" s="3">
        <v>0.625</v>
      </c>
      <c r="D75" s="74">
        <v>0.75</v>
      </c>
      <c r="E75" s="75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7"/>
      <c r="Q75" s="78"/>
      <c r="R75" s="79"/>
      <c r="S75" s="79"/>
      <c r="T75" s="79"/>
      <c r="U75" s="22" t="str">
        <f t="shared" si="1"/>
        <v/>
      </c>
      <c r="V75" s="79"/>
      <c r="W75" s="79"/>
      <c r="X75" s="80"/>
      <c r="Y75" s="81"/>
      <c r="Z75" s="82"/>
      <c r="AA75" s="82"/>
      <c r="AB75" s="82"/>
      <c r="AC75" s="83"/>
      <c r="AD75" s="78"/>
    </row>
    <row r="76" ht="15.75" customHeight="1">
      <c r="A76" s="8" t="s">
        <v>91</v>
      </c>
      <c r="B76" s="9">
        <v>44234.0</v>
      </c>
      <c r="C76" s="10">
        <v>0.375</v>
      </c>
      <c r="D76" s="84">
        <v>0.5</v>
      </c>
      <c r="E76" s="85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7"/>
      <c r="Q76" s="88"/>
      <c r="R76" s="89"/>
      <c r="S76" s="89"/>
      <c r="T76" s="89"/>
      <c r="U76" s="22" t="str">
        <f t="shared" si="1"/>
        <v/>
      </c>
      <c r="V76" s="89"/>
      <c r="W76" s="89"/>
      <c r="X76" s="90"/>
      <c r="Y76" s="91"/>
      <c r="Z76" s="92"/>
      <c r="AA76" s="92"/>
      <c r="AB76" s="92"/>
      <c r="AC76" s="93"/>
      <c r="AD76" s="88"/>
    </row>
    <row r="77" ht="15.75" customHeight="1">
      <c r="A77" s="4" t="s">
        <v>91</v>
      </c>
      <c r="B77" s="29">
        <v>44234.0</v>
      </c>
      <c r="C77" s="3">
        <v>0.625</v>
      </c>
      <c r="D77" s="74">
        <v>0.75</v>
      </c>
      <c r="E77" s="75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7"/>
      <c r="Q77" s="78"/>
      <c r="R77" s="79"/>
      <c r="S77" s="79"/>
      <c r="T77" s="79"/>
      <c r="U77" s="22" t="str">
        <f t="shared" si="1"/>
        <v/>
      </c>
      <c r="V77" s="79"/>
      <c r="W77" s="79"/>
      <c r="X77" s="80"/>
      <c r="Y77" s="81"/>
      <c r="Z77" s="82"/>
      <c r="AA77" s="82"/>
      <c r="AB77" s="82"/>
      <c r="AC77" s="83"/>
      <c r="AD77" s="78"/>
    </row>
    <row r="78" ht="15.75" customHeight="1">
      <c r="A78" s="8" t="s">
        <v>64</v>
      </c>
      <c r="B78" s="9">
        <v>44235.0</v>
      </c>
      <c r="C78" s="10">
        <v>0.375</v>
      </c>
      <c r="D78" s="84">
        <v>0.5</v>
      </c>
      <c r="E78" s="85">
        <v>34.0</v>
      </c>
      <c r="F78" s="86">
        <v>21.8</v>
      </c>
      <c r="G78" s="86">
        <v>28.8</v>
      </c>
      <c r="H78" s="86">
        <v>25.8</v>
      </c>
      <c r="I78" s="86">
        <v>3.4</v>
      </c>
      <c r="J78" s="86" t="s">
        <v>61</v>
      </c>
      <c r="K78" s="86">
        <v>28.4</v>
      </c>
      <c r="L78" s="86">
        <v>2.5</v>
      </c>
      <c r="M78" s="86" t="s">
        <v>71</v>
      </c>
      <c r="N78" s="86">
        <v>71.8</v>
      </c>
      <c r="O78" s="86"/>
      <c r="P78" s="87"/>
      <c r="Q78" s="102">
        <f>E80</f>
        <v>34</v>
      </c>
      <c r="R78" s="103">
        <f>F78</f>
        <v>21.8</v>
      </c>
      <c r="S78" s="103">
        <f>(Q78+R78)/2</f>
        <v>27.9</v>
      </c>
      <c r="T78" s="103">
        <f>IF(H78="","",6.1078*(10^(((7.5*H78)/(237.3+H78)))))</f>
        <v>33.21594473</v>
      </c>
      <c r="U78" s="22">
        <f t="shared" si="1"/>
        <v>30.81594473</v>
      </c>
      <c r="V78" s="103">
        <f>IF(G78="","",6.1078*(10^(((7.5*G78)/(237.3+G78)))))</f>
        <v>39.59220806</v>
      </c>
      <c r="W78" s="103">
        <f>IF(V78="","",(U78/V78)*100)</f>
        <v>77.83335722</v>
      </c>
      <c r="X78" s="104">
        <f>N72+L78-N78</f>
        <v>14.02</v>
      </c>
      <c r="Y78" s="91"/>
      <c r="Z78" s="92">
        <v>1.0</v>
      </c>
      <c r="AA78" s="92">
        <v>1.0</v>
      </c>
      <c r="AB78" s="92">
        <v>2.0</v>
      </c>
      <c r="AC78" s="93">
        <v>2.0</v>
      </c>
      <c r="AD78" s="88"/>
    </row>
    <row r="79" ht="15.75" customHeight="1">
      <c r="A79" s="4" t="s">
        <v>64</v>
      </c>
      <c r="B79" s="29">
        <v>44235.0</v>
      </c>
      <c r="C79" s="3">
        <v>0.625</v>
      </c>
      <c r="D79" s="74">
        <v>0.75</v>
      </c>
      <c r="E79" s="75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7"/>
      <c r="Q79" s="78"/>
      <c r="R79" s="79"/>
      <c r="S79" s="79"/>
      <c r="T79" s="79"/>
      <c r="U79" s="22" t="str">
        <f t="shared" si="1"/>
        <v/>
      </c>
      <c r="V79" s="79"/>
      <c r="W79" s="79"/>
      <c r="X79" s="80"/>
      <c r="Y79" s="81"/>
      <c r="Z79" s="82"/>
      <c r="AA79" s="82"/>
      <c r="AB79" s="82"/>
      <c r="AC79" s="83"/>
      <c r="AD79" s="78"/>
    </row>
    <row r="80" ht="15.75" customHeight="1">
      <c r="A80" s="8" t="s">
        <v>68</v>
      </c>
      <c r="B80" s="9">
        <v>44236.0</v>
      </c>
      <c r="C80" s="10">
        <v>0.375</v>
      </c>
      <c r="D80" s="84">
        <v>0.5</v>
      </c>
      <c r="E80" s="85">
        <v>34.0</v>
      </c>
      <c r="F80" s="86">
        <v>23.8</v>
      </c>
      <c r="G80" s="86">
        <v>27.2</v>
      </c>
      <c r="H80" s="86">
        <v>26.0</v>
      </c>
      <c r="I80" s="86">
        <v>0.7</v>
      </c>
      <c r="J80" s="86" t="s">
        <v>81</v>
      </c>
      <c r="K80" s="86">
        <v>29.2</v>
      </c>
      <c r="L80" s="86">
        <v>3.25</v>
      </c>
      <c r="M80" s="86" t="s">
        <v>71</v>
      </c>
      <c r="N80" s="86">
        <v>70.2</v>
      </c>
      <c r="O80" s="86"/>
      <c r="P80" s="87"/>
      <c r="Q80" s="102">
        <f>E82</f>
        <v>31.8</v>
      </c>
      <c r="R80" s="103">
        <f>F80</f>
        <v>23.8</v>
      </c>
      <c r="S80" s="103">
        <f>(Q80+R80)/2</f>
        <v>27.8</v>
      </c>
      <c r="T80" s="103">
        <f>IF(H80="","",6.1078*(10^(((7.5*H80)/(237.3+H80)))))</f>
        <v>33.61126698</v>
      </c>
      <c r="U80" s="22">
        <f t="shared" si="1"/>
        <v>32.65126698</v>
      </c>
      <c r="V80" s="103">
        <f>IF(G80="","",6.1078*(10^(((7.5*G80)/(237.3+G80)))))</f>
        <v>36.07043238</v>
      </c>
      <c r="W80" s="103">
        <f>IF(V80="","",(U80/V80)*100)</f>
        <v>90.52086385</v>
      </c>
      <c r="X80" s="104">
        <f>N78+L80-N80</f>
        <v>4.85</v>
      </c>
      <c r="Y80" s="91"/>
      <c r="Z80" s="92">
        <v>1.0</v>
      </c>
      <c r="AA80" s="92">
        <v>1.0</v>
      </c>
      <c r="AB80" s="92">
        <v>1.0</v>
      </c>
      <c r="AC80" s="93">
        <v>3.0</v>
      </c>
      <c r="AD80" s="88"/>
    </row>
    <row r="81" ht="15.75" customHeight="1">
      <c r="A81" s="4" t="s">
        <v>68</v>
      </c>
      <c r="B81" s="29">
        <v>44236.0</v>
      </c>
      <c r="C81" s="3">
        <v>0.625</v>
      </c>
      <c r="D81" s="74">
        <v>0.75</v>
      </c>
      <c r="E81" s="75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7"/>
      <c r="Q81" s="78"/>
      <c r="R81" s="79"/>
      <c r="S81" s="79"/>
      <c r="T81" s="79"/>
      <c r="U81" s="22" t="str">
        <f t="shared" si="1"/>
        <v/>
      </c>
      <c r="V81" s="79"/>
      <c r="W81" s="79"/>
      <c r="X81" s="80"/>
      <c r="Y81" s="81"/>
      <c r="Z81" s="82"/>
      <c r="AA81" s="82"/>
      <c r="AB81" s="82"/>
      <c r="AC81" s="83"/>
      <c r="AD81" s="78"/>
    </row>
    <row r="82" ht="15.75" customHeight="1">
      <c r="A82" s="8" t="s">
        <v>38</v>
      </c>
      <c r="B82" s="9">
        <v>44237.0</v>
      </c>
      <c r="C82" s="10">
        <v>0.375</v>
      </c>
      <c r="D82" s="84">
        <v>0.5</v>
      </c>
      <c r="E82" s="85">
        <v>31.8</v>
      </c>
      <c r="F82" s="86">
        <v>22.2</v>
      </c>
      <c r="G82" s="86">
        <v>25.8</v>
      </c>
      <c r="H82" s="86">
        <v>24.8</v>
      </c>
      <c r="I82" s="86">
        <v>1.0</v>
      </c>
      <c r="J82" s="86"/>
      <c r="K82" s="86">
        <v>27.7</v>
      </c>
      <c r="L82" s="86">
        <v>68.75</v>
      </c>
      <c r="M82" s="86" t="s">
        <v>71</v>
      </c>
      <c r="N82" s="86" t="s">
        <v>136</v>
      </c>
      <c r="O82" s="86">
        <v>72.58</v>
      </c>
      <c r="P82" s="87"/>
      <c r="Q82" s="102">
        <f>E84</f>
        <v>34.4</v>
      </c>
      <c r="R82" s="103">
        <f>F82</f>
        <v>22.2</v>
      </c>
      <c r="S82" s="103">
        <f>(Q82+R82)/2</f>
        <v>28.3</v>
      </c>
      <c r="T82" s="103">
        <f>IF(H82="","",6.1078*(10^(((7.5*H82)/(237.3+H82)))))</f>
        <v>31.29951528</v>
      </c>
      <c r="U82" s="22">
        <f t="shared" si="1"/>
        <v>30.49951528</v>
      </c>
      <c r="V82" s="103">
        <f>IF(G82="","",6.1078*(10^(((7.5*G82)/(237.3+G82)))))</f>
        <v>33.21594473</v>
      </c>
      <c r="W82" s="103">
        <f>IF(V82="","",(U82/V82)*100)</f>
        <v>91.82191121</v>
      </c>
      <c r="X82" s="90"/>
      <c r="Y82" s="91"/>
      <c r="Z82" s="92">
        <v>2.0</v>
      </c>
      <c r="AA82" s="92">
        <v>1.0</v>
      </c>
      <c r="AB82" s="92">
        <v>2.0</v>
      </c>
      <c r="AC82" s="93">
        <v>3.0</v>
      </c>
      <c r="AD82" s="88"/>
    </row>
    <row r="83" ht="15.75" customHeight="1">
      <c r="A83" s="4" t="s">
        <v>38</v>
      </c>
      <c r="B83" s="29">
        <v>44237.0</v>
      </c>
      <c r="C83" s="3">
        <v>0.625</v>
      </c>
      <c r="D83" s="74">
        <v>0.75</v>
      </c>
      <c r="E83" s="75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7"/>
      <c r="Q83" s="78"/>
      <c r="R83" s="79"/>
      <c r="S83" s="79"/>
      <c r="T83" s="79"/>
      <c r="U83" s="22" t="str">
        <f t="shared" si="1"/>
        <v/>
      </c>
      <c r="V83" s="79"/>
      <c r="W83" s="79"/>
      <c r="X83" s="80"/>
      <c r="Y83" s="81"/>
      <c r="Z83" s="82"/>
      <c r="AA83" s="82"/>
      <c r="AB83" s="82"/>
      <c r="AC83" s="83"/>
      <c r="AD83" s="78"/>
    </row>
    <row r="84" ht="15.75" customHeight="1">
      <c r="A84" s="8" t="s">
        <v>48</v>
      </c>
      <c r="B84" s="9">
        <v>44238.0</v>
      </c>
      <c r="C84" s="10">
        <v>0.375</v>
      </c>
      <c r="D84" s="84">
        <v>0.5</v>
      </c>
      <c r="E84" s="85">
        <v>34.4</v>
      </c>
      <c r="F84" s="86">
        <v>22.6</v>
      </c>
      <c r="G84" s="86">
        <v>24.4</v>
      </c>
      <c r="H84" s="86">
        <v>24.1</v>
      </c>
      <c r="I84" s="86">
        <v>1.8</v>
      </c>
      <c r="J84" s="86" t="s">
        <v>70</v>
      </c>
      <c r="K84" s="86">
        <v>27.3</v>
      </c>
      <c r="L84" s="86">
        <v>31.0</v>
      </c>
      <c r="M84" s="86" t="s">
        <v>71</v>
      </c>
      <c r="N84" s="86" t="s">
        <v>136</v>
      </c>
      <c r="O84" s="86">
        <v>81.29</v>
      </c>
      <c r="P84" s="87"/>
      <c r="Q84" s="102">
        <f>E86</f>
        <v>32.2</v>
      </c>
      <c r="R84" s="103">
        <f>F84</f>
        <v>22.6</v>
      </c>
      <c r="S84" s="103">
        <f>(Q84+R84)/2</f>
        <v>27.4</v>
      </c>
      <c r="T84" s="103">
        <f>IF(H84="","",6.1078*(10^(((7.5*H84)/(237.3+H84)))))</f>
        <v>30.01606939</v>
      </c>
      <c r="U84" s="22">
        <f t="shared" si="1"/>
        <v>29.77606939</v>
      </c>
      <c r="V84" s="103">
        <f>IF(G84="","",6.1078*(10^(((7.5*G84)/(237.3+G84)))))</f>
        <v>30.56038249</v>
      </c>
      <c r="W84" s="103">
        <f>IF(V84="","",(U84/V84)*100)</f>
        <v>97.43356255</v>
      </c>
      <c r="X84" s="90"/>
      <c r="Y84" s="91"/>
      <c r="Z84" s="92"/>
      <c r="AA84" s="92"/>
      <c r="AB84" s="92"/>
      <c r="AC84" s="93"/>
      <c r="AD84" s="88"/>
    </row>
    <row r="85" ht="15.75" customHeight="1">
      <c r="A85" s="4" t="s">
        <v>48</v>
      </c>
      <c r="B85" s="29">
        <v>44238.0</v>
      </c>
      <c r="C85" s="3">
        <v>0.625</v>
      </c>
      <c r="D85" s="74">
        <v>0.75</v>
      </c>
      <c r="E85" s="75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7"/>
      <c r="Q85" s="78"/>
      <c r="R85" s="79"/>
      <c r="S85" s="79"/>
      <c r="T85" s="79"/>
      <c r="U85" s="22" t="str">
        <f t="shared" si="1"/>
        <v/>
      </c>
      <c r="V85" s="79"/>
      <c r="W85" s="79"/>
      <c r="X85" s="80"/>
      <c r="Y85" s="81"/>
      <c r="Z85" s="82"/>
      <c r="AA85" s="82"/>
      <c r="AB85" s="82"/>
      <c r="AC85" s="83"/>
      <c r="AD85" s="78"/>
    </row>
    <row r="86" ht="15.75" customHeight="1">
      <c r="A86" s="8" t="s">
        <v>53</v>
      </c>
      <c r="B86" s="9">
        <v>44239.0</v>
      </c>
      <c r="C86" s="10">
        <v>0.375</v>
      </c>
      <c r="D86" s="84">
        <v>0.5</v>
      </c>
      <c r="E86" s="85">
        <v>32.2</v>
      </c>
      <c r="F86" s="86">
        <v>23.8</v>
      </c>
      <c r="G86" s="86">
        <v>27.0</v>
      </c>
      <c r="H86" s="86">
        <v>25.8</v>
      </c>
      <c r="I86" s="86">
        <v>1.0</v>
      </c>
      <c r="J86" s="86" t="s">
        <v>54</v>
      </c>
      <c r="K86" s="86">
        <v>28.4</v>
      </c>
      <c r="L86" s="86">
        <v>0.0</v>
      </c>
      <c r="M86" s="86" t="s">
        <v>71</v>
      </c>
      <c r="N86" s="86">
        <v>77.2</v>
      </c>
      <c r="O86" s="86"/>
      <c r="P86" s="87"/>
      <c r="Q86" s="102" t="str">
        <f>E88</f>
        <v/>
      </c>
      <c r="R86" s="103">
        <f>F86</f>
        <v>23.8</v>
      </c>
      <c r="S86" s="103"/>
      <c r="T86" s="103">
        <f>IF(H86="","",6.1078*(10^(((7.5*H86)/(237.3+H86)))))</f>
        <v>33.21594473</v>
      </c>
      <c r="U86" s="22">
        <f t="shared" si="1"/>
        <v>32.25594473</v>
      </c>
      <c r="V86" s="103">
        <f>IF(G86="","",6.1078*(10^(((7.5*G86)/(237.3+G86)))))</f>
        <v>35.65000614</v>
      </c>
      <c r="W86" s="103">
        <f>IF(V86="","",(U86/V86)*100)</f>
        <v>90.47949278</v>
      </c>
      <c r="X86" s="104">
        <f>O84+L86-N86</f>
        <v>4.09</v>
      </c>
      <c r="Y86" s="91"/>
      <c r="Z86" s="92">
        <v>1.0</v>
      </c>
      <c r="AA86" s="92">
        <v>1.0</v>
      </c>
      <c r="AB86" s="92">
        <v>3.0</v>
      </c>
      <c r="AC86" s="93">
        <v>2.0</v>
      </c>
      <c r="AD86" s="88"/>
    </row>
    <row r="87" ht="15.75" customHeight="1">
      <c r="A87" s="4" t="s">
        <v>53</v>
      </c>
      <c r="B87" s="29">
        <v>44239.0</v>
      </c>
      <c r="C87" s="3">
        <v>0.625</v>
      </c>
      <c r="D87" s="74">
        <v>0.75</v>
      </c>
      <c r="E87" s="75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7"/>
      <c r="Q87" s="78"/>
      <c r="R87" s="79"/>
      <c r="S87" s="79"/>
      <c r="T87" s="79"/>
      <c r="U87" s="22" t="str">
        <f t="shared" si="1"/>
        <v/>
      </c>
      <c r="V87" s="79"/>
      <c r="W87" s="79"/>
      <c r="X87" s="80"/>
      <c r="Y87" s="81"/>
      <c r="Z87" s="82"/>
      <c r="AA87" s="82"/>
      <c r="AB87" s="82"/>
      <c r="AC87" s="83"/>
      <c r="AD87" s="78"/>
    </row>
    <row r="88" ht="15.75" customHeight="1">
      <c r="A88" s="8" t="s">
        <v>98</v>
      </c>
      <c r="B88" s="9">
        <v>44240.0</v>
      </c>
      <c r="C88" s="10">
        <v>0.375</v>
      </c>
      <c r="D88" s="84">
        <v>0.5</v>
      </c>
      <c r="E88" s="85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7"/>
      <c r="Q88" s="88"/>
      <c r="R88" s="89"/>
      <c r="S88" s="89"/>
      <c r="T88" s="89"/>
      <c r="U88" s="22" t="str">
        <f t="shared" si="1"/>
        <v/>
      </c>
      <c r="V88" s="89"/>
      <c r="W88" s="89"/>
      <c r="X88" s="90"/>
      <c r="Y88" s="91"/>
      <c r="Z88" s="92"/>
      <c r="AA88" s="92"/>
      <c r="AB88" s="92"/>
      <c r="AC88" s="93"/>
      <c r="AD88" s="88"/>
    </row>
    <row r="89" ht="15.75" customHeight="1">
      <c r="A89" s="4" t="s">
        <v>98</v>
      </c>
      <c r="B89" s="29">
        <v>44240.0</v>
      </c>
      <c r="C89" s="3">
        <v>0.625</v>
      </c>
      <c r="D89" s="74">
        <v>0.75</v>
      </c>
      <c r="E89" s="75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7"/>
      <c r="Q89" s="78"/>
      <c r="R89" s="79"/>
      <c r="S89" s="79"/>
      <c r="T89" s="79"/>
      <c r="U89" s="22" t="str">
        <f t="shared" si="1"/>
        <v/>
      </c>
      <c r="V89" s="79"/>
      <c r="W89" s="79"/>
      <c r="X89" s="80"/>
      <c r="Y89" s="81"/>
      <c r="Z89" s="82"/>
      <c r="AA89" s="82"/>
      <c r="AB89" s="82"/>
      <c r="AC89" s="83"/>
      <c r="AD89" s="78"/>
    </row>
    <row r="90" ht="15.75" customHeight="1">
      <c r="A90" s="8" t="s">
        <v>91</v>
      </c>
      <c r="B90" s="9">
        <v>44241.0</v>
      </c>
      <c r="C90" s="10">
        <v>0.375</v>
      </c>
      <c r="D90" s="84">
        <v>0.5</v>
      </c>
      <c r="E90" s="85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7"/>
      <c r="Q90" s="88"/>
      <c r="R90" s="89"/>
      <c r="S90" s="89"/>
      <c r="T90" s="89"/>
      <c r="U90" s="22" t="str">
        <f t="shared" si="1"/>
        <v/>
      </c>
      <c r="V90" s="89"/>
      <c r="W90" s="89"/>
      <c r="X90" s="90"/>
      <c r="Y90" s="91"/>
      <c r="Z90" s="92"/>
      <c r="AA90" s="92"/>
      <c r="AB90" s="92"/>
      <c r="AC90" s="93"/>
      <c r="AD90" s="88"/>
    </row>
    <row r="91" ht="15.75" customHeight="1">
      <c r="A91" s="4" t="s">
        <v>91</v>
      </c>
      <c r="B91" s="29">
        <v>44241.0</v>
      </c>
      <c r="C91" s="3">
        <v>0.625</v>
      </c>
      <c r="D91" s="74">
        <v>0.75</v>
      </c>
      <c r="E91" s="75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7"/>
      <c r="Q91" s="78"/>
      <c r="R91" s="79"/>
      <c r="S91" s="79"/>
      <c r="T91" s="79"/>
      <c r="U91" s="22" t="str">
        <f t="shared" si="1"/>
        <v/>
      </c>
      <c r="V91" s="79"/>
      <c r="W91" s="79"/>
      <c r="X91" s="80"/>
      <c r="Y91" s="81"/>
      <c r="Z91" s="82"/>
      <c r="AA91" s="82"/>
      <c r="AB91" s="82"/>
      <c r="AC91" s="83"/>
      <c r="AD91" s="78"/>
    </row>
    <row r="92" ht="15.75" customHeight="1">
      <c r="A92" s="8" t="s">
        <v>64</v>
      </c>
      <c r="B92" s="9">
        <v>44242.0</v>
      </c>
      <c r="C92" s="10">
        <v>0.375</v>
      </c>
      <c r="D92" s="84">
        <v>0.5</v>
      </c>
      <c r="E92" s="85">
        <v>32.4</v>
      </c>
      <c r="F92" s="86">
        <v>22.4</v>
      </c>
      <c r="G92" s="86">
        <v>24.6</v>
      </c>
      <c r="H92" s="86">
        <v>24.5</v>
      </c>
      <c r="I92" s="86">
        <v>0.5</v>
      </c>
      <c r="J92" s="86" t="s">
        <v>61</v>
      </c>
      <c r="K92" s="86">
        <v>27.6</v>
      </c>
      <c r="L92" s="86">
        <v>52.0</v>
      </c>
      <c r="M92" s="86" t="s">
        <v>71</v>
      </c>
      <c r="N92" s="86" t="s">
        <v>136</v>
      </c>
      <c r="O92" s="86">
        <v>72.06</v>
      </c>
      <c r="P92" s="87"/>
      <c r="Q92" s="102">
        <f>E94</f>
        <v>31</v>
      </c>
      <c r="R92" s="103">
        <f>F92</f>
        <v>22.4</v>
      </c>
      <c r="S92" s="103">
        <f>(Q92+R92)/2</f>
        <v>26.7</v>
      </c>
      <c r="T92" s="103">
        <f>IF(H92="","",6.1078*(10^(((7.5*H92)/(237.3+H92)))))</f>
        <v>30.74372349</v>
      </c>
      <c r="U92" s="22">
        <f t="shared" si="1"/>
        <v>30.66372349</v>
      </c>
      <c r="V92" s="103">
        <f>IF(G92="","",6.1078*(10^(((7.5*G92)/(237.3+G92)))))</f>
        <v>30.92802314</v>
      </c>
      <c r="W92" s="103">
        <f>IF(V92="","",(U92/V92)*100)</f>
        <v>99.14543633</v>
      </c>
      <c r="X92" s="104"/>
      <c r="Y92" s="91"/>
      <c r="Z92" s="92">
        <v>3.0</v>
      </c>
      <c r="AA92" s="92">
        <v>1.0</v>
      </c>
      <c r="AB92" s="92">
        <v>3.0</v>
      </c>
      <c r="AC92" s="93">
        <v>2.0</v>
      </c>
      <c r="AD92" s="88"/>
    </row>
    <row r="93" ht="15.75" customHeight="1">
      <c r="A93" s="4" t="s">
        <v>64</v>
      </c>
      <c r="B93" s="29">
        <v>44242.0</v>
      </c>
      <c r="C93" s="3">
        <v>0.625</v>
      </c>
      <c r="D93" s="74">
        <v>0.75</v>
      </c>
      <c r="E93" s="75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7"/>
      <c r="Q93" s="78"/>
      <c r="R93" s="79"/>
      <c r="S93" s="79"/>
      <c r="T93" s="79"/>
      <c r="U93" s="22" t="str">
        <f t="shared" si="1"/>
        <v/>
      </c>
      <c r="V93" s="79"/>
      <c r="W93" s="79"/>
      <c r="X93" s="80"/>
      <c r="Y93" s="81"/>
      <c r="Z93" s="82"/>
      <c r="AA93" s="82"/>
      <c r="AB93" s="82"/>
      <c r="AC93" s="83"/>
      <c r="AD93" s="78"/>
    </row>
    <row r="94" ht="15.75" customHeight="1">
      <c r="A94" s="8" t="s">
        <v>68</v>
      </c>
      <c r="B94" s="9">
        <v>44243.0</v>
      </c>
      <c r="C94" s="10">
        <v>0.375</v>
      </c>
      <c r="D94" s="84">
        <v>0.5</v>
      </c>
      <c r="E94" s="85">
        <v>31.0</v>
      </c>
      <c r="F94" s="86">
        <v>21.8</v>
      </c>
      <c r="G94" s="86">
        <v>24.0</v>
      </c>
      <c r="H94" s="86">
        <v>23.6</v>
      </c>
      <c r="I94" s="86">
        <v>0.6</v>
      </c>
      <c r="J94" s="86" t="s">
        <v>54</v>
      </c>
      <c r="K94" s="86">
        <v>26.7</v>
      </c>
      <c r="L94" s="86">
        <v>55.75</v>
      </c>
      <c r="M94" s="86" t="s">
        <v>71</v>
      </c>
      <c r="N94" s="86" t="s">
        <v>136</v>
      </c>
      <c r="O94" s="86">
        <v>68.7</v>
      </c>
      <c r="P94" s="87"/>
      <c r="Q94" s="102">
        <f>E96</f>
        <v>35.6</v>
      </c>
      <c r="R94" s="103">
        <f>F94</f>
        <v>21.8</v>
      </c>
      <c r="S94" s="103">
        <f>(Q94+R94)/2</f>
        <v>28.7</v>
      </c>
      <c r="T94" s="103">
        <f>IF(H94="","",6.1078*(10^(((7.5*H94)/(237.3+H94)))))</f>
        <v>29.12766416</v>
      </c>
      <c r="U94" s="22">
        <f t="shared" si="1"/>
        <v>28.80766416</v>
      </c>
      <c r="V94" s="103">
        <f>IF(G94="","",6.1078*(10^(((7.5*G94)/(237.3+G94)))))</f>
        <v>29.83652107</v>
      </c>
      <c r="W94" s="103">
        <f>IF(V94="","",(U94/V94)*100)</f>
        <v>96.55168609</v>
      </c>
      <c r="X94" s="90"/>
      <c r="Y94" s="91"/>
      <c r="Z94" s="92">
        <v>3.0</v>
      </c>
      <c r="AA94" s="92">
        <v>2.0</v>
      </c>
      <c r="AB94" s="92">
        <v>1.0</v>
      </c>
      <c r="AC94" s="93">
        <v>3.0</v>
      </c>
      <c r="AD94" s="88"/>
    </row>
    <row r="95" ht="15.75" customHeight="1">
      <c r="A95" s="4" t="s">
        <v>68</v>
      </c>
      <c r="B95" s="29">
        <v>44243.0</v>
      </c>
      <c r="C95" s="3">
        <v>0.625</v>
      </c>
      <c r="D95" s="74">
        <v>0.75</v>
      </c>
      <c r="E95" s="75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7"/>
      <c r="Q95" s="78"/>
      <c r="R95" s="79"/>
      <c r="S95" s="79"/>
      <c r="T95" s="79"/>
      <c r="U95" s="22" t="str">
        <f t="shared" si="1"/>
        <v/>
      </c>
      <c r="V95" s="79"/>
      <c r="W95" s="79"/>
      <c r="X95" s="80"/>
      <c r="Y95" s="81"/>
      <c r="Z95" s="82"/>
      <c r="AA95" s="82"/>
      <c r="AB95" s="82"/>
      <c r="AC95" s="83"/>
      <c r="AD95" s="78"/>
    </row>
    <row r="96" ht="15.75" customHeight="1">
      <c r="A96" s="8" t="s">
        <v>38</v>
      </c>
      <c r="B96" s="9">
        <v>44244.0</v>
      </c>
      <c r="C96" s="10">
        <v>0.375</v>
      </c>
      <c r="D96" s="84">
        <v>0.5</v>
      </c>
      <c r="E96" s="85">
        <v>35.6</v>
      </c>
      <c r="F96" s="86">
        <v>22.4</v>
      </c>
      <c r="G96" s="86">
        <v>29.4</v>
      </c>
      <c r="H96" s="86">
        <v>27.8</v>
      </c>
      <c r="I96" s="86">
        <v>1.2</v>
      </c>
      <c r="J96" s="86" t="s">
        <v>70</v>
      </c>
      <c r="K96" s="86">
        <v>28.0</v>
      </c>
      <c r="L96" s="86">
        <v>30.25</v>
      </c>
      <c r="M96" s="86" t="s">
        <v>71</v>
      </c>
      <c r="N96" s="86">
        <v>92.74</v>
      </c>
      <c r="O96" s="86"/>
      <c r="P96" s="87"/>
      <c r="Q96" s="102">
        <f>E98</f>
        <v>29.2</v>
      </c>
      <c r="R96" s="103">
        <f>F96</f>
        <v>22.4</v>
      </c>
      <c r="S96" s="103">
        <f>(Q96+R96)/2</f>
        <v>25.8</v>
      </c>
      <c r="T96" s="103">
        <f>IF(H96="","",6.1078*(10^(((7.5*H96)/(237.3+H96)))))</f>
        <v>37.3577292</v>
      </c>
      <c r="U96" s="22">
        <f t="shared" si="1"/>
        <v>36.0777292</v>
      </c>
      <c r="V96" s="103">
        <f>IF(G96="","",6.1078*(10^(((7.5*G96)/(237.3+G96)))))</f>
        <v>40.98797486</v>
      </c>
      <c r="W96" s="103">
        <f>IF(V96="","",(U96/V96)*100)</f>
        <v>88.02027746</v>
      </c>
      <c r="X96" s="104">
        <f>O94+L96-N96</f>
        <v>6.21</v>
      </c>
      <c r="Y96" s="91"/>
      <c r="Z96" s="92">
        <v>1.0</v>
      </c>
      <c r="AA96" s="92">
        <v>1.0</v>
      </c>
      <c r="AB96" s="92">
        <v>2.0</v>
      </c>
      <c r="AC96" s="93">
        <v>2.0</v>
      </c>
      <c r="AD96" s="88"/>
    </row>
    <row r="97" ht="15.75" customHeight="1">
      <c r="A97" s="4" t="s">
        <v>38</v>
      </c>
      <c r="B97" s="29">
        <v>44244.0</v>
      </c>
      <c r="C97" s="3">
        <v>0.625</v>
      </c>
      <c r="D97" s="74">
        <v>0.75</v>
      </c>
      <c r="E97" s="75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7"/>
      <c r="Q97" s="78"/>
      <c r="R97" s="79"/>
      <c r="S97" s="79"/>
      <c r="T97" s="79"/>
      <c r="U97" s="22" t="str">
        <f t="shared" si="1"/>
        <v/>
      </c>
      <c r="V97" s="79"/>
      <c r="W97" s="79"/>
      <c r="X97" s="80"/>
      <c r="Y97" s="81"/>
      <c r="Z97" s="82"/>
      <c r="AA97" s="82"/>
      <c r="AB97" s="82"/>
      <c r="AC97" s="83"/>
      <c r="AD97" s="78"/>
    </row>
    <row r="98" ht="15.75" customHeight="1">
      <c r="A98" s="8" t="s">
        <v>48</v>
      </c>
      <c r="B98" s="9">
        <v>44245.0</v>
      </c>
      <c r="C98" s="10">
        <v>0.375</v>
      </c>
      <c r="D98" s="84">
        <v>0.5</v>
      </c>
      <c r="E98" s="85">
        <v>29.2</v>
      </c>
      <c r="F98" s="86">
        <v>22.6</v>
      </c>
      <c r="G98" s="86">
        <v>24.4</v>
      </c>
      <c r="H98" s="86">
        <v>24.4</v>
      </c>
      <c r="I98" s="86">
        <v>0.9</v>
      </c>
      <c r="J98" s="86" t="s">
        <v>70</v>
      </c>
      <c r="K98" s="86">
        <v>25.3</v>
      </c>
      <c r="L98" s="86">
        <v>118.0</v>
      </c>
      <c r="M98" s="86" t="s">
        <v>71</v>
      </c>
      <c r="N98" s="86" t="s">
        <v>136</v>
      </c>
      <c r="O98" s="86">
        <v>73.91</v>
      </c>
      <c r="P98" s="87"/>
      <c r="Q98" s="102">
        <f>E100</f>
        <v>29.4</v>
      </c>
      <c r="R98" s="103">
        <f>F98</f>
        <v>22.6</v>
      </c>
      <c r="S98" s="103">
        <f>(Q98+R98)/2</f>
        <v>26</v>
      </c>
      <c r="T98" s="103">
        <f>IF(H98="","",6.1078*(10^(((7.5*H98)/(237.3+H98)))))</f>
        <v>30.56038249</v>
      </c>
      <c r="U98" s="22">
        <f t="shared" si="1"/>
        <v>30.56038249</v>
      </c>
      <c r="V98" s="103">
        <f>IF(G98="","",6.1078*(10^(((7.5*G98)/(237.3+G98)))))</f>
        <v>30.56038249</v>
      </c>
      <c r="W98" s="103">
        <f>IF(V98="","",(U98/V98)*100)</f>
        <v>100</v>
      </c>
      <c r="X98" s="90"/>
      <c r="Y98" s="91"/>
      <c r="Z98" s="92">
        <v>2.0</v>
      </c>
      <c r="AA98" s="92">
        <v>1.0</v>
      </c>
      <c r="AB98" s="92">
        <v>2.0</v>
      </c>
      <c r="AC98" s="93">
        <v>3.0</v>
      </c>
      <c r="AD98" s="88"/>
    </row>
    <row r="99" ht="15.75" customHeight="1">
      <c r="A99" s="4" t="s">
        <v>48</v>
      </c>
      <c r="B99" s="29">
        <v>44245.0</v>
      </c>
      <c r="C99" s="3">
        <v>0.625</v>
      </c>
      <c r="D99" s="74">
        <v>0.75</v>
      </c>
      <c r="E99" s="75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7"/>
      <c r="Q99" s="78"/>
      <c r="R99" s="79"/>
      <c r="S99" s="79"/>
      <c r="T99" s="79"/>
      <c r="U99" s="22" t="str">
        <f t="shared" si="1"/>
        <v/>
      </c>
      <c r="V99" s="79"/>
      <c r="W99" s="79"/>
      <c r="X99" s="80"/>
      <c r="Y99" s="81"/>
      <c r="Z99" s="82"/>
      <c r="AA99" s="82"/>
      <c r="AB99" s="82"/>
      <c r="AC99" s="83"/>
      <c r="AD99" s="78"/>
    </row>
    <row r="100" ht="15.75" customHeight="1">
      <c r="A100" s="8" t="s">
        <v>53</v>
      </c>
      <c r="B100" s="9">
        <v>44246.0</v>
      </c>
      <c r="C100" s="10">
        <v>0.375</v>
      </c>
      <c r="D100" s="84">
        <v>0.5</v>
      </c>
      <c r="E100" s="85">
        <v>29.4</v>
      </c>
      <c r="F100" s="86">
        <v>22.7</v>
      </c>
      <c r="G100" s="86">
        <v>26.4</v>
      </c>
      <c r="H100" s="86">
        <v>25.0</v>
      </c>
      <c r="I100" s="86">
        <v>0.8</v>
      </c>
      <c r="J100" s="86" t="s">
        <v>70</v>
      </c>
      <c r="K100" s="86">
        <v>28.4</v>
      </c>
      <c r="L100" s="86">
        <v>9.5</v>
      </c>
      <c r="M100" s="86" t="s">
        <v>71</v>
      </c>
      <c r="N100" s="86">
        <v>80.48</v>
      </c>
      <c r="O100" s="86">
        <v>63.94</v>
      </c>
      <c r="P100" s="87"/>
      <c r="Q100" s="102" t="str">
        <f>E102</f>
        <v/>
      </c>
      <c r="R100" s="103">
        <f>F100</f>
        <v>22.7</v>
      </c>
      <c r="S100" s="103"/>
      <c r="T100" s="103">
        <f>IF(H100="","",6.1078*(10^(((7.5*H100)/(237.3+H100)))))</f>
        <v>31.67489286</v>
      </c>
      <c r="U100" s="22">
        <f t="shared" si="1"/>
        <v>30.55489286</v>
      </c>
      <c r="V100" s="103">
        <f>IF(G100="","",6.1078*(10^(((7.5*G100)/(237.3+G100)))))</f>
        <v>34.41422945</v>
      </c>
      <c r="W100" s="103">
        <f>IF(V100="","",(U100/V100)*100)</f>
        <v>88.78563707</v>
      </c>
      <c r="X100" s="104">
        <f>O98+L100-N100</f>
        <v>2.93</v>
      </c>
      <c r="Y100" s="91">
        <v>1.0</v>
      </c>
      <c r="Z100" s="92">
        <v>1.0</v>
      </c>
      <c r="AA100" s="92">
        <v>1.0</v>
      </c>
      <c r="AB100" s="92">
        <v>1.0</v>
      </c>
      <c r="AC100" s="93">
        <v>3.0</v>
      </c>
      <c r="AD100" s="88"/>
    </row>
    <row r="101" ht="15.75" customHeight="1">
      <c r="A101" s="4" t="s">
        <v>53</v>
      </c>
      <c r="B101" s="29">
        <v>44246.0</v>
      </c>
      <c r="C101" s="3">
        <v>0.625</v>
      </c>
      <c r="D101" s="74">
        <v>0.75</v>
      </c>
      <c r="E101" s="75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7"/>
      <c r="Q101" s="78"/>
      <c r="R101" s="79"/>
      <c r="S101" s="79"/>
      <c r="T101" s="79"/>
      <c r="U101" s="22" t="str">
        <f t="shared" si="1"/>
        <v/>
      </c>
      <c r="V101" s="79"/>
      <c r="W101" s="79"/>
      <c r="X101" s="80"/>
      <c r="Y101" s="81"/>
      <c r="Z101" s="82"/>
      <c r="AA101" s="82"/>
      <c r="AB101" s="82"/>
      <c r="AC101" s="83"/>
      <c r="AD101" s="78"/>
    </row>
    <row r="102" ht="15.75" customHeight="1">
      <c r="A102" s="8" t="s">
        <v>98</v>
      </c>
      <c r="B102" s="9">
        <v>44247.0</v>
      </c>
      <c r="C102" s="10">
        <v>0.375</v>
      </c>
      <c r="D102" s="84">
        <v>0.5</v>
      </c>
      <c r="E102" s="85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7"/>
      <c r="Q102" s="88"/>
      <c r="R102" s="89"/>
      <c r="S102" s="89"/>
      <c r="T102" s="89"/>
      <c r="U102" s="22" t="str">
        <f t="shared" si="1"/>
        <v/>
      </c>
      <c r="V102" s="89"/>
      <c r="W102" s="89"/>
      <c r="X102" s="90"/>
      <c r="Y102" s="91"/>
      <c r="Z102" s="92"/>
      <c r="AA102" s="92"/>
      <c r="AB102" s="92"/>
      <c r="AC102" s="93"/>
      <c r="AD102" s="88"/>
    </row>
    <row r="103" ht="15.75" customHeight="1">
      <c r="A103" s="4" t="s">
        <v>98</v>
      </c>
      <c r="B103" s="29">
        <v>44247.0</v>
      </c>
      <c r="C103" s="3">
        <v>0.625</v>
      </c>
      <c r="D103" s="74">
        <v>0.75</v>
      </c>
      <c r="E103" s="75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7"/>
      <c r="Q103" s="78"/>
      <c r="R103" s="79"/>
      <c r="S103" s="79"/>
      <c r="T103" s="79"/>
      <c r="U103" s="22" t="str">
        <f t="shared" si="1"/>
        <v/>
      </c>
      <c r="V103" s="79"/>
      <c r="W103" s="79"/>
      <c r="X103" s="80"/>
      <c r="Y103" s="81"/>
      <c r="Z103" s="82"/>
      <c r="AA103" s="82"/>
      <c r="AB103" s="82"/>
      <c r="AC103" s="83"/>
      <c r="AD103" s="78"/>
    </row>
    <row r="104" ht="15.75" customHeight="1">
      <c r="A104" s="8" t="s">
        <v>91</v>
      </c>
      <c r="B104" s="9">
        <v>44248.0</v>
      </c>
      <c r="C104" s="10">
        <v>0.375</v>
      </c>
      <c r="D104" s="84">
        <v>0.5</v>
      </c>
      <c r="E104" s="85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7"/>
      <c r="Q104" s="88"/>
      <c r="R104" s="89"/>
      <c r="S104" s="89"/>
      <c r="T104" s="89"/>
      <c r="U104" s="22" t="str">
        <f t="shared" si="1"/>
        <v/>
      </c>
      <c r="V104" s="89"/>
      <c r="W104" s="89"/>
      <c r="X104" s="90"/>
      <c r="Y104" s="91"/>
      <c r="Z104" s="92"/>
      <c r="AA104" s="92"/>
      <c r="AB104" s="92"/>
      <c r="AC104" s="93"/>
      <c r="AD104" s="88"/>
    </row>
    <row r="105" ht="15.75" customHeight="1">
      <c r="A105" s="4" t="s">
        <v>91</v>
      </c>
      <c r="B105" s="29">
        <v>44248.0</v>
      </c>
      <c r="C105" s="3">
        <v>0.625</v>
      </c>
      <c r="D105" s="74">
        <v>0.75</v>
      </c>
      <c r="E105" s="75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7"/>
      <c r="Q105" s="78"/>
      <c r="R105" s="79"/>
      <c r="S105" s="79"/>
      <c r="T105" s="79"/>
      <c r="U105" s="22" t="str">
        <f t="shared" si="1"/>
        <v/>
      </c>
      <c r="V105" s="79"/>
      <c r="W105" s="79"/>
      <c r="X105" s="80"/>
      <c r="Y105" s="81"/>
      <c r="Z105" s="82"/>
      <c r="AA105" s="82"/>
      <c r="AB105" s="82"/>
      <c r="AC105" s="83"/>
      <c r="AD105" s="78"/>
    </row>
    <row r="106" ht="15.75" customHeight="1">
      <c r="A106" s="8" t="s">
        <v>64</v>
      </c>
      <c r="B106" s="9">
        <v>44249.0</v>
      </c>
      <c r="C106" s="10">
        <v>0.375</v>
      </c>
      <c r="D106" s="84">
        <v>0.5</v>
      </c>
      <c r="E106" s="85">
        <v>32.4</v>
      </c>
      <c r="F106" s="86">
        <v>21.8</v>
      </c>
      <c r="G106" s="86">
        <v>25.0</v>
      </c>
      <c r="H106" s="86">
        <v>24.2</v>
      </c>
      <c r="I106" s="86">
        <v>0.7</v>
      </c>
      <c r="J106" s="86" t="s">
        <v>61</v>
      </c>
      <c r="K106" s="86">
        <v>27.2</v>
      </c>
      <c r="L106" s="86">
        <v>74.75</v>
      </c>
      <c r="M106" s="86" t="s">
        <v>71</v>
      </c>
      <c r="N106" s="86" t="s">
        <v>136</v>
      </c>
      <c r="O106" s="107">
        <v>64.98</v>
      </c>
      <c r="P106" s="87"/>
      <c r="Q106" s="102">
        <f>E108</f>
        <v>25.8</v>
      </c>
      <c r="R106" s="103">
        <f>F106</f>
        <v>21.8</v>
      </c>
      <c r="S106" s="103">
        <f>(Q106+R106)/2</f>
        <v>23.8</v>
      </c>
      <c r="T106" s="103">
        <f>IF(H106="","",6.1078*(10^(((7.5*H106)/(237.3+H106)))))</f>
        <v>30.19655962</v>
      </c>
      <c r="U106" s="22">
        <f t="shared" si="1"/>
        <v>29.55655962</v>
      </c>
      <c r="V106" s="103">
        <f>IF(G106="","",6.1078*(10^(((7.5*G106)/(237.3+G106)))))</f>
        <v>31.67489286</v>
      </c>
      <c r="W106" s="103">
        <f>IF(V106="","",(U106/V106)*100)</f>
        <v>93.31226392</v>
      </c>
      <c r="X106" s="90"/>
      <c r="Y106" s="91">
        <v>4.0</v>
      </c>
      <c r="Z106" s="92">
        <v>1.0</v>
      </c>
      <c r="AA106" s="92">
        <v>1.0</v>
      </c>
      <c r="AB106" s="92">
        <v>3.0</v>
      </c>
      <c r="AC106" s="93">
        <v>3.0</v>
      </c>
      <c r="AD106" s="88"/>
    </row>
    <row r="107" ht="15.75" customHeight="1">
      <c r="A107" s="4" t="s">
        <v>64</v>
      </c>
      <c r="B107" s="29">
        <v>44249.0</v>
      </c>
      <c r="C107" s="3">
        <v>0.625</v>
      </c>
      <c r="D107" s="74">
        <v>0.75</v>
      </c>
      <c r="E107" s="75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7"/>
      <c r="Q107" s="78"/>
      <c r="R107" s="79"/>
      <c r="S107" s="79"/>
      <c r="T107" s="79"/>
      <c r="U107" s="22" t="str">
        <f t="shared" si="1"/>
        <v/>
      </c>
      <c r="V107" s="79"/>
      <c r="W107" s="79"/>
      <c r="X107" s="80"/>
      <c r="Y107" s="81"/>
      <c r="Z107" s="82"/>
      <c r="AA107" s="82"/>
      <c r="AB107" s="82"/>
      <c r="AC107" s="83"/>
      <c r="AD107" s="78"/>
    </row>
    <row r="108" ht="15.75" customHeight="1">
      <c r="A108" s="8" t="s">
        <v>68</v>
      </c>
      <c r="B108" s="9">
        <v>44250.0</v>
      </c>
      <c r="C108" s="10">
        <v>0.375</v>
      </c>
      <c r="D108" s="84">
        <v>0.5</v>
      </c>
      <c r="E108" s="85">
        <v>25.8</v>
      </c>
      <c r="F108" s="86">
        <v>21.6</v>
      </c>
      <c r="G108" s="86">
        <v>25.4</v>
      </c>
      <c r="H108" s="86">
        <v>24.2</v>
      </c>
      <c r="I108" s="86">
        <v>0.8</v>
      </c>
      <c r="J108" s="86" t="s">
        <v>54</v>
      </c>
      <c r="K108" s="86">
        <v>27.8</v>
      </c>
      <c r="L108" s="86">
        <v>26.25</v>
      </c>
      <c r="M108" s="86" t="s">
        <v>71</v>
      </c>
      <c r="N108" s="86">
        <v>85.5</v>
      </c>
      <c r="O108" s="86">
        <v>75.76</v>
      </c>
      <c r="P108" s="87"/>
      <c r="Q108" s="102">
        <f>E110</f>
        <v>31.2</v>
      </c>
      <c r="R108" s="103">
        <f>F108</f>
        <v>21.6</v>
      </c>
      <c r="S108" s="103">
        <f>(Q108+R108)/2</f>
        <v>26.4</v>
      </c>
      <c r="T108" s="103">
        <f>IF(H108="","",6.1078*(10^(((7.5*H108)/(237.3+H108)))))</f>
        <v>30.19655962</v>
      </c>
      <c r="U108" s="22">
        <f t="shared" si="1"/>
        <v>29.23655962</v>
      </c>
      <c r="V108" s="103">
        <f>IF(G108="","",6.1078*(10^(((7.5*G108)/(237.3+G108)))))</f>
        <v>32.43744129</v>
      </c>
      <c r="W108" s="103">
        <f>IF(V108="","",(U108/V108)*100)</f>
        <v>90.13213885</v>
      </c>
      <c r="X108" s="104">
        <f>O106+L108-N108</f>
        <v>5.73</v>
      </c>
      <c r="Y108" s="91">
        <v>2.0</v>
      </c>
      <c r="Z108" s="92">
        <v>1.0</v>
      </c>
      <c r="AA108" s="92">
        <v>1.0</v>
      </c>
      <c r="AB108" s="92">
        <v>2.0</v>
      </c>
      <c r="AC108" s="93">
        <v>2.0</v>
      </c>
      <c r="AD108" s="88"/>
    </row>
    <row r="109" ht="15.75" customHeight="1">
      <c r="A109" s="4" t="s">
        <v>68</v>
      </c>
      <c r="B109" s="29">
        <v>44250.0</v>
      </c>
      <c r="C109" s="3">
        <v>0.625</v>
      </c>
      <c r="D109" s="74">
        <v>0.75</v>
      </c>
      <c r="E109" s="75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8"/>
      <c r="R109" s="79"/>
      <c r="S109" s="79"/>
      <c r="T109" s="79"/>
      <c r="U109" s="22" t="str">
        <f t="shared" si="1"/>
        <v/>
      </c>
      <c r="V109" s="79"/>
      <c r="W109" s="79"/>
      <c r="X109" s="80"/>
      <c r="Y109" s="81"/>
      <c r="Z109" s="82"/>
      <c r="AA109" s="82"/>
      <c r="AB109" s="82"/>
      <c r="AC109" s="83"/>
      <c r="AD109" s="78"/>
    </row>
    <row r="110" ht="15.75" customHeight="1">
      <c r="A110" s="8" t="s">
        <v>38</v>
      </c>
      <c r="B110" s="9">
        <v>44251.0</v>
      </c>
      <c r="C110" s="10">
        <v>0.375</v>
      </c>
      <c r="D110" s="84">
        <v>0.5</v>
      </c>
      <c r="E110" s="85">
        <v>31.2</v>
      </c>
      <c r="F110" s="86">
        <v>22.0</v>
      </c>
      <c r="G110" s="86">
        <v>27.8</v>
      </c>
      <c r="H110" s="86">
        <v>25.8</v>
      </c>
      <c r="I110" s="86">
        <v>2.0</v>
      </c>
      <c r="J110" s="86" t="s">
        <v>70</v>
      </c>
      <c r="K110" s="86">
        <v>28.8</v>
      </c>
      <c r="L110" s="86">
        <v>51.75</v>
      </c>
      <c r="M110" s="86" t="s">
        <v>71</v>
      </c>
      <c r="N110" s="86" t="s">
        <v>136</v>
      </c>
      <c r="O110" s="86">
        <v>85.18</v>
      </c>
      <c r="P110" s="87"/>
      <c r="Q110" s="102">
        <f>E112</f>
        <v>32.3</v>
      </c>
      <c r="R110" s="103">
        <f>F110</f>
        <v>22</v>
      </c>
      <c r="S110" s="103">
        <f>(Q110+R110)/2</f>
        <v>27.15</v>
      </c>
      <c r="T110" s="103">
        <f>IF(H110="","",6.1078*(10^(((7.5*H110)/(237.3+H110)))))</f>
        <v>33.21594473</v>
      </c>
      <c r="U110" s="22">
        <f t="shared" si="1"/>
        <v>31.61594473</v>
      </c>
      <c r="V110" s="103">
        <f>IF(G110="","",6.1078*(10^(((7.5*G110)/(237.3+G110)))))</f>
        <v>37.3577292</v>
      </c>
      <c r="W110" s="103">
        <f>IF(V110="","",(U110/V110)*100)</f>
        <v>84.6302637</v>
      </c>
      <c r="X110" s="104"/>
      <c r="Y110" s="91">
        <v>4.0</v>
      </c>
      <c r="Z110" s="92">
        <v>1.0</v>
      </c>
      <c r="AA110" s="92">
        <v>1.0</v>
      </c>
      <c r="AB110" s="92">
        <v>2.0</v>
      </c>
      <c r="AC110" s="93">
        <v>2.0</v>
      </c>
      <c r="AD110" s="88"/>
    </row>
    <row r="111" ht="15.75" customHeight="1">
      <c r="A111" s="4" t="s">
        <v>38</v>
      </c>
      <c r="B111" s="29">
        <v>44251.0</v>
      </c>
      <c r="C111" s="3">
        <v>0.625</v>
      </c>
      <c r="D111" s="74">
        <v>0.75</v>
      </c>
      <c r="E111" s="75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7"/>
      <c r="Q111" s="78"/>
      <c r="R111" s="79"/>
      <c r="S111" s="79"/>
      <c r="T111" s="79"/>
      <c r="U111" s="22" t="str">
        <f t="shared" si="1"/>
        <v/>
      </c>
      <c r="V111" s="79"/>
      <c r="W111" s="79"/>
      <c r="X111" s="80"/>
      <c r="Y111" s="81"/>
      <c r="Z111" s="82"/>
      <c r="AA111" s="82"/>
      <c r="AB111" s="82"/>
      <c r="AC111" s="83"/>
      <c r="AD111" s="78"/>
    </row>
    <row r="112" ht="15.75" customHeight="1">
      <c r="A112" s="8" t="s">
        <v>48</v>
      </c>
      <c r="B112" s="9">
        <v>44252.0</v>
      </c>
      <c r="C112" s="10">
        <v>0.375</v>
      </c>
      <c r="D112" s="84">
        <v>0.5</v>
      </c>
      <c r="E112" s="85">
        <v>32.3</v>
      </c>
      <c r="F112" s="86">
        <v>22.0</v>
      </c>
      <c r="G112" s="86">
        <v>27.8</v>
      </c>
      <c r="H112" s="86">
        <v>25.9</v>
      </c>
      <c r="I112" s="86">
        <v>0.2</v>
      </c>
      <c r="J112" s="86" t="s">
        <v>70</v>
      </c>
      <c r="K112" s="86">
        <v>26.8</v>
      </c>
      <c r="L112" s="86">
        <v>34.5</v>
      </c>
      <c r="M112" s="86" t="s">
        <v>71</v>
      </c>
      <c r="N112" s="86" t="s">
        <v>136</v>
      </c>
      <c r="O112" s="86">
        <v>72.09</v>
      </c>
      <c r="P112" s="87"/>
      <c r="Q112" s="102">
        <f>E114</f>
        <v>32.2</v>
      </c>
      <c r="R112" s="103">
        <f>F112</f>
        <v>22</v>
      </c>
      <c r="S112" s="103">
        <f>(Q112+R112)/2</f>
        <v>27.1</v>
      </c>
      <c r="T112" s="103">
        <f>IF(H112="","",6.1078*(10^(((7.5*H112)/(237.3+H112)))))</f>
        <v>33.41309631</v>
      </c>
      <c r="U112" s="22">
        <f t="shared" si="1"/>
        <v>31.89309631</v>
      </c>
      <c r="V112" s="103">
        <f>IF(G112="","",6.1078*(10^(((7.5*G112)/(237.3+G112)))))</f>
        <v>37.3577292</v>
      </c>
      <c r="W112" s="103">
        <f>IF(V112="","",(U112/V112)*100)</f>
        <v>85.3721492</v>
      </c>
      <c r="X112" s="90"/>
      <c r="Y112" s="91">
        <v>4.0</v>
      </c>
      <c r="Z112" s="92">
        <v>1.0</v>
      </c>
      <c r="AA112" s="92">
        <v>1.0</v>
      </c>
      <c r="AB112" s="92">
        <v>2.0</v>
      </c>
      <c r="AC112" s="93">
        <v>2.0</v>
      </c>
      <c r="AD112" s="88"/>
    </row>
    <row r="113" ht="15.75" customHeight="1">
      <c r="A113" s="4" t="s">
        <v>48</v>
      </c>
      <c r="B113" s="29">
        <v>44252.0</v>
      </c>
      <c r="C113" s="3">
        <v>0.625</v>
      </c>
      <c r="D113" s="74">
        <v>0.75</v>
      </c>
      <c r="E113" s="75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7"/>
      <c r="Q113" s="78"/>
      <c r="R113" s="79"/>
      <c r="S113" s="79"/>
      <c r="T113" s="79"/>
      <c r="U113" s="22" t="str">
        <f t="shared" si="1"/>
        <v/>
      </c>
      <c r="V113" s="79"/>
      <c r="W113" s="79"/>
      <c r="X113" s="80"/>
      <c r="Y113" s="81"/>
      <c r="Z113" s="82"/>
      <c r="AA113" s="82"/>
      <c r="AB113" s="82"/>
      <c r="AC113" s="83"/>
      <c r="AD113" s="78"/>
    </row>
    <row r="114" ht="15.75" customHeight="1">
      <c r="A114" s="8" t="s">
        <v>53</v>
      </c>
      <c r="B114" s="9">
        <v>44253.0</v>
      </c>
      <c r="C114" s="10">
        <v>0.375</v>
      </c>
      <c r="D114" s="84">
        <v>0.5</v>
      </c>
      <c r="E114" s="85">
        <v>32.2</v>
      </c>
      <c r="F114" s="86">
        <v>22.8</v>
      </c>
      <c r="G114" s="86">
        <v>27.4</v>
      </c>
      <c r="H114" s="86">
        <v>25.8</v>
      </c>
      <c r="I114" s="86">
        <v>0.8</v>
      </c>
      <c r="J114" s="86" t="s">
        <v>61</v>
      </c>
      <c r="K114" s="86">
        <v>27.5</v>
      </c>
      <c r="L114" s="86">
        <v>10.25</v>
      </c>
      <c r="M114" s="86" t="s">
        <v>71</v>
      </c>
      <c r="N114" s="86">
        <v>77.32</v>
      </c>
      <c r="O114" s="86"/>
      <c r="P114" s="87"/>
      <c r="Q114" s="102" t="str">
        <f>E116</f>
        <v/>
      </c>
      <c r="R114" s="103">
        <f>F114</f>
        <v>22.8</v>
      </c>
      <c r="S114" s="103"/>
      <c r="T114" s="103">
        <f>IF(H114="","",6.1078*(10^(((7.5*H114)/(237.3+H114)))))</f>
        <v>33.21594473</v>
      </c>
      <c r="U114" s="22">
        <f t="shared" si="1"/>
        <v>31.93594473</v>
      </c>
      <c r="V114" s="103">
        <f>IF(G114="","",6.1078*(10^(((7.5*G114)/(237.3+G114)))))</f>
        <v>36.49517019</v>
      </c>
      <c r="W114" s="103">
        <f>IF(V114="","",(U114/V114)*100)</f>
        <v>87.50731829</v>
      </c>
      <c r="X114" s="104">
        <f>O112+L114-N114</f>
        <v>5.02</v>
      </c>
      <c r="Y114" s="91"/>
      <c r="Z114" s="92">
        <v>1.0</v>
      </c>
      <c r="AA114" s="92">
        <v>1.0</v>
      </c>
      <c r="AB114" s="92">
        <v>2.0</v>
      </c>
      <c r="AC114" s="93">
        <v>2.0</v>
      </c>
      <c r="AD114" s="88"/>
    </row>
    <row r="115" ht="15.75" customHeight="1">
      <c r="A115" s="4" t="s">
        <v>53</v>
      </c>
      <c r="B115" s="29">
        <v>44253.0</v>
      </c>
      <c r="C115" s="3">
        <v>0.625</v>
      </c>
      <c r="D115" s="74">
        <v>0.75</v>
      </c>
      <c r="E115" s="75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7"/>
      <c r="Q115" s="78"/>
      <c r="R115" s="79"/>
      <c r="S115" s="79"/>
      <c r="T115" s="79"/>
      <c r="U115" s="22" t="str">
        <f t="shared" si="1"/>
        <v/>
      </c>
      <c r="V115" s="79"/>
      <c r="W115" s="79"/>
      <c r="X115" s="80"/>
      <c r="Y115" s="81"/>
      <c r="Z115" s="82"/>
      <c r="AA115" s="82"/>
      <c r="AB115" s="82"/>
      <c r="AC115" s="83"/>
      <c r="AD115" s="78"/>
    </row>
    <row r="116" ht="15.75" customHeight="1">
      <c r="A116" s="8" t="s">
        <v>98</v>
      </c>
      <c r="B116" s="9">
        <v>44254.0</v>
      </c>
      <c r="C116" s="10">
        <v>0.375</v>
      </c>
      <c r="D116" s="84">
        <v>0.5</v>
      </c>
      <c r="E116" s="85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7"/>
      <c r="Q116" s="88"/>
      <c r="R116" s="89"/>
      <c r="S116" s="89"/>
      <c r="T116" s="89"/>
      <c r="U116" s="22" t="str">
        <f t="shared" si="1"/>
        <v/>
      </c>
      <c r="V116" s="89"/>
      <c r="W116" s="89"/>
      <c r="X116" s="90"/>
      <c r="Y116" s="91"/>
      <c r="Z116" s="92"/>
      <c r="AA116" s="92"/>
      <c r="AB116" s="92"/>
      <c r="AC116" s="93"/>
      <c r="AD116" s="88"/>
    </row>
    <row r="117" ht="15.75" customHeight="1">
      <c r="A117" s="4" t="s">
        <v>98</v>
      </c>
      <c r="B117" s="29">
        <v>44254.0</v>
      </c>
      <c r="C117" s="3">
        <v>0.625</v>
      </c>
      <c r="D117" s="74">
        <v>0.75</v>
      </c>
      <c r="E117" s="75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7"/>
      <c r="Q117" s="78"/>
      <c r="R117" s="79"/>
      <c r="S117" s="79"/>
      <c r="T117" s="79"/>
      <c r="U117" s="22" t="str">
        <f t="shared" si="1"/>
        <v/>
      </c>
      <c r="V117" s="79"/>
      <c r="W117" s="79"/>
      <c r="X117" s="80"/>
      <c r="Y117" s="81"/>
      <c r="Z117" s="82"/>
      <c r="AA117" s="82"/>
      <c r="AB117" s="82"/>
      <c r="AC117" s="83"/>
      <c r="AD117" s="78"/>
    </row>
    <row r="118" ht="15.75" customHeight="1">
      <c r="A118" s="8" t="s">
        <v>91</v>
      </c>
      <c r="B118" s="9">
        <v>44255.0</v>
      </c>
      <c r="C118" s="10">
        <v>0.375</v>
      </c>
      <c r="D118" s="84">
        <v>0.5</v>
      </c>
      <c r="E118" s="85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7"/>
      <c r="Q118" s="88"/>
      <c r="R118" s="89"/>
      <c r="S118" s="89"/>
      <c r="T118" s="89"/>
      <c r="U118" s="22" t="str">
        <f t="shared" si="1"/>
        <v/>
      </c>
      <c r="V118" s="89"/>
      <c r="W118" s="89"/>
      <c r="X118" s="90"/>
      <c r="Y118" s="91"/>
      <c r="Z118" s="92"/>
      <c r="AA118" s="92"/>
      <c r="AB118" s="92"/>
      <c r="AC118" s="93"/>
      <c r="AD118" s="88"/>
    </row>
    <row r="119" ht="15.75" customHeight="1">
      <c r="A119" s="4" t="s">
        <v>91</v>
      </c>
      <c r="B119" s="29">
        <v>44255.0</v>
      </c>
      <c r="C119" s="3">
        <v>0.625</v>
      </c>
      <c r="D119" s="74">
        <v>0.75</v>
      </c>
      <c r="E119" s="75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7"/>
      <c r="Q119" s="78"/>
      <c r="R119" s="79"/>
      <c r="S119" s="79"/>
      <c r="T119" s="79"/>
      <c r="U119" s="22" t="str">
        <f t="shared" si="1"/>
        <v/>
      </c>
      <c r="V119" s="79"/>
      <c r="W119" s="79"/>
      <c r="X119" s="80"/>
      <c r="Y119" s="81"/>
      <c r="Z119" s="82"/>
      <c r="AA119" s="82"/>
      <c r="AB119" s="82"/>
      <c r="AC119" s="83"/>
      <c r="AD119" s="78"/>
    </row>
    <row r="120" ht="15.75" customHeight="1">
      <c r="A120" s="8" t="s">
        <v>64</v>
      </c>
      <c r="B120" s="9">
        <v>44256.0</v>
      </c>
      <c r="C120" s="10">
        <v>0.375</v>
      </c>
      <c r="D120" s="84">
        <v>0.5</v>
      </c>
      <c r="E120" s="85">
        <v>32.4</v>
      </c>
      <c r="F120" s="86">
        <v>22.4</v>
      </c>
      <c r="G120" s="86">
        <v>25.8</v>
      </c>
      <c r="H120" s="86">
        <v>24.7</v>
      </c>
      <c r="I120" s="86">
        <v>1.0</v>
      </c>
      <c r="J120" s="86" t="s">
        <v>74</v>
      </c>
      <c r="K120" s="86">
        <v>28.8</v>
      </c>
      <c r="L120" s="86">
        <v>57.25</v>
      </c>
      <c r="M120" s="86" t="s">
        <v>71</v>
      </c>
      <c r="N120" s="86" t="s">
        <v>136</v>
      </c>
      <c r="O120" s="86">
        <v>63.7</v>
      </c>
      <c r="P120" s="87"/>
      <c r="Q120" s="102">
        <f>E122</f>
        <v>30.8</v>
      </c>
      <c r="R120" s="103">
        <f>F120</f>
        <v>22.4</v>
      </c>
      <c r="S120" s="103">
        <f>(Q120+R120)/2</f>
        <v>26.6</v>
      </c>
      <c r="T120" s="103">
        <f>IF(H120="","",6.1078*(10^(((7.5*H120)/(237.3+H120)))))</f>
        <v>31.11328566</v>
      </c>
      <c r="U120" s="22">
        <f t="shared" si="1"/>
        <v>30.23328566</v>
      </c>
      <c r="V120" s="103">
        <f>IF(G120="","",6.1078*(10^(((7.5*G120)/(237.3+G120)))))</f>
        <v>33.21594473</v>
      </c>
      <c r="W120" s="103">
        <f>IF(V120="","",(U120/V120)*100)</f>
        <v>91.02039969</v>
      </c>
      <c r="X120" s="90"/>
      <c r="Y120" s="91">
        <v>3.0</v>
      </c>
      <c r="Z120" s="92">
        <v>1.0</v>
      </c>
      <c r="AA120" s="92">
        <v>1.0</v>
      </c>
      <c r="AB120" s="92">
        <v>1.0</v>
      </c>
      <c r="AC120" s="93">
        <v>3.0</v>
      </c>
      <c r="AD120" s="88"/>
    </row>
    <row r="121" ht="15.75" customHeight="1">
      <c r="A121" s="4" t="s">
        <v>64</v>
      </c>
      <c r="B121" s="29">
        <v>44256.0</v>
      </c>
      <c r="C121" s="3">
        <v>0.625</v>
      </c>
      <c r="D121" s="74">
        <v>0.75</v>
      </c>
      <c r="E121" s="75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7"/>
      <c r="Q121" s="78"/>
      <c r="R121" s="79"/>
      <c r="S121" s="79"/>
      <c r="T121" s="79"/>
      <c r="U121" s="22" t="str">
        <f t="shared" si="1"/>
        <v/>
      </c>
      <c r="V121" s="79"/>
      <c r="W121" s="79"/>
      <c r="X121" s="80"/>
      <c r="Y121" s="81"/>
      <c r="Z121" s="82"/>
      <c r="AA121" s="82"/>
      <c r="AB121" s="82"/>
      <c r="AC121" s="83"/>
      <c r="AD121" s="78"/>
    </row>
    <row r="122" ht="15.75" customHeight="1">
      <c r="A122" s="8" t="s">
        <v>68</v>
      </c>
      <c r="B122" s="9">
        <v>44257.0</v>
      </c>
      <c r="C122" s="10">
        <v>0.375</v>
      </c>
      <c r="D122" s="84">
        <v>0.5</v>
      </c>
      <c r="E122" s="85">
        <v>30.8</v>
      </c>
      <c r="F122" s="86">
        <v>21.0</v>
      </c>
      <c r="G122" s="86">
        <v>25.2</v>
      </c>
      <c r="H122" s="86">
        <v>23.6</v>
      </c>
      <c r="I122" s="86">
        <v>1.6</v>
      </c>
      <c r="J122" s="86" t="s">
        <v>61</v>
      </c>
      <c r="K122" s="86">
        <v>28.6</v>
      </c>
      <c r="L122" s="86">
        <v>5.0</v>
      </c>
      <c r="M122" s="86" t="s">
        <v>71</v>
      </c>
      <c r="N122" s="86">
        <v>67.72</v>
      </c>
      <c r="O122" s="86"/>
      <c r="P122" s="87"/>
      <c r="Q122" s="102">
        <f>E124</f>
        <v>31.2</v>
      </c>
      <c r="R122" s="103">
        <f>F122</f>
        <v>21</v>
      </c>
      <c r="S122" s="103">
        <f>(Q122+R122)/2</f>
        <v>26.1</v>
      </c>
      <c r="T122" s="103">
        <f>IF(H122="","",6.1078*(10^(((7.5*H122)/(237.3+H122)))))</f>
        <v>29.12766416</v>
      </c>
      <c r="U122" s="22">
        <f t="shared" si="1"/>
        <v>27.84766416</v>
      </c>
      <c r="V122" s="103">
        <f>IF(G122="","",6.1078*(10^(((7.5*G122)/(237.3+G122)))))</f>
        <v>32.05419006</v>
      </c>
      <c r="W122" s="103">
        <f>IF(V122="","",(U122/V122)*100)</f>
        <v>86.87682986</v>
      </c>
      <c r="X122" s="103">
        <f>O120+L122-N122</f>
        <v>0.98</v>
      </c>
      <c r="Y122" s="91"/>
      <c r="Z122" s="92">
        <v>1.0</v>
      </c>
      <c r="AA122" s="92">
        <v>1.0</v>
      </c>
      <c r="AB122" s="92">
        <v>3.0</v>
      </c>
      <c r="AC122" s="93">
        <v>2.0</v>
      </c>
      <c r="AD122" s="88"/>
    </row>
    <row r="123" ht="15.75" customHeight="1">
      <c r="A123" s="4" t="s">
        <v>68</v>
      </c>
      <c r="B123" s="29">
        <v>44257.0</v>
      </c>
      <c r="C123" s="3">
        <v>0.625</v>
      </c>
      <c r="D123" s="74">
        <v>0.75</v>
      </c>
      <c r="E123" s="75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7"/>
      <c r="Q123" s="78"/>
      <c r="R123" s="79"/>
      <c r="S123" s="79"/>
      <c r="T123" s="79"/>
      <c r="U123" s="22" t="str">
        <f t="shared" si="1"/>
        <v/>
      </c>
      <c r="V123" s="79"/>
      <c r="W123" s="79"/>
      <c r="X123" s="80"/>
      <c r="Y123" s="81"/>
      <c r="Z123" s="82"/>
      <c r="AA123" s="82"/>
      <c r="AB123" s="82"/>
      <c r="AC123" s="83"/>
      <c r="AD123" s="78"/>
    </row>
    <row r="124" ht="15.75" customHeight="1">
      <c r="A124" s="8" t="s">
        <v>38</v>
      </c>
      <c r="B124" s="9">
        <v>44258.0</v>
      </c>
      <c r="C124" s="10">
        <v>0.375</v>
      </c>
      <c r="D124" s="84">
        <v>0.5</v>
      </c>
      <c r="E124" s="85">
        <v>31.2</v>
      </c>
      <c r="F124" s="86">
        <v>22.4</v>
      </c>
      <c r="G124" s="86">
        <v>27.4</v>
      </c>
      <c r="H124" s="86">
        <v>25.0</v>
      </c>
      <c r="I124" s="86">
        <v>1.0</v>
      </c>
      <c r="J124" s="86" t="s">
        <v>70</v>
      </c>
      <c r="K124" s="86">
        <v>28.4</v>
      </c>
      <c r="L124" s="86">
        <v>1.5</v>
      </c>
      <c r="M124" s="86" t="s">
        <v>71</v>
      </c>
      <c r="N124" s="86">
        <v>65.64</v>
      </c>
      <c r="O124" s="86"/>
      <c r="P124" s="87"/>
      <c r="Q124" s="102">
        <f>E126</f>
        <v>32.7</v>
      </c>
      <c r="R124" s="103">
        <f>F124</f>
        <v>22.4</v>
      </c>
      <c r="S124" s="103">
        <f>(Q124+R124)/2</f>
        <v>27.55</v>
      </c>
      <c r="T124" s="103">
        <f>IF(H124="","",6.1078*(10^(((7.5*H124)/(237.3+H124)))))</f>
        <v>31.67489286</v>
      </c>
      <c r="U124" s="22">
        <f t="shared" si="1"/>
        <v>29.75489286</v>
      </c>
      <c r="V124" s="103">
        <f>IF(G124="","",6.1078*(10^(((7.5*G124)/(237.3+G124)))))</f>
        <v>36.49517019</v>
      </c>
      <c r="W124" s="103">
        <f>IF(V124="","",(U124/V124)*100)</f>
        <v>81.5310429</v>
      </c>
      <c r="X124" s="103">
        <f>N122+L124-N124</f>
        <v>3.58</v>
      </c>
      <c r="Y124" s="91"/>
      <c r="Z124" s="92">
        <v>1.0</v>
      </c>
      <c r="AA124" s="92">
        <v>1.0</v>
      </c>
      <c r="AB124" s="92">
        <v>3.0</v>
      </c>
      <c r="AC124" s="93">
        <v>2.0</v>
      </c>
      <c r="AD124" s="88"/>
    </row>
    <row r="125" ht="15.75" customHeight="1">
      <c r="A125" s="4" t="s">
        <v>38</v>
      </c>
      <c r="B125" s="29">
        <v>44258.0</v>
      </c>
      <c r="C125" s="3">
        <v>0.625</v>
      </c>
      <c r="D125" s="74">
        <v>0.75</v>
      </c>
      <c r="E125" s="75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7"/>
      <c r="Q125" s="78"/>
      <c r="R125" s="79"/>
      <c r="S125" s="79"/>
      <c r="T125" s="79"/>
      <c r="U125" s="22" t="str">
        <f t="shared" si="1"/>
        <v/>
      </c>
      <c r="V125" s="79"/>
      <c r="W125" s="79"/>
      <c r="X125" s="80"/>
      <c r="Y125" s="81"/>
      <c r="Z125" s="82"/>
      <c r="AA125" s="82"/>
      <c r="AB125" s="82"/>
      <c r="AC125" s="83"/>
      <c r="AD125" s="78"/>
    </row>
    <row r="126" ht="15.75" customHeight="1">
      <c r="A126" s="8" t="s">
        <v>48</v>
      </c>
      <c r="B126" s="9">
        <v>44259.0</v>
      </c>
      <c r="C126" s="10">
        <v>0.375</v>
      </c>
      <c r="D126" s="84">
        <v>0.5</v>
      </c>
      <c r="E126" s="85">
        <v>32.7</v>
      </c>
      <c r="F126" s="86">
        <v>21.4</v>
      </c>
      <c r="G126" s="86">
        <v>28.8</v>
      </c>
      <c r="H126" s="86">
        <v>26.8</v>
      </c>
      <c r="I126" s="86">
        <v>0.7</v>
      </c>
      <c r="J126" s="86" t="s">
        <v>70</v>
      </c>
      <c r="K126" s="86">
        <v>27.1</v>
      </c>
      <c r="L126" s="86">
        <v>23.25</v>
      </c>
      <c r="M126" s="86" t="s">
        <v>71</v>
      </c>
      <c r="N126" s="86">
        <v>77.66</v>
      </c>
      <c r="O126" s="86"/>
      <c r="P126" s="87"/>
      <c r="Q126" s="102">
        <f>E128</f>
        <v>32.8</v>
      </c>
      <c r="R126" s="103">
        <f>F126</f>
        <v>21.4</v>
      </c>
      <c r="S126" s="103">
        <f>(Q126+R126)/2</f>
        <v>27.1</v>
      </c>
      <c r="T126" s="103">
        <f>IF(H126="","",6.1078*(10^(((7.5*H126)/(237.3+H126)))))</f>
        <v>35.23385461</v>
      </c>
      <c r="U126" s="22">
        <f t="shared" si="1"/>
        <v>33.63385461</v>
      </c>
      <c r="V126" s="103">
        <f>IF(G126="","",6.1078*(10^(((7.5*G126)/(237.3+G126)))))</f>
        <v>39.59220806</v>
      </c>
      <c r="W126" s="103">
        <f>IF(V126="","",(U126/V126)*100)</f>
        <v>84.9506917</v>
      </c>
      <c r="X126" s="103">
        <f>N124+L126-N126</f>
        <v>11.23</v>
      </c>
      <c r="Y126" s="91"/>
      <c r="Z126" s="92">
        <v>1.0</v>
      </c>
      <c r="AA126" s="92">
        <v>1.0</v>
      </c>
      <c r="AB126" s="92">
        <v>3.0</v>
      </c>
      <c r="AC126" s="93">
        <v>2.0</v>
      </c>
      <c r="AD126" s="88"/>
    </row>
    <row r="127" ht="15.75" customHeight="1">
      <c r="A127" s="4" t="s">
        <v>48</v>
      </c>
      <c r="B127" s="55">
        <v>44259.0</v>
      </c>
      <c r="C127" s="3">
        <v>0.625</v>
      </c>
      <c r="D127" s="74">
        <v>0.75</v>
      </c>
      <c r="E127" s="75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7"/>
      <c r="Q127" s="78"/>
      <c r="R127" s="79"/>
      <c r="S127" s="79"/>
      <c r="T127" s="79"/>
      <c r="U127" s="22" t="str">
        <f t="shared" si="1"/>
        <v/>
      </c>
      <c r="V127" s="79"/>
      <c r="W127" s="79"/>
      <c r="X127" s="80"/>
      <c r="Y127" s="81"/>
      <c r="Z127" s="82"/>
      <c r="AA127" s="82"/>
      <c r="AB127" s="82"/>
      <c r="AC127" s="83"/>
      <c r="AD127" s="78"/>
    </row>
    <row r="128" ht="15.75" customHeight="1">
      <c r="A128" s="8" t="s">
        <v>53</v>
      </c>
      <c r="B128" s="9">
        <v>44260.0</v>
      </c>
      <c r="C128" s="10">
        <v>0.375</v>
      </c>
      <c r="D128" s="84">
        <v>0.5</v>
      </c>
      <c r="E128" s="85">
        <v>32.8</v>
      </c>
      <c r="F128" s="86">
        <v>22.8</v>
      </c>
      <c r="G128" s="86">
        <v>26.0</v>
      </c>
      <c r="H128" s="86">
        <v>25.0</v>
      </c>
      <c r="I128" s="86">
        <v>1.6</v>
      </c>
      <c r="J128" s="86" t="s">
        <v>70</v>
      </c>
      <c r="K128" s="86">
        <v>27.5</v>
      </c>
      <c r="L128" s="86">
        <v>0.0</v>
      </c>
      <c r="M128" s="86" t="s">
        <v>71</v>
      </c>
      <c r="N128" s="86">
        <v>72.34</v>
      </c>
      <c r="O128" s="86"/>
      <c r="P128" s="87"/>
      <c r="Q128" s="102" t="str">
        <f>E130</f>
        <v/>
      </c>
      <c r="R128" s="103">
        <f>F128</f>
        <v>22.8</v>
      </c>
      <c r="S128" s="103"/>
      <c r="T128" s="103">
        <f>IF(H128="","",6.1078*(10^(((7.5*H128)/(237.3+H128)))))</f>
        <v>31.67489286</v>
      </c>
      <c r="U128" s="22">
        <f t="shared" si="1"/>
        <v>30.87489286</v>
      </c>
      <c r="V128" s="103">
        <f>IF(G128="","",6.1078*(10^(((7.5*G128)/(237.3+G128)))))</f>
        <v>33.61126698</v>
      </c>
      <c r="W128" s="103">
        <f>IF(V128="","",(U128/V128)*100)</f>
        <v>91.85875937</v>
      </c>
      <c r="X128" s="103">
        <f>N126+L128-N128</f>
        <v>5.32</v>
      </c>
      <c r="Y128" s="91"/>
      <c r="Z128" s="92">
        <v>1.0</v>
      </c>
      <c r="AA128" s="92">
        <v>1.0</v>
      </c>
      <c r="AB128" s="92">
        <v>2.0</v>
      </c>
      <c r="AC128" s="93">
        <v>2.0</v>
      </c>
      <c r="AD128" s="88"/>
    </row>
    <row r="129" ht="15.75" customHeight="1">
      <c r="A129" s="4" t="s">
        <v>53</v>
      </c>
      <c r="B129" s="29">
        <v>44260.0</v>
      </c>
      <c r="C129" s="3">
        <v>0.625</v>
      </c>
      <c r="D129" s="74">
        <v>0.75</v>
      </c>
      <c r="E129" s="75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7"/>
      <c r="Q129" s="78"/>
      <c r="R129" s="79"/>
      <c r="S129" s="79"/>
      <c r="T129" s="79"/>
      <c r="U129" s="22" t="str">
        <f t="shared" si="1"/>
        <v/>
      </c>
      <c r="V129" s="79"/>
      <c r="W129" s="79"/>
      <c r="X129" s="80"/>
      <c r="Y129" s="81"/>
      <c r="Z129" s="82"/>
      <c r="AA129" s="82"/>
      <c r="AB129" s="82"/>
      <c r="AC129" s="83"/>
      <c r="AD129" s="78"/>
    </row>
    <row r="130" ht="15.75" customHeight="1">
      <c r="A130" s="8" t="s">
        <v>98</v>
      </c>
      <c r="B130" s="9">
        <v>44261.0</v>
      </c>
      <c r="C130" s="10">
        <v>0.375</v>
      </c>
      <c r="D130" s="84">
        <v>0.5</v>
      </c>
      <c r="E130" s="85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7"/>
      <c r="Q130" s="88"/>
      <c r="R130" s="89"/>
      <c r="S130" s="89"/>
      <c r="T130" s="89"/>
      <c r="U130" s="22" t="str">
        <f t="shared" si="1"/>
        <v/>
      </c>
      <c r="V130" s="89"/>
      <c r="W130" s="89"/>
      <c r="X130" s="90"/>
      <c r="Y130" s="91"/>
      <c r="Z130" s="92"/>
      <c r="AA130" s="92"/>
      <c r="AB130" s="92"/>
      <c r="AC130" s="93"/>
      <c r="AD130" s="88"/>
    </row>
    <row r="131" ht="15.75" customHeight="1">
      <c r="A131" s="4" t="s">
        <v>98</v>
      </c>
      <c r="B131" s="29">
        <v>44261.0</v>
      </c>
      <c r="C131" s="3">
        <v>0.625</v>
      </c>
      <c r="D131" s="74">
        <v>0.75</v>
      </c>
      <c r="E131" s="75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7"/>
      <c r="Q131" s="78"/>
      <c r="R131" s="79"/>
      <c r="S131" s="79"/>
      <c r="T131" s="79"/>
      <c r="U131" s="22" t="str">
        <f t="shared" si="1"/>
        <v/>
      </c>
      <c r="V131" s="79"/>
      <c r="W131" s="79"/>
      <c r="X131" s="80"/>
      <c r="Y131" s="81"/>
      <c r="Z131" s="82"/>
      <c r="AA131" s="82"/>
      <c r="AB131" s="82"/>
      <c r="AC131" s="83"/>
      <c r="AD131" s="78"/>
    </row>
    <row r="132" ht="15.75" customHeight="1">
      <c r="A132" s="8" t="s">
        <v>91</v>
      </c>
      <c r="B132" s="9">
        <v>44262.0</v>
      </c>
      <c r="C132" s="10">
        <v>0.375</v>
      </c>
      <c r="D132" s="84">
        <v>0.5</v>
      </c>
      <c r="E132" s="85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7"/>
      <c r="Q132" s="88"/>
      <c r="R132" s="89"/>
      <c r="S132" s="89"/>
      <c r="T132" s="89"/>
      <c r="U132" s="22" t="str">
        <f t="shared" si="1"/>
        <v/>
      </c>
      <c r="V132" s="89"/>
      <c r="W132" s="89"/>
      <c r="X132" s="90"/>
      <c r="Y132" s="91"/>
      <c r="Z132" s="92"/>
      <c r="AA132" s="92"/>
      <c r="AB132" s="92"/>
      <c r="AC132" s="93"/>
      <c r="AD132" s="88"/>
    </row>
    <row r="133" ht="15.75" customHeight="1">
      <c r="A133" s="4" t="s">
        <v>91</v>
      </c>
      <c r="B133" s="29">
        <v>44262.0</v>
      </c>
      <c r="C133" s="3">
        <v>0.625</v>
      </c>
      <c r="D133" s="74">
        <v>0.75</v>
      </c>
      <c r="E133" s="75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7"/>
      <c r="Q133" s="78"/>
      <c r="R133" s="79"/>
      <c r="S133" s="79"/>
      <c r="T133" s="79"/>
      <c r="U133" s="22" t="str">
        <f t="shared" si="1"/>
        <v/>
      </c>
      <c r="V133" s="79"/>
      <c r="W133" s="79"/>
      <c r="X133" s="80"/>
      <c r="Y133" s="81"/>
      <c r="Z133" s="82"/>
      <c r="AA133" s="82"/>
      <c r="AB133" s="82"/>
      <c r="AC133" s="83"/>
      <c r="AD133" s="78"/>
    </row>
    <row r="134" ht="15.75" customHeight="1">
      <c r="A134" s="8" t="s">
        <v>64</v>
      </c>
      <c r="B134" s="9">
        <v>44263.0</v>
      </c>
      <c r="C134" s="10">
        <v>0.375</v>
      </c>
      <c r="D134" s="84">
        <v>0.5</v>
      </c>
      <c r="E134" s="85">
        <v>32.9</v>
      </c>
      <c r="F134" s="86">
        <v>21.8</v>
      </c>
      <c r="G134" s="86">
        <v>28.8</v>
      </c>
      <c r="H134" s="86">
        <v>26.5</v>
      </c>
      <c r="I134" s="86">
        <v>1.3</v>
      </c>
      <c r="J134" s="86" t="s">
        <v>61</v>
      </c>
      <c r="K134" s="86">
        <v>28.8</v>
      </c>
      <c r="L134" s="86">
        <v>29.75</v>
      </c>
      <c r="M134" s="86" t="s">
        <v>71</v>
      </c>
      <c r="N134" s="86">
        <v>86.0</v>
      </c>
      <c r="O134" s="86"/>
      <c r="P134" s="87"/>
      <c r="Q134" s="102">
        <f>E136</f>
        <v>32.2</v>
      </c>
      <c r="R134" s="103">
        <f>F134</f>
        <v>21.8</v>
      </c>
      <c r="S134" s="103">
        <f>(Q134+R134)/2</f>
        <v>27</v>
      </c>
      <c r="T134" s="103">
        <f>IF(H134="","",6.1078*(10^(((7.5*H134)/(237.3+H134)))))</f>
        <v>34.61756235</v>
      </c>
      <c r="U134" s="22">
        <f t="shared" si="1"/>
        <v>32.77756235</v>
      </c>
      <c r="V134" s="103">
        <f>IF(G134="","",6.1078*(10^(((7.5*G134)/(237.3+G134)))))</f>
        <v>39.59220806</v>
      </c>
      <c r="W134" s="103">
        <f>IF(V134="","",(U134/V134)*100)</f>
        <v>82.78791196</v>
      </c>
      <c r="X134" s="103">
        <f>N128+L134-N134</f>
        <v>16.09</v>
      </c>
      <c r="Y134" s="91"/>
      <c r="Z134" s="92">
        <v>1.0</v>
      </c>
      <c r="AA134" s="92">
        <v>2.0</v>
      </c>
      <c r="AB134" s="92">
        <v>2.0</v>
      </c>
      <c r="AC134" s="93">
        <v>2.0</v>
      </c>
      <c r="AD134" s="88"/>
    </row>
    <row r="135" ht="15.75" customHeight="1">
      <c r="A135" s="4" t="s">
        <v>64</v>
      </c>
      <c r="B135" s="29">
        <v>44263.0</v>
      </c>
      <c r="C135" s="3">
        <v>0.625</v>
      </c>
      <c r="D135" s="74">
        <v>0.75</v>
      </c>
      <c r="E135" s="75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7"/>
      <c r="Q135" s="78"/>
      <c r="R135" s="79"/>
      <c r="S135" s="79"/>
      <c r="T135" s="79"/>
      <c r="U135" s="22" t="str">
        <f t="shared" si="1"/>
        <v/>
      </c>
      <c r="V135" s="79"/>
      <c r="W135" s="79"/>
      <c r="X135" s="80"/>
      <c r="Y135" s="81"/>
      <c r="Z135" s="82"/>
      <c r="AA135" s="82"/>
      <c r="AB135" s="82"/>
      <c r="AC135" s="83"/>
      <c r="AD135" s="78"/>
    </row>
    <row r="136" ht="15.75" customHeight="1">
      <c r="A136" s="8" t="s">
        <v>68</v>
      </c>
      <c r="B136" s="9">
        <v>44264.0</v>
      </c>
      <c r="C136" s="10">
        <v>0.375</v>
      </c>
      <c r="D136" s="84">
        <v>0.5</v>
      </c>
      <c r="E136" s="85">
        <v>32.2</v>
      </c>
      <c r="F136" s="86">
        <v>22.4</v>
      </c>
      <c r="G136" s="86">
        <v>26.0</v>
      </c>
      <c r="H136" s="86">
        <v>24.8</v>
      </c>
      <c r="I136" s="86">
        <v>0.8</v>
      </c>
      <c r="J136" s="86" t="s">
        <v>70</v>
      </c>
      <c r="K136" s="86">
        <v>27.7</v>
      </c>
      <c r="L136" s="86">
        <v>4.75</v>
      </c>
      <c r="M136" s="86" t="s">
        <v>71</v>
      </c>
      <c r="N136" s="86">
        <v>87.58</v>
      </c>
      <c r="O136" s="86"/>
      <c r="P136" s="87"/>
      <c r="Q136" s="102">
        <f>E138</f>
        <v>32.2</v>
      </c>
      <c r="R136" s="103">
        <f>F136</f>
        <v>22.4</v>
      </c>
      <c r="S136" s="103">
        <f>(Q136+R136)/2</f>
        <v>27.3</v>
      </c>
      <c r="T136" s="103">
        <f>IF(H136="","",6.1078*(10^(((7.5*H136)/(237.3+H136)))))</f>
        <v>31.29951528</v>
      </c>
      <c r="U136" s="22">
        <f t="shared" si="1"/>
        <v>30.33951528</v>
      </c>
      <c r="V136" s="103">
        <f>IF(G136="","",6.1078*(10^(((7.5*G136)/(237.3+G136)))))</f>
        <v>33.61126698</v>
      </c>
      <c r="W136" s="103">
        <f>IF(V136="","",(U136/V136)*100)</f>
        <v>90.26590785</v>
      </c>
      <c r="X136" s="103">
        <f>N134+L136-N136</f>
        <v>3.17</v>
      </c>
      <c r="Y136" s="91"/>
      <c r="Z136" s="92">
        <v>1.0</v>
      </c>
      <c r="AA136" s="92">
        <v>1.0</v>
      </c>
      <c r="AB136" s="92">
        <v>1.0</v>
      </c>
      <c r="AC136" s="93">
        <v>3.0</v>
      </c>
      <c r="AD136" s="88"/>
    </row>
    <row r="137" ht="15.75" customHeight="1">
      <c r="A137" s="4" t="s">
        <v>68</v>
      </c>
      <c r="B137" s="29">
        <v>44264.0</v>
      </c>
      <c r="C137" s="3">
        <v>0.625</v>
      </c>
      <c r="D137" s="74">
        <v>0.75</v>
      </c>
      <c r="E137" s="75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7"/>
      <c r="Q137" s="78"/>
      <c r="R137" s="79"/>
      <c r="S137" s="79"/>
      <c r="T137" s="79"/>
      <c r="U137" s="22" t="str">
        <f t="shared" si="1"/>
        <v/>
      </c>
      <c r="V137" s="79"/>
      <c r="W137" s="79"/>
      <c r="X137" s="80"/>
      <c r="Y137" s="81"/>
      <c r="Z137" s="82"/>
      <c r="AA137" s="82"/>
      <c r="AB137" s="82"/>
      <c r="AC137" s="83"/>
      <c r="AD137" s="78"/>
    </row>
    <row r="138" ht="15.75" customHeight="1">
      <c r="A138" s="8" t="s">
        <v>38</v>
      </c>
      <c r="B138" s="9">
        <v>44265.0</v>
      </c>
      <c r="C138" s="10">
        <v>0.375</v>
      </c>
      <c r="D138" s="84">
        <v>0.5</v>
      </c>
      <c r="E138" s="85">
        <v>32.2</v>
      </c>
      <c r="F138" s="86">
        <v>23.6</v>
      </c>
      <c r="G138" s="86">
        <v>25.8</v>
      </c>
      <c r="H138" s="86">
        <v>24.4</v>
      </c>
      <c r="I138" s="86">
        <v>1.7</v>
      </c>
      <c r="J138" s="86" t="s">
        <v>70</v>
      </c>
      <c r="K138" s="86">
        <v>28.4</v>
      </c>
      <c r="L138" s="86">
        <v>12.75</v>
      </c>
      <c r="M138" s="86" t="s">
        <v>71</v>
      </c>
      <c r="N138" s="86">
        <v>95.04</v>
      </c>
      <c r="O138" s="86"/>
      <c r="P138" s="87"/>
      <c r="Q138" s="102">
        <f>E140</f>
        <v>32</v>
      </c>
      <c r="R138" s="103">
        <f>F138</f>
        <v>23.6</v>
      </c>
      <c r="S138" s="103">
        <f>(Q138+R138)/2</f>
        <v>27.8</v>
      </c>
      <c r="T138" s="103">
        <f>IF(H138="","",6.1078*(10^(((7.5*H138)/(237.3+H138)))))</f>
        <v>30.56038249</v>
      </c>
      <c r="U138" s="22">
        <f t="shared" si="1"/>
        <v>29.44038249</v>
      </c>
      <c r="V138" s="103">
        <f>IF(G138="","",6.1078*(10^(((7.5*G138)/(237.3+G138)))))</f>
        <v>33.21594473</v>
      </c>
      <c r="W138" s="103">
        <f>IF(V138="","",(U138/V138)*100)</f>
        <v>88.63328357</v>
      </c>
      <c r="X138" s="103">
        <f>N136+L138-N138</f>
        <v>5.29</v>
      </c>
      <c r="Y138" s="91"/>
      <c r="Z138" s="92">
        <v>1.0</v>
      </c>
      <c r="AA138" s="92">
        <v>1.0</v>
      </c>
      <c r="AB138" s="92">
        <v>2.0</v>
      </c>
      <c r="AC138" s="93">
        <v>3.0</v>
      </c>
      <c r="AD138" s="88"/>
    </row>
    <row r="139" ht="15.75" customHeight="1">
      <c r="A139" s="4" t="s">
        <v>38</v>
      </c>
      <c r="B139" s="29">
        <v>44265.0</v>
      </c>
      <c r="C139" s="3">
        <v>0.625</v>
      </c>
      <c r="D139" s="74">
        <v>0.75</v>
      </c>
      <c r="E139" s="75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7"/>
      <c r="Q139" s="78"/>
      <c r="R139" s="79"/>
      <c r="S139" s="79"/>
      <c r="T139" s="79"/>
      <c r="U139" s="22" t="str">
        <f t="shared" si="1"/>
        <v/>
      </c>
      <c r="V139" s="79"/>
      <c r="W139" s="79"/>
      <c r="X139" s="80"/>
      <c r="Y139" s="81"/>
      <c r="Z139" s="82"/>
      <c r="AA139" s="82"/>
      <c r="AB139" s="82"/>
      <c r="AC139" s="83"/>
      <c r="AD139" s="78"/>
    </row>
    <row r="140" ht="15.75" customHeight="1">
      <c r="A140" s="8" t="s">
        <v>48</v>
      </c>
      <c r="B140" s="9">
        <v>44266.0</v>
      </c>
      <c r="C140" s="10">
        <v>0.375</v>
      </c>
      <c r="D140" s="84">
        <v>0.5</v>
      </c>
      <c r="E140" s="85">
        <v>32.0</v>
      </c>
      <c r="F140" s="86">
        <v>22.9</v>
      </c>
      <c r="G140" s="86">
        <v>28.2</v>
      </c>
      <c r="H140" s="86">
        <v>26.2</v>
      </c>
      <c r="I140" s="86">
        <v>0.5</v>
      </c>
      <c r="J140" s="86" t="s">
        <v>61</v>
      </c>
      <c r="K140" s="86">
        <v>29.2</v>
      </c>
      <c r="L140" s="86">
        <v>0.0</v>
      </c>
      <c r="M140" s="86" t="s">
        <v>71</v>
      </c>
      <c r="N140" s="86">
        <v>91.51</v>
      </c>
      <c r="O140" s="86"/>
      <c r="P140" s="87"/>
      <c r="Q140" s="102">
        <f>E142</f>
        <v>32.2</v>
      </c>
      <c r="R140" s="103">
        <f>F140</f>
        <v>22.9</v>
      </c>
      <c r="S140" s="103">
        <f>(Q140+R140)/2</f>
        <v>27.55</v>
      </c>
      <c r="T140" s="103">
        <f>IF(H140="","",6.1078*(10^(((7.5*H140)/(237.3+H140)))))</f>
        <v>34.01068335</v>
      </c>
      <c r="U140" s="22">
        <f t="shared" si="1"/>
        <v>32.41068335</v>
      </c>
      <c r="V140" s="103">
        <f>IF(G140="","",6.1078*(10^(((7.5*G140)/(237.3+G140)))))</f>
        <v>38.23798312</v>
      </c>
      <c r="W140" s="103">
        <f>IF(V140="","",(U140/V140)*100)</f>
        <v>84.76044159</v>
      </c>
      <c r="X140" s="103">
        <f>N138+L140-N140</f>
        <v>3.53</v>
      </c>
      <c r="Y140" s="91"/>
      <c r="Z140" s="92">
        <v>1.0</v>
      </c>
      <c r="AA140" s="92">
        <v>1.0</v>
      </c>
      <c r="AB140" s="92">
        <v>2.0</v>
      </c>
      <c r="AC140" s="93">
        <v>2.0</v>
      </c>
      <c r="AD140" s="88"/>
    </row>
    <row r="141" ht="15.75" customHeight="1">
      <c r="A141" s="4" t="s">
        <v>48</v>
      </c>
      <c r="B141" s="29">
        <v>44266.0</v>
      </c>
      <c r="C141" s="3">
        <v>0.625</v>
      </c>
      <c r="D141" s="74">
        <v>0.75</v>
      </c>
      <c r="E141" s="75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7"/>
      <c r="Q141" s="78"/>
      <c r="R141" s="79"/>
      <c r="S141" s="79"/>
      <c r="T141" s="79"/>
      <c r="U141" s="22" t="str">
        <f t="shared" si="1"/>
        <v/>
      </c>
      <c r="V141" s="79"/>
      <c r="W141" s="79"/>
      <c r="X141" s="80"/>
      <c r="Y141" s="81"/>
      <c r="Z141" s="82"/>
      <c r="AA141" s="82"/>
      <c r="AB141" s="82"/>
      <c r="AC141" s="83"/>
      <c r="AD141" s="78"/>
    </row>
    <row r="142" ht="15.75" customHeight="1">
      <c r="A142" s="8" t="s">
        <v>53</v>
      </c>
      <c r="B142" s="9">
        <v>44267.0</v>
      </c>
      <c r="C142" s="10">
        <v>0.375</v>
      </c>
      <c r="D142" s="84">
        <v>0.5</v>
      </c>
      <c r="E142" s="85">
        <v>32.2</v>
      </c>
      <c r="F142" s="86">
        <v>21.8</v>
      </c>
      <c r="G142" s="86">
        <v>26.8</v>
      </c>
      <c r="H142" s="86">
        <v>25.2</v>
      </c>
      <c r="I142" s="86">
        <v>2.2</v>
      </c>
      <c r="J142" s="86" t="s">
        <v>56</v>
      </c>
      <c r="K142" s="86">
        <v>28.2</v>
      </c>
      <c r="L142" s="86">
        <v>37.5</v>
      </c>
      <c r="M142" s="86" t="s">
        <v>71</v>
      </c>
      <c r="N142" s="86" t="s">
        <v>136</v>
      </c>
      <c r="O142" s="86">
        <v>79.52</v>
      </c>
      <c r="P142" s="87"/>
      <c r="Q142" s="102" t="str">
        <f>E144</f>
        <v/>
      </c>
      <c r="R142" s="103">
        <f>F142</f>
        <v>21.8</v>
      </c>
      <c r="S142" s="103"/>
      <c r="T142" s="103">
        <f>IF(H142="","",6.1078*(10^(((7.5*H142)/(237.3+H142)))))</f>
        <v>32.05419006</v>
      </c>
      <c r="U142" s="22">
        <f t="shared" si="1"/>
        <v>30.77419006</v>
      </c>
      <c r="V142" s="103">
        <f>IF(G142="","",6.1078*(10^(((7.5*G142)/(237.3+G142)))))</f>
        <v>35.23385461</v>
      </c>
      <c r="W142" s="103">
        <f>IF(V142="","",(U142/V142)*100)</f>
        <v>87.34267199</v>
      </c>
      <c r="X142" s="90"/>
      <c r="Y142" s="91">
        <v>4.0</v>
      </c>
      <c r="Z142" s="92">
        <v>1.0</v>
      </c>
      <c r="AA142" s="92">
        <v>1.0</v>
      </c>
      <c r="AB142" s="92">
        <v>3.0</v>
      </c>
      <c r="AC142" s="93">
        <v>3.0</v>
      </c>
      <c r="AD142" s="88"/>
    </row>
    <row r="143" ht="15.75" customHeight="1">
      <c r="A143" s="4" t="s">
        <v>53</v>
      </c>
      <c r="B143" s="29">
        <v>44267.0</v>
      </c>
      <c r="C143" s="3">
        <v>0.625</v>
      </c>
      <c r="D143" s="74">
        <v>0.75</v>
      </c>
      <c r="E143" s="75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7"/>
      <c r="Q143" s="78"/>
      <c r="R143" s="79"/>
      <c r="S143" s="79"/>
      <c r="T143" s="79"/>
      <c r="U143" s="22" t="str">
        <f t="shared" si="1"/>
        <v/>
      </c>
      <c r="V143" s="79"/>
      <c r="W143" s="79"/>
      <c r="X143" s="80"/>
      <c r="Y143" s="81"/>
      <c r="Z143" s="82"/>
      <c r="AA143" s="82"/>
      <c r="AB143" s="82"/>
      <c r="AC143" s="83"/>
      <c r="AD143" s="78"/>
    </row>
    <row r="144" ht="15.75" customHeight="1">
      <c r="A144" s="8" t="s">
        <v>98</v>
      </c>
      <c r="B144" s="9">
        <v>44240.0</v>
      </c>
      <c r="C144" s="10">
        <v>0.375</v>
      </c>
      <c r="D144" s="84">
        <v>0.5</v>
      </c>
      <c r="E144" s="85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7"/>
      <c r="Q144" s="88"/>
      <c r="R144" s="89"/>
      <c r="S144" s="89"/>
      <c r="T144" s="89"/>
      <c r="U144" s="22" t="str">
        <f t="shared" si="1"/>
        <v/>
      </c>
      <c r="V144" s="89"/>
      <c r="W144" s="89"/>
      <c r="X144" s="90"/>
      <c r="Y144" s="91"/>
      <c r="Z144" s="92"/>
      <c r="AA144" s="92"/>
      <c r="AB144" s="92"/>
      <c r="AC144" s="93"/>
      <c r="AD144" s="88"/>
    </row>
    <row r="145" ht="15.75" customHeight="1">
      <c r="A145" s="4" t="s">
        <v>98</v>
      </c>
      <c r="B145" s="29">
        <v>44268.0</v>
      </c>
      <c r="C145" s="3">
        <v>0.625</v>
      </c>
      <c r="D145" s="74">
        <v>0.75</v>
      </c>
      <c r="E145" s="75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7"/>
      <c r="Q145" s="78"/>
      <c r="R145" s="79"/>
      <c r="S145" s="79"/>
      <c r="T145" s="79"/>
      <c r="U145" s="22" t="str">
        <f t="shared" si="1"/>
        <v/>
      </c>
      <c r="V145" s="79"/>
      <c r="W145" s="79"/>
      <c r="X145" s="80"/>
      <c r="Y145" s="81"/>
      <c r="Z145" s="82"/>
      <c r="AA145" s="82"/>
      <c r="AB145" s="82"/>
      <c r="AC145" s="83"/>
      <c r="AD145" s="78"/>
    </row>
    <row r="146" ht="15.75" customHeight="1">
      <c r="A146" s="8" t="s">
        <v>91</v>
      </c>
      <c r="B146" s="9">
        <v>44269.0</v>
      </c>
      <c r="C146" s="10">
        <v>0.375</v>
      </c>
      <c r="D146" s="84">
        <v>0.5</v>
      </c>
      <c r="E146" s="85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7"/>
      <c r="Q146" s="88"/>
      <c r="R146" s="89"/>
      <c r="S146" s="89"/>
      <c r="T146" s="89"/>
      <c r="U146" s="22" t="str">
        <f t="shared" si="1"/>
        <v/>
      </c>
      <c r="V146" s="89"/>
      <c r="W146" s="89"/>
      <c r="X146" s="90"/>
      <c r="Y146" s="91"/>
      <c r="Z146" s="92"/>
      <c r="AA146" s="92"/>
      <c r="AB146" s="92"/>
      <c r="AC146" s="93"/>
      <c r="AD146" s="88"/>
    </row>
    <row r="147" ht="15.75" customHeight="1">
      <c r="A147" s="4" t="s">
        <v>91</v>
      </c>
      <c r="B147" s="29">
        <v>44269.0</v>
      </c>
      <c r="C147" s="3">
        <v>0.625</v>
      </c>
      <c r="D147" s="74">
        <v>0.75</v>
      </c>
      <c r="E147" s="75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7"/>
      <c r="Q147" s="78"/>
      <c r="R147" s="79"/>
      <c r="S147" s="79"/>
      <c r="T147" s="79"/>
      <c r="U147" s="22" t="str">
        <f t="shared" si="1"/>
        <v/>
      </c>
      <c r="V147" s="79"/>
      <c r="W147" s="79"/>
      <c r="X147" s="80"/>
      <c r="Y147" s="81"/>
      <c r="Z147" s="82"/>
      <c r="AA147" s="82"/>
      <c r="AB147" s="82"/>
      <c r="AC147" s="83"/>
      <c r="AD147" s="78"/>
    </row>
    <row r="148" ht="15.75" customHeight="1">
      <c r="A148" s="8" t="s">
        <v>64</v>
      </c>
      <c r="B148" s="9">
        <v>44270.0</v>
      </c>
      <c r="C148" s="10">
        <v>0.375</v>
      </c>
      <c r="D148" s="84">
        <v>0.5</v>
      </c>
      <c r="E148" s="85">
        <v>34.0</v>
      </c>
      <c r="F148" s="86">
        <v>20.0</v>
      </c>
      <c r="G148" s="86">
        <v>29.4</v>
      </c>
      <c r="H148" s="86">
        <v>27.0</v>
      </c>
      <c r="I148" s="86">
        <v>1.1</v>
      </c>
      <c r="J148" s="86" t="s">
        <v>56</v>
      </c>
      <c r="K148" s="86">
        <v>29.1</v>
      </c>
      <c r="L148" s="86">
        <v>20.5</v>
      </c>
      <c r="M148" s="86" t="s">
        <v>71</v>
      </c>
      <c r="N148" s="86">
        <v>88.4</v>
      </c>
      <c r="O148" s="86"/>
      <c r="P148" s="87"/>
      <c r="Q148" s="102">
        <f>E150</f>
        <v>34.1</v>
      </c>
      <c r="R148" s="103">
        <f>F148</f>
        <v>20</v>
      </c>
      <c r="S148" s="103">
        <f>(Q148+R148)/2</f>
        <v>27.05</v>
      </c>
      <c r="T148" s="103">
        <f>IF(H148="","",6.1078*(10^(((7.5*H148)/(237.3+H148)))))</f>
        <v>35.65000614</v>
      </c>
      <c r="U148" s="22">
        <f t="shared" si="1"/>
        <v>33.73000614</v>
      </c>
      <c r="V148" s="103">
        <f>IF(G148="","",6.1078*(10^(((7.5*G148)/(237.3+G148)))))</f>
        <v>40.98797486</v>
      </c>
      <c r="W148" s="103">
        <f>IF(V148="","",(U148/V148)*100)</f>
        <v>82.29244371</v>
      </c>
      <c r="X148" s="103">
        <f>O142+L148-N148</f>
        <v>11.62</v>
      </c>
      <c r="Y148" s="91"/>
      <c r="Z148" s="92">
        <v>1.0</v>
      </c>
      <c r="AA148" s="92">
        <v>1.0</v>
      </c>
      <c r="AB148" s="92">
        <v>2.0</v>
      </c>
      <c r="AC148" s="93">
        <v>2.0</v>
      </c>
      <c r="AD148" s="88"/>
    </row>
    <row r="149" ht="15.75" customHeight="1">
      <c r="A149" s="4" t="s">
        <v>64</v>
      </c>
      <c r="B149" s="29">
        <v>44270.0</v>
      </c>
      <c r="C149" s="3">
        <v>0.625</v>
      </c>
      <c r="D149" s="74">
        <v>0.75</v>
      </c>
      <c r="E149" s="75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7"/>
      <c r="Q149" s="78"/>
      <c r="R149" s="79"/>
      <c r="S149" s="79"/>
      <c r="T149" s="79"/>
      <c r="U149" s="22" t="str">
        <f t="shared" si="1"/>
        <v/>
      </c>
      <c r="V149" s="79"/>
      <c r="W149" s="79"/>
      <c r="X149" s="80"/>
      <c r="Y149" s="81"/>
      <c r="Z149" s="82"/>
      <c r="AA149" s="82"/>
      <c r="AB149" s="82"/>
      <c r="AC149" s="83"/>
      <c r="AD149" s="78"/>
    </row>
    <row r="150" ht="15.75" customHeight="1">
      <c r="A150" s="8" t="s">
        <v>68</v>
      </c>
      <c r="B150" s="9">
        <v>44271.0</v>
      </c>
      <c r="C150" s="10">
        <v>0.375</v>
      </c>
      <c r="D150" s="84">
        <v>0.5</v>
      </c>
      <c r="E150" s="85">
        <v>34.1</v>
      </c>
      <c r="F150" s="86">
        <v>20.2</v>
      </c>
      <c r="G150" s="86">
        <v>29.4</v>
      </c>
      <c r="H150" s="86">
        <v>26.5</v>
      </c>
      <c r="I150" s="86">
        <v>3.0</v>
      </c>
      <c r="J150" s="86" t="s">
        <v>61</v>
      </c>
      <c r="K150" s="86">
        <v>28.5</v>
      </c>
      <c r="L150" s="86">
        <v>3.75</v>
      </c>
      <c r="M150" s="86" t="s">
        <v>71</v>
      </c>
      <c r="N150" s="86">
        <v>85.52</v>
      </c>
      <c r="O150" s="86"/>
      <c r="P150" s="87"/>
      <c r="Q150" s="102">
        <f>E152</f>
        <v>30.42</v>
      </c>
      <c r="R150" s="103">
        <f>F150</f>
        <v>20.2</v>
      </c>
      <c r="S150" s="103">
        <f>(Q150+R150)/2</f>
        <v>25.31</v>
      </c>
      <c r="T150" s="103">
        <f>IF(H150="","",6.1078*(10^(((7.5*H150)/(237.3+H150)))))</f>
        <v>34.61756235</v>
      </c>
      <c r="U150" s="22">
        <f t="shared" si="1"/>
        <v>32.29756235</v>
      </c>
      <c r="V150" s="103">
        <f>IF(G150="","",6.1078*(10^(((7.5*G150)/(237.3+G150)))))</f>
        <v>40.98797486</v>
      </c>
      <c r="W150" s="103">
        <f>IF(V150="","",(U150/V150)*100)</f>
        <v>78.79765337</v>
      </c>
      <c r="X150" s="103">
        <f>N148+L150-N150</f>
        <v>6.63</v>
      </c>
      <c r="Y150" s="91"/>
      <c r="Z150" s="92">
        <v>1.0</v>
      </c>
      <c r="AA150" s="92">
        <v>1.0</v>
      </c>
      <c r="AB150" s="92">
        <v>1.0</v>
      </c>
      <c r="AC150" s="93">
        <v>2.0</v>
      </c>
      <c r="AD150" s="88"/>
    </row>
    <row r="151" ht="15.75" customHeight="1">
      <c r="A151" s="4" t="s">
        <v>68</v>
      </c>
      <c r="B151" s="29">
        <v>44271.0</v>
      </c>
      <c r="C151" s="3">
        <v>0.625</v>
      </c>
      <c r="D151" s="74">
        <v>0.75</v>
      </c>
      <c r="E151" s="75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7"/>
      <c r="Q151" s="78"/>
      <c r="R151" s="79"/>
      <c r="S151" s="79"/>
      <c r="T151" s="79"/>
      <c r="U151" s="22" t="str">
        <f t="shared" si="1"/>
        <v/>
      </c>
      <c r="V151" s="79"/>
      <c r="W151" s="79"/>
      <c r="X151" s="80"/>
      <c r="Y151" s="81"/>
      <c r="Z151" s="82"/>
      <c r="AA151" s="82"/>
      <c r="AB151" s="82"/>
      <c r="AC151" s="83"/>
      <c r="AD151" s="78"/>
    </row>
    <row r="152" ht="15.75" customHeight="1">
      <c r="A152" s="8" t="s">
        <v>38</v>
      </c>
      <c r="B152" s="9">
        <v>44272.0</v>
      </c>
      <c r="C152" s="10">
        <v>0.375</v>
      </c>
      <c r="D152" s="84">
        <v>0.5</v>
      </c>
      <c r="E152" s="85">
        <v>30.42</v>
      </c>
      <c r="F152" s="86">
        <v>22.42</v>
      </c>
      <c r="G152" s="86">
        <v>27.46</v>
      </c>
      <c r="H152" s="86"/>
      <c r="I152" s="86">
        <v>3.28</v>
      </c>
      <c r="J152" s="86"/>
      <c r="K152" s="86"/>
      <c r="L152" s="86">
        <v>0.0</v>
      </c>
      <c r="M152" s="86"/>
      <c r="N152" s="86"/>
      <c r="O152" s="86"/>
      <c r="P152" s="87"/>
      <c r="Q152" s="102">
        <f>E154</f>
        <v>31.84</v>
      </c>
      <c r="R152" s="103">
        <f>F152</f>
        <v>22.42</v>
      </c>
      <c r="S152" s="103">
        <f>(Q152+R152)/2</f>
        <v>27.13</v>
      </c>
      <c r="T152" s="103" t="str">
        <f>IF(H152="","",6.1078*(10^(((7.5*H152)/(237.3+H152)))))</f>
        <v/>
      </c>
      <c r="U152" s="103" t="str">
        <f t="shared" si="1"/>
        <v/>
      </c>
      <c r="V152" s="103">
        <f>IF(G152="","",6.1078*(10^(((7.5*G152)/(237.3+G152)))))</f>
        <v>36.62343782</v>
      </c>
      <c r="W152" s="103">
        <v>92.3</v>
      </c>
      <c r="X152" s="90"/>
      <c r="Y152" s="91"/>
      <c r="Z152" s="92"/>
      <c r="AA152" s="92"/>
      <c r="AB152" s="92"/>
      <c r="AC152" s="93"/>
      <c r="AD152" s="88"/>
    </row>
    <row r="153" ht="15.75" customHeight="1">
      <c r="A153" s="4" t="s">
        <v>38</v>
      </c>
      <c r="B153" s="29">
        <v>44272.0</v>
      </c>
      <c r="C153" s="3">
        <v>0.625</v>
      </c>
      <c r="D153" s="74">
        <v>0.75</v>
      </c>
      <c r="E153" s="75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7"/>
      <c r="Q153" s="78"/>
      <c r="R153" s="79"/>
      <c r="S153" s="79"/>
      <c r="T153" s="79"/>
      <c r="U153" s="22" t="str">
        <f t="shared" si="1"/>
        <v/>
      </c>
      <c r="V153" s="79"/>
      <c r="W153" s="79"/>
      <c r="X153" s="80"/>
      <c r="Y153" s="81"/>
      <c r="Z153" s="82"/>
      <c r="AA153" s="82"/>
      <c r="AB153" s="82"/>
      <c r="AC153" s="83"/>
      <c r="AD153" s="78"/>
    </row>
    <row r="154" ht="15.75" customHeight="1">
      <c r="A154" s="8" t="s">
        <v>48</v>
      </c>
      <c r="B154" s="9">
        <v>44273.0</v>
      </c>
      <c r="C154" s="10">
        <v>0.375</v>
      </c>
      <c r="D154" s="84">
        <v>0.5</v>
      </c>
      <c r="E154" s="85">
        <v>31.84</v>
      </c>
      <c r="F154" s="86">
        <v>22.68</v>
      </c>
      <c r="G154" s="86">
        <v>26.82</v>
      </c>
      <c r="H154" s="86"/>
      <c r="I154" s="86">
        <v>2.53</v>
      </c>
      <c r="J154" s="86"/>
      <c r="K154" s="86"/>
      <c r="L154" s="86">
        <v>68.0</v>
      </c>
      <c r="M154" s="86"/>
      <c r="N154" s="86"/>
      <c r="O154" s="86"/>
      <c r="P154" s="87"/>
      <c r="Q154" s="102">
        <f>E156</f>
        <v>31.31</v>
      </c>
      <c r="R154" s="103">
        <f>F154</f>
        <v>22.68</v>
      </c>
      <c r="S154" s="103">
        <f>(Q154+R154)/2</f>
        <v>26.995</v>
      </c>
      <c r="T154" s="89"/>
      <c r="U154" s="22" t="str">
        <f t="shared" si="1"/>
        <v/>
      </c>
      <c r="V154" s="89"/>
      <c r="W154" s="103">
        <v>93.9</v>
      </c>
      <c r="X154" s="90"/>
      <c r="Y154" s="91"/>
      <c r="Z154" s="92"/>
      <c r="AA154" s="92"/>
      <c r="AB154" s="92"/>
      <c r="AC154" s="93"/>
      <c r="AD154" s="88"/>
    </row>
    <row r="155" ht="15.75" customHeight="1">
      <c r="A155" s="4" t="s">
        <v>48</v>
      </c>
      <c r="B155" s="29">
        <v>44273.0</v>
      </c>
      <c r="C155" s="3">
        <v>0.625</v>
      </c>
      <c r="D155" s="74">
        <v>0.75</v>
      </c>
      <c r="E155" s="75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7"/>
      <c r="Q155" s="78"/>
      <c r="R155" s="79"/>
      <c r="S155" s="79"/>
      <c r="T155" s="79"/>
      <c r="U155" s="22" t="str">
        <f t="shared" si="1"/>
        <v/>
      </c>
      <c r="V155" s="79"/>
      <c r="W155" s="79"/>
      <c r="X155" s="80"/>
      <c r="Y155" s="81"/>
      <c r="Z155" s="82"/>
      <c r="AA155" s="82"/>
      <c r="AB155" s="82"/>
      <c r="AC155" s="83"/>
      <c r="AD155" s="78"/>
    </row>
    <row r="156" ht="15.75" customHeight="1">
      <c r="A156" s="8" t="s">
        <v>53</v>
      </c>
      <c r="B156" s="9">
        <v>44274.0</v>
      </c>
      <c r="C156" s="10">
        <v>0.375</v>
      </c>
      <c r="D156" s="84">
        <v>0.5</v>
      </c>
      <c r="E156" s="85">
        <v>31.31</v>
      </c>
      <c r="F156" s="86">
        <v>23.62</v>
      </c>
      <c r="G156" s="86">
        <v>27.6</v>
      </c>
      <c r="H156" s="86"/>
      <c r="I156" s="86">
        <v>1.28</v>
      </c>
      <c r="J156" s="86"/>
      <c r="K156" s="86"/>
      <c r="L156" s="86">
        <v>3.4</v>
      </c>
      <c r="M156" s="86"/>
      <c r="N156" s="86"/>
      <c r="O156" s="86"/>
      <c r="P156" s="87"/>
      <c r="Q156" s="102">
        <f>E158</f>
        <v>31.48</v>
      </c>
      <c r="R156" s="103">
        <f>F156</f>
        <v>23.62</v>
      </c>
      <c r="S156" s="103">
        <f>(Q156+R156)/2</f>
        <v>27.55</v>
      </c>
      <c r="T156" s="89"/>
      <c r="U156" s="22" t="str">
        <f t="shared" si="1"/>
        <v/>
      </c>
      <c r="V156" s="89"/>
      <c r="W156" s="103">
        <v>91.2</v>
      </c>
      <c r="X156" s="90"/>
      <c r="Y156" s="91"/>
      <c r="Z156" s="92"/>
      <c r="AA156" s="92"/>
      <c r="AB156" s="92"/>
      <c r="AC156" s="93"/>
      <c r="AD156" s="88"/>
    </row>
    <row r="157" ht="15.75" customHeight="1">
      <c r="A157" s="4" t="s">
        <v>53</v>
      </c>
      <c r="B157" s="29">
        <v>44274.0</v>
      </c>
      <c r="C157" s="3">
        <v>0.625</v>
      </c>
      <c r="D157" s="74">
        <v>0.75</v>
      </c>
      <c r="E157" s="75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7"/>
      <c r="Q157" s="78"/>
      <c r="R157" s="79"/>
      <c r="S157" s="79"/>
      <c r="T157" s="79"/>
      <c r="U157" s="22" t="str">
        <f t="shared" si="1"/>
        <v/>
      </c>
      <c r="V157" s="79"/>
      <c r="W157" s="79"/>
      <c r="X157" s="80"/>
      <c r="Y157" s="81"/>
      <c r="Z157" s="82"/>
      <c r="AA157" s="82"/>
      <c r="AB157" s="82"/>
      <c r="AC157" s="83"/>
      <c r="AD157" s="78"/>
    </row>
    <row r="158" ht="15.75" customHeight="1">
      <c r="A158" s="8" t="s">
        <v>98</v>
      </c>
      <c r="B158" s="9">
        <v>44275.0</v>
      </c>
      <c r="C158" s="10">
        <v>0.375</v>
      </c>
      <c r="D158" s="84">
        <v>0.5</v>
      </c>
      <c r="E158" s="85">
        <v>31.48</v>
      </c>
      <c r="F158" s="86">
        <v>22.47</v>
      </c>
      <c r="G158" s="86">
        <v>26.28</v>
      </c>
      <c r="H158" s="86"/>
      <c r="I158" s="86">
        <v>1.95</v>
      </c>
      <c r="J158" s="86"/>
      <c r="K158" s="86"/>
      <c r="L158" s="86">
        <v>2.0</v>
      </c>
      <c r="M158" s="86"/>
      <c r="N158" s="86"/>
      <c r="O158" s="86"/>
      <c r="P158" s="87"/>
      <c r="Q158" s="102">
        <f>E160</f>
        <v>31.56</v>
      </c>
      <c r="R158" s="103">
        <f>F158</f>
        <v>22.47</v>
      </c>
      <c r="S158" s="103">
        <f>(Q158+R158)/2</f>
        <v>27.015</v>
      </c>
      <c r="T158" s="103"/>
      <c r="U158" s="22" t="str">
        <f t="shared" si="1"/>
        <v/>
      </c>
      <c r="V158" s="89"/>
      <c r="W158" s="103">
        <v>94.2</v>
      </c>
      <c r="X158" s="90"/>
      <c r="Y158" s="91"/>
      <c r="Z158" s="92"/>
      <c r="AA158" s="92"/>
      <c r="AB158" s="92"/>
      <c r="AC158" s="93"/>
      <c r="AD158" s="88"/>
    </row>
    <row r="159" ht="15.75" customHeight="1">
      <c r="A159" s="4" t="s">
        <v>98</v>
      </c>
      <c r="B159" s="29">
        <v>44275.0</v>
      </c>
      <c r="C159" s="3">
        <v>0.625</v>
      </c>
      <c r="D159" s="74">
        <v>0.75</v>
      </c>
      <c r="E159" s="75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7"/>
      <c r="Q159" s="78"/>
      <c r="R159" s="79"/>
      <c r="S159" s="79"/>
      <c r="T159" s="79"/>
      <c r="U159" s="22" t="str">
        <f t="shared" si="1"/>
        <v/>
      </c>
      <c r="V159" s="79"/>
      <c r="W159" s="79"/>
      <c r="X159" s="80"/>
      <c r="Y159" s="81"/>
      <c r="Z159" s="82"/>
      <c r="AA159" s="82"/>
      <c r="AB159" s="82"/>
      <c r="AC159" s="83"/>
      <c r="AD159" s="78"/>
    </row>
    <row r="160" ht="15.75" customHeight="1">
      <c r="A160" s="8" t="s">
        <v>91</v>
      </c>
      <c r="B160" s="9">
        <v>44276.0</v>
      </c>
      <c r="C160" s="10">
        <v>0.375</v>
      </c>
      <c r="D160" s="84">
        <v>0.5</v>
      </c>
      <c r="E160" s="85">
        <v>31.56</v>
      </c>
      <c r="F160" s="86">
        <v>22.73</v>
      </c>
      <c r="G160" s="86">
        <v>28.27</v>
      </c>
      <c r="H160" s="86"/>
      <c r="I160" s="86">
        <v>3.09</v>
      </c>
      <c r="J160" s="86"/>
      <c r="K160" s="86"/>
      <c r="L160" s="86">
        <v>6.0</v>
      </c>
      <c r="M160" s="86"/>
      <c r="N160" s="86"/>
      <c r="O160" s="86"/>
      <c r="P160" s="87"/>
      <c r="Q160" s="102">
        <f>E162</f>
        <v>30.67</v>
      </c>
      <c r="R160" s="103">
        <f>F160</f>
        <v>22.73</v>
      </c>
      <c r="S160" s="103">
        <f>(Q160+R160)/2</f>
        <v>26.7</v>
      </c>
      <c r="T160" s="89"/>
      <c r="U160" s="22" t="str">
        <f t="shared" si="1"/>
        <v/>
      </c>
      <c r="V160" s="89"/>
      <c r="W160" s="103">
        <v>89.1</v>
      </c>
      <c r="X160" s="90"/>
      <c r="Y160" s="91"/>
      <c r="Z160" s="92"/>
      <c r="AA160" s="92"/>
      <c r="AB160" s="92"/>
      <c r="AC160" s="93"/>
      <c r="AD160" s="88"/>
    </row>
    <row r="161" ht="15.75" customHeight="1">
      <c r="A161" s="4" t="s">
        <v>91</v>
      </c>
      <c r="B161" s="29">
        <v>44276.0</v>
      </c>
      <c r="C161" s="3">
        <v>0.625</v>
      </c>
      <c r="D161" s="74">
        <v>0.75</v>
      </c>
      <c r="E161" s="75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7"/>
      <c r="Q161" s="78"/>
      <c r="R161" s="79"/>
      <c r="S161" s="79"/>
      <c r="T161" s="79"/>
      <c r="U161" s="22" t="str">
        <f t="shared" si="1"/>
        <v/>
      </c>
      <c r="V161" s="79"/>
      <c r="W161" s="79"/>
      <c r="X161" s="80"/>
      <c r="Y161" s="81"/>
      <c r="Z161" s="82"/>
      <c r="AA161" s="82"/>
      <c r="AB161" s="82"/>
      <c r="AC161" s="83"/>
      <c r="AD161" s="78"/>
    </row>
    <row r="162" ht="15.75" customHeight="1">
      <c r="A162" s="8" t="s">
        <v>64</v>
      </c>
      <c r="B162" s="9">
        <v>44277.0</v>
      </c>
      <c r="C162" s="10">
        <v>0.375</v>
      </c>
      <c r="D162" s="84">
        <v>0.5</v>
      </c>
      <c r="E162" s="85">
        <v>30.67</v>
      </c>
      <c r="F162" s="86">
        <v>22.82</v>
      </c>
      <c r="G162" s="86">
        <v>25.43</v>
      </c>
      <c r="H162" s="86"/>
      <c r="I162" s="86">
        <v>2.29</v>
      </c>
      <c r="J162" s="86"/>
      <c r="K162" s="86"/>
      <c r="L162" s="86">
        <v>7.2</v>
      </c>
      <c r="M162" s="86"/>
      <c r="N162" s="86"/>
      <c r="O162" s="86"/>
      <c r="P162" s="87"/>
      <c r="Q162" s="102">
        <f>E164</f>
        <v>32.98</v>
      </c>
      <c r="R162" s="103">
        <f>F162</f>
        <v>22.82</v>
      </c>
      <c r="S162" s="103">
        <f>(Q162+R162)/2</f>
        <v>27.9</v>
      </c>
      <c r="T162" s="89"/>
      <c r="U162" s="22" t="str">
        <f t="shared" si="1"/>
        <v/>
      </c>
      <c r="V162" s="89"/>
      <c r="W162" s="103">
        <v>92.7</v>
      </c>
      <c r="X162" s="90"/>
      <c r="Y162" s="91"/>
      <c r="Z162" s="92"/>
      <c r="AA162" s="92"/>
      <c r="AB162" s="92"/>
      <c r="AC162" s="93"/>
      <c r="AD162" s="88"/>
    </row>
    <row r="163" ht="15.75" customHeight="1">
      <c r="A163" s="4" t="s">
        <v>64</v>
      </c>
      <c r="B163" s="29">
        <v>44277.0</v>
      </c>
      <c r="C163" s="3">
        <v>0.625</v>
      </c>
      <c r="D163" s="74">
        <v>0.75</v>
      </c>
      <c r="E163" s="75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7"/>
      <c r="Q163" s="78"/>
      <c r="R163" s="79"/>
      <c r="S163" s="79"/>
      <c r="T163" s="79"/>
      <c r="U163" s="22" t="str">
        <f t="shared" si="1"/>
        <v/>
      </c>
      <c r="V163" s="79"/>
      <c r="W163" s="79"/>
      <c r="X163" s="80"/>
      <c r="Y163" s="81"/>
      <c r="Z163" s="82"/>
      <c r="AA163" s="82"/>
      <c r="AB163" s="82"/>
      <c r="AC163" s="83"/>
      <c r="AD163" s="78"/>
    </row>
    <row r="164" ht="15.75" customHeight="1">
      <c r="A164" s="8" t="s">
        <v>68</v>
      </c>
      <c r="B164" s="9">
        <v>44278.0</v>
      </c>
      <c r="C164" s="10">
        <v>0.375</v>
      </c>
      <c r="D164" s="84">
        <v>0.5</v>
      </c>
      <c r="E164" s="85">
        <v>32.98</v>
      </c>
      <c r="F164" s="86">
        <v>22.54</v>
      </c>
      <c r="G164" s="86">
        <v>25.72</v>
      </c>
      <c r="H164" s="86"/>
      <c r="I164" s="86">
        <v>2.73</v>
      </c>
      <c r="J164" s="86"/>
      <c r="K164" s="86"/>
      <c r="L164" s="86">
        <v>4.8</v>
      </c>
      <c r="M164" s="86"/>
      <c r="N164" s="86"/>
      <c r="O164" s="86"/>
      <c r="P164" s="87"/>
      <c r="Q164" s="102">
        <f>E166</f>
        <v>32.9</v>
      </c>
      <c r="R164" s="103">
        <f>F164</f>
        <v>22.54</v>
      </c>
      <c r="S164" s="103">
        <f>(Q164+R164)/2</f>
        <v>27.72</v>
      </c>
      <c r="T164" s="89"/>
      <c r="U164" s="22" t="str">
        <f t="shared" si="1"/>
        <v/>
      </c>
      <c r="V164" s="89"/>
      <c r="W164" s="103">
        <v>94.4</v>
      </c>
      <c r="X164" s="90"/>
      <c r="Y164" s="91"/>
      <c r="Z164" s="92"/>
      <c r="AA164" s="92"/>
      <c r="AB164" s="92"/>
      <c r="AC164" s="93"/>
      <c r="AD164" s="88"/>
    </row>
    <row r="165" ht="15.75" customHeight="1">
      <c r="A165" s="4" t="s">
        <v>68</v>
      </c>
      <c r="B165" s="29">
        <v>44278.0</v>
      </c>
      <c r="C165" s="3">
        <v>0.625</v>
      </c>
      <c r="D165" s="74">
        <v>0.75</v>
      </c>
      <c r="E165" s="75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7"/>
      <c r="Q165" s="78"/>
      <c r="R165" s="79"/>
      <c r="S165" s="79"/>
      <c r="T165" s="79"/>
      <c r="U165" s="22" t="str">
        <f t="shared" si="1"/>
        <v/>
      </c>
      <c r="V165" s="79"/>
      <c r="W165" s="79"/>
      <c r="X165" s="80"/>
      <c r="Y165" s="81"/>
      <c r="Z165" s="82"/>
      <c r="AA165" s="82"/>
      <c r="AB165" s="82"/>
      <c r="AC165" s="83"/>
      <c r="AD165" s="78"/>
    </row>
    <row r="166" ht="15.75" customHeight="1">
      <c r="A166" s="8" t="s">
        <v>38</v>
      </c>
      <c r="B166" s="9">
        <v>44279.0</v>
      </c>
      <c r="C166" s="10">
        <v>0.375</v>
      </c>
      <c r="D166" s="84">
        <v>0.5</v>
      </c>
      <c r="E166" s="85">
        <v>32.9</v>
      </c>
      <c r="F166" s="86">
        <v>21.7</v>
      </c>
      <c r="G166" s="86">
        <v>27.75</v>
      </c>
      <c r="H166" s="86"/>
      <c r="I166" s="86">
        <v>3.14</v>
      </c>
      <c r="J166" s="86"/>
      <c r="K166" s="86"/>
      <c r="L166" s="86">
        <v>123.6</v>
      </c>
      <c r="M166" s="86"/>
      <c r="N166" s="86"/>
      <c r="O166" s="86">
        <v>75.36</v>
      </c>
      <c r="P166" s="87"/>
      <c r="Q166" s="102">
        <f>E168</f>
        <v>28.12</v>
      </c>
      <c r="R166" s="103">
        <f>F166</f>
        <v>21.7</v>
      </c>
      <c r="S166" s="103">
        <f>(Q166+R166)/2</f>
        <v>24.91</v>
      </c>
      <c r="T166" s="89"/>
      <c r="U166" s="22" t="str">
        <f t="shared" si="1"/>
        <v/>
      </c>
      <c r="V166" s="89"/>
      <c r="W166" s="103">
        <v>93.2</v>
      </c>
      <c r="X166" s="90"/>
      <c r="Y166" s="91"/>
      <c r="Z166" s="92"/>
      <c r="AA166" s="92"/>
      <c r="AB166" s="92"/>
      <c r="AC166" s="93"/>
      <c r="AD166" s="88"/>
    </row>
    <row r="167" ht="15.75" customHeight="1">
      <c r="A167" s="4" t="s">
        <v>38</v>
      </c>
      <c r="B167" s="29">
        <v>44279.0</v>
      </c>
      <c r="C167" s="3">
        <v>0.625</v>
      </c>
      <c r="D167" s="74">
        <v>0.75</v>
      </c>
      <c r="E167" s="75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7"/>
      <c r="Q167" s="78"/>
      <c r="R167" s="79"/>
      <c r="S167" s="79"/>
      <c r="T167" s="79"/>
      <c r="U167" s="22" t="str">
        <f t="shared" si="1"/>
        <v/>
      </c>
      <c r="V167" s="79"/>
      <c r="W167" s="79"/>
      <c r="X167" s="80"/>
      <c r="Y167" s="81"/>
      <c r="Z167" s="82"/>
      <c r="AA167" s="82"/>
      <c r="AB167" s="82"/>
      <c r="AC167" s="83"/>
      <c r="AD167" s="78"/>
    </row>
    <row r="168" ht="15.75" customHeight="1">
      <c r="A168" s="8" t="s">
        <v>48</v>
      </c>
      <c r="B168" s="9">
        <v>44280.0</v>
      </c>
      <c r="C168" s="10">
        <v>0.375</v>
      </c>
      <c r="D168" s="84">
        <v>0.5</v>
      </c>
      <c r="E168" s="85">
        <v>28.12</v>
      </c>
      <c r="F168" s="86">
        <v>23.16</v>
      </c>
      <c r="G168" s="86">
        <v>26.4</v>
      </c>
      <c r="H168" s="86"/>
      <c r="I168" s="86">
        <v>1.52</v>
      </c>
      <c r="J168" s="86"/>
      <c r="K168" s="86"/>
      <c r="L168" s="86">
        <v>27.4</v>
      </c>
      <c r="M168" s="86"/>
      <c r="N168" s="86"/>
      <c r="O168" s="86"/>
      <c r="P168" s="87"/>
      <c r="Q168" s="102">
        <f>E170</f>
        <v>30.29</v>
      </c>
      <c r="R168" s="103">
        <f>F168</f>
        <v>23.16</v>
      </c>
      <c r="S168" s="103">
        <f>(Q168+R168)/2</f>
        <v>26.725</v>
      </c>
      <c r="T168" s="89"/>
      <c r="U168" s="22" t="str">
        <f t="shared" si="1"/>
        <v/>
      </c>
      <c r="V168" s="89"/>
      <c r="W168" s="103">
        <v>92.4</v>
      </c>
      <c r="X168" s="90"/>
      <c r="Y168" s="91"/>
      <c r="Z168" s="92"/>
      <c r="AA168" s="92"/>
      <c r="AB168" s="92"/>
      <c r="AC168" s="93"/>
      <c r="AD168" s="88"/>
    </row>
    <row r="169" ht="15.75" customHeight="1">
      <c r="A169" s="4" t="s">
        <v>48</v>
      </c>
      <c r="B169" s="29">
        <v>44280.0</v>
      </c>
      <c r="C169" s="3">
        <v>0.625</v>
      </c>
      <c r="D169" s="74">
        <v>0.75</v>
      </c>
      <c r="E169" s="75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7"/>
      <c r="Q169" s="78"/>
      <c r="R169" s="79"/>
      <c r="S169" s="79"/>
      <c r="T169" s="79"/>
      <c r="U169" s="22" t="str">
        <f t="shared" si="1"/>
        <v/>
      </c>
      <c r="V169" s="79"/>
      <c r="W169" s="79"/>
      <c r="X169" s="80"/>
      <c r="Y169" s="81"/>
      <c r="Z169" s="82"/>
      <c r="AA169" s="82"/>
      <c r="AB169" s="82"/>
      <c r="AC169" s="83"/>
      <c r="AD169" s="78"/>
    </row>
    <row r="170" ht="15.75" customHeight="1">
      <c r="A170" s="8" t="s">
        <v>53</v>
      </c>
      <c r="B170" s="9">
        <v>44281.0</v>
      </c>
      <c r="C170" s="10">
        <v>0.375</v>
      </c>
      <c r="D170" s="84">
        <v>0.5</v>
      </c>
      <c r="E170" s="85">
        <v>30.29</v>
      </c>
      <c r="F170" s="86">
        <v>22.8</v>
      </c>
      <c r="G170" s="86">
        <v>24.46</v>
      </c>
      <c r="H170" s="86"/>
      <c r="I170" s="86">
        <v>2.57</v>
      </c>
      <c r="J170" s="86"/>
      <c r="K170" s="86"/>
      <c r="L170" s="86">
        <v>3.4</v>
      </c>
      <c r="M170" s="86"/>
      <c r="N170" s="86"/>
      <c r="O170" s="86"/>
      <c r="P170" s="87"/>
      <c r="Q170" s="102">
        <f>E172</f>
        <v>31.41</v>
      </c>
      <c r="R170" s="103">
        <f>F170</f>
        <v>22.8</v>
      </c>
      <c r="S170" s="103">
        <f>(Q170+R170)/2</f>
        <v>27.105</v>
      </c>
      <c r="T170" s="89"/>
      <c r="U170" s="22" t="str">
        <f t="shared" si="1"/>
        <v/>
      </c>
      <c r="V170" s="89"/>
      <c r="W170" s="103">
        <v>89.1</v>
      </c>
      <c r="X170" s="90"/>
      <c r="Y170" s="91"/>
      <c r="Z170" s="92"/>
      <c r="AA170" s="92"/>
      <c r="AB170" s="92"/>
      <c r="AC170" s="93"/>
      <c r="AD170" s="88"/>
    </row>
    <row r="171" ht="15.75" customHeight="1">
      <c r="A171" s="4" t="s">
        <v>53</v>
      </c>
      <c r="B171" s="29">
        <v>44281.0</v>
      </c>
      <c r="C171" s="3">
        <v>0.625</v>
      </c>
      <c r="D171" s="74">
        <v>0.75</v>
      </c>
      <c r="E171" s="75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7"/>
      <c r="Q171" s="78"/>
      <c r="R171" s="79"/>
      <c r="S171" s="79"/>
      <c r="T171" s="79"/>
      <c r="U171" s="22" t="str">
        <f t="shared" si="1"/>
        <v/>
      </c>
      <c r="V171" s="79"/>
      <c r="W171" s="79"/>
      <c r="X171" s="80"/>
      <c r="Y171" s="81"/>
      <c r="Z171" s="82"/>
      <c r="AA171" s="82"/>
      <c r="AB171" s="82"/>
      <c r="AC171" s="83"/>
      <c r="AD171" s="78"/>
    </row>
    <row r="172" ht="15.75" customHeight="1">
      <c r="A172" s="8" t="s">
        <v>98</v>
      </c>
      <c r="B172" s="9">
        <v>44282.0</v>
      </c>
      <c r="C172" s="10">
        <v>0.375</v>
      </c>
      <c r="D172" s="84">
        <v>0.5</v>
      </c>
      <c r="E172" s="85">
        <v>31.41</v>
      </c>
      <c r="F172" s="86">
        <v>23.42</v>
      </c>
      <c r="G172" s="86">
        <v>26.18</v>
      </c>
      <c r="H172" s="86"/>
      <c r="I172" s="86">
        <v>1.39</v>
      </c>
      <c r="J172" s="86"/>
      <c r="K172" s="86"/>
      <c r="L172" s="86">
        <v>0.0</v>
      </c>
      <c r="M172" s="86"/>
      <c r="N172" s="86"/>
      <c r="O172" s="86"/>
      <c r="P172" s="87"/>
      <c r="Q172" s="102">
        <f>E174</f>
        <v>32.64</v>
      </c>
      <c r="R172" s="103">
        <f>F172</f>
        <v>23.42</v>
      </c>
      <c r="S172" s="103">
        <f>(Q172+R172)/2</f>
        <v>28.03</v>
      </c>
      <c r="T172" s="89"/>
      <c r="U172" s="22" t="str">
        <f t="shared" si="1"/>
        <v/>
      </c>
      <c r="V172" s="89"/>
      <c r="W172" s="103">
        <v>93.0</v>
      </c>
      <c r="X172" s="90"/>
      <c r="Y172" s="91"/>
      <c r="Z172" s="92"/>
      <c r="AA172" s="92"/>
      <c r="AB172" s="92"/>
      <c r="AC172" s="93"/>
      <c r="AD172" s="88"/>
    </row>
    <row r="173" ht="15.75" customHeight="1">
      <c r="A173" s="4" t="s">
        <v>98</v>
      </c>
      <c r="B173" s="29">
        <v>44282.0</v>
      </c>
      <c r="C173" s="3">
        <v>0.625</v>
      </c>
      <c r="D173" s="74">
        <v>0.75</v>
      </c>
      <c r="E173" s="75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7"/>
      <c r="Q173" s="78"/>
      <c r="R173" s="79"/>
      <c r="S173" s="79"/>
      <c r="T173" s="79"/>
      <c r="U173" s="22" t="str">
        <f t="shared" si="1"/>
        <v/>
      </c>
      <c r="V173" s="79"/>
      <c r="W173" s="79"/>
      <c r="X173" s="80"/>
      <c r="Y173" s="81"/>
      <c r="Z173" s="82"/>
      <c r="AA173" s="82"/>
      <c r="AB173" s="82"/>
      <c r="AC173" s="83"/>
      <c r="AD173" s="78"/>
    </row>
    <row r="174" ht="15.75" customHeight="1">
      <c r="A174" s="8" t="s">
        <v>91</v>
      </c>
      <c r="B174" s="9">
        <v>44283.0</v>
      </c>
      <c r="C174" s="10">
        <v>0.375</v>
      </c>
      <c r="D174" s="84">
        <v>0.5</v>
      </c>
      <c r="E174" s="85">
        <v>32.64</v>
      </c>
      <c r="F174" s="86">
        <v>23.47</v>
      </c>
      <c r="G174" s="86">
        <v>27.28</v>
      </c>
      <c r="H174" s="86"/>
      <c r="I174" s="86">
        <v>2.92</v>
      </c>
      <c r="J174" s="86"/>
      <c r="K174" s="86"/>
      <c r="L174" s="86">
        <v>6.6</v>
      </c>
      <c r="M174" s="86"/>
      <c r="N174" s="86"/>
      <c r="O174" s="86"/>
      <c r="P174" s="87"/>
      <c r="Q174" s="102">
        <f>E176</f>
        <v>32.4</v>
      </c>
      <c r="R174" s="103">
        <f>F174</f>
        <v>23.47</v>
      </c>
      <c r="S174" s="103">
        <f>(Q174+R174)/2</f>
        <v>27.935</v>
      </c>
      <c r="T174" s="89"/>
      <c r="U174" s="22" t="str">
        <f t="shared" si="1"/>
        <v/>
      </c>
      <c r="V174" s="89"/>
      <c r="W174" s="103">
        <v>93.9</v>
      </c>
      <c r="X174" s="90"/>
      <c r="Y174" s="91"/>
      <c r="Z174" s="92"/>
      <c r="AA174" s="92"/>
      <c r="AB174" s="92"/>
      <c r="AC174" s="93"/>
      <c r="AD174" s="88"/>
    </row>
    <row r="175" ht="15.75" customHeight="1">
      <c r="A175" s="4" t="s">
        <v>91</v>
      </c>
      <c r="B175" s="29">
        <v>44283.0</v>
      </c>
      <c r="C175" s="3">
        <v>0.625</v>
      </c>
      <c r="D175" s="74">
        <v>0.75</v>
      </c>
      <c r="E175" s="75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7"/>
      <c r="Q175" s="78"/>
      <c r="R175" s="79"/>
      <c r="S175" s="79"/>
      <c r="T175" s="79"/>
      <c r="U175" s="22" t="str">
        <f t="shared" si="1"/>
        <v/>
      </c>
      <c r="V175" s="79"/>
      <c r="W175" s="79"/>
      <c r="X175" s="80"/>
      <c r="Y175" s="81"/>
      <c r="Z175" s="82"/>
      <c r="AA175" s="82"/>
      <c r="AB175" s="82"/>
      <c r="AC175" s="83"/>
      <c r="AD175" s="78"/>
    </row>
    <row r="176" ht="15.75" customHeight="1">
      <c r="A176" s="8" t="s">
        <v>64</v>
      </c>
      <c r="B176" s="9">
        <v>44284.0</v>
      </c>
      <c r="C176" s="10">
        <v>0.375</v>
      </c>
      <c r="D176" s="84">
        <v>0.5</v>
      </c>
      <c r="E176" s="85">
        <v>32.4</v>
      </c>
      <c r="F176" s="86">
        <v>21.9</v>
      </c>
      <c r="G176" s="86">
        <v>27.8</v>
      </c>
      <c r="H176" s="86">
        <v>26.6</v>
      </c>
      <c r="I176" s="86">
        <v>3.57</v>
      </c>
      <c r="J176" s="86"/>
      <c r="K176" s="86"/>
      <c r="L176" s="86">
        <v>74.6</v>
      </c>
      <c r="M176" s="86"/>
      <c r="N176" s="86" t="s">
        <v>136</v>
      </c>
      <c r="O176" s="86">
        <v>65.02</v>
      </c>
      <c r="P176" s="87"/>
      <c r="Q176" s="102">
        <f>E178</f>
        <v>33</v>
      </c>
      <c r="R176" s="103">
        <f>F176</f>
        <v>21.9</v>
      </c>
      <c r="S176" s="103">
        <f>(Q176+R176)/2</f>
        <v>27.45</v>
      </c>
      <c r="T176" s="103">
        <f>IF(H176="","",6.1078*(10^(((7.5*H176)/(237.3+H176)))))</f>
        <v>34.82194116</v>
      </c>
      <c r="U176" s="22">
        <f t="shared" si="1"/>
        <v>33.86194116</v>
      </c>
      <c r="V176" s="103">
        <f>IF(G176="","",6.1078*(10^(((7.5*G176)/(237.3+G176)))))</f>
        <v>37.3577292</v>
      </c>
      <c r="W176" s="103">
        <f>IF(V176="","",(U176/V176)*100)</f>
        <v>90.64239687</v>
      </c>
      <c r="X176" s="90"/>
      <c r="Y176" s="91"/>
      <c r="Z176" s="92"/>
      <c r="AA176" s="92"/>
      <c r="AB176" s="92"/>
      <c r="AC176" s="93"/>
      <c r="AD176" s="88"/>
    </row>
    <row r="177" ht="15.75" customHeight="1">
      <c r="A177" s="4" t="s">
        <v>64</v>
      </c>
      <c r="B177" s="29">
        <v>44284.0</v>
      </c>
      <c r="C177" s="3">
        <v>0.625</v>
      </c>
      <c r="D177" s="74">
        <v>0.75</v>
      </c>
      <c r="E177" s="75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7"/>
      <c r="Q177" s="78"/>
      <c r="R177" s="79"/>
      <c r="S177" s="79"/>
      <c r="T177" s="79"/>
      <c r="U177" s="22" t="str">
        <f t="shared" si="1"/>
        <v/>
      </c>
      <c r="V177" s="79"/>
      <c r="W177" s="79"/>
      <c r="X177" s="80"/>
      <c r="Y177" s="81"/>
      <c r="Z177" s="82"/>
      <c r="AA177" s="82"/>
      <c r="AB177" s="82"/>
      <c r="AC177" s="83"/>
      <c r="AD177" s="78"/>
    </row>
    <row r="178" ht="15.75" customHeight="1">
      <c r="A178" s="8" t="s">
        <v>68</v>
      </c>
      <c r="B178" s="9">
        <v>44285.0</v>
      </c>
      <c r="C178" s="10">
        <v>0.375</v>
      </c>
      <c r="D178" s="84">
        <v>0.5</v>
      </c>
      <c r="E178" s="85">
        <v>33.0</v>
      </c>
      <c r="F178" s="86">
        <v>23.0</v>
      </c>
      <c r="G178" s="86">
        <v>27.4</v>
      </c>
      <c r="H178" s="86">
        <v>25.8</v>
      </c>
      <c r="I178" s="86">
        <v>1.2</v>
      </c>
      <c r="J178" s="86" t="s">
        <v>70</v>
      </c>
      <c r="K178" s="86">
        <v>28.4</v>
      </c>
      <c r="L178" s="86">
        <v>16.5</v>
      </c>
      <c r="M178" s="86"/>
      <c r="N178" s="86">
        <v>76.98</v>
      </c>
      <c r="O178" s="86"/>
      <c r="P178" s="87"/>
      <c r="Q178" s="102" t="str">
        <f>E180</f>
        <v/>
      </c>
      <c r="R178" s="103">
        <f>F178</f>
        <v>23</v>
      </c>
      <c r="S178" s="103"/>
      <c r="T178" s="103">
        <f>IF(H178="","",6.1078*(10^(((7.5*H178)/(237.3+H178)))))</f>
        <v>33.21594473</v>
      </c>
      <c r="U178" s="22">
        <f t="shared" si="1"/>
        <v>31.93594473</v>
      </c>
      <c r="V178" s="103">
        <f>IF(G178="","",6.1078*(10^(((7.5*G178)/(237.3+G178)))))</f>
        <v>36.49517019</v>
      </c>
      <c r="W178" s="103">
        <f>IF(V178="","",(U178/V178)*100)</f>
        <v>87.50731829</v>
      </c>
      <c r="X178" s="103">
        <f>O176+L178-N178</f>
        <v>4.54</v>
      </c>
      <c r="Y178" s="91"/>
      <c r="Z178" s="92">
        <v>1.0</v>
      </c>
      <c r="AA178" s="92">
        <v>1.0</v>
      </c>
      <c r="AB178" s="92">
        <v>2.0</v>
      </c>
      <c r="AC178" s="93">
        <v>2.0</v>
      </c>
      <c r="AD178" s="88"/>
    </row>
    <row r="179" ht="15.75" customHeight="1">
      <c r="A179" s="4" t="s">
        <v>68</v>
      </c>
      <c r="B179" s="29">
        <v>44285.0</v>
      </c>
      <c r="C179" s="3">
        <v>0.625</v>
      </c>
      <c r="D179" s="74">
        <v>0.75</v>
      </c>
      <c r="E179" s="75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7"/>
      <c r="Q179" s="78"/>
      <c r="R179" s="79"/>
      <c r="S179" s="79"/>
      <c r="T179" s="79"/>
      <c r="U179" s="22" t="str">
        <f t="shared" si="1"/>
        <v/>
      </c>
      <c r="V179" s="79"/>
      <c r="W179" s="79"/>
      <c r="X179" s="80"/>
      <c r="Y179" s="81"/>
      <c r="Z179" s="82"/>
      <c r="AA179" s="82"/>
      <c r="AB179" s="82"/>
      <c r="AC179" s="83"/>
      <c r="AD179" s="78"/>
    </row>
    <row r="180" ht="15.75" customHeight="1">
      <c r="A180" s="8" t="s">
        <v>38</v>
      </c>
      <c r="B180" s="9">
        <v>44286.0</v>
      </c>
      <c r="C180" s="10">
        <v>0.375</v>
      </c>
      <c r="D180" s="84">
        <v>0.5</v>
      </c>
      <c r="E180" s="85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7"/>
      <c r="Q180" s="102">
        <f>E182</f>
        <v>32.6</v>
      </c>
      <c r="R180" s="103" t="str">
        <f>F180</f>
        <v/>
      </c>
      <c r="S180" s="103"/>
      <c r="T180" s="103" t="str">
        <f>IF(H180="","",6.1078*(10^(((7.5*H180)/(237.3+H180)))))</f>
        <v/>
      </c>
      <c r="U180" s="22" t="str">
        <f t="shared" si="1"/>
        <v/>
      </c>
      <c r="V180" s="103" t="str">
        <f>IF(G180="","",6.1078*(10^(((7.5*G180)/(237.3+G180)))))</f>
        <v/>
      </c>
      <c r="W180" s="103" t="str">
        <f>IF(V180="","",(U180/V180)*100)</f>
        <v/>
      </c>
      <c r="X180" s="90"/>
      <c r="Y180" s="91"/>
      <c r="Z180" s="92"/>
      <c r="AA180" s="92"/>
      <c r="AB180" s="92"/>
      <c r="AC180" s="93"/>
      <c r="AD180" s="88"/>
    </row>
    <row r="181" ht="15.75" customHeight="1">
      <c r="A181" s="4" t="s">
        <v>38</v>
      </c>
      <c r="B181" s="29">
        <v>44286.0</v>
      </c>
      <c r="C181" s="3">
        <v>0.625</v>
      </c>
      <c r="D181" s="74">
        <v>0.75</v>
      </c>
      <c r="E181" s="75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7"/>
      <c r="Q181" s="78"/>
      <c r="R181" s="79"/>
      <c r="S181" s="79"/>
      <c r="T181" s="79"/>
      <c r="U181" s="22" t="str">
        <f t="shared" si="1"/>
        <v/>
      </c>
      <c r="V181" s="79"/>
      <c r="W181" s="79"/>
      <c r="X181" s="80"/>
      <c r="Y181" s="81"/>
      <c r="Z181" s="82"/>
      <c r="AA181" s="82"/>
      <c r="AB181" s="82"/>
      <c r="AC181" s="83"/>
      <c r="AD181" s="78"/>
    </row>
    <row r="182" ht="15.75" customHeight="1">
      <c r="A182" s="8" t="s">
        <v>48</v>
      </c>
      <c r="B182" s="9">
        <v>44287.0</v>
      </c>
      <c r="C182" s="10">
        <v>0.375</v>
      </c>
      <c r="D182" s="84">
        <v>0.5</v>
      </c>
      <c r="E182" s="85">
        <v>32.6</v>
      </c>
      <c r="F182" s="86">
        <v>22.8</v>
      </c>
      <c r="G182" s="86">
        <v>27.6</v>
      </c>
      <c r="H182" s="86">
        <v>26.1</v>
      </c>
      <c r="I182" s="86">
        <v>0.7</v>
      </c>
      <c r="J182" s="86" t="s">
        <v>70</v>
      </c>
      <c r="K182" s="86">
        <v>28.0</v>
      </c>
      <c r="L182" s="86">
        <v>50.0</v>
      </c>
      <c r="M182" s="86"/>
      <c r="N182" s="86" t="s">
        <v>136</v>
      </c>
      <c r="O182" s="86">
        <v>66.68</v>
      </c>
      <c r="P182" s="87"/>
      <c r="Q182" s="102">
        <f>E184</f>
        <v>31.8</v>
      </c>
      <c r="R182" s="103">
        <f>F182</f>
        <v>22.8</v>
      </c>
      <c r="S182" s="103">
        <f>(Q182+R182)/2</f>
        <v>27.3</v>
      </c>
      <c r="T182" s="103">
        <f>IF(H182="","",6.1078*(10^(((7.5*H182)/(237.3+H182)))))</f>
        <v>33.81046118</v>
      </c>
      <c r="U182" s="22">
        <f t="shared" si="1"/>
        <v>32.61046118</v>
      </c>
      <c r="V182" s="103">
        <f>IF(G182="","",6.1078*(10^(((7.5*G182)/(237.3+G182)))))</f>
        <v>36.92425667</v>
      </c>
      <c r="W182" s="103">
        <f>IF(V182="","",(U182/V182)*100)</f>
        <v>88.31717716</v>
      </c>
      <c r="X182" s="90"/>
      <c r="Y182" s="91"/>
      <c r="Z182" s="92">
        <v>1.0</v>
      </c>
      <c r="AA182" s="92">
        <v>1.0</v>
      </c>
      <c r="AB182" s="92">
        <v>2.0</v>
      </c>
      <c r="AC182" s="93">
        <v>2.0</v>
      </c>
      <c r="AD182" s="88"/>
    </row>
    <row r="183" ht="15.75" customHeight="1">
      <c r="A183" s="4" t="s">
        <v>48</v>
      </c>
      <c r="B183" s="29">
        <v>44287.0</v>
      </c>
      <c r="C183" s="3">
        <v>0.625</v>
      </c>
      <c r="D183" s="74">
        <v>0.75</v>
      </c>
      <c r="E183" s="75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7"/>
      <c r="Q183" s="78"/>
      <c r="R183" s="79"/>
      <c r="S183" s="79"/>
      <c r="T183" s="79"/>
      <c r="U183" s="22" t="str">
        <f t="shared" si="1"/>
        <v/>
      </c>
      <c r="V183" s="79"/>
      <c r="W183" s="79"/>
      <c r="X183" s="80"/>
      <c r="Y183" s="81"/>
      <c r="Z183" s="82"/>
      <c r="AA183" s="82"/>
      <c r="AB183" s="82"/>
      <c r="AC183" s="83"/>
      <c r="AD183" s="78"/>
    </row>
    <row r="184" ht="15.75" customHeight="1">
      <c r="A184" s="8" t="s">
        <v>53</v>
      </c>
      <c r="B184" s="9">
        <v>44288.0</v>
      </c>
      <c r="C184" s="10">
        <v>0.375</v>
      </c>
      <c r="D184" s="84">
        <v>0.5</v>
      </c>
      <c r="E184" s="85">
        <v>31.8</v>
      </c>
      <c r="F184" s="86">
        <v>22.8</v>
      </c>
      <c r="G184" s="86">
        <v>29.2</v>
      </c>
      <c r="H184" s="86">
        <v>26.6</v>
      </c>
      <c r="I184" s="86">
        <v>0.2</v>
      </c>
      <c r="J184" s="86" t="s">
        <v>54</v>
      </c>
      <c r="K184" s="86">
        <v>27.9</v>
      </c>
      <c r="L184" s="86">
        <v>4.5</v>
      </c>
      <c r="M184" s="86"/>
      <c r="N184" s="86">
        <v>66.5</v>
      </c>
      <c r="O184" s="86"/>
      <c r="P184" s="87"/>
      <c r="Q184" s="102" t="str">
        <f>E186</f>
        <v/>
      </c>
      <c r="R184" s="103">
        <f>F184</f>
        <v>22.8</v>
      </c>
      <c r="S184" s="103"/>
      <c r="T184" s="103">
        <f>IF(H184="","",6.1078*(10^(((7.5*H184)/(237.3+H184)))))</f>
        <v>34.82194116</v>
      </c>
      <c r="U184" s="22">
        <f t="shared" si="1"/>
        <v>32.74194116</v>
      </c>
      <c r="V184" s="103">
        <f>IF(G184="","",6.1078*(10^(((7.5*G184)/(237.3+G184)))))</f>
        <v>40.51803823</v>
      </c>
      <c r="W184" s="103">
        <f>IF(V184="","",(U184/V184)*100)</f>
        <v>80.80830809</v>
      </c>
      <c r="X184" s="103">
        <f>O182+L184-N184</f>
        <v>4.68</v>
      </c>
      <c r="Y184" s="91"/>
      <c r="Z184" s="92">
        <v>1.0</v>
      </c>
      <c r="AA184" s="92">
        <v>1.0</v>
      </c>
      <c r="AB184" s="92">
        <v>2.0</v>
      </c>
      <c r="AC184" s="93">
        <v>2.0</v>
      </c>
      <c r="AD184" s="88"/>
    </row>
    <row r="185" ht="15.75" customHeight="1">
      <c r="A185" s="4" t="s">
        <v>53</v>
      </c>
      <c r="B185" s="29">
        <v>44288.0</v>
      </c>
      <c r="C185" s="3">
        <v>0.625</v>
      </c>
      <c r="D185" s="74">
        <v>0.75</v>
      </c>
      <c r="E185" s="75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7"/>
      <c r="Q185" s="78"/>
      <c r="R185" s="79"/>
      <c r="S185" s="79"/>
      <c r="T185" s="79"/>
      <c r="U185" s="22" t="str">
        <f t="shared" si="1"/>
        <v/>
      </c>
      <c r="V185" s="79"/>
      <c r="W185" s="79"/>
      <c r="X185" s="80"/>
      <c r="Y185" s="81"/>
      <c r="Z185" s="82"/>
      <c r="AA185" s="82"/>
      <c r="AB185" s="82"/>
      <c r="AC185" s="83"/>
      <c r="AD185" s="78"/>
    </row>
    <row r="186" ht="15.75" customHeight="1">
      <c r="A186" s="8" t="s">
        <v>98</v>
      </c>
      <c r="B186" s="9">
        <v>44289.0</v>
      </c>
      <c r="C186" s="10">
        <v>0.375</v>
      </c>
      <c r="D186" s="84">
        <v>0.5</v>
      </c>
      <c r="E186" s="85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7"/>
      <c r="Q186" s="88"/>
      <c r="R186" s="89"/>
      <c r="S186" s="89"/>
      <c r="T186" s="89"/>
      <c r="U186" s="22" t="str">
        <f t="shared" si="1"/>
        <v/>
      </c>
      <c r="V186" s="89"/>
      <c r="W186" s="89"/>
      <c r="X186" s="90"/>
      <c r="Y186" s="91"/>
      <c r="Z186" s="92"/>
      <c r="AA186" s="92"/>
      <c r="AB186" s="92"/>
      <c r="AC186" s="93"/>
      <c r="AD186" s="88"/>
    </row>
    <row r="187" ht="15.75" customHeight="1">
      <c r="A187" s="4" t="s">
        <v>98</v>
      </c>
      <c r="B187" s="29">
        <v>44289.0</v>
      </c>
      <c r="C187" s="3">
        <v>0.625</v>
      </c>
      <c r="D187" s="74">
        <v>0.75</v>
      </c>
      <c r="E187" s="75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7"/>
      <c r="Q187" s="78"/>
      <c r="R187" s="79"/>
      <c r="S187" s="79"/>
      <c r="T187" s="79"/>
      <c r="U187" s="22" t="str">
        <f t="shared" si="1"/>
        <v/>
      </c>
      <c r="V187" s="79"/>
      <c r="W187" s="79"/>
      <c r="X187" s="80"/>
      <c r="Y187" s="81"/>
      <c r="Z187" s="82"/>
      <c r="AA187" s="82"/>
      <c r="AB187" s="82"/>
      <c r="AC187" s="83"/>
      <c r="AD187" s="78"/>
    </row>
    <row r="188" ht="15.75" customHeight="1">
      <c r="A188" s="8" t="s">
        <v>91</v>
      </c>
      <c r="B188" s="9">
        <v>44290.0</v>
      </c>
      <c r="C188" s="10">
        <v>0.375</v>
      </c>
      <c r="D188" s="84">
        <v>0.5</v>
      </c>
      <c r="E188" s="85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7"/>
      <c r="Q188" s="88"/>
      <c r="R188" s="89"/>
      <c r="S188" s="89"/>
      <c r="T188" s="89"/>
      <c r="U188" s="22" t="str">
        <f t="shared" si="1"/>
        <v/>
      </c>
      <c r="V188" s="89"/>
      <c r="W188" s="89"/>
      <c r="X188" s="90"/>
      <c r="Y188" s="91"/>
      <c r="Z188" s="92"/>
      <c r="AA188" s="92"/>
      <c r="AB188" s="92"/>
      <c r="AC188" s="93"/>
      <c r="AD188" s="88"/>
    </row>
    <row r="189" ht="15.75" customHeight="1">
      <c r="A189" s="4" t="s">
        <v>91</v>
      </c>
      <c r="B189" s="29">
        <v>44290.0</v>
      </c>
      <c r="C189" s="3">
        <v>0.625</v>
      </c>
      <c r="D189" s="74">
        <v>0.75</v>
      </c>
      <c r="E189" s="75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7"/>
      <c r="Q189" s="78"/>
      <c r="R189" s="79"/>
      <c r="S189" s="79"/>
      <c r="T189" s="79"/>
      <c r="U189" s="22" t="str">
        <f t="shared" si="1"/>
        <v/>
      </c>
      <c r="V189" s="79"/>
      <c r="W189" s="79"/>
      <c r="X189" s="80"/>
      <c r="Y189" s="81"/>
      <c r="Z189" s="82"/>
      <c r="AA189" s="82"/>
      <c r="AB189" s="82"/>
      <c r="AC189" s="83"/>
      <c r="AD189" s="78"/>
    </row>
    <row r="190" ht="15.75" customHeight="1">
      <c r="A190" s="8" t="s">
        <v>64</v>
      </c>
      <c r="B190" s="9">
        <v>44291.0</v>
      </c>
      <c r="C190" s="10">
        <v>0.375</v>
      </c>
      <c r="D190" s="84">
        <v>0.5</v>
      </c>
      <c r="E190" s="85">
        <v>31.6</v>
      </c>
      <c r="F190" s="86">
        <v>21.6</v>
      </c>
      <c r="G190" s="86">
        <v>29.2</v>
      </c>
      <c r="H190" s="86">
        <v>27.0</v>
      </c>
      <c r="I190" s="86">
        <v>2.5</v>
      </c>
      <c r="J190" s="86" t="s">
        <v>70</v>
      </c>
      <c r="K190" s="86">
        <v>27.7</v>
      </c>
      <c r="L190" s="86">
        <v>41.25</v>
      </c>
      <c r="M190" s="86"/>
      <c r="N190" s="86">
        <v>88.0</v>
      </c>
      <c r="O190" s="86">
        <v>68.48</v>
      </c>
      <c r="P190" s="87"/>
      <c r="Q190" s="102" t="str">
        <f>E192</f>
        <v/>
      </c>
      <c r="R190" s="103">
        <f>F190</f>
        <v>21.6</v>
      </c>
      <c r="S190" s="103">
        <f>(Q190+R190)/2</f>
        <v>10.8</v>
      </c>
      <c r="T190" s="103">
        <f>IF(H190="","",6.1078*(10^(((7.5*H190)/(237.3+H190)))))</f>
        <v>35.65000614</v>
      </c>
      <c r="U190" s="22">
        <f t="shared" si="1"/>
        <v>33.89000614</v>
      </c>
      <c r="V190" s="103">
        <f>IF(G190="","",6.1078*(10^(((7.5*G190)/(237.3+G190)))))</f>
        <v>40.51803823</v>
      </c>
      <c r="W190" s="103">
        <f>IF(V190="","",(U190/V190)*100)</f>
        <v>83.64177443</v>
      </c>
      <c r="X190" s="103">
        <f>N184+L190-N190</f>
        <v>19.75</v>
      </c>
      <c r="Y190" s="91"/>
      <c r="Z190" s="92">
        <v>1.0</v>
      </c>
      <c r="AA190" s="92">
        <v>1.0</v>
      </c>
      <c r="AB190" s="92">
        <v>2.0</v>
      </c>
      <c r="AC190" s="93">
        <v>2.0</v>
      </c>
      <c r="AD190" s="88"/>
    </row>
    <row r="191" ht="15.75" customHeight="1">
      <c r="A191" s="4" t="s">
        <v>64</v>
      </c>
      <c r="B191" s="29">
        <v>44291.0</v>
      </c>
      <c r="C191" s="3">
        <v>0.625</v>
      </c>
      <c r="D191" s="74">
        <v>0.75</v>
      </c>
      <c r="E191" s="75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7"/>
      <c r="Q191" s="78"/>
      <c r="R191" s="79"/>
      <c r="S191" s="79"/>
      <c r="T191" s="79"/>
      <c r="U191" s="22" t="str">
        <f t="shared" si="1"/>
        <v/>
      </c>
      <c r="V191" s="79"/>
      <c r="W191" s="79"/>
      <c r="X191" s="80"/>
      <c r="Y191" s="81"/>
      <c r="Z191" s="82"/>
      <c r="AA191" s="82"/>
      <c r="AB191" s="82"/>
      <c r="AC191" s="83"/>
      <c r="AD191" s="78"/>
    </row>
    <row r="192" ht="15.75" customHeight="1">
      <c r="A192" s="8" t="s">
        <v>68</v>
      </c>
      <c r="B192" s="9">
        <v>44292.0</v>
      </c>
      <c r="C192" s="10">
        <v>0.375</v>
      </c>
      <c r="D192" s="84">
        <v>0.5</v>
      </c>
      <c r="E192" s="85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7"/>
      <c r="Q192" s="88"/>
      <c r="R192" s="89"/>
      <c r="S192" s="89"/>
      <c r="T192" s="89"/>
      <c r="U192" s="22" t="str">
        <f t="shared" si="1"/>
        <v/>
      </c>
      <c r="V192" s="89"/>
      <c r="W192" s="89"/>
      <c r="X192" s="90"/>
      <c r="Y192" s="91"/>
      <c r="Z192" s="92"/>
      <c r="AA192" s="92"/>
      <c r="AB192" s="92"/>
      <c r="AC192" s="93"/>
      <c r="AD192" s="88"/>
    </row>
    <row r="193" ht="15.75" customHeight="1">
      <c r="A193" s="4" t="s">
        <v>68</v>
      </c>
      <c r="B193" s="29">
        <v>44292.0</v>
      </c>
      <c r="C193" s="3">
        <v>0.625</v>
      </c>
      <c r="D193" s="74">
        <v>0.75</v>
      </c>
      <c r="E193" s="75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7"/>
      <c r="Q193" s="78"/>
      <c r="R193" s="79"/>
      <c r="S193" s="79"/>
      <c r="T193" s="79"/>
      <c r="U193" s="22" t="str">
        <f t="shared" si="1"/>
        <v/>
      </c>
      <c r="V193" s="79"/>
      <c r="W193" s="79"/>
      <c r="X193" s="80"/>
      <c r="Y193" s="81"/>
      <c r="Z193" s="82"/>
      <c r="AA193" s="82"/>
      <c r="AB193" s="82"/>
      <c r="AC193" s="83"/>
      <c r="AD193" s="78"/>
    </row>
    <row r="194" ht="15.75" customHeight="1">
      <c r="A194" s="8" t="s">
        <v>38</v>
      </c>
      <c r="B194" s="9">
        <v>44293.0</v>
      </c>
      <c r="C194" s="10">
        <v>0.375</v>
      </c>
      <c r="D194" s="84">
        <v>0.5</v>
      </c>
      <c r="E194" s="85">
        <v>34.2</v>
      </c>
      <c r="F194" s="86">
        <v>22.0</v>
      </c>
      <c r="G194" s="86">
        <v>29.0</v>
      </c>
      <c r="H194" s="86">
        <v>26.8</v>
      </c>
      <c r="I194" s="86">
        <v>1.2</v>
      </c>
      <c r="J194" s="86"/>
      <c r="K194" s="86">
        <v>30.3</v>
      </c>
      <c r="L194" s="86">
        <v>13.25</v>
      </c>
      <c r="M194" s="86"/>
      <c r="N194" s="86">
        <v>68.52</v>
      </c>
      <c r="O194" s="86"/>
      <c r="P194" s="87"/>
      <c r="Q194" s="102">
        <f>E196</f>
        <v>34.9</v>
      </c>
      <c r="R194" s="103">
        <f>F194</f>
        <v>22</v>
      </c>
      <c r="S194" s="103">
        <f>(Q194+R194)/2</f>
        <v>28.45</v>
      </c>
      <c r="T194" s="103">
        <f>IF(H194="","",6.1078*(10^(((7.5*H194)/(237.3+H194)))))</f>
        <v>35.23385461</v>
      </c>
      <c r="U194" s="22">
        <f t="shared" si="1"/>
        <v>33.47385461</v>
      </c>
      <c r="V194" s="103">
        <f>IF(G194="","",6.1078*(10^(((7.5*G194)/(237.3+G194)))))</f>
        <v>40.05279577</v>
      </c>
      <c r="W194" s="103">
        <f>IF(V194="","",(U194/V194)*100)</f>
        <v>83.57432724</v>
      </c>
      <c r="X194" s="103">
        <f>O190+L194-N194</f>
        <v>13.21</v>
      </c>
      <c r="Y194" s="91"/>
      <c r="Z194" s="92">
        <v>1.0</v>
      </c>
      <c r="AA194" s="92">
        <v>1.0</v>
      </c>
      <c r="AB194" s="92">
        <v>1.0</v>
      </c>
      <c r="AC194" s="93">
        <v>2.0</v>
      </c>
      <c r="AD194" s="88"/>
    </row>
    <row r="195" ht="15.75" customHeight="1">
      <c r="A195" s="4" t="s">
        <v>38</v>
      </c>
      <c r="B195" s="29">
        <v>44293.0</v>
      </c>
      <c r="C195" s="3">
        <v>0.625</v>
      </c>
      <c r="D195" s="74">
        <v>0.75</v>
      </c>
      <c r="E195" s="75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7"/>
      <c r="Q195" s="78"/>
      <c r="R195" s="79"/>
      <c r="S195" s="79"/>
      <c r="T195" s="79"/>
      <c r="U195" s="22" t="str">
        <f t="shared" si="1"/>
        <v/>
      </c>
      <c r="V195" s="79"/>
      <c r="W195" s="79"/>
      <c r="X195" s="80"/>
      <c r="Y195" s="81"/>
      <c r="Z195" s="82"/>
      <c r="AA195" s="82"/>
      <c r="AB195" s="82"/>
      <c r="AC195" s="83"/>
      <c r="AD195" s="78"/>
    </row>
    <row r="196" ht="15.75" customHeight="1">
      <c r="A196" s="8" t="s">
        <v>48</v>
      </c>
      <c r="B196" s="9">
        <v>44294.0</v>
      </c>
      <c r="C196" s="10">
        <v>0.375</v>
      </c>
      <c r="D196" s="84">
        <v>0.5</v>
      </c>
      <c r="E196" s="85">
        <v>34.9</v>
      </c>
      <c r="F196" s="86">
        <v>22.9</v>
      </c>
      <c r="G196" s="86">
        <v>28.2</v>
      </c>
      <c r="H196" s="86">
        <v>26.4</v>
      </c>
      <c r="I196" s="86">
        <v>1.5</v>
      </c>
      <c r="J196" s="86"/>
      <c r="K196" s="86">
        <v>30.2</v>
      </c>
      <c r="L196" s="86">
        <v>0.5</v>
      </c>
      <c r="M196" s="86"/>
      <c r="N196" s="86">
        <v>65.37</v>
      </c>
      <c r="O196" s="86">
        <v>77.72</v>
      </c>
      <c r="P196" s="87"/>
      <c r="Q196" s="102">
        <f>E198</f>
        <v>34.4</v>
      </c>
      <c r="R196" s="103">
        <f>F196</f>
        <v>22.9</v>
      </c>
      <c r="S196" s="103">
        <f>(Q196+R196)/2</f>
        <v>28.65</v>
      </c>
      <c r="T196" s="103">
        <f>IF(H196="","",6.1078*(10^(((7.5*H196)/(237.3+H196)))))</f>
        <v>34.41422945</v>
      </c>
      <c r="U196" s="22">
        <f t="shared" si="1"/>
        <v>32.97422945</v>
      </c>
      <c r="V196" s="103">
        <f>IF(G196="","",6.1078*(10^(((7.5*G196)/(237.3+G196)))))</f>
        <v>38.23798312</v>
      </c>
      <c r="W196" s="103">
        <f>IF(V196="","",(U196/V196)*100)</f>
        <v>86.23422775</v>
      </c>
      <c r="X196" s="103">
        <f>N194+L196-N196</f>
        <v>3.65</v>
      </c>
      <c r="Y196" s="91"/>
      <c r="Z196" s="92">
        <v>1.0</v>
      </c>
      <c r="AA196" s="92">
        <v>1.0</v>
      </c>
      <c r="AB196" s="92">
        <v>3.0</v>
      </c>
      <c r="AC196" s="93">
        <v>3.0</v>
      </c>
      <c r="AD196" s="88"/>
    </row>
    <row r="197" ht="15.75" customHeight="1">
      <c r="A197" s="4" t="s">
        <v>48</v>
      </c>
      <c r="B197" s="29">
        <v>44294.0</v>
      </c>
      <c r="C197" s="3">
        <v>0.625</v>
      </c>
      <c r="D197" s="74">
        <v>0.75</v>
      </c>
      <c r="E197" s="75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7"/>
      <c r="Q197" s="78"/>
      <c r="R197" s="79"/>
      <c r="S197" s="79"/>
      <c r="T197" s="79"/>
      <c r="U197" s="22" t="str">
        <f t="shared" si="1"/>
        <v/>
      </c>
      <c r="V197" s="79"/>
      <c r="W197" s="79"/>
      <c r="X197" s="80"/>
      <c r="Y197" s="81"/>
      <c r="Z197" s="82"/>
      <c r="AA197" s="82"/>
      <c r="AB197" s="82"/>
      <c r="AC197" s="83"/>
      <c r="AD197" s="78"/>
    </row>
    <row r="198" ht="15.75" customHeight="1">
      <c r="A198" s="8" t="s">
        <v>53</v>
      </c>
      <c r="B198" s="9">
        <v>44295.0</v>
      </c>
      <c r="C198" s="10">
        <v>0.375</v>
      </c>
      <c r="D198" s="84">
        <v>0.5</v>
      </c>
      <c r="E198" s="85">
        <v>34.4</v>
      </c>
      <c r="F198" s="86">
        <v>22.8</v>
      </c>
      <c r="G198" s="86">
        <v>29.2</v>
      </c>
      <c r="H198" s="86">
        <v>26.6</v>
      </c>
      <c r="I198" s="86">
        <v>0.1</v>
      </c>
      <c r="J198" s="86" t="s">
        <v>79</v>
      </c>
      <c r="K198" s="86">
        <v>28.0</v>
      </c>
      <c r="L198" s="86">
        <v>23.25</v>
      </c>
      <c r="M198" s="86"/>
      <c r="N198" s="86">
        <v>91.18</v>
      </c>
      <c r="O198" s="86">
        <v>69.1</v>
      </c>
      <c r="P198" s="87"/>
      <c r="Q198" s="102" t="str">
        <f>E200</f>
        <v/>
      </c>
      <c r="R198" s="103">
        <f>F198</f>
        <v>22.8</v>
      </c>
      <c r="S198" s="103"/>
      <c r="T198" s="103">
        <f>IF(H198="","",6.1078*(10^(((7.5*H198)/(237.3+H198)))))</f>
        <v>34.82194116</v>
      </c>
      <c r="U198" s="22">
        <f t="shared" si="1"/>
        <v>32.74194116</v>
      </c>
      <c r="V198" s="103">
        <f>IF(G198="","",6.1078*(10^(((7.5*G198)/(237.3+G198)))))</f>
        <v>40.51803823</v>
      </c>
      <c r="W198" s="103">
        <f>IF(V198="","",(U198/V198)*100)</f>
        <v>80.80830809</v>
      </c>
      <c r="X198" s="103">
        <f>O196+L198-N198</f>
        <v>9.79</v>
      </c>
      <c r="Y198" s="91"/>
      <c r="Z198" s="92">
        <v>1.0</v>
      </c>
      <c r="AA198" s="92">
        <v>1.0</v>
      </c>
      <c r="AB198" s="92">
        <v>3.0</v>
      </c>
      <c r="AC198" s="93">
        <v>2.0</v>
      </c>
      <c r="AD198" s="88"/>
    </row>
    <row r="199" ht="15.75" customHeight="1">
      <c r="A199" s="4" t="s">
        <v>53</v>
      </c>
      <c r="B199" s="29">
        <v>44295.0</v>
      </c>
      <c r="C199" s="3">
        <v>0.625</v>
      </c>
      <c r="D199" s="74">
        <v>0.75</v>
      </c>
      <c r="E199" s="75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7"/>
      <c r="Q199" s="78"/>
      <c r="R199" s="79"/>
      <c r="S199" s="79"/>
      <c r="T199" s="79"/>
      <c r="U199" s="22" t="str">
        <f t="shared" si="1"/>
        <v/>
      </c>
      <c r="V199" s="79"/>
      <c r="W199" s="79"/>
      <c r="X199" s="80"/>
      <c r="Y199" s="81"/>
      <c r="Z199" s="82"/>
      <c r="AA199" s="82"/>
      <c r="AB199" s="82"/>
      <c r="AC199" s="83"/>
      <c r="AD199" s="78"/>
    </row>
    <row r="200" ht="15.75" customHeight="1">
      <c r="A200" s="8" t="s">
        <v>98</v>
      </c>
      <c r="B200" s="9">
        <v>44296.0</v>
      </c>
      <c r="C200" s="10">
        <v>0.375</v>
      </c>
      <c r="D200" s="84">
        <v>0.5</v>
      </c>
      <c r="E200" s="85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7"/>
      <c r="Q200" s="88"/>
      <c r="R200" s="89"/>
      <c r="S200" s="89"/>
      <c r="T200" s="89"/>
      <c r="U200" s="22" t="str">
        <f t="shared" si="1"/>
        <v/>
      </c>
      <c r="V200" s="89"/>
      <c r="W200" s="89"/>
      <c r="X200" s="90"/>
      <c r="Y200" s="91"/>
      <c r="Z200" s="92"/>
      <c r="AA200" s="92"/>
      <c r="AB200" s="92"/>
      <c r="AC200" s="93"/>
      <c r="AD200" s="88"/>
    </row>
    <row r="201" ht="15.75" customHeight="1">
      <c r="A201" s="4" t="s">
        <v>98</v>
      </c>
      <c r="B201" s="29">
        <v>44296.0</v>
      </c>
      <c r="C201" s="3">
        <v>0.625</v>
      </c>
      <c r="D201" s="74">
        <v>0.75</v>
      </c>
      <c r="E201" s="75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7"/>
      <c r="Q201" s="78"/>
      <c r="R201" s="79"/>
      <c r="S201" s="79"/>
      <c r="T201" s="79"/>
      <c r="U201" s="22" t="str">
        <f t="shared" si="1"/>
        <v/>
      </c>
      <c r="V201" s="79"/>
      <c r="W201" s="79"/>
      <c r="X201" s="80"/>
      <c r="Y201" s="81"/>
      <c r="Z201" s="82"/>
      <c r="AA201" s="82"/>
      <c r="AB201" s="82"/>
      <c r="AC201" s="83"/>
      <c r="AD201" s="78"/>
    </row>
    <row r="202" ht="15.75" customHeight="1">
      <c r="A202" s="8" t="s">
        <v>91</v>
      </c>
      <c r="B202" s="9">
        <v>44297.0</v>
      </c>
      <c r="C202" s="10">
        <v>0.375</v>
      </c>
      <c r="D202" s="84">
        <v>0.5</v>
      </c>
      <c r="E202" s="85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7"/>
      <c r="Q202" s="88"/>
      <c r="R202" s="89"/>
      <c r="S202" s="89"/>
      <c r="T202" s="89"/>
      <c r="U202" s="22" t="str">
        <f t="shared" si="1"/>
        <v/>
      </c>
      <c r="V202" s="89"/>
      <c r="W202" s="89"/>
      <c r="X202" s="90"/>
      <c r="Y202" s="91"/>
      <c r="Z202" s="92"/>
      <c r="AA202" s="92"/>
      <c r="AB202" s="92"/>
      <c r="AC202" s="93"/>
      <c r="AD202" s="88"/>
    </row>
    <row r="203" ht="15.75" customHeight="1">
      <c r="A203" s="4" t="s">
        <v>91</v>
      </c>
      <c r="B203" s="29">
        <v>44297.0</v>
      </c>
      <c r="C203" s="3">
        <v>0.625</v>
      </c>
      <c r="D203" s="74">
        <v>0.75</v>
      </c>
      <c r="E203" s="75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7"/>
      <c r="Q203" s="78"/>
      <c r="R203" s="79"/>
      <c r="S203" s="79"/>
      <c r="T203" s="79"/>
      <c r="U203" s="22" t="str">
        <f t="shared" si="1"/>
        <v/>
      </c>
      <c r="V203" s="79"/>
      <c r="W203" s="79"/>
      <c r="X203" s="80"/>
      <c r="Y203" s="81"/>
      <c r="Z203" s="82"/>
      <c r="AA203" s="82"/>
      <c r="AB203" s="82"/>
      <c r="AC203" s="83"/>
      <c r="AD203" s="78"/>
    </row>
    <row r="204" ht="15.75" customHeight="1">
      <c r="A204" s="8" t="s">
        <v>64</v>
      </c>
      <c r="B204" s="113">
        <v>44298.0</v>
      </c>
      <c r="C204" s="10">
        <v>0.375</v>
      </c>
      <c r="D204" s="84">
        <v>0.5</v>
      </c>
      <c r="E204" s="85">
        <v>34.2</v>
      </c>
      <c r="F204" s="86">
        <v>21.2</v>
      </c>
      <c r="G204" s="86">
        <v>27.8</v>
      </c>
      <c r="H204" s="86">
        <v>26.0</v>
      </c>
      <c r="I204" s="86">
        <v>3.1</v>
      </c>
      <c r="J204" s="86" t="s">
        <v>54</v>
      </c>
      <c r="K204" s="86">
        <v>26.4</v>
      </c>
      <c r="L204" s="86">
        <v>109.25</v>
      </c>
      <c r="M204" s="86"/>
      <c r="N204" s="86" t="s">
        <v>136</v>
      </c>
      <c r="O204" s="86">
        <v>74.57</v>
      </c>
      <c r="P204" s="87"/>
      <c r="Q204" s="102">
        <f>E206</f>
        <v>34</v>
      </c>
      <c r="R204" s="103">
        <f>F204</f>
        <v>21.2</v>
      </c>
      <c r="S204" s="103">
        <f>(Q204+R204)/2</f>
        <v>27.6</v>
      </c>
      <c r="T204" s="103">
        <f>IF(H204="","",6.1078*(10^(((7.5*H204)/(237.3+H204)))))</f>
        <v>33.61126698</v>
      </c>
      <c r="U204" s="22">
        <f t="shared" si="1"/>
        <v>32.17126698</v>
      </c>
      <c r="V204" s="103">
        <f>IF(G204="","",6.1078*(10^(((7.5*G204)/(237.3+G204)))))</f>
        <v>37.3577292</v>
      </c>
      <c r="W204" s="103">
        <f>IF(V204="","",(U204/V204)*100)</f>
        <v>86.11676264</v>
      </c>
      <c r="X204" s="103"/>
      <c r="Y204" s="91"/>
      <c r="Z204" s="92">
        <v>1.0</v>
      </c>
      <c r="AA204" s="92">
        <v>1.0</v>
      </c>
      <c r="AB204" s="92">
        <v>1.0</v>
      </c>
      <c r="AC204" s="93">
        <v>3.0</v>
      </c>
      <c r="AD204" s="88"/>
    </row>
    <row r="205" ht="15.75" customHeight="1">
      <c r="A205" s="4" t="s">
        <v>64</v>
      </c>
      <c r="B205" s="29">
        <v>44298.0</v>
      </c>
      <c r="C205" s="3">
        <v>0.625</v>
      </c>
      <c r="D205" s="74">
        <v>0.75</v>
      </c>
      <c r="E205" s="75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7"/>
      <c r="Q205" s="78"/>
      <c r="R205" s="79"/>
      <c r="S205" s="79"/>
      <c r="T205" s="79"/>
      <c r="U205" s="22" t="str">
        <f t="shared" si="1"/>
        <v/>
      </c>
      <c r="V205" s="79"/>
      <c r="W205" s="79"/>
      <c r="X205" s="80"/>
      <c r="Y205" s="81"/>
      <c r="Z205" s="82"/>
      <c r="AA205" s="82"/>
      <c r="AB205" s="82"/>
      <c r="AC205" s="83"/>
      <c r="AD205" s="78"/>
    </row>
    <row r="206" ht="15.75" customHeight="1">
      <c r="A206" s="8" t="s">
        <v>68</v>
      </c>
      <c r="B206" s="9">
        <v>44299.0</v>
      </c>
      <c r="C206" s="10">
        <v>0.375</v>
      </c>
      <c r="D206" s="84">
        <v>0.5</v>
      </c>
      <c r="E206" s="85">
        <v>34.0</v>
      </c>
      <c r="F206" s="86">
        <v>22.8</v>
      </c>
      <c r="G206" s="86">
        <v>28.2</v>
      </c>
      <c r="H206" s="86">
        <v>26.4</v>
      </c>
      <c r="I206" s="86">
        <v>2.4</v>
      </c>
      <c r="J206" s="86" t="s">
        <v>54</v>
      </c>
      <c r="K206" s="86">
        <v>28.1</v>
      </c>
      <c r="L206" s="86">
        <v>3.5</v>
      </c>
      <c r="M206" s="86"/>
      <c r="N206" s="86">
        <v>72.22</v>
      </c>
      <c r="O206" s="86"/>
      <c r="P206" s="87"/>
      <c r="Q206" s="102">
        <f>E208</f>
        <v>32.6</v>
      </c>
      <c r="R206" s="103">
        <f>F206</f>
        <v>22.8</v>
      </c>
      <c r="S206" s="103">
        <f>(Q206+R206)/2</f>
        <v>27.7</v>
      </c>
      <c r="T206" s="103">
        <f>IF(H206="","",6.1078*(10^(((7.5*H206)/(237.3+H206)))))</f>
        <v>34.41422945</v>
      </c>
      <c r="U206" s="22">
        <f t="shared" si="1"/>
        <v>32.97422945</v>
      </c>
      <c r="V206" s="103">
        <f>IF(G206="","",6.1078*(10^(((7.5*G206)/(237.3+G206)))))</f>
        <v>38.23798312</v>
      </c>
      <c r="W206" s="103">
        <f>IF(V206="","",(U206/V206)*100)</f>
        <v>86.23422775</v>
      </c>
      <c r="X206" s="103">
        <f>O204+L206-N206</f>
        <v>5.85</v>
      </c>
      <c r="Y206" s="91"/>
      <c r="Z206" s="92">
        <v>1.0</v>
      </c>
      <c r="AA206" s="92">
        <v>1.0</v>
      </c>
      <c r="AB206" s="92">
        <v>3.0</v>
      </c>
      <c r="AC206" s="93">
        <v>2.0</v>
      </c>
      <c r="AD206" s="88"/>
    </row>
    <row r="207" ht="15.75" customHeight="1">
      <c r="A207" s="4" t="s">
        <v>68</v>
      </c>
      <c r="B207" s="29">
        <v>44299.0</v>
      </c>
      <c r="C207" s="3">
        <v>0.625</v>
      </c>
      <c r="D207" s="74">
        <v>0.75</v>
      </c>
      <c r="E207" s="75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7"/>
      <c r="Q207" s="78"/>
      <c r="R207" s="79"/>
      <c r="S207" s="79"/>
      <c r="T207" s="79"/>
      <c r="U207" s="22" t="str">
        <f t="shared" si="1"/>
        <v/>
      </c>
      <c r="V207" s="79"/>
      <c r="W207" s="79"/>
      <c r="X207" s="80"/>
      <c r="Y207" s="81"/>
      <c r="Z207" s="82"/>
      <c r="AA207" s="82"/>
      <c r="AB207" s="82"/>
      <c r="AC207" s="83"/>
      <c r="AD207" s="78"/>
    </row>
    <row r="208" ht="15.75" customHeight="1">
      <c r="A208" s="8" t="s">
        <v>38</v>
      </c>
      <c r="B208" s="9">
        <v>44300.0</v>
      </c>
      <c r="C208" s="10">
        <v>0.375</v>
      </c>
      <c r="D208" s="84">
        <v>0.5</v>
      </c>
      <c r="E208" s="85">
        <v>32.6</v>
      </c>
      <c r="F208" s="86">
        <v>22.0</v>
      </c>
      <c r="G208" s="86">
        <v>28.0</v>
      </c>
      <c r="H208" s="86">
        <v>26.8</v>
      </c>
      <c r="I208" s="86">
        <v>0.8</v>
      </c>
      <c r="J208" s="86" t="s">
        <v>70</v>
      </c>
      <c r="K208" s="86">
        <v>29.1</v>
      </c>
      <c r="L208" s="86">
        <v>9.0</v>
      </c>
      <c r="M208" s="86"/>
      <c r="N208" s="86">
        <v>75.16</v>
      </c>
      <c r="O208" s="86"/>
      <c r="P208" s="87"/>
      <c r="Q208" s="102">
        <f>E210</f>
        <v>33.2</v>
      </c>
      <c r="R208" s="103">
        <f>F208</f>
        <v>22</v>
      </c>
      <c r="S208" s="103">
        <f>(Q208+R208)/2</f>
        <v>27.6</v>
      </c>
      <c r="T208" s="103">
        <f>IF(H208="","",6.1078*(10^(((7.5*H208)/(237.3+H208)))))</f>
        <v>35.23385461</v>
      </c>
      <c r="U208" s="22">
        <f t="shared" si="1"/>
        <v>34.27385461</v>
      </c>
      <c r="V208" s="103">
        <f>IF(G208="","",6.1078*(10^(((7.5*G208)/(237.3+G208)))))</f>
        <v>37.79562539</v>
      </c>
      <c r="W208" s="103">
        <f>IF(V208="","",(U208/V208)*100)</f>
        <v>90.6820677</v>
      </c>
      <c r="X208" s="103">
        <f>N206+L208-N208</f>
        <v>6.06</v>
      </c>
      <c r="Y208" s="91"/>
      <c r="Z208" s="92">
        <v>1.0</v>
      </c>
      <c r="AA208" s="92">
        <v>1.0</v>
      </c>
      <c r="AB208" s="92">
        <v>1.0</v>
      </c>
      <c r="AC208" s="93">
        <v>2.0</v>
      </c>
      <c r="AD208" s="88"/>
    </row>
    <row r="209" ht="15.75" customHeight="1">
      <c r="A209" s="4" t="s">
        <v>38</v>
      </c>
      <c r="B209" s="29">
        <v>44300.0</v>
      </c>
      <c r="C209" s="3">
        <v>0.625</v>
      </c>
      <c r="D209" s="74">
        <v>0.75</v>
      </c>
      <c r="E209" s="75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7"/>
      <c r="Q209" s="78"/>
      <c r="R209" s="79"/>
      <c r="S209" s="79"/>
      <c r="T209" s="79"/>
      <c r="U209" s="22" t="str">
        <f t="shared" si="1"/>
        <v/>
      </c>
      <c r="V209" s="79"/>
      <c r="W209" s="79"/>
      <c r="X209" s="80"/>
      <c r="Y209" s="81"/>
      <c r="Z209" s="82"/>
      <c r="AA209" s="82"/>
      <c r="AB209" s="82"/>
      <c r="AC209" s="83"/>
      <c r="AD209" s="78"/>
    </row>
    <row r="210" ht="15.75" customHeight="1">
      <c r="A210" s="8" t="s">
        <v>48</v>
      </c>
      <c r="B210" s="9">
        <v>44301.0</v>
      </c>
      <c r="C210" s="10">
        <v>0.375</v>
      </c>
      <c r="D210" s="84">
        <v>0.5</v>
      </c>
      <c r="E210" s="85">
        <v>33.2</v>
      </c>
      <c r="F210" s="86">
        <v>22.2</v>
      </c>
      <c r="G210" s="86">
        <v>29.6</v>
      </c>
      <c r="H210" s="86">
        <v>27.1</v>
      </c>
      <c r="I210" s="86">
        <v>2.1</v>
      </c>
      <c r="J210" s="86" t="s">
        <v>70</v>
      </c>
      <c r="K210" s="86">
        <v>29.4</v>
      </c>
      <c r="L210" s="86">
        <v>8.25</v>
      </c>
      <c r="M210" s="86"/>
      <c r="N210" s="86">
        <v>79.33</v>
      </c>
      <c r="O210" s="86"/>
      <c r="P210" s="87"/>
      <c r="Q210" s="102">
        <f>E212</f>
        <v>32.4</v>
      </c>
      <c r="R210" s="103">
        <f>F210</f>
        <v>22.2</v>
      </c>
      <c r="S210" s="103">
        <f>(Q210+R210)/2</f>
        <v>27.3</v>
      </c>
      <c r="T210" s="103">
        <f>IF(H210="","",6.1078*(10^(((7.5*H210)/(237.3+H210)))))</f>
        <v>35.85968262</v>
      </c>
      <c r="U210" s="22">
        <f t="shared" si="1"/>
        <v>33.85968262</v>
      </c>
      <c r="V210" s="103">
        <f>IF(G210="","",6.1078*(10^(((7.5*G210)/(237.3+G210)))))</f>
        <v>41.46264535</v>
      </c>
      <c r="W210" s="103">
        <f>IF(V210="","",(U210/V210)*100)</f>
        <v>81.66310263</v>
      </c>
      <c r="X210" s="103">
        <f>N208+L210-N210</f>
        <v>4.08</v>
      </c>
      <c r="Y210" s="91"/>
      <c r="Z210" s="92">
        <v>1.0</v>
      </c>
      <c r="AA210" s="92">
        <v>1.0</v>
      </c>
      <c r="AB210" s="92">
        <v>2.0</v>
      </c>
      <c r="AC210" s="93">
        <v>2.0</v>
      </c>
      <c r="AD210" s="88"/>
    </row>
    <row r="211" ht="15.75" customHeight="1">
      <c r="A211" s="4" t="s">
        <v>48</v>
      </c>
      <c r="B211" s="29">
        <v>44301.0</v>
      </c>
      <c r="C211" s="3">
        <v>0.625</v>
      </c>
      <c r="D211" s="74">
        <v>0.75</v>
      </c>
      <c r="E211" s="75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7"/>
      <c r="Q211" s="78"/>
      <c r="R211" s="79"/>
      <c r="S211" s="79"/>
      <c r="T211" s="79"/>
      <c r="U211" s="22" t="str">
        <f t="shared" si="1"/>
        <v/>
      </c>
      <c r="V211" s="79"/>
      <c r="W211" s="79"/>
      <c r="X211" s="80"/>
      <c r="Y211" s="81"/>
      <c r="Z211" s="82"/>
      <c r="AA211" s="82"/>
      <c r="AB211" s="82"/>
      <c r="AC211" s="83"/>
      <c r="AD211" s="78"/>
    </row>
    <row r="212" ht="15.75" customHeight="1">
      <c r="A212" s="8" t="s">
        <v>53</v>
      </c>
      <c r="B212" s="9">
        <v>44302.0</v>
      </c>
      <c r="C212" s="10">
        <v>0.375</v>
      </c>
      <c r="D212" s="84">
        <v>0.5</v>
      </c>
      <c r="E212" s="85">
        <v>32.4</v>
      </c>
      <c r="F212" s="86">
        <v>23.0</v>
      </c>
      <c r="G212" s="86">
        <v>29.0</v>
      </c>
      <c r="H212" s="86">
        <v>27.0</v>
      </c>
      <c r="I212" s="86">
        <v>1.3</v>
      </c>
      <c r="J212" s="86" t="s">
        <v>61</v>
      </c>
      <c r="K212" s="86">
        <v>29.0</v>
      </c>
      <c r="L212" s="86">
        <v>0.0</v>
      </c>
      <c r="M212" s="86"/>
      <c r="N212" s="86">
        <v>75.29</v>
      </c>
      <c r="O212" s="86"/>
      <c r="P212" s="87"/>
      <c r="Q212" s="102" t="str">
        <f>E214</f>
        <v/>
      </c>
      <c r="R212" s="103">
        <f>F212</f>
        <v>23</v>
      </c>
      <c r="S212" s="103"/>
      <c r="T212" s="103">
        <f>IF(H212="","",6.1078*(10^(((7.5*H212)/(237.3+H212)))))</f>
        <v>35.65000614</v>
      </c>
      <c r="U212" s="22">
        <f t="shared" si="1"/>
        <v>34.05000614</v>
      </c>
      <c r="V212" s="103">
        <f>IF(G212="","",6.1078*(10^(((7.5*G212)/(237.3+G212)))))</f>
        <v>40.05279577</v>
      </c>
      <c r="W212" s="103">
        <f>IF(V212="","",(U212/V212)*100)</f>
        <v>85.01280743</v>
      </c>
      <c r="X212" s="103">
        <f>N210+L212-N212</f>
        <v>4.04</v>
      </c>
      <c r="Y212" s="91"/>
      <c r="Z212" s="92">
        <v>1.0</v>
      </c>
      <c r="AA212" s="92">
        <v>1.0</v>
      </c>
      <c r="AB212" s="92">
        <v>3.0</v>
      </c>
      <c r="AC212" s="93">
        <v>2.0</v>
      </c>
      <c r="AD212" s="88"/>
    </row>
    <row r="213" ht="15.75" customHeight="1">
      <c r="A213" s="4" t="s">
        <v>53</v>
      </c>
      <c r="B213" s="29">
        <v>44302.0</v>
      </c>
      <c r="C213" s="3">
        <v>0.625</v>
      </c>
      <c r="D213" s="74">
        <v>0.75</v>
      </c>
      <c r="E213" s="75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7"/>
      <c r="Q213" s="78"/>
      <c r="R213" s="79"/>
      <c r="S213" s="79"/>
      <c r="T213" s="79"/>
      <c r="U213" s="22" t="str">
        <f t="shared" si="1"/>
        <v/>
      </c>
      <c r="V213" s="79"/>
      <c r="W213" s="79"/>
      <c r="X213" s="80"/>
      <c r="Y213" s="81"/>
      <c r="Z213" s="82"/>
      <c r="AA213" s="82"/>
      <c r="AB213" s="82"/>
      <c r="AC213" s="83"/>
      <c r="AD213" s="78"/>
    </row>
    <row r="214" ht="15.75" customHeight="1">
      <c r="A214" s="8" t="s">
        <v>98</v>
      </c>
      <c r="B214" s="9">
        <v>44303.0</v>
      </c>
      <c r="C214" s="10">
        <v>0.375</v>
      </c>
      <c r="D214" s="84">
        <v>0.5</v>
      </c>
      <c r="E214" s="85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7"/>
      <c r="Q214" s="88"/>
      <c r="R214" s="89"/>
      <c r="S214" s="89"/>
      <c r="T214" s="89"/>
      <c r="U214" s="22" t="str">
        <f t="shared" si="1"/>
        <v/>
      </c>
      <c r="V214" s="89"/>
      <c r="W214" s="89"/>
      <c r="X214" s="90"/>
      <c r="Y214" s="91"/>
      <c r="Z214" s="92"/>
      <c r="AA214" s="92"/>
      <c r="AB214" s="92"/>
      <c r="AC214" s="93"/>
      <c r="AD214" s="88"/>
    </row>
    <row r="215" ht="15.75" customHeight="1">
      <c r="A215" s="4" t="s">
        <v>98</v>
      </c>
      <c r="B215" s="29">
        <v>44303.0</v>
      </c>
      <c r="C215" s="3">
        <v>0.625</v>
      </c>
      <c r="D215" s="74">
        <v>0.75</v>
      </c>
      <c r="E215" s="75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7"/>
      <c r="Q215" s="78"/>
      <c r="R215" s="79"/>
      <c r="S215" s="79"/>
      <c r="T215" s="79"/>
      <c r="U215" s="22" t="str">
        <f t="shared" si="1"/>
        <v/>
      </c>
      <c r="V215" s="79"/>
      <c r="W215" s="79"/>
      <c r="X215" s="80"/>
      <c r="Y215" s="81"/>
      <c r="Z215" s="82"/>
      <c r="AA215" s="82"/>
      <c r="AB215" s="82"/>
      <c r="AC215" s="83"/>
      <c r="AD215" s="78"/>
    </row>
    <row r="216" ht="15.75" customHeight="1">
      <c r="A216" s="8" t="s">
        <v>91</v>
      </c>
      <c r="B216" s="9">
        <v>44304.0</v>
      </c>
      <c r="C216" s="10">
        <v>0.375</v>
      </c>
      <c r="D216" s="84">
        <v>0.5</v>
      </c>
      <c r="E216" s="85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7"/>
      <c r="Q216" s="88"/>
      <c r="R216" s="89"/>
      <c r="S216" s="89"/>
      <c r="T216" s="89"/>
      <c r="U216" s="22" t="str">
        <f t="shared" si="1"/>
        <v/>
      </c>
      <c r="V216" s="89"/>
      <c r="W216" s="89"/>
      <c r="X216" s="90"/>
      <c r="Y216" s="91"/>
      <c r="Z216" s="92"/>
      <c r="AA216" s="92"/>
      <c r="AB216" s="92"/>
      <c r="AC216" s="93"/>
      <c r="AD216" s="88"/>
    </row>
    <row r="217" ht="15.75" customHeight="1">
      <c r="A217" s="4" t="s">
        <v>91</v>
      </c>
      <c r="B217" s="29">
        <v>44304.0</v>
      </c>
      <c r="C217" s="3">
        <v>0.625</v>
      </c>
      <c r="D217" s="74">
        <v>0.75</v>
      </c>
      <c r="E217" s="75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7"/>
      <c r="Q217" s="78"/>
      <c r="R217" s="79"/>
      <c r="S217" s="79"/>
      <c r="T217" s="79"/>
      <c r="U217" s="22" t="str">
        <f t="shared" si="1"/>
        <v/>
      </c>
      <c r="V217" s="79"/>
      <c r="W217" s="79"/>
      <c r="X217" s="80"/>
      <c r="Y217" s="81"/>
      <c r="Z217" s="82"/>
      <c r="AA217" s="82"/>
      <c r="AB217" s="82"/>
      <c r="AC217" s="83"/>
      <c r="AD217" s="78"/>
    </row>
    <row r="218" ht="15.75" customHeight="1">
      <c r="A218" s="8" t="s">
        <v>64</v>
      </c>
      <c r="B218" s="9">
        <v>44305.0</v>
      </c>
      <c r="C218" s="10">
        <v>0.375</v>
      </c>
      <c r="D218" s="84">
        <v>0.5</v>
      </c>
      <c r="E218" s="85">
        <v>33.4</v>
      </c>
      <c r="F218" s="86">
        <f>MEDIAN(F204:F212)</f>
        <v>22.2</v>
      </c>
      <c r="G218" s="86">
        <v>25.8</v>
      </c>
      <c r="H218" s="86">
        <v>25.5</v>
      </c>
      <c r="I218" s="86">
        <v>1.5</v>
      </c>
      <c r="J218" s="86" t="s">
        <v>70</v>
      </c>
      <c r="K218" s="86">
        <v>27.7</v>
      </c>
      <c r="L218" s="86">
        <v>149.75</v>
      </c>
      <c r="M218" s="86"/>
      <c r="N218" s="86" t="s">
        <v>136</v>
      </c>
      <c r="O218" s="86">
        <v>66.86</v>
      </c>
      <c r="P218" s="87"/>
      <c r="Q218" s="102">
        <f>E220</f>
        <v>32.2</v>
      </c>
      <c r="R218" s="103">
        <f>F218</f>
        <v>22.2</v>
      </c>
      <c r="S218" s="103">
        <f>(Q218+R218)/2</f>
        <v>27.2</v>
      </c>
      <c r="T218" s="103">
        <f>IF(H218="","",6.1078*(10^(((7.5*H218)/(237.3+H218)))))</f>
        <v>32.63056049</v>
      </c>
      <c r="U218" s="22">
        <f t="shared" si="1"/>
        <v>32.39056049</v>
      </c>
      <c r="V218" s="103">
        <f>IF(G218="","",6.1078*(10^(((7.5*G218)/(237.3+G218)))))</f>
        <v>33.21594473</v>
      </c>
      <c r="W218" s="103">
        <f>IF(V218="","",(U218/V218)*100)</f>
        <v>97.51509629</v>
      </c>
      <c r="X218" s="90"/>
      <c r="Y218" s="91"/>
      <c r="Z218" s="92">
        <v>1.0</v>
      </c>
      <c r="AA218" s="92">
        <v>1.0</v>
      </c>
      <c r="AB218" s="92">
        <v>2.0</v>
      </c>
      <c r="AC218" s="93">
        <v>3.0</v>
      </c>
      <c r="AD218" s="88"/>
    </row>
    <row r="219" ht="15.75" customHeight="1">
      <c r="A219" s="4" t="s">
        <v>64</v>
      </c>
      <c r="B219" s="29">
        <v>44305.0</v>
      </c>
      <c r="C219" s="3">
        <v>0.625</v>
      </c>
      <c r="D219" s="74">
        <v>0.75</v>
      </c>
      <c r="E219" s="75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7"/>
      <c r="Q219" s="78"/>
      <c r="R219" s="79"/>
      <c r="S219" s="79"/>
      <c r="T219" s="79"/>
      <c r="U219" s="22" t="str">
        <f t="shared" si="1"/>
        <v/>
      </c>
      <c r="V219" s="79"/>
      <c r="W219" s="79"/>
      <c r="X219" s="80"/>
      <c r="Y219" s="81"/>
      <c r="Z219" s="82"/>
      <c r="AA219" s="82"/>
      <c r="AB219" s="82"/>
      <c r="AC219" s="83"/>
      <c r="AD219" s="78"/>
    </row>
    <row r="220" ht="15.75" customHeight="1">
      <c r="A220" s="8" t="s">
        <v>68</v>
      </c>
      <c r="B220" s="9">
        <v>44306.0</v>
      </c>
      <c r="C220" s="10">
        <v>0.375</v>
      </c>
      <c r="D220" s="84">
        <v>0.5</v>
      </c>
      <c r="E220" s="85">
        <v>32.2</v>
      </c>
      <c r="F220" s="86">
        <v>22.2</v>
      </c>
      <c r="G220" s="86">
        <v>26.2</v>
      </c>
      <c r="H220" s="86">
        <v>25.2</v>
      </c>
      <c r="I220" s="86">
        <v>1.0</v>
      </c>
      <c r="J220" s="86" t="s">
        <v>56</v>
      </c>
      <c r="K220" s="86">
        <v>27.1</v>
      </c>
      <c r="L220" s="86">
        <v>1.25</v>
      </c>
      <c r="M220" s="86"/>
      <c r="N220" s="86">
        <v>65.0</v>
      </c>
      <c r="O220" s="86"/>
      <c r="P220" s="87"/>
      <c r="Q220" s="102">
        <f>E222</f>
        <v>32</v>
      </c>
      <c r="R220" s="103">
        <f>F220</f>
        <v>22.2</v>
      </c>
      <c r="S220" s="103">
        <f>(Q220+R220)/2</f>
        <v>27.1</v>
      </c>
      <c r="T220" s="103">
        <f>IF(H220="","",6.1078*(10^(((7.5*H220)/(237.3+H220)))))</f>
        <v>32.05419006</v>
      </c>
      <c r="U220" s="22">
        <f t="shared" si="1"/>
        <v>31.25419006</v>
      </c>
      <c r="V220" s="103">
        <f>IF(G220="","",6.1078*(10^(((7.5*G220)/(237.3+G220)))))</f>
        <v>34.01068335</v>
      </c>
      <c r="W220" s="103">
        <f>IF(V220="","",(U220/V220)*100)</f>
        <v>91.89521345</v>
      </c>
      <c r="X220" s="103">
        <f>O218+L220-N220</f>
        <v>3.11</v>
      </c>
      <c r="Y220" s="91"/>
      <c r="Z220" s="92">
        <v>1.0</v>
      </c>
      <c r="AA220" s="92">
        <v>1.0</v>
      </c>
      <c r="AB220" s="92">
        <v>1.0</v>
      </c>
      <c r="AC220" s="93">
        <v>3.0</v>
      </c>
      <c r="AD220" s="88"/>
    </row>
    <row r="221" ht="15.75" customHeight="1">
      <c r="A221" s="4" t="s">
        <v>68</v>
      </c>
      <c r="B221" s="29">
        <v>44306.0</v>
      </c>
      <c r="C221" s="3">
        <v>0.625</v>
      </c>
      <c r="D221" s="74">
        <v>0.75</v>
      </c>
      <c r="E221" s="75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7"/>
      <c r="Q221" s="78"/>
      <c r="R221" s="79"/>
      <c r="S221" s="79"/>
      <c r="T221" s="79"/>
      <c r="U221" s="22" t="str">
        <f t="shared" si="1"/>
        <v/>
      </c>
      <c r="V221" s="79"/>
      <c r="W221" s="79"/>
      <c r="X221" s="80"/>
      <c r="Y221" s="81"/>
      <c r="Z221" s="82"/>
      <c r="AA221" s="82"/>
      <c r="AB221" s="82"/>
      <c r="AC221" s="83"/>
      <c r="AD221" s="78"/>
    </row>
    <row r="222" ht="15.75" customHeight="1">
      <c r="A222" s="8" t="s">
        <v>38</v>
      </c>
      <c r="B222" s="9">
        <v>44307.0</v>
      </c>
      <c r="C222" s="10">
        <v>0.375</v>
      </c>
      <c r="D222" s="84">
        <v>0.5</v>
      </c>
      <c r="E222" s="85">
        <v>32.0</v>
      </c>
      <c r="F222" s="86">
        <v>22.4</v>
      </c>
      <c r="G222" s="86">
        <v>25.8</v>
      </c>
      <c r="H222" s="86">
        <v>24.8</v>
      </c>
      <c r="I222" s="86">
        <v>0.6</v>
      </c>
      <c r="J222" s="86" t="s">
        <v>70</v>
      </c>
      <c r="K222" s="86">
        <v>28.3</v>
      </c>
      <c r="L222" s="86">
        <v>0.5</v>
      </c>
      <c r="M222" s="86"/>
      <c r="N222" s="86">
        <v>64.78</v>
      </c>
      <c r="O222" s="86"/>
      <c r="P222" s="87"/>
      <c r="Q222" s="102">
        <f>E224</f>
        <v>31.2</v>
      </c>
      <c r="R222" s="103">
        <f>F222</f>
        <v>22.4</v>
      </c>
      <c r="S222" s="103">
        <f>(Q222+R222)/2</f>
        <v>26.8</v>
      </c>
      <c r="T222" s="103">
        <f>IF(H222="","",6.1078*(10^(((7.5*H222)/(237.3+H222)))))</f>
        <v>31.29951528</v>
      </c>
      <c r="U222" s="22">
        <f t="shared" si="1"/>
        <v>30.49951528</v>
      </c>
      <c r="V222" s="103">
        <f>IF(G222="","",6.1078*(10^(((7.5*G222)/(237.3+G222)))))</f>
        <v>33.21594473</v>
      </c>
      <c r="W222" s="103">
        <f>IF(V222="","",(U222/V222)*100)</f>
        <v>91.82191121</v>
      </c>
      <c r="X222" s="103">
        <f>N220+L222-N222</f>
        <v>0.72</v>
      </c>
      <c r="Y222" s="91"/>
      <c r="Z222" s="92">
        <v>1.0</v>
      </c>
      <c r="AA222" s="92">
        <v>1.0</v>
      </c>
      <c r="AB222" s="92">
        <v>1.0</v>
      </c>
      <c r="AC222" s="93">
        <v>3.0</v>
      </c>
      <c r="AD222" s="88"/>
    </row>
    <row r="223" ht="15.75" customHeight="1">
      <c r="A223" s="4" t="s">
        <v>38</v>
      </c>
      <c r="B223" s="29">
        <v>44307.0</v>
      </c>
      <c r="C223" s="3">
        <v>0.625</v>
      </c>
      <c r="D223" s="74">
        <v>0.75</v>
      </c>
      <c r="E223" s="75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7"/>
      <c r="Q223" s="78"/>
      <c r="R223" s="79"/>
      <c r="S223" s="79"/>
      <c r="T223" s="79"/>
      <c r="U223" s="22" t="str">
        <f t="shared" si="1"/>
        <v/>
      </c>
      <c r="V223" s="79"/>
      <c r="W223" s="79"/>
      <c r="X223" s="80"/>
      <c r="Y223" s="81"/>
      <c r="Z223" s="82"/>
      <c r="AA223" s="82"/>
      <c r="AB223" s="82"/>
      <c r="AC223" s="83"/>
      <c r="AD223" s="78"/>
    </row>
    <row r="224" ht="15.75" customHeight="1">
      <c r="A224" s="8" t="s">
        <v>48</v>
      </c>
      <c r="B224" s="9">
        <v>44308.0</v>
      </c>
      <c r="C224" s="10">
        <v>0.375</v>
      </c>
      <c r="D224" s="84">
        <v>0.5</v>
      </c>
      <c r="E224" s="85">
        <v>31.2</v>
      </c>
      <c r="F224" s="86">
        <v>21.7</v>
      </c>
      <c r="G224" s="86">
        <v>29.0</v>
      </c>
      <c r="H224" s="86">
        <v>27.0</v>
      </c>
      <c r="I224" s="86">
        <v>0.3</v>
      </c>
      <c r="J224" s="86" t="s">
        <v>54</v>
      </c>
      <c r="K224" s="86">
        <v>25.3</v>
      </c>
      <c r="L224" s="86">
        <v>0.0</v>
      </c>
      <c r="M224" s="86"/>
      <c r="N224" s="86">
        <v>62.62</v>
      </c>
      <c r="O224" s="86">
        <v>81.9</v>
      </c>
      <c r="P224" s="87"/>
      <c r="Q224" s="102">
        <f>E226</f>
        <v>29.8</v>
      </c>
      <c r="R224" s="103">
        <f>F224</f>
        <v>21.7</v>
      </c>
      <c r="S224" s="103">
        <f>(Q224+R224)/2</f>
        <v>25.75</v>
      </c>
      <c r="T224" s="103">
        <f>IF(H224="","",6.1078*(10^(((7.5*H224)/(237.3+H224)))))</f>
        <v>35.65000614</v>
      </c>
      <c r="U224" s="22">
        <f t="shared" si="1"/>
        <v>34.05000614</v>
      </c>
      <c r="V224" s="103">
        <f>IF(G224="","",6.1078*(10^(((7.5*G224)/(237.3+G224)))))</f>
        <v>40.05279577</v>
      </c>
      <c r="W224" s="103">
        <f>IF(V224="","",(U224/V224)*100)</f>
        <v>85.01280743</v>
      </c>
      <c r="X224" s="103">
        <f>N222+L224-N224</f>
        <v>2.16</v>
      </c>
      <c r="Y224" s="91"/>
      <c r="Z224" s="92">
        <v>1.0</v>
      </c>
      <c r="AA224" s="92">
        <v>1.0</v>
      </c>
      <c r="AB224" s="92">
        <v>2.0</v>
      </c>
      <c r="AC224" s="93">
        <v>2.0</v>
      </c>
      <c r="AD224" s="88"/>
    </row>
    <row r="225" ht="15.75" customHeight="1">
      <c r="A225" s="4" t="s">
        <v>48</v>
      </c>
      <c r="B225" s="29">
        <v>44308.0</v>
      </c>
      <c r="C225" s="3">
        <v>0.625</v>
      </c>
      <c r="D225" s="74">
        <v>0.75</v>
      </c>
      <c r="E225" s="75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7"/>
      <c r="Q225" s="78"/>
      <c r="R225" s="79"/>
      <c r="S225" s="79"/>
      <c r="T225" s="79"/>
      <c r="U225" s="22" t="str">
        <f t="shared" si="1"/>
        <v/>
      </c>
      <c r="V225" s="79"/>
      <c r="W225" s="79"/>
      <c r="X225" s="80"/>
      <c r="Y225" s="81"/>
      <c r="Z225" s="82"/>
      <c r="AA225" s="82"/>
      <c r="AB225" s="82"/>
      <c r="AC225" s="83"/>
      <c r="AD225" s="78"/>
    </row>
    <row r="226" ht="15.75" customHeight="1">
      <c r="A226" s="8" t="s">
        <v>53</v>
      </c>
      <c r="B226" s="9">
        <v>44309.0</v>
      </c>
      <c r="C226" s="10">
        <v>0.375</v>
      </c>
      <c r="D226" s="84">
        <v>0.5</v>
      </c>
      <c r="E226" s="85">
        <v>29.8</v>
      </c>
      <c r="F226" s="86">
        <v>21.9</v>
      </c>
      <c r="G226" s="86">
        <v>27.8</v>
      </c>
      <c r="H226" s="86">
        <v>25.6</v>
      </c>
      <c r="I226" s="86">
        <v>1.9</v>
      </c>
      <c r="J226" s="86" t="s">
        <v>70</v>
      </c>
      <c r="K226" s="86">
        <v>29.5</v>
      </c>
      <c r="L226" s="86">
        <v>41.25</v>
      </c>
      <c r="M226" s="86"/>
      <c r="N226" s="86" t="s">
        <v>136</v>
      </c>
      <c r="O226" s="86">
        <v>82.0</v>
      </c>
      <c r="P226" s="87"/>
      <c r="Q226" s="102" t="str">
        <f>E228</f>
        <v/>
      </c>
      <c r="R226" s="103">
        <f>F226</f>
        <v>21.9</v>
      </c>
      <c r="S226" s="103"/>
      <c r="T226" s="103">
        <f>IF(H226="","",6.1078*(10^(((7.5*H226)/(237.3+H226)))))</f>
        <v>32.82468122</v>
      </c>
      <c r="U226" s="22">
        <f t="shared" si="1"/>
        <v>31.06468122</v>
      </c>
      <c r="V226" s="103">
        <f>IF(G226="","",6.1078*(10^(((7.5*G226)/(237.3+G226)))))</f>
        <v>37.3577292</v>
      </c>
      <c r="W226" s="103">
        <f>IF(V226="","",(U226/V226)*100)</f>
        <v>83.15462926</v>
      </c>
      <c r="X226" s="90"/>
      <c r="Y226" s="91"/>
      <c r="Z226" s="92">
        <v>1.0</v>
      </c>
      <c r="AA226" s="92">
        <v>1.0</v>
      </c>
      <c r="AB226" s="92">
        <v>2.0</v>
      </c>
      <c r="AC226" s="93">
        <v>2.0</v>
      </c>
      <c r="AD226" s="88"/>
    </row>
    <row r="227" ht="15.75" customHeight="1">
      <c r="A227" s="4" t="s">
        <v>53</v>
      </c>
      <c r="B227" s="29">
        <v>44309.0</v>
      </c>
      <c r="C227" s="3">
        <v>0.625</v>
      </c>
      <c r="D227" s="74">
        <v>0.75</v>
      </c>
      <c r="E227" s="75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7"/>
      <c r="Q227" s="78"/>
      <c r="R227" s="79"/>
      <c r="S227" s="79"/>
      <c r="T227" s="79"/>
      <c r="U227" s="22" t="str">
        <f t="shared" si="1"/>
        <v/>
      </c>
      <c r="V227" s="79"/>
      <c r="W227" s="79"/>
      <c r="X227" s="80"/>
      <c r="Y227" s="81"/>
      <c r="Z227" s="82"/>
      <c r="AA227" s="82"/>
      <c r="AB227" s="82"/>
      <c r="AC227" s="83"/>
      <c r="AD227" s="78"/>
    </row>
    <row r="228" ht="15.75" customHeight="1">
      <c r="A228" s="8" t="s">
        <v>98</v>
      </c>
      <c r="B228" s="9">
        <v>44310.0</v>
      </c>
      <c r="C228" s="10">
        <v>0.375</v>
      </c>
      <c r="D228" s="84">
        <v>0.5</v>
      </c>
      <c r="E228" s="85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7"/>
      <c r="Q228" s="88"/>
      <c r="R228" s="89"/>
      <c r="S228" s="89"/>
      <c r="T228" s="89"/>
      <c r="U228" s="22" t="str">
        <f t="shared" si="1"/>
        <v/>
      </c>
      <c r="V228" s="89"/>
      <c r="W228" s="89"/>
      <c r="X228" s="90"/>
      <c r="Y228" s="91"/>
      <c r="Z228" s="92"/>
      <c r="AA228" s="92"/>
      <c r="AB228" s="92"/>
      <c r="AC228" s="93"/>
      <c r="AD228" s="88"/>
    </row>
    <row r="229" ht="15.75" customHeight="1">
      <c r="A229" s="4" t="s">
        <v>98</v>
      </c>
      <c r="B229" s="29">
        <v>44310.0</v>
      </c>
      <c r="C229" s="3">
        <v>0.625</v>
      </c>
      <c r="D229" s="74">
        <v>0.75</v>
      </c>
      <c r="E229" s="75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7"/>
      <c r="Q229" s="78"/>
      <c r="R229" s="79"/>
      <c r="S229" s="79"/>
      <c r="T229" s="79"/>
      <c r="U229" s="22" t="str">
        <f t="shared" si="1"/>
        <v/>
      </c>
      <c r="V229" s="79"/>
      <c r="W229" s="79"/>
      <c r="X229" s="80"/>
      <c r="Y229" s="81"/>
      <c r="Z229" s="82"/>
      <c r="AA229" s="82"/>
      <c r="AB229" s="82"/>
      <c r="AC229" s="83"/>
      <c r="AD229" s="78"/>
    </row>
    <row r="230" ht="15.75" customHeight="1">
      <c r="A230" s="8" t="s">
        <v>91</v>
      </c>
      <c r="B230" s="9">
        <v>44311.0</v>
      </c>
      <c r="C230" s="10">
        <v>0.375</v>
      </c>
      <c r="D230" s="84">
        <v>0.5</v>
      </c>
      <c r="E230" s="85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7"/>
      <c r="Q230" s="88"/>
      <c r="R230" s="89"/>
      <c r="S230" s="89"/>
      <c r="T230" s="89"/>
      <c r="U230" s="22" t="str">
        <f t="shared" si="1"/>
        <v/>
      </c>
      <c r="V230" s="89"/>
      <c r="W230" s="89"/>
      <c r="X230" s="90"/>
      <c r="Y230" s="91"/>
      <c r="Z230" s="92"/>
      <c r="AA230" s="92"/>
      <c r="AB230" s="92"/>
      <c r="AC230" s="93"/>
      <c r="AD230" s="88"/>
    </row>
    <row r="231" ht="15.75" customHeight="1">
      <c r="A231" s="4" t="s">
        <v>91</v>
      </c>
      <c r="B231" s="29">
        <v>44311.0</v>
      </c>
      <c r="C231" s="3">
        <v>0.625</v>
      </c>
      <c r="D231" s="74">
        <v>0.75</v>
      </c>
      <c r="E231" s="75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7"/>
      <c r="Q231" s="78"/>
      <c r="R231" s="79"/>
      <c r="S231" s="79"/>
      <c r="T231" s="79"/>
      <c r="U231" s="22" t="str">
        <f t="shared" si="1"/>
        <v/>
      </c>
      <c r="V231" s="79"/>
      <c r="W231" s="79"/>
      <c r="X231" s="80"/>
      <c r="Y231" s="81"/>
      <c r="Z231" s="82"/>
      <c r="AA231" s="82"/>
      <c r="AB231" s="82"/>
      <c r="AC231" s="83"/>
      <c r="AD231" s="78"/>
    </row>
    <row r="232" ht="15.75" customHeight="1">
      <c r="A232" s="8" t="s">
        <v>64</v>
      </c>
      <c r="B232" s="113">
        <v>44312.0</v>
      </c>
      <c r="C232" s="10">
        <v>0.375</v>
      </c>
      <c r="D232" s="84">
        <v>0.5</v>
      </c>
      <c r="E232" s="85">
        <v>35.4</v>
      </c>
      <c r="F232" s="86">
        <v>21.8</v>
      </c>
      <c r="G232" s="86">
        <v>28.0</v>
      </c>
      <c r="H232" s="86">
        <v>26.6</v>
      </c>
      <c r="I232" s="86">
        <v>2.5</v>
      </c>
      <c r="J232" s="86" t="s">
        <v>70</v>
      </c>
      <c r="K232" s="86">
        <v>29.6</v>
      </c>
      <c r="L232" s="86">
        <v>60.5</v>
      </c>
      <c r="M232" s="86"/>
      <c r="N232" s="86" t="s">
        <v>136</v>
      </c>
      <c r="O232" s="86">
        <v>65.0</v>
      </c>
      <c r="P232" s="87"/>
      <c r="Q232" s="102">
        <f>E234</f>
        <v>34.6</v>
      </c>
      <c r="R232" s="103">
        <f>F232</f>
        <v>21.8</v>
      </c>
      <c r="S232" s="103">
        <f>(Q232+R232)/2</f>
        <v>28.2</v>
      </c>
      <c r="T232" s="103">
        <f>IF(H232="","",6.1078*(10^(((7.5*H232)/(237.3+H232)))))</f>
        <v>34.82194116</v>
      </c>
      <c r="U232" s="22">
        <f t="shared" si="1"/>
        <v>33.70194116</v>
      </c>
      <c r="V232" s="103">
        <f>IF(G232="","",6.1078*(10^(((7.5*G232)/(237.3+G232)))))</f>
        <v>37.79562539</v>
      </c>
      <c r="W232" s="103">
        <f>IF(V232="","",(U232/V232)*100)</f>
        <v>89.16889406</v>
      </c>
      <c r="X232" s="90"/>
      <c r="Y232" s="91"/>
      <c r="Z232" s="92">
        <v>1.0</v>
      </c>
      <c r="AA232" s="92">
        <v>1.0</v>
      </c>
      <c r="AB232" s="92">
        <v>1.0</v>
      </c>
      <c r="AC232" s="93">
        <v>2.0</v>
      </c>
      <c r="AD232" s="88"/>
    </row>
    <row r="233" ht="15.75" customHeight="1">
      <c r="A233" s="4" t="s">
        <v>64</v>
      </c>
      <c r="B233" s="29">
        <v>44312.0</v>
      </c>
      <c r="C233" s="3">
        <v>0.625</v>
      </c>
      <c r="D233" s="74">
        <v>0.75</v>
      </c>
      <c r="E233" s="75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7"/>
      <c r="Q233" s="78"/>
      <c r="R233" s="79"/>
      <c r="S233" s="79"/>
      <c r="T233" s="79"/>
      <c r="U233" s="22" t="str">
        <f t="shared" si="1"/>
        <v/>
      </c>
      <c r="V233" s="79"/>
      <c r="W233" s="79"/>
      <c r="X233" s="80"/>
      <c r="Y233" s="81"/>
      <c r="Z233" s="82"/>
      <c r="AA233" s="82"/>
      <c r="AB233" s="82"/>
      <c r="AC233" s="83"/>
      <c r="AD233" s="78"/>
    </row>
    <row r="234" ht="15.75" customHeight="1">
      <c r="A234" s="8" t="s">
        <v>68</v>
      </c>
      <c r="B234" s="9">
        <v>44313.0</v>
      </c>
      <c r="C234" s="10">
        <v>0.375</v>
      </c>
      <c r="D234" s="84">
        <v>0.5</v>
      </c>
      <c r="E234" s="85">
        <v>34.6</v>
      </c>
      <c r="F234" s="86">
        <v>22.4</v>
      </c>
      <c r="G234" s="86">
        <v>28.6</v>
      </c>
      <c r="H234" s="86">
        <v>26.6</v>
      </c>
      <c r="I234" s="86">
        <v>1.6</v>
      </c>
      <c r="J234" s="86" t="s">
        <v>61</v>
      </c>
      <c r="K234" s="86">
        <v>29.8</v>
      </c>
      <c r="L234" s="86">
        <v>0.0</v>
      </c>
      <c r="M234" s="86"/>
      <c r="N234" s="86">
        <v>60.5</v>
      </c>
      <c r="O234" s="86"/>
      <c r="P234" s="87"/>
      <c r="Q234" s="102">
        <f>E236</f>
        <v>33.8</v>
      </c>
      <c r="R234" s="103">
        <f>F234</f>
        <v>22.4</v>
      </c>
      <c r="S234" s="103">
        <f>(Q234+R234)/2</f>
        <v>28.1</v>
      </c>
      <c r="T234" s="103">
        <f>IF(H234="","",6.1078*(10^(((7.5*H234)/(237.3+H234)))))</f>
        <v>34.82194116</v>
      </c>
      <c r="U234" s="22">
        <f t="shared" si="1"/>
        <v>33.22194116</v>
      </c>
      <c r="V234" s="103">
        <f>IF(G234="","",6.1078*(10^(((7.5*G234)/(237.3+G234)))))</f>
        <v>39.13623594</v>
      </c>
      <c r="W234" s="103">
        <f>IF(V234="","",(U234/V234)*100)</f>
        <v>84.88793152</v>
      </c>
      <c r="X234" s="103">
        <f>O232+L234-N234</f>
        <v>4.5</v>
      </c>
      <c r="Y234" s="91"/>
      <c r="Z234" s="92">
        <v>1.0</v>
      </c>
      <c r="AA234" s="92">
        <v>1.0</v>
      </c>
      <c r="AB234" s="92">
        <v>3.0</v>
      </c>
      <c r="AC234" s="93">
        <v>3.0</v>
      </c>
      <c r="AD234" s="88"/>
    </row>
    <row r="235" ht="15.75" customHeight="1">
      <c r="A235" s="4" t="s">
        <v>68</v>
      </c>
      <c r="B235" s="29">
        <v>44313.0</v>
      </c>
      <c r="C235" s="3">
        <v>0.625</v>
      </c>
      <c r="D235" s="74">
        <v>0.75</v>
      </c>
      <c r="E235" s="75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7"/>
      <c r="Q235" s="78"/>
      <c r="R235" s="79"/>
      <c r="S235" s="79"/>
      <c r="T235" s="79"/>
      <c r="U235" s="22" t="str">
        <f t="shared" si="1"/>
        <v/>
      </c>
      <c r="V235" s="79"/>
      <c r="W235" s="79"/>
      <c r="X235" s="80"/>
      <c r="Y235" s="81"/>
      <c r="Z235" s="82"/>
      <c r="AA235" s="82"/>
      <c r="AB235" s="82"/>
      <c r="AC235" s="83"/>
      <c r="AD235" s="78"/>
    </row>
    <row r="236" ht="15.75" customHeight="1">
      <c r="A236" s="8" t="s">
        <v>38</v>
      </c>
      <c r="B236" s="9">
        <v>44314.0</v>
      </c>
      <c r="C236" s="10">
        <v>0.375</v>
      </c>
      <c r="D236" s="84">
        <v>0.5</v>
      </c>
      <c r="E236" s="85">
        <v>33.8</v>
      </c>
      <c r="F236" s="86">
        <v>22.8</v>
      </c>
      <c r="G236" s="86">
        <v>30.0</v>
      </c>
      <c r="H236" s="86">
        <v>27.2</v>
      </c>
      <c r="I236" s="86">
        <v>0.8</v>
      </c>
      <c r="J236" s="86" t="s">
        <v>70</v>
      </c>
      <c r="K236" s="86">
        <v>31.3</v>
      </c>
      <c r="L236" s="86">
        <v>1.25</v>
      </c>
      <c r="M236" s="86"/>
      <c r="N236" s="86">
        <v>53.04</v>
      </c>
      <c r="O236" s="86"/>
      <c r="P236" s="87"/>
      <c r="Q236" s="102">
        <f>E238</f>
        <v>35</v>
      </c>
      <c r="R236" s="103">
        <f>F236</f>
        <v>22.8</v>
      </c>
      <c r="S236" s="103">
        <f>(Q236+R236)/2</f>
        <v>28.9</v>
      </c>
      <c r="T236" s="103">
        <f>IF(H236="","",6.1078*(10^(((7.5*H236)/(237.3+H236)))))</f>
        <v>36.07043238</v>
      </c>
      <c r="U236" s="22">
        <f t="shared" si="1"/>
        <v>33.83043238</v>
      </c>
      <c r="V236" s="103">
        <f>IF(G236="","",6.1078*(10^(((7.5*G236)/(237.3+G236)))))</f>
        <v>42.42634795</v>
      </c>
      <c r="W236" s="103">
        <f>IF(V236="","",(U236/V236)*100)</f>
        <v>79.73920457</v>
      </c>
      <c r="X236" s="103">
        <f>N234+L236-N236</f>
        <v>8.71</v>
      </c>
      <c r="Y236" s="91"/>
      <c r="Z236" s="92">
        <v>1.0</v>
      </c>
      <c r="AA236" s="92">
        <v>1.0</v>
      </c>
      <c r="AB236" s="92">
        <v>3.0</v>
      </c>
      <c r="AC236" s="93">
        <v>2.0</v>
      </c>
      <c r="AD236" s="88"/>
    </row>
    <row r="237" ht="15.75" customHeight="1">
      <c r="A237" s="4" t="s">
        <v>38</v>
      </c>
      <c r="B237" s="29">
        <v>44314.0</v>
      </c>
      <c r="C237" s="3">
        <v>0.625</v>
      </c>
      <c r="D237" s="74">
        <v>0.75</v>
      </c>
      <c r="E237" s="75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7"/>
      <c r="Q237" s="78"/>
      <c r="R237" s="79"/>
      <c r="S237" s="79"/>
      <c r="T237" s="79"/>
      <c r="U237" s="22" t="str">
        <f t="shared" si="1"/>
        <v/>
      </c>
      <c r="V237" s="79"/>
      <c r="W237" s="79"/>
      <c r="X237" s="80"/>
      <c r="Y237" s="81"/>
      <c r="Z237" s="82"/>
      <c r="AA237" s="82"/>
      <c r="AB237" s="82"/>
      <c r="AC237" s="83"/>
      <c r="AD237" s="78"/>
    </row>
    <row r="238" ht="15.75" customHeight="1">
      <c r="A238" s="8" t="s">
        <v>48</v>
      </c>
      <c r="B238" s="9">
        <v>44315.0</v>
      </c>
      <c r="C238" s="10">
        <v>0.375</v>
      </c>
      <c r="D238" s="84">
        <v>0.5</v>
      </c>
      <c r="E238" s="85">
        <v>35.0</v>
      </c>
      <c r="F238" s="86">
        <v>22.9</v>
      </c>
      <c r="G238" s="86">
        <v>30.2</v>
      </c>
      <c r="H238" s="86">
        <v>27.7</v>
      </c>
      <c r="I238" s="86">
        <v>2.9</v>
      </c>
      <c r="J238" s="86" t="s">
        <v>61</v>
      </c>
      <c r="K238" s="86">
        <v>30.3</v>
      </c>
      <c r="L238" s="86">
        <v>3.4</v>
      </c>
      <c r="M238" s="86"/>
      <c r="N238" s="86">
        <v>55.34</v>
      </c>
      <c r="O238" s="86">
        <v>78.22</v>
      </c>
      <c r="P238" s="87"/>
      <c r="Q238" s="102">
        <f>E240</f>
        <v>35.6</v>
      </c>
      <c r="R238" s="103">
        <f>F238</f>
        <v>22.9</v>
      </c>
      <c r="S238" s="103">
        <f>(Q238+R238)/2</f>
        <v>29.25</v>
      </c>
      <c r="T238" s="103">
        <f>IF(H238="","",6.1078*(10^(((7.5*H238)/(237.3+H238)))))</f>
        <v>37.14044233</v>
      </c>
      <c r="U238" s="22">
        <f t="shared" si="1"/>
        <v>35.14044233</v>
      </c>
      <c r="V238" s="103">
        <f>IF(G238="","",6.1078*(10^(((7.5*G238)/(237.3+G238)))))</f>
        <v>42.91546075</v>
      </c>
      <c r="W238" s="103">
        <f>IF(V238="","",(U238/V238)*100)</f>
        <v>81.88294316</v>
      </c>
      <c r="X238" s="103">
        <f>N236+L238-N238</f>
        <v>1.1</v>
      </c>
      <c r="Y238" s="91"/>
      <c r="Z238" s="92">
        <v>1.0</v>
      </c>
      <c r="AA238" s="92">
        <v>1.0</v>
      </c>
      <c r="AB238" s="92">
        <v>2.0</v>
      </c>
      <c r="AC238" s="93">
        <v>2.0</v>
      </c>
      <c r="AD238" s="88"/>
    </row>
    <row r="239" ht="15.75" customHeight="1">
      <c r="A239" s="4" t="s">
        <v>48</v>
      </c>
      <c r="B239" s="29">
        <v>44315.0</v>
      </c>
      <c r="C239" s="3">
        <v>0.625</v>
      </c>
      <c r="D239" s="74">
        <v>0.75</v>
      </c>
      <c r="E239" s="75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7"/>
      <c r="Q239" s="78"/>
      <c r="R239" s="79"/>
      <c r="S239" s="79"/>
      <c r="T239" s="79"/>
      <c r="U239" s="22" t="str">
        <f t="shared" si="1"/>
        <v/>
      </c>
      <c r="V239" s="79"/>
      <c r="W239" s="79"/>
      <c r="X239" s="80"/>
      <c r="Y239" s="81"/>
      <c r="Z239" s="82"/>
      <c r="AA239" s="82"/>
      <c r="AB239" s="82"/>
      <c r="AC239" s="83"/>
      <c r="AD239" s="78"/>
    </row>
    <row r="240" ht="15.75" customHeight="1">
      <c r="A240" s="8" t="s">
        <v>53</v>
      </c>
      <c r="B240" s="9">
        <v>44316.0</v>
      </c>
      <c r="C240" s="10">
        <v>0.375</v>
      </c>
      <c r="D240" s="84">
        <v>0.5</v>
      </c>
      <c r="E240" s="85">
        <v>35.6</v>
      </c>
      <c r="F240" s="86">
        <v>22.8</v>
      </c>
      <c r="G240" s="86">
        <v>28.6</v>
      </c>
      <c r="H240" s="86">
        <v>26.4</v>
      </c>
      <c r="I240" s="86">
        <v>1.8</v>
      </c>
      <c r="J240" s="86" t="s">
        <v>61</v>
      </c>
      <c r="K240" s="86">
        <v>29.4</v>
      </c>
      <c r="L240" s="86">
        <v>13.25</v>
      </c>
      <c r="M240" s="86"/>
      <c r="N240" s="86">
        <v>83.52</v>
      </c>
      <c r="O240" s="86">
        <v>73.3</v>
      </c>
      <c r="P240" s="87"/>
      <c r="Q240" s="102" t="str">
        <f>E242</f>
        <v/>
      </c>
      <c r="R240" s="103">
        <f>F240</f>
        <v>22.8</v>
      </c>
      <c r="S240" s="103"/>
      <c r="T240" s="103">
        <f>IF(H240="","",6.1078*(10^(((7.5*H240)/(237.3+H240)))))</f>
        <v>34.41422945</v>
      </c>
      <c r="U240" s="22">
        <f t="shared" si="1"/>
        <v>32.65422945</v>
      </c>
      <c r="V240" s="103">
        <f>IF(G240="","",6.1078*(10^(((7.5*G240)/(237.3+G240)))))</f>
        <v>39.13623594</v>
      </c>
      <c r="W240" s="103">
        <f>IF(V240="","",(U240/V240)*100)</f>
        <v>83.43732775</v>
      </c>
      <c r="X240" s="103">
        <f>O238+L240-N240</f>
        <v>7.95</v>
      </c>
      <c r="Y240" s="91"/>
      <c r="Z240" s="92">
        <v>1.0</v>
      </c>
      <c r="AA240" s="92">
        <v>1.0</v>
      </c>
      <c r="AB240" s="92">
        <v>2.0</v>
      </c>
      <c r="AC240" s="93">
        <v>2.0</v>
      </c>
      <c r="AD240" s="88"/>
    </row>
    <row r="241" ht="15.75" customHeight="1">
      <c r="A241" s="4" t="s">
        <v>53</v>
      </c>
      <c r="B241" s="29">
        <v>44316.0</v>
      </c>
      <c r="C241" s="3">
        <v>0.625</v>
      </c>
      <c r="D241" s="74">
        <v>0.75</v>
      </c>
      <c r="E241" s="75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7"/>
      <c r="Q241" s="78"/>
      <c r="R241" s="79"/>
      <c r="S241" s="79"/>
      <c r="T241" s="79"/>
      <c r="U241" s="22" t="str">
        <f t="shared" si="1"/>
        <v/>
      </c>
      <c r="V241" s="79"/>
      <c r="W241" s="79"/>
      <c r="X241" s="80"/>
      <c r="Y241" s="81"/>
      <c r="Z241" s="82"/>
      <c r="AA241" s="82"/>
      <c r="AB241" s="82"/>
      <c r="AC241" s="83"/>
      <c r="AD241" s="78"/>
    </row>
    <row r="242" ht="15.75" customHeight="1">
      <c r="A242" s="8" t="s">
        <v>98</v>
      </c>
      <c r="B242" s="9">
        <v>44317.0</v>
      </c>
      <c r="C242" s="10">
        <v>0.375</v>
      </c>
      <c r="D242" s="84">
        <v>0.5</v>
      </c>
      <c r="E242" s="85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7"/>
      <c r="Q242" s="88"/>
      <c r="R242" s="89"/>
      <c r="S242" s="89"/>
      <c r="T242" s="89"/>
      <c r="U242" s="22" t="str">
        <f t="shared" si="1"/>
        <v/>
      </c>
      <c r="V242" s="89"/>
      <c r="W242" s="89"/>
      <c r="X242" s="90"/>
      <c r="Y242" s="91"/>
      <c r="Z242" s="92"/>
      <c r="AA242" s="92"/>
      <c r="AB242" s="92"/>
      <c r="AC242" s="93"/>
      <c r="AD242" s="88"/>
    </row>
    <row r="243" ht="15.75" customHeight="1">
      <c r="A243" s="4" t="s">
        <v>98</v>
      </c>
      <c r="B243" s="29">
        <v>44317.0</v>
      </c>
      <c r="C243" s="3">
        <v>0.625</v>
      </c>
      <c r="D243" s="74">
        <v>0.75</v>
      </c>
      <c r="E243" s="75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7"/>
      <c r="Q243" s="78"/>
      <c r="R243" s="79"/>
      <c r="S243" s="79"/>
      <c r="T243" s="79"/>
      <c r="U243" s="22" t="str">
        <f t="shared" si="1"/>
        <v/>
      </c>
      <c r="V243" s="79"/>
      <c r="W243" s="79"/>
      <c r="X243" s="80"/>
      <c r="Y243" s="81"/>
      <c r="Z243" s="82"/>
      <c r="AA243" s="82"/>
      <c r="AB243" s="82"/>
      <c r="AC243" s="83"/>
      <c r="AD243" s="78"/>
    </row>
    <row r="244" ht="15.75" customHeight="1">
      <c r="A244" s="8" t="s">
        <v>91</v>
      </c>
      <c r="B244" s="9">
        <v>44318.0</v>
      </c>
      <c r="C244" s="10">
        <v>0.375</v>
      </c>
      <c r="D244" s="84">
        <v>0.5</v>
      </c>
      <c r="E244" s="85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7"/>
      <c r="Q244" s="88"/>
      <c r="R244" s="89"/>
      <c r="S244" s="89"/>
      <c r="T244" s="89"/>
      <c r="U244" s="22" t="str">
        <f t="shared" si="1"/>
        <v/>
      </c>
      <c r="V244" s="89"/>
      <c r="W244" s="89"/>
      <c r="X244" s="90"/>
      <c r="Y244" s="91"/>
      <c r="Z244" s="92"/>
      <c r="AA244" s="92"/>
      <c r="AB244" s="92"/>
      <c r="AC244" s="93"/>
      <c r="AD244" s="88"/>
    </row>
    <row r="245" ht="15.75" customHeight="1">
      <c r="A245" s="4" t="s">
        <v>91</v>
      </c>
      <c r="B245" s="29">
        <v>44318.0</v>
      </c>
      <c r="C245" s="3">
        <v>0.625</v>
      </c>
      <c r="D245" s="74">
        <v>0.75</v>
      </c>
      <c r="E245" s="75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7"/>
      <c r="Q245" s="78"/>
      <c r="R245" s="79"/>
      <c r="S245" s="79"/>
      <c r="T245" s="79"/>
      <c r="U245" s="22" t="str">
        <f t="shared" si="1"/>
        <v/>
      </c>
      <c r="V245" s="79"/>
      <c r="W245" s="79"/>
      <c r="X245" s="80"/>
      <c r="Y245" s="81"/>
      <c r="Z245" s="82"/>
      <c r="AA245" s="82"/>
      <c r="AB245" s="82"/>
      <c r="AC245" s="83"/>
      <c r="AD245" s="78"/>
    </row>
    <row r="246" ht="15.75" customHeight="1">
      <c r="A246" s="8" t="s">
        <v>64</v>
      </c>
      <c r="B246" s="9">
        <v>44319.0</v>
      </c>
      <c r="C246" s="10">
        <v>0.375</v>
      </c>
      <c r="D246" s="84">
        <v>0.5</v>
      </c>
      <c r="E246" s="85">
        <v>36.0</v>
      </c>
      <c r="F246" s="86">
        <v>22.0</v>
      </c>
      <c r="G246" s="86">
        <v>29.2</v>
      </c>
      <c r="H246" s="86">
        <v>27.1</v>
      </c>
      <c r="I246" s="86">
        <v>2.5</v>
      </c>
      <c r="J246" s="86" t="s">
        <v>79</v>
      </c>
      <c r="K246" s="86">
        <v>29.9</v>
      </c>
      <c r="L246" s="86">
        <v>23.5</v>
      </c>
      <c r="M246" s="86"/>
      <c r="N246" s="86">
        <v>77.7</v>
      </c>
      <c r="O246" s="86"/>
      <c r="P246" s="87"/>
      <c r="Q246" s="102">
        <f>E248</f>
        <v>35.2</v>
      </c>
      <c r="R246" s="103">
        <f>F246</f>
        <v>22</v>
      </c>
      <c r="S246" s="103">
        <f>(Q246+R246)/2</f>
        <v>28.6</v>
      </c>
      <c r="T246" s="103">
        <f>IF(H246="","",6.1078*(10^(((7.5*H246)/(237.3+H246)))))</f>
        <v>35.85968262</v>
      </c>
      <c r="U246" s="22">
        <f t="shared" si="1"/>
        <v>34.17968262</v>
      </c>
      <c r="V246" s="103">
        <f>IF(G246="","",6.1078*(10^(((7.5*G246)/(237.3+G246)))))</f>
        <v>40.51803823</v>
      </c>
      <c r="W246" s="103">
        <f>IF(V246="","",(U246/V246)*100)</f>
        <v>84.35670658</v>
      </c>
      <c r="X246" s="103">
        <f>O240+L246-N246</f>
        <v>19.1</v>
      </c>
      <c r="Y246" s="91"/>
      <c r="Z246" s="92">
        <v>1.0</v>
      </c>
      <c r="AA246" s="92">
        <v>1.0</v>
      </c>
      <c r="AB246" s="92">
        <v>2.0</v>
      </c>
      <c r="AC246" s="93">
        <v>2.0</v>
      </c>
      <c r="AD246" s="88"/>
    </row>
    <row r="247" ht="15.75" customHeight="1">
      <c r="A247" s="4" t="s">
        <v>64</v>
      </c>
      <c r="B247" s="29">
        <v>44319.0</v>
      </c>
      <c r="C247" s="3">
        <v>0.625</v>
      </c>
      <c r="D247" s="74">
        <v>0.75</v>
      </c>
      <c r="E247" s="75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7"/>
      <c r="Q247" s="78"/>
      <c r="R247" s="79"/>
      <c r="S247" s="79"/>
      <c r="T247" s="79"/>
      <c r="U247" s="22" t="str">
        <f t="shared" si="1"/>
        <v/>
      </c>
      <c r="V247" s="79"/>
      <c r="W247" s="79"/>
      <c r="X247" s="80"/>
      <c r="Y247" s="81"/>
      <c r="Z247" s="82"/>
      <c r="AA247" s="82"/>
      <c r="AB247" s="82"/>
      <c r="AC247" s="83"/>
      <c r="AD247" s="78"/>
    </row>
    <row r="248" ht="15.75" customHeight="1">
      <c r="A248" s="8" t="s">
        <v>68</v>
      </c>
      <c r="B248" s="9">
        <v>44320.0</v>
      </c>
      <c r="C248" s="10">
        <v>0.375</v>
      </c>
      <c r="D248" s="84">
        <v>0.5</v>
      </c>
      <c r="E248" s="85">
        <v>35.2</v>
      </c>
      <c r="F248" s="86">
        <v>23.4</v>
      </c>
      <c r="G248" s="86">
        <v>27.2</v>
      </c>
      <c r="H248" s="86">
        <v>26.0</v>
      </c>
      <c r="I248" s="86">
        <v>0.8</v>
      </c>
      <c r="J248" s="86" t="s">
        <v>61</v>
      </c>
      <c r="K248" s="86">
        <v>29.7</v>
      </c>
      <c r="L248" s="86">
        <v>0.0</v>
      </c>
      <c r="M248" s="86"/>
      <c r="N248" s="86">
        <v>72.06</v>
      </c>
      <c r="O248" s="86"/>
      <c r="P248" s="87"/>
      <c r="Q248" s="102">
        <f>E250</f>
        <v>32.4</v>
      </c>
      <c r="R248" s="103">
        <f>F248</f>
        <v>23.4</v>
      </c>
      <c r="S248" s="103">
        <f>(Q248+R248)/2</f>
        <v>27.9</v>
      </c>
      <c r="T248" s="103">
        <f>IF(H248="","",6.1078*(10^(((7.5*H248)/(237.3+H248)))))</f>
        <v>33.61126698</v>
      </c>
      <c r="U248" s="22">
        <f t="shared" si="1"/>
        <v>32.65126698</v>
      </c>
      <c r="V248" s="103">
        <f>IF(G248="","",6.1078*(10^(((7.5*G248)/(237.3+G248)))))</f>
        <v>36.07043238</v>
      </c>
      <c r="W248" s="103">
        <f>IF(V248="","",(U248/V248)*100)</f>
        <v>90.52086385</v>
      </c>
      <c r="X248" s="103">
        <f>N246+L248-N248</f>
        <v>5.64</v>
      </c>
      <c r="Y248" s="91"/>
      <c r="Z248" s="92">
        <v>1.0</v>
      </c>
      <c r="AA248" s="92">
        <v>1.0</v>
      </c>
      <c r="AB248" s="92">
        <v>1.0</v>
      </c>
      <c r="AC248" s="93">
        <v>2.0</v>
      </c>
      <c r="AD248" s="88"/>
    </row>
    <row r="249" ht="15.75" customHeight="1">
      <c r="A249" s="4" t="s">
        <v>68</v>
      </c>
      <c r="B249" s="29">
        <v>44320.0</v>
      </c>
      <c r="C249" s="3">
        <v>0.625</v>
      </c>
      <c r="D249" s="74">
        <v>0.75</v>
      </c>
      <c r="E249" s="75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7"/>
      <c r="Q249" s="78"/>
      <c r="R249" s="79"/>
      <c r="S249" s="79"/>
      <c r="T249" s="79"/>
      <c r="U249" s="22" t="str">
        <f t="shared" si="1"/>
        <v/>
      </c>
      <c r="V249" s="79"/>
      <c r="W249" s="79"/>
      <c r="X249" s="80"/>
      <c r="Y249" s="81"/>
      <c r="Z249" s="82"/>
      <c r="AA249" s="82"/>
      <c r="AB249" s="82"/>
      <c r="AC249" s="83"/>
      <c r="AD249" s="78"/>
    </row>
    <row r="250" ht="15.75" customHeight="1">
      <c r="A250" s="8" t="s">
        <v>38</v>
      </c>
      <c r="B250" s="9">
        <v>44321.0</v>
      </c>
      <c r="C250" s="10">
        <v>0.375</v>
      </c>
      <c r="D250" s="84">
        <v>0.5</v>
      </c>
      <c r="E250" s="85">
        <v>32.4</v>
      </c>
      <c r="F250" s="86">
        <v>22.2</v>
      </c>
      <c r="G250" s="86">
        <v>29.6</v>
      </c>
      <c r="H250" s="86">
        <v>27.0</v>
      </c>
      <c r="I250" s="86">
        <v>0.4</v>
      </c>
      <c r="J250" s="86" t="s">
        <v>70</v>
      </c>
      <c r="K250" s="86">
        <v>30.5</v>
      </c>
      <c r="L250" s="86">
        <v>18.5</v>
      </c>
      <c r="M250" s="86"/>
      <c r="N250" s="86">
        <v>86.84</v>
      </c>
      <c r="O250" s="86"/>
      <c r="P250" s="87"/>
      <c r="Q250" s="102">
        <f>E252</f>
        <v>33.3</v>
      </c>
      <c r="R250" s="103">
        <f>F250</f>
        <v>22.2</v>
      </c>
      <c r="S250" s="103">
        <f>(Q250+R250)/2</f>
        <v>27.75</v>
      </c>
      <c r="T250" s="103">
        <f>IF(H250="","",6.1078*(10^(((7.5*H250)/(237.3+H250)))))</f>
        <v>35.65000614</v>
      </c>
      <c r="U250" s="22">
        <f t="shared" si="1"/>
        <v>33.57000614</v>
      </c>
      <c r="V250" s="103">
        <f>IF(G250="","",6.1078*(10^(((7.5*G250)/(237.3+G250)))))</f>
        <v>41.46264535</v>
      </c>
      <c r="W250" s="103">
        <f>IF(V250="","",(U250/V250)*100)</f>
        <v>80.96445815</v>
      </c>
      <c r="X250" s="103">
        <f>N248+L250-N250</f>
        <v>3.72</v>
      </c>
      <c r="Y250" s="91"/>
      <c r="Z250" s="92">
        <v>1.0</v>
      </c>
      <c r="AA250" s="92">
        <v>1.0</v>
      </c>
      <c r="AB250" s="92">
        <v>3.0</v>
      </c>
      <c r="AC250" s="93">
        <v>1.0</v>
      </c>
      <c r="AD250" s="88"/>
    </row>
    <row r="251" ht="15.75" customHeight="1">
      <c r="A251" s="4" t="s">
        <v>38</v>
      </c>
      <c r="B251" s="29">
        <v>44321.0</v>
      </c>
      <c r="C251" s="3">
        <v>0.625</v>
      </c>
      <c r="D251" s="74">
        <v>0.75</v>
      </c>
      <c r="E251" s="75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7"/>
      <c r="Q251" s="78"/>
      <c r="R251" s="79"/>
      <c r="S251" s="79"/>
      <c r="T251" s="79"/>
      <c r="U251" s="22" t="str">
        <f t="shared" si="1"/>
        <v/>
      </c>
      <c r="V251" s="79"/>
      <c r="W251" s="79"/>
      <c r="X251" s="80"/>
      <c r="Y251" s="81"/>
      <c r="Z251" s="82"/>
      <c r="AA251" s="82"/>
      <c r="AB251" s="82"/>
      <c r="AC251" s="83"/>
      <c r="AD251" s="78"/>
    </row>
    <row r="252" ht="15.75" customHeight="1">
      <c r="A252" s="8" t="s">
        <v>48</v>
      </c>
      <c r="B252" s="9">
        <v>44322.0</v>
      </c>
      <c r="C252" s="10">
        <v>0.375</v>
      </c>
      <c r="D252" s="84">
        <v>0.5</v>
      </c>
      <c r="E252" s="85">
        <v>33.3</v>
      </c>
      <c r="F252" s="86">
        <v>22.2</v>
      </c>
      <c r="G252" s="86">
        <v>24.2</v>
      </c>
      <c r="H252" s="86">
        <v>23.9</v>
      </c>
      <c r="I252" s="86">
        <v>0.1</v>
      </c>
      <c r="J252" s="86" t="s">
        <v>54</v>
      </c>
      <c r="K252" s="86">
        <v>28.0</v>
      </c>
      <c r="L252" s="86">
        <v>11.5</v>
      </c>
      <c r="M252" s="86"/>
      <c r="N252" s="86">
        <v>91.3</v>
      </c>
      <c r="O252" s="86">
        <v>80.08</v>
      </c>
      <c r="P252" s="87"/>
      <c r="Q252" s="102">
        <f>E254</f>
        <v>29.4</v>
      </c>
      <c r="R252" s="103">
        <f>F252</f>
        <v>22.2</v>
      </c>
      <c r="S252" s="103">
        <f>(Q252+R252)/2</f>
        <v>25.8</v>
      </c>
      <c r="T252" s="103">
        <f>IF(H252="","",6.1078*(10^(((7.5*H252)/(237.3+H252)))))</f>
        <v>29.65791051</v>
      </c>
      <c r="U252" s="22">
        <f t="shared" si="1"/>
        <v>29.41791051</v>
      </c>
      <c r="V252" s="103">
        <f>IF(G252="","",6.1078*(10^(((7.5*G252)/(237.3+G252)))))</f>
        <v>30.19655962</v>
      </c>
      <c r="W252" s="103">
        <f>IF(V252="","",(U252/V252)*100)</f>
        <v>97.42139792</v>
      </c>
      <c r="X252" s="103">
        <f>N250+L252-N252</f>
        <v>7.04</v>
      </c>
      <c r="Y252" s="91"/>
      <c r="Z252" s="92">
        <v>2.0</v>
      </c>
      <c r="AA252" s="92">
        <v>1.0</v>
      </c>
      <c r="AB252" s="92">
        <v>3.0</v>
      </c>
      <c r="AC252" s="93">
        <v>3.0</v>
      </c>
      <c r="AD252" s="88"/>
    </row>
    <row r="253" ht="15.75" customHeight="1">
      <c r="A253" s="4" t="s">
        <v>48</v>
      </c>
      <c r="B253" s="29">
        <v>44322.0</v>
      </c>
      <c r="C253" s="3">
        <v>0.625</v>
      </c>
      <c r="D253" s="74">
        <v>0.75</v>
      </c>
      <c r="E253" s="75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7"/>
      <c r="Q253" s="78"/>
      <c r="R253" s="79"/>
      <c r="S253" s="79"/>
      <c r="T253" s="79"/>
      <c r="U253" s="22" t="str">
        <f t="shared" si="1"/>
        <v/>
      </c>
      <c r="V253" s="79"/>
      <c r="W253" s="79"/>
      <c r="X253" s="80"/>
      <c r="Y253" s="81"/>
      <c r="Z253" s="82"/>
      <c r="AA253" s="82"/>
      <c r="AB253" s="82"/>
      <c r="AC253" s="83"/>
      <c r="AD253" s="78"/>
    </row>
    <row r="254" ht="15.75" customHeight="1">
      <c r="A254" s="8" t="s">
        <v>53</v>
      </c>
      <c r="B254" s="9">
        <v>44323.0</v>
      </c>
      <c r="C254" s="10">
        <v>0.375</v>
      </c>
      <c r="D254" s="84">
        <v>0.5</v>
      </c>
      <c r="E254" s="85">
        <v>29.4</v>
      </c>
      <c r="F254" s="86">
        <v>22.2</v>
      </c>
      <c r="G254" s="86">
        <v>28.4</v>
      </c>
      <c r="H254" s="86">
        <v>26.6</v>
      </c>
      <c r="I254" s="86">
        <v>1.7</v>
      </c>
      <c r="J254" s="86" t="s">
        <v>54</v>
      </c>
      <c r="K254" s="86">
        <v>28.8</v>
      </c>
      <c r="L254" s="86">
        <v>0.0</v>
      </c>
      <c r="M254" s="86"/>
      <c r="N254" s="86">
        <v>79.8</v>
      </c>
      <c r="O254" s="86"/>
      <c r="P254" s="87"/>
      <c r="Q254" s="102" t="str">
        <f>E256</f>
        <v/>
      </c>
      <c r="R254" s="103">
        <f>F254</f>
        <v>22.2</v>
      </c>
      <c r="S254" s="103"/>
      <c r="T254" s="103">
        <f>IF(H254="","",6.1078*(10^(((7.5*H254)/(237.3+H254)))))</f>
        <v>34.82194116</v>
      </c>
      <c r="U254" s="22">
        <f t="shared" si="1"/>
        <v>33.38194116</v>
      </c>
      <c r="V254" s="103">
        <f>IF(G254="","",6.1078*(10^(((7.5*G254)/(237.3+G254)))))</f>
        <v>38.68484051</v>
      </c>
      <c r="W254" s="103">
        <f>IF(V254="","",(U254/V254)*100)</f>
        <v>86.29204807</v>
      </c>
      <c r="X254" s="103">
        <f>O252+L254-N254</f>
        <v>0.28</v>
      </c>
      <c r="Y254" s="91"/>
      <c r="Z254" s="92">
        <v>1.0</v>
      </c>
      <c r="AA254" s="92">
        <v>1.0</v>
      </c>
      <c r="AB254" s="92">
        <v>3.0</v>
      </c>
      <c r="AC254" s="93">
        <v>1.0</v>
      </c>
      <c r="AD254" s="88"/>
    </row>
    <row r="255" ht="15.75" customHeight="1">
      <c r="A255" s="4" t="s">
        <v>53</v>
      </c>
      <c r="B255" s="29">
        <v>44323.0</v>
      </c>
      <c r="C255" s="3">
        <v>0.625</v>
      </c>
      <c r="D255" s="74">
        <v>0.75</v>
      </c>
      <c r="E255" s="75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7"/>
      <c r="Q255" s="78"/>
      <c r="R255" s="79"/>
      <c r="S255" s="79"/>
      <c r="T255" s="79"/>
      <c r="U255" s="22" t="str">
        <f t="shared" si="1"/>
        <v/>
      </c>
      <c r="V255" s="79"/>
      <c r="W255" s="79"/>
      <c r="X255" s="80"/>
      <c r="Y255" s="81"/>
      <c r="Z255" s="82"/>
      <c r="AA255" s="82"/>
      <c r="AB255" s="82"/>
      <c r="AC255" s="83"/>
      <c r="AD255" s="78"/>
    </row>
    <row r="256" ht="15.75" customHeight="1">
      <c r="A256" s="8" t="s">
        <v>98</v>
      </c>
      <c r="B256" s="9">
        <v>44324.0</v>
      </c>
      <c r="C256" s="10">
        <v>0.375</v>
      </c>
      <c r="D256" s="84">
        <v>0.5</v>
      </c>
      <c r="E256" s="85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7"/>
      <c r="Q256" s="88"/>
      <c r="R256" s="89"/>
      <c r="S256" s="89"/>
      <c r="T256" s="89"/>
      <c r="U256" s="22" t="str">
        <f t="shared" si="1"/>
        <v/>
      </c>
      <c r="V256" s="89"/>
      <c r="W256" s="89"/>
      <c r="X256" s="90"/>
      <c r="Y256" s="91"/>
      <c r="Z256" s="92"/>
      <c r="AA256" s="92"/>
      <c r="AB256" s="92"/>
      <c r="AC256" s="93"/>
      <c r="AD256" s="88"/>
    </row>
    <row r="257" ht="15.75" customHeight="1">
      <c r="A257" s="4" t="s">
        <v>98</v>
      </c>
      <c r="B257" s="29">
        <v>44324.0</v>
      </c>
      <c r="C257" s="3">
        <v>0.625</v>
      </c>
      <c r="D257" s="74">
        <v>0.75</v>
      </c>
      <c r="E257" s="75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7"/>
      <c r="Q257" s="78"/>
      <c r="R257" s="79"/>
      <c r="S257" s="79"/>
      <c r="T257" s="79"/>
      <c r="U257" s="22" t="str">
        <f t="shared" si="1"/>
        <v/>
      </c>
      <c r="V257" s="79"/>
      <c r="W257" s="79"/>
      <c r="X257" s="80"/>
      <c r="Y257" s="81"/>
      <c r="Z257" s="82"/>
      <c r="AA257" s="82"/>
      <c r="AB257" s="82"/>
      <c r="AC257" s="83"/>
      <c r="AD257" s="78"/>
    </row>
    <row r="258" ht="15.75" customHeight="1">
      <c r="A258" s="8" t="s">
        <v>91</v>
      </c>
      <c r="B258" s="9">
        <v>44325.0</v>
      </c>
      <c r="C258" s="10">
        <v>0.375</v>
      </c>
      <c r="D258" s="84">
        <v>0.5</v>
      </c>
      <c r="E258" s="85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7"/>
      <c r="Q258" s="88"/>
      <c r="R258" s="89"/>
      <c r="S258" s="89"/>
      <c r="T258" s="89"/>
      <c r="U258" s="22" t="str">
        <f t="shared" si="1"/>
        <v/>
      </c>
      <c r="V258" s="89"/>
      <c r="W258" s="89"/>
      <c r="X258" s="90"/>
      <c r="Y258" s="91"/>
      <c r="Z258" s="92"/>
      <c r="AA258" s="92"/>
      <c r="AB258" s="92"/>
      <c r="AC258" s="93"/>
      <c r="AD258" s="88"/>
    </row>
    <row r="259" ht="15.75" customHeight="1">
      <c r="A259" s="4" t="s">
        <v>91</v>
      </c>
      <c r="B259" s="29">
        <v>44325.0</v>
      </c>
      <c r="C259" s="3">
        <v>0.625</v>
      </c>
      <c r="D259" s="74">
        <v>0.75</v>
      </c>
      <c r="E259" s="75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7"/>
      <c r="Q259" s="78"/>
      <c r="R259" s="79"/>
      <c r="S259" s="79"/>
      <c r="T259" s="79"/>
      <c r="U259" s="22" t="str">
        <f t="shared" si="1"/>
        <v/>
      </c>
      <c r="V259" s="79"/>
      <c r="W259" s="79"/>
      <c r="X259" s="80"/>
      <c r="Y259" s="81"/>
      <c r="Z259" s="82"/>
      <c r="AA259" s="82"/>
      <c r="AB259" s="82"/>
      <c r="AC259" s="83"/>
      <c r="AD259" s="78"/>
    </row>
    <row r="260" ht="15.75" customHeight="1">
      <c r="A260" s="8" t="s">
        <v>64</v>
      </c>
      <c r="B260" s="9">
        <v>44326.0</v>
      </c>
      <c r="C260" s="10">
        <v>0.375</v>
      </c>
      <c r="D260" s="84">
        <v>0.5</v>
      </c>
      <c r="E260" s="85">
        <v>33.4</v>
      </c>
      <c r="F260" s="86">
        <v>22.1</v>
      </c>
      <c r="G260" s="86">
        <v>29.4</v>
      </c>
      <c r="H260" s="86">
        <v>26.9</v>
      </c>
      <c r="I260" s="86">
        <v>0.4</v>
      </c>
      <c r="J260" s="86" t="s">
        <v>70</v>
      </c>
      <c r="K260" s="86">
        <v>28.8</v>
      </c>
      <c r="L260" s="86">
        <v>31.0</v>
      </c>
      <c r="M260" s="86"/>
      <c r="N260" s="86">
        <v>90.0</v>
      </c>
      <c r="O260" s="86">
        <v>65.24</v>
      </c>
      <c r="P260" s="87"/>
      <c r="Q260" s="102">
        <f>E262</f>
        <v>33.4</v>
      </c>
      <c r="R260" s="103">
        <f>F260</f>
        <v>22.1</v>
      </c>
      <c r="S260" s="103">
        <f>(Q260+R260)/2</f>
        <v>27.75</v>
      </c>
      <c r="T260" s="103">
        <f>IF(H260="","",6.1078*(10^(((7.5*H260)/(237.3+H260)))))</f>
        <v>35.44139833</v>
      </c>
      <c r="U260" s="22">
        <f t="shared" si="1"/>
        <v>33.44139833</v>
      </c>
      <c r="V260" s="103">
        <f>IF(G260="","",6.1078*(10^(((7.5*G260)/(237.3+G260)))))</f>
        <v>40.98797486</v>
      </c>
      <c r="W260" s="103">
        <f>IF(V260="","",(U260/V260)*100)</f>
        <v>81.5883157</v>
      </c>
      <c r="X260" s="103">
        <f>N254+L260-N260</f>
        <v>20.8</v>
      </c>
      <c r="Y260" s="91"/>
      <c r="Z260" s="92">
        <v>1.0</v>
      </c>
      <c r="AA260" s="92">
        <v>1.0</v>
      </c>
      <c r="AB260" s="92">
        <v>3.0</v>
      </c>
      <c r="AC260" s="93">
        <v>2.0</v>
      </c>
      <c r="AD260" s="88"/>
    </row>
    <row r="261" ht="15.75" customHeight="1">
      <c r="A261" s="4" t="s">
        <v>64</v>
      </c>
      <c r="B261" s="29">
        <v>44326.0</v>
      </c>
      <c r="C261" s="3">
        <v>0.625</v>
      </c>
      <c r="D261" s="74">
        <v>0.75</v>
      </c>
      <c r="E261" s="75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7"/>
      <c r="Q261" s="78"/>
      <c r="R261" s="79"/>
      <c r="S261" s="79"/>
      <c r="T261" s="79"/>
      <c r="U261" s="22" t="str">
        <f t="shared" si="1"/>
        <v/>
      </c>
      <c r="V261" s="79"/>
      <c r="W261" s="79"/>
      <c r="X261" s="80"/>
      <c r="Y261" s="81"/>
      <c r="Z261" s="82"/>
      <c r="AA261" s="82"/>
      <c r="AB261" s="82"/>
      <c r="AC261" s="83"/>
      <c r="AD261" s="78"/>
    </row>
    <row r="262" ht="15.75" customHeight="1">
      <c r="A262" s="8" t="s">
        <v>68</v>
      </c>
      <c r="B262" s="9">
        <v>44327.0</v>
      </c>
      <c r="C262" s="10">
        <v>0.375</v>
      </c>
      <c r="D262" s="84">
        <v>0.5</v>
      </c>
      <c r="E262" s="85">
        <v>33.4</v>
      </c>
      <c r="F262" s="86">
        <v>21.8</v>
      </c>
      <c r="G262" s="86">
        <v>27.8</v>
      </c>
      <c r="H262" s="86">
        <v>25.6</v>
      </c>
      <c r="I262" s="86">
        <v>0.6</v>
      </c>
      <c r="J262" s="86" t="s">
        <v>70</v>
      </c>
      <c r="K262" s="86">
        <v>28.6</v>
      </c>
      <c r="L262" s="86">
        <v>69.75</v>
      </c>
      <c r="M262" s="86"/>
      <c r="N262" s="86">
        <v>100.0</v>
      </c>
      <c r="O262" s="86">
        <v>81.52</v>
      </c>
      <c r="P262" s="87"/>
      <c r="Q262" s="102">
        <f>E264</f>
        <v>31.6</v>
      </c>
      <c r="R262" s="103">
        <f>F262</f>
        <v>21.8</v>
      </c>
      <c r="S262" s="103">
        <f>(Q262+R262)/2</f>
        <v>26.7</v>
      </c>
      <c r="T262" s="103">
        <f>IF(H262="","",6.1078*(10^(((7.5*H262)/(237.3+H262)))))</f>
        <v>32.82468122</v>
      </c>
      <c r="U262" s="22">
        <f t="shared" si="1"/>
        <v>31.06468122</v>
      </c>
      <c r="V262" s="103">
        <f>IF(G262="","",6.1078*(10^(((7.5*G262)/(237.3+G262)))))</f>
        <v>37.3577292</v>
      </c>
      <c r="W262" s="103">
        <f>IF(V262="","",(U262/V262)*100)</f>
        <v>83.15462926</v>
      </c>
      <c r="X262" s="90"/>
      <c r="Y262" s="91">
        <v>2.0</v>
      </c>
      <c r="Z262" s="92">
        <v>1.0</v>
      </c>
      <c r="AA262" s="92">
        <v>1.0</v>
      </c>
      <c r="AB262" s="92">
        <v>1.0</v>
      </c>
      <c r="AC262" s="93">
        <v>3.0</v>
      </c>
      <c r="AD262" s="88"/>
    </row>
    <row r="263" ht="15.75" customHeight="1">
      <c r="A263" s="4" t="s">
        <v>68</v>
      </c>
      <c r="B263" s="29">
        <v>44327.0</v>
      </c>
      <c r="C263" s="3">
        <v>0.625</v>
      </c>
      <c r="D263" s="74">
        <v>0.75</v>
      </c>
      <c r="E263" s="75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7"/>
      <c r="Q263" s="78"/>
      <c r="R263" s="79"/>
      <c r="S263" s="79"/>
      <c r="T263" s="79"/>
      <c r="U263" s="22" t="str">
        <f t="shared" si="1"/>
        <v/>
      </c>
      <c r="V263" s="79"/>
      <c r="W263" s="79"/>
      <c r="X263" s="80"/>
      <c r="Y263" s="81"/>
      <c r="Z263" s="82"/>
      <c r="AA263" s="82"/>
      <c r="AB263" s="82"/>
      <c r="AC263" s="83"/>
      <c r="AD263" s="78"/>
    </row>
    <row r="264" ht="15.75" customHeight="1">
      <c r="A264" s="8" t="s">
        <v>38</v>
      </c>
      <c r="B264" s="9">
        <v>44328.0</v>
      </c>
      <c r="C264" s="10">
        <v>0.375</v>
      </c>
      <c r="D264" s="84">
        <v>0.5</v>
      </c>
      <c r="E264" s="85">
        <v>31.6</v>
      </c>
      <c r="F264" s="86">
        <v>22.8</v>
      </c>
      <c r="G264" s="86">
        <v>27.0</v>
      </c>
      <c r="H264" s="86">
        <v>25.8</v>
      </c>
      <c r="I264" s="86">
        <v>1.5</v>
      </c>
      <c r="J264" s="86" t="s">
        <v>70</v>
      </c>
      <c r="K264" s="86">
        <v>28.9</v>
      </c>
      <c r="L264" s="86">
        <v>6.5</v>
      </c>
      <c r="M264" s="86"/>
      <c r="N264" s="86">
        <v>84.44</v>
      </c>
      <c r="O264" s="86"/>
      <c r="P264" s="87"/>
      <c r="Q264" s="102">
        <f>E266</f>
        <v>32.6</v>
      </c>
      <c r="R264" s="103">
        <f>F264</f>
        <v>22.8</v>
      </c>
      <c r="S264" s="103">
        <f>(Q264+R264)/2</f>
        <v>27.7</v>
      </c>
      <c r="T264" s="103">
        <f>IF(H264="","",6.1078*(10^(((7.5*H264)/(237.3+H264)))))</f>
        <v>33.21594473</v>
      </c>
      <c r="U264" s="22">
        <f t="shared" si="1"/>
        <v>32.25594473</v>
      </c>
      <c r="V264" s="103">
        <f>IF(G264="","",6.1078*(10^(((7.5*G264)/(237.3+G264)))))</f>
        <v>35.65000614</v>
      </c>
      <c r="W264" s="103">
        <f>IF(V264="","",(U264/V264)*100)</f>
        <v>90.47949278</v>
      </c>
      <c r="X264" s="103">
        <f>O262+L264-N264</f>
        <v>3.58</v>
      </c>
      <c r="Y264" s="91"/>
      <c r="Z264" s="92">
        <v>1.0</v>
      </c>
      <c r="AA264" s="92">
        <v>1.0</v>
      </c>
      <c r="AB264" s="92">
        <v>2.0</v>
      </c>
      <c r="AC264" s="93">
        <v>2.0</v>
      </c>
      <c r="AD264" s="88"/>
    </row>
    <row r="265" ht="15.75" customHeight="1">
      <c r="A265" s="4" t="s">
        <v>38</v>
      </c>
      <c r="B265" s="29">
        <v>44328.0</v>
      </c>
      <c r="C265" s="3">
        <v>0.625</v>
      </c>
      <c r="D265" s="74">
        <v>0.75</v>
      </c>
      <c r="E265" s="75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7"/>
      <c r="Q265" s="78"/>
      <c r="R265" s="79"/>
      <c r="S265" s="79"/>
      <c r="T265" s="79"/>
      <c r="U265" s="22" t="str">
        <f t="shared" si="1"/>
        <v/>
      </c>
      <c r="V265" s="79"/>
      <c r="W265" s="79"/>
      <c r="X265" s="80"/>
      <c r="Y265" s="81"/>
      <c r="Z265" s="82"/>
      <c r="AA265" s="82"/>
      <c r="AB265" s="82"/>
      <c r="AC265" s="83"/>
      <c r="AD265" s="78"/>
    </row>
    <row r="266" ht="15.75" customHeight="1">
      <c r="A266" s="8" t="s">
        <v>48</v>
      </c>
      <c r="B266" s="9">
        <v>44329.0</v>
      </c>
      <c r="C266" s="10">
        <v>0.375</v>
      </c>
      <c r="D266" s="84">
        <v>0.5</v>
      </c>
      <c r="E266" s="85">
        <v>32.6</v>
      </c>
      <c r="F266" s="86">
        <v>23.4</v>
      </c>
      <c r="G266" s="86">
        <v>28.0</v>
      </c>
      <c r="H266" s="86">
        <v>26.8</v>
      </c>
      <c r="I266" s="86">
        <v>0.1</v>
      </c>
      <c r="J266" s="86"/>
      <c r="K266" s="86">
        <v>29.5</v>
      </c>
      <c r="L266" s="86">
        <v>5.75</v>
      </c>
      <c r="M266" s="86"/>
      <c r="N266" s="86">
        <v>86.38</v>
      </c>
      <c r="O266" s="86"/>
      <c r="P266" s="87"/>
      <c r="Q266" s="102">
        <f>E268</f>
        <v>35.4</v>
      </c>
      <c r="R266" s="103">
        <f>F266</f>
        <v>23.4</v>
      </c>
      <c r="S266" s="103">
        <f>(Q266+R266)/2</f>
        <v>29.4</v>
      </c>
      <c r="T266" s="103">
        <f>IF(H266="","",6.1078*(10^(((7.5*H266)/(237.3+H266)))))</f>
        <v>35.23385461</v>
      </c>
      <c r="U266" s="22">
        <f t="shared" si="1"/>
        <v>34.27385461</v>
      </c>
      <c r="V266" s="103">
        <f>IF(G266="","",6.1078*(10^(((7.5*G266)/(237.3+G266)))))</f>
        <v>37.79562539</v>
      </c>
      <c r="W266" s="103">
        <f>IF(V266="","",(U266/V266)*100)</f>
        <v>90.6820677</v>
      </c>
      <c r="X266" s="103">
        <f>N264+L266-N266</f>
        <v>3.81</v>
      </c>
      <c r="Y266" s="91"/>
      <c r="Z266" s="92">
        <v>1.0</v>
      </c>
      <c r="AA266" s="92">
        <v>1.0</v>
      </c>
      <c r="AB266" s="92">
        <v>2.0</v>
      </c>
      <c r="AC266" s="93">
        <v>2.0</v>
      </c>
      <c r="AD266" s="88"/>
    </row>
    <row r="267" ht="15.75" customHeight="1">
      <c r="A267" s="4" t="s">
        <v>48</v>
      </c>
      <c r="B267" s="29">
        <v>44329.0</v>
      </c>
      <c r="C267" s="3">
        <v>0.625</v>
      </c>
      <c r="D267" s="74">
        <v>0.75</v>
      </c>
      <c r="E267" s="75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7"/>
      <c r="Q267" s="78"/>
      <c r="R267" s="79"/>
      <c r="S267" s="79"/>
      <c r="T267" s="79"/>
      <c r="U267" s="22" t="str">
        <f t="shared" si="1"/>
        <v/>
      </c>
      <c r="V267" s="79"/>
      <c r="W267" s="79"/>
      <c r="X267" s="80"/>
      <c r="Y267" s="81"/>
      <c r="Z267" s="82"/>
      <c r="AA267" s="82"/>
      <c r="AB267" s="82"/>
      <c r="AC267" s="83"/>
      <c r="AD267" s="78"/>
    </row>
    <row r="268" ht="15.75" customHeight="1">
      <c r="A268" s="8" t="s">
        <v>53</v>
      </c>
      <c r="B268" s="9">
        <v>44330.0</v>
      </c>
      <c r="C268" s="10">
        <v>0.375</v>
      </c>
      <c r="D268" s="84">
        <v>0.5</v>
      </c>
      <c r="E268" s="85">
        <v>35.4</v>
      </c>
      <c r="F268" s="86">
        <v>22.2</v>
      </c>
      <c r="G268" s="86">
        <v>28.4</v>
      </c>
      <c r="H268" s="86">
        <v>26.8</v>
      </c>
      <c r="I268" s="86">
        <v>0.1</v>
      </c>
      <c r="J268" s="86"/>
      <c r="K268" s="86">
        <v>28.2</v>
      </c>
      <c r="L268" s="86">
        <v>38.0</v>
      </c>
      <c r="M268" s="86"/>
      <c r="N268" s="86">
        <v>100.0</v>
      </c>
      <c r="O268" s="86">
        <v>75.56</v>
      </c>
      <c r="P268" s="87"/>
      <c r="Q268" s="102" t="str">
        <f>E270</f>
        <v/>
      </c>
      <c r="R268" s="103">
        <f>F268</f>
        <v>22.2</v>
      </c>
      <c r="S268" s="103">
        <f>(Q268+R268)/2</f>
        <v>11.1</v>
      </c>
      <c r="T268" s="103">
        <f>IF(H268="","",6.1078*(10^(((7.5*H268)/(237.3+H268)))))</f>
        <v>35.23385461</v>
      </c>
      <c r="U268" s="22">
        <f t="shared" si="1"/>
        <v>33.95385461</v>
      </c>
      <c r="V268" s="103">
        <f>IF(G268="","",6.1078*(10^(((7.5*G268)/(237.3+G268)))))</f>
        <v>38.68484051</v>
      </c>
      <c r="W268" s="103">
        <f>IF(V268="","",(U268/V268)*100)</f>
        <v>87.77043969</v>
      </c>
      <c r="X268" s="90"/>
      <c r="Y268" s="91"/>
      <c r="Z268" s="92">
        <v>1.0</v>
      </c>
      <c r="AA268" s="92">
        <v>1.0</v>
      </c>
      <c r="AB268" s="92">
        <v>2.0</v>
      </c>
      <c r="AC268" s="93">
        <v>3.0</v>
      </c>
      <c r="AD268" s="88"/>
    </row>
    <row r="269" ht="15.75" customHeight="1">
      <c r="A269" s="4" t="s">
        <v>53</v>
      </c>
      <c r="B269" s="29">
        <v>44330.0</v>
      </c>
      <c r="C269" s="3">
        <v>0.625</v>
      </c>
      <c r="D269" s="74">
        <v>0.75</v>
      </c>
      <c r="E269" s="75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7"/>
      <c r="Q269" s="78"/>
      <c r="R269" s="79"/>
      <c r="S269" s="79"/>
      <c r="T269" s="79"/>
      <c r="U269" s="22" t="str">
        <f t="shared" si="1"/>
        <v/>
      </c>
      <c r="V269" s="79"/>
      <c r="W269" s="79"/>
      <c r="X269" s="80"/>
      <c r="Y269" s="81"/>
      <c r="Z269" s="82"/>
      <c r="AA269" s="82"/>
      <c r="AB269" s="82"/>
      <c r="AC269" s="83"/>
      <c r="AD269" s="78"/>
    </row>
    <row r="270" ht="15.75" customHeight="1">
      <c r="A270" s="8" t="s">
        <v>98</v>
      </c>
      <c r="B270" s="9">
        <v>44331.0</v>
      </c>
      <c r="C270" s="10">
        <v>0.375</v>
      </c>
      <c r="D270" s="84">
        <v>0.5</v>
      </c>
      <c r="E270" s="85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7"/>
      <c r="Q270" s="88"/>
      <c r="R270" s="89"/>
      <c r="S270" s="89"/>
      <c r="T270" s="89"/>
      <c r="U270" s="22" t="str">
        <f t="shared" si="1"/>
        <v/>
      </c>
      <c r="V270" s="89"/>
      <c r="W270" s="89"/>
      <c r="X270" s="90"/>
      <c r="Y270" s="91"/>
      <c r="Z270" s="92"/>
      <c r="AA270" s="92"/>
      <c r="AB270" s="92"/>
      <c r="AC270" s="93"/>
      <c r="AD270" s="88"/>
    </row>
    <row r="271" ht="15.75" customHeight="1">
      <c r="A271" s="4" t="s">
        <v>98</v>
      </c>
      <c r="B271" s="29">
        <v>44331.0</v>
      </c>
      <c r="C271" s="3">
        <v>0.625</v>
      </c>
      <c r="D271" s="74">
        <v>0.75</v>
      </c>
      <c r="E271" s="75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7"/>
      <c r="Q271" s="78"/>
      <c r="R271" s="79"/>
      <c r="S271" s="79"/>
      <c r="T271" s="79"/>
      <c r="U271" s="22" t="str">
        <f t="shared" si="1"/>
        <v/>
      </c>
      <c r="V271" s="79"/>
      <c r="W271" s="79"/>
      <c r="X271" s="80"/>
      <c r="Y271" s="81"/>
      <c r="Z271" s="82"/>
      <c r="AA271" s="82"/>
      <c r="AB271" s="82"/>
      <c r="AC271" s="83"/>
      <c r="AD271" s="78"/>
    </row>
    <row r="272" ht="15.75" customHeight="1">
      <c r="A272" s="8" t="s">
        <v>91</v>
      </c>
      <c r="B272" s="9">
        <v>44332.0</v>
      </c>
      <c r="C272" s="10">
        <v>0.375</v>
      </c>
      <c r="D272" s="84">
        <v>0.5</v>
      </c>
      <c r="E272" s="85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7"/>
      <c r="Q272" s="88"/>
      <c r="R272" s="89"/>
      <c r="S272" s="89"/>
      <c r="T272" s="89"/>
      <c r="U272" s="22" t="str">
        <f t="shared" si="1"/>
        <v/>
      </c>
      <c r="V272" s="89"/>
      <c r="W272" s="89"/>
      <c r="X272" s="90"/>
      <c r="Y272" s="91"/>
      <c r="Z272" s="92"/>
      <c r="AA272" s="92"/>
      <c r="AB272" s="92"/>
      <c r="AC272" s="93"/>
      <c r="AD272" s="88"/>
    </row>
    <row r="273" ht="15.75" customHeight="1">
      <c r="A273" s="4" t="s">
        <v>91</v>
      </c>
      <c r="B273" s="29">
        <v>44332.0</v>
      </c>
      <c r="C273" s="3">
        <v>0.625</v>
      </c>
      <c r="D273" s="74">
        <v>0.75</v>
      </c>
      <c r="E273" s="75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7"/>
      <c r="Q273" s="78"/>
      <c r="R273" s="79"/>
      <c r="S273" s="79"/>
      <c r="T273" s="79"/>
      <c r="U273" s="22" t="str">
        <f t="shared" si="1"/>
        <v/>
      </c>
      <c r="V273" s="79"/>
      <c r="W273" s="79"/>
      <c r="X273" s="80"/>
      <c r="Y273" s="81"/>
      <c r="Z273" s="82"/>
      <c r="AA273" s="82"/>
      <c r="AB273" s="82"/>
      <c r="AC273" s="83"/>
      <c r="AD273" s="78"/>
    </row>
    <row r="274" ht="15.75" customHeight="1">
      <c r="A274" s="8" t="s">
        <v>64</v>
      </c>
      <c r="B274" s="9">
        <v>44333.0</v>
      </c>
      <c r="C274" s="10">
        <v>0.375</v>
      </c>
      <c r="D274" s="84">
        <v>0.5</v>
      </c>
      <c r="E274" s="85">
        <v>32.6</v>
      </c>
      <c r="F274" s="86">
        <v>22.4</v>
      </c>
      <c r="G274" s="86">
        <v>24.4</v>
      </c>
      <c r="H274" s="86">
        <v>24.0</v>
      </c>
      <c r="I274" s="86">
        <v>3.3</v>
      </c>
      <c r="J274" s="86" t="s">
        <v>70</v>
      </c>
      <c r="K274" s="86">
        <v>27.6</v>
      </c>
      <c r="L274" s="86">
        <v>131.25</v>
      </c>
      <c r="M274" s="86"/>
      <c r="N274" s="86">
        <v>100.0</v>
      </c>
      <c r="O274" s="86">
        <v>74.84</v>
      </c>
      <c r="P274" s="87"/>
      <c r="Q274" s="102">
        <f>E276</f>
        <v>30</v>
      </c>
      <c r="R274" s="103">
        <f>F274</f>
        <v>22.4</v>
      </c>
      <c r="S274" s="103">
        <f>(Q274+R274)/2</f>
        <v>26.2</v>
      </c>
      <c r="T274" s="103">
        <f>IF(H274="","",6.1078*(10^(((7.5*H274)/(237.3+H274)))))</f>
        <v>29.83652107</v>
      </c>
      <c r="U274" s="22">
        <f t="shared" si="1"/>
        <v>29.51652107</v>
      </c>
      <c r="V274" s="103">
        <f>IF(G274="","",6.1078*(10^(((7.5*G274)/(237.3+G274)))))</f>
        <v>30.56038249</v>
      </c>
      <c r="W274" s="103">
        <f>IF(V274="","",(U274/V274)*100)</f>
        <v>96.58426585</v>
      </c>
      <c r="X274" s="103"/>
      <c r="Y274" s="91"/>
      <c r="Z274" s="92">
        <v>3.0</v>
      </c>
      <c r="AA274" s="92">
        <v>1.0</v>
      </c>
      <c r="AB274" s="92">
        <v>1.0</v>
      </c>
      <c r="AC274" s="93">
        <v>3.0</v>
      </c>
      <c r="AD274" s="88"/>
    </row>
    <row r="275" ht="15.75" customHeight="1">
      <c r="A275" s="4" t="s">
        <v>64</v>
      </c>
      <c r="B275" s="29">
        <v>44333.0</v>
      </c>
      <c r="C275" s="3">
        <v>0.625</v>
      </c>
      <c r="D275" s="74">
        <v>0.75</v>
      </c>
      <c r="E275" s="75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7"/>
      <c r="Q275" s="78"/>
      <c r="R275" s="79"/>
      <c r="S275" s="79"/>
      <c r="T275" s="79"/>
      <c r="U275" s="22" t="str">
        <f t="shared" si="1"/>
        <v/>
      </c>
      <c r="V275" s="79"/>
      <c r="W275" s="79"/>
      <c r="X275" s="80"/>
      <c r="Y275" s="81"/>
      <c r="Z275" s="82"/>
      <c r="AA275" s="82"/>
      <c r="AB275" s="82"/>
      <c r="AC275" s="83"/>
      <c r="AD275" s="78"/>
    </row>
    <row r="276" ht="15.75" customHeight="1">
      <c r="A276" s="8" t="s">
        <v>68</v>
      </c>
      <c r="B276" s="9">
        <v>44334.0</v>
      </c>
      <c r="C276" s="10">
        <v>0.375</v>
      </c>
      <c r="D276" s="84">
        <v>0.5</v>
      </c>
      <c r="E276" s="85">
        <v>30.0</v>
      </c>
      <c r="F276" s="86">
        <v>21.6</v>
      </c>
      <c r="G276" s="86">
        <v>29.2</v>
      </c>
      <c r="H276" s="86">
        <v>26.6</v>
      </c>
      <c r="I276" s="86">
        <v>0.4</v>
      </c>
      <c r="J276" s="86" t="s">
        <v>78</v>
      </c>
      <c r="K276" s="86">
        <v>33.8</v>
      </c>
      <c r="L276" s="86">
        <v>6.75</v>
      </c>
      <c r="M276" s="86"/>
      <c r="N276" s="86">
        <v>78.51</v>
      </c>
      <c r="O276" s="86"/>
      <c r="P276" s="87"/>
      <c r="Q276" s="102">
        <f>E278</f>
        <v>33</v>
      </c>
      <c r="R276" s="103">
        <f>F276</f>
        <v>21.6</v>
      </c>
      <c r="S276" s="103">
        <f>(Q276+R276)/2</f>
        <v>27.3</v>
      </c>
      <c r="T276" s="103">
        <f>IF(H276="","",6.1078*(10^(((7.5*H276)/(237.3+H276)))))</f>
        <v>34.82194116</v>
      </c>
      <c r="U276" s="22">
        <f t="shared" si="1"/>
        <v>32.74194116</v>
      </c>
      <c r="V276" s="103">
        <f>IF(G276="","",6.1078*(10^(((7.5*G276)/(237.3+G276)))))</f>
        <v>40.51803823</v>
      </c>
      <c r="W276" s="103">
        <f>IF(V276="","",(U276/V276)*100)</f>
        <v>80.80830809</v>
      </c>
      <c r="X276" s="103">
        <f>O274+L276-N276</f>
        <v>3.08</v>
      </c>
      <c r="Y276" s="91"/>
      <c r="Z276" s="92">
        <v>1.0</v>
      </c>
      <c r="AA276" s="92">
        <v>1.0</v>
      </c>
      <c r="AB276" s="92">
        <v>3.0</v>
      </c>
      <c r="AC276" s="93">
        <v>1.0</v>
      </c>
      <c r="AD276" s="88"/>
    </row>
    <row r="277" ht="15.75" customHeight="1">
      <c r="A277" s="4" t="s">
        <v>68</v>
      </c>
      <c r="B277" s="29">
        <v>44334.0</v>
      </c>
      <c r="C277" s="3">
        <v>0.625</v>
      </c>
      <c r="D277" s="74">
        <v>0.75</v>
      </c>
      <c r="E277" s="75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7"/>
      <c r="Q277" s="78"/>
      <c r="R277" s="79"/>
      <c r="S277" s="79"/>
      <c r="T277" s="79"/>
      <c r="U277" s="22" t="str">
        <f t="shared" si="1"/>
        <v/>
      </c>
      <c r="V277" s="79"/>
      <c r="W277" s="79"/>
      <c r="X277" s="80"/>
      <c r="Y277" s="81"/>
      <c r="Z277" s="82"/>
      <c r="AA277" s="82"/>
      <c r="AB277" s="82"/>
      <c r="AC277" s="83"/>
      <c r="AD277" s="78"/>
    </row>
    <row r="278" ht="15.75" customHeight="1">
      <c r="A278" s="8" t="s">
        <v>38</v>
      </c>
      <c r="B278" s="9">
        <v>44335.0</v>
      </c>
      <c r="C278" s="10">
        <v>0.375</v>
      </c>
      <c r="D278" s="84">
        <v>0.5</v>
      </c>
      <c r="E278" s="85">
        <v>33.0</v>
      </c>
      <c r="F278" s="86">
        <v>22.4</v>
      </c>
      <c r="G278" s="86">
        <v>30.0</v>
      </c>
      <c r="H278" s="86">
        <v>27.2</v>
      </c>
      <c r="I278" s="86">
        <v>2.5</v>
      </c>
      <c r="J278" s="86" t="s">
        <v>61</v>
      </c>
      <c r="K278" s="86">
        <v>29.6</v>
      </c>
      <c r="L278" s="86">
        <v>0.0</v>
      </c>
      <c r="M278" s="86"/>
      <c r="N278" s="86">
        <v>75.1</v>
      </c>
      <c r="O278" s="86"/>
      <c r="P278" s="87"/>
      <c r="Q278" s="102">
        <f>E280</f>
        <v>33.4</v>
      </c>
      <c r="R278" s="103">
        <f>F278</f>
        <v>22.4</v>
      </c>
      <c r="S278" s="103">
        <f>(Q278+R278)/2</f>
        <v>27.9</v>
      </c>
      <c r="T278" s="103">
        <f>IF(H278="","",6.1078*(10^(((7.5*H278)/(237.3+H278)))))</f>
        <v>36.07043238</v>
      </c>
      <c r="U278" s="22">
        <f t="shared" si="1"/>
        <v>33.83043238</v>
      </c>
      <c r="V278" s="103">
        <f>IF(G278="","",6.1078*(10^(((7.5*G278)/(237.3+G278)))))</f>
        <v>42.42634795</v>
      </c>
      <c r="W278" s="103">
        <f>IF(V278="","",(U278/V278)*100)</f>
        <v>79.73920457</v>
      </c>
      <c r="X278" s="103">
        <f>N276+L278-N278</f>
        <v>3.41</v>
      </c>
      <c r="Y278" s="91"/>
      <c r="Z278" s="92">
        <v>1.0</v>
      </c>
      <c r="AA278" s="92">
        <v>1.0</v>
      </c>
      <c r="AB278" s="92">
        <v>3.0</v>
      </c>
      <c r="AC278" s="93">
        <v>1.0</v>
      </c>
      <c r="AD278" s="88"/>
    </row>
    <row r="279" ht="15.75" customHeight="1">
      <c r="A279" s="4" t="s">
        <v>38</v>
      </c>
      <c r="B279" s="29">
        <v>44335.0</v>
      </c>
      <c r="C279" s="3">
        <v>0.625</v>
      </c>
      <c r="D279" s="74">
        <v>0.75</v>
      </c>
      <c r="E279" s="75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7"/>
      <c r="Q279" s="78"/>
      <c r="R279" s="79"/>
      <c r="S279" s="79"/>
      <c r="T279" s="79"/>
      <c r="U279" s="22" t="str">
        <f t="shared" si="1"/>
        <v/>
      </c>
      <c r="V279" s="79"/>
      <c r="W279" s="79"/>
      <c r="X279" s="80"/>
      <c r="Y279" s="81"/>
      <c r="Z279" s="82"/>
      <c r="AA279" s="82"/>
      <c r="AB279" s="82"/>
      <c r="AC279" s="83"/>
      <c r="AD279" s="78"/>
    </row>
    <row r="280" ht="15.75" customHeight="1">
      <c r="A280" s="8" t="s">
        <v>48</v>
      </c>
      <c r="B280" s="9">
        <v>44336.0</v>
      </c>
      <c r="C280" s="10">
        <v>0.375</v>
      </c>
      <c r="D280" s="84">
        <v>0.5</v>
      </c>
      <c r="E280" s="85">
        <v>33.4</v>
      </c>
      <c r="F280" s="86">
        <v>21.8</v>
      </c>
      <c r="G280" s="86">
        <v>28.8</v>
      </c>
      <c r="H280" s="86">
        <v>26.8</v>
      </c>
      <c r="I280" s="86">
        <v>1.2</v>
      </c>
      <c r="J280" s="86" t="s">
        <v>54</v>
      </c>
      <c r="K280" s="86">
        <v>28.5</v>
      </c>
      <c r="L280" s="86">
        <v>0.0</v>
      </c>
      <c r="M280" s="86"/>
      <c r="N280" s="86">
        <v>70.41</v>
      </c>
      <c r="O280" s="86">
        <v>77.22</v>
      </c>
      <c r="P280" s="87"/>
      <c r="Q280" s="102">
        <f>E282</f>
        <v>34.8</v>
      </c>
      <c r="R280" s="103">
        <f>F280</f>
        <v>21.8</v>
      </c>
      <c r="S280" s="103">
        <f>(Q280+R280)/2</f>
        <v>28.3</v>
      </c>
      <c r="T280" s="103">
        <f>IF(H280="","",6.1078*(10^(((7.5*H280)/(237.3+H280)))))</f>
        <v>35.23385461</v>
      </c>
      <c r="U280" s="22">
        <f t="shared" si="1"/>
        <v>33.63385461</v>
      </c>
      <c r="V280" s="103">
        <f>IF(G280="","",6.1078*(10^(((7.5*G280)/(237.3+G280)))))</f>
        <v>39.59220806</v>
      </c>
      <c r="W280" s="103">
        <f>IF(V280="","",(U280/V280)*100)</f>
        <v>84.9506917</v>
      </c>
      <c r="X280" s="103">
        <f>N278+L280-N280</f>
        <v>4.69</v>
      </c>
      <c r="Y280" s="91"/>
      <c r="Z280" s="92">
        <v>1.0</v>
      </c>
      <c r="AA280" s="92">
        <v>1.0</v>
      </c>
      <c r="AB280" s="92">
        <v>3.0</v>
      </c>
      <c r="AC280" s="93">
        <v>1.0</v>
      </c>
      <c r="AD280" s="88"/>
    </row>
    <row r="281" ht="15.75" customHeight="1">
      <c r="A281" s="4" t="s">
        <v>48</v>
      </c>
      <c r="B281" s="29">
        <v>44336.0</v>
      </c>
      <c r="C281" s="3">
        <v>0.625</v>
      </c>
      <c r="D281" s="74">
        <v>0.75</v>
      </c>
      <c r="E281" s="75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7"/>
      <c r="Q281" s="78"/>
      <c r="R281" s="79"/>
      <c r="S281" s="79"/>
      <c r="T281" s="79"/>
      <c r="U281" s="22" t="str">
        <f t="shared" si="1"/>
        <v/>
      </c>
      <c r="V281" s="79"/>
      <c r="W281" s="79"/>
      <c r="X281" s="80"/>
      <c r="Y281" s="81"/>
      <c r="Z281" s="82"/>
      <c r="AA281" s="82"/>
      <c r="AB281" s="82"/>
      <c r="AC281" s="83"/>
      <c r="AD281" s="78"/>
    </row>
    <row r="282" ht="15.75" customHeight="1">
      <c r="A282" s="8" t="s">
        <v>53</v>
      </c>
      <c r="B282" s="9">
        <v>44337.0</v>
      </c>
      <c r="C282" s="10">
        <v>0.375</v>
      </c>
      <c r="D282" s="84">
        <v>0.5</v>
      </c>
      <c r="E282" s="85">
        <v>34.8</v>
      </c>
      <c r="F282" s="86">
        <v>22.0</v>
      </c>
      <c r="G282" s="86">
        <v>28.6</v>
      </c>
      <c r="H282" s="86">
        <v>27.0</v>
      </c>
      <c r="I282" s="86">
        <v>1.5</v>
      </c>
      <c r="J282" s="86" t="s">
        <v>54</v>
      </c>
      <c r="K282" s="86">
        <v>29.8</v>
      </c>
      <c r="L282" s="86">
        <v>15.75</v>
      </c>
      <c r="M282" s="86"/>
      <c r="N282" s="86">
        <v>85.8</v>
      </c>
      <c r="O282" s="86"/>
      <c r="P282" s="87"/>
      <c r="Q282" s="102" t="str">
        <f>E284</f>
        <v/>
      </c>
      <c r="R282" s="103">
        <f>F282</f>
        <v>22</v>
      </c>
      <c r="S282" s="103"/>
      <c r="T282" s="103">
        <f>IF(H282="","",6.1078*(10^(((7.5*H282)/(237.3+H282)))))</f>
        <v>35.65000614</v>
      </c>
      <c r="U282" s="22">
        <f t="shared" si="1"/>
        <v>34.37000614</v>
      </c>
      <c r="V282" s="103">
        <f>IF(G282="","",6.1078*(10^(((7.5*G282)/(237.3+G282)))))</f>
        <v>39.13623594</v>
      </c>
      <c r="W282" s="103">
        <f>IF(V282="","",(U282/V282)*100)</f>
        <v>87.82144045</v>
      </c>
      <c r="X282" s="103">
        <f>O280+L282-N282</f>
        <v>7.17</v>
      </c>
      <c r="Y282" s="91"/>
      <c r="Z282" s="92">
        <v>1.0</v>
      </c>
      <c r="AA282" s="92">
        <v>1.0</v>
      </c>
      <c r="AB282" s="92">
        <v>3.0</v>
      </c>
      <c r="AC282" s="93">
        <v>1.0</v>
      </c>
      <c r="AD282" s="88"/>
    </row>
    <row r="283" ht="15.75" customHeight="1">
      <c r="A283" s="4" t="s">
        <v>53</v>
      </c>
      <c r="B283" s="29">
        <v>44337.0</v>
      </c>
      <c r="C283" s="3">
        <v>0.625</v>
      </c>
      <c r="D283" s="74">
        <v>0.75</v>
      </c>
      <c r="E283" s="75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7"/>
      <c r="Q283" s="78"/>
      <c r="R283" s="79"/>
      <c r="S283" s="79"/>
      <c r="T283" s="79"/>
      <c r="U283" s="22" t="str">
        <f t="shared" si="1"/>
        <v/>
      </c>
      <c r="V283" s="79"/>
      <c r="W283" s="79"/>
      <c r="X283" s="80"/>
      <c r="Y283" s="81"/>
      <c r="Z283" s="82"/>
      <c r="AA283" s="82"/>
      <c r="AB283" s="82"/>
      <c r="AC283" s="83"/>
      <c r="AD283" s="78"/>
    </row>
    <row r="284" ht="15.75" customHeight="1">
      <c r="A284" s="8" t="s">
        <v>98</v>
      </c>
      <c r="B284" s="9">
        <v>44338.0</v>
      </c>
      <c r="C284" s="10">
        <v>0.375</v>
      </c>
      <c r="D284" s="84">
        <v>0.5</v>
      </c>
      <c r="E284" s="85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7"/>
      <c r="Q284" s="88"/>
      <c r="R284" s="89"/>
      <c r="S284" s="89"/>
      <c r="T284" s="89"/>
      <c r="U284" s="22" t="str">
        <f t="shared" si="1"/>
        <v/>
      </c>
      <c r="V284" s="89"/>
      <c r="W284" s="89"/>
      <c r="X284" s="90"/>
      <c r="Y284" s="91"/>
      <c r="Z284" s="92"/>
      <c r="AA284" s="92"/>
      <c r="AB284" s="92"/>
      <c r="AC284" s="93"/>
      <c r="AD284" s="88"/>
    </row>
    <row r="285" ht="15.75" customHeight="1">
      <c r="A285" s="4" t="s">
        <v>98</v>
      </c>
      <c r="B285" s="29">
        <v>44338.0</v>
      </c>
      <c r="C285" s="3">
        <v>0.625</v>
      </c>
      <c r="D285" s="74">
        <v>0.75</v>
      </c>
      <c r="E285" s="75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7"/>
      <c r="Q285" s="78"/>
      <c r="R285" s="79"/>
      <c r="S285" s="79"/>
      <c r="T285" s="79"/>
      <c r="U285" s="22" t="str">
        <f t="shared" si="1"/>
        <v/>
      </c>
      <c r="V285" s="79"/>
      <c r="W285" s="79"/>
      <c r="X285" s="80"/>
      <c r="Y285" s="81"/>
      <c r="Z285" s="82"/>
      <c r="AA285" s="82"/>
      <c r="AB285" s="82"/>
      <c r="AC285" s="83"/>
      <c r="AD285" s="78"/>
    </row>
    <row r="286" ht="15.75" customHeight="1">
      <c r="A286" s="8" t="s">
        <v>91</v>
      </c>
      <c r="B286" s="9">
        <v>44339.0</v>
      </c>
      <c r="C286" s="10">
        <v>0.375</v>
      </c>
      <c r="D286" s="84">
        <v>0.5</v>
      </c>
      <c r="E286" s="85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7"/>
      <c r="Q286" s="88"/>
      <c r="R286" s="89"/>
      <c r="S286" s="89"/>
      <c r="T286" s="89"/>
      <c r="U286" s="22" t="str">
        <f t="shared" si="1"/>
        <v/>
      </c>
      <c r="V286" s="89"/>
      <c r="W286" s="89"/>
      <c r="X286" s="90"/>
      <c r="Y286" s="91"/>
      <c r="Z286" s="92"/>
      <c r="AA286" s="92"/>
      <c r="AB286" s="92"/>
      <c r="AC286" s="93"/>
      <c r="AD286" s="88"/>
    </row>
    <row r="287" ht="15.75" customHeight="1">
      <c r="A287" s="4" t="s">
        <v>91</v>
      </c>
      <c r="B287" s="29">
        <v>44339.0</v>
      </c>
      <c r="C287" s="3">
        <v>0.625</v>
      </c>
      <c r="D287" s="74">
        <v>0.75</v>
      </c>
      <c r="E287" s="75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7"/>
      <c r="Q287" s="78"/>
      <c r="R287" s="79"/>
      <c r="S287" s="79"/>
      <c r="T287" s="79"/>
      <c r="U287" s="22" t="str">
        <f t="shared" si="1"/>
        <v/>
      </c>
      <c r="V287" s="79"/>
      <c r="W287" s="79"/>
      <c r="X287" s="80"/>
      <c r="Y287" s="81"/>
      <c r="Z287" s="82"/>
      <c r="AA287" s="82"/>
      <c r="AB287" s="82"/>
      <c r="AC287" s="83"/>
      <c r="AD287" s="78"/>
    </row>
    <row r="288" ht="15.75" customHeight="1">
      <c r="A288" s="8" t="s">
        <v>64</v>
      </c>
      <c r="B288" s="9">
        <v>44340.0</v>
      </c>
      <c r="C288" s="10">
        <v>0.375</v>
      </c>
      <c r="D288" s="84">
        <v>0.5</v>
      </c>
      <c r="E288" s="85">
        <v>33.6</v>
      </c>
      <c r="F288" s="86">
        <v>21.6</v>
      </c>
      <c r="G288" s="86">
        <v>29.2</v>
      </c>
      <c r="H288" s="86">
        <v>27.4</v>
      </c>
      <c r="I288" s="86">
        <v>2.3</v>
      </c>
      <c r="J288" s="86" t="s">
        <v>61</v>
      </c>
      <c r="K288" s="86">
        <v>29.9</v>
      </c>
      <c r="L288" s="86">
        <v>2.25</v>
      </c>
      <c r="M288" s="86"/>
      <c r="N288" s="86">
        <v>74.64</v>
      </c>
      <c r="O288" s="86"/>
      <c r="P288" s="87"/>
      <c r="Q288" s="102">
        <f>E290</f>
        <v>33.4</v>
      </c>
      <c r="R288" s="103">
        <f>F288</f>
        <v>21.6</v>
      </c>
      <c r="S288" s="103">
        <f>(Q288+R288)/2</f>
        <v>27.5</v>
      </c>
      <c r="T288" s="103">
        <f>IF(H288="","",6.1078*(10^(((7.5*H288)/(237.3+H288)))))</f>
        <v>36.49517019</v>
      </c>
      <c r="U288" s="22">
        <f t="shared" si="1"/>
        <v>35.05517019</v>
      </c>
      <c r="V288" s="103">
        <f>IF(G288="","",6.1078*(10^(((7.5*G288)/(237.3+G288)))))</f>
        <v>40.51803823</v>
      </c>
      <c r="W288" s="103">
        <f>IF(V288="","",(U288/V288)*100)</f>
        <v>86.5174419</v>
      </c>
      <c r="X288" s="103">
        <f>N282+L288-N288</f>
        <v>13.41</v>
      </c>
      <c r="Y288" s="91"/>
      <c r="Z288" s="92">
        <v>1.0</v>
      </c>
      <c r="AA288" s="92">
        <v>1.0</v>
      </c>
      <c r="AB288" s="92">
        <v>3.0</v>
      </c>
      <c r="AC288" s="93">
        <v>2.0</v>
      </c>
      <c r="AD288" s="88"/>
    </row>
    <row r="289" ht="15.75" customHeight="1">
      <c r="A289" s="4" t="s">
        <v>64</v>
      </c>
      <c r="B289" s="29">
        <v>44340.0</v>
      </c>
      <c r="C289" s="3">
        <v>0.625</v>
      </c>
      <c r="D289" s="74">
        <v>0.75</v>
      </c>
      <c r="E289" s="75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7"/>
      <c r="Q289" s="78"/>
      <c r="R289" s="79"/>
      <c r="S289" s="79"/>
      <c r="T289" s="79"/>
      <c r="U289" s="22" t="str">
        <f t="shared" si="1"/>
        <v/>
      </c>
      <c r="V289" s="79"/>
      <c r="W289" s="79"/>
      <c r="X289" s="80"/>
      <c r="Y289" s="81"/>
      <c r="Z289" s="82"/>
      <c r="AA289" s="82"/>
      <c r="AB289" s="82"/>
      <c r="AC289" s="83"/>
      <c r="AD289" s="78"/>
    </row>
    <row r="290" ht="15.75" customHeight="1">
      <c r="A290" s="8" t="s">
        <v>68</v>
      </c>
      <c r="B290" s="9">
        <v>44341.0</v>
      </c>
      <c r="C290" s="10">
        <v>0.375</v>
      </c>
      <c r="D290" s="84">
        <v>0.5</v>
      </c>
      <c r="E290" s="85">
        <v>33.4</v>
      </c>
      <c r="F290" s="86">
        <v>22.9</v>
      </c>
      <c r="G290" s="86">
        <v>29.2</v>
      </c>
      <c r="H290" s="86">
        <v>27.2</v>
      </c>
      <c r="I290" s="86">
        <v>1.1</v>
      </c>
      <c r="J290" s="86" t="s">
        <v>54</v>
      </c>
      <c r="K290" s="86">
        <v>30.2</v>
      </c>
      <c r="L290" s="86">
        <v>0.0</v>
      </c>
      <c r="M290" s="86"/>
      <c r="N290" s="86">
        <v>68.46</v>
      </c>
      <c r="O290" s="86"/>
      <c r="P290" s="87"/>
      <c r="Q290" s="102">
        <f>E292</f>
        <v>33.8</v>
      </c>
      <c r="R290" s="103">
        <f>F290</f>
        <v>22.9</v>
      </c>
      <c r="S290" s="103">
        <f>(Q290+R290)/2</f>
        <v>28.35</v>
      </c>
      <c r="T290" s="103">
        <f>IF(H290="","",6.1078*(10^(((7.5*H290)/(237.3+H290)))))</f>
        <v>36.07043238</v>
      </c>
      <c r="U290" s="22">
        <f t="shared" si="1"/>
        <v>34.47043238</v>
      </c>
      <c r="V290" s="103">
        <f>IF(G290="","",6.1078*(10^(((7.5*G290)/(237.3+G290)))))</f>
        <v>40.51803823</v>
      </c>
      <c r="W290" s="103">
        <f>IF(V290="","",(U290/V290)*100)</f>
        <v>85.07428761</v>
      </c>
      <c r="X290" s="103">
        <f>N288+L290-N290</f>
        <v>6.18</v>
      </c>
      <c r="Y290" s="91"/>
      <c r="Z290" s="92">
        <v>1.0</v>
      </c>
      <c r="AA290" s="92">
        <v>1.0</v>
      </c>
      <c r="AB290" s="92">
        <v>3.0</v>
      </c>
      <c r="AC290" s="93">
        <v>1.0</v>
      </c>
      <c r="AD290" s="88"/>
    </row>
    <row r="291" ht="15.75" customHeight="1">
      <c r="A291" s="4" t="s">
        <v>68</v>
      </c>
      <c r="B291" s="29">
        <v>44341.0</v>
      </c>
      <c r="C291" s="3">
        <v>0.625</v>
      </c>
      <c r="D291" s="74">
        <v>0.75</v>
      </c>
      <c r="E291" s="75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7"/>
      <c r="Q291" s="78"/>
      <c r="R291" s="79"/>
      <c r="S291" s="79"/>
      <c r="T291" s="79"/>
      <c r="U291" s="22" t="str">
        <f t="shared" si="1"/>
        <v/>
      </c>
      <c r="V291" s="79"/>
      <c r="W291" s="79"/>
      <c r="X291" s="80"/>
      <c r="Y291" s="81"/>
      <c r="Z291" s="82"/>
      <c r="AA291" s="82"/>
      <c r="AB291" s="82"/>
      <c r="AC291" s="83"/>
      <c r="AD291" s="78"/>
    </row>
    <row r="292" ht="15.75" customHeight="1">
      <c r="A292" s="8" t="s">
        <v>38</v>
      </c>
      <c r="B292" s="9">
        <v>44342.0</v>
      </c>
      <c r="C292" s="10">
        <v>0.375</v>
      </c>
      <c r="D292" s="84">
        <v>0.5</v>
      </c>
      <c r="E292" s="85">
        <v>33.8</v>
      </c>
      <c r="F292" s="86">
        <v>22.8</v>
      </c>
      <c r="G292" s="86">
        <v>29.2</v>
      </c>
      <c r="H292" s="86">
        <v>27.0</v>
      </c>
      <c r="I292" s="86">
        <v>2.2</v>
      </c>
      <c r="J292" s="86" t="s">
        <v>54</v>
      </c>
      <c r="K292" s="86">
        <v>28.9</v>
      </c>
      <c r="L292" s="86">
        <v>0.0</v>
      </c>
      <c r="M292" s="86"/>
      <c r="N292" s="86">
        <v>63.26</v>
      </c>
      <c r="O292" s="86">
        <v>78.56</v>
      </c>
      <c r="P292" s="87"/>
      <c r="Q292" s="102">
        <f>E294</f>
        <v>34.6</v>
      </c>
      <c r="R292" s="103">
        <f>F292</f>
        <v>22.8</v>
      </c>
      <c r="S292" s="103">
        <f>(Q292+R292)/2</f>
        <v>28.7</v>
      </c>
      <c r="T292" s="103">
        <f>IF(H292="","",6.1078*(10^(((7.5*H292)/(237.3+H292)))))</f>
        <v>35.65000614</v>
      </c>
      <c r="U292" s="22">
        <f t="shared" si="1"/>
        <v>33.89000614</v>
      </c>
      <c r="V292" s="103">
        <f>IF(G292="","",6.1078*(10^(((7.5*G292)/(237.3+G292)))))</f>
        <v>40.51803823</v>
      </c>
      <c r="W292" s="103">
        <f>IF(V292="","",(U292/V292)*100)</f>
        <v>83.64177443</v>
      </c>
      <c r="X292" s="103">
        <f>N290+L292-N292</f>
        <v>5.2</v>
      </c>
      <c r="Y292" s="91"/>
      <c r="Z292" s="92">
        <v>1.0</v>
      </c>
      <c r="AA292" s="92">
        <v>1.0</v>
      </c>
      <c r="AB292" s="92">
        <v>3.0</v>
      </c>
      <c r="AC292" s="93">
        <v>1.0</v>
      </c>
      <c r="AD292" s="88"/>
    </row>
    <row r="293" ht="15.75" customHeight="1">
      <c r="A293" s="4" t="s">
        <v>38</v>
      </c>
      <c r="B293" s="29">
        <v>44342.0</v>
      </c>
      <c r="C293" s="3">
        <v>0.625</v>
      </c>
      <c r="D293" s="74">
        <v>0.75</v>
      </c>
      <c r="E293" s="75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7"/>
      <c r="Q293" s="78"/>
      <c r="R293" s="79"/>
      <c r="S293" s="79"/>
      <c r="T293" s="79"/>
      <c r="U293" s="22" t="str">
        <f t="shared" si="1"/>
        <v/>
      </c>
      <c r="V293" s="79"/>
      <c r="W293" s="79"/>
      <c r="X293" s="80"/>
      <c r="Y293" s="81"/>
      <c r="Z293" s="82"/>
      <c r="AA293" s="82"/>
      <c r="AB293" s="82"/>
      <c r="AC293" s="83"/>
      <c r="AD293" s="78"/>
    </row>
    <row r="294" ht="15.75" customHeight="1">
      <c r="A294" s="8" t="s">
        <v>48</v>
      </c>
      <c r="B294" s="9">
        <v>44343.0</v>
      </c>
      <c r="C294" s="10">
        <v>0.375</v>
      </c>
      <c r="D294" s="84">
        <v>0.5</v>
      </c>
      <c r="E294" s="85">
        <v>34.6</v>
      </c>
      <c r="F294" s="86">
        <v>22.0</v>
      </c>
      <c r="G294" s="86">
        <v>29.8</v>
      </c>
      <c r="H294" s="86">
        <v>26.8</v>
      </c>
      <c r="I294" s="86">
        <v>1.4</v>
      </c>
      <c r="J294" s="86" t="s">
        <v>61</v>
      </c>
      <c r="K294" s="86">
        <v>28.9</v>
      </c>
      <c r="L294" s="86">
        <v>61.5</v>
      </c>
      <c r="M294" s="86"/>
      <c r="N294" s="86">
        <v>100.0</v>
      </c>
      <c r="O294" s="86">
        <v>71.0</v>
      </c>
      <c r="P294" s="87"/>
      <c r="Q294" s="102">
        <f>E296</f>
        <v>34.4</v>
      </c>
      <c r="R294" s="103">
        <f>F294</f>
        <v>22</v>
      </c>
      <c r="S294" s="103">
        <f>(Q294+R294)/2</f>
        <v>28.2</v>
      </c>
      <c r="T294" s="103">
        <f>IF(H294="","",6.1078*(10^(((7.5*H294)/(237.3+H294)))))</f>
        <v>35.23385461</v>
      </c>
      <c r="U294" s="22">
        <f t="shared" si="1"/>
        <v>32.83385461</v>
      </c>
      <c r="V294" s="103">
        <f>IF(G294="","",6.1078*(10^(((7.5*G294)/(237.3+G294)))))</f>
        <v>41.94208964</v>
      </c>
      <c r="W294" s="103">
        <f>IF(V294="","",(U294/V294)*100)</f>
        <v>78.2837834</v>
      </c>
      <c r="X294" s="103"/>
      <c r="Y294" s="91"/>
      <c r="Z294" s="92">
        <v>1.0</v>
      </c>
      <c r="AA294" s="92">
        <v>1.0</v>
      </c>
      <c r="AB294" s="92">
        <v>3.0</v>
      </c>
      <c r="AC294" s="93">
        <v>2.0</v>
      </c>
      <c r="AD294" s="88"/>
    </row>
    <row r="295" ht="15.75" customHeight="1">
      <c r="A295" s="4" t="s">
        <v>48</v>
      </c>
      <c r="B295" s="29">
        <v>44343.0</v>
      </c>
      <c r="C295" s="3">
        <v>0.625</v>
      </c>
      <c r="D295" s="74">
        <v>0.75</v>
      </c>
      <c r="E295" s="75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7"/>
      <c r="Q295" s="78"/>
      <c r="R295" s="79"/>
      <c r="S295" s="79"/>
      <c r="T295" s="79"/>
      <c r="U295" s="22" t="str">
        <f t="shared" si="1"/>
        <v/>
      </c>
      <c r="V295" s="79"/>
      <c r="W295" s="79"/>
      <c r="X295" s="80"/>
      <c r="Y295" s="81"/>
      <c r="Z295" s="82"/>
      <c r="AA295" s="82"/>
      <c r="AB295" s="82"/>
      <c r="AC295" s="83"/>
      <c r="AD295" s="78"/>
    </row>
    <row r="296" ht="15.75" customHeight="1">
      <c r="A296" s="8" t="s">
        <v>53</v>
      </c>
      <c r="B296" s="9">
        <v>44344.0</v>
      </c>
      <c r="C296" s="10">
        <v>0.375</v>
      </c>
      <c r="D296" s="84">
        <v>0.5</v>
      </c>
      <c r="E296" s="85">
        <v>34.4</v>
      </c>
      <c r="F296" s="86">
        <v>23.6</v>
      </c>
      <c r="G296" s="86">
        <v>27.8</v>
      </c>
      <c r="H296" s="86">
        <v>26.4</v>
      </c>
      <c r="I296" s="86">
        <v>1.6</v>
      </c>
      <c r="J296" s="86" t="s">
        <v>61</v>
      </c>
      <c r="K296" s="86">
        <v>29.8</v>
      </c>
      <c r="L296" s="86">
        <v>4.25</v>
      </c>
      <c r="M296" s="86"/>
      <c r="N296" s="86">
        <v>70.98</v>
      </c>
      <c r="O296" s="86"/>
      <c r="P296" s="87"/>
      <c r="Q296" s="102" t="str">
        <f>E298</f>
        <v/>
      </c>
      <c r="R296" s="103">
        <f>F296</f>
        <v>23.6</v>
      </c>
      <c r="S296" s="103"/>
      <c r="T296" s="103">
        <f>IF(H296="","",6.1078*(10^(((7.5*H296)/(237.3+H296)))))</f>
        <v>34.41422945</v>
      </c>
      <c r="U296" s="22">
        <f t="shared" si="1"/>
        <v>33.29422945</v>
      </c>
      <c r="V296" s="103">
        <f>IF(G296="","",6.1078*(10^(((7.5*G296)/(237.3+G296)))))</f>
        <v>37.3577292</v>
      </c>
      <c r="W296" s="103">
        <f>IF(V296="","",(U296/V296)*100)</f>
        <v>89.12273354</v>
      </c>
      <c r="X296" s="103">
        <f>O294+L296-N296</f>
        <v>4.27</v>
      </c>
      <c r="Y296" s="91"/>
      <c r="Z296" s="92">
        <v>1.0</v>
      </c>
      <c r="AA296" s="92">
        <v>1.0</v>
      </c>
      <c r="AB296" s="92">
        <v>1.0</v>
      </c>
      <c r="AC296" s="93">
        <v>3.0</v>
      </c>
      <c r="AD296" s="88"/>
    </row>
    <row r="297" ht="15.75" customHeight="1">
      <c r="A297" s="4" t="s">
        <v>53</v>
      </c>
      <c r="B297" s="29">
        <v>44344.0</v>
      </c>
      <c r="C297" s="3">
        <v>0.625</v>
      </c>
      <c r="D297" s="74">
        <v>0.75</v>
      </c>
      <c r="E297" s="75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7"/>
      <c r="Q297" s="78"/>
      <c r="R297" s="79"/>
      <c r="S297" s="79"/>
      <c r="T297" s="79"/>
      <c r="U297" s="22" t="str">
        <f t="shared" si="1"/>
        <v/>
      </c>
      <c r="V297" s="79"/>
      <c r="W297" s="79"/>
      <c r="X297" s="80"/>
      <c r="Y297" s="81"/>
      <c r="Z297" s="82"/>
      <c r="AA297" s="82"/>
      <c r="AB297" s="82"/>
      <c r="AC297" s="83"/>
      <c r="AD297" s="78"/>
    </row>
    <row r="298" ht="15.75" customHeight="1">
      <c r="A298" s="8" t="s">
        <v>98</v>
      </c>
      <c r="B298" s="9">
        <v>44345.0</v>
      </c>
      <c r="C298" s="10">
        <v>0.375</v>
      </c>
      <c r="D298" s="84">
        <v>0.5</v>
      </c>
      <c r="E298" s="85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7"/>
      <c r="Q298" s="88"/>
      <c r="R298" s="89"/>
      <c r="S298" s="89"/>
      <c r="T298" s="89"/>
      <c r="U298" s="22" t="str">
        <f t="shared" si="1"/>
        <v/>
      </c>
      <c r="V298" s="89"/>
      <c r="W298" s="89"/>
      <c r="X298" s="90"/>
      <c r="Y298" s="91"/>
      <c r="Z298" s="92"/>
      <c r="AA298" s="92"/>
      <c r="AB298" s="92"/>
      <c r="AC298" s="93"/>
      <c r="AD298" s="88"/>
    </row>
    <row r="299" ht="15.75" customHeight="1">
      <c r="A299" s="4" t="s">
        <v>98</v>
      </c>
      <c r="B299" s="29">
        <v>44345.0</v>
      </c>
      <c r="C299" s="3">
        <v>0.625</v>
      </c>
      <c r="D299" s="74">
        <v>0.75</v>
      </c>
      <c r="E299" s="75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7"/>
      <c r="Q299" s="78"/>
      <c r="R299" s="79"/>
      <c r="S299" s="79"/>
      <c r="T299" s="79"/>
      <c r="U299" s="22" t="str">
        <f t="shared" si="1"/>
        <v/>
      </c>
      <c r="V299" s="79"/>
      <c r="W299" s="79"/>
      <c r="X299" s="80"/>
      <c r="Y299" s="81"/>
      <c r="Z299" s="82"/>
      <c r="AA299" s="82"/>
      <c r="AB299" s="82"/>
      <c r="AC299" s="83"/>
      <c r="AD299" s="78"/>
    </row>
    <row r="300" ht="15.75" customHeight="1">
      <c r="A300" s="8" t="s">
        <v>91</v>
      </c>
      <c r="B300" s="9">
        <v>44346.0</v>
      </c>
      <c r="C300" s="10">
        <v>0.375</v>
      </c>
      <c r="D300" s="84">
        <v>0.5</v>
      </c>
      <c r="E300" s="85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7"/>
      <c r="Q300" s="88"/>
      <c r="R300" s="89"/>
      <c r="S300" s="89"/>
      <c r="T300" s="89"/>
      <c r="U300" s="22" t="str">
        <f t="shared" si="1"/>
        <v/>
      </c>
      <c r="V300" s="89"/>
      <c r="W300" s="89"/>
      <c r="X300" s="90"/>
      <c r="Y300" s="91"/>
      <c r="Z300" s="92"/>
      <c r="AA300" s="92"/>
      <c r="AB300" s="92"/>
      <c r="AC300" s="93"/>
      <c r="AD300" s="88"/>
    </row>
    <row r="301" ht="15.75" customHeight="1">
      <c r="A301" s="4" t="s">
        <v>91</v>
      </c>
      <c r="B301" s="29">
        <v>44346.0</v>
      </c>
      <c r="C301" s="3">
        <v>0.625</v>
      </c>
      <c r="D301" s="74">
        <v>0.75</v>
      </c>
      <c r="E301" s="75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7"/>
      <c r="Q301" s="78"/>
      <c r="R301" s="79"/>
      <c r="S301" s="79"/>
      <c r="T301" s="79"/>
      <c r="U301" s="22" t="str">
        <f t="shared" si="1"/>
        <v/>
      </c>
      <c r="V301" s="79"/>
      <c r="W301" s="79"/>
      <c r="X301" s="80"/>
      <c r="Y301" s="81"/>
      <c r="Z301" s="82"/>
      <c r="AA301" s="82"/>
      <c r="AB301" s="82"/>
      <c r="AC301" s="83"/>
      <c r="AD301" s="78"/>
    </row>
    <row r="302" ht="15.75" customHeight="1">
      <c r="A302" s="8" t="s">
        <v>64</v>
      </c>
      <c r="B302" s="9">
        <v>44347.0</v>
      </c>
      <c r="C302" s="10">
        <v>0.375</v>
      </c>
      <c r="D302" s="84">
        <v>0.5</v>
      </c>
      <c r="E302" s="85">
        <v>35.8</v>
      </c>
      <c r="F302" s="86">
        <v>22.6</v>
      </c>
      <c r="G302" s="86">
        <v>29.0</v>
      </c>
      <c r="H302" s="86">
        <v>24.8</v>
      </c>
      <c r="I302" s="86">
        <v>2.0</v>
      </c>
      <c r="J302" s="86" t="s">
        <v>54</v>
      </c>
      <c r="K302" s="86">
        <v>29.8</v>
      </c>
      <c r="L302" s="86">
        <v>20.0</v>
      </c>
      <c r="M302" s="86"/>
      <c r="N302" s="86">
        <v>73.96</v>
      </c>
      <c r="O302" s="86"/>
      <c r="P302" s="87"/>
      <c r="Q302" s="102">
        <f>E304</f>
        <v>34.6</v>
      </c>
      <c r="R302" s="103">
        <f>F302</f>
        <v>22.6</v>
      </c>
      <c r="S302" s="103">
        <f>(Q302+R302)/2</f>
        <v>28.6</v>
      </c>
      <c r="T302" s="103">
        <f>IF(H302="","",6.1078*(10^(((7.5*H302)/(237.3+H302)))))</f>
        <v>31.29951528</v>
      </c>
      <c r="U302" s="22">
        <f t="shared" si="1"/>
        <v>27.93951528</v>
      </c>
      <c r="V302" s="103">
        <f>IF(G302="","",6.1078*(10^(((7.5*G302)/(237.3+G302)))))</f>
        <v>40.05279577</v>
      </c>
      <c r="W302" s="103">
        <f>IF(V302="","",(U302/V302)*100)</f>
        <v>69.75671671</v>
      </c>
      <c r="X302" s="103">
        <f>N296+L302-N302</f>
        <v>17.02</v>
      </c>
      <c r="Y302" s="91"/>
      <c r="Z302" s="92">
        <v>1.0</v>
      </c>
      <c r="AA302" s="92">
        <v>1.0</v>
      </c>
      <c r="AB302" s="92">
        <v>2.0</v>
      </c>
      <c r="AC302" s="93">
        <v>1.0</v>
      </c>
      <c r="AD302" s="88"/>
    </row>
    <row r="303" ht="15.75" customHeight="1">
      <c r="A303" s="4" t="s">
        <v>64</v>
      </c>
      <c r="B303" s="29">
        <v>44347.0</v>
      </c>
      <c r="C303" s="3">
        <v>0.625</v>
      </c>
      <c r="D303" s="74">
        <v>0.75</v>
      </c>
      <c r="E303" s="75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7"/>
      <c r="Q303" s="78"/>
      <c r="R303" s="79"/>
      <c r="S303" s="79"/>
      <c r="T303" s="79"/>
      <c r="U303" s="22" t="str">
        <f t="shared" si="1"/>
        <v/>
      </c>
      <c r="V303" s="79"/>
      <c r="W303" s="79"/>
      <c r="X303" s="80"/>
      <c r="Y303" s="81"/>
      <c r="Z303" s="82"/>
      <c r="AA303" s="82"/>
      <c r="AB303" s="82"/>
      <c r="AC303" s="83"/>
      <c r="AD303" s="78"/>
    </row>
    <row r="304" ht="15.75" customHeight="1">
      <c r="A304" s="8" t="s">
        <v>68</v>
      </c>
      <c r="B304" s="9">
        <v>44348.0</v>
      </c>
      <c r="C304" s="10">
        <v>0.375</v>
      </c>
      <c r="D304" s="84">
        <v>0.5</v>
      </c>
      <c r="E304" s="85">
        <v>34.6</v>
      </c>
      <c r="F304" s="86">
        <v>23.6</v>
      </c>
      <c r="G304" s="86">
        <v>28.8</v>
      </c>
      <c r="H304" s="86">
        <v>24.4</v>
      </c>
      <c r="I304" s="86">
        <v>1.77777777777777</v>
      </c>
      <c r="J304" s="86" t="s">
        <v>70</v>
      </c>
      <c r="K304" s="86">
        <v>31.3</v>
      </c>
      <c r="L304" s="86">
        <v>0.0</v>
      </c>
      <c r="M304" s="86"/>
      <c r="N304" s="86">
        <v>68.92</v>
      </c>
      <c r="O304" s="86">
        <v>84.04</v>
      </c>
      <c r="P304" s="87"/>
      <c r="Q304" s="102">
        <f>E306</f>
        <v>35.8</v>
      </c>
      <c r="R304" s="103">
        <f>F304</f>
        <v>23.6</v>
      </c>
      <c r="S304" s="103">
        <f>(Q304+R304)/2</f>
        <v>29.7</v>
      </c>
      <c r="T304" s="103">
        <f>IF(H304="","",6.1078*(10^(((7.5*H304)/(237.3+H304)))))</f>
        <v>30.56038249</v>
      </c>
      <c r="U304" s="22">
        <f t="shared" si="1"/>
        <v>27.04038249</v>
      </c>
      <c r="V304" s="103">
        <f>IF(G304="","",6.1078*(10^(((7.5*G304)/(237.3+G304)))))</f>
        <v>39.59220806</v>
      </c>
      <c r="W304" s="103">
        <f>IF(V304="","",(U304/V304)*100)</f>
        <v>68.29723274</v>
      </c>
      <c r="X304" s="103">
        <f>N302+L304-N304</f>
        <v>5.04</v>
      </c>
      <c r="Y304" s="91">
        <v>3.0</v>
      </c>
      <c r="Z304" s="92">
        <v>1.0</v>
      </c>
      <c r="AA304" s="92">
        <v>1.0</v>
      </c>
      <c r="AB304" s="92">
        <v>3.0</v>
      </c>
      <c r="AC304" s="93">
        <v>1.0</v>
      </c>
      <c r="AD304" s="88"/>
    </row>
    <row r="305" ht="15.75" customHeight="1">
      <c r="A305" s="4" t="s">
        <v>68</v>
      </c>
      <c r="B305" s="29">
        <v>44348.0</v>
      </c>
      <c r="C305" s="3">
        <v>0.625</v>
      </c>
      <c r="D305" s="74">
        <v>0.75</v>
      </c>
      <c r="E305" s="75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7"/>
      <c r="Q305" s="78"/>
      <c r="R305" s="79"/>
      <c r="S305" s="79"/>
      <c r="T305" s="79"/>
      <c r="U305" s="22" t="str">
        <f t="shared" si="1"/>
        <v/>
      </c>
      <c r="V305" s="79"/>
      <c r="W305" s="79"/>
      <c r="X305" s="80"/>
      <c r="Y305" s="81"/>
      <c r="Z305" s="82"/>
      <c r="AA305" s="82"/>
      <c r="AB305" s="82"/>
      <c r="AC305" s="83"/>
      <c r="AD305" s="78"/>
    </row>
    <row r="306" ht="15.75" customHeight="1">
      <c r="A306" s="8" t="s">
        <v>38</v>
      </c>
      <c r="B306" s="9">
        <v>44349.0</v>
      </c>
      <c r="C306" s="10">
        <v>0.375</v>
      </c>
      <c r="D306" s="84">
        <v>0.5</v>
      </c>
      <c r="E306" s="85">
        <v>35.8</v>
      </c>
      <c r="F306" s="86">
        <v>22.3</v>
      </c>
      <c r="G306" s="86">
        <v>30.4</v>
      </c>
      <c r="H306" s="86">
        <v>28.0</v>
      </c>
      <c r="I306" s="86">
        <v>1.6</v>
      </c>
      <c r="J306" s="86" t="s">
        <v>61</v>
      </c>
      <c r="K306" s="86">
        <v>30.2</v>
      </c>
      <c r="L306" s="86">
        <v>0.0</v>
      </c>
      <c r="M306" s="86"/>
      <c r="N306" s="86">
        <v>76.48</v>
      </c>
      <c r="O306" s="86"/>
      <c r="P306" s="87"/>
      <c r="Q306" s="102">
        <f>E308</f>
        <v>34.8</v>
      </c>
      <c r="R306" s="103">
        <f>F306</f>
        <v>22.3</v>
      </c>
      <c r="S306" s="103">
        <f>(Q306+R306)/2</f>
        <v>28.55</v>
      </c>
      <c r="T306" s="103">
        <f>IF(H306="","",6.1078*(10^(((7.5*H306)/(237.3+H306)))))</f>
        <v>37.79562539</v>
      </c>
      <c r="U306" s="22">
        <f t="shared" si="1"/>
        <v>35.87562539</v>
      </c>
      <c r="V306" s="103">
        <f>IF(G306="","",6.1078*(10^(((7.5*G306)/(237.3+G306)))))</f>
        <v>43.4094688</v>
      </c>
      <c r="W306" s="103">
        <f>IF(V306="","",(U306/V306)*100)</f>
        <v>82.6447003</v>
      </c>
      <c r="X306" s="103">
        <f>O304+L306-N306</f>
        <v>7.56</v>
      </c>
      <c r="Y306" s="91">
        <v>3.0</v>
      </c>
      <c r="Z306" s="92">
        <v>1.0</v>
      </c>
      <c r="AA306" s="92">
        <v>1.0</v>
      </c>
      <c r="AB306" s="92">
        <v>2.0</v>
      </c>
      <c r="AC306" s="93"/>
      <c r="AD306" s="88"/>
    </row>
    <row r="307" ht="15.75" customHeight="1">
      <c r="A307" s="4" t="s">
        <v>38</v>
      </c>
      <c r="B307" s="29">
        <v>44349.0</v>
      </c>
      <c r="C307" s="3">
        <v>0.625</v>
      </c>
      <c r="D307" s="74">
        <v>0.75</v>
      </c>
      <c r="E307" s="75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7"/>
      <c r="Q307" s="78"/>
      <c r="R307" s="79"/>
      <c r="S307" s="79"/>
      <c r="T307" s="79"/>
      <c r="U307" s="22" t="str">
        <f t="shared" si="1"/>
        <v/>
      </c>
      <c r="V307" s="79"/>
      <c r="W307" s="79"/>
      <c r="X307" s="80"/>
      <c r="Y307" s="81"/>
      <c r="Z307" s="82"/>
      <c r="AA307" s="82"/>
      <c r="AB307" s="82"/>
      <c r="AC307" s="83"/>
      <c r="AD307" s="78"/>
    </row>
    <row r="308" ht="15.75" customHeight="1">
      <c r="A308" s="8" t="s">
        <v>48</v>
      </c>
      <c r="B308" s="9">
        <v>44350.0</v>
      </c>
      <c r="C308" s="10">
        <v>0.375</v>
      </c>
      <c r="D308" s="84">
        <v>0.5</v>
      </c>
      <c r="E308" s="85">
        <v>34.8</v>
      </c>
      <c r="F308" s="86">
        <v>23.2</v>
      </c>
      <c r="G308" s="86">
        <v>30.0</v>
      </c>
      <c r="H308" s="86">
        <v>27.3</v>
      </c>
      <c r="I308" s="86">
        <v>2.0</v>
      </c>
      <c r="J308" s="86" t="s">
        <v>70</v>
      </c>
      <c r="K308" s="86">
        <v>29.8</v>
      </c>
      <c r="L308" s="86">
        <v>0.0</v>
      </c>
      <c r="M308" s="86"/>
      <c r="N308" s="86">
        <v>70.74</v>
      </c>
      <c r="O308" s="86"/>
      <c r="P308" s="87"/>
      <c r="Q308" s="102">
        <f>E310</f>
        <v>33.4</v>
      </c>
      <c r="R308" s="103">
        <f>F308</f>
        <v>23.2</v>
      </c>
      <c r="S308" s="103">
        <f>(Q308+R308)/2</f>
        <v>28.3</v>
      </c>
      <c r="T308" s="103">
        <f>IF(H308="","",6.1078*(10^(((7.5*H308)/(237.3+H308)))))</f>
        <v>36.28226002</v>
      </c>
      <c r="U308" s="22">
        <f t="shared" si="1"/>
        <v>34.12226002</v>
      </c>
      <c r="V308" s="103">
        <f>IF(G308="","",6.1078*(10^(((7.5*G308)/(237.3+G308)))))</f>
        <v>42.42634795</v>
      </c>
      <c r="W308" s="103">
        <f>IF(V308="","",(U308/V308)*100)</f>
        <v>80.42704987</v>
      </c>
      <c r="X308" s="103">
        <f>N306+L308-N308</f>
        <v>5.74</v>
      </c>
      <c r="Y308" s="91"/>
      <c r="Z308" s="92">
        <v>1.0</v>
      </c>
      <c r="AA308" s="92">
        <v>1.0</v>
      </c>
      <c r="AB308" s="92">
        <v>3.0</v>
      </c>
      <c r="AC308" s="93">
        <v>2.0</v>
      </c>
      <c r="AD308" s="88"/>
    </row>
    <row r="309" ht="15.75" customHeight="1">
      <c r="A309" s="4" t="s">
        <v>48</v>
      </c>
      <c r="B309" s="29">
        <v>44350.0</v>
      </c>
      <c r="C309" s="3">
        <v>0.625</v>
      </c>
      <c r="D309" s="74">
        <v>0.75</v>
      </c>
      <c r="E309" s="75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7"/>
      <c r="Q309" s="78"/>
      <c r="R309" s="79"/>
      <c r="S309" s="79"/>
      <c r="T309" s="79"/>
      <c r="U309" s="22" t="str">
        <f t="shared" si="1"/>
        <v/>
      </c>
      <c r="V309" s="79"/>
      <c r="W309" s="79"/>
      <c r="X309" s="80"/>
      <c r="Y309" s="81"/>
      <c r="Z309" s="82"/>
      <c r="AA309" s="82"/>
      <c r="AB309" s="82"/>
      <c r="AC309" s="83"/>
      <c r="AD309" s="78"/>
    </row>
    <row r="310" ht="15.75" customHeight="1">
      <c r="A310" s="8" t="s">
        <v>53</v>
      </c>
      <c r="B310" s="9">
        <v>44351.0</v>
      </c>
      <c r="C310" s="10">
        <v>0.375</v>
      </c>
      <c r="D310" s="84">
        <v>0.5</v>
      </c>
      <c r="E310" s="85">
        <v>33.4</v>
      </c>
      <c r="F310" s="86">
        <v>21.6</v>
      </c>
      <c r="G310" s="86">
        <v>28.8</v>
      </c>
      <c r="H310" s="86">
        <v>26.9</v>
      </c>
      <c r="I310" s="86">
        <v>1.2</v>
      </c>
      <c r="J310" s="86" t="s">
        <v>70</v>
      </c>
      <c r="K310" s="86">
        <v>29.4</v>
      </c>
      <c r="L310" s="86">
        <v>41.5</v>
      </c>
      <c r="M310" s="86"/>
      <c r="N310" s="86">
        <v>100.0</v>
      </c>
      <c r="O310" s="86">
        <v>80.0</v>
      </c>
      <c r="P310" s="87"/>
      <c r="Q310" s="102" t="str">
        <f>E312</f>
        <v/>
      </c>
      <c r="R310" s="103">
        <f>F310</f>
        <v>21.6</v>
      </c>
      <c r="S310" s="103"/>
      <c r="T310" s="103">
        <f>IF(H310="","",6.1078*(10^(((7.5*H310)/(237.3+H310)))))</f>
        <v>35.44139833</v>
      </c>
      <c r="U310" s="22">
        <f t="shared" si="1"/>
        <v>33.92139833</v>
      </c>
      <c r="V310" s="103">
        <f>IF(G310="","",6.1078*(10^(((7.5*G310)/(237.3+G310)))))</f>
        <v>39.59220806</v>
      </c>
      <c r="W310" s="103">
        <f>IF(V310="","",(U310/V310)*100)</f>
        <v>85.67695511</v>
      </c>
      <c r="X310" s="90"/>
      <c r="Y310" s="91">
        <v>3.0</v>
      </c>
      <c r="Z310" s="92">
        <v>1.0</v>
      </c>
      <c r="AA310" s="92">
        <v>1.0</v>
      </c>
      <c r="AB310" s="92">
        <v>3.0</v>
      </c>
      <c r="AC310" s="93">
        <v>1.0</v>
      </c>
      <c r="AD310" s="88"/>
    </row>
    <row r="311" ht="15.75" customHeight="1">
      <c r="A311" s="4" t="s">
        <v>53</v>
      </c>
      <c r="B311" s="29">
        <v>44351.0</v>
      </c>
      <c r="C311" s="3">
        <v>0.625</v>
      </c>
      <c r="D311" s="74">
        <v>0.75</v>
      </c>
      <c r="E311" s="75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7"/>
      <c r="Q311" s="78"/>
      <c r="R311" s="79"/>
      <c r="S311" s="79"/>
      <c r="T311" s="79"/>
      <c r="U311" s="22" t="str">
        <f t="shared" si="1"/>
        <v/>
      </c>
      <c r="V311" s="79"/>
      <c r="W311" s="79"/>
      <c r="X311" s="80"/>
      <c r="Y311" s="81"/>
      <c r="Z311" s="82"/>
      <c r="AA311" s="82"/>
      <c r="AB311" s="82"/>
      <c r="AC311" s="83"/>
      <c r="AD311" s="78"/>
    </row>
    <row r="312" ht="15.75" customHeight="1">
      <c r="A312" s="8" t="s">
        <v>98</v>
      </c>
      <c r="B312" s="9">
        <v>44352.0</v>
      </c>
      <c r="C312" s="10">
        <v>0.375</v>
      </c>
      <c r="D312" s="84">
        <v>0.5</v>
      </c>
      <c r="E312" s="85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7"/>
      <c r="Q312" s="88"/>
      <c r="R312" s="89"/>
      <c r="S312" s="89"/>
      <c r="T312" s="89"/>
      <c r="U312" s="22" t="str">
        <f t="shared" si="1"/>
        <v/>
      </c>
      <c r="V312" s="89"/>
      <c r="W312" s="89"/>
      <c r="X312" s="90"/>
      <c r="Y312" s="91"/>
      <c r="Z312" s="92"/>
      <c r="AA312" s="92"/>
      <c r="AB312" s="92"/>
      <c r="AC312" s="93"/>
      <c r="AD312" s="88"/>
    </row>
    <row r="313" ht="15.75" customHeight="1">
      <c r="A313" s="4" t="s">
        <v>98</v>
      </c>
      <c r="B313" s="29">
        <v>44352.0</v>
      </c>
      <c r="C313" s="3">
        <v>0.625</v>
      </c>
      <c r="D313" s="74">
        <v>0.75</v>
      </c>
      <c r="E313" s="75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7"/>
      <c r="Q313" s="78"/>
      <c r="R313" s="79"/>
      <c r="S313" s="79"/>
      <c r="T313" s="79"/>
      <c r="U313" s="22" t="str">
        <f t="shared" si="1"/>
        <v/>
      </c>
      <c r="V313" s="79"/>
      <c r="W313" s="79"/>
      <c r="X313" s="80"/>
      <c r="Y313" s="81"/>
      <c r="Z313" s="82"/>
      <c r="AA313" s="82"/>
      <c r="AB313" s="82"/>
      <c r="AC313" s="83"/>
      <c r="AD313" s="78"/>
    </row>
    <row r="314" ht="15.75" customHeight="1">
      <c r="A314" s="8" t="s">
        <v>91</v>
      </c>
      <c r="B314" s="9">
        <v>44353.0</v>
      </c>
      <c r="C314" s="10">
        <v>0.375</v>
      </c>
      <c r="D314" s="84">
        <v>0.5</v>
      </c>
      <c r="E314" s="85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7"/>
      <c r="Q314" s="88"/>
      <c r="R314" s="89"/>
      <c r="S314" s="89"/>
      <c r="T314" s="89"/>
      <c r="U314" s="22" t="str">
        <f t="shared" si="1"/>
        <v/>
      </c>
      <c r="V314" s="89"/>
      <c r="W314" s="89"/>
      <c r="X314" s="90"/>
      <c r="Y314" s="91"/>
      <c r="Z314" s="92"/>
      <c r="AA314" s="92"/>
      <c r="AB314" s="92"/>
      <c r="AC314" s="93"/>
      <c r="AD314" s="88"/>
    </row>
    <row r="315" ht="15.75" customHeight="1">
      <c r="A315" s="4" t="s">
        <v>91</v>
      </c>
      <c r="B315" s="29">
        <v>44353.0</v>
      </c>
      <c r="C315" s="3">
        <v>0.625</v>
      </c>
      <c r="D315" s="74">
        <v>0.75</v>
      </c>
      <c r="E315" s="75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7"/>
      <c r="Q315" s="78"/>
      <c r="R315" s="79"/>
      <c r="S315" s="79"/>
      <c r="T315" s="79"/>
      <c r="U315" s="22" t="str">
        <f t="shared" si="1"/>
        <v/>
      </c>
      <c r="V315" s="79"/>
      <c r="W315" s="79"/>
      <c r="X315" s="80"/>
      <c r="Y315" s="81"/>
      <c r="Z315" s="82"/>
      <c r="AA315" s="82"/>
      <c r="AB315" s="82"/>
      <c r="AC315" s="83"/>
      <c r="AD315" s="78"/>
    </row>
    <row r="316" ht="15.75" customHeight="1">
      <c r="A316" s="8" t="s">
        <v>64</v>
      </c>
      <c r="B316" s="9">
        <v>44354.0</v>
      </c>
      <c r="C316" s="10">
        <v>0.375</v>
      </c>
      <c r="D316" s="84">
        <v>0.5</v>
      </c>
      <c r="E316" s="85">
        <v>33.6</v>
      </c>
      <c r="F316" s="86">
        <v>22.0</v>
      </c>
      <c r="G316" s="86">
        <v>28.8</v>
      </c>
      <c r="H316" s="86">
        <v>27.0</v>
      </c>
      <c r="I316" s="86">
        <v>1.0</v>
      </c>
      <c r="J316" s="86" t="s">
        <v>70</v>
      </c>
      <c r="K316" s="86">
        <v>31.6</v>
      </c>
      <c r="L316" s="86">
        <v>26.0</v>
      </c>
      <c r="M316" s="86"/>
      <c r="N316" s="86">
        <v>88.34</v>
      </c>
      <c r="O316" s="86"/>
      <c r="P316" s="87"/>
      <c r="Q316" s="102">
        <f>E318</f>
        <v>34.2</v>
      </c>
      <c r="R316" s="103">
        <f>F316</f>
        <v>22</v>
      </c>
      <c r="S316" s="103">
        <f>(Q316+R316)/2</f>
        <v>28.1</v>
      </c>
      <c r="T316" s="103">
        <f>IF(H316="","",6.1078*(10^(((7.5*H316)/(237.3+H316)))))</f>
        <v>35.65000614</v>
      </c>
      <c r="U316" s="22">
        <f t="shared" si="1"/>
        <v>34.21000614</v>
      </c>
      <c r="V316" s="103">
        <f>IF(G316="","",6.1078*(10^(((7.5*G316)/(237.3+G316)))))</f>
        <v>39.59220806</v>
      </c>
      <c r="W316" s="103">
        <f>IF(V316="","",(U316/V316)*100)</f>
        <v>86.40590615</v>
      </c>
      <c r="X316" s="103">
        <f>O310+L316-N316</f>
        <v>17.66</v>
      </c>
      <c r="Y316" s="91"/>
      <c r="Z316" s="92">
        <v>1.0</v>
      </c>
      <c r="AA316" s="92">
        <v>1.0</v>
      </c>
      <c r="AB316" s="92">
        <v>2.0</v>
      </c>
      <c r="AC316" s="93">
        <v>2.0</v>
      </c>
      <c r="AD316" s="88"/>
    </row>
    <row r="317" ht="15.75" customHeight="1">
      <c r="A317" s="4" t="s">
        <v>64</v>
      </c>
      <c r="B317" s="29">
        <v>44354.0</v>
      </c>
      <c r="C317" s="3">
        <v>0.625</v>
      </c>
      <c r="D317" s="74">
        <v>0.75</v>
      </c>
      <c r="E317" s="75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7"/>
      <c r="Q317" s="78"/>
      <c r="R317" s="79"/>
      <c r="S317" s="79"/>
      <c r="T317" s="79"/>
      <c r="U317" s="22" t="str">
        <f t="shared" si="1"/>
        <v/>
      </c>
      <c r="V317" s="79"/>
      <c r="W317" s="79"/>
      <c r="X317" s="80"/>
      <c r="Y317" s="81"/>
      <c r="Z317" s="82"/>
      <c r="AA317" s="82"/>
      <c r="AB317" s="82"/>
      <c r="AC317" s="83"/>
      <c r="AD317" s="78"/>
    </row>
    <row r="318" ht="15.75" customHeight="1">
      <c r="A318" s="8" t="s">
        <v>68</v>
      </c>
      <c r="B318" s="9">
        <v>44355.0</v>
      </c>
      <c r="C318" s="10">
        <v>0.375</v>
      </c>
      <c r="D318" s="84">
        <v>0.5</v>
      </c>
      <c r="E318" s="85">
        <v>34.2</v>
      </c>
      <c r="F318" s="86">
        <v>23.2</v>
      </c>
      <c r="G318" s="86">
        <v>28.6</v>
      </c>
      <c r="H318" s="86">
        <v>26.8</v>
      </c>
      <c r="I318" s="86">
        <v>0.7</v>
      </c>
      <c r="J318" s="86" t="s">
        <v>70</v>
      </c>
      <c r="K318" s="86">
        <v>30.4</v>
      </c>
      <c r="L318" s="86">
        <v>17.5</v>
      </c>
      <c r="M318" s="86"/>
      <c r="N318" s="86">
        <v>98.56</v>
      </c>
      <c r="O318" s="86">
        <v>80.54</v>
      </c>
      <c r="P318" s="87"/>
      <c r="Q318" s="102">
        <f>E320</f>
        <v>32.2</v>
      </c>
      <c r="R318" s="103">
        <f>F318</f>
        <v>23.2</v>
      </c>
      <c r="S318" s="103">
        <f>(Q318+R318)/2</f>
        <v>27.7</v>
      </c>
      <c r="T318" s="103">
        <f>IF(H318="","",6.1078*(10^(((7.5*H318)/(237.3+H318)))))</f>
        <v>35.23385461</v>
      </c>
      <c r="U318" s="22">
        <f t="shared" si="1"/>
        <v>33.79385461</v>
      </c>
      <c r="V318" s="103">
        <f>IF(G318="","",6.1078*(10^(((7.5*G318)/(237.3+G318)))))</f>
        <v>39.13623594</v>
      </c>
      <c r="W318" s="103">
        <f>IF(V318="","",(U318/V318)*100)</f>
        <v>86.34927145</v>
      </c>
      <c r="X318" s="103">
        <f>N316+L318-N318</f>
        <v>7.28</v>
      </c>
      <c r="Y318" s="91">
        <v>4.0</v>
      </c>
      <c r="Z318" s="92">
        <v>1.0</v>
      </c>
      <c r="AA318" s="92">
        <v>2.0</v>
      </c>
      <c r="AB318" s="92">
        <v>2.0</v>
      </c>
      <c r="AC318" s="93">
        <v>2.0</v>
      </c>
      <c r="AD318" s="88"/>
    </row>
    <row r="319" ht="15.75" customHeight="1">
      <c r="A319" s="4" t="s">
        <v>68</v>
      </c>
      <c r="B319" s="29">
        <v>44355.0</v>
      </c>
      <c r="C319" s="3">
        <v>0.625</v>
      </c>
      <c r="D319" s="74">
        <v>0.75</v>
      </c>
      <c r="E319" s="75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7"/>
      <c r="Q319" s="78"/>
      <c r="R319" s="79"/>
      <c r="S319" s="79"/>
      <c r="T319" s="79"/>
      <c r="U319" s="22" t="str">
        <f t="shared" si="1"/>
        <v/>
      </c>
      <c r="V319" s="79"/>
      <c r="W319" s="79"/>
      <c r="X319" s="80"/>
      <c r="Y319" s="81"/>
      <c r="Z319" s="82"/>
      <c r="AA319" s="82"/>
      <c r="AB319" s="82"/>
      <c r="AC319" s="83"/>
      <c r="AD319" s="78"/>
    </row>
    <row r="320" ht="15.75" customHeight="1">
      <c r="A320" s="8" t="s">
        <v>38</v>
      </c>
      <c r="B320" s="9">
        <v>44356.0</v>
      </c>
      <c r="C320" s="10">
        <v>0.375</v>
      </c>
      <c r="D320" s="84">
        <v>0.5</v>
      </c>
      <c r="E320" s="85">
        <v>32.2</v>
      </c>
      <c r="F320" s="86">
        <v>21.8</v>
      </c>
      <c r="G320" s="86">
        <v>29.8</v>
      </c>
      <c r="H320" s="86">
        <v>27.2</v>
      </c>
      <c r="I320" s="86">
        <v>1.9</v>
      </c>
      <c r="J320" s="86" t="s">
        <v>61</v>
      </c>
      <c r="K320" s="86">
        <v>29.2</v>
      </c>
      <c r="L320" s="86">
        <v>0.0</v>
      </c>
      <c r="M320" s="86"/>
      <c r="N320" s="86">
        <v>78.7</v>
      </c>
      <c r="O320" s="86"/>
      <c r="P320" s="87"/>
      <c r="Q320" s="102">
        <f>E322</f>
        <v>32.4</v>
      </c>
      <c r="R320" s="103">
        <f>F320</f>
        <v>21.8</v>
      </c>
      <c r="S320" s="103">
        <f>(Q320+R320)/2</f>
        <v>27.1</v>
      </c>
      <c r="T320" s="103">
        <f>IF(H320="","",6.1078*(10^(((7.5*H320)/(237.3+H320)))))</f>
        <v>36.07043238</v>
      </c>
      <c r="U320" s="22">
        <f t="shared" si="1"/>
        <v>33.99043238</v>
      </c>
      <c r="V320" s="103">
        <f>IF(G320="","",6.1078*(10^(((7.5*G320)/(237.3+G320)))))</f>
        <v>41.94208964</v>
      </c>
      <c r="W320" s="103">
        <f>IF(V320="","",(U320/V320)*100)</f>
        <v>81.04134217</v>
      </c>
      <c r="X320" s="103">
        <f>O318+L320-N320</f>
        <v>1.84</v>
      </c>
      <c r="Y320" s="91">
        <v>3.0</v>
      </c>
      <c r="Z320" s="92">
        <v>1.0</v>
      </c>
      <c r="AA320" s="92">
        <v>1.0</v>
      </c>
      <c r="AB320" s="92">
        <v>2.0</v>
      </c>
      <c r="AC320" s="93">
        <v>2.0</v>
      </c>
      <c r="AD320" s="88"/>
    </row>
    <row r="321" ht="15.75" customHeight="1">
      <c r="A321" s="4" t="s">
        <v>38</v>
      </c>
      <c r="B321" s="29">
        <v>44356.0</v>
      </c>
      <c r="C321" s="3">
        <v>0.625</v>
      </c>
      <c r="D321" s="74">
        <v>0.75</v>
      </c>
      <c r="E321" s="75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7"/>
      <c r="Q321" s="78"/>
      <c r="R321" s="79"/>
      <c r="S321" s="79"/>
      <c r="T321" s="79"/>
      <c r="U321" s="22" t="str">
        <f t="shared" si="1"/>
        <v/>
      </c>
      <c r="V321" s="79"/>
      <c r="W321" s="79"/>
      <c r="X321" s="80"/>
      <c r="Y321" s="81"/>
      <c r="Z321" s="82"/>
      <c r="AA321" s="82"/>
      <c r="AB321" s="82"/>
      <c r="AC321" s="83"/>
      <c r="AD321" s="78"/>
    </row>
    <row r="322" ht="15.75" customHeight="1">
      <c r="A322" s="8" t="s">
        <v>48</v>
      </c>
      <c r="B322" s="9">
        <v>44357.0</v>
      </c>
      <c r="C322" s="10">
        <v>0.375</v>
      </c>
      <c r="D322" s="84">
        <v>0.5</v>
      </c>
      <c r="E322" s="85">
        <v>32.4</v>
      </c>
      <c r="F322" s="86">
        <v>22.1</v>
      </c>
      <c r="G322" s="86">
        <v>26.0</v>
      </c>
      <c r="H322" s="86">
        <v>25.2</v>
      </c>
      <c r="I322" s="86">
        <v>0.4</v>
      </c>
      <c r="J322" s="86" t="s">
        <v>61</v>
      </c>
      <c r="K322" s="86">
        <v>28.8</v>
      </c>
      <c r="L322" s="86">
        <v>3.75</v>
      </c>
      <c r="M322" s="86"/>
      <c r="N322" s="86">
        <v>77.64</v>
      </c>
      <c r="O322" s="86"/>
      <c r="P322" s="87"/>
      <c r="Q322" s="102">
        <f>E324</f>
        <v>26.6</v>
      </c>
      <c r="R322" s="103">
        <f>F322</f>
        <v>22.1</v>
      </c>
      <c r="S322" s="103">
        <f>(Q322+R322)/2</f>
        <v>24.35</v>
      </c>
      <c r="T322" s="103">
        <f>IF(H322="","",6.1078*(10^(((7.5*H322)/(237.3+H322)))))</f>
        <v>32.05419006</v>
      </c>
      <c r="U322" s="22">
        <f t="shared" si="1"/>
        <v>31.41419006</v>
      </c>
      <c r="V322" s="103">
        <f>IF(G322="","",6.1078*(10^(((7.5*G322)/(237.3+G322)))))</f>
        <v>33.61126698</v>
      </c>
      <c r="W322" s="103">
        <f>IF(V322="","",(U322/V322)*100)</f>
        <v>93.46327252</v>
      </c>
      <c r="X322" s="103">
        <f>N320+L322-N322</f>
        <v>4.81</v>
      </c>
      <c r="Y322" s="91"/>
      <c r="Z322" s="92">
        <v>1.0</v>
      </c>
      <c r="AA322" s="92">
        <v>1.0</v>
      </c>
      <c r="AB322" s="92">
        <v>2.0</v>
      </c>
      <c r="AC322" s="93">
        <v>3.0</v>
      </c>
      <c r="AD322" s="88"/>
    </row>
    <row r="323" ht="15.75" customHeight="1">
      <c r="A323" s="4" t="s">
        <v>48</v>
      </c>
      <c r="B323" s="29">
        <v>44357.0</v>
      </c>
      <c r="C323" s="3">
        <v>0.625</v>
      </c>
      <c r="D323" s="74">
        <v>0.75</v>
      </c>
      <c r="E323" s="75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7"/>
      <c r="Q323" s="78"/>
      <c r="R323" s="79"/>
      <c r="S323" s="79"/>
      <c r="T323" s="79"/>
      <c r="U323" s="22" t="str">
        <f t="shared" si="1"/>
        <v/>
      </c>
      <c r="V323" s="79"/>
      <c r="W323" s="79"/>
      <c r="X323" s="80"/>
      <c r="Y323" s="81"/>
      <c r="Z323" s="82"/>
      <c r="AA323" s="82"/>
      <c r="AB323" s="82"/>
      <c r="AC323" s="83"/>
      <c r="AD323" s="78"/>
    </row>
    <row r="324" ht="15.75" customHeight="1">
      <c r="A324" s="8" t="s">
        <v>53</v>
      </c>
      <c r="B324" s="9">
        <v>44358.0</v>
      </c>
      <c r="C324" s="10">
        <v>0.375</v>
      </c>
      <c r="D324" s="84">
        <v>0.5</v>
      </c>
      <c r="E324" s="85">
        <v>26.6</v>
      </c>
      <c r="F324" s="86">
        <v>22.7</v>
      </c>
      <c r="G324" s="86">
        <v>26.0</v>
      </c>
      <c r="H324" s="86">
        <v>24.8</v>
      </c>
      <c r="I324" s="86">
        <v>0.8</v>
      </c>
      <c r="J324" s="86" t="s">
        <v>56</v>
      </c>
      <c r="K324" s="86"/>
      <c r="L324" s="86">
        <v>1.0</v>
      </c>
      <c r="M324" s="86"/>
      <c r="N324" s="86">
        <v>75.74</v>
      </c>
      <c r="O324" s="86"/>
      <c r="P324" s="87"/>
      <c r="Q324" s="102" t="str">
        <f>E326</f>
        <v/>
      </c>
      <c r="R324" s="103">
        <f>F324</f>
        <v>22.7</v>
      </c>
      <c r="S324" s="103"/>
      <c r="T324" s="103">
        <f>IF(H324="","",6.1078*(10^(((7.5*H324)/(237.3+H324)))))</f>
        <v>31.29951528</v>
      </c>
      <c r="U324" s="22">
        <f t="shared" si="1"/>
        <v>30.33951528</v>
      </c>
      <c r="V324" s="103">
        <f>IF(G324="","",6.1078*(10^(((7.5*G324)/(237.3+G324)))))</f>
        <v>33.61126698</v>
      </c>
      <c r="W324" s="103">
        <f>IF(V324="","",(U324/V324)*100)</f>
        <v>90.26590785</v>
      </c>
      <c r="X324" s="103">
        <f>N322+L324-N324</f>
        <v>2.9</v>
      </c>
      <c r="Y324" s="91"/>
      <c r="Z324" s="92">
        <v>1.0</v>
      </c>
      <c r="AA324" s="92">
        <v>1.0</v>
      </c>
      <c r="AB324" s="92">
        <v>3.0</v>
      </c>
      <c r="AC324" s="93">
        <v>2.0</v>
      </c>
      <c r="AD324" s="88"/>
    </row>
    <row r="325" ht="15.75" customHeight="1">
      <c r="A325" s="4" t="s">
        <v>53</v>
      </c>
      <c r="B325" s="29">
        <v>44358.0</v>
      </c>
      <c r="C325" s="3">
        <v>0.625</v>
      </c>
      <c r="D325" s="74">
        <v>0.75</v>
      </c>
      <c r="E325" s="75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7"/>
      <c r="Q325" s="78"/>
      <c r="R325" s="79"/>
      <c r="S325" s="79"/>
      <c r="T325" s="79"/>
      <c r="U325" s="22" t="str">
        <f t="shared" si="1"/>
        <v/>
      </c>
      <c r="V325" s="79"/>
      <c r="W325" s="79"/>
      <c r="X325" s="80"/>
      <c r="Y325" s="81"/>
      <c r="Z325" s="82"/>
      <c r="AA325" s="82"/>
      <c r="AB325" s="82"/>
      <c r="AC325" s="83"/>
      <c r="AD325" s="78"/>
    </row>
    <row r="326" ht="15.75" customHeight="1">
      <c r="A326" s="8" t="s">
        <v>98</v>
      </c>
      <c r="B326" s="9">
        <v>44359.0</v>
      </c>
      <c r="C326" s="10">
        <v>0.375</v>
      </c>
      <c r="D326" s="84">
        <v>0.5</v>
      </c>
      <c r="E326" s="85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7"/>
      <c r="Q326" s="88"/>
      <c r="R326" s="89"/>
      <c r="S326" s="89"/>
      <c r="T326" s="89"/>
      <c r="U326" s="22" t="str">
        <f t="shared" si="1"/>
        <v/>
      </c>
      <c r="V326" s="89"/>
      <c r="W326" s="89"/>
      <c r="X326" s="90"/>
      <c r="Y326" s="91"/>
      <c r="Z326" s="92"/>
      <c r="AA326" s="92"/>
      <c r="AB326" s="92"/>
      <c r="AC326" s="93"/>
      <c r="AD326" s="88"/>
    </row>
    <row r="327" ht="15.75" customHeight="1">
      <c r="A327" s="4" t="s">
        <v>98</v>
      </c>
      <c r="B327" s="29">
        <v>44359.0</v>
      </c>
      <c r="C327" s="3">
        <v>0.625</v>
      </c>
      <c r="D327" s="74">
        <v>0.75</v>
      </c>
      <c r="E327" s="75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7"/>
      <c r="Q327" s="78"/>
      <c r="R327" s="79"/>
      <c r="S327" s="79"/>
      <c r="T327" s="79"/>
      <c r="U327" s="22" t="str">
        <f t="shared" si="1"/>
        <v/>
      </c>
      <c r="V327" s="79"/>
      <c r="W327" s="79"/>
      <c r="X327" s="80"/>
      <c r="Y327" s="81"/>
      <c r="Z327" s="82"/>
      <c r="AA327" s="82"/>
      <c r="AB327" s="82"/>
      <c r="AC327" s="83"/>
      <c r="AD327" s="78"/>
    </row>
    <row r="328" ht="15.75" customHeight="1">
      <c r="A328" s="8" t="s">
        <v>91</v>
      </c>
      <c r="B328" s="9">
        <v>44360.0</v>
      </c>
      <c r="C328" s="10">
        <v>0.375</v>
      </c>
      <c r="D328" s="84">
        <v>0.5</v>
      </c>
      <c r="E328" s="85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7"/>
      <c r="Q328" s="88"/>
      <c r="R328" s="89"/>
      <c r="S328" s="89"/>
      <c r="T328" s="89"/>
      <c r="U328" s="22" t="str">
        <f t="shared" si="1"/>
        <v/>
      </c>
      <c r="V328" s="89"/>
      <c r="W328" s="89"/>
      <c r="X328" s="90"/>
      <c r="Y328" s="91"/>
      <c r="Z328" s="92"/>
      <c r="AA328" s="92"/>
      <c r="AB328" s="92"/>
      <c r="AC328" s="93"/>
      <c r="AD328" s="88"/>
    </row>
    <row r="329" ht="15.75" customHeight="1">
      <c r="A329" s="4" t="s">
        <v>91</v>
      </c>
      <c r="B329" s="29">
        <v>44360.0</v>
      </c>
      <c r="C329" s="3">
        <v>0.625</v>
      </c>
      <c r="D329" s="74">
        <v>0.75</v>
      </c>
      <c r="E329" s="75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7"/>
      <c r="Q329" s="78"/>
      <c r="R329" s="79"/>
      <c r="S329" s="79"/>
      <c r="T329" s="79"/>
      <c r="U329" s="22" t="str">
        <f t="shared" si="1"/>
        <v/>
      </c>
      <c r="V329" s="79"/>
      <c r="W329" s="79"/>
      <c r="X329" s="80"/>
      <c r="Y329" s="81"/>
      <c r="Z329" s="82"/>
      <c r="AA329" s="82"/>
      <c r="AB329" s="82"/>
      <c r="AC329" s="83"/>
      <c r="AD329" s="78"/>
    </row>
    <row r="330" ht="15.75" customHeight="1">
      <c r="A330" s="8" t="s">
        <v>64</v>
      </c>
      <c r="B330" s="9">
        <v>44361.0</v>
      </c>
      <c r="C330" s="10">
        <v>0.375</v>
      </c>
      <c r="D330" s="84">
        <v>0.5</v>
      </c>
      <c r="E330" s="85">
        <v>28.2</v>
      </c>
      <c r="F330" s="86">
        <v>22.2</v>
      </c>
      <c r="G330" s="86">
        <v>28.0</v>
      </c>
      <c r="H330" s="86">
        <v>26.4</v>
      </c>
      <c r="I330" s="86">
        <v>1.3</v>
      </c>
      <c r="J330" s="86" t="s">
        <v>61</v>
      </c>
      <c r="K330" s="86">
        <v>29.0</v>
      </c>
      <c r="L330" s="86">
        <v>70.25</v>
      </c>
      <c r="M330" s="86"/>
      <c r="N330" s="86">
        <v>100.0</v>
      </c>
      <c r="O330" s="86">
        <v>84.24</v>
      </c>
      <c r="P330" s="87"/>
      <c r="Q330" s="102">
        <f>E332</f>
        <v>32.4</v>
      </c>
      <c r="R330" s="103">
        <f>F330</f>
        <v>22.2</v>
      </c>
      <c r="S330" s="103">
        <f>(Q330+R330)/2</f>
        <v>27.3</v>
      </c>
      <c r="T330" s="103">
        <f>IF(H330="","",6.1078*(10^(((7.5*H330)/(237.3+H330)))))</f>
        <v>34.41422945</v>
      </c>
      <c r="U330" s="22">
        <f t="shared" si="1"/>
        <v>33.13422945</v>
      </c>
      <c r="V330" s="103">
        <f>IF(G330="","",6.1078*(10^(((7.5*G330)/(237.3+G330)))))</f>
        <v>37.79562539</v>
      </c>
      <c r="W330" s="103">
        <f>IF(V330="","",(U330/V330)*100)</f>
        <v>87.66683738</v>
      </c>
      <c r="X330" s="90"/>
      <c r="Y330" s="91"/>
      <c r="Z330" s="92">
        <v>1.0</v>
      </c>
      <c r="AA330" s="92">
        <v>1.0</v>
      </c>
      <c r="AB330" s="92">
        <v>2.0</v>
      </c>
      <c r="AC330" s="93">
        <v>3.0</v>
      </c>
      <c r="AD330" s="88"/>
    </row>
    <row r="331" ht="15.75" customHeight="1">
      <c r="A331" s="4" t="s">
        <v>64</v>
      </c>
      <c r="B331" s="29">
        <v>44361.0</v>
      </c>
      <c r="C331" s="3">
        <v>0.625</v>
      </c>
      <c r="D331" s="74">
        <v>0.75</v>
      </c>
      <c r="E331" s="75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7"/>
      <c r="Q331" s="78"/>
      <c r="R331" s="79"/>
      <c r="S331" s="79"/>
      <c r="T331" s="79"/>
      <c r="U331" s="22" t="str">
        <f t="shared" si="1"/>
        <v/>
      </c>
      <c r="V331" s="79"/>
      <c r="W331" s="79"/>
      <c r="X331" s="80"/>
      <c r="Y331" s="81"/>
      <c r="Z331" s="82"/>
      <c r="AA331" s="82"/>
      <c r="AB331" s="82"/>
      <c r="AC331" s="83"/>
      <c r="AD331" s="78"/>
    </row>
    <row r="332" ht="15.75" customHeight="1">
      <c r="A332" s="8" t="s">
        <v>68</v>
      </c>
      <c r="B332" s="9">
        <v>44362.0</v>
      </c>
      <c r="C332" s="10">
        <v>0.375</v>
      </c>
      <c r="D332" s="84">
        <v>0.5</v>
      </c>
      <c r="E332" s="85">
        <v>32.4</v>
      </c>
      <c r="F332" s="86">
        <v>22.2</v>
      </c>
      <c r="G332" s="86">
        <v>28.4</v>
      </c>
      <c r="H332" s="86">
        <v>26.4</v>
      </c>
      <c r="I332" s="86">
        <v>1.2</v>
      </c>
      <c r="J332" s="86" t="s">
        <v>70</v>
      </c>
      <c r="K332" s="86">
        <v>27.9</v>
      </c>
      <c r="L332" s="86">
        <v>27.5</v>
      </c>
      <c r="M332" s="86"/>
      <c r="N332" s="86">
        <v>102.5</v>
      </c>
      <c r="O332" s="86">
        <v>85.84</v>
      </c>
      <c r="P332" s="87"/>
      <c r="Q332" s="102">
        <f>E334</f>
        <v>31.2</v>
      </c>
      <c r="R332" s="103">
        <f>F332</f>
        <v>22.2</v>
      </c>
      <c r="S332" s="103">
        <f>(Q332+R332)/2</f>
        <v>26.7</v>
      </c>
      <c r="T332" s="103">
        <f>IF(H332="","",6.1078*(10^(((7.5*H332)/(237.3+H332)))))</f>
        <v>34.41422945</v>
      </c>
      <c r="U332" s="22">
        <f t="shared" si="1"/>
        <v>32.81422945</v>
      </c>
      <c r="V332" s="103">
        <f>IF(G332="","",6.1078*(10^(((7.5*G332)/(237.3+G332)))))</f>
        <v>38.68484051</v>
      </c>
      <c r="W332" s="103">
        <f>IF(V332="","",(U332/V332)*100)</f>
        <v>84.82451788</v>
      </c>
      <c r="X332" s="103">
        <f>O330+L332-N332</f>
        <v>9.24</v>
      </c>
      <c r="Y332" s="91"/>
      <c r="Z332" s="92"/>
      <c r="AA332" s="92"/>
      <c r="AB332" s="92"/>
      <c r="AC332" s="93"/>
      <c r="AD332" s="88"/>
    </row>
    <row r="333" ht="15.75" customHeight="1">
      <c r="A333" s="4" t="s">
        <v>68</v>
      </c>
      <c r="B333" s="29">
        <v>44362.0</v>
      </c>
      <c r="C333" s="3">
        <v>0.625</v>
      </c>
      <c r="D333" s="74">
        <v>0.75</v>
      </c>
      <c r="E333" s="75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7"/>
      <c r="Q333" s="78"/>
      <c r="R333" s="79"/>
      <c r="S333" s="79"/>
      <c r="T333" s="79"/>
      <c r="U333" s="22" t="str">
        <f t="shared" si="1"/>
        <v/>
      </c>
      <c r="V333" s="79"/>
      <c r="W333" s="79"/>
      <c r="X333" s="80"/>
      <c r="Y333" s="81"/>
      <c r="Z333" s="82"/>
      <c r="AA333" s="82"/>
      <c r="AB333" s="82"/>
      <c r="AC333" s="83"/>
      <c r="AD333" s="78"/>
    </row>
    <row r="334" ht="15.75" customHeight="1">
      <c r="A334" s="8" t="s">
        <v>38</v>
      </c>
      <c r="B334" s="9">
        <v>44363.0</v>
      </c>
      <c r="C334" s="10">
        <v>0.375</v>
      </c>
      <c r="D334" s="84">
        <v>0.5</v>
      </c>
      <c r="E334" s="85">
        <v>31.2</v>
      </c>
      <c r="F334" s="86">
        <v>22.8</v>
      </c>
      <c r="G334" s="86">
        <v>29.0</v>
      </c>
      <c r="H334" s="86">
        <v>26.8</v>
      </c>
      <c r="I334" s="86">
        <v>2.0</v>
      </c>
      <c r="J334" s="86" t="s">
        <v>61</v>
      </c>
      <c r="K334" s="86">
        <v>27.8</v>
      </c>
      <c r="L334" s="86">
        <v>0.0</v>
      </c>
      <c r="M334" s="86"/>
      <c r="N334" s="86">
        <v>80.18</v>
      </c>
      <c r="O334" s="86"/>
      <c r="P334" s="87"/>
      <c r="Q334" s="102">
        <f>E336</f>
        <v>33.2</v>
      </c>
      <c r="R334" s="103">
        <f>F334</f>
        <v>22.8</v>
      </c>
      <c r="S334" s="103">
        <f>(Q334+R334)/2</f>
        <v>28</v>
      </c>
      <c r="T334" s="103">
        <f>IF(H334="","",6.1078*(10^(((7.5*H334)/(237.3+H334)))))</f>
        <v>35.23385461</v>
      </c>
      <c r="U334" s="22">
        <f t="shared" si="1"/>
        <v>33.47385461</v>
      </c>
      <c r="V334" s="103">
        <f>IF(G334="","",6.1078*(10^(((7.5*G334)/(237.3+G334)))))</f>
        <v>40.05279577</v>
      </c>
      <c r="W334" s="103">
        <f>IF(V334="","",(U334/V334)*100)</f>
        <v>83.57432724</v>
      </c>
      <c r="X334" s="103">
        <f>O332+L334-N334</f>
        <v>5.66</v>
      </c>
      <c r="Y334" s="91">
        <v>3.0</v>
      </c>
      <c r="Z334" s="92">
        <v>1.0</v>
      </c>
      <c r="AA334" s="92">
        <v>1.0</v>
      </c>
      <c r="AB334" s="92">
        <v>2.0</v>
      </c>
      <c r="AC334" s="93">
        <v>2.0</v>
      </c>
      <c r="AD334" s="88"/>
    </row>
    <row r="335" ht="15.75" customHeight="1">
      <c r="A335" s="4" t="s">
        <v>38</v>
      </c>
      <c r="B335" s="29">
        <v>44363.0</v>
      </c>
      <c r="C335" s="3">
        <v>0.625</v>
      </c>
      <c r="D335" s="74">
        <v>0.75</v>
      </c>
      <c r="E335" s="75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7"/>
      <c r="Q335" s="78"/>
      <c r="R335" s="79"/>
      <c r="S335" s="79"/>
      <c r="T335" s="79"/>
      <c r="U335" s="22" t="str">
        <f t="shared" si="1"/>
        <v/>
      </c>
      <c r="V335" s="79"/>
      <c r="W335" s="79"/>
      <c r="X335" s="80"/>
      <c r="Y335" s="81"/>
      <c r="Z335" s="82"/>
      <c r="AA335" s="82"/>
      <c r="AB335" s="82"/>
      <c r="AC335" s="83"/>
      <c r="AD335" s="78"/>
    </row>
    <row r="336" ht="15.75" customHeight="1">
      <c r="A336" s="8" t="s">
        <v>48</v>
      </c>
      <c r="B336" s="9">
        <v>44364.0</v>
      </c>
      <c r="C336" s="10">
        <v>0.375</v>
      </c>
      <c r="D336" s="84">
        <v>0.5</v>
      </c>
      <c r="E336" s="85">
        <v>33.2</v>
      </c>
      <c r="F336" s="86">
        <v>22.3</v>
      </c>
      <c r="G336" s="86">
        <v>29.6</v>
      </c>
      <c r="H336" s="86">
        <v>27.1</v>
      </c>
      <c r="I336" s="86">
        <v>1.1</v>
      </c>
      <c r="J336" s="86" t="s">
        <v>70</v>
      </c>
      <c r="K336" s="86">
        <v>28.4</v>
      </c>
      <c r="L336" s="86">
        <v>0.0</v>
      </c>
      <c r="M336" s="86"/>
      <c r="N336" s="86">
        <v>76.8</v>
      </c>
      <c r="O336" s="86"/>
      <c r="P336" s="87"/>
      <c r="Q336" s="102">
        <f>E338</f>
        <v>31.2</v>
      </c>
      <c r="R336" s="103">
        <f>F336</f>
        <v>22.3</v>
      </c>
      <c r="S336" s="103">
        <f>(Q336+R336)/2</f>
        <v>26.75</v>
      </c>
      <c r="T336" s="103">
        <f>IF(H336="","",6.1078*(10^(((7.5*H336)/(237.3+H336)))))</f>
        <v>35.85968262</v>
      </c>
      <c r="U336" s="22">
        <f t="shared" si="1"/>
        <v>33.85968262</v>
      </c>
      <c r="V336" s="103">
        <f>IF(G336="","",6.1078*(10^(((7.5*G336)/(237.3+G336)))))</f>
        <v>41.46264535</v>
      </c>
      <c r="W336" s="103">
        <f>IF(V336="","",(U336/V336)*100)</f>
        <v>81.66310263</v>
      </c>
      <c r="X336" s="103">
        <f>N334+L336-N336</f>
        <v>3.38</v>
      </c>
      <c r="Y336" s="91"/>
      <c r="Z336" s="92"/>
      <c r="AA336" s="92"/>
      <c r="AB336" s="92"/>
      <c r="AC336" s="93"/>
      <c r="AD336" s="88"/>
    </row>
    <row r="337" ht="15.75" customHeight="1">
      <c r="A337" s="4" t="s">
        <v>48</v>
      </c>
      <c r="B337" s="29">
        <v>44364.0</v>
      </c>
      <c r="C337" s="3">
        <v>0.625</v>
      </c>
      <c r="D337" s="74">
        <v>0.75</v>
      </c>
      <c r="E337" s="75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7"/>
      <c r="Q337" s="78"/>
      <c r="R337" s="79"/>
      <c r="S337" s="79"/>
      <c r="T337" s="79"/>
      <c r="U337" s="22" t="str">
        <f t="shared" si="1"/>
        <v/>
      </c>
      <c r="V337" s="79"/>
      <c r="W337" s="79"/>
      <c r="X337" s="80"/>
      <c r="Y337" s="81"/>
      <c r="Z337" s="82"/>
      <c r="AA337" s="82"/>
      <c r="AB337" s="82"/>
      <c r="AC337" s="83"/>
      <c r="AD337" s="78"/>
    </row>
    <row r="338" ht="15.75" customHeight="1">
      <c r="A338" s="8" t="s">
        <v>53</v>
      </c>
      <c r="B338" s="9">
        <v>44365.0</v>
      </c>
      <c r="C338" s="10">
        <v>0.375</v>
      </c>
      <c r="D338" s="84">
        <v>0.5</v>
      </c>
      <c r="E338" s="85">
        <v>31.2</v>
      </c>
      <c r="F338" s="86">
        <v>22.2</v>
      </c>
      <c r="G338" s="86">
        <v>26.6</v>
      </c>
      <c r="H338" s="86">
        <v>25.2</v>
      </c>
      <c r="I338" s="86">
        <v>1.3</v>
      </c>
      <c r="J338" s="86" t="s">
        <v>70</v>
      </c>
      <c r="K338" s="86">
        <v>28.0</v>
      </c>
      <c r="L338" s="86">
        <v>4.5</v>
      </c>
      <c r="M338" s="86"/>
      <c r="N338" s="86">
        <v>75.1</v>
      </c>
      <c r="O338" s="86">
        <v>79.22</v>
      </c>
      <c r="P338" s="87"/>
      <c r="Q338" s="102">
        <f>E340</f>
        <v>28.6</v>
      </c>
      <c r="R338" s="103">
        <f>F338</f>
        <v>22.2</v>
      </c>
      <c r="S338" s="103">
        <f>(Q338+R338)/2</f>
        <v>25.4</v>
      </c>
      <c r="T338" s="103">
        <f>IF(H338="","",6.1078*(10^(((7.5*H338)/(237.3+H338)))))</f>
        <v>32.05419006</v>
      </c>
      <c r="U338" s="22">
        <f t="shared" si="1"/>
        <v>30.93419006</v>
      </c>
      <c r="V338" s="103">
        <f>IF(G338="","",6.1078*(10^(((7.5*G338)/(237.3+G338)))))</f>
        <v>34.82194116</v>
      </c>
      <c r="W338" s="103">
        <f>IF(V338="","",(U338/V338)*100)</f>
        <v>88.83534066</v>
      </c>
      <c r="X338" s="103">
        <f>N336+L338-N338</f>
        <v>6.2</v>
      </c>
      <c r="Y338" s="91"/>
      <c r="Z338" s="92"/>
      <c r="AA338" s="92"/>
      <c r="AB338" s="92"/>
      <c r="AC338" s="93"/>
      <c r="AD338" s="88"/>
    </row>
    <row r="339" ht="15.75" customHeight="1">
      <c r="A339" s="4" t="s">
        <v>53</v>
      </c>
      <c r="B339" s="29">
        <v>44365.0</v>
      </c>
      <c r="C339" s="3">
        <v>0.625</v>
      </c>
      <c r="D339" s="74">
        <v>0.75</v>
      </c>
      <c r="E339" s="75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7"/>
      <c r="Q339" s="78"/>
      <c r="R339" s="79"/>
      <c r="S339" s="79"/>
      <c r="T339" s="79"/>
      <c r="U339" s="22" t="str">
        <f t="shared" si="1"/>
        <v/>
      </c>
      <c r="V339" s="79"/>
      <c r="W339" s="79"/>
      <c r="X339" s="80"/>
      <c r="Y339" s="81"/>
      <c r="Z339" s="82"/>
      <c r="AA339" s="82"/>
      <c r="AB339" s="82"/>
      <c r="AC339" s="83"/>
      <c r="AD339" s="78"/>
    </row>
    <row r="340" ht="15.75" customHeight="1">
      <c r="A340" s="8" t="s">
        <v>98</v>
      </c>
      <c r="B340" s="9">
        <v>44366.0</v>
      </c>
      <c r="C340" s="10">
        <v>0.375</v>
      </c>
      <c r="D340" s="84">
        <v>0.5</v>
      </c>
      <c r="E340" s="85">
        <v>28.6</v>
      </c>
      <c r="F340" s="86">
        <v>22.0</v>
      </c>
      <c r="G340" s="86">
        <v>28.4</v>
      </c>
      <c r="H340" s="86">
        <v>26.8</v>
      </c>
      <c r="I340" s="86">
        <v>2.3</v>
      </c>
      <c r="J340" s="86" t="s">
        <v>70</v>
      </c>
      <c r="K340" s="86">
        <v>28.7</v>
      </c>
      <c r="L340" s="86">
        <v>4.0</v>
      </c>
      <c r="M340" s="86"/>
      <c r="N340" s="86">
        <v>78.58</v>
      </c>
      <c r="O340" s="86"/>
      <c r="P340" s="87"/>
      <c r="Q340" s="102">
        <f>E342</f>
        <v>32</v>
      </c>
      <c r="R340" s="103">
        <f>F340</f>
        <v>22</v>
      </c>
      <c r="S340" s="103">
        <f>(Q340+R340)/2</f>
        <v>27</v>
      </c>
      <c r="T340" s="103">
        <f>IF(H340="","",6.1078*(10^(((7.5*H340)/(237.3+H340)))))</f>
        <v>35.23385461</v>
      </c>
      <c r="U340" s="22">
        <f t="shared" si="1"/>
        <v>33.95385461</v>
      </c>
      <c r="V340" s="103">
        <f>IF(G340="","",6.1078*(10^(((7.5*G340)/(237.3+G340)))))</f>
        <v>38.68484051</v>
      </c>
      <c r="W340" s="103">
        <f>IF(V340="","",(U340/V340)*100)</f>
        <v>87.77043969</v>
      </c>
      <c r="X340" s="103">
        <f>O338+L340-N340</f>
        <v>4.64</v>
      </c>
      <c r="Y340" s="91"/>
      <c r="Z340" s="92">
        <v>1.0</v>
      </c>
      <c r="AA340" s="92">
        <v>1.0</v>
      </c>
      <c r="AB340" s="92">
        <v>3.0</v>
      </c>
      <c r="AC340" s="93">
        <v>1.0</v>
      </c>
      <c r="AD340" s="88"/>
    </row>
    <row r="341" ht="15.75" customHeight="1">
      <c r="A341" s="4" t="s">
        <v>98</v>
      </c>
      <c r="B341" s="29">
        <v>44366.0</v>
      </c>
      <c r="C341" s="3">
        <v>0.625</v>
      </c>
      <c r="D341" s="74">
        <v>0.75</v>
      </c>
      <c r="E341" s="75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7"/>
      <c r="Q341" s="78"/>
      <c r="R341" s="79"/>
      <c r="S341" s="79"/>
      <c r="T341" s="79"/>
      <c r="U341" s="22" t="str">
        <f t="shared" si="1"/>
        <v/>
      </c>
      <c r="V341" s="79"/>
      <c r="W341" s="79"/>
      <c r="X341" s="80"/>
      <c r="Y341" s="81"/>
      <c r="Z341" s="82"/>
      <c r="AA341" s="82"/>
      <c r="AB341" s="82"/>
      <c r="AC341" s="83"/>
      <c r="AD341" s="78"/>
    </row>
    <row r="342" ht="15.75" customHeight="1">
      <c r="A342" s="8" t="s">
        <v>91</v>
      </c>
      <c r="B342" s="9">
        <v>44367.0</v>
      </c>
      <c r="C342" s="10">
        <v>0.375</v>
      </c>
      <c r="D342" s="84">
        <v>0.5</v>
      </c>
      <c r="E342" s="85">
        <v>32.0</v>
      </c>
      <c r="F342" s="86">
        <v>20.8</v>
      </c>
      <c r="G342" s="86">
        <v>28.6</v>
      </c>
      <c r="H342" s="86">
        <v>26.2</v>
      </c>
      <c r="I342" s="86">
        <v>2.9</v>
      </c>
      <c r="J342" s="86" t="s">
        <v>70</v>
      </c>
      <c r="K342" s="86">
        <v>28.9</v>
      </c>
      <c r="L342" s="86">
        <v>20.5</v>
      </c>
      <c r="M342" s="86"/>
      <c r="N342" s="86">
        <v>89.4</v>
      </c>
      <c r="O342" s="86"/>
      <c r="P342" s="87"/>
      <c r="Q342" s="102">
        <f>E344</f>
        <v>32.6</v>
      </c>
      <c r="R342" s="103">
        <f>F342</f>
        <v>20.8</v>
      </c>
      <c r="S342" s="103">
        <f>(Q342+R342)/2</f>
        <v>26.7</v>
      </c>
      <c r="T342" s="103">
        <f>IF(H342="","",6.1078*(10^(((7.5*H342)/(237.3+H342)))))</f>
        <v>34.01068335</v>
      </c>
      <c r="U342" s="22">
        <f t="shared" si="1"/>
        <v>32.09068335</v>
      </c>
      <c r="V342" s="103">
        <f>IF(G342="","",6.1078*(10^(((7.5*G342)/(237.3+G342)))))</f>
        <v>39.13623594</v>
      </c>
      <c r="W342" s="103">
        <f>IF(V342="","",(U342/V342)*100)</f>
        <v>81.99736785</v>
      </c>
      <c r="X342" s="103">
        <f>N340+L342-N342</f>
        <v>9.68</v>
      </c>
      <c r="Y342" s="91"/>
      <c r="Z342" s="92"/>
      <c r="AA342" s="92"/>
      <c r="AB342" s="92"/>
      <c r="AC342" s="93"/>
      <c r="AD342" s="88"/>
    </row>
    <row r="343" ht="15.75" customHeight="1">
      <c r="A343" s="4" t="s">
        <v>91</v>
      </c>
      <c r="B343" s="29">
        <v>44367.0</v>
      </c>
      <c r="C343" s="3">
        <v>0.625</v>
      </c>
      <c r="D343" s="74">
        <v>0.75</v>
      </c>
      <c r="E343" s="75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7"/>
      <c r="Q343" s="78"/>
      <c r="R343" s="79"/>
      <c r="S343" s="79"/>
      <c r="T343" s="79"/>
      <c r="U343" s="22" t="str">
        <f t="shared" si="1"/>
        <v/>
      </c>
      <c r="V343" s="79"/>
      <c r="W343" s="79"/>
      <c r="X343" s="80"/>
      <c r="Y343" s="81"/>
      <c r="Z343" s="82"/>
      <c r="AA343" s="82"/>
      <c r="AB343" s="82"/>
      <c r="AC343" s="83"/>
      <c r="AD343" s="78"/>
    </row>
    <row r="344" ht="15.75" customHeight="1">
      <c r="A344" s="8" t="s">
        <v>64</v>
      </c>
      <c r="B344" s="9">
        <v>44368.0</v>
      </c>
      <c r="C344" s="10">
        <v>0.375</v>
      </c>
      <c r="D344" s="84">
        <v>0.5</v>
      </c>
      <c r="E344" s="85">
        <v>32.6</v>
      </c>
      <c r="F344" s="86">
        <v>22.0</v>
      </c>
      <c r="G344" s="86">
        <v>28.8</v>
      </c>
      <c r="H344" s="86">
        <v>27.0</v>
      </c>
      <c r="I344" s="86">
        <v>1.6</v>
      </c>
      <c r="J344" s="86" t="s">
        <v>70</v>
      </c>
      <c r="K344" s="86">
        <v>28.7</v>
      </c>
      <c r="L344" s="86">
        <v>17.25</v>
      </c>
      <c r="M344" s="86"/>
      <c r="N344" s="86">
        <v>99.34</v>
      </c>
      <c r="O344" s="86">
        <v>77.6</v>
      </c>
      <c r="P344" s="87"/>
      <c r="Q344" s="102">
        <f>E346</f>
        <v>33.2</v>
      </c>
      <c r="R344" s="103">
        <f>F344</f>
        <v>22</v>
      </c>
      <c r="S344" s="103">
        <f>(Q344+R344)/2</f>
        <v>27.6</v>
      </c>
      <c r="T344" s="103">
        <f>IF(H344="","",6.1078*(10^(((7.5*H344)/(237.3+H344)))))</f>
        <v>35.65000614</v>
      </c>
      <c r="U344" s="22">
        <f t="shared" si="1"/>
        <v>34.21000614</v>
      </c>
      <c r="V344" s="103">
        <f>IF(G344="","",6.1078*(10^(((7.5*G344)/(237.3+G344)))))</f>
        <v>39.59220806</v>
      </c>
      <c r="W344" s="103">
        <f>IF(V344="","",(U344/V344)*100)</f>
        <v>86.40590615</v>
      </c>
      <c r="X344" s="103">
        <f>N342+L344-N344</f>
        <v>7.31</v>
      </c>
      <c r="Y344" s="91"/>
      <c r="Z344" s="92">
        <v>1.0</v>
      </c>
      <c r="AA344" s="92">
        <v>1.0</v>
      </c>
      <c r="AB344" s="92">
        <v>2.0</v>
      </c>
      <c r="AC344" s="93">
        <v>2.0</v>
      </c>
      <c r="AD344" s="88"/>
    </row>
    <row r="345" ht="15.75" customHeight="1">
      <c r="A345" s="4" t="s">
        <v>64</v>
      </c>
      <c r="B345" s="29">
        <v>44368.0</v>
      </c>
      <c r="C345" s="3">
        <v>0.625</v>
      </c>
      <c r="D345" s="74">
        <v>0.75</v>
      </c>
      <c r="E345" s="75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7"/>
      <c r="Q345" s="78"/>
      <c r="R345" s="79"/>
      <c r="S345" s="79"/>
      <c r="T345" s="79"/>
      <c r="U345" s="22" t="str">
        <f t="shared" si="1"/>
        <v/>
      </c>
      <c r="V345" s="79"/>
      <c r="W345" s="79"/>
      <c r="X345" s="80"/>
      <c r="Y345" s="81"/>
      <c r="Z345" s="82"/>
      <c r="AA345" s="82"/>
      <c r="AB345" s="82"/>
      <c r="AC345" s="83"/>
      <c r="AD345" s="78"/>
    </row>
    <row r="346" ht="15.75" customHeight="1">
      <c r="A346" s="8" t="s">
        <v>68</v>
      </c>
      <c r="B346" s="9">
        <v>44369.0</v>
      </c>
      <c r="C346" s="10">
        <v>0.375</v>
      </c>
      <c r="D346" s="84">
        <v>0.5</v>
      </c>
      <c r="E346" s="85">
        <v>33.2</v>
      </c>
      <c r="F346" s="86">
        <v>20.4</v>
      </c>
      <c r="G346" s="86">
        <v>29.2</v>
      </c>
      <c r="H346" s="86">
        <v>26.8</v>
      </c>
      <c r="I346" s="86">
        <v>1.4</v>
      </c>
      <c r="J346" s="86" t="s">
        <v>70</v>
      </c>
      <c r="K346" s="86">
        <v>27.6</v>
      </c>
      <c r="L346" s="86">
        <v>13.5</v>
      </c>
      <c r="M346" s="86"/>
      <c r="N346" s="86">
        <v>86.34</v>
      </c>
      <c r="O346" s="86"/>
      <c r="P346" s="87"/>
      <c r="Q346" s="102">
        <f>E348</f>
        <v>35</v>
      </c>
      <c r="R346" s="103">
        <f>F346</f>
        <v>20.4</v>
      </c>
      <c r="S346" s="103">
        <f>(Q346+R346)/2</f>
        <v>27.7</v>
      </c>
      <c r="T346" s="103">
        <f>IF(H346="","",6.1078*(10^(((7.5*H346)/(237.3+H346)))))</f>
        <v>35.23385461</v>
      </c>
      <c r="U346" s="22">
        <f t="shared" si="1"/>
        <v>33.31385461</v>
      </c>
      <c r="V346" s="103">
        <f>IF(G346="","",6.1078*(10^(((7.5*G346)/(237.3+G346)))))</f>
        <v>40.51803823</v>
      </c>
      <c r="W346" s="103">
        <f>IF(V346="","",(U346/V346)*100)</f>
        <v>82.21981138</v>
      </c>
      <c r="X346" s="103">
        <f>O344+L346-N346</f>
        <v>4.76</v>
      </c>
      <c r="Y346" s="91"/>
      <c r="Z346" s="92"/>
      <c r="AA346" s="92"/>
      <c r="AB346" s="92"/>
      <c r="AC346" s="93"/>
      <c r="AD346" s="88"/>
    </row>
    <row r="347" ht="15.75" customHeight="1">
      <c r="A347" s="4" t="s">
        <v>68</v>
      </c>
      <c r="B347" s="29">
        <v>44369.0</v>
      </c>
      <c r="C347" s="3">
        <v>0.625</v>
      </c>
      <c r="D347" s="74">
        <v>0.75</v>
      </c>
      <c r="E347" s="75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7"/>
      <c r="Q347" s="78"/>
      <c r="R347" s="79"/>
      <c r="S347" s="79"/>
      <c r="T347" s="79"/>
      <c r="U347" s="22" t="str">
        <f t="shared" si="1"/>
        <v/>
      </c>
      <c r="V347" s="79"/>
      <c r="W347" s="79"/>
      <c r="X347" s="80"/>
      <c r="Y347" s="81"/>
      <c r="Z347" s="82"/>
      <c r="AA347" s="82"/>
      <c r="AB347" s="82"/>
      <c r="AC347" s="83"/>
      <c r="AD347" s="78"/>
    </row>
    <row r="348" ht="15.75" customHeight="1">
      <c r="A348" s="8" t="s">
        <v>38</v>
      </c>
      <c r="B348" s="9">
        <v>44370.0</v>
      </c>
      <c r="C348" s="10">
        <v>0.375</v>
      </c>
      <c r="D348" s="84">
        <v>0.5</v>
      </c>
      <c r="E348" s="85">
        <v>35.0</v>
      </c>
      <c r="F348" s="86">
        <v>21.2</v>
      </c>
      <c r="G348" s="86">
        <v>29.0</v>
      </c>
      <c r="H348" s="86">
        <v>26.4</v>
      </c>
      <c r="I348" s="86">
        <v>3.6</v>
      </c>
      <c r="J348" s="86" t="s">
        <v>61</v>
      </c>
      <c r="K348" s="86">
        <v>28.8</v>
      </c>
      <c r="L348" s="86">
        <v>0.0</v>
      </c>
      <c r="M348" s="86"/>
      <c r="N348" s="86">
        <v>80.24</v>
      </c>
      <c r="O348" s="86"/>
      <c r="P348" s="87"/>
      <c r="Q348" s="102">
        <f>E350</f>
        <v>33.6</v>
      </c>
      <c r="R348" s="103">
        <f>F348</f>
        <v>21.2</v>
      </c>
      <c r="S348" s="103">
        <f>(Q348+R348)/2</f>
        <v>27.4</v>
      </c>
      <c r="T348" s="103">
        <f>IF(H348="","",6.1078*(10^(((7.5*H348)/(237.3+H348)))))</f>
        <v>34.41422945</v>
      </c>
      <c r="U348" s="22">
        <f t="shared" si="1"/>
        <v>32.33422945</v>
      </c>
      <c r="V348" s="103">
        <f>IF(G348="","",6.1078*(10^(((7.5*G348)/(237.3+G348)))))</f>
        <v>40.05279577</v>
      </c>
      <c r="W348" s="103">
        <f>IF(V348="","",(U348/V348)*100)</f>
        <v>80.72901985</v>
      </c>
      <c r="X348" s="103">
        <f>N346+L348-N348</f>
        <v>6.1</v>
      </c>
      <c r="Y348" s="91">
        <v>3.0</v>
      </c>
      <c r="Z348" s="92">
        <v>1.0</v>
      </c>
      <c r="AA348" s="92">
        <v>1.0</v>
      </c>
      <c r="AB348" s="92">
        <v>3.0</v>
      </c>
      <c r="AC348" s="93">
        <v>1.0</v>
      </c>
      <c r="AD348" s="88"/>
    </row>
    <row r="349" ht="15.75" customHeight="1">
      <c r="A349" s="4" t="s">
        <v>38</v>
      </c>
      <c r="B349" s="29">
        <v>44370.0</v>
      </c>
      <c r="C349" s="3">
        <v>0.625</v>
      </c>
      <c r="D349" s="74">
        <v>0.75</v>
      </c>
      <c r="E349" s="75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7"/>
      <c r="Q349" s="78"/>
      <c r="R349" s="79"/>
      <c r="S349" s="79"/>
      <c r="T349" s="79"/>
      <c r="U349" s="22" t="str">
        <f t="shared" si="1"/>
        <v/>
      </c>
      <c r="V349" s="79"/>
      <c r="W349" s="79"/>
      <c r="X349" s="80"/>
      <c r="Y349" s="81"/>
      <c r="Z349" s="82"/>
      <c r="AA349" s="82"/>
      <c r="AB349" s="82"/>
      <c r="AC349" s="83"/>
      <c r="AD349" s="78"/>
    </row>
    <row r="350" ht="15.75" customHeight="1">
      <c r="A350" s="8" t="s">
        <v>48</v>
      </c>
      <c r="B350" s="9">
        <v>44371.0</v>
      </c>
      <c r="C350" s="10">
        <v>0.375</v>
      </c>
      <c r="D350" s="84">
        <v>0.5</v>
      </c>
      <c r="E350" s="85">
        <v>33.6</v>
      </c>
      <c r="F350" s="86">
        <v>20.8</v>
      </c>
      <c r="G350" s="86">
        <v>29.0</v>
      </c>
      <c r="H350" s="86">
        <v>26.6</v>
      </c>
      <c r="I350" s="86">
        <v>2.2</v>
      </c>
      <c r="J350" s="86" t="s">
        <v>70</v>
      </c>
      <c r="K350" s="86">
        <v>29.3</v>
      </c>
      <c r="L350" s="86">
        <v>3.0</v>
      </c>
      <c r="M350" s="86"/>
      <c r="N350" s="86">
        <v>79.68</v>
      </c>
      <c r="O350" s="86"/>
      <c r="P350" s="87"/>
      <c r="Q350" s="102">
        <f>E352</f>
        <v>33.8</v>
      </c>
      <c r="R350" s="103">
        <f>F350</f>
        <v>20.8</v>
      </c>
      <c r="S350" s="103">
        <f>(Q350+R350)/2</f>
        <v>27.3</v>
      </c>
      <c r="T350" s="103">
        <f>IF(H350="","",6.1078*(10^(((7.5*H350)/(237.3+H350)))))</f>
        <v>34.82194116</v>
      </c>
      <c r="U350" s="22">
        <f t="shared" si="1"/>
        <v>32.90194116</v>
      </c>
      <c r="V350" s="103">
        <f>IF(G350="","",6.1078*(10^(((7.5*G350)/(237.3+G350)))))</f>
        <v>40.05279577</v>
      </c>
      <c r="W350" s="103">
        <f>IF(V350="","",(U350/V350)*100)</f>
        <v>82.14642831</v>
      </c>
      <c r="X350" s="103">
        <f>N348+L350-N350</f>
        <v>3.56</v>
      </c>
      <c r="Y350" s="91"/>
      <c r="Z350" s="92">
        <v>1.0</v>
      </c>
      <c r="AA350" s="92">
        <v>1.0</v>
      </c>
      <c r="AB350" s="92">
        <v>3.0</v>
      </c>
      <c r="AC350" s="93">
        <v>1.0</v>
      </c>
      <c r="AD350" s="88"/>
    </row>
    <row r="351" ht="15.75" customHeight="1">
      <c r="A351" s="4" t="s">
        <v>48</v>
      </c>
      <c r="B351" s="29">
        <v>44371.0</v>
      </c>
      <c r="C351" s="3">
        <v>0.625</v>
      </c>
      <c r="D351" s="74">
        <v>0.75</v>
      </c>
      <c r="E351" s="75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7"/>
      <c r="Q351" s="78"/>
      <c r="R351" s="79"/>
      <c r="S351" s="79"/>
      <c r="T351" s="79"/>
      <c r="U351" s="22" t="str">
        <f t="shared" si="1"/>
        <v/>
      </c>
      <c r="V351" s="79"/>
      <c r="W351" s="79"/>
      <c r="X351" s="80"/>
      <c r="Y351" s="81"/>
      <c r="Z351" s="82"/>
      <c r="AA351" s="82"/>
      <c r="AB351" s="82"/>
      <c r="AC351" s="83"/>
      <c r="AD351" s="78"/>
    </row>
    <row r="352" ht="15.75" customHeight="1">
      <c r="A352" s="8" t="s">
        <v>53</v>
      </c>
      <c r="B352" s="9">
        <v>44372.0</v>
      </c>
      <c r="C352" s="10">
        <v>0.375</v>
      </c>
      <c r="D352" s="84">
        <v>0.5</v>
      </c>
      <c r="E352" s="85">
        <v>33.8</v>
      </c>
      <c r="F352" s="86">
        <v>21.2</v>
      </c>
      <c r="G352" s="86">
        <v>28.6</v>
      </c>
      <c r="H352" s="86">
        <v>26.2</v>
      </c>
      <c r="I352" s="86">
        <v>2.8</v>
      </c>
      <c r="J352" s="86" t="s">
        <v>61</v>
      </c>
      <c r="K352" s="86">
        <v>27.1</v>
      </c>
      <c r="L352" s="86">
        <v>0.0</v>
      </c>
      <c r="M352" s="86"/>
      <c r="N352" s="86">
        <v>73.54</v>
      </c>
      <c r="O352" s="86"/>
      <c r="P352" s="87"/>
      <c r="Q352" s="102">
        <f>E354</f>
        <v>32.4</v>
      </c>
      <c r="R352" s="103">
        <f>F352</f>
        <v>21.2</v>
      </c>
      <c r="S352" s="103">
        <f>(Q352+R352)/2</f>
        <v>26.8</v>
      </c>
      <c r="T352" s="103">
        <f>IF(H352="","",6.1078*(10^(((7.5*H352)/(237.3+H352)))))</f>
        <v>34.01068335</v>
      </c>
      <c r="U352" s="22">
        <f t="shared" si="1"/>
        <v>32.09068335</v>
      </c>
      <c r="V352" s="103">
        <f>IF(G352="","",6.1078*(10^(((7.5*G352)/(237.3+G352)))))</f>
        <v>39.13623594</v>
      </c>
      <c r="W352" s="103">
        <f>IF(V352="","",(U352/V352)*100)</f>
        <v>81.99736785</v>
      </c>
      <c r="X352" s="103">
        <f>N350+L352-N352</f>
        <v>6.14</v>
      </c>
      <c r="Y352" s="91"/>
      <c r="Z352" s="92"/>
      <c r="AA352" s="92"/>
      <c r="AB352" s="92"/>
      <c r="AC352" s="93"/>
      <c r="AD352" s="88"/>
    </row>
    <row r="353" ht="15.75" customHeight="1">
      <c r="A353" s="4" t="s">
        <v>53</v>
      </c>
      <c r="B353" s="29">
        <v>44372.0</v>
      </c>
      <c r="C353" s="3">
        <v>0.625</v>
      </c>
      <c r="D353" s="74">
        <v>0.75</v>
      </c>
      <c r="E353" s="75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7"/>
      <c r="Q353" s="78"/>
      <c r="R353" s="79"/>
      <c r="S353" s="79"/>
      <c r="T353" s="79"/>
      <c r="U353" s="22" t="str">
        <f t="shared" si="1"/>
        <v/>
      </c>
      <c r="V353" s="79"/>
      <c r="W353" s="79"/>
      <c r="X353" s="80"/>
      <c r="Y353" s="81"/>
      <c r="Z353" s="82"/>
      <c r="AA353" s="82"/>
      <c r="AB353" s="82"/>
      <c r="AC353" s="83"/>
      <c r="AD353" s="78"/>
    </row>
    <row r="354" ht="15.75" customHeight="1">
      <c r="A354" s="8" t="s">
        <v>98</v>
      </c>
      <c r="B354" s="9">
        <v>44373.0</v>
      </c>
      <c r="C354" s="10">
        <v>0.375</v>
      </c>
      <c r="D354" s="84">
        <v>0.5</v>
      </c>
      <c r="E354" s="85">
        <v>32.4</v>
      </c>
      <c r="F354" s="86">
        <v>21.8</v>
      </c>
      <c r="G354" s="86">
        <v>29.4</v>
      </c>
      <c r="H354" s="86">
        <v>26.7</v>
      </c>
      <c r="I354" s="86">
        <v>2.5</v>
      </c>
      <c r="J354" s="86" t="s">
        <v>61</v>
      </c>
      <c r="K354" s="86">
        <v>28.2</v>
      </c>
      <c r="L354" s="86">
        <v>0.0</v>
      </c>
      <c r="M354" s="86"/>
      <c r="N354" s="86">
        <v>67.74</v>
      </c>
      <c r="O354" s="86"/>
      <c r="P354" s="87"/>
      <c r="Q354" s="102">
        <f>E356</f>
        <v>34</v>
      </c>
      <c r="R354" s="103">
        <f>F354</f>
        <v>21.8</v>
      </c>
      <c r="S354" s="103">
        <f>(Q354+R354)/2</f>
        <v>27.9</v>
      </c>
      <c r="T354" s="103">
        <f>IF(H354="","",6.1078*(10^(((7.5*H354)/(237.3+H354)))))</f>
        <v>35.0273704</v>
      </c>
      <c r="U354" s="22">
        <f t="shared" si="1"/>
        <v>32.8673704</v>
      </c>
      <c r="V354" s="103">
        <f>IF(G354="","",6.1078*(10^(((7.5*G354)/(237.3+G354)))))</f>
        <v>40.98797486</v>
      </c>
      <c r="W354" s="103">
        <f>IF(V354="","",(U354/V354)*100)</f>
        <v>80.18783683</v>
      </c>
      <c r="X354" s="103">
        <f>N352+L354-N354</f>
        <v>5.8</v>
      </c>
      <c r="Y354" s="91"/>
      <c r="Z354" s="92">
        <v>1.0</v>
      </c>
      <c r="AA354" s="92">
        <v>1.0</v>
      </c>
      <c r="AB354" s="92">
        <v>3.0</v>
      </c>
      <c r="AC354" s="93">
        <v>1.0</v>
      </c>
      <c r="AD354" s="88"/>
    </row>
    <row r="355" ht="15.75" customHeight="1">
      <c r="A355" s="4" t="s">
        <v>98</v>
      </c>
      <c r="B355" s="29">
        <v>44373.0</v>
      </c>
      <c r="C355" s="3">
        <v>0.625</v>
      </c>
      <c r="D355" s="74">
        <v>0.75</v>
      </c>
      <c r="E355" s="75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7"/>
      <c r="Q355" s="78"/>
      <c r="R355" s="79"/>
      <c r="S355" s="79"/>
      <c r="T355" s="79"/>
      <c r="U355" s="22" t="str">
        <f t="shared" si="1"/>
        <v/>
      </c>
      <c r="V355" s="79"/>
      <c r="W355" s="79"/>
      <c r="X355" s="80"/>
      <c r="Y355" s="81"/>
      <c r="Z355" s="82"/>
      <c r="AA355" s="82"/>
      <c r="AB355" s="82"/>
      <c r="AC355" s="83"/>
      <c r="AD355" s="78"/>
    </row>
    <row r="356" ht="15.75" customHeight="1">
      <c r="A356" s="8" t="s">
        <v>91</v>
      </c>
      <c r="B356" s="9">
        <v>44374.0</v>
      </c>
      <c r="C356" s="10">
        <v>0.375</v>
      </c>
      <c r="D356" s="84">
        <v>0.5</v>
      </c>
      <c r="E356" s="85">
        <v>34.0</v>
      </c>
      <c r="F356" s="86">
        <v>21.0</v>
      </c>
      <c r="G356" s="86">
        <v>28.8</v>
      </c>
      <c r="H356" s="86">
        <v>26.6</v>
      </c>
      <c r="I356" s="86">
        <v>3.2</v>
      </c>
      <c r="J356" s="86" t="s">
        <v>54</v>
      </c>
      <c r="K356" s="86">
        <v>28.6</v>
      </c>
      <c r="L356" s="86">
        <v>0.0</v>
      </c>
      <c r="M356" s="86"/>
      <c r="N356" s="86">
        <v>63.88</v>
      </c>
      <c r="O356" s="86">
        <v>83.22</v>
      </c>
      <c r="P356" s="87"/>
      <c r="Q356" s="102">
        <f>E358</f>
        <v>34.4</v>
      </c>
      <c r="R356" s="103">
        <f>F356</f>
        <v>21</v>
      </c>
      <c r="S356" s="103">
        <f>(Q356+R356)/2</f>
        <v>27.7</v>
      </c>
      <c r="T356" s="103">
        <f>IF(H356="","",6.1078*(10^(((7.5*H356)/(237.3+H356)))))</f>
        <v>34.82194116</v>
      </c>
      <c r="U356" s="22">
        <f t="shared" si="1"/>
        <v>33.06194116</v>
      </c>
      <c r="V356" s="103">
        <f>IF(G356="","",6.1078*(10^(((7.5*G356)/(237.3+G356)))))</f>
        <v>39.59220806</v>
      </c>
      <c r="W356" s="103">
        <f>IF(V356="","",(U356/V356)*100)</f>
        <v>83.5061816</v>
      </c>
      <c r="X356" s="103">
        <f>N354+L356-N356</f>
        <v>3.86</v>
      </c>
      <c r="Y356" s="91">
        <v>2.0</v>
      </c>
      <c r="Z356" s="92">
        <v>1.0</v>
      </c>
      <c r="AA356" s="92">
        <v>1.0</v>
      </c>
      <c r="AB356" s="92">
        <v>2.0</v>
      </c>
      <c r="AC356" s="93">
        <v>1.0</v>
      </c>
      <c r="AD356" s="88"/>
    </row>
    <row r="357" ht="15.75" customHeight="1">
      <c r="A357" s="4" t="s">
        <v>91</v>
      </c>
      <c r="B357" s="29">
        <v>44374.0</v>
      </c>
      <c r="C357" s="3">
        <v>0.625</v>
      </c>
      <c r="D357" s="74">
        <v>0.75</v>
      </c>
      <c r="E357" s="75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7"/>
      <c r="Q357" s="78"/>
      <c r="R357" s="79"/>
      <c r="S357" s="79"/>
      <c r="T357" s="79"/>
      <c r="U357" s="22" t="str">
        <f t="shared" si="1"/>
        <v/>
      </c>
      <c r="V357" s="79"/>
      <c r="W357" s="79"/>
      <c r="X357" s="80"/>
      <c r="Y357" s="81"/>
      <c r="Z357" s="82"/>
      <c r="AA357" s="82"/>
      <c r="AB357" s="82"/>
      <c r="AC357" s="83"/>
      <c r="AD357" s="78"/>
    </row>
    <row r="358" ht="15.75" customHeight="1">
      <c r="A358" s="8" t="s">
        <v>64</v>
      </c>
      <c r="B358" s="9">
        <v>44375.0</v>
      </c>
      <c r="C358" s="10">
        <v>0.375</v>
      </c>
      <c r="D358" s="84">
        <v>0.5</v>
      </c>
      <c r="E358" s="85">
        <v>34.4</v>
      </c>
      <c r="F358" s="86">
        <v>22.0</v>
      </c>
      <c r="G358" s="86">
        <v>27.2</v>
      </c>
      <c r="H358" s="86">
        <v>25.8</v>
      </c>
      <c r="I358" s="86">
        <v>1.9</v>
      </c>
      <c r="J358" s="86" t="s">
        <v>74</v>
      </c>
      <c r="K358" s="86">
        <v>27.2</v>
      </c>
      <c r="L358" s="86">
        <v>28.25</v>
      </c>
      <c r="M358" s="86"/>
      <c r="N358" s="86">
        <f>100</f>
        <v>100</v>
      </c>
      <c r="O358" s="86">
        <v>78.34</v>
      </c>
      <c r="P358" s="87"/>
      <c r="Q358" s="102">
        <f>E360</f>
        <v>27.8</v>
      </c>
      <c r="R358" s="103">
        <f>F358</f>
        <v>22</v>
      </c>
      <c r="S358" s="103">
        <f>(Q358+R358)/2</f>
        <v>24.9</v>
      </c>
      <c r="T358" s="103">
        <f>IF(H358="","",6.1078*(10^(((7.5*H358)/(237.3+H358)))))</f>
        <v>33.21594473</v>
      </c>
      <c r="U358" s="22">
        <f t="shared" si="1"/>
        <v>32.09594473</v>
      </c>
      <c r="V358" s="103">
        <f>IF(G358="","",6.1078*(10^(((7.5*G358)/(237.3+G358)))))</f>
        <v>36.07043238</v>
      </c>
      <c r="W358" s="103">
        <f>IF(V358="","",(U358/V358)*100)</f>
        <v>88.9813141</v>
      </c>
      <c r="X358" s="90"/>
      <c r="Y358" s="91">
        <v>4.0</v>
      </c>
      <c r="Z358" s="92">
        <v>1.0</v>
      </c>
      <c r="AA358" s="92">
        <v>1.0</v>
      </c>
      <c r="AB358" s="92">
        <v>1.0</v>
      </c>
      <c r="AC358" s="93">
        <v>3.0</v>
      </c>
      <c r="AD358" s="88"/>
    </row>
    <row r="359" ht="15.75" customHeight="1">
      <c r="A359" s="4" t="s">
        <v>64</v>
      </c>
      <c r="B359" s="29">
        <v>44375.0</v>
      </c>
      <c r="C359" s="3">
        <v>0.625</v>
      </c>
      <c r="D359" s="74">
        <v>0.75</v>
      </c>
      <c r="E359" s="75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7"/>
      <c r="Q359" s="78"/>
      <c r="R359" s="79"/>
      <c r="S359" s="79"/>
      <c r="T359" s="79"/>
      <c r="U359" s="22" t="str">
        <f t="shared" si="1"/>
        <v/>
      </c>
      <c r="V359" s="79"/>
      <c r="W359" s="79"/>
      <c r="X359" s="80"/>
      <c r="Y359" s="81"/>
      <c r="Z359" s="82"/>
      <c r="AA359" s="82"/>
      <c r="AB359" s="82"/>
      <c r="AC359" s="83"/>
      <c r="AD359" s="78"/>
    </row>
    <row r="360" ht="15.75" customHeight="1">
      <c r="A360" s="8" t="s">
        <v>68</v>
      </c>
      <c r="B360" s="9">
        <v>44376.0</v>
      </c>
      <c r="C360" s="10">
        <v>0.375</v>
      </c>
      <c r="D360" s="84">
        <v>0.5</v>
      </c>
      <c r="E360" s="85">
        <v>27.8</v>
      </c>
      <c r="F360" s="86">
        <v>22.2</v>
      </c>
      <c r="G360" s="86">
        <v>27.4</v>
      </c>
      <c r="H360" s="86">
        <v>25.8</v>
      </c>
      <c r="I360" s="86">
        <v>0.6</v>
      </c>
      <c r="J360" s="86" t="s">
        <v>61</v>
      </c>
      <c r="K360" s="86">
        <v>28.9</v>
      </c>
      <c r="L360" s="86">
        <v>15.0</v>
      </c>
      <c r="M360" s="86"/>
      <c r="N360" s="86">
        <v>88.78</v>
      </c>
      <c r="O360" s="86"/>
      <c r="P360" s="87"/>
      <c r="Q360" s="102">
        <f>E362</f>
        <v>31.8</v>
      </c>
      <c r="R360" s="103">
        <f>F360</f>
        <v>22.2</v>
      </c>
      <c r="S360" s="103">
        <f>(Q360+R360)/2</f>
        <v>27</v>
      </c>
      <c r="T360" s="103">
        <f>IF(H360="","",6.1078*(10^(((7.5*H360)/(237.3+H360)))))</f>
        <v>33.21594473</v>
      </c>
      <c r="U360" s="22">
        <f t="shared" si="1"/>
        <v>31.93594473</v>
      </c>
      <c r="V360" s="103">
        <f>IF(G360="","",6.1078*(10^(((7.5*G360)/(237.3+G360)))))</f>
        <v>36.49517019</v>
      </c>
      <c r="W360" s="103">
        <f>IF(V360="","",(U360/V360)*100)</f>
        <v>87.50731829</v>
      </c>
      <c r="X360" s="103">
        <f>O358+L360-N360</f>
        <v>4.56</v>
      </c>
      <c r="Y360" s="91"/>
      <c r="Z360" s="92">
        <v>1.0</v>
      </c>
      <c r="AA360" s="92">
        <v>3.0</v>
      </c>
      <c r="AB360" s="92">
        <v>2.0</v>
      </c>
      <c r="AC360" s="93">
        <v>3.0</v>
      </c>
      <c r="AD360" s="88"/>
    </row>
    <row r="361" ht="15.75" customHeight="1">
      <c r="A361" s="4" t="s">
        <v>68</v>
      </c>
      <c r="B361" s="29">
        <v>44376.0</v>
      </c>
      <c r="C361" s="3">
        <v>0.625</v>
      </c>
      <c r="D361" s="74">
        <v>0.75</v>
      </c>
      <c r="E361" s="75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7"/>
      <c r="Q361" s="78"/>
      <c r="R361" s="79"/>
      <c r="S361" s="79"/>
      <c r="T361" s="79"/>
      <c r="U361" s="22" t="str">
        <f t="shared" si="1"/>
        <v/>
      </c>
      <c r="V361" s="79"/>
      <c r="W361" s="79"/>
      <c r="X361" s="80"/>
      <c r="Y361" s="81"/>
      <c r="Z361" s="82"/>
      <c r="AA361" s="82"/>
      <c r="AB361" s="82"/>
      <c r="AC361" s="83"/>
      <c r="AD361" s="78"/>
    </row>
    <row r="362" ht="15.75" customHeight="1">
      <c r="A362" s="8" t="s">
        <v>38</v>
      </c>
      <c r="B362" s="9">
        <v>44377.0</v>
      </c>
      <c r="C362" s="10">
        <v>0.375</v>
      </c>
      <c r="D362" s="84">
        <v>0.5</v>
      </c>
      <c r="E362" s="85">
        <v>31.8</v>
      </c>
      <c r="F362" s="86">
        <v>21.4</v>
      </c>
      <c r="G362" s="86">
        <v>28.8</v>
      </c>
      <c r="H362" s="86">
        <v>26.4</v>
      </c>
      <c r="I362" s="86">
        <v>1.6</v>
      </c>
      <c r="J362" s="86" t="s">
        <v>61</v>
      </c>
      <c r="K362" s="86">
        <v>27.7</v>
      </c>
      <c r="L362" s="86">
        <v>0.0</v>
      </c>
      <c r="M362" s="86"/>
      <c r="N362" s="86">
        <v>83.28</v>
      </c>
      <c r="O362" s="86"/>
      <c r="P362" s="87"/>
      <c r="Q362" s="102">
        <f>E364</f>
        <v>35.3</v>
      </c>
      <c r="R362" s="103">
        <f>F362</f>
        <v>21.4</v>
      </c>
      <c r="S362" s="103">
        <f>(Q362+R362)/2</f>
        <v>28.35</v>
      </c>
      <c r="T362" s="103">
        <f>IF(H362="","",6.1078*(10^(((7.5*H362)/(237.3+H362)))))</f>
        <v>34.41422945</v>
      </c>
      <c r="U362" s="22">
        <f t="shared" si="1"/>
        <v>32.49422945</v>
      </c>
      <c r="V362" s="103">
        <f>IF(G362="","",6.1078*(10^(((7.5*G362)/(237.3+G362)))))</f>
        <v>39.59220806</v>
      </c>
      <c r="W362" s="103">
        <f>IF(V362="","",(U362/V362)*100)</f>
        <v>82.07228402</v>
      </c>
      <c r="X362" s="103">
        <f>N360+L362-N362</f>
        <v>5.5</v>
      </c>
      <c r="Y362" s="91"/>
      <c r="Z362" s="92">
        <v>1.0</v>
      </c>
      <c r="AA362" s="92">
        <v>1.0</v>
      </c>
      <c r="AB362" s="92">
        <v>3.0</v>
      </c>
      <c r="AC362" s="93">
        <v>1.0</v>
      </c>
      <c r="AD362" s="88"/>
    </row>
    <row r="363" ht="15.75" customHeight="1">
      <c r="A363" s="4" t="s">
        <v>38</v>
      </c>
      <c r="B363" s="29">
        <v>44377.0</v>
      </c>
      <c r="C363" s="3">
        <v>0.625</v>
      </c>
      <c r="D363" s="74">
        <v>0.75</v>
      </c>
      <c r="E363" s="75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7"/>
      <c r="Q363" s="78"/>
      <c r="R363" s="79"/>
      <c r="S363" s="79"/>
      <c r="T363" s="79"/>
      <c r="U363" s="22" t="str">
        <f t="shared" si="1"/>
        <v/>
      </c>
      <c r="V363" s="79"/>
      <c r="W363" s="79"/>
      <c r="X363" s="80"/>
      <c r="Y363" s="81"/>
      <c r="Z363" s="82"/>
      <c r="AA363" s="82"/>
      <c r="AB363" s="82"/>
      <c r="AC363" s="83"/>
      <c r="AD363" s="78"/>
    </row>
    <row r="364" ht="15.75" customHeight="1">
      <c r="A364" s="8" t="s">
        <v>48</v>
      </c>
      <c r="B364" s="9">
        <v>44378.0</v>
      </c>
      <c r="C364" s="10">
        <v>0.375</v>
      </c>
      <c r="D364" s="84">
        <v>0.5</v>
      </c>
      <c r="E364" s="85">
        <v>35.3</v>
      </c>
      <c r="F364" s="86">
        <v>22.8</v>
      </c>
      <c r="G364" s="86">
        <v>30.1</v>
      </c>
      <c r="H364" s="86">
        <v>27.4</v>
      </c>
      <c r="I364" s="86">
        <v>2.2</v>
      </c>
      <c r="J364" s="86" t="s">
        <v>54</v>
      </c>
      <c r="K364" s="86">
        <v>29.1</v>
      </c>
      <c r="L364" s="86">
        <v>0.0</v>
      </c>
      <c r="M364" s="86"/>
      <c r="N364" s="86">
        <v>80.64</v>
      </c>
      <c r="O364" s="86"/>
      <c r="P364" s="87"/>
      <c r="Q364" s="102">
        <f>E366</f>
        <v>34.2</v>
      </c>
      <c r="R364" s="103">
        <f>F364</f>
        <v>22.8</v>
      </c>
      <c r="S364" s="103">
        <f>(Q364+R364)/2</f>
        <v>28.5</v>
      </c>
      <c r="T364" s="103">
        <f>IF(H364="","",6.1078*(10^(((7.5*H364)/(237.3+H364)))))</f>
        <v>36.49517019</v>
      </c>
      <c r="U364" s="22">
        <f t="shared" si="1"/>
        <v>34.33517019</v>
      </c>
      <c r="V364" s="103">
        <f>IF(G364="","",6.1078*(10^(((7.5*G364)/(237.3+G364)))))</f>
        <v>42.670295</v>
      </c>
      <c r="W364" s="103">
        <f>IF(V364="","",(U364/V364)*100)</f>
        <v>80.46621235</v>
      </c>
      <c r="X364" s="103">
        <f>N362+L364-N364</f>
        <v>2.64</v>
      </c>
      <c r="Y364" s="91"/>
      <c r="Z364" s="92">
        <v>1.0</v>
      </c>
      <c r="AA364" s="92">
        <v>1.0</v>
      </c>
      <c r="AB364" s="92">
        <v>3.0</v>
      </c>
      <c r="AC364" s="93">
        <v>1.0</v>
      </c>
      <c r="AD364" s="88"/>
    </row>
    <row r="365" ht="15.75" customHeight="1">
      <c r="A365" s="4" t="s">
        <v>48</v>
      </c>
      <c r="B365" s="29">
        <v>44378.0</v>
      </c>
      <c r="C365" s="3">
        <v>0.625</v>
      </c>
      <c r="D365" s="74">
        <v>0.75</v>
      </c>
      <c r="E365" s="75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7"/>
      <c r="Q365" s="78"/>
      <c r="R365" s="79"/>
      <c r="S365" s="79"/>
      <c r="T365" s="79"/>
      <c r="U365" s="22" t="str">
        <f t="shared" si="1"/>
        <v/>
      </c>
      <c r="V365" s="79"/>
      <c r="W365" s="79"/>
      <c r="X365" s="80"/>
      <c r="Y365" s="81"/>
      <c r="Z365" s="82"/>
      <c r="AA365" s="82"/>
      <c r="AB365" s="82"/>
      <c r="AC365" s="83"/>
      <c r="AD365" s="78"/>
    </row>
    <row r="366" ht="15.75" customHeight="1">
      <c r="A366" s="8" t="s">
        <v>53</v>
      </c>
      <c r="B366" s="9">
        <v>44379.0</v>
      </c>
      <c r="C366" s="10">
        <v>0.375</v>
      </c>
      <c r="D366" s="84">
        <v>0.5</v>
      </c>
      <c r="E366" s="85">
        <v>34.2</v>
      </c>
      <c r="F366" s="86">
        <v>22.5</v>
      </c>
      <c r="G366" s="86">
        <v>28.4</v>
      </c>
      <c r="H366" s="86">
        <v>26.4</v>
      </c>
      <c r="I366" s="86">
        <v>0.8</v>
      </c>
      <c r="J366" s="86" t="s">
        <v>70</v>
      </c>
      <c r="K366" s="86">
        <v>28.8</v>
      </c>
      <c r="L366" s="86">
        <v>2.75</v>
      </c>
      <c r="M366" s="86"/>
      <c r="N366" s="86">
        <v>77.18</v>
      </c>
      <c r="O366" s="86"/>
      <c r="P366" s="87"/>
      <c r="Q366" s="102">
        <f>E368</f>
        <v>31.6</v>
      </c>
      <c r="R366" s="103">
        <f>F366</f>
        <v>22.5</v>
      </c>
      <c r="S366" s="103">
        <f>(Q366+R366)/2</f>
        <v>27.05</v>
      </c>
      <c r="T366" s="103">
        <f>IF(H366="","",6.1078*(10^(((7.5*H366)/(237.3+H366)))))</f>
        <v>34.41422945</v>
      </c>
      <c r="U366" s="22">
        <f t="shared" si="1"/>
        <v>32.81422945</v>
      </c>
      <c r="V366" s="103">
        <f>IF(G366="","",6.1078*(10^(((7.5*G366)/(237.3+G366)))))</f>
        <v>38.68484051</v>
      </c>
      <c r="W366" s="103">
        <f>IF(V366="","",(U366/V366)*100)</f>
        <v>84.82451788</v>
      </c>
      <c r="X366" s="103">
        <f>N364+L366-N366</f>
        <v>6.21</v>
      </c>
      <c r="Y366" s="91"/>
      <c r="Z366" s="92">
        <v>1.0</v>
      </c>
      <c r="AA366" s="92">
        <v>1.0</v>
      </c>
      <c r="AB366" s="92">
        <v>3.0</v>
      </c>
      <c r="AC366" s="93">
        <v>2.0</v>
      </c>
      <c r="AD366" s="88"/>
    </row>
    <row r="367" ht="15.75" customHeight="1">
      <c r="A367" s="4" t="s">
        <v>53</v>
      </c>
      <c r="B367" s="29">
        <v>44379.0</v>
      </c>
      <c r="C367" s="3">
        <v>0.625</v>
      </c>
      <c r="D367" s="74">
        <v>0.75</v>
      </c>
      <c r="E367" s="75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7"/>
      <c r="Q367" s="78"/>
      <c r="R367" s="79"/>
      <c r="S367" s="79"/>
      <c r="T367" s="79"/>
      <c r="U367" s="22" t="str">
        <f t="shared" si="1"/>
        <v/>
      </c>
      <c r="V367" s="79"/>
      <c r="W367" s="79"/>
      <c r="X367" s="80"/>
      <c r="Y367" s="81"/>
      <c r="Z367" s="82"/>
      <c r="AA367" s="82"/>
      <c r="AB367" s="82"/>
      <c r="AC367" s="83"/>
      <c r="AD367" s="78"/>
    </row>
    <row r="368" ht="15.75" customHeight="1">
      <c r="A368" s="8" t="s">
        <v>98</v>
      </c>
      <c r="B368" s="9">
        <v>44380.0</v>
      </c>
      <c r="C368" s="10">
        <v>0.375</v>
      </c>
      <c r="D368" s="84">
        <v>0.5</v>
      </c>
      <c r="E368" s="85">
        <v>31.6</v>
      </c>
      <c r="F368" s="86">
        <v>21.4</v>
      </c>
      <c r="G368" s="86">
        <v>28.2</v>
      </c>
      <c r="H368" s="86">
        <v>26.1</v>
      </c>
      <c r="I368" s="86">
        <v>1.4</v>
      </c>
      <c r="J368" s="86" t="s">
        <v>70</v>
      </c>
      <c r="K368" s="86">
        <v>28.5</v>
      </c>
      <c r="L368" s="86">
        <v>13.0</v>
      </c>
      <c r="M368" s="86"/>
      <c r="N368" s="86">
        <v>83.1</v>
      </c>
      <c r="O368" s="86"/>
      <c r="P368" s="87"/>
      <c r="Q368" s="102">
        <f>E370</f>
        <v>32.8</v>
      </c>
      <c r="R368" s="103">
        <f>F368</f>
        <v>21.4</v>
      </c>
      <c r="S368" s="103">
        <f>(Q368+R368)/2</f>
        <v>27.1</v>
      </c>
      <c r="T368" s="103">
        <f>IF(H368="","",6.1078*(10^(((7.5*H368)/(237.3+H368)))))</f>
        <v>33.81046118</v>
      </c>
      <c r="U368" s="22">
        <f t="shared" si="1"/>
        <v>32.13046118</v>
      </c>
      <c r="V368" s="103">
        <f>IF(G368="","",6.1078*(10^(((7.5*G368)/(237.3+G368)))))</f>
        <v>38.23798312</v>
      </c>
      <c r="W368" s="103">
        <f>IF(V368="","",(U368/V368)*100)</f>
        <v>84.02760439</v>
      </c>
      <c r="X368" s="103">
        <f>N366+L368-N368</f>
        <v>7.08</v>
      </c>
      <c r="Y368" s="91"/>
      <c r="Z368" s="92">
        <v>1.0</v>
      </c>
      <c r="AA368" s="92">
        <v>1.0</v>
      </c>
      <c r="AB368" s="92">
        <v>3.0</v>
      </c>
      <c r="AC368" s="93">
        <v>2.0</v>
      </c>
      <c r="AD368" s="88"/>
    </row>
    <row r="369" ht="15.75" customHeight="1">
      <c r="A369" s="4" t="s">
        <v>98</v>
      </c>
      <c r="B369" s="29">
        <v>44380.0</v>
      </c>
      <c r="C369" s="3">
        <v>0.625</v>
      </c>
      <c r="D369" s="74">
        <v>0.75</v>
      </c>
      <c r="E369" s="75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7"/>
      <c r="Q369" s="78"/>
      <c r="R369" s="79"/>
      <c r="S369" s="79"/>
      <c r="T369" s="79"/>
      <c r="U369" s="22" t="str">
        <f t="shared" si="1"/>
        <v/>
      </c>
      <c r="V369" s="79"/>
      <c r="W369" s="79"/>
      <c r="X369" s="80"/>
      <c r="Y369" s="81"/>
      <c r="Z369" s="82"/>
      <c r="AA369" s="82"/>
      <c r="AB369" s="82"/>
      <c r="AC369" s="83"/>
      <c r="AD369" s="78"/>
    </row>
    <row r="370" ht="15.75" customHeight="1">
      <c r="A370" s="8" t="s">
        <v>91</v>
      </c>
      <c r="B370" s="9">
        <v>44381.0</v>
      </c>
      <c r="C370" s="10">
        <v>0.375</v>
      </c>
      <c r="D370" s="84">
        <v>0.5</v>
      </c>
      <c r="E370" s="85">
        <v>32.8</v>
      </c>
      <c r="F370" s="86">
        <v>22.4</v>
      </c>
      <c r="G370" s="86">
        <v>28.2</v>
      </c>
      <c r="H370" s="86">
        <v>26.8</v>
      </c>
      <c r="I370" s="86">
        <v>1.6</v>
      </c>
      <c r="J370" s="86" t="s">
        <v>65</v>
      </c>
      <c r="K370" s="86">
        <v>28.7</v>
      </c>
      <c r="L370" s="86">
        <v>4.75</v>
      </c>
      <c r="M370" s="86"/>
      <c r="N370" s="86">
        <v>82.14</v>
      </c>
      <c r="O370" s="86"/>
      <c r="P370" s="87"/>
      <c r="Q370" s="102">
        <f>E372</f>
        <v>31.6</v>
      </c>
      <c r="R370" s="103">
        <f>F370</f>
        <v>22.4</v>
      </c>
      <c r="S370" s="103">
        <f>(Q370+R370)/2</f>
        <v>27</v>
      </c>
      <c r="T370" s="103">
        <f>IF(H370="","",6.1078*(10^(((7.5*H370)/(237.3+H370)))))</f>
        <v>35.23385461</v>
      </c>
      <c r="U370" s="22">
        <f t="shared" si="1"/>
        <v>34.11385461</v>
      </c>
      <c r="V370" s="103">
        <f>IF(G370="","",6.1078*(10^(((7.5*G370)/(237.3+G370)))))</f>
        <v>38.23798312</v>
      </c>
      <c r="W370" s="103">
        <f>IF(V370="","",(U370/V370)*100)</f>
        <v>89.21457625</v>
      </c>
      <c r="X370" s="103">
        <f>N368+L370-N370</f>
        <v>5.71</v>
      </c>
      <c r="Y370" s="91"/>
      <c r="Z370" s="92">
        <v>1.0</v>
      </c>
      <c r="AA370" s="92">
        <v>1.0</v>
      </c>
      <c r="AB370" s="92">
        <v>2.0</v>
      </c>
      <c r="AC370" s="93">
        <v>3.0</v>
      </c>
      <c r="AD370" s="88"/>
    </row>
    <row r="371" ht="15.75" customHeight="1">
      <c r="A371" s="4" t="s">
        <v>91</v>
      </c>
      <c r="B371" s="29">
        <v>44381.0</v>
      </c>
      <c r="C371" s="3">
        <v>0.625</v>
      </c>
      <c r="D371" s="74">
        <v>0.75</v>
      </c>
      <c r="E371" s="75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7"/>
      <c r="Q371" s="78"/>
      <c r="R371" s="79"/>
      <c r="S371" s="79"/>
      <c r="T371" s="79"/>
      <c r="U371" s="22" t="str">
        <f t="shared" si="1"/>
        <v/>
      </c>
      <c r="V371" s="79"/>
      <c r="W371" s="79"/>
      <c r="X371" s="80"/>
      <c r="Y371" s="81"/>
      <c r="Z371" s="82"/>
      <c r="AA371" s="82"/>
      <c r="AB371" s="82"/>
      <c r="AC371" s="83"/>
      <c r="AD371" s="78"/>
    </row>
    <row r="372" ht="15.75" customHeight="1">
      <c r="A372" s="8" t="s">
        <v>64</v>
      </c>
      <c r="B372" s="9">
        <v>44382.0</v>
      </c>
      <c r="C372" s="10">
        <v>0.375</v>
      </c>
      <c r="D372" s="84">
        <v>0.5</v>
      </c>
      <c r="E372" s="85">
        <v>31.6</v>
      </c>
      <c r="F372" s="86">
        <v>22.2</v>
      </c>
      <c r="G372" s="86">
        <v>28.2</v>
      </c>
      <c r="H372" s="86">
        <v>26.4</v>
      </c>
      <c r="I372" s="86">
        <v>1.9</v>
      </c>
      <c r="J372" s="86" t="s">
        <v>61</v>
      </c>
      <c r="K372" s="86">
        <v>27.8</v>
      </c>
      <c r="L372" s="86">
        <v>15.75</v>
      </c>
      <c r="M372" s="86"/>
      <c r="N372" s="86">
        <v>93.84</v>
      </c>
      <c r="O372" s="86">
        <v>77.5</v>
      </c>
      <c r="P372" s="87"/>
      <c r="Q372" s="102">
        <f>E374</f>
        <v>33.6</v>
      </c>
      <c r="R372" s="103">
        <f>F372</f>
        <v>22.2</v>
      </c>
      <c r="S372" s="103">
        <f>(Q372+R372)/2</f>
        <v>27.9</v>
      </c>
      <c r="T372" s="103">
        <f>IF(H372="","",6.1078*(10^(((7.5*H372)/(237.3+H372)))))</f>
        <v>34.41422945</v>
      </c>
      <c r="U372" s="22">
        <f t="shared" si="1"/>
        <v>32.97422945</v>
      </c>
      <c r="V372" s="103">
        <f>IF(G372="","",6.1078*(10^(((7.5*G372)/(237.3+G372)))))</f>
        <v>38.23798312</v>
      </c>
      <c r="W372" s="103">
        <f>IF(V372="","",(U372/V372)*100)</f>
        <v>86.23422775</v>
      </c>
      <c r="X372" s="103">
        <f>N370+L372-N372</f>
        <v>4.05</v>
      </c>
      <c r="Y372" s="91"/>
      <c r="Z372" s="92">
        <v>1.0</v>
      </c>
      <c r="AA372" s="92">
        <v>1.0</v>
      </c>
      <c r="AB372" s="92">
        <v>3.0</v>
      </c>
      <c r="AC372" s="93">
        <v>2.0</v>
      </c>
      <c r="AD372" s="88"/>
    </row>
    <row r="373" ht="15.75" customHeight="1">
      <c r="A373" s="4" t="s">
        <v>64</v>
      </c>
      <c r="B373" s="29">
        <v>44382.0</v>
      </c>
      <c r="C373" s="3">
        <v>0.625</v>
      </c>
      <c r="D373" s="74">
        <v>0.75</v>
      </c>
      <c r="E373" s="75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7"/>
      <c r="Q373" s="78"/>
      <c r="R373" s="79"/>
      <c r="S373" s="79"/>
      <c r="T373" s="79"/>
      <c r="U373" s="22" t="str">
        <f t="shared" si="1"/>
        <v/>
      </c>
      <c r="V373" s="79"/>
      <c r="W373" s="79"/>
      <c r="X373" s="80"/>
      <c r="Y373" s="81"/>
      <c r="Z373" s="82"/>
      <c r="AA373" s="82"/>
      <c r="AB373" s="82"/>
      <c r="AC373" s="83"/>
      <c r="AD373" s="78"/>
    </row>
    <row r="374" ht="15.75" customHeight="1">
      <c r="A374" s="8" t="s">
        <v>68</v>
      </c>
      <c r="B374" s="9">
        <v>44383.0</v>
      </c>
      <c r="C374" s="10">
        <v>0.375</v>
      </c>
      <c r="D374" s="84">
        <v>0.5</v>
      </c>
      <c r="E374" s="85">
        <v>33.6</v>
      </c>
      <c r="F374" s="86">
        <v>21.6</v>
      </c>
      <c r="G374" s="86">
        <v>29.3</v>
      </c>
      <c r="H374" s="86">
        <v>27.0</v>
      </c>
      <c r="I374" s="86">
        <v>2.2</v>
      </c>
      <c r="J374" s="86" t="s">
        <v>54</v>
      </c>
      <c r="K374" s="86">
        <v>29.8</v>
      </c>
      <c r="L374" s="86">
        <v>1.0</v>
      </c>
      <c r="M374" s="86"/>
      <c r="N374" s="86">
        <v>78.02</v>
      </c>
      <c r="O374" s="86"/>
      <c r="P374" s="87"/>
      <c r="Q374" s="102">
        <f>E376</f>
        <v>34.4</v>
      </c>
      <c r="R374" s="103">
        <f>F374</f>
        <v>21.6</v>
      </c>
      <c r="S374" s="103">
        <f>(Q374+R374)/2</f>
        <v>28</v>
      </c>
      <c r="T374" s="103">
        <f>IF(H374="","",6.1078*(10^(((7.5*H374)/(237.3+H374)))))</f>
        <v>35.65000614</v>
      </c>
      <c r="U374" s="22">
        <f t="shared" si="1"/>
        <v>33.81000614</v>
      </c>
      <c r="V374" s="103">
        <f>IF(G374="","",6.1078*(10^(((7.5*G374)/(237.3+G374)))))</f>
        <v>40.7524173</v>
      </c>
      <c r="W374" s="103">
        <f>IF(V374="","",(U374/V374)*100)</f>
        <v>82.96441875</v>
      </c>
      <c r="X374" s="103">
        <f>O372+L374-N374</f>
        <v>0.48</v>
      </c>
      <c r="Y374" s="91"/>
      <c r="Z374" s="92">
        <v>1.0</v>
      </c>
      <c r="AA374" s="92">
        <v>1.0</v>
      </c>
      <c r="AB374" s="92">
        <v>2.0</v>
      </c>
      <c r="AC374" s="93">
        <v>2.0</v>
      </c>
      <c r="AD374" s="88"/>
    </row>
    <row r="375" ht="15.75" customHeight="1">
      <c r="A375" s="4" t="s">
        <v>68</v>
      </c>
      <c r="B375" s="29">
        <v>44383.0</v>
      </c>
      <c r="C375" s="3">
        <v>0.625</v>
      </c>
      <c r="D375" s="74">
        <v>0.75</v>
      </c>
      <c r="E375" s="75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7"/>
      <c r="Q375" s="78"/>
      <c r="R375" s="79"/>
      <c r="S375" s="79"/>
      <c r="T375" s="79"/>
      <c r="U375" s="22" t="str">
        <f t="shared" si="1"/>
        <v/>
      </c>
      <c r="V375" s="79"/>
      <c r="W375" s="79"/>
      <c r="X375" s="80"/>
      <c r="Y375" s="81"/>
      <c r="Z375" s="82"/>
      <c r="AA375" s="82"/>
      <c r="AB375" s="82"/>
      <c r="AC375" s="83"/>
      <c r="AD375" s="78"/>
    </row>
    <row r="376" ht="15.75" customHeight="1">
      <c r="A376" s="8" t="s">
        <v>38</v>
      </c>
      <c r="B376" s="9">
        <v>44384.0</v>
      </c>
      <c r="C376" s="10">
        <v>0.375</v>
      </c>
      <c r="D376" s="84">
        <v>0.5</v>
      </c>
      <c r="E376" s="85">
        <v>34.4</v>
      </c>
      <c r="F376" s="86">
        <v>20.8</v>
      </c>
      <c r="G376" s="86">
        <v>29.8</v>
      </c>
      <c r="H376" s="86">
        <v>27.4</v>
      </c>
      <c r="I376" s="86">
        <v>1.7</v>
      </c>
      <c r="J376" s="86" t="s">
        <v>61</v>
      </c>
      <c r="K376" s="86">
        <v>27.7</v>
      </c>
      <c r="L376" s="86">
        <v>0.5</v>
      </c>
      <c r="M376" s="86"/>
      <c r="N376" s="86">
        <v>70.48</v>
      </c>
      <c r="O376" s="86"/>
      <c r="P376" s="87"/>
      <c r="Q376" s="102">
        <f>E378</f>
        <v>34.8</v>
      </c>
      <c r="R376" s="103">
        <f>F376</f>
        <v>20.8</v>
      </c>
      <c r="S376" s="103">
        <f>(Q376+R376)/2</f>
        <v>27.8</v>
      </c>
      <c r="T376" s="103">
        <f>IF(H376="","",6.1078*(10^(((7.5*H376)/(237.3+H376)))))</f>
        <v>36.49517019</v>
      </c>
      <c r="U376" s="22">
        <f t="shared" si="1"/>
        <v>34.57517019</v>
      </c>
      <c r="V376" s="103">
        <f>IF(G376="","",6.1078*(10^(((7.5*G376)/(237.3+G376)))))</f>
        <v>41.94208964</v>
      </c>
      <c r="W376" s="103">
        <f>IF(V376="","",(U376/V376)*100)</f>
        <v>82.43549733</v>
      </c>
      <c r="X376" s="103">
        <f>N374+L376-N376</f>
        <v>8.04</v>
      </c>
      <c r="Y376" s="91"/>
      <c r="Z376" s="92">
        <v>1.0</v>
      </c>
      <c r="AA376" s="92">
        <v>1.0</v>
      </c>
      <c r="AB376" s="92">
        <v>3.0</v>
      </c>
      <c r="AC376" s="93">
        <v>1.0</v>
      </c>
      <c r="AD376" s="88"/>
    </row>
    <row r="377" ht="15.75" customHeight="1">
      <c r="A377" s="4" t="s">
        <v>38</v>
      </c>
      <c r="B377" s="29">
        <v>44384.0</v>
      </c>
      <c r="C377" s="3">
        <v>0.625</v>
      </c>
      <c r="D377" s="74">
        <v>0.75</v>
      </c>
      <c r="E377" s="75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7"/>
      <c r="Q377" s="78"/>
      <c r="R377" s="79"/>
      <c r="S377" s="79"/>
      <c r="T377" s="79"/>
      <c r="U377" s="22" t="str">
        <f t="shared" si="1"/>
        <v/>
      </c>
      <c r="V377" s="79"/>
      <c r="W377" s="79"/>
      <c r="X377" s="80"/>
      <c r="Y377" s="81"/>
      <c r="Z377" s="82"/>
      <c r="AA377" s="82"/>
      <c r="AB377" s="82"/>
      <c r="AC377" s="83"/>
      <c r="AD377" s="78"/>
    </row>
    <row r="378" ht="15.75" customHeight="1">
      <c r="A378" s="8" t="s">
        <v>48</v>
      </c>
      <c r="B378" s="9">
        <v>44385.0</v>
      </c>
      <c r="C378" s="10">
        <v>0.375</v>
      </c>
      <c r="D378" s="84">
        <v>0.5</v>
      </c>
      <c r="E378" s="85">
        <v>34.8</v>
      </c>
      <c r="F378" s="86">
        <v>22.2</v>
      </c>
      <c r="G378" s="86">
        <v>29.2</v>
      </c>
      <c r="H378" s="86">
        <v>27.0</v>
      </c>
      <c r="I378" s="86">
        <v>1.6</v>
      </c>
      <c r="J378" s="86" t="s">
        <v>61</v>
      </c>
      <c r="K378" s="86">
        <v>29.8</v>
      </c>
      <c r="L378" s="86">
        <v>0.0</v>
      </c>
      <c r="M378" s="86"/>
      <c r="N378" s="86">
        <v>64.82</v>
      </c>
      <c r="O378" s="86">
        <v>80.68</v>
      </c>
      <c r="P378" s="87"/>
      <c r="Q378" s="102">
        <f>E380</f>
        <v>34.2</v>
      </c>
      <c r="R378" s="103">
        <f>F378</f>
        <v>22.2</v>
      </c>
      <c r="S378" s="103">
        <f>(Q378+R378)/2</f>
        <v>28.2</v>
      </c>
      <c r="T378" s="103">
        <f>IF(H378="","",6.1078*(10^(((7.5*H378)/(237.3+H378)))))</f>
        <v>35.65000614</v>
      </c>
      <c r="U378" s="22">
        <f t="shared" si="1"/>
        <v>33.89000614</v>
      </c>
      <c r="V378" s="103">
        <f>IF(G378="","",6.1078*(10^(((7.5*G378)/(237.3+G378)))))</f>
        <v>40.51803823</v>
      </c>
      <c r="W378" s="103">
        <f>IF(V378="","",(U378/V378)*100)</f>
        <v>83.64177443</v>
      </c>
      <c r="X378" s="103">
        <f>N376+L378-N378</f>
        <v>5.66</v>
      </c>
      <c r="Y378" s="91"/>
      <c r="Z378" s="92">
        <v>1.0</v>
      </c>
      <c r="AA378" s="92">
        <v>1.0</v>
      </c>
      <c r="AB378" s="92">
        <v>2.0</v>
      </c>
      <c r="AC378" s="93">
        <v>2.0</v>
      </c>
      <c r="AD378" s="88"/>
    </row>
    <row r="379" ht="15.75" customHeight="1">
      <c r="A379" s="4" t="s">
        <v>48</v>
      </c>
      <c r="B379" s="29">
        <v>44385.0</v>
      </c>
      <c r="C379" s="3">
        <v>0.625</v>
      </c>
      <c r="D379" s="74">
        <v>0.75</v>
      </c>
      <c r="E379" s="75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7"/>
      <c r="Q379" s="78"/>
      <c r="R379" s="79"/>
      <c r="S379" s="79"/>
      <c r="T379" s="79"/>
      <c r="U379" s="22" t="str">
        <f t="shared" si="1"/>
        <v/>
      </c>
      <c r="V379" s="79"/>
      <c r="W379" s="79"/>
      <c r="X379" s="80"/>
      <c r="Y379" s="81"/>
      <c r="Z379" s="82"/>
      <c r="AA379" s="82"/>
      <c r="AB379" s="82"/>
      <c r="AC379" s="83"/>
      <c r="AD379" s="78"/>
    </row>
    <row r="380" ht="15.75" customHeight="1">
      <c r="A380" s="8" t="s">
        <v>53</v>
      </c>
      <c r="B380" s="9">
        <v>44386.0</v>
      </c>
      <c r="C380" s="10">
        <v>0.375</v>
      </c>
      <c r="D380" s="84">
        <v>0.5</v>
      </c>
      <c r="E380" s="85">
        <v>34.2</v>
      </c>
      <c r="F380" s="86">
        <v>22.0</v>
      </c>
      <c r="G380" s="86">
        <v>29.2</v>
      </c>
      <c r="H380" s="86">
        <v>26.5</v>
      </c>
      <c r="I380" s="86">
        <v>4.2</v>
      </c>
      <c r="J380" s="86" t="s">
        <v>61</v>
      </c>
      <c r="K380" s="86">
        <v>30.1</v>
      </c>
      <c r="L380" s="86">
        <v>0.0</v>
      </c>
      <c r="M380" s="86"/>
      <c r="N380" s="86">
        <v>73.76</v>
      </c>
      <c r="O380" s="86"/>
      <c r="P380" s="87"/>
      <c r="Q380" s="102">
        <f>E382</f>
        <v>33.4</v>
      </c>
      <c r="R380" s="103">
        <f>F380</f>
        <v>22</v>
      </c>
      <c r="S380" s="103">
        <f>(Q380+R380)/2</f>
        <v>27.7</v>
      </c>
      <c r="T380" s="103">
        <f>IF(H380="","",6.1078*(10^(((7.5*H380)/(237.3+H380)))))</f>
        <v>34.61756235</v>
      </c>
      <c r="U380" s="22">
        <f t="shared" si="1"/>
        <v>32.45756235</v>
      </c>
      <c r="V380" s="103">
        <f>IF(G380="","",6.1078*(10^(((7.5*G380)/(237.3+G380)))))</f>
        <v>40.51803823</v>
      </c>
      <c r="W380" s="103">
        <f>IF(V380="","",(U380/V380)*100)</f>
        <v>80.10645078</v>
      </c>
      <c r="X380" s="103">
        <f>O378+L380-N380</f>
        <v>6.92</v>
      </c>
      <c r="Y380" s="91"/>
      <c r="Z380" s="92">
        <v>1.0</v>
      </c>
      <c r="AA380" s="92">
        <v>1.0</v>
      </c>
      <c r="AB380" s="92">
        <v>3.0</v>
      </c>
      <c r="AC380" s="93">
        <v>2.0</v>
      </c>
      <c r="AD380" s="88"/>
    </row>
    <row r="381" ht="15.75" customHeight="1">
      <c r="A381" s="4" t="s">
        <v>53</v>
      </c>
      <c r="B381" s="29">
        <v>44386.0</v>
      </c>
      <c r="C381" s="3">
        <v>0.625</v>
      </c>
      <c r="D381" s="74">
        <v>0.75</v>
      </c>
      <c r="E381" s="75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7"/>
      <c r="Q381" s="78"/>
      <c r="R381" s="79"/>
      <c r="S381" s="79"/>
      <c r="T381" s="79"/>
      <c r="U381" s="22" t="str">
        <f t="shared" si="1"/>
        <v/>
      </c>
      <c r="V381" s="79"/>
      <c r="W381" s="79"/>
      <c r="X381" s="80"/>
      <c r="Y381" s="81"/>
      <c r="Z381" s="82"/>
      <c r="AA381" s="82"/>
      <c r="AB381" s="82"/>
      <c r="AC381" s="83"/>
      <c r="AD381" s="78"/>
    </row>
    <row r="382" ht="15.75" customHeight="1">
      <c r="A382" s="8" t="s">
        <v>98</v>
      </c>
      <c r="B382" s="9">
        <v>44387.0</v>
      </c>
      <c r="C382" s="10">
        <v>0.375</v>
      </c>
      <c r="D382" s="84">
        <v>0.5</v>
      </c>
      <c r="E382" s="85">
        <v>33.4</v>
      </c>
      <c r="F382" s="86">
        <v>21.8</v>
      </c>
      <c r="G382" s="86">
        <v>28.8</v>
      </c>
      <c r="H382" s="86">
        <v>26.6</v>
      </c>
      <c r="I382" s="86">
        <v>2.7</v>
      </c>
      <c r="J382" s="86" t="s">
        <v>61</v>
      </c>
      <c r="K382" s="86">
        <v>29.6</v>
      </c>
      <c r="L382" s="86">
        <v>0.0</v>
      </c>
      <c r="M382" s="86"/>
      <c r="N382" s="86">
        <v>68.84</v>
      </c>
      <c r="O382" s="86"/>
      <c r="P382" s="87"/>
      <c r="Q382" s="102">
        <f>E384</f>
        <v>32.4</v>
      </c>
      <c r="R382" s="103">
        <f>F382</f>
        <v>21.8</v>
      </c>
      <c r="S382" s="103">
        <f>(Q382+R382)/2</f>
        <v>27.1</v>
      </c>
      <c r="T382" s="103">
        <f>IF(H382="","",6.1078*(10^(((7.5*H382)/(237.3+H382)))))</f>
        <v>34.82194116</v>
      </c>
      <c r="U382" s="22">
        <f t="shared" si="1"/>
        <v>33.06194116</v>
      </c>
      <c r="V382" s="103">
        <f>IF(G382="","",6.1078*(10^(((7.5*G382)/(237.3+G382)))))</f>
        <v>39.59220806</v>
      </c>
      <c r="W382" s="103">
        <f>IF(V382="","",(U382/V382)*100)</f>
        <v>83.5061816</v>
      </c>
      <c r="X382" s="103">
        <f>N380+L382-N382</f>
        <v>4.92</v>
      </c>
      <c r="Y382" s="91"/>
      <c r="Z382" s="92">
        <v>1.0</v>
      </c>
      <c r="AA382" s="92">
        <v>1.0</v>
      </c>
      <c r="AB382" s="92">
        <v>3.0</v>
      </c>
      <c r="AC382" s="93">
        <v>1.0</v>
      </c>
      <c r="AD382" s="88"/>
    </row>
    <row r="383" ht="15.75" customHeight="1">
      <c r="A383" s="4" t="s">
        <v>98</v>
      </c>
      <c r="B383" s="29">
        <v>44387.0</v>
      </c>
      <c r="C383" s="3">
        <v>0.625</v>
      </c>
      <c r="D383" s="74">
        <v>0.75</v>
      </c>
      <c r="E383" s="75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7"/>
      <c r="Q383" s="78"/>
      <c r="R383" s="79"/>
      <c r="S383" s="79"/>
      <c r="T383" s="79"/>
      <c r="U383" s="22" t="str">
        <f t="shared" si="1"/>
        <v/>
      </c>
      <c r="V383" s="79"/>
      <c r="W383" s="79"/>
      <c r="X383" s="80"/>
      <c r="Y383" s="81"/>
      <c r="Z383" s="82"/>
      <c r="AA383" s="82"/>
      <c r="AB383" s="82"/>
      <c r="AC383" s="83"/>
      <c r="AD383" s="78"/>
    </row>
    <row r="384" ht="15.75" customHeight="1">
      <c r="A384" s="8" t="s">
        <v>91</v>
      </c>
      <c r="B384" s="9">
        <v>44388.0</v>
      </c>
      <c r="C384" s="10">
        <v>0.375</v>
      </c>
      <c r="D384" s="84">
        <v>0.5</v>
      </c>
      <c r="E384" s="85">
        <v>32.4</v>
      </c>
      <c r="F384" s="86">
        <v>22.2</v>
      </c>
      <c r="G384" s="86">
        <v>27.6</v>
      </c>
      <c r="H384" s="86">
        <v>26.1</v>
      </c>
      <c r="I384" s="86">
        <v>2.9</v>
      </c>
      <c r="J384" s="86" t="s">
        <v>70</v>
      </c>
      <c r="K384" s="86">
        <v>29.1</v>
      </c>
      <c r="L384" s="86">
        <v>18.25</v>
      </c>
      <c r="M384" s="86"/>
      <c r="N384" s="86">
        <v>78.84</v>
      </c>
      <c r="O384" s="86"/>
      <c r="P384" s="87"/>
      <c r="Q384" s="102">
        <f>E386</f>
        <v>32.4</v>
      </c>
      <c r="R384" s="103">
        <f>F384</f>
        <v>22.2</v>
      </c>
      <c r="S384" s="103">
        <f>(Q384+R384)/2</f>
        <v>27.3</v>
      </c>
      <c r="T384" s="103">
        <f>IF(H384="","",6.1078*(10^(((7.5*H384)/(237.3+H384)))))</f>
        <v>33.81046118</v>
      </c>
      <c r="U384" s="22">
        <f t="shared" si="1"/>
        <v>32.61046118</v>
      </c>
      <c r="V384" s="103">
        <f>IF(G384="","",6.1078*(10^(((7.5*G384)/(237.3+G384)))))</f>
        <v>36.92425667</v>
      </c>
      <c r="W384" s="103">
        <f>IF(V384="","",(U384/V384)*100)</f>
        <v>88.31717716</v>
      </c>
      <c r="X384" s="103">
        <f>N382+L384-N384</f>
        <v>8.25</v>
      </c>
      <c r="Y384" s="91"/>
      <c r="Z384" s="92">
        <v>1.0</v>
      </c>
      <c r="AA384" s="92">
        <v>1.0</v>
      </c>
      <c r="AB384" s="92">
        <v>3.0</v>
      </c>
      <c r="AC384" s="93">
        <v>1.0</v>
      </c>
      <c r="AD384" s="88"/>
    </row>
    <row r="385" ht="15.75" customHeight="1">
      <c r="A385" s="4" t="s">
        <v>91</v>
      </c>
      <c r="B385" s="29">
        <v>44388.0</v>
      </c>
      <c r="C385" s="3">
        <v>0.625</v>
      </c>
      <c r="D385" s="74">
        <v>0.75</v>
      </c>
      <c r="E385" s="75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7"/>
      <c r="Q385" s="78"/>
      <c r="R385" s="79"/>
      <c r="S385" s="79"/>
      <c r="T385" s="79"/>
      <c r="U385" s="22" t="str">
        <f t="shared" si="1"/>
        <v/>
      </c>
      <c r="V385" s="79"/>
      <c r="W385" s="79"/>
      <c r="X385" s="80"/>
      <c r="Y385" s="81"/>
      <c r="Z385" s="82"/>
      <c r="AA385" s="82"/>
      <c r="AB385" s="82"/>
      <c r="AC385" s="83"/>
      <c r="AD385" s="78"/>
    </row>
    <row r="386" ht="15.75" customHeight="1">
      <c r="A386" s="8" t="s">
        <v>64</v>
      </c>
      <c r="B386" s="9">
        <v>44389.0</v>
      </c>
      <c r="C386" s="10">
        <v>0.375</v>
      </c>
      <c r="D386" s="84">
        <v>0.5</v>
      </c>
      <c r="E386" s="85">
        <v>32.4</v>
      </c>
      <c r="F386" s="86">
        <v>22.4</v>
      </c>
      <c r="G386" s="86">
        <v>29.0</v>
      </c>
      <c r="H386" s="86">
        <v>26.8</v>
      </c>
      <c r="I386" s="86">
        <v>2.7</v>
      </c>
      <c r="J386" s="86" t="s">
        <v>70</v>
      </c>
      <c r="K386" s="86">
        <v>29.1</v>
      </c>
      <c r="L386" s="86">
        <v>0.0</v>
      </c>
      <c r="M386" s="86"/>
      <c r="N386" s="86">
        <v>73.32</v>
      </c>
      <c r="O386" s="86"/>
      <c r="P386" s="87"/>
      <c r="Q386" s="102">
        <f>E388</f>
        <v>33.6</v>
      </c>
      <c r="R386" s="103">
        <f>F386</f>
        <v>22.4</v>
      </c>
      <c r="S386" s="103">
        <f>(Q386+R386)/2</f>
        <v>28</v>
      </c>
      <c r="T386" s="103">
        <f>IF(H386="","",6.1078*(10^(((7.5*H386)/(237.3+H386)))))</f>
        <v>35.23385461</v>
      </c>
      <c r="U386" s="22">
        <f t="shared" si="1"/>
        <v>33.47385461</v>
      </c>
      <c r="V386" s="103">
        <f>IF(G386="","",6.1078*(10^(((7.5*G386)/(237.3+G386)))))</f>
        <v>40.05279577</v>
      </c>
      <c r="W386" s="103">
        <f>IF(V386="","",(U386/V386)*100)</f>
        <v>83.57432724</v>
      </c>
      <c r="X386" s="103">
        <f>N384+L386-N386</f>
        <v>5.52</v>
      </c>
      <c r="Y386" s="91"/>
      <c r="Z386" s="92">
        <v>1.0</v>
      </c>
      <c r="AA386" s="92">
        <v>1.0</v>
      </c>
      <c r="AB386" s="92">
        <v>1.0</v>
      </c>
      <c r="AC386" s="93">
        <v>1.0</v>
      </c>
      <c r="AD386" s="88"/>
    </row>
    <row r="387" ht="15.75" customHeight="1">
      <c r="A387" s="4" t="s">
        <v>64</v>
      </c>
      <c r="B387" s="29">
        <v>44389.0</v>
      </c>
      <c r="C387" s="3">
        <v>0.625</v>
      </c>
      <c r="D387" s="74">
        <v>0.75</v>
      </c>
      <c r="E387" s="75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7"/>
      <c r="Q387" s="78"/>
      <c r="R387" s="79"/>
      <c r="S387" s="79"/>
      <c r="T387" s="79"/>
      <c r="U387" s="22" t="str">
        <f t="shared" si="1"/>
        <v/>
      </c>
      <c r="V387" s="79"/>
      <c r="W387" s="79"/>
      <c r="X387" s="80"/>
      <c r="Y387" s="81"/>
      <c r="Z387" s="82"/>
      <c r="AA387" s="82"/>
      <c r="AB387" s="82"/>
      <c r="AC387" s="83"/>
      <c r="AD387" s="78"/>
    </row>
    <row r="388" ht="15.75" customHeight="1">
      <c r="A388" s="8" t="s">
        <v>68</v>
      </c>
      <c r="B388" s="9">
        <v>44390.0</v>
      </c>
      <c r="C388" s="10">
        <v>0.375</v>
      </c>
      <c r="D388" s="84">
        <v>0.5</v>
      </c>
      <c r="E388" s="85">
        <v>33.6</v>
      </c>
      <c r="F388" s="86">
        <v>22.4</v>
      </c>
      <c r="G388" s="86">
        <v>26.0</v>
      </c>
      <c r="H388" s="86">
        <v>25.4</v>
      </c>
      <c r="I388" s="86">
        <v>0.5</v>
      </c>
      <c r="J388" s="86" t="s">
        <v>70</v>
      </c>
      <c r="K388" s="86">
        <v>28.3</v>
      </c>
      <c r="L388" s="86">
        <v>20.0</v>
      </c>
      <c r="M388" s="86"/>
      <c r="N388" s="86">
        <v>84.1</v>
      </c>
      <c r="O388" s="86">
        <v>67.18</v>
      </c>
      <c r="P388" s="87"/>
      <c r="Q388" s="102">
        <f>E390</f>
        <v>32.2</v>
      </c>
      <c r="R388" s="103">
        <f>F388</f>
        <v>22.4</v>
      </c>
      <c r="S388" s="103">
        <f>(Q388+R388)/2</f>
        <v>27.3</v>
      </c>
      <c r="T388" s="103">
        <f>IF(H388="","",6.1078*(10^(((7.5*H388)/(237.3+H388)))))</f>
        <v>32.43744129</v>
      </c>
      <c r="U388" s="22">
        <f t="shared" si="1"/>
        <v>31.95744129</v>
      </c>
      <c r="V388" s="103">
        <f>IF(G388="","",6.1078*(10^(((7.5*G388)/(237.3+G388)))))</f>
        <v>33.61126698</v>
      </c>
      <c r="W388" s="103">
        <f>IF(V388="","",(U388/V388)*100)</f>
        <v>95.07954968</v>
      </c>
      <c r="X388" s="103">
        <f>N386+L388-N388</f>
        <v>9.22</v>
      </c>
      <c r="Y388" s="91"/>
      <c r="Z388" s="92">
        <v>1.0</v>
      </c>
      <c r="AA388" s="92">
        <v>1.0</v>
      </c>
      <c r="AB388" s="92">
        <v>2.0</v>
      </c>
      <c r="AC388" s="93">
        <v>3.0</v>
      </c>
      <c r="AD388" s="88"/>
    </row>
    <row r="389" ht="15.75" customHeight="1">
      <c r="A389" s="4" t="s">
        <v>68</v>
      </c>
      <c r="B389" s="29">
        <v>44390.0</v>
      </c>
      <c r="C389" s="3">
        <v>0.625</v>
      </c>
      <c r="D389" s="74">
        <v>0.75</v>
      </c>
      <c r="E389" s="75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7"/>
      <c r="Q389" s="78"/>
      <c r="R389" s="79"/>
      <c r="S389" s="79"/>
      <c r="T389" s="79"/>
      <c r="U389" s="22" t="str">
        <f t="shared" si="1"/>
        <v/>
      </c>
      <c r="V389" s="79"/>
      <c r="W389" s="79"/>
      <c r="X389" s="80"/>
      <c r="Y389" s="81"/>
      <c r="Z389" s="82"/>
      <c r="AA389" s="82"/>
      <c r="AB389" s="82"/>
      <c r="AC389" s="83"/>
      <c r="AD389" s="78"/>
    </row>
    <row r="390" ht="15.75" customHeight="1">
      <c r="A390" s="8" t="s">
        <v>38</v>
      </c>
      <c r="B390" s="9">
        <v>44391.0</v>
      </c>
      <c r="C390" s="10">
        <v>0.375</v>
      </c>
      <c r="D390" s="84">
        <v>0.5</v>
      </c>
      <c r="E390" s="85">
        <v>32.2</v>
      </c>
      <c r="F390" s="86">
        <v>22.4</v>
      </c>
      <c r="G390" s="86">
        <v>28.6</v>
      </c>
      <c r="H390" s="86">
        <v>26.8</v>
      </c>
      <c r="I390" s="86">
        <v>3.1</v>
      </c>
      <c r="J390" s="86" t="s">
        <v>61</v>
      </c>
      <c r="K390" s="86">
        <v>28.2</v>
      </c>
      <c r="L390" s="86">
        <v>10.0</v>
      </c>
      <c r="M390" s="86"/>
      <c r="N390" s="86">
        <v>70.12</v>
      </c>
      <c r="O390" s="86"/>
      <c r="P390" s="87"/>
      <c r="Q390" s="102">
        <f>E392</f>
        <v>33.6</v>
      </c>
      <c r="R390" s="103">
        <f>F390</f>
        <v>22.4</v>
      </c>
      <c r="S390" s="103">
        <f>(Q390+R390)/2</f>
        <v>28</v>
      </c>
      <c r="T390" s="103">
        <f>IF(H390="","",6.1078*(10^(((7.5*H390)/(237.3+H390)))))</f>
        <v>35.23385461</v>
      </c>
      <c r="U390" s="22">
        <f t="shared" si="1"/>
        <v>33.79385461</v>
      </c>
      <c r="V390" s="103">
        <f>IF(G390="","",6.1078*(10^(((7.5*G390)/(237.3+G390)))))</f>
        <v>39.13623594</v>
      </c>
      <c r="W390" s="103">
        <f>IF(V390="","",(U390/V390)*100)</f>
        <v>86.34927145</v>
      </c>
      <c r="X390" s="103">
        <f>O388+L390-N390</f>
        <v>7.06</v>
      </c>
      <c r="Y390" s="91"/>
      <c r="Z390" s="92">
        <v>1.0</v>
      </c>
      <c r="AA390" s="92">
        <v>1.0</v>
      </c>
      <c r="AB390" s="92">
        <v>2.0</v>
      </c>
      <c r="AC390" s="93">
        <v>2.0</v>
      </c>
      <c r="AD390" s="88"/>
    </row>
    <row r="391" ht="15.75" customHeight="1">
      <c r="A391" s="4" t="s">
        <v>38</v>
      </c>
      <c r="B391" s="29">
        <v>44391.0</v>
      </c>
      <c r="C391" s="3">
        <v>0.625</v>
      </c>
      <c r="D391" s="74">
        <v>0.75</v>
      </c>
      <c r="E391" s="75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7"/>
      <c r="Q391" s="78"/>
      <c r="R391" s="79"/>
      <c r="S391" s="79"/>
      <c r="T391" s="79"/>
      <c r="U391" s="22" t="str">
        <f t="shared" si="1"/>
        <v/>
      </c>
      <c r="V391" s="79"/>
      <c r="W391" s="79"/>
      <c r="X391" s="80"/>
      <c r="Y391" s="81"/>
      <c r="Z391" s="82"/>
      <c r="AA391" s="82"/>
      <c r="AB391" s="82"/>
      <c r="AC391" s="83"/>
      <c r="AD391" s="78"/>
    </row>
    <row r="392" ht="15.75" customHeight="1">
      <c r="A392" s="8" t="s">
        <v>48</v>
      </c>
      <c r="B392" s="9">
        <v>44392.0</v>
      </c>
      <c r="C392" s="10">
        <v>0.375</v>
      </c>
      <c r="D392" s="84">
        <v>0.5</v>
      </c>
      <c r="E392" s="85">
        <v>33.6</v>
      </c>
      <c r="F392" s="86">
        <v>20.8</v>
      </c>
      <c r="G392" s="86">
        <v>28.2</v>
      </c>
      <c r="H392" s="86">
        <v>26.4</v>
      </c>
      <c r="I392" s="86">
        <v>3.4</v>
      </c>
      <c r="J392" s="86" t="s">
        <v>70</v>
      </c>
      <c r="K392" s="86">
        <v>30.5</v>
      </c>
      <c r="L392" s="86">
        <v>17.5</v>
      </c>
      <c r="M392" s="86"/>
      <c r="N392" s="86">
        <v>81.32</v>
      </c>
      <c r="O392" s="86"/>
      <c r="P392" s="87"/>
      <c r="Q392" s="102">
        <f>E394</f>
        <v>34.4</v>
      </c>
      <c r="R392" s="103">
        <f>F392</f>
        <v>20.8</v>
      </c>
      <c r="S392" s="103">
        <f>(Q392+R392)/2</f>
        <v>27.6</v>
      </c>
      <c r="T392" s="103">
        <f>IF(H392="","",6.1078*(10^(((7.5*H392)/(237.3+H392)))))</f>
        <v>34.41422945</v>
      </c>
      <c r="U392" s="22">
        <f t="shared" si="1"/>
        <v>32.97422945</v>
      </c>
      <c r="V392" s="103">
        <f>IF(G392="","",6.1078*(10^(((7.5*G392)/(237.3+G392)))))</f>
        <v>38.23798312</v>
      </c>
      <c r="W392" s="103">
        <f>IF(V392="","",(U392/V392)*100)</f>
        <v>86.23422775</v>
      </c>
      <c r="X392" s="103">
        <f>N390+L392-N392</f>
        <v>6.3</v>
      </c>
      <c r="Y392" s="91"/>
      <c r="Z392" s="92">
        <v>1.0</v>
      </c>
      <c r="AA392" s="92">
        <v>1.0</v>
      </c>
      <c r="AB392" s="92">
        <v>3.0</v>
      </c>
      <c r="AC392" s="93">
        <v>1.0</v>
      </c>
      <c r="AD392" s="88"/>
    </row>
    <row r="393" ht="15.75" customHeight="1">
      <c r="A393" s="4" t="s">
        <v>48</v>
      </c>
      <c r="B393" s="29">
        <v>44392.0</v>
      </c>
      <c r="C393" s="3">
        <v>0.625</v>
      </c>
      <c r="D393" s="74">
        <v>0.75</v>
      </c>
      <c r="E393" s="75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7"/>
      <c r="Q393" s="78"/>
      <c r="R393" s="79"/>
      <c r="S393" s="79"/>
      <c r="T393" s="79"/>
      <c r="U393" s="22" t="str">
        <f t="shared" si="1"/>
        <v/>
      </c>
      <c r="V393" s="79"/>
      <c r="W393" s="79"/>
      <c r="X393" s="80"/>
      <c r="Y393" s="81"/>
      <c r="Z393" s="82"/>
      <c r="AA393" s="82"/>
      <c r="AB393" s="82"/>
      <c r="AC393" s="83"/>
      <c r="AD393" s="78"/>
    </row>
    <row r="394" ht="15.75" customHeight="1">
      <c r="A394" s="8" t="s">
        <v>53</v>
      </c>
      <c r="B394" s="9">
        <v>44393.0</v>
      </c>
      <c r="C394" s="10">
        <v>0.375</v>
      </c>
      <c r="D394" s="84">
        <v>0.5</v>
      </c>
      <c r="E394" s="85">
        <v>34.4</v>
      </c>
      <c r="F394" s="86">
        <v>22.2</v>
      </c>
      <c r="G394" s="86">
        <v>26.4</v>
      </c>
      <c r="H394" s="86">
        <v>25.4</v>
      </c>
      <c r="I394" s="86">
        <v>0.9</v>
      </c>
      <c r="J394" s="86" t="s">
        <v>61</v>
      </c>
      <c r="K394" s="86">
        <v>28.3</v>
      </c>
      <c r="L394" s="86">
        <v>23.25</v>
      </c>
      <c r="M394" s="86"/>
      <c r="N394" s="86">
        <v>93.16</v>
      </c>
      <c r="O394" s="86">
        <v>66.64</v>
      </c>
      <c r="P394" s="87"/>
      <c r="Q394" s="102">
        <f>E396</f>
        <v>34.6</v>
      </c>
      <c r="R394" s="103">
        <f>F394</f>
        <v>22.2</v>
      </c>
      <c r="S394" s="103">
        <f>(Q394+R394)/2</f>
        <v>28.4</v>
      </c>
      <c r="T394" s="103">
        <f>IF(H394="","",6.1078*(10^(((7.5*H394)/(237.3+H394)))))</f>
        <v>32.43744129</v>
      </c>
      <c r="U394" s="22">
        <f t="shared" si="1"/>
        <v>31.63744129</v>
      </c>
      <c r="V394" s="103">
        <f>IF(G394="","",6.1078*(10^(((7.5*G394)/(237.3+G394)))))</f>
        <v>34.41422945</v>
      </c>
      <c r="W394" s="103">
        <f>IF(V394="","",(U394/V394)*100)</f>
        <v>91.93127899</v>
      </c>
      <c r="X394" s="103">
        <f>N392+L394-N394</f>
        <v>11.41</v>
      </c>
      <c r="Y394" s="91"/>
      <c r="Z394" s="92">
        <v>1.0</v>
      </c>
      <c r="AA394" s="92">
        <v>1.0</v>
      </c>
      <c r="AB394" s="92">
        <v>2.0</v>
      </c>
      <c r="AC394" s="93">
        <v>3.0</v>
      </c>
      <c r="AD394" s="88"/>
    </row>
    <row r="395" ht="15.75" customHeight="1">
      <c r="A395" s="4" t="s">
        <v>53</v>
      </c>
      <c r="B395" s="29">
        <v>44393.0</v>
      </c>
      <c r="C395" s="3">
        <v>0.625</v>
      </c>
      <c r="D395" s="74">
        <v>0.75</v>
      </c>
      <c r="E395" s="75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7"/>
      <c r="Q395" s="78"/>
      <c r="R395" s="79"/>
      <c r="S395" s="79"/>
      <c r="T395" s="79"/>
      <c r="U395" s="22" t="str">
        <f t="shared" si="1"/>
        <v/>
      </c>
      <c r="V395" s="79"/>
      <c r="W395" s="79"/>
      <c r="X395" s="80"/>
      <c r="Y395" s="81"/>
      <c r="Z395" s="82"/>
      <c r="AA395" s="82"/>
      <c r="AB395" s="82"/>
      <c r="AC395" s="83"/>
      <c r="AD395" s="78"/>
    </row>
    <row r="396" ht="15.75" customHeight="1">
      <c r="A396" s="8" t="s">
        <v>98</v>
      </c>
      <c r="B396" s="9">
        <v>44394.0</v>
      </c>
      <c r="C396" s="10">
        <v>0.375</v>
      </c>
      <c r="D396" s="84">
        <v>0.5</v>
      </c>
      <c r="E396" s="85">
        <v>34.6</v>
      </c>
      <c r="F396" s="86">
        <v>21.2</v>
      </c>
      <c r="G396" s="86">
        <v>28.6</v>
      </c>
      <c r="H396" s="86">
        <v>26.8</v>
      </c>
      <c r="I396" s="86">
        <v>2.1</v>
      </c>
      <c r="J396" s="86" t="s">
        <v>70</v>
      </c>
      <c r="K396" s="86">
        <v>29.9</v>
      </c>
      <c r="L396" s="86">
        <v>3.75</v>
      </c>
      <c r="M396" s="86"/>
      <c r="N396" s="86">
        <v>65.68</v>
      </c>
      <c r="O396" s="86"/>
      <c r="P396" s="87"/>
      <c r="Q396" s="102">
        <f>E398</f>
        <v>29.1</v>
      </c>
      <c r="R396" s="103">
        <f>F396</f>
        <v>21.2</v>
      </c>
      <c r="S396" s="103">
        <f>(Q396+R396)/2</f>
        <v>25.15</v>
      </c>
      <c r="T396" s="103">
        <f>IF(H396="","",6.1078*(10^(((7.5*H396)/(237.3+H396)))))</f>
        <v>35.23385461</v>
      </c>
      <c r="U396" s="22">
        <f t="shared" si="1"/>
        <v>33.79385461</v>
      </c>
      <c r="V396" s="103">
        <f>IF(G396="","",6.1078*(10^(((7.5*G396)/(237.3+G396)))))</f>
        <v>39.13623594</v>
      </c>
      <c r="W396" s="103">
        <f>IF(V396="","",(U396/V396)*100)</f>
        <v>86.34927145</v>
      </c>
      <c r="X396" s="103">
        <f>O394+L396-N396</f>
        <v>4.71</v>
      </c>
      <c r="Y396" s="91"/>
      <c r="Z396" s="92">
        <v>1.0</v>
      </c>
      <c r="AA396" s="92">
        <v>1.0</v>
      </c>
      <c r="AB396" s="92">
        <v>3.0</v>
      </c>
      <c r="AC396" s="93">
        <v>2.0</v>
      </c>
      <c r="AD396" s="88"/>
    </row>
    <row r="397" ht="15.75" customHeight="1">
      <c r="A397" s="4" t="s">
        <v>98</v>
      </c>
      <c r="B397" s="29">
        <v>44394.0</v>
      </c>
      <c r="C397" s="3">
        <v>0.625</v>
      </c>
      <c r="D397" s="74">
        <v>0.75</v>
      </c>
      <c r="E397" s="75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7"/>
      <c r="Q397" s="78"/>
      <c r="R397" s="79"/>
      <c r="S397" s="79"/>
      <c r="T397" s="79"/>
      <c r="U397" s="22" t="str">
        <f t="shared" si="1"/>
        <v/>
      </c>
      <c r="V397" s="79"/>
      <c r="W397" s="79"/>
      <c r="X397" s="80"/>
      <c r="Y397" s="81"/>
      <c r="Z397" s="82"/>
      <c r="AA397" s="82"/>
      <c r="AB397" s="82"/>
      <c r="AC397" s="83"/>
      <c r="AD397" s="78"/>
    </row>
    <row r="398" ht="15.75" customHeight="1">
      <c r="A398" s="8" t="s">
        <v>91</v>
      </c>
      <c r="B398" s="9">
        <v>44395.0</v>
      </c>
      <c r="C398" s="10">
        <v>0.375</v>
      </c>
      <c r="D398" s="84">
        <v>0.5</v>
      </c>
      <c r="E398" s="85">
        <v>29.1</v>
      </c>
      <c r="F398" s="86">
        <v>22.2</v>
      </c>
      <c r="G398" s="86">
        <v>28.8</v>
      </c>
      <c r="H398" s="86">
        <v>26.4</v>
      </c>
      <c r="I398" s="86">
        <v>2.2</v>
      </c>
      <c r="J398" s="86" t="s">
        <v>70</v>
      </c>
      <c r="K398" s="86">
        <v>32.9</v>
      </c>
      <c r="L398" s="86">
        <v>0.0</v>
      </c>
      <c r="M398" s="86"/>
      <c r="N398" s="86">
        <v>61.48</v>
      </c>
      <c r="O398" s="86"/>
      <c r="P398" s="87"/>
      <c r="Q398" s="102">
        <f>E400</f>
        <v>34.8</v>
      </c>
      <c r="R398" s="103">
        <f>F398</f>
        <v>22.2</v>
      </c>
      <c r="S398" s="103">
        <f>(Q398+R398)/2</f>
        <v>28.5</v>
      </c>
      <c r="T398" s="103">
        <f>IF(H398="","",6.1078*(10^(((7.5*H398)/(237.3+H398)))))</f>
        <v>34.41422945</v>
      </c>
      <c r="U398" s="22">
        <f t="shared" si="1"/>
        <v>32.49422945</v>
      </c>
      <c r="V398" s="103">
        <f>IF(G398="","",6.1078*(10^(((7.5*G398)/(237.3+G398)))))</f>
        <v>39.59220806</v>
      </c>
      <c r="W398" s="103">
        <f>IF(V398="","",(U398/V398)*100)</f>
        <v>82.07228402</v>
      </c>
      <c r="X398" s="103">
        <f>N396+L398-N398</f>
        <v>4.2</v>
      </c>
      <c r="Y398" s="91"/>
      <c r="Z398" s="92">
        <v>1.0</v>
      </c>
      <c r="AA398" s="92">
        <v>1.0</v>
      </c>
      <c r="AB398" s="92">
        <v>2.0</v>
      </c>
      <c r="AC398" s="93">
        <v>1.0</v>
      </c>
      <c r="AD398" s="88"/>
    </row>
    <row r="399" ht="15.75" customHeight="1">
      <c r="A399" s="4" t="s">
        <v>91</v>
      </c>
      <c r="B399" s="29">
        <v>44395.0</v>
      </c>
      <c r="C399" s="3">
        <v>0.625</v>
      </c>
      <c r="D399" s="74">
        <v>0.75</v>
      </c>
      <c r="E399" s="75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7"/>
      <c r="Q399" s="78"/>
      <c r="R399" s="79"/>
      <c r="S399" s="79"/>
      <c r="T399" s="79"/>
      <c r="U399" s="22" t="str">
        <f t="shared" si="1"/>
        <v/>
      </c>
      <c r="V399" s="79"/>
      <c r="W399" s="79"/>
      <c r="X399" s="80"/>
      <c r="Y399" s="81"/>
      <c r="Z399" s="82"/>
      <c r="AA399" s="82"/>
      <c r="AB399" s="82"/>
      <c r="AC399" s="83"/>
      <c r="AD399" s="78"/>
    </row>
    <row r="400" ht="15.75" customHeight="1">
      <c r="A400" s="8" t="s">
        <v>64</v>
      </c>
      <c r="B400" s="9">
        <v>44396.0</v>
      </c>
      <c r="C400" s="10">
        <v>0.375</v>
      </c>
      <c r="D400" s="84">
        <v>0.5</v>
      </c>
      <c r="E400" s="85">
        <v>34.8</v>
      </c>
      <c r="F400" s="86">
        <v>21.8</v>
      </c>
      <c r="G400" s="86">
        <v>28.2</v>
      </c>
      <c r="H400" s="86">
        <v>27.2</v>
      </c>
      <c r="I400" s="86">
        <v>0.4</v>
      </c>
      <c r="J400" s="86" t="s">
        <v>61</v>
      </c>
      <c r="K400" s="86">
        <v>29.8</v>
      </c>
      <c r="L400" s="86">
        <v>4.0</v>
      </c>
      <c r="M400" s="86"/>
      <c r="N400" s="86">
        <v>60.64</v>
      </c>
      <c r="O400" s="86"/>
      <c r="P400" s="87"/>
      <c r="Q400" s="102">
        <f>E402</f>
        <v>30</v>
      </c>
      <c r="R400" s="103">
        <f>F400</f>
        <v>21.8</v>
      </c>
      <c r="S400" s="103">
        <f>(Q400+R400)/2</f>
        <v>25.9</v>
      </c>
      <c r="T400" s="103">
        <f>IF(H400="","",6.1078*(10^(((7.5*H400)/(237.3+H400)))))</f>
        <v>36.07043238</v>
      </c>
      <c r="U400" s="22">
        <f t="shared" si="1"/>
        <v>35.27043238</v>
      </c>
      <c r="V400" s="103">
        <f>IF(G400="","",6.1078*(10^(((7.5*G400)/(237.3+G400)))))</f>
        <v>38.23798312</v>
      </c>
      <c r="W400" s="103">
        <f>IF(V400="","",(U400/V400)*100)</f>
        <v>92.23925925</v>
      </c>
      <c r="X400" s="103">
        <f>N398+L400-N400</f>
        <v>4.84</v>
      </c>
      <c r="Y400" s="91"/>
      <c r="Z400" s="92">
        <v>1.0</v>
      </c>
      <c r="AA400" s="92">
        <v>1.0</v>
      </c>
      <c r="AB400" s="92">
        <v>2.0</v>
      </c>
      <c r="AC400" s="93">
        <v>2.0</v>
      </c>
      <c r="AD400" s="88"/>
    </row>
    <row r="401" ht="15.75" customHeight="1">
      <c r="A401" s="4" t="s">
        <v>64</v>
      </c>
      <c r="B401" s="29">
        <v>44396.0</v>
      </c>
      <c r="C401" s="3">
        <v>0.625</v>
      </c>
      <c r="D401" s="74">
        <v>0.75</v>
      </c>
      <c r="E401" s="75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7"/>
      <c r="Q401" s="78"/>
      <c r="R401" s="79"/>
      <c r="S401" s="79"/>
      <c r="T401" s="79"/>
      <c r="U401" s="22" t="str">
        <f t="shared" si="1"/>
        <v/>
      </c>
      <c r="V401" s="79"/>
      <c r="W401" s="79"/>
      <c r="X401" s="80"/>
      <c r="Y401" s="81"/>
      <c r="Z401" s="82"/>
      <c r="AA401" s="82"/>
      <c r="AB401" s="82"/>
      <c r="AC401" s="83"/>
      <c r="AD401" s="78"/>
    </row>
    <row r="402" ht="15.75" customHeight="1">
      <c r="A402" s="8" t="s">
        <v>68</v>
      </c>
      <c r="B402" s="9">
        <v>44397.0</v>
      </c>
      <c r="C402" s="10">
        <v>0.375</v>
      </c>
      <c r="D402" s="84">
        <v>0.5</v>
      </c>
      <c r="E402" s="85">
        <v>30.0</v>
      </c>
      <c r="F402" s="86">
        <v>21.6</v>
      </c>
      <c r="G402" s="86">
        <v>29.6</v>
      </c>
      <c r="H402" s="86">
        <v>27.4</v>
      </c>
      <c r="I402" s="86">
        <v>1.2</v>
      </c>
      <c r="J402" s="86" t="s">
        <v>61</v>
      </c>
      <c r="K402" s="86">
        <v>29.3</v>
      </c>
      <c r="L402" s="86">
        <v>6.5</v>
      </c>
      <c r="M402" s="86"/>
      <c r="N402" s="86">
        <v>62.6</v>
      </c>
      <c r="O402" s="86">
        <v>81.08</v>
      </c>
      <c r="P402" s="87"/>
      <c r="Q402" s="102">
        <f>E404</f>
        <v>29</v>
      </c>
      <c r="R402" s="103">
        <f>F402</f>
        <v>21.6</v>
      </c>
      <c r="S402" s="103">
        <f>(Q402+R402)/2</f>
        <v>25.3</v>
      </c>
      <c r="T402" s="103">
        <f>IF(H402="","",6.1078*(10^(((7.5*H402)/(237.3+H402)))))</f>
        <v>36.49517019</v>
      </c>
      <c r="U402" s="22">
        <f t="shared" si="1"/>
        <v>34.73517019</v>
      </c>
      <c r="V402" s="103">
        <f>IF(G402="","",6.1078*(10^(((7.5*G402)/(237.3+G402)))))</f>
        <v>41.46264535</v>
      </c>
      <c r="W402" s="103">
        <f>IF(V402="","",(U402/V402)*100)</f>
        <v>83.77461181</v>
      </c>
      <c r="X402" s="103">
        <f>N400+L402-N402</f>
        <v>4.54</v>
      </c>
      <c r="Y402" s="91">
        <v>2.0</v>
      </c>
      <c r="Z402" s="92">
        <v>1.0</v>
      </c>
      <c r="AA402" s="92">
        <v>1.0</v>
      </c>
      <c r="AB402" s="92">
        <v>3.0</v>
      </c>
      <c r="AC402" s="93">
        <v>1.0</v>
      </c>
      <c r="AD402" s="88"/>
    </row>
    <row r="403" ht="15.75" customHeight="1">
      <c r="A403" s="4" t="s">
        <v>68</v>
      </c>
      <c r="B403" s="29">
        <v>44397.0</v>
      </c>
      <c r="C403" s="3">
        <v>0.625</v>
      </c>
      <c r="D403" s="74">
        <v>0.75</v>
      </c>
      <c r="E403" s="75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7"/>
      <c r="Q403" s="78"/>
      <c r="R403" s="79"/>
      <c r="S403" s="79"/>
      <c r="T403" s="79"/>
      <c r="U403" s="22" t="str">
        <f t="shared" si="1"/>
        <v/>
      </c>
      <c r="V403" s="79"/>
      <c r="W403" s="79"/>
      <c r="X403" s="80"/>
      <c r="Y403" s="81"/>
      <c r="Z403" s="82"/>
      <c r="AA403" s="82"/>
      <c r="AB403" s="82"/>
      <c r="AC403" s="83"/>
      <c r="AD403" s="78"/>
    </row>
    <row r="404" ht="15.75" customHeight="1">
      <c r="A404" s="8" t="s">
        <v>38</v>
      </c>
      <c r="B404" s="9">
        <v>44398.0</v>
      </c>
      <c r="C404" s="10">
        <v>0.375</v>
      </c>
      <c r="D404" s="84">
        <v>0.5</v>
      </c>
      <c r="E404" s="85">
        <v>29.0</v>
      </c>
      <c r="F404" s="86">
        <v>22.0</v>
      </c>
      <c r="G404" s="86">
        <v>28.8</v>
      </c>
      <c r="H404" s="86">
        <v>26.8</v>
      </c>
      <c r="I404" s="86">
        <v>2.5</v>
      </c>
      <c r="J404" s="86" t="s">
        <v>54</v>
      </c>
      <c r="K404" s="86">
        <v>28.6</v>
      </c>
      <c r="L404" s="86">
        <v>14.75</v>
      </c>
      <c r="M404" s="86"/>
      <c r="N404" s="86">
        <v>86.16</v>
      </c>
      <c r="O404" s="86"/>
      <c r="P404" s="87"/>
      <c r="Q404" s="102">
        <f>E406</f>
        <v>28.8</v>
      </c>
      <c r="R404" s="103">
        <f>F404</f>
        <v>22</v>
      </c>
      <c r="S404" s="103">
        <f>(Q404+R404)/2</f>
        <v>25.4</v>
      </c>
      <c r="T404" s="103">
        <f>IF(H404="","",6.1078*(10^(((7.5*H404)/(237.3+H404)))))</f>
        <v>35.23385461</v>
      </c>
      <c r="U404" s="22">
        <f t="shared" si="1"/>
        <v>33.63385461</v>
      </c>
      <c r="V404" s="103">
        <f>IF(G404="","",6.1078*(10^(((7.5*G404)/(237.3+G404)))))</f>
        <v>39.59220806</v>
      </c>
      <c r="W404" s="103">
        <f>IF(V404="","",(U404/V404)*100)</f>
        <v>84.9506917</v>
      </c>
      <c r="X404" s="103">
        <f>O402+L404-N404</f>
        <v>9.67</v>
      </c>
      <c r="Y404" s="91"/>
      <c r="Z404" s="92">
        <v>1.0</v>
      </c>
      <c r="AA404" s="92">
        <v>1.0</v>
      </c>
      <c r="AB404" s="92">
        <v>2.0</v>
      </c>
      <c r="AC404" s="93">
        <v>2.0</v>
      </c>
      <c r="AD404" s="88"/>
    </row>
    <row r="405" ht="15.75" customHeight="1">
      <c r="A405" s="4" t="s">
        <v>38</v>
      </c>
      <c r="B405" s="29">
        <v>44398.0</v>
      </c>
      <c r="C405" s="3">
        <v>0.625</v>
      </c>
      <c r="D405" s="74">
        <v>0.75</v>
      </c>
      <c r="E405" s="75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7"/>
      <c r="Q405" s="78"/>
      <c r="R405" s="79"/>
      <c r="S405" s="79"/>
      <c r="T405" s="79"/>
      <c r="U405" s="22" t="str">
        <f t="shared" si="1"/>
        <v/>
      </c>
      <c r="V405" s="79"/>
      <c r="W405" s="79"/>
      <c r="X405" s="80"/>
      <c r="Y405" s="81"/>
      <c r="Z405" s="82"/>
      <c r="AA405" s="82"/>
      <c r="AB405" s="82"/>
      <c r="AC405" s="83"/>
      <c r="AD405" s="78"/>
    </row>
    <row r="406" ht="15.75" customHeight="1">
      <c r="A406" s="8" t="s">
        <v>48</v>
      </c>
      <c r="B406" s="9">
        <v>44399.0</v>
      </c>
      <c r="C406" s="10">
        <v>0.375</v>
      </c>
      <c r="D406" s="84">
        <v>0.5</v>
      </c>
      <c r="E406" s="85">
        <v>28.8</v>
      </c>
      <c r="F406" s="86">
        <v>21.4</v>
      </c>
      <c r="G406" s="86">
        <v>28.6</v>
      </c>
      <c r="H406" s="86">
        <v>26.8</v>
      </c>
      <c r="I406" s="86">
        <v>5.8</v>
      </c>
      <c r="J406" s="86" t="s">
        <v>70</v>
      </c>
      <c r="K406" s="86">
        <v>29.2</v>
      </c>
      <c r="L406" s="86">
        <v>27.5</v>
      </c>
      <c r="M406" s="86"/>
      <c r="N406" s="86">
        <v>100.0</v>
      </c>
      <c r="O406" s="86">
        <v>78.9</v>
      </c>
      <c r="P406" s="87"/>
      <c r="Q406" s="102">
        <f>E408</f>
        <v>29.2</v>
      </c>
      <c r="R406" s="103">
        <f>F406</f>
        <v>21.4</v>
      </c>
      <c r="S406" s="103">
        <f>(Q406+R406)/2</f>
        <v>25.3</v>
      </c>
      <c r="T406" s="103">
        <f>IF(H406="","",6.1078*(10^(((7.5*H406)/(237.3+H406)))))</f>
        <v>35.23385461</v>
      </c>
      <c r="U406" s="22">
        <f t="shared" si="1"/>
        <v>33.79385461</v>
      </c>
      <c r="V406" s="103">
        <f>IF(G406="","",6.1078*(10^(((7.5*G406)/(237.3+G406)))))</f>
        <v>39.13623594</v>
      </c>
      <c r="W406" s="103">
        <f>IF(V406="","",(U406/V406)*100)</f>
        <v>86.34927145</v>
      </c>
      <c r="X406" s="103"/>
      <c r="Y406" s="91"/>
      <c r="Z406" s="92">
        <v>1.0</v>
      </c>
      <c r="AA406" s="92">
        <v>1.0</v>
      </c>
      <c r="AB406" s="92">
        <v>1.0</v>
      </c>
      <c r="AC406" s="93">
        <v>2.0</v>
      </c>
      <c r="AD406" s="88"/>
    </row>
    <row r="407" ht="15.75" customHeight="1">
      <c r="A407" s="4" t="s">
        <v>48</v>
      </c>
      <c r="B407" s="29">
        <v>44399.0</v>
      </c>
      <c r="C407" s="3">
        <v>0.625</v>
      </c>
      <c r="D407" s="74">
        <v>0.75</v>
      </c>
      <c r="E407" s="75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7"/>
      <c r="Q407" s="78"/>
      <c r="R407" s="79"/>
      <c r="S407" s="79"/>
      <c r="T407" s="79"/>
      <c r="U407" s="22" t="str">
        <f t="shared" si="1"/>
        <v/>
      </c>
      <c r="V407" s="79"/>
      <c r="W407" s="79"/>
      <c r="X407" s="80"/>
      <c r="Y407" s="81"/>
      <c r="Z407" s="82"/>
      <c r="AA407" s="82"/>
      <c r="AB407" s="82"/>
      <c r="AC407" s="83"/>
      <c r="AD407" s="78"/>
    </row>
    <row r="408" ht="15.75" customHeight="1">
      <c r="A408" s="8" t="s">
        <v>53</v>
      </c>
      <c r="B408" s="9">
        <v>44400.0</v>
      </c>
      <c r="C408" s="10">
        <v>0.375</v>
      </c>
      <c r="D408" s="84">
        <v>0.5</v>
      </c>
      <c r="E408" s="85">
        <v>29.2</v>
      </c>
      <c r="F408" s="86">
        <v>20.7</v>
      </c>
      <c r="G408" s="86">
        <v>28.8</v>
      </c>
      <c r="H408" s="86">
        <v>26.8</v>
      </c>
      <c r="I408" s="86">
        <v>3.3</v>
      </c>
      <c r="J408" s="86" t="s">
        <v>70</v>
      </c>
      <c r="K408" s="86">
        <v>28.3</v>
      </c>
      <c r="L408" s="86">
        <v>0.0</v>
      </c>
      <c r="M408" s="86"/>
      <c r="N408" s="86">
        <v>72.78</v>
      </c>
      <c r="O408" s="86"/>
      <c r="P408" s="87"/>
      <c r="Q408" s="102">
        <f>E410</f>
        <v>28.4</v>
      </c>
      <c r="R408" s="103">
        <f>F408</f>
        <v>20.7</v>
      </c>
      <c r="S408" s="103">
        <f>(Q408+R408)/2</f>
        <v>24.55</v>
      </c>
      <c r="T408" s="103">
        <f>IF(H408="","",6.1078*(10^(((7.5*H408)/(237.3+H408)))))</f>
        <v>35.23385461</v>
      </c>
      <c r="U408" s="22">
        <f t="shared" si="1"/>
        <v>33.63385461</v>
      </c>
      <c r="V408" s="103">
        <f>IF(G408="","",6.1078*(10^(((7.5*G408)/(237.3+G408)))))</f>
        <v>39.59220806</v>
      </c>
      <c r="W408" s="103">
        <f>IF(V408="","",(U408/V408)*100)</f>
        <v>84.9506917</v>
      </c>
      <c r="X408" s="103">
        <f>O406+L408-N408</f>
        <v>6.12</v>
      </c>
      <c r="Y408" s="91"/>
      <c r="Z408" s="92">
        <v>1.0</v>
      </c>
      <c r="AA408" s="92">
        <v>1.0</v>
      </c>
      <c r="AB408" s="92">
        <v>3.0</v>
      </c>
      <c r="AC408" s="93">
        <v>2.0</v>
      </c>
      <c r="AD408" s="88"/>
    </row>
    <row r="409" ht="15.75" customHeight="1">
      <c r="A409" s="4" t="s">
        <v>53</v>
      </c>
      <c r="B409" s="29">
        <v>44400.0</v>
      </c>
      <c r="C409" s="3">
        <v>0.625</v>
      </c>
      <c r="D409" s="74">
        <v>0.75</v>
      </c>
      <c r="E409" s="75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7"/>
      <c r="Q409" s="78"/>
      <c r="R409" s="79"/>
      <c r="S409" s="79"/>
      <c r="T409" s="79"/>
      <c r="U409" s="22" t="str">
        <f t="shared" si="1"/>
        <v/>
      </c>
      <c r="V409" s="79"/>
      <c r="W409" s="79"/>
      <c r="X409" s="80"/>
      <c r="Y409" s="81"/>
      <c r="Z409" s="82"/>
      <c r="AA409" s="82"/>
      <c r="AB409" s="82"/>
      <c r="AC409" s="83"/>
      <c r="AD409" s="78"/>
    </row>
    <row r="410" ht="15.75" customHeight="1">
      <c r="A410" s="8" t="s">
        <v>98</v>
      </c>
      <c r="B410" s="9">
        <v>44401.0</v>
      </c>
      <c r="C410" s="10">
        <v>0.375</v>
      </c>
      <c r="D410" s="84">
        <v>0.5</v>
      </c>
      <c r="E410" s="85">
        <v>28.4</v>
      </c>
      <c r="F410" s="86">
        <v>20.1</v>
      </c>
      <c r="G410" s="86">
        <v>28.0</v>
      </c>
      <c r="H410" s="86">
        <v>25.8</v>
      </c>
      <c r="I410" s="86">
        <v>2.5</v>
      </c>
      <c r="J410" s="86" t="s">
        <v>61</v>
      </c>
      <c r="K410" s="86">
        <v>27.7</v>
      </c>
      <c r="L410" s="86">
        <v>14.5</v>
      </c>
      <c r="M410" s="86"/>
      <c r="N410" s="86">
        <v>77.86</v>
      </c>
      <c r="O410" s="86"/>
      <c r="P410" s="87"/>
      <c r="Q410" s="102">
        <f>E412</f>
        <v>29.4</v>
      </c>
      <c r="R410" s="103">
        <f>F410</f>
        <v>20.1</v>
      </c>
      <c r="S410" s="103">
        <f>(Q410+R410)/2</f>
        <v>24.75</v>
      </c>
      <c r="T410" s="103">
        <f>IF(H410="","",6.1078*(10^(((7.5*H410)/(237.3+H410)))))</f>
        <v>33.21594473</v>
      </c>
      <c r="U410" s="22">
        <f t="shared" si="1"/>
        <v>31.45594473</v>
      </c>
      <c r="V410" s="103">
        <f>IF(G410="","",6.1078*(10^(((7.5*G410)/(237.3+G410)))))</f>
        <v>37.79562539</v>
      </c>
      <c r="W410" s="103">
        <f>IF(V410="","",(U410/V410)*100)</f>
        <v>83.22641683</v>
      </c>
      <c r="X410" s="103">
        <f>N408+L410-N410</f>
        <v>9.42</v>
      </c>
      <c r="Y410" s="91"/>
      <c r="Z410" s="92">
        <v>1.0</v>
      </c>
      <c r="AA410" s="92">
        <v>1.0</v>
      </c>
      <c r="AB410" s="92">
        <v>3.0</v>
      </c>
      <c r="AC410" s="93">
        <v>1.0</v>
      </c>
      <c r="AD410" s="88"/>
    </row>
    <row r="411" ht="15.75" customHeight="1">
      <c r="A411" s="4" t="s">
        <v>98</v>
      </c>
      <c r="B411" s="29">
        <v>44381.0</v>
      </c>
      <c r="C411" s="3">
        <v>0.625</v>
      </c>
      <c r="D411" s="74">
        <v>0.75</v>
      </c>
      <c r="E411" s="75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7"/>
      <c r="Q411" s="78"/>
      <c r="R411" s="79"/>
      <c r="S411" s="79"/>
      <c r="T411" s="79"/>
      <c r="U411" s="22" t="str">
        <f t="shared" si="1"/>
        <v/>
      </c>
      <c r="V411" s="79"/>
      <c r="W411" s="79"/>
      <c r="X411" s="80"/>
      <c r="Y411" s="81"/>
      <c r="Z411" s="82"/>
      <c r="AA411" s="82"/>
      <c r="AB411" s="82"/>
      <c r="AC411" s="83"/>
      <c r="AD411" s="78"/>
    </row>
    <row r="412" ht="15.75" customHeight="1">
      <c r="A412" s="8" t="s">
        <v>91</v>
      </c>
      <c r="B412" s="9">
        <v>44402.0</v>
      </c>
      <c r="C412" s="10">
        <v>0.375</v>
      </c>
      <c r="D412" s="84">
        <v>0.5</v>
      </c>
      <c r="E412" s="85">
        <v>29.4</v>
      </c>
      <c r="F412" s="86">
        <v>21.1</v>
      </c>
      <c r="G412" s="86">
        <v>29.0</v>
      </c>
      <c r="H412" s="86">
        <v>26.6</v>
      </c>
      <c r="I412" s="86">
        <v>1.6</v>
      </c>
      <c r="J412" s="86" t="s">
        <v>70</v>
      </c>
      <c r="K412" s="86">
        <v>30.1</v>
      </c>
      <c r="L412" s="86">
        <v>18.5</v>
      </c>
      <c r="M412" s="86"/>
      <c r="N412" s="86">
        <v>86.16</v>
      </c>
      <c r="O412" s="86"/>
      <c r="P412" s="87"/>
      <c r="Q412" s="102">
        <f>E414</f>
        <v>30.2</v>
      </c>
      <c r="R412" s="103">
        <f>F412</f>
        <v>21.1</v>
      </c>
      <c r="S412" s="103">
        <f>(Q412+R412)/2</f>
        <v>25.65</v>
      </c>
      <c r="T412" s="103">
        <f>IF(H412="","",6.1078*(10^(((7.5*H412)/(237.3+H412)))))</f>
        <v>34.82194116</v>
      </c>
      <c r="U412" s="22">
        <f t="shared" si="1"/>
        <v>32.90194116</v>
      </c>
      <c r="V412" s="103">
        <f>IF(G412="","",6.1078*(10^(((7.5*G412)/(237.3+G412)))))</f>
        <v>40.05279577</v>
      </c>
      <c r="W412" s="103">
        <f>IF(V412="","",(U412/V412)*100)</f>
        <v>82.14642831</v>
      </c>
      <c r="X412" s="103">
        <f>N410+L412-N412</f>
        <v>10.2</v>
      </c>
      <c r="Y412" s="91"/>
      <c r="Z412" s="92">
        <v>1.0</v>
      </c>
      <c r="AA412" s="92">
        <v>1.0</v>
      </c>
      <c r="AB412" s="92">
        <v>3.0</v>
      </c>
      <c r="AC412" s="93">
        <v>1.0</v>
      </c>
      <c r="AD412" s="88"/>
    </row>
    <row r="413" ht="15.75" customHeight="1">
      <c r="A413" s="4" t="s">
        <v>91</v>
      </c>
      <c r="B413" s="29">
        <v>44402.0</v>
      </c>
      <c r="C413" s="3">
        <v>0.625</v>
      </c>
      <c r="D413" s="74">
        <v>0.75</v>
      </c>
      <c r="E413" s="75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7"/>
      <c r="Q413" s="78"/>
      <c r="R413" s="79"/>
      <c r="S413" s="79"/>
      <c r="T413" s="79"/>
      <c r="U413" s="22" t="str">
        <f t="shared" si="1"/>
        <v/>
      </c>
      <c r="V413" s="79"/>
      <c r="W413" s="79"/>
      <c r="X413" s="80"/>
      <c r="Y413" s="81"/>
      <c r="Z413" s="82"/>
      <c r="AA413" s="82"/>
      <c r="AB413" s="82"/>
      <c r="AC413" s="83"/>
      <c r="AD413" s="78"/>
    </row>
    <row r="414" ht="15.75" customHeight="1">
      <c r="A414" s="8" t="s">
        <v>64</v>
      </c>
      <c r="B414" s="9">
        <v>44403.0</v>
      </c>
      <c r="C414" s="10">
        <v>0.375</v>
      </c>
      <c r="D414" s="84">
        <v>0.5</v>
      </c>
      <c r="E414" s="85">
        <v>30.2</v>
      </c>
      <c r="F414" s="86">
        <v>22.0</v>
      </c>
      <c r="G414" s="86">
        <v>29.6</v>
      </c>
      <c r="H414" s="86">
        <v>26.2</v>
      </c>
      <c r="I414" s="86">
        <v>2.3</v>
      </c>
      <c r="J414" s="86" t="s">
        <v>70</v>
      </c>
      <c r="K414" s="86">
        <v>30.5</v>
      </c>
      <c r="L414" s="86">
        <v>0.0</v>
      </c>
      <c r="M414" s="86"/>
      <c r="N414" s="86">
        <v>81.58</v>
      </c>
      <c r="O414" s="86"/>
      <c r="P414" s="87"/>
      <c r="Q414" s="102">
        <f>E416</f>
        <v>30.2</v>
      </c>
      <c r="R414" s="103">
        <f>F414</f>
        <v>22</v>
      </c>
      <c r="S414" s="103">
        <f>(Q414+R414)/2</f>
        <v>26.1</v>
      </c>
      <c r="T414" s="103">
        <f>IF(H414="","",6.1078*(10^(((7.5*H414)/(237.3+H414)))))</f>
        <v>34.01068335</v>
      </c>
      <c r="U414" s="22">
        <f t="shared" si="1"/>
        <v>31.29068335</v>
      </c>
      <c r="V414" s="103">
        <f>IF(G414="","",6.1078*(10^(((7.5*G414)/(237.3+G414)))))</f>
        <v>41.46264535</v>
      </c>
      <c r="W414" s="103">
        <f>IF(V414="","",(U414/V414)*100)</f>
        <v>75.46716589</v>
      </c>
      <c r="X414" s="103">
        <f>N412+L414-N414</f>
        <v>4.58</v>
      </c>
      <c r="Y414" s="91"/>
      <c r="Z414" s="92">
        <v>1.0</v>
      </c>
      <c r="AA414" s="92">
        <v>1.0</v>
      </c>
      <c r="AB414" s="92">
        <v>3.0</v>
      </c>
      <c r="AC414" s="93">
        <v>1.0</v>
      </c>
      <c r="AD414" s="88"/>
    </row>
    <row r="415" ht="15.75" customHeight="1">
      <c r="A415" s="4" t="s">
        <v>64</v>
      </c>
      <c r="B415" s="29">
        <v>44403.0</v>
      </c>
      <c r="C415" s="3">
        <v>0.625</v>
      </c>
      <c r="D415" s="74">
        <v>0.75</v>
      </c>
      <c r="E415" s="75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7"/>
      <c r="Q415" s="78"/>
      <c r="R415" s="79"/>
      <c r="S415" s="79"/>
      <c r="T415" s="79"/>
      <c r="U415" s="22" t="str">
        <f t="shared" si="1"/>
        <v/>
      </c>
      <c r="V415" s="79"/>
      <c r="W415" s="79"/>
      <c r="X415" s="80"/>
      <c r="Y415" s="81"/>
      <c r="Z415" s="82"/>
      <c r="AA415" s="82"/>
      <c r="AB415" s="82"/>
      <c r="AC415" s="83"/>
      <c r="AD415" s="78"/>
    </row>
    <row r="416" ht="15.75" customHeight="1">
      <c r="A416" s="8" t="s">
        <v>68</v>
      </c>
      <c r="B416" s="9">
        <v>44404.0</v>
      </c>
      <c r="C416" s="10">
        <v>0.375</v>
      </c>
      <c r="D416" s="84">
        <v>0.5</v>
      </c>
      <c r="E416" s="85">
        <v>30.2</v>
      </c>
      <c r="F416" s="86">
        <v>22.2</v>
      </c>
      <c r="G416" s="86">
        <v>29.8</v>
      </c>
      <c r="H416" s="86">
        <v>27.0</v>
      </c>
      <c r="I416" s="86">
        <v>2.1</v>
      </c>
      <c r="J416" s="86" t="s">
        <v>70</v>
      </c>
      <c r="K416" s="86">
        <v>29.8</v>
      </c>
      <c r="L416" s="86">
        <v>0.0</v>
      </c>
      <c r="M416" s="86"/>
      <c r="N416" s="86">
        <v>75.5</v>
      </c>
      <c r="O416" s="86"/>
      <c r="P416" s="87"/>
      <c r="Q416" s="102">
        <f>E418</f>
        <v>29.6</v>
      </c>
      <c r="R416" s="103">
        <f>F416</f>
        <v>22.2</v>
      </c>
      <c r="S416" s="103">
        <f>(Q416+R416)/2</f>
        <v>25.9</v>
      </c>
      <c r="T416" s="103">
        <f>IF(H416="","",6.1078*(10^(((7.5*H416)/(237.3+H416)))))</f>
        <v>35.65000614</v>
      </c>
      <c r="U416" s="22">
        <f t="shared" si="1"/>
        <v>33.41000614</v>
      </c>
      <c r="V416" s="103">
        <f>IF(G416="","",6.1078*(10^(((7.5*G416)/(237.3+G416)))))</f>
        <v>41.94208964</v>
      </c>
      <c r="W416" s="103">
        <f>IF(V416="","",(U416/V416)*100)</f>
        <v>79.65746683</v>
      </c>
      <c r="X416" s="103">
        <f>N414+L416-N416</f>
        <v>6.08</v>
      </c>
      <c r="Y416" s="91"/>
      <c r="Z416" s="92">
        <v>1.0</v>
      </c>
      <c r="AA416" s="92">
        <v>1.0</v>
      </c>
      <c r="AB416" s="92">
        <v>3.0</v>
      </c>
      <c r="AC416" s="93">
        <v>1.0</v>
      </c>
      <c r="AD416" s="88"/>
    </row>
    <row r="417" ht="15.75" customHeight="1">
      <c r="A417" s="4" t="s">
        <v>68</v>
      </c>
      <c r="B417" s="29">
        <v>44404.0</v>
      </c>
      <c r="C417" s="3">
        <v>0.625</v>
      </c>
      <c r="D417" s="74">
        <v>0.75</v>
      </c>
      <c r="E417" s="75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7"/>
      <c r="Q417" s="78"/>
      <c r="R417" s="79"/>
      <c r="S417" s="79"/>
      <c r="T417" s="79"/>
      <c r="U417" s="22" t="str">
        <f t="shared" si="1"/>
        <v/>
      </c>
      <c r="V417" s="79"/>
      <c r="W417" s="79"/>
      <c r="X417" s="80"/>
      <c r="Y417" s="81"/>
      <c r="Z417" s="82"/>
      <c r="AA417" s="82"/>
      <c r="AB417" s="82"/>
      <c r="AC417" s="83"/>
      <c r="AD417" s="78"/>
    </row>
    <row r="418" ht="15.75" customHeight="1">
      <c r="A418" s="8" t="s">
        <v>38</v>
      </c>
      <c r="B418" s="9">
        <v>44405.0</v>
      </c>
      <c r="C418" s="10">
        <v>0.375</v>
      </c>
      <c r="D418" s="84">
        <v>0.5</v>
      </c>
      <c r="E418" s="85">
        <v>29.6</v>
      </c>
      <c r="F418" s="86">
        <v>22.0</v>
      </c>
      <c r="G418" s="86">
        <v>29.6</v>
      </c>
      <c r="H418" s="86">
        <v>26.9</v>
      </c>
      <c r="I418" s="86">
        <v>3.4</v>
      </c>
      <c r="J418" s="86" t="s">
        <v>61</v>
      </c>
      <c r="K418" s="86">
        <v>29.8</v>
      </c>
      <c r="L418" s="86">
        <v>0.0</v>
      </c>
      <c r="M418" s="86"/>
      <c r="N418" s="86">
        <v>69.38</v>
      </c>
      <c r="O418" s="86"/>
      <c r="P418" s="87"/>
      <c r="Q418" s="102">
        <f>E420</f>
        <v>29.8</v>
      </c>
      <c r="R418" s="103">
        <f>F418</f>
        <v>22</v>
      </c>
      <c r="S418" s="103">
        <f>(Q418+R418)/2</f>
        <v>25.9</v>
      </c>
      <c r="T418" s="103">
        <f>IF(H418="","",6.1078*(10^(((7.5*H418)/(237.3+H418)))))</f>
        <v>35.44139833</v>
      </c>
      <c r="U418" s="22">
        <f t="shared" si="1"/>
        <v>33.28139833</v>
      </c>
      <c r="V418" s="103">
        <f>IF(G418="","",6.1078*(10^(((7.5*G418)/(237.3+G418)))))</f>
        <v>41.46264535</v>
      </c>
      <c r="W418" s="103">
        <f>IF(V418="","",(U418/V418)*100)</f>
        <v>80.2683911</v>
      </c>
      <c r="X418" s="103">
        <f>N416+L418-N418</f>
        <v>6.12</v>
      </c>
      <c r="Y418" s="91"/>
      <c r="Z418" s="92">
        <v>1.0</v>
      </c>
      <c r="AA418" s="92">
        <v>1.0</v>
      </c>
      <c r="AB418" s="92">
        <v>2.0</v>
      </c>
      <c r="AC418" s="93">
        <v>2.0</v>
      </c>
      <c r="AD418" s="88"/>
    </row>
    <row r="419" ht="15.75" customHeight="1">
      <c r="A419" s="4" t="s">
        <v>38</v>
      </c>
      <c r="B419" s="139" t="s">
        <v>246</v>
      </c>
      <c r="C419" s="3">
        <v>0.625</v>
      </c>
      <c r="D419" s="74">
        <v>0.75</v>
      </c>
      <c r="E419" s="75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7"/>
      <c r="Q419" s="78"/>
      <c r="R419" s="79"/>
      <c r="S419" s="79"/>
      <c r="T419" s="79"/>
      <c r="U419" s="22" t="str">
        <f t="shared" si="1"/>
        <v/>
      </c>
      <c r="V419" s="79"/>
      <c r="W419" s="79"/>
      <c r="X419" s="80"/>
      <c r="Y419" s="81"/>
      <c r="Z419" s="82"/>
      <c r="AA419" s="82"/>
      <c r="AB419" s="82"/>
      <c r="AC419" s="83"/>
      <c r="AD419" s="78"/>
    </row>
    <row r="420" ht="15.75" customHeight="1">
      <c r="A420" s="8" t="s">
        <v>48</v>
      </c>
      <c r="B420" s="9">
        <v>44406.0</v>
      </c>
      <c r="C420" s="10">
        <v>0.375</v>
      </c>
      <c r="D420" s="84">
        <v>0.5</v>
      </c>
      <c r="E420" s="85">
        <v>29.8</v>
      </c>
      <c r="F420" s="86">
        <v>23.4</v>
      </c>
      <c r="G420" s="86">
        <v>29.2</v>
      </c>
      <c r="H420" s="86">
        <v>27.2</v>
      </c>
      <c r="I420" s="86">
        <v>2.2</v>
      </c>
      <c r="J420" s="86" t="s">
        <v>61</v>
      </c>
      <c r="K420" s="86">
        <v>29.3</v>
      </c>
      <c r="L420" s="86">
        <v>0.25</v>
      </c>
      <c r="M420" s="86"/>
      <c r="N420" s="86">
        <v>65.5</v>
      </c>
      <c r="O420" s="86"/>
      <c r="P420" s="87"/>
      <c r="Q420" s="102">
        <f>E422</f>
        <v>29.4</v>
      </c>
      <c r="R420" s="103">
        <f>F420</f>
        <v>23.4</v>
      </c>
      <c r="S420" s="103">
        <f>(Q420+R420)/2</f>
        <v>26.4</v>
      </c>
      <c r="T420" s="103">
        <f>IF(H420="","",6.1078*(10^(((7.5*H420)/(237.3+H420)))))</f>
        <v>36.07043238</v>
      </c>
      <c r="U420" s="22">
        <f t="shared" si="1"/>
        <v>34.47043238</v>
      </c>
      <c r="V420" s="103">
        <f>IF(G420="","",6.1078*(10^(((7.5*G420)/(237.3+G420)))))</f>
        <v>40.51803823</v>
      </c>
      <c r="W420" s="103">
        <f>IF(V420="","",(U420/V420)*100)</f>
        <v>85.07428761</v>
      </c>
      <c r="X420" s="103">
        <f>N418+L420-N420</f>
        <v>4.13</v>
      </c>
      <c r="Y420" s="91"/>
      <c r="Z420" s="92">
        <v>1.0</v>
      </c>
      <c r="AA420" s="92">
        <v>1.0</v>
      </c>
      <c r="AB420" s="92">
        <v>2.0</v>
      </c>
      <c r="AC420" s="93">
        <v>2.0</v>
      </c>
      <c r="AD420" s="88"/>
    </row>
    <row r="421" ht="15.75" customHeight="1">
      <c r="A421" s="4" t="s">
        <v>48</v>
      </c>
      <c r="B421" s="29">
        <v>44406.0</v>
      </c>
      <c r="C421" s="3">
        <v>0.625</v>
      </c>
      <c r="D421" s="74">
        <v>0.75</v>
      </c>
      <c r="E421" s="75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7"/>
      <c r="Q421" s="78"/>
      <c r="R421" s="79"/>
      <c r="S421" s="79"/>
      <c r="T421" s="79"/>
      <c r="U421" s="22" t="str">
        <f t="shared" si="1"/>
        <v/>
      </c>
      <c r="V421" s="79"/>
      <c r="W421" s="79"/>
      <c r="X421" s="80"/>
      <c r="Y421" s="81"/>
      <c r="Z421" s="82"/>
      <c r="AA421" s="82"/>
      <c r="AB421" s="82"/>
      <c r="AC421" s="83"/>
      <c r="AD421" s="78"/>
    </row>
    <row r="422" ht="15.75" customHeight="1">
      <c r="A422" s="8" t="s">
        <v>53</v>
      </c>
      <c r="B422" s="9">
        <v>44407.0</v>
      </c>
      <c r="C422" s="10">
        <v>0.375</v>
      </c>
      <c r="D422" s="84">
        <v>0.5</v>
      </c>
      <c r="E422" s="85">
        <v>29.4</v>
      </c>
      <c r="F422" s="86">
        <v>21.9</v>
      </c>
      <c r="G422" s="86">
        <v>29.2</v>
      </c>
      <c r="H422" s="86">
        <v>27.6</v>
      </c>
      <c r="I422" s="86">
        <v>3.4</v>
      </c>
      <c r="J422" s="86" t="s">
        <v>61</v>
      </c>
      <c r="K422" s="86">
        <v>28.5</v>
      </c>
      <c r="L422" s="86">
        <v>5.75</v>
      </c>
      <c r="M422" s="86"/>
      <c r="N422" s="86">
        <v>64.3</v>
      </c>
      <c r="O422" s="86"/>
      <c r="P422" s="87"/>
      <c r="Q422" s="102">
        <f>E424</f>
        <v>29.1</v>
      </c>
      <c r="R422" s="103">
        <f>F422</f>
        <v>21.9</v>
      </c>
      <c r="S422" s="103">
        <f>(Q422+R422)/2</f>
        <v>25.5</v>
      </c>
      <c r="T422" s="103">
        <f>IF(H422="","",6.1078*(10^(((7.5*H422)/(237.3+H422)))))</f>
        <v>36.92425667</v>
      </c>
      <c r="U422" s="22">
        <f t="shared" si="1"/>
        <v>35.64425667</v>
      </c>
      <c r="V422" s="103">
        <f>IF(G422="","",6.1078*(10^(((7.5*G422)/(237.3+G422)))))</f>
        <v>40.51803823</v>
      </c>
      <c r="W422" s="103">
        <f>IF(V422="","",(U422/V422)*100)</f>
        <v>87.97132889</v>
      </c>
      <c r="X422" s="103">
        <f>N420+L422-N422</f>
        <v>6.95</v>
      </c>
      <c r="Y422" s="91"/>
      <c r="Z422" s="92">
        <v>1.0</v>
      </c>
      <c r="AA422" s="92">
        <v>1.0</v>
      </c>
      <c r="AB422" s="92">
        <v>3.0</v>
      </c>
      <c r="AC422" s="93">
        <v>2.0</v>
      </c>
      <c r="AD422" s="88"/>
    </row>
    <row r="423" ht="15.75" customHeight="1">
      <c r="A423" s="4" t="s">
        <v>53</v>
      </c>
      <c r="B423" s="29">
        <v>44407.0</v>
      </c>
      <c r="C423" s="3">
        <v>0.625</v>
      </c>
      <c r="D423" s="74">
        <v>0.75</v>
      </c>
      <c r="E423" s="75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7"/>
      <c r="Q423" s="78"/>
      <c r="R423" s="79"/>
      <c r="S423" s="79"/>
      <c r="T423" s="79"/>
      <c r="U423" s="22" t="str">
        <f t="shared" si="1"/>
        <v/>
      </c>
      <c r="V423" s="79"/>
      <c r="W423" s="79"/>
      <c r="X423" s="80"/>
      <c r="Y423" s="81"/>
      <c r="Z423" s="82"/>
      <c r="AA423" s="82"/>
      <c r="AB423" s="82"/>
      <c r="AC423" s="83"/>
      <c r="AD423" s="78"/>
    </row>
    <row r="424" ht="15.75" customHeight="1">
      <c r="A424" s="8" t="s">
        <v>98</v>
      </c>
      <c r="B424" s="9">
        <v>44408.0</v>
      </c>
      <c r="C424" s="10">
        <v>0.375</v>
      </c>
      <c r="D424" s="84">
        <v>0.5</v>
      </c>
      <c r="E424" s="85">
        <v>29.1</v>
      </c>
      <c r="F424" s="86">
        <v>22.4</v>
      </c>
      <c r="G424" s="86">
        <v>29.0</v>
      </c>
      <c r="H424" s="86">
        <v>26.8</v>
      </c>
      <c r="I424" s="86">
        <v>1.5</v>
      </c>
      <c r="J424" s="86" t="s">
        <v>54</v>
      </c>
      <c r="K424" s="86">
        <v>29.3</v>
      </c>
      <c r="L424" s="86">
        <v>5.0</v>
      </c>
      <c r="M424" s="86"/>
      <c r="N424" s="86">
        <v>65.66</v>
      </c>
      <c r="O424" s="86">
        <v>65.1</v>
      </c>
      <c r="P424" s="87"/>
      <c r="Q424" s="102">
        <f>E426</f>
        <v>28.2</v>
      </c>
      <c r="R424" s="103">
        <f>F424</f>
        <v>22.4</v>
      </c>
      <c r="S424" s="103">
        <f>(Q424+R424)/2</f>
        <v>25.3</v>
      </c>
      <c r="T424" s="103">
        <f>IF(H424="","",6.1078*(10^(((7.5*H424)/(237.3+H424)))))</f>
        <v>35.23385461</v>
      </c>
      <c r="U424" s="22">
        <f t="shared" si="1"/>
        <v>33.47385461</v>
      </c>
      <c r="V424" s="103">
        <f>IF(G424="","",6.1078*(10^(((7.5*G424)/(237.3+G424)))))</f>
        <v>40.05279577</v>
      </c>
      <c r="W424" s="103">
        <f>IF(V424="","",(U424/V424)*100)</f>
        <v>83.57432724</v>
      </c>
      <c r="X424" s="103">
        <f>N422+L424-N424</f>
        <v>3.64</v>
      </c>
      <c r="Y424" s="91"/>
      <c r="Z424" s="92">
        <v>1.0</v>
      </c>
      <c r="AA424" s="92">
        <v>1.0</v>
      </c>
      <c r="AB424" s="92">
        <v>3.0</v>
      </c>
      <c r="AC424" s="93">
        <v>2.0</v>
      </c>
      <c r="AD424" s="88"/>
    </row>
    <row r="425" ht="15.75" customHeight="1">
      <c r="A425" s="4" t="s">
        <v>98</v>
      </c>
      <c r="B425" s="29">
        <v>44408.0</v>
      </c>
      <c r="C425" s="3">
        <v>0.625</v>
      </c>
      <c r="D425" s="74">
        <v>0.75</v>
      </c>
      <c r="E425" s="75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7"/>
      <c r="Q425" s="78"/>
      <c r="R425" s="79"/>
      <c r="S425" s="79"/>
      <c r="T425" s="79"/>
      <c r="U425" s="22" t="str">
        <f t="shared" si="1"/>
        <v/>
      </c>
      <c r="V425" s="79"/>
      <c r="W425" s="79"/>
      <c r="X425" s="80"/>
      <c r="Y425" s="81"/>
      <c r="Z425" s="82"/>
      <c r="AA425" s="82"/>
      <c r="AB425" s="82"/>
      <c r="AC425" s="83"/>
      <c r="AD425" s="78"/>
    </row>
    <row r="426" ht="15.75" customHeight="1">
      <c r="A426" s="8" t="s">
        <v>91</v>
      </c>
      <c r="B426" s="9">
        <v>44409.0</v>
      </c>
      <c r="C426" s="10">
        <v>0.375</v>
      </c>
      <c r="D426" s="84">
        <v>0.5</v>
      </c>
      <c r="E426" s="85">
        <v>28.2</v>
      </c>
      <c r="F426" s="86">
        <v>20.4</v>
      </c>
      <c r="G426" s="86">
        <v>27.2</v>
      </c>
      <c r="H426" s="86">
        <v>26.0</v>
      </c>
      <c r="I426" s="86" t="s">
        <v>247</v>
      </c>
      <c r="J426" s="86" t="s">
        <v>225</v>
      </c>
      <c r="K426" s="86">
        <v>28.3</v>
      </c>
      <c r="L426" s="86">
        <v>5.75</v>
      </c>
      <c r="M426" s="86"/>
      <c r="N426" s="86">
        <v>65.5</v>
      </c>
      <c r="O426" s="86"/>
      <c r="P426" s="87"/>
      <c r="Q426" s="102">
        <f>E428</f>
        <v>29.6</v>
      </c>
      <c r="R426" s="103">
        <f>F426</f>
        <v>20.4</v>
      </c>
      <c r="S426" s="103">
        <f>(Q426+R426)/2</f>
        <v>25</v>
      </c>
      <c r="T426" s="103">
        <f>IF(H426="","",6.1078*(10^(((7.5*H426)/(237.3+H426)))))</f>
        <v>33.61126698</v>
      </c>
      <c r="U426" s="22">
        <f t="shared" si="1"/>
        <v>32.65126698</v>
      </c>
      <c r="V426" s="103">
        <f>IF(G426="","",6.1078*(10^(((7.5*G426)/(237.3+G426)))))</f>
        <v>36.07043238</v>
      </c>
      <c r="W426" s="103">
        <f>IF(V426="","",(U426/V426)*100)</f>
        <v>90.52086385</v>
      </c>
      <c r="X426" s="103">
        <f>O424+L426-N426</f>
        <v>5.35</v>
      </c>
      <c r="Y426" s="91"/>
      <c r="Z426" s="92">
        <v>1.0</v>
      </c>
      <c r="AA426" s="92">
        <v>2.0</v>
      </c>
      <c r="AB426" s="92">
        <v>2.0</v>
      </c>
      <c r="AC426" s="93">
        <v>2.0</v>
      </c>
      <c r="AD426" s="88"/>
    </row>
    <row r="427" ht="15.75" customHeight="1">
      <c r="A427" s="4" t="s">
        <v>91</v>
      </c>
      <c r="B427" s="29">
        <v>44409.0</v>
      </c>
      <c r="C427" s="3">
        <v>0.625</v>
      </c>
      <c r="D427" s="74">
        <v>0.75</v>
      </c>
      <c r="E427" s="75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7"/>
      <c r="Q427" s="78"/>
      <c r="R427" s="79"/>
      <c r="S427" s="79"/>
      <c r="T427" s="79"/>
      <c r="U427" s="22" t="str">
        <f t="shared" si="1"/>
        <v/>
      </c>
      <c r="V427" s="79"/>
      <c r="W427" s="79"/>
      <c r="X427" s="80"/>
      <c r="Y427" s="81"/>
      <c r="Z427" s="82"/>
      <c r="AA427" s="82"/>
      <c r="AB427" s="82"/>
      <c r="AC427" s="83"/>
      <c r="AD427" s="78"/>
    </row>
    <row r="428" ht="15.75" customHeight="1">
      <c r="A428" s="8" t="s">
        <v>64</v>
      </c>
      <c r="B428" s="9">
        <v>44410.0</v>
      </c>
      <c r="C428" s="10">
        <v>0.375</v>
      </c>
      <c r="D428" s="84">
        <v>0.5</v>
      </c>
      <c r="E428" s="85">
        <v>29.6</v>
      </c>
      <c r="F428" s="86">
        <v>20.0</v>
      </c>
      <c r="G428" s="86">
        <v>29.4</v>
      </c>
      <c r="H428" s="86">
        <v>26.4</v>
      </c>
      <c r="I428" s="86">
        <v>1.2</v>
      </c>
      <c r="J428" s="86" t="s">
        <v>61</v>
      </c>
      <c r="K428" s="86">
        <v>28.7</v>
      </c>
      <c r="L428" s="86">
        <v>0.0</v>
      </c>
      <c r="M428" s="86"/>
      <c r="N428" s="86">
        <v>62.36</v>
      </c>
      <c r="O428" s="86"/>
      <c r="P428" s="87"/>
      <c r="Q428" s="102">
        <f>E430</f>
        <v>32.6</v>
      </c>
      <c r="R428" s="103">
        <f>F428</f>
        <v>20</v>
      </c>
      <c r="S428" s="103">
        <f>(Q428+R428)/2</f>
        <v>26.3</v>
      </c>
      <c r="T428" s="103">
        <f>IF(H428="","",6.1078*(10^(((7.5*H428)/(237.3+H428)))))</f>
        <v>34.41422945</v>
      </c>
      <c r="U428" s="22">
        <f t="shared" si="1"/>
        <v>32.01422945</v>
      </c>
      <c r="V428" s="103">
        <f>IF(G428="","",6.1078*(10^(((7.5*G428)/(237.3+G428)))))</f>
        <v>40.98797486</v>
      </c>
      <c r="W428" s="103">
        <f>IF(V428="","",(U428/V428)*100)</f>
        <v>78.10639476</v>
      </c>
      <c r="X428" s="103">
        <f>N426+L428-N428</f>
        <v>3.14</v>
      </c>
      <c r="Y428" s="91"/>
      <c r="Z428" s="92">
        <v>1.0</v>
      </c>
      <c r="AA428" s="92">
        <v>1.0</v>
      </c>
      <c r="AB428" s="92">
        <v>3.0</v>
      </c>
      <c r="AC428" s="93">
        <v>1.0</v>
      </c>
      <c r="AD428" s="88"/>
    </row>
    <row r="429" ht="15.75" customHeight="1">
      <c r="A429" s="4" t="s">
        <v>64</v>
      </c>
      <c r="B429" s="141">
        <v>44410.0</v>
      </c>
      <c r="C429" s="3">
        <v>0.625</v>
      </c>
      <c r="D429" s="74">
        <v>0.75</v>
      </c>
      <c r="E429" s="75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7"/>
      <c r="Q429" s="78"/>
      <c r="R429" s="79"/>
      <c r="S429" s="79"/>
      <c r="T429" s="79"/>
      <c r="U429" s="22" t="str">
        <f t="shared" si="1"/>
        <v/>
      </c>
      <c r="V429" s="79"/>
      <c r="W429" s="79"/>
      <c r="X429" s="80"/>
      <c r="Y429" s="81"/>
      <c r="Z429" s="82"/>
      <c r="AA429" s="82"/>
      <c r="AB429" s="82"/>
      <c r="AC429" s="83"/>
      <c r="AD429" s="78"/>
    </row>
    <row r="430" ht="15.75" customHeight="1">
      <c r="A430" s="8" t="s">
        <v>68</v>
      </c>
      <c r="B430" s="9">
        <v>44411.0</v>
      </c>
      <c r="C430" s="10">
        <v>0.375</v>
      </c>
      <c r="D430" s="84">
        <v>0.5</v>
      </c>
      <c r="E430" s="85">
        <v>32.6</v>
      </c>
      <c r="F430" s="86">
        <v>21.4</v>
      </c>
      <c r="G430" s="86">
        <v>27.6</v>
      </c>
      <c r="H430" s="86">
        <v>26.0</v>
      </c>
      <c r="I430" s="86">
        <v>1.0</v>
      </c>
      <c r="J430" s="86" t="s">
        <v>61</v>
      </c>
      <c r="K430" s="86">
        <v>28.6</v>
      </c>
      <c r="L430" s="86">
        <v>0.0</v>
      </c>
      <c r="M430" s="86"/>
      <c r="N430" s="86">
        <v>56.76</v>
      </c>
      <c r="O430" s="86">
        <v>77.94</v>
      </c>
      <c r="P430" s="87"/>
      <c r="Q430" s="102">
        <f>E432</f>
        <v>34.8</v>
      </c>
      <c r="R430" s="103">
        <f>F430</f>
        <v>21.4</v>
      </c>
      <c r="S430" s="103">
        <f>(Q430+R430)/2</f>
        <v>28.1</v>
      </c>
      <c r="T430" s="103">
        <f>IF(H430="","",6.1078*(10^(((7.5*H430)/(237.3+H430)))))</f>
        <v>33.61126698</v>
      </c>
      <c r="U430" s="22">
        <f t="shared" si="1"/>
        <v>32.33126698</v>
      </c>
      <c r="V430" s="103">
        <f>IF(G430="","",6.1078*(10^(((7.5*G430)/(237.3+G430)))))</f>
        <v>36.92425667</v>
      </c>
      <c r="W430" s="103">
        <f>IF(V430="","",(U430/V430)*100)</f>
        <v>87.56105037</v>
      </c>
      <c r="X430" s="103">
        <f>N428+L430-N430</f>
        <v>5.6</v>
      </c>
      <c r="Y430" s="91"/>
      <c r="Z430" s="92">
        <v>1.0</v>
      </c>
      <c r="AA430" s="92">
        <v>2.0</v>
      </c>
      <c r="AB430" s="92">
        <v>3.0</v>
      </c>
      <c r="AC430" s="93">
        <v>2.0</v>
      </c>
      <c r="AD430" s="88"/>
    </row>
    <row r="431" ht="15.75" customHeight="1">
      <c r="A431" s="4" t="s">
        <v>68</v>
      </c>
      <c r="B431" s="29">
        <v>44411.0</v>
      </c>
      <c r="C431" s="3">
        <v>0.625</v>
      </c>
      <c r="D431" s="74">
        <v>0.75</v>
      </c>
      <c r="E431" s="75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7"/>
      <c r="Q431" s="78"/>
      <c r="R431" s="79"/>
      <c r="S431" s="79"/>
      <c r="T431" s="79"/>
      <c r="U431" s="22" t="str">
        <f t="shared" si="1"/>
        <v/>
      </c>
      <c r="V431" s="79"/>
      <c r="W431" s="79"/>
      <c r="X431" s="80"/>
      <c r="Y431" s="81"/>
      <c r="Z431" s="82"/>
      <c r="AA431" s="82"/>
      <c r="AB431" s="82"/>
      <c r="AC431" s="83"/>
      <c r="AD431" s="78"/>
    </row>
    <row r="432" ht="15.75" customHeight="1">
      <c r="A432" s="8" t="s">
        <v>38</v>
      </c>
      <c r="B432" s="9">
        <v>44412.0</v>
      </c>
      <c r="C432" s="10">
        <v>0.375</v>
      </c>
      <c r="D432" s="84">
        <v>0.5</v>
      </c>
      <c r="E432" s="85">
        <v>34.8</v>
      </c>
      <c r="F432" s="86">
        <v>21.4</v>
      </c>
      <c r="G432" s="86">
        <v>29.8</v>
      </c>
      <c r="H432" s="86">
        <v>27.4</v>
      </c>
      <c r="I432" s="86">
        <v>1.1</v>
      </c>
      <c r="J432" s="86" t="s">
        <v>61</v>
      </c>
      <c r="K432" s="86">
        <v>28.8</v>
      </c>
      <c r="L432" s="86">
        <v>0.0</v>
      </c>
      <c r="M432" s="86"/>
      <c r="N432" s="86">
        <v>74.9</v>
      </c>
      <c r="O432" s="86"/>
      <c r="P432" s="87"/>
      <c r="Q432" s="102">
        <f>E434</f>
        <v>34</v>
      </c>
      <c r="R432" s="103">
        <f>F432</f>
        <v>21.4</v>
      </c>
      <c r="S432" s="103">
        <f>(Q432+R432)/2</f>
        <v>27.7</v>
      </c>
      <c r="T432" s="103">
        <f>IF(H432="","",6.1078*(10^(((7.5*H432)/(237.3+H432)))))</f>
        <v>36.49517019</v>
      </c>
      <c r="U432" s="22">
        <f t="shared" si="1"/>
        <v>34.57517019</v>
      </c>
      <c r="V432" s="103">
        <f>IF(G432="","",6.1078*(10^(((7.5*G432)/(237.3+G432)))))</f>
        <v>41.94208964</v>
      </c>
      <c r="W432" s="103">
        <f>IF(V432="","",(U432/V432)*100)</f>
        <v>82.43549733</v>
      </c>
      <c r="X432" s="103">
        <f>O430+L432-N432</f>
        <v>3.04</v>
      </c>
      <c r="Y432" s="91"/>
      <c r="Z432" s="92">
        <v>1.0</v>
      </c>
      <c r="AA432" s="92">
        <v>1.0</v>
      </c>
      <c r="AB432" s="92">
        <v>3.0</v>
      </c>
      <c r="AC432" s="93">
        <v>1.0</v>
      </c>
      <c r="AD432" s="88"/>
    </row>
    <row r="433" ht="15.75" customHeight="1">
      <c r="A433" s="4" t="s">
        <v>38</v>
      </c>
      <c r="B433" s="29">
        <v>44412.0</v>
      </c>
      <c r="C433" s="3">
        <v>0.625</v>
      </c>
      <c r="D433" s="74">
        <v>0.75</v>
      </c>
      <c r="E433" s="75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7"/>
      <c r="Q433" s="78"/>
      <c r="R433" s="79"/>
      <c r="S433" s="79"/>
      <c r="T433" s="79"/>
      <c r="U433" s="22" t="str">
        <f t="shared" si="1"/>
        <v/>
      </c>
      <c r="V433" s="79"/>
      <c r="W433" s="79"/>
      <c r="X433" s="80"/>
      <c r="Y433" s="81"/>
      <c r="Z433" s="82"/>
      <c r="AA433" s="82"/>
      <c r="AB433" s="82"/>
      <c r="AC433" s="83"/>
      <c r="AD433" s="78"/>
    </row>
    <row r="434" ht="15.75" customHeight="1">
      <c r="A434" s="8" t="s">
        <v>48</v>
      </c>
      <c r="B434" s="9">
        <v>44413.0</v>
      </c>
      <c r="C434" s="10">
        <v>0.375</v>
      </c>
      <c r="D434" s="84">
        <v>0.5</v>
      </c>
      <c r="E434" s="85">
        <v>34.0</v>
      </c>
      <c r="F434" s="86">
        <v>22.0</v>
      </c>
      <c r="G434" s="86">
        <v>30.0</v>
      </c>
      <c r="H434" s="86">
        <v>27.5</v>
      </c>
      <c r="I434" s="86">
        <v>1.7</v>
      </c>
      <c r="J434" s="86" t="s">
        <v>61</v>
      </c>
      <c r="K434" s="86">
        <v>29.6</v>
      </c>
      <c r="L434" s="86">
        <v>0.0</v>
      </c>
      <c r="M434" s="86"/>
      <c r="N434" s="86">
        <v>67.4</v>
      </c>
      <c r="O434" s="86"/>
      <c r="P434" s="87"/>
      <c r="Q434" s="102">
        <f>E436</f>
        <v>34.8</v>
      </c>
      <c r="R434" s="103">
        <f>F434</f>
        <v>22</v>
      </c>
      <c r="S434" s="103">
        <f>(Q434+R434)/2</f>
        <v>28.4</v>
      </c>
      <c r="T434" s="103">
        <f>IF(H434="","",6.1078*(10^(((7.5*H434)/(237.3+H434)))))</f>
        <v>36.70916751</v>
      </c>
      <c r="U434" s="22">
        <f t="shared" si="1"/>
        <v>34.70916751</v>
      </c>
      <c r="V434" s="103">
        <f>IF(G434="","",6.1078*(10^(((7.5*G434)/(237.3+G434)))))</f>
        <v>42.42634795</v>
      </c>
      <c r="W434" s="103">
        <f>IF(V434="","",(U434/V434)*100)</f>
        <v>81.81040602</v>
      </c>
      <c r="X434" s="103">
        <f>N432+L434-N434</f>
        <v>7.5</v>
      </c>
      <c r="Y434" s="91"/>
      <c r="Z434" s="92">
        <v>1.0</v>
      </c>
      <c r="AA434" s="92">
        <v>1.0</v>
      </c>
      <c r="AB434" s="92">
        <v>3.0</v>
      </c>
      <c r="AC434" s="93">
        <v>2.0</v>
      </c>
      <c r="AD434" s="88"/>
    </row>
    <row r="435" ht="15.75" customHeight="1">
      <c r="A435" s="4" t="s">
        <v>48</v>
      </c>
      <c r="B435" s="29">
        <v>44413.0</v>
      </c>
      <c r="C435" s="3">
        <v>0.625</v>
      </c>
      <c r="D435" s="74">
        <v>0.75</v>
      </c>
      <c r="E435" s="75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7"/>
      <c r="Q435" s="78"/>
      <c r="R435" s="79"/>
      <c r="S435" s="79"/>
      <c r="T435" s="79"/>
      <c r="U435" s="22" t="str">
        <f t="shared" si="1"/>
        <v/>
      </c>
      <c r="V435" s="79"/>
      <c r="W435" s="79"/>
      <c r="X435" s="80"/>
      <c r="Y435" s="81"/>
      <c r="Z435" s="82"/>
      <c r="AA435" s="82"/>
      <c r="AB435" s="82"/>
      <c r="AC435" s="83"/>
      <c r="AD435" s="78"/>
    </row>
    <row r="436" ht="15.75" customHeight="1">
      <c r="A436" s="8" t="s">
        <v>53</v>
      </c>
      <c r="B436" s="9">
        <v>44414.0</v>
      </c>
      <c r="C436" s="143">
        <v>0.375</v>
      </c>
      <c r="D436" s="84">
        <v>0.5</v>
      </c>
      <c r="E436" s="85">
        <v>34.8</v>
      </c>
      <c r="F436" s="86">
        <v>21.4</v>
      </c>
      <c r="G436" s="86">
        <v>29.0</v>
      </c>
      <c r="H436" s="86">
        <v>27.0</v>
      </c>
      <c r="I436" s="86">
        <v>2.0</v>
      </c>
      <c r="J436" s="86" t="s">
        <v>225</v>
      </c>
      <c r="K436" s="86">
        <v>29.8</v>
      </c>
      <c r="L436" s="86">
        <v>13.75</v>
      </c>
      <c r="M436" s="86"/>
      <c r="N436" s="86">
        <v>70.6</v>
      </c>
      <c r="O436" s="86"/>
      <c r="P436" s="87"/>
      <c r="Q436" s="102">
        <f>E438</f>
        <v>33.6</v>
      </c>
      <c r="R436" s="103">
        <f>F436</f>
        <v>21.4</v>
      </c>
      <c r="S436" s="103">
        <f>(Q436+R436)/2</f>
        <v>27.5</v>
      </c>
      <c r="T436" s="103">
        <f>IF(H436="","",6.1078*(10^(((7.5*H436)/(237.3+H436)))))</f>
        <v>35.65000614</v>
      </c>
      <c r="U436" s="22">
        <f t="shared" si="1"/>
        <v>34.05000614</v>
      </c>
      <c r="V436" s="103">
        <f>IF(G436="","",6.1078*(10^(((7.5*G436)/(237.3+G436)))))</f>
        <v>40.05279577</v>
      </c>
      <c r="W436" s="103">
        <f>IF(V436="","",(U436/V436)*100)</f>
        <v>85.01280743</v>
      </c>
      <c r="X436" s="103">
        <f>N434+L436-N436</f>
        <v>10.55</v>
      </c>
      <c r="Y436" s="91"/>
      <c r="Z436" s="92">
        <v>1.0</v>
      </c>
      <c r="AA436" s="92">
        <v>1.0</v>
      </c>
      <c r="AB436" s="92">
        <v>3.0</v>
      </c>
      <c r="AC436" s="93">
        <v>1.0</v>
      </c>
      <c r="AD436" s="88"/>
    </row>
    <row r="437" ht="15.75" customHeight="1">
      <c r="A437" s="4" t="s">
        <v>53</v>
      </c>
      <c r="B437" s="29">
        <v>44414.0</v>
      </c>
      <c r="C437" s="3">
        <v>0.625</v>
      </c>
      <c r="D437" s="74">
        <v>0.75</v>
      </c>
      <c r="E437" s="75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7"/>
      <c r="Q437" s="78"/>
      <c r="R437" s="79"/>
      <c r="S437" s="79"/>
      <c r="T437" s="79"/>
      <c r="U437" s="22" t="str">
        <f t="shared" si="1"/>
        <v/>
      </c>
      <c r="V437" s="79"/>
      <c r="W437" s="79"/>
      <c r="X437" s="80"/>
      <c r="Y437" s="81"/>
      <c r="Z437" s="82"/>
      <c r="AA437" s="82"/>
      <c r="AB437" s="82"/>
      <c r="AC437" s="83"/>
      <c r="AD437" s="78"/>
    </row>
    <row r="438" ht="15.75" customHeight="1">
      <c r="A438" s="8" t="s">
        <v>98</v>
      </c>
      <c r="B438" s="9">
        <v>44415.0</v>
      </c>
      <c r="C438" s="10">
        <v>0.375</v>
      </c>
      <c r="D438" s="84">
        <v>0.5</v>
      </c>
      <c r="E438" s="85">
        <v>33.6</v>
      </c>
      <c r="F438" s="86">
        <v>22.6</v>
      </c>
      <c r="G438" s="86">
        <v>30.4</v>
      </c>
      <c r="H438" s="86">
        <v>27.4</v>
      </c>
      <c r="I438" s="86">
        <v>0.8</v>
      </c>
      <c r="J438" s="86" t="s">
        <v>70</v>
      </c>
      <c r="K438" s="86">
        <v>28.8</v>
      </c>
      <c r="L438" s="86">
        <v>0.0</v>
      </c>
      <c r="M438" s="86"/>
      <c r="N438" s="86">
        <v>66.34</v>
      </c>
      <c r="O438" s="86"/>
      <c r="P438" s="87"/>
      <c r="Q438" s="102">
        <f>E440</f>
        <v>33.6</v>
      </c>
      <c r="R438" s="103">
        <f>F438</f>
        <v>22.6</v>
      </c>
      <c r="S438" s="103">
        <f>(Q438+R438)/2</f>
        <v>28.1</v>
      </c>
      <c r="T438" s="103">
        <f>IF(H438="","",6.1078*(10^(((7.5*H438)/(237.3+H438)))))</f>
        <v>36.49517019</v>
      </c>
      <c r="U438" s="22">
        <f t="shared" si="1"/>
        <v>34.09517019</v>
      </c>
      <c r="V438" s="103">
        <f>IF(G438="","",6.1078*(10^(((7.5*G438)/(237.3+G438)))))</f>
        <v>43.4094688</v>
      </c>
      <c r="W438" s="103">
        <f>IF(V438="","",(U438/V438)*100)</f>
        <v>78.5431638</v>
      </c>
      <c r="X438" s="103">
        <f>N436+L438-N438</f>
        <v>4.26</v>
      </c>
      <c r="Y438" s="91"/>
      <c r="Z438" s="92">
        <v>1.0</v>
      </c>
      <c r="AA438" s="92">
        <v>1.0</v>
      </c>
      <c r="AB438" s="92">
        <v>3.0</v>
      </c>
      <c r="AC438" s="93">
        <v>1.0</v>
      </c>
      <c r="AD438" s="88"/>
    </row>
    <row r="439" ht="15.75" customHeight="1">
      <c r="A439" s="4" t="s">
        <v>98</v>
      </c>
      <c r="B439" s="29">
        <v>44415.0</v>
      </c>
      <c r="C439" s="3">
        <v>0.625</v>
      </c>
      <c r="D439" s="74">
        <v>0.75</v>
      </c>
      <c r="E439" s="75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7"/>
      <c r="Q439" s="78"/>
      <c r="R439" s="79"/>
      <c r="S439" s="79"/>
      <c r="T439" s="79"/>
      <c r="U439" s="22" t="str">
        <f t="shared" si="1"/>
        <v/>
      </c>
      <c r="V439" s="79"/>
      <c r="W439" s="79"/>
      <c r="X439" s="80"/>
      <c r="Y439" s="81"/>
      <c r="Z439" s="82"/>
      <c r="AA439" s="82"/>
      <c r="AB439" s="82"/>
      <c r="AC439" s="83"/>
      <c r="AD439" s="78"/>
    </row>
    <row r="440" ht="15.75" customHeight="1">
      <c r="A440" s="8" t="s">
        <v>91</v>
      </c>
      <c r="B440" s="9">
        <v>44416.0</v>
      </c>
      <c r="C440" s="10">
        <v>0.375</v>
      </c>
      <c r="D440" s="84">
        <v>0.5</v>
      </c>
      <c r="E440" s="85">
        <v>33.6</v>
      </c>
      <c r="F440" s="86">
        <v>21.4</v>
      </c>
      <c r="G440" s="86">
        <v>29.2</v>
      </c>
      <c r="H440" s="86">
        <v>26.6</v>
      </c>
      <c r="I440" s="86">
        <v>3.0</v>
      </c>
      <c r="J440" s="86" t="s">
        <v>61</v>
      </c>
      <c r="K440" s="86">
        <v>30.3</v>
      </c>
      <c r="L440" s="86">
        <v>0.0</v>
      </c>
      <c r="M440" s="86"/>
      <c r="N440" s="86">
        <v>60.32</v>
      </c>
      <c r="O440" s="86"/>
      <c r="P440" s="87"/>
      <c r="Q440" s="102">
        <f>E442</f>
        <v>28.4</v>
      </c>
      <c r="R440" s="103">
        <f>F440</f>
        <v>21.4</v>
      </c>
      <c r="S440" s="103">
        <f>(Q440+R440)/2</f>
        <v>24.9</v>
      </c>
      <c r="T440" s="103">
        <f>IF(H440="","",6.1078*(10^(((7.5*H440)/(237.3+H440)))))</f>
        <v>34.82194116</v>
      </c>
      <c r="U440" s="22">
        <f t="shared" si="1"/>
        <v>32.74194116</v>
      </c>
      <c r="V440" s="103">
        <f>IF(G440="","",6.1078*(10^(((7.5*G440)/(237.3+G440)))))</f>
        <v>40.51803823</v>
      </c>
      <c r="W440" s="103">
        <f>IF(V440="","",(U440/V440)*100)</f>
        <v>80.80830809</v>
      </c>
      <c r="X440" s="103">
        <f>N438+L440-N440</f>
        <v>6.02</v>
      </c>
      <c r="Y440" s="91"/>
      <c r="Z440" s="92">
        <v>1.0</v>
      </c>
      <c r="AA440" s="92">
        <v>1.0</v>
      </c>
      <c r="AB440" s="92">
        <v>3.0</v>
      </c>
      <c r="AC440" s="93">
        <v>1.0</v>
      </c>
      <c r="AD440" s="88"/>
    </row>
    <row r="441" ht="15.75" customHeight="1">
      <c r="A441" s="4" t="s">
        <v>91</v>
      </c>
      <c r="B441" s="29">
        <v>44416.0</v>
      </c>
      <c r="C441" s="3">
        <v>0.625</v>
      </c>
      <c r="D441" s="74">
        <v>0.75</v>
      </c>
      <c r="E441" s="75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7"/>
      <c r="Q441" s="78"/>
      <c r="R441" s="79"/>
      <c r="S441" s="79"/>
      <c r="T441" s="79"/>
      <c r="U441" s="22" t="str">
        <f t="shared" si="1"/>
        <v/>
      </c>
      <c r="V441" s="79"/>
      <c r="W441" s="79"/>
      <c r="X441" s="80"/>
      <c r="Y441" s="81"/>
      <c r="Z441" s="82"/>
      <c r="AA441" s="82"/>
      <c r="AB441" s="82"/>
      <c r="AC441" s="83"/>
      <c r="AD441" s="78"/>
    </row>
    <row r="442" ht="15.75" customHeight="1">
      <c r="A442" s="8" t="s">
        <v>64</v>
      </c>
      <c r="B442" s="9">
        <v>44417.0</v>
      </c>
      <c r="C442" s="10">
        <v>0.375</v>
      </c>
      <c r="D442" s="84">
        <v>0.5</v>
      </c>
      <c r="E442" s="85">
        <v>28.4</v>
      </c>
      <c r="F442" s="86">
        <v>20.8</v>
      </c>
      <c r="G442" s="86">
        <v>28.2</v>
      </c>
      <c r="H442" s="86">
        <v>26.2</v>
      </c>
      <c r="I442" s="86">
        <v>3.2</v>
      </c>
      <c r="J442" s="86" t="s">
        <v>70</v>
      </c>
      <c r="K442" s="86">
        <v>29.5</v>
      </c>
      <c r="L442" s="86">
        <v>40.25</v>
      </c>
      <c r="M442" s="86"/>
      <c r="N442" s="86">
        <v>83.38</v>
      </c>
      <c r="O442" s="86"/>
      <c r="P442" s="87"/>
      <c r="Q442" s="102">
        <f>E444</f>
        <v>29.2</v>
      </c>
      <c r="R442" s="103">
        <f>F442</f>
        <v>20.8</v>
      </c>
      <c r="S442" s="103">
        <f>(Q442+R442)/2</f>
        <v>25</v>
      </c>
      <c r="T442" s="103">
        <f>IF(H442="","",6.1078*(10^(((7.5*H442)/(237.3+H442)))))</f>
        <v>34.01068335</v>
      </c>
      <c r="U442" s="22">
        <f t="shared" si="1"/>
        <v>32.41068335</v>
      </c>
      <c r="V442" s="103">
        <f>IF(G442="","",6.1078*(10^(((7.5*G442)/(237.3+G442)))))</f>
        <v>38.23798312</v>
      </c>
      <c r="W442" s="103">
        <f>IF(V442="","",(U442/V442)*100)</f>
        <v>84.76044159</v>
      </c>
      <c r="X442" s="103">
        <f>N440+L442-N442</f>
        <v>17.19</v>
      </c>
      <c r="Y442" s="91"/>
      <c r="Z442" s="92">
        <v>1.0</v>
      </c>
      <c r="AA442" s="92">
        <v>1.0</v>
      </c>
      <c r="AB442" s="92">
        <v>2.0</v>
      </c>
      <c r="AC442" s="93">
        <v>2.0</v>
      </c>
      <c r="AD442" s="88"/>
    </row>
    <row r="443" ht="15.75" customHeight="1">
      <c r="A443" s="4" t="s">
        <v>64</v>
      </c>
      <c r="B443" s="29">
        <v>44417.0</v>
      </c>
      <c r="C443" s="3">
        <v>0.625</v>
      </c>
      <c r="D443" s="74">
        <v>0.75</v>
      </c>
      <c r="E443" s="75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7"/>
      <c r="Q443" s="78"/>
      <c r="R443" s="79"/>
      <c r="S443" s="79"/>
      <c r="T443" s="79"/>
      <c r="U443" s="22" t="str">
        <f t="shared" si="1"/>
        <v/>
      </c>
      <c r="V443" s="79"/>
      <c r="W443" s="79"/>
      <c r="X443" s="80"/>
      <c r="Y443" s="81"/>
      <c r="Z443" s="82"/>
      <c r="AA443" s="82"/>
      <c r="AB443" s="82"/>
      <c r="AC443" s="83"/>
      <c r="AD443" s="78"/>
    </row>
    <row r="444" ht="15.75" customHeight="1">
      <c r="A444" s="8" t="s">
        <v>68</v>
      </c>
      <c r="B444" s="9">
        <v>44418.0</v>
      </c>
      <c r="C444" s="10">
        <v>0.375</v>
      </c>
      <c r="D444" s="84">
        <v>0.5</v>
      </c>
      <c r="E444" s="85">
        <v>29.2</v>
      </c>
      <c r="F444" s="86">
        <v>21.5</v>
      </c>
      <c r="G444" s="86">
        <v>28.8</v>
      </c>
      <c r="H444" s="86">
        <v>26.6</v>
      </c>
      <c r="I444" s="86">
        <v>1.7</v>
      </c>
      <c r="J444" s="86" t="s">
        <v>70</v>
      </c>
      <c r="K444" s="86">
        <v>28.9</v>
      </c>
      <c r="L444" s="86">
        <v>16.25</v>
      </c>
      <c r="M444" s="86"/>
      <c r="N444" s="86">
        <v>89.0</v>
      </c>
      <c r="O444" s="86">
        <v>64.06</v>
      </c>
      <c r="P444" s="87"/>
      <c r="Q444" s="102">
        <f>E446</f>
        <v>29.6</v>
      </c>
      <c r="R444" s="103">
        <f>F444</f>
        <v>21.5</v>
      </c>
      <c r="S444" s="103">
        <f>(Q444+R444)/2</f>
        <v>25.55</v>
      </c>
      <c r="T444" s="103">
        <f>IF(H444="","",6.1078*(10^(((7.5*H444)/(237.3+H444)))))</f>
        <v>34.82194116</v>
      </c>
      <c r="U444" s="22">
        <f t="shared" si="1"/>
        <v>33.06194116</v>
      </c>
      <c r="V444" s="103">
        <f>IF(G444="","",6.1078*(10^(((7.5*G444)/(237.3+G444)))))</f>
        <v>39.59220806</v>
      </c>
      <c r="W444" s="103">
        <f>IF(V444="","",(U444/V444)*100)</f>
        <v>83.5061816</v>
      </c>
      <c r="X444" s="103">
        <f>N442+L444-N444</f>
        <v>10.63</v>
      </c>
      <c r="Y444" s="91"/>
      <c r="Z444" s="92">
        <v>1.0</v>
      </c>
      <c r="AA444" s="92">
        <v>1.0</v>
      </c>
      <c r="AB444" s="92">
        <v>3.0</v>
      </c>
      <c r="AC444" s="93">
        <v>2.0</v>
      </c>
      <c r="AD444" s="88"/>
    </row>
    <row r="445" ht="15.75" customHeight="1">
      <c r="A445" s="4" t="s">
        <v>68</v>
      </c>
      <c r="B445" s="29">
        <v>44418.0</v>
      </c>
      <c r="C445" s="3">
        <v>0.625</v>
      </c>
      <c r="D445" s="74">
        <v>0.75</v>
      </c>
      <c r="E445" s="75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7"/>
      <c r="Q445" s="78"/>
      <c r="R445" s="79"/>
      <c r="S445" s="79"/>
      <c r="T445" s="79"/>
      <c r="U445" s="22" t="str">
        <f t="shared" si="1"/>
        <v/>
      </c>
      <c r="V445" s="79"/>
      <c r="W445" s="79"/>
      <c r="X445" s="80"/>
      <c r="Y445" s="81"/>
      <c r="Z445" s="82"/>
      <c r="AA445" s="82"/>
      <c r="AB445" s="82"/>
      <c r="AC445" s="83"/>
      <c r="AD445" s="78"/>
    </row>
    <row r="446" ht="15.75" customHeight="1">
      <c r="A446" s="8" t="s">
        <v>38</v>
      </c>
      <c r="B446" s="9">
        <v>44419.0</v>
      </c>
      <c r="C446" s="10">
        <v>0.375</v>
      </c>
      <c r="D446" s="84">
        <v>0.5</v>
      </c>
      <c r="E446" s="85">
        <v>29.6</v>
      </c>
      <c r="F446" s="86">
        <v>21.0</v>
      </c>
      <c r="G446" s="86">
        <v>29.2</v>
      </c>
      <c r="H446" s="86">
        <v>27.2</v>
      </c>
      <c r="I446" s="86">
        <v>2.6</v>
      </c>
      <c r="J446" s="86" t="s">
        <v>61</v>
      </c>
      <c r="K446" s="86">
        <v>29.2</v>
      </c>
      <c r="L446" s="86">
        <v>5.5</v>
      </c>
      <c r="M446" s="86"/>
      <c r="N446" s="86">
        <v>62.26</v>
      </c>
      <c r="O446" s="86">
        <v>73.38</v>
      </c>
      <c r="P446" s="87"/>
      <c r="Q446" s="102">
        <f>E448</f>
        <v>34.8</v>
      </c>
      <c r="R446" s="103">
        <f>F446</f>
        <v>21</v>
      </c>
      <c r="S446" s="103">
        <f>(Q446+R446)/2</f>
        <v>27.9</v>
      </c>
      <c r="T446" s="103">
        <f>IF(H446="","",6.1078*(10^(((7.5*H446)/(237.3+H446)))))</f>
        <v>36.07043238</v>
      </c>
      <c r="U446" s="22">
        <f t="shared" si="1"/>
        <v>34.47043238</v>
      </c>
      <c r="V446" s="103">
        <f>IF(G446="","",6.1078*(10^(((7.5*G446)/(237.3+G446)))))</f>
        <v>40.51803823</v>
      </c>
      <c r="W446" s="103">
        <f>IF(V446="","",(U446/V446)*100)</f>
        <v>85.07428761</v>
      </c>
      <c r="X446" s="103">
        <f>O444+L446-N446</f>
        <v>7.3</v>
      </c>
      <c r="Y446" s="91"/>
      <c r="Z446" s="92">
        <v>1.0</v>
      </c>
      <c r="AA446" s="92">
        <v>1.0</v>
      </c>
      <c r="AB446" s="92">
        <v>1.0</v>
      </c>
      <c r="AC446" s="93">
        <v>1.0</v>
      </c>
      <c r="AD446" s="88"/>
    </row>
    <row r="447" ht="15.75" customHeight="1">
      <c r="A447" s="4" t="s">
        <v>38</v>
      </c>
      <c r="B447" s="29">
        <v>44419.0</v>
      </c>
      <c r="C447" s="3">
        <v>0.625</v>
      </c>
      <c r="D447" s="74">
        <v>0.75</v>
      </c>
      <c r="E447" s="75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7"/>
      <c r="Q447" s="78"/>
      <c r="R447" s="79"/>
      <c r="S447" s="79"/>
      <c r="T447" s="79"/>
      <c r="U447" s="22" t="str">
        <f t="shared" si="1"/>
        <v/>
      </c>
      <c r="V447" s="79"/>
      <c r="W447" s="79"/>
      <c r="X447" s="80"/>
      <c r="Y447" s="81"/>
      <c r="Z447" s="82"/>
      <c r="AA447" s="82"/>
      <c r="AB447" s="82"/>
      <c r="AC447" s="83"/>
      <c r="AD447" s="78"/>
    </row>
    <row r="448" ht="15.75" customHeight="1">
      <c r="A448" s="8" t="s">
        <v>48</v>
      </c>
      <c r="B448" s="9">
        <v>44420.0</v>
      </c>
      <c r="C448" s="10">
        <v>0.375</v>
      </c>
      <c r="D448" s="84">
        <v>0.5</v>
      </c>
      <c r="E448" s="85">
        <v>34.8</v>
      </c>
      <c r="F448" s="86">
        <v>21.8</v>
      </c>
      <c r="G448" s="86">
        <v>29.4</v>
      </c>
      <c r="H448" s="86">
        <v>27.2</v>
      </c>
      <c r="I448" s="86">
        <v>5.4</v>
      </c>
      <c r="J448" s="86" t="s">
        <v>81</v>
      </c>
      <c r="K448" s="86">
        <v>28.9</v>
      </c>
      <c r="L448" s="86">
        <v>21.25</v>
      </c>
      <c r="M448" s="86"/>
      <c r="N448" s="86">
        <v>86.41</v>
      </c>
      <c r="O448" s="86">
        <v>75.8</v>
      </c>
      <c r="P448" s="87"/>
      <c r="Q448" s="102">
        <f>E450</f>
        <v>32.6</v>
      </c>
      <c r="R448" s="103">
        <f>F448</f>
        <v>21.8</v>
      </c>
      <c r="S448" s="103">
        <f>(Q448+R448)/2</f>
        <v>27.2</v>
      </c>
      <c r="T448" s="103">
        <f>IF(H448="","",6.1078*(10^(((7.5*H448)/(237.3+H448)))))</f>
        <v>36.07043238</v>
      </c>
      <c r="U448" s="22">
        <f t="shared" si="1"/>
        <v>34.31043238</v>
      </c>
      <c r="V448" s="103">
        <f>IF(G448="","",6.1078*(10^(((7.5*G448)/(237.3+G448)))))</f>
        <v>40.98797486</v>
      </c>
      <c r="W448" s="103">
        <f>IF(V448="","",(U448/V448)*100)</f>
        <v>83.7085328</v>
      </c>
      <c r="X448" s="103">
        <f>O446+L448-N448</f>
        <v>8.22</v>
      </c>
      <c r="Y448" s="91"/>
      <c r="Z448" s="92">
        <v>1.0</v>
      </c>
      <c r="AA448" s="92">
        <v>1.0</v>
      </c>
      <c r="AB448" s="92">
        <v>1.0</v>
      </c>
      <c r="AC448" s="93">
        <v>2.0</v>
      </c>
      <c r="AD448" s="88"/>
    </row>
    <row r="449" ht="15.75" customHeight="1">
      <c r="A449" s="4" t="s">
        <v>48</v>
      </c>
      <c r="B449" s="29">
        <v>44420.0</v>
      </c>
      <c r="C449" s="3">
        <v>0.625</v>
      </c>
      <c r="D449" s="74">
        <v>0.75</v>
      </c>
      <c r="E449" s="75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7"/>
      <c r="Q449" s="78"/>
      <c r="R449" s="79"/>
      <c r="S449" s="79"/>
      <c r="T449" s="79"/>
      <c r="U449" s="22" t="str">
        <f t="shared" si="1"/>
        <v/>
      </c>
      <c r="V449" s="79"/>
      <c r="W449" s="79"/>
      <c r="X449" s="80"/>
      <c r="Y449" s="81"/>
      <c r="Z449" s="82"/>
      <c r="AA449" s="82"/>
      <c r="AB449" s="82"/>
      <c r="AC449" s="83"/>
      <c r="AD449" s="78"/>
    </row>
    <row r="450" ht="15.75" customHeight="1">
      <c r="A450" s="8" t="s">
        <v>53</v>
      </c>
      <c r="B450" s="9">
        <v>44421.0</v>
      </c>
      <c r="C450" s="10">
        <v>0.375</v>
      </c>
      <c r="D450" s="84">
        <v>0.5</v>
      </c>
      <c r="E450" s="85">
        <v>32.6</v>
      </c>
      <c r="F450" s="86">
        <v>22.0</v>
      </c>
      <c r="G450" s="86">
        <v>28.6</v>
      </c>
      <c r="H450" s="86">
        <v>26.8</v>
      </c>
      <c r="I450" s="86">
        <v>1.8</v>
      </c>
      <c r="J450" s="86" t="s">
        <v>61</v>
      </c>
      <c r="K450" s="86">
        <v>27.8</v>
      </c>
      <c r="L450" s="86">
        <v>40.0</v>
      </c>
      <c r="M450" s="86"/>
      <c r="N450" s="86">
        <v>99.82</v>
      </c>
      <c r="O450" s="86">
        <v>64.44</v>
      </c>
      <c r="P450" s="87"/>
      <c r="Q450" s="102">
        <f>E452</f>
        <v>31.6</v>
      </c>
      <c r="R450" s="103">
        <f>F450</f>
        <v>22</v>
      </c>
      <c r="S450" s="103">
        <f>(Q450+R450)/2</f>
        <v>26.8</v>
      </c>
      <c r="T450" s="103">
        <f>IF(H450="","",6.1078*(10^(((7.5*H450)/(237.3+H450)))))</f>
        <v>35.23385461</v>
      </c>
      <c r="U450" s="22">
        <f t="shared" si="1"/>
        <v>33.79385461</v>
      </c>
      <c r="V450" s="103">
        <f>IF(G450="","",6.1078*(10^(((7.5*G450)/(237.3+G450)))))</f>
        <v>39.13623594</v>
      </c>
      <c r="W450" s="103">
        <f>IF(V450="","",(U450/V450)*100)</f>
        <v>86.34927145</v>
      </c>
      <c r="X450" s="103">
        <f>O448+L450-N450</f>
        <v>15.98</v>
      </c>
      <c r="Y450" s="91"/>
      <c r="Z450" s="92">
        <v>1.0</v>
      </c>
      <c r="AA450" s="92">
        <v>1.0</v>
      </c>
      <c r="AB450" s="92">
        <v>3.0</v>
      </c>
      <c r="AC450" s="93">
        <v>2.0</v>
      </c>
      <c r="AD450" s="88"/>
    </row>
    <row r="451" ht="15.75" customHeight="1">
      <c r="A451" s="4" t="s">
        <v>53</v>
      </c>
      <c r="B451" s="29">
        <v>44421.0</v>
      </c>
      <c r="C451" s="3">
        <v>0.625</v>
      </c>
      <c r="D451" s="74">
        <v>0.75</v>
      </c>
      <c r="E451" s="75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7"/>
      <c r="Q451" s="78"/>
      <c r="R451" s="79"/>
      <c r="S451" s="79"/>
      <c r="T451" s="79"/>
      <c r="U451" s="22" t="str">
        <f t="shared" si="1"/>
        <v/>
      </c>
      <c r="V451" s="79"/>
      <c r="W451" s="79"/>
      <c r="X451" s="80"/>
      <c r="Y451" s="81"/>
      <c r="Z451" s="82"/>
      <c r="AA451" s="82"/>
      <c r="AB451" s="82"/>
      <c r="AC451" s="83"/>
      <c r="AD451" s="78"/>
    </row>
    <row r="452" ht="15.75" customHeight="1">
      <c r="A452" s="8" t="s">
        <v>98</v>
      </c>
      <c r="B452" s="9">
        <v>44422.0</v>
      </c>
      <c r="C452" s="10">
        <v>0.375</v>
      </c>
      <c r="D452" s="84">
        <v>0.5</v>
      </c>
      <c r="E452" s="85">
        <v>31.6</v>
      </c>
      <c r="F452" s="86">
        <v>20.8</v>
      </c>
      <c r="G452" s="86">
        <v>28.2</v>
      </c>
      <c r="H452" s="86">
        <v>26.6</v>
      </c>
      <c r="I452" s="86">
        <v>2.7</v>
      </c>
      <c r="J452" s="86" t="s">
        <v>61</v>
      </c>
      <c r="K452" s="86">
        <v>27.7</v>
      </c>
      <c r="L452" s="86">
        <v>25.75</v>
      </c>
      <c r="M452" s="86"/>
      <c r="N452" s="86">
        <v>80.54</v>
      </c>
      <c r="O452" s="86">
        <v>65.74</v>
      </c>
      <c r="P452" s="87"/>
      <c r="Q452" s="102">
        <f>E454</f>
        <v>32.2</v>
      </c>
      <c r="R452" s="103">
        <f>F452</f>
        <v>20.8</v>
      </c>
      <c r="S452" s="103">
        <f>(Q452+R452)/2</f>
        <v>26.5</v>
      </c>
      <c r="T452" s="103">
        <f>IF(H452="","",6.1078*(10^(((7.5*H452)/(237.3+H452)))))</f>
        <v>34.82194116</v>
      </c>
      <c r="U452" s="22">
        <f t="shared" si="1"/>
        <v>33.54194116</v>
      </c>
      <c r="V452" s="103">
        <f>IF(G452="","",6.1078*(10^(((7.5*G452)/(237.3+G452)))))</f>
        <v>38.23798312</v>
      </c>
      <c r="W452" s="103">
        <f>IF(V452="","",(U452/V452)*100)</f>
        <v>87.71890782</v>
      </c>
      <c r="X452" s="103">
        <f>O450+L452-N452</f>
        <v>9.65</v>
      </c>
      <c r="Y452" s="91"/>
      <c r="Z452" s="92">
        <v>1.0</v>
      </c>
      <c r="AA452" s="92">
        <v>1.0</v>
      </c>
      <c r="AB452" s="92">
        <v>3.0</v>
      </c>
      <c r="AC452" s="93">
        <v>2.0</v>
      </c>
      <c r="AD452" s="88"/>
    </row>
    <row r="453" ht="15.75" customHeight="1">
      <c r="A453" s="4" t="s">
        <v>98</v>
      </c>
      <c r="B453" s="29">
        <v>44422.0</v>
      </c>
      <c r="C453" s="3">
        <v>0.625</v>
      </c>
      <c r="D453" s="74">
        <v>0.75</v>
      </c>
      <c r="E453" s="75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7"/>
      <c r="Q453" s="78"/>
      <c r="R453" s="79"/>
      <c r="S453" s="79"/>
      <c r="T453" s="79"/>
      <c r="U453" s="22" t="str">
        <f t="shared" si="1"/>
        <v/>
      </c>
      <c r="V453" s="79"/>
      <c r="W453" s="79"/>
      <c r="X453" s="80"/>
      <c r="Y453" s="81"/>
      <c r="Z453" s="82"/>
      <c r="AA453" s="82"/>
      <c r="AB453" s="82"/>
      <c r="AC453" s="83"/>
      <c r="AD453" s="78"/>
    </row>
    <row r="454" ht="15.75" customHeight="1">
      <c r="A454" s="8" t="s">
        <v>91</v>
      </c>
      <c r="B454" s="9">
        <v>44423.0</v>
      </c>
      <c r="C454" s="10">
        <v>0.375</v>
      </c>
      <c r="D454" s="84">
        <v>0.5</v>
      </c>
      <c r="E454" s="85">
        <v>32.2</v>
      </c>
      <c r="F454" s="86">
        <v>21.0</v>
      </c>
      <c r="G454" s="86">
        <v>30.0</v>
      </c>
      <c r="H454" s="86">
        <v>27.2</v>
      </c>
      <c r="I454" s="86">
        <v>0.8</v>
      </c>
      <c r="J454" s="86" t="s">
        <v>61</v>
      </c>
      <c r="K454" s="86">
        <v>29.6</v>
      </c>
      <c r="L454" s="86">
        <v>5.0</v>
      </c>
      <c r="M454" s="86"/>
      <c r="N454" s="86">
        <v>65.36</v>
      </c>
      <c r="O454" s="86"/>
      <c r="P454" s="87"/>
      <c r="Q454" s="102">
        <f>E456</f>
        <v>35.4</v>
      </c>
      <c r="R454" s="103">
        <f>F454</f>
        <v>21</v>
      </c>
      <c r="S454" s="103">
        <f>(Q454+R454)/2</f>
        <v>28.2</v>
      </c>
      <c r="T454" s="103">
        <f>IF(H454="","",6.1078*(10^(((7.5*H454)/(237.3+H454)))))</f>
        <v>36.07043238</v>
      </c>
      <c r="U454" s="22">
        <f t="shared" si="1"/>
        <v>33.83043238</v>
      </c>
      <c r="V454" s="103">
        <f>IF(G454="","",6.1078*(10^(((7.5*G454)/(237.3+G454)))))</f>
        <v>42.42634795</v>
      </c>
      <c r="W454" s="103">
        <f>IF(V454="","",(U454/V454)*100)</f>
        <v>79.73920457</v>
      </c>
      <c r="X454" s="103">
        <f>O452+L454-N454</f>
        <v>5.38</v>
      </c>
      <c r="Y454" s="91"/>
      <c r="Z454" s="92">
        <v>1.0</v>
      </c>
      <c r="AA454" s="92">
        <v>1.0</v>
      </c>
      <c r="AB454" s="92">
        <v>3.0</v>
      </c>
      <c r="AC454" s="93">
        <v>1.0</v>
      </c>
      <c r="AD454" s="88"/>
    </row>
    <row r="455" ht="15.75" customHeight="1">
      <c r="A455" s="4" t="s">
        <v>91</v>
      </c>
      <c r="B455" s="55">
        <v>44423.0</v>
      </c>
      <c r="C455" s="3">
        <v>0.625</v>
      </c>
      <c r="D455" s="74">
        <v>0.75</v>
      </c>
      <c r="E455" s="75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7"/>
      <c r="Q455" s="78"/>
      <c r="R455" s="79"/>
      <c r="S455" s="79"/>
      <c r="T455" s="79"/>
      <c r="U455" s="22" t="str">
        <f t="shared" si="1"/>
        <v/>
      </c>
      <c r="V455" s="79"/>
      <c r="W455" s="79"/>
      <c r="X455" s="80"/>
      <c r="Y455" s="81"/>
      <c r="Z455" s="82"/>
      <c r="AA455" s="82"/>
      <c r="AB455" s="82"/>
      <c r="AC455" s="83"/>
      <c r="AD455" s="78"/>
    </row>
    <row r="456" ht="15.75" customHeight="1">
      <c r="A456" s="8" t="s">
        <v>64</v>
      </c>
      <c r="B456" s="9">
        <v>44424.0</v>
      </c>
      <c r="C456" s="10">
        <v>0.375</v>
      </c>
      <c r="D456" s="84">
        <v>0.5</v>
      </c>
      <c r="E456" s="85">
        <v>35.4</v>
      </c>
      <c r="F456" s="86">
        <v>22.6</v>
      </c>
      <c r="G456" s="86">
        <v>29.2</v>
      </c>
      <c r="H456" s="86">
        <v>26.4</v>
      </c>
      <c r="I456" s="86">
        <v>1.5</v>
      </c>
      <c r="J456" s="86" t="s">
        <v>61</v>
      </c>
      <c r="K456" s="86">
        <v>29.6</v>
      </c>
      <c r="L456" s="86">
        <v>0.0</v>
      </c>
      <c r="M456" s="86"/>
      <c r="N456" s="86">
        <v>61.19</v>
      </c>
      <c r="O456" s="86"/>
      <c r="P456" s="87"/>
      <c r="Q456" s="102">
        <f>E458</f>
        <v>34.2</v>
      </c>
      <c r="R456" s="103">
        <f>F456</f>
        <v>22.6</v>
      </c>
      <c r="S456" s="103">
        <f>(Q456+R456)/2</f>
        <v>28.4</v>
      </c>
      <c r="T456" s="103">
        <f>IF(H456="","",6.1078*(10^(((7.5*H456)/(237.3+H456)))))</f>
        <v>34.41422945</v>
      </c>
      <c r="U456" s="22">
        <f t="shared" si="1"/>
        <v>32.17422945</v>
      </c>
      <c r="V456" s="103">
        <f>IF(G456="","",6.1078*(10^(((7.5*G456)/(237.3+G456)))))</f>
        <v>40.51803823</v>
      </c>
      <c r="W456" s="103">
        <f>IF(V456="","",(U456/V456)*100)</f>
        <v>79.40717482</v>
      </c>
      <c r="X456" s="103">
        <f>N454+L456-N456</f>
        <v>4.17</v>
      </c>
      <c r="Y456" s="91"/>
      <c r="Z456" s="92">
        <v>1.0</v>
      </c>
      <c r="AA456" s="92">
        <v>1.0</v>
      </c>
      <c r="AB456" s="92">
        <v>3.0</v>
      </c>
      <c r="AC456" s="93">
        <v>2.0</v>
      </c>
      <c r="AD456" s="88"/>
    </row>
    <row r="457" ht="15.75" customHeight="1">
      <c r="A457" s="4" t="s">
        <v>64</v>
      </c>
      <c r="B457" s="29">
        <v>44424.0</v>
      </c>
      <c r="C457" s="3">
        <v>0.625</v>
      </c>
      <c r="D457" s="74">
        <v>0.75</v>
      </c>
      <c r="E457" s="75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7"/>
      <c r="Q457" s="78"/>
      <c r="R457" s="79"/>
      <c r="S457" s="79"/>
      <c r="T457" s="79"/>
      <c r="U457" s="22" t="str">
        <f t="shared" si="1"/>
        <v/>
      </c>
      <c r="V457" s="79"/>
      <c r="W457" s="79"/>
      <c r="X457" s="80"/>
      <c r="Y457" s="81"/>
      <c r="Z457" s="82"/>
      <c r="AA457" s="82"/>
      <c r="AB457" s="82"/>
      <c r="AC457" s="83"/>
      <c r="AD457" s="78"/>
    </row>
    <row r="458" ht="15.75" customHeight="1">
      <c r="A458" s="8" t="s">
        <v>68</v>
      </c>
      <c r="B458" s="9">
        <v>44425.0</v>
      </c>
      <c r="C458" s="10">
        <v>0.375</v>
      </c>
      <c r="D458" s="84">
        <v>0.5</v>
      </c>
      <c r="E458" s="85">
        <v>34.2</v>
      </c>
      <c r="F458" s="86">
        <v>22.0</v>
      </c>
      <c r="G458" s="86">
        <v>29.0</v>
      </c>
      <c r="H458" s="86">
        <v>27.0</v>
      </c>
      <c r="I458" s="86">
        <v>2.0</v>
      </c>
      <c r="J458" s="86" t="s">
        <v>61</v>
      </c>
      <c r="K458" s="86">
        <v>29.8</v>
      </c>
      <c r="L458" s="86">
        <v>0.0</v>
      </c>
      <c r="M458" s="86"/>
      <c r="N458" s="86">
        <v>56.68</v>
      </c>
      <c r="O458" s="86">
        <v>74.6</v>
      </c>
      <c r="P458" s="87"/>
      <c r="Q458" s="102">
        <f>E460</f>
        <v>34.6</v>
      </c>
      <c r="R458" s="103">
        <f>F458</f>
        <v>22</v>
      </c>
      <c r="S458" s="103">
        <f>(Q458+R458)/2</f>
        <v>28.3</v>
      </c>
      <c r="T458" s="103">
        <f>IF(H458="","",6.1078*(10^(((7.5*H458)/(237.3+H458)))))</f>
        <v>35.65000614</v>
      </c>
      <c r="U458" s="22">
        <f t="shared" si="1"/>
        <v>34.05000614</v>
      </c>
      <c r="V458" s="103">
        <f>IF(G458="","",6.1078*(10^(((7.5*G458)/(237.3+G458)))))</f>
        <v>40.05279577</v>
      </c>
      <c r="W458" s="103">
        <f>IF(V458="","",(U458/V458)*100)</f>
        <v>85.01280743</v>
      </c>
      <c r="X458" s="103">
        <f>N456+L458-N458</f>
        <v>4.51</v>
      </c>
      <c r="Y458" s="91"/>
      <c r="Z458" s="92">
        <v>1.0</v>
      </c>
      <c r="AA458" s="92">
        <v>1.0</v>
      </c>
      <c r="AB458" s="92">
        <v>3.0</v>
      </c>
      <c r="AC458" s="93">
        <v>1.0</v>
      </c>
      <c r="AD458" s="88"/>
    </row>
    <row r="459" ht="15.75" customHeight="1">
      <c r="A459" s="4" t="s">
        <v>68</v>
      </c>
      <c r="B459" s="29">
        <v>44425.0</v>
      </c>
      <c r="C459" s="3">
        <v>0.625</v>
      </c>
      <c r="D459" s="74">
        <v>0.75</v>
      </c>
      <c r="E459" s="75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7"/>
      <c r="Q459" s="78"/>
      <c r="R459" s="79"/>
      <c r="S459" s="79"/>
      <c r="T459" s="79"/>
      <c r="U459" s="22" t="str">
        <f t="shared" si="1"/>
        <v/>
      </c>
      <c r="V459" s="79"/>
      <c r="W459" s="79"/>
      <c r="X459" s="80"/>
      <c r="Y459" s="81"/>
      <c r="Z459" s="82"/>
      <c r="AA459" s="82"/>
      <c r="AB459" s="82"/>
      <c r="AC459" s="83"/>
      <c r="AD459" s="78"/>
    </row>
    <row r="460" ht="15.75" customHeight="1">
      <c r="A460" s="8" t="s">
        <v>38</v>
      </c>
      <c r="B460" s="9">
        <v>44426.0</v>
      </c>
      <c r="C460" s="10">
        <v>0.375</v>
      </c>
      <c r="D460" s="84">
        <v>0.5</v>
      </c>
      <c r="E460" s="85">
        <v>34.6</v>
      </c>
      <c r="F460" s="86">
        <v>22.0</v>
      </c>
      <c r="G460" s="86">
        <v>29.6</v>
      </c>
      <c r="H460" s="86">
        <v>27.0</v>
      </c>
      <c r="I460" s="86">
        <v>3.2</v>
      </c>
      <c r="J460" s="86" t="s">
        <v>61</v>
      </c>
      <c r="K460" s="86">
        <v>29.4</v>
      </c>
      <c r="L460" s="86">
        <v>0.0</v>
      </c>
      <c r="M460" s="86"/>
      <c r="N460" s="86">
        <v>67.7</v>
      </c>
      <c r="O460" s="86"/>
      <c r="P460" s="87"/>
      <c r="Q460" s="102">
        <f>E462</f>
        <v>33.8</v>
      </c>
      <c r="R460" s="103">
        <f>F460</f>
        <v>22</v>
      </c>
      <c r="S460" s="103">
        <f>(Q460+R460)/2</f>
        <v>27.9</v>
      </c>
      <c r="T460" s="103">
        <f>IF(H460="","",6.1078*(10^(((7.5*H460)/(237.3+H460)))))</f>
        <v>35.65000614</v>
      </c>
      <c r="U460" s="22">
        <f t="shared" si="1"/>
        <v>33.57000614</v>
      </c>
      <c r="V460" s="103">
        <f>IF(G460="","",6.1078*(10^(((7.5*G460)/(237.3+G460)))))</f>
        <v>41.46264535</v>
      </c>
      <c r="W460" s="103">
        <f>IF(V460="","",(U460/V460)*100)</f>
        <v>80.96445815</v>
      </c>
      <c r="X460" s="103">
        <f>O458+L460-N460</f>
        <v>6.9</v>
      </c>
      <c r="Y460" s="91"/>
      <c r="Z460" s="92">
        <v>1.0</v>
      </c>
      <c r="AA460" s="92">
        <v>1.0</v>
      </c>
      <c r="AB460" s="92">
        <v>3.0</v>
      </c>
      <c r="AC460" s="93">
        <v>1.0</v>
      </c>
      <c r="AD460" s="88"/>
    </row>
    <row r="461" ht="15.75" customHeight="1">
      <c r="A461" s="4" t="s">
        <v>38</v>
      </c>
      <c r="B461" s="29">
        <v>44426.0</v>
      </c>
      <c r="C461" s="3">
        <v>0.625</v>
      </c>
      <c r="D461" s="74">
        <v>0.75</v>
      </c>
      <c r="E461" s="75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7"/>
      <c r="Q461" s="78"/>
      <c r="R461" s="79"/>
      <c r="S461" s="79"/>
      <c r="T461" s="79"/>
      <c r="U461" s="22" t="str">
        <f t="shared" si="1"/>
        <v/>
      </c>
      <c r="V461" s="79"/>
      <c r="W461" s="79"/>
      <c r="X461" s="80"/>
      <c r="Y461" s="81"/>
      <c r="Z461" s="82"/>
      <c r="AA461" s="82"/>
      <c r="AB461" s="82"/>
      <c r="AC461" s="83"/>
      <c r="AD461" s="78"/>
    </row>
    <row r="462" ht="15.75" customHeight="1">
      <c r="A462" s="8" t="s">
        <v>48</v>
      </c>
      <c r="B462" s="9">
        <v>44427.0</v>
      </c>
      <c r="C462" s="10">
        <v>0.375</v>
      </c>
      <c r="D462" s="84">
        <v>0.5</v>
      </c>
      <c r="E462" s="85">
        <v>33.8</v>
      </c>
      <c r="F462" s="86">
        <v>22.0</v>
      </c>
      <c r="G462" s="86">
        <v>29.4</v>
      </c>
      <c r="H462" s="86">
        <v>27.2</v>
      </c>
      <c r="I462" s="86">
        <v>2.9</v>
      </c>
      <c r="J462" s="86" t="s">
        <v>70</v>
      </c>
      <c r="K462" s="86">
        <v>32.1</v>
      </c>
      <c r="L462" s="86">
        <v>0.0</v>
      </c>
      <c r="M462" s="86"/>
      <c r="N462" s="86">
        <v>63.14</v>
      </c>
      <c r="O462" s="86">
        <v>81.04</v>
      </c>
      <c r="P462" s="87"/>
      <c r="Q462" s="102">
        <f>E464</f>
        <v>33.4</v>
      </c>
      <c r="R462" s="103">
        <f>F462</f>
        <v>22</v>
      </c>
      <c r="S462" s="103">
        <f>(Q462+R462)/2</f>
        <v>27.7</v>
      </c>
      <c r="T462" s="103">
        <f>IF(H462="","",6.1078*(10^(((7.5*H462)/(237.3+H462)))))</f>
        <v>36.07043238</v>
      </c>
      <c r="U462" s="22">
        <f t="shared" si="1"/>
        <v>34.31043238</v>
      </c>
      <c r="V462" s="103">
        <f>IF(G462="","",6.1078*(10^(((7.5*G462)/(237.3+G462)))))</f>
        <v>40.98797486</v>
      </c>
      <c r="W462" s="103">
        <f>IF(V462="","",(U462/V462)*100)</f>
        <v>83.7085328</v>
      </c>
      <c r="X462" s="103">
        <f>N460+L462-N462</f>
        <v>4.56</v>
      </c>
      <c r="Y462" s="91"/>
      <c r="Z462" s="92">
        <v>1.0</v>
      </c>
      <c r="AA462" s="92">
        <v>1.0</v>
      </c>
      <c r="AB462" s="92">
        <v>1.0</v>
      </c>
      <c r="AC462" s="93">
        <v>1.0</v>
      </c>
      <c r="AD462" s="88"/>
    </row>
    <row r="463" ht="15.75" customHeight="1">
      <c r="A463" s="4" t="s">
        <v>48</v>
      </c>
      <c r="B463" s="29">
        <v>44427.0</v>
      </c>
      <c r="C463" s="3">
        <v>0.625</v>
      </c>
      <c r="D463" s="74">
        <v>0.75</v>
      </c>
      <c r="E463" s="75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7"/>
      <c r="Q463" s="78"/>
      <c r="R463" s="79"/>
      <c r="S463" s="79"/>
      <c r="T463" s="79"/>
      <c r="U463" s="22" t="str">
        <f t="shared" si="1"/>
        <v/>
      </c>
      <c r="V463" s="79"/>
      <c r="W463" s="79"/>
      <c r="X463" s="80"/>
      <c r="Y463" s="81"/>
      <c r="Z463" s="82"/>
      <c r="AA463" s="82"/>
      <c r="AB463" s="82"/>
      <c r="AC463" s="83"/>
      <c r="AD463" s="78"/>
    </row>
    <row r="464" ht="15.75" customHeight="1">
      <c r="A464" s="8" t="s">
        <v>53</v>
      </c>
      <c r="B464" s="9">
        <v>44428.0</v>
      </c>
      <c r="C464" s="10">
        <v>0.375</v>
      </c>
      <c r="D464" s="84">
        <v>0.5</v>
      </c>
      <c r="E464" s="85">
        <v>33.4</v>
      </c>
      <c r="F464" s="86">
        <v>21.3</v>
      </c>
      <c r="G464" s="86">
        <v>29.0</v>
      </c>
      <c r="H464" s="86">
        <v>26.4</v>
      </c>
      <c r="I464" s="86">
        <v>3.2</v>
      </c>
      <c r="J464" s="86" t="s">
        <v>61</v>
      </c>
      <c r="K464" s="86">
        <v>28.2</v>
      </c>
      <c r="L464" s="86">
        <v>0.0</v>
      </c>
      <c r="M464" s="86"/>
      <c r="N464" s="86">
        <v>75.38</v>
      </c>
      <c r="O464" s="86"/>
      <c r="P464" s="87"/>
      <c r="Q464" s="102">
        <f>E466</f>
        <v>35</v>
      </c>
      <c r="R464" s="103">
        <f>F464</f>
        <v>21.3</v>
      </c>
      <c r="S464" s="103">
        <f>(Q464+R464)/2</f>
        <v>28.15</v>
      </c>
      <c r="T464" s="103">
        <f>IF(H464="","",6.1078*(10^(((7.5*H464)/(237.3+H464)))))</f>
        <v>34.41422945</v>
      </c>
      <c r="U464" s="22">
        <f t="shared" si="1"/>
        <v>32.33422945</v>
      </c>
      <c r="V464" s="103">
        <f>IF(G464="","",6.1078*(10^(((7.5*G464)/(237.3+G464)))))</f>
        <v>40.05279577</v>
      </c>
      <c r="W464" s="103">
        <f>IF(V464="","",(U464/V464)*100)</f>
        <v>80.72901985</v>
      </c>
      <c r="X464" s="103">
        <f>O462+L464-N464</f>
        <v>5.66</v>
      </c>
      <c r="Y464" s="91"/>
      <c r="Z464" s="92">
        <v>1.0</v>
      </c>
      <c r="AA464" s="92">
        <v>1.0</v>
      </c>
      <c r="AB464" s="92">
        <v>3.0</v>
      </c>
      <c r="AC464" s="93">
        <v>2.0</v>
      </c>
      <c r="AD464" s="88"/>
    </row>
    <row r="465" ht="15.75" customHeight="1">
      <c r="A465" s="4" t="s">
        <v>53</v>
      </c>
      <c r="B465" s="29">
        <v>44428.0</v>
      </c>
      <c r="C465" s="3">
        <v>0.625</v>
      </c>
      <c r="D465" s="74">
        <v>0.75</v>
      </c>
      <c r="E465" s="75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7"/>
      <c r="Q465" s="78"/>
      <c r="R465" s="79"/>
      <c r="S465" s="79"/>
      <c r="T465" s="79"/>
      <c r="U465" s="22" t="str">
        <f t="shared" si="1"/>
        <v/>
      </c>
      <c r="V465" s="79"/>
      <c r="W465" s="79"/>
      <c r="X465" s="80"/>
      <c r="Y465" s="81"/>
      <c r="Z465" s="82"/>
      <c r="AA465" s="82"/>
      <c r="AB465" s="82"/>
      <c r="AC465" s="83"/>
      <c r="AD465" s="78"/>
    </row>
    <row r="466" ht="15.75" customHeight="1">
      <c r="A466" s="8" t="s">
        <v>98</v>
      </c>
      <c r="B466" s="9">
        <v>44429.0</v>
      </c>
      <c r="C466" s="10">
        <v>0.375</v>
      </c>
      <c r="D466" s="84">
        <v>0.5</v>
      </c>
      <c r="E466" s="85">
        <v>35.0</v>
      </c>
      <c r="F466" s="86">
        <v>21.6</v>
      </c>
      <c r="G466" s="86">
        <v>29.0</v>
      </c>
      <c r="H466" s="86">
        <v>26.4</v>
      </c>
      <c r="I466" s="86">
        <v>2.9</v>
      </c>
      <c r="J466" s="86" t="s">
        <v>61</v>
      </c>
      <c r="K466" s="86">
        <v>29.7</v>
      </c>
      <c r="L466" s="86">
        <v>0.0</v>
      </c>
      <c r="M466" s="86"/>
      <c r="N466" s="86">
        <v>69.56</v>
      </c>
      <c r="O466" s="86"/>
      <c r="P466" s="87"/>
      <c r="Q466" s="102">
        <f>E468</f>
        <v>34.1</v>
      </c>
      <c r="R466" s="103">
        <f>F466</f>
        <v>21.6</v>
      </c>
      <c r="S466" s="103">
        <f>(Q466+R466)/2</f>
        <v>27.85</v>
      </c>
      <c r="T466" s="103">
        <f>IF(H466="","",6.1078*(10^(((7.5*H466)/(237.3+H466)))))</f>
        <v>34.41422945</v>
      </c>
      <c r="U466" s="22">
        <f t="shared" si="1"/>
        <v>32.33422945</v>
      </c>
      <c r="V466" s="103">
        <f>IF(G466="","",6.1078*(10^(((7.5*G466)/(237.3+G466)))))</f>
        <v>40.05279577</v>
      </c>
      <c r="W466" s="103">
        <f>IF(V466="","",(U466/V466)*100)</f>
        <v>80.72901985</v>
      </c>
      <c r="X466" s="103">
        <f>N464+L466-N466</f>
        <v>5.82</v>
      </c>
      <c r="Y466" s="91"/>
      <c r="Z466" s="92">
        <v>1.0</v>
      </c>
      <c r="AA466" s="92">
        <v>1.0</v>
      </c>
      <c r="AB466" s="92">
        <v>3.0</v>
      </c>
      <c r="AC466" s="93">
        <v>1.0</v>
      </c>
      <c r="AD466" s="88"/>
    </row>
    <row r="467" ht="15.75" customHeight="1">
      <c r="A467" s="4" t="s">
        <v>98</v>
      </c>
      <c r="B467" s="29">
        <v>44429.0</v>
      </c>
      <c r="C467" s="3">
        <v>0.625</v>
      </c>
      <c r="D467" s="74">
        <v>0.75</v>
      </c>
      <c r="E467" s="75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7"/>
      <c r="Q467" s="78"/>
      <c r="R467" s="79"/>
      <c r="S467" s="79"/>
      <c r="T467" s="79"/>
      <c r="U467" s="22" t="str">
        <f t="shared" si="1"/>
        <v/>
      </c>
      <c r="V467" s="79"/>
      <c r="W467" s="79"/>
      <c r="X467" s="80"/>
      <c r="Y467" s="81"/>
      <c r="Z467" s="82"/>
      <c r="AA467" s="82"/>
      <c r="AB467" s="82"/>
      <c r="AC467" s="83"/>
      <c r="AD467" s="78"/>
    </row>
    <row r="468" ht="15.75" customHeight="1">
      <c r="A468" s="8" t="s">
        <v>91</v>
      </c>
      <c r="B468" s="9">
        <v>44430.0</v>
      </c>
      <c r="C468" s="10">
        <v>0.375</v>
      </c>
      <c r="D468" s="84">
        <v>0.5</v>
      </c>
      <c r="E468" s="85">
        <v>34.1</v>
      </c>
      <c r="F468" s="86">
        <v>21.6</v>
      </c>
      <c r="G468" s="86">
        <v>29.6</v>
      </c>
      <c r="H468" s="86">
        <v>26.8</v>
      </c>
      <c r="I468" s="86">
        <v>2.6</v>
      </c>
      <c r="J468" s="86" t="s">
        <v>61</v>
      </c>
      <c r="K468" s="86">
        <v>29.8</v>
      </c>
      <c r="L468" s="86">
        <v>0.0</v>
      </c>
      <c r="M468" s="86"/>
      <c r="N468" s="86">
        <v>64.7</v>
      </c>
      <c r="O468" s="86"/>
      <c r="P468" s="87"/>
      <c r="Q468" s="102">
        <f>E470</f>
        <v>35</v>
      </c>
      <c r="R468" s="103">
        <f>F468</f>
        <v>21.6</v>
      </c>
      <c r="S468" s="103">
        <f>(Q468+R468)/2</f>
        <v>28.3</v>
      </c>
      <c r="T468" s="103">
        <f>IF(H468="","",6.1078*(10^(((7.5*H468)/(237.3+H468)))))</f>
        <v>35.23385461</v>
      </c>
      <c r="U468" s="22">
        <f t="shared" si="1"/>
        <v>32.99385461</v>
      </c>
      <c r="V468" s="103">
        <f>IF(G468="","",6.1078*(10^(((7.5*G468)/(237.3+G468)))))</f>
        <v>41.46264535</v>
      </c>
      <c r="W468" s="103">
        <f>IF(V468="","",(U468/V468)*100)</f>
        <v>79.57489043</v>
      </c>
      <c r="X468" s="103">
        <f>N466+L468-N468</f>
        <v>4.86</v>
      </c>
      <c r="Y468" s="91"/>
      <c r="Z468" s="92">
        <v>1.0</v>
      </c>
      <c r="AA468" s="92">
        <v>1.0</v>
      </c>
      <c r="AB468" s="92">
        <v>2.0</v>
      </c>
      <c r="AC468" s="93">
        <v>2.0</v>
      </c>
      <c r="AD468" s="88"/>
    </row>
    <row r="469" ht="15.75" customHeight="1">
      <c r="A469" s="4" t="s">
        <v>91</v>
      </c>
      <c r="B469" s="29">
        <v>44430.0</v>
      </c>
      <c r="C469" s="3">
        <v>0.625</v>
      </c>
      <c r="D469" s="74">
        <v>0.75</v>
      </c>
      <c r="E469" s="75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7"/>
      <c r="Q469" s="78"/>
      <c r="R469" s="79"/>
      <c r="S469" s="79"/>
      <c r="T469" s="79"/>
      <c r="U469" s="22" t="str">
        <f t="shared" si="1"/>
        <v/>
      </c>
      <c r="V469" s="79"/>
      <c r="W469" s="79"/>
      <c r="X469" s="80"/>
      <c r="Y469" s="81"/>
      <c r="Z469" s="82"/>
      <c r="AA469" s="82"/>
      <c r="AB469" s="82"/>
      <c r="AC469" s="83"/>
      <c r="AD469" s="78"/>
    </row>
    <row r="470" ht="15.75" customHeight="1">
      <c r="A470" s="8" t="s">
        <v>64</v>
      </c>
      <c r="B470" s="9">
        <v>44431.0</v>
      </c>
      <c r="C470" s="10">
        <v>0.375</v>
      </c>
      <c r="D470" s="84">
        <v>0.5</v>
      </c>
      <c r="E470" s="85">
        <v>35.0</v>
      </c>
      <c r="F470" s="86">
        <v>21.6</v>
      </c>
      <c r="G470" s="86">
        <v>28.6</v>
      </c>
      <c r="H470" s="86">
        <v>26.4</v>
      </c>
      <c r="I470" s="86">
        <v>0.7</v>
      </c>
      <c r="J470" s="86" t="s">
        <v>70</v>
      </c>
      <c r="K470" s="86">
        <v>29.1</v>
      </c>
      <c r="L470" s="86">
        <v>3.0</v>
      </c>
      <c r="M470" s="86"/>
      <c r="N470" s="86">
        <v>60.78</v>
      </c>
      <c r="O470" s="86">
        <v>69.32</v>
      </c>
      <c r="P470" s="87"/>
      <c r="Q470" s="102">
        <f>E472</f>
        <v>34</v>
      </c>
      <c r="R470" s="103">
        <f>F470</f>
        <v>21.6</v>
      </c>
      <c r="S470" s="103">
        <f>(Q470+R470)/2</f>
        <v>27.8</v>
      </c>
      <c r="T470" s="103">
        <f>IF(H470="","",6.1078*(10^(((7.5*H470)/(237.3+H470)))))</f>
        <v>34.41422945</v>
      </c>
      <c r="U470" s="22">
        <f t="shared" si="1"/>
        <v>32.65422945</v>
      </c>
      <c r="V470" s="103">
        <f>IF(G470="","",6.1078*(10^(((7.5*G470)/(237.3+G470)))))</f>
        <v>39.13623594</v>
      </c>
      <c r="W470" s="103">
        <f>IF(V470="","",(U470/V470)*100)</f>
        <v>83.43732775</v>
      </c>
      <c r="X470" s="103">
        <f>N468+L470-N470</f>
        <v>6.92</v>
      </c>
      <c r="Y470" s="91"/>
      <c r="Z470" s="92">
        <v>1.0</v>
      </c>
      <c r="AA470" s="92">
        <v>1.0</v>
      </c>
      <c r="AB470" s="92">
        <v>3.0</v>
      </c>
      <c r="AC470" s="93">
        <v>2.0</v>
      </c>
      <c r="AD470" s="88"/>
    </row>
    <row r="471" ht="15.75" customHeight="1">
      <c r="A471" s="4" t="s">
        <v>64</v>
      </c>
      <c r="B471" s="29">
        <v>44431.0</v>
      </c>
      <c r="C471" s="3">
        <v>0.625</v>
      </c>
      <c r="D471" s="74">
        <v>0.75</v>
      </c>
      <c r="E471" s="75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7"/>
      <c r="Q471" s="78"/>
      <c r="R471" s="79"/>
      <c r="S471" s="79"/>
      <c r="T471" s="79"/>
      <c r="U471" s="22" t="str">
        <f t="shared" si="1"/>
        <v/>
      </c>
      <c r="V471" s="79"/>
      <c r="W471" s="79"/>
      <c r="X471" s="80"/>
      <c r="Y471" s="81"/>
      <c r="Z471" s="82"/>
      <c r="AA471" s="82"/>
      <c r="AB471" s="82"/>
      <c r="AC471" s="83"/>
      <c r="AD471" s="78"/>
    </row>
    <row r="472" ht="15.75" customHeight="1">
      <c r="A472" s="8" t="s">
        <v>68</v>
      </c>
      <c r="B472" s="9">
        <v>44432.0</v>
      </c>
      <c r="C472" s="10">
        <v>0.375</v>
      </c>
      <c r="D472" s="84">
        <v>0.5</v>
      </c>
      <c r="E472" s="85">
        <v>34.0</v>
      </c>
      <c r="F472" s="86">
        <v>22.0</v>
      </c>
      <c r="G472" s="86">
        <v>29.2</v>
      </c>
      <c r="H472" s="86">
        <v>26.4</v>
      </c>
      <c r="I472" s="86">
        <v>2.2</v>
      </c>
      <c r="J472" s="86" t="s">
        <v>70</v>
      </c>
      <c r="K472" s="86">
        <v>28.7</v>
      </c>
      <c r="L472" s="86">
        <v>0.0</v>
      </c>
      <c r="M472" s="86"/>
      <c r="N472" s="86">
        <v>63.08</v>
      </c>
      <c r="O472" s="86"/>
      <c r="P472" s="87"/>
      <c r="Q472" s="102">
        <f>E474</f>
        <v>34.8</v>
      </c>
      <c r="R472" s="103">
        <f>F472</f>
        <v>22</v>
      </c>
      <c r="S472" s="103">
        <f>(Q472+R472)/2</f>
        <v>28.4</v>
      </c>
      <c r="T472" s="103">
        <f>IF(H472="","",6.1078*(10^(((7.5*H472)/(237.3+H472)))))</f>
        <v>34.41422945</v>
      </c>
      <c r="U472" s="22">
        <f t="shared" si="1"/>
        <v>32.17422945</v>
      </c>
      <c r="V472" s="103">
        <f>IF(G472="","",6.1078*(10^(((7.5*G472)/(237.3+G472)))))</f>
        <v>40.51803823</v>
      </c>
      <c r="W472" s="103">
        <f>IF(V472="","",(U472/V472)*100)</f>
        <v>79.40717482</v>
      </c>
      <c r="X472" s="103">
        <f>O470+L472-N472</f>
        <v>6.24</v>
      </c>
      <c r="Y472" s="91"/>
      <c r="Z472" s="92">
        <v>1.0</v>
      </c>
      <c r="AA472" s="92">
        <v>1.0</v>
      </c>
      <c r="AB472" s="92">
        <v>2.0</v>
      </c>
      <c r="AC472" s="93">
        <v>2.0</v>
      </c>
      <c r="AD472" s="88"/>
    </row>
    <row r="473" ht="15.75" customHeight="1">
      <c r="A473" s="4" t="s">
        <v>68</v>
      </c>
      <c r="B473" s="29">
        <v>44432.0</v>
      </c>
      <c r="C473" s="3">
        <v>0.625</v>
      </c>
      <c r="D473" s="74">
        <v>0.75</v>
      </c>
      <c r="E473" s="75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7"/>
      <c r="Q473" s="78"/>
      <c r="R473" s="79"/>
      <c r="S473" s="79"/>
      <c r="T473" s="79"/>
      <c r="U473" s="22" t="str">
        <f t="shared" si="1"/>
        <v/>
      </c>
      <c r="V473" s="79"/>
      <c r="W473" s="79"/>
      <c r="X473" s="80"/>
      <c r="Y473" s="81"/>
      <c r="Z473" s="82"/>
      <c r="AA473" s="82"/>
      <c r="AB473" s="82"/>
      <c r="AC473" s="83"/>
      <c r="AD473" s="78"/>
    </row>
    <row r="474" ht="15.75" customHeight="1">
      <c r="A474" s="8" t="s">
        <v>38</v>
      </c>
      <c r="B474" s="9">
        <v>44433.0</v>
      </c>
      <c r="C474" s="10">
        <v>0.375</v>
      </c>
      <c r="D474" s="84">
        <v>0.5</v>
      </c>
      <c r="E474" s="85">
        <v>34.8</v>
      </c>
      <c r="F474" s="86">
        <v>20.8</v>
      </c>
      <c r="G474" s="86">
        <v>28.4</v>
      </c>
      <c r="H474" s="86">
        <v>26.2</v>
      </c>
      <c r="I474" s="86">
        <v>2.8</v>
      </c>
      <c r="J474" s="86" t="s">
        <v>61</v>
      </c>
      <c r="K474" s="86">
        <v>27.5</v>
      </c>
      <c r="L474" s="86">
        <v>66.25</v>
      </c>
      <c r="M474" s="86"/>
      <c r="N474" s="86">
        <v>100.0</v>
      </c>
      <c r="O474" s="86">
        <v>81.96</v>
      </c>
      <c r="P474" s="87"/>
      <c r="Q474" s="102">
        <f>E476</f>
        <v>33.6</v>
      </c>
      <c r="R474" s="103">
        <f>F474</f>
        <v>20.8</v>
      </c>
      <c r="S474" s="103">
        <f>(Q474+R474)/2</f>
        <v>27.2</v>
      </c>
      <c r="T474" s="103">
        <f>IF(H474="","",6.1078*(10^(((7.5*H474)/(237.3+H474)))))</f>
        <v>34.01068335</v>
      </c>
      <c r="U474" s="22">
        <f t="shared" si="1"/>
        <v>32.25068335</v>
      </c>
      <c r="V474" s="103">
        <f>IF(G474="","",6.1078*(10^(((7.5*G474)/(237.3+G474)))))</f>
        <v>38.68484051</v>
      </c>
      <c r="W474" s="103">
        <f>IF(V474="","",(U474/V474)*100)</f>
        <v>83.36775575</v>
      </c>
      <c r="X474" s="103"/>
      <c r="Y474" s="91"/>
      <c r="Z474" s="92">
        <v>1.0</v>
      </c>
      <c r="AA474" s="92">
        <v>1.0</v>
      </c>
      <c r="AB474" s="92">
        <v>2.0</v>
      </c>
      <c r="AC474" s="93">
        <v>2.0</v>
      </c>
      <c r="AD474" s="88"/>
    </row>
    <row r="475" ht="15.75" customHeight="1">
      <c r="A475" s="4" t="s">
        <v>38</v>
      </c>
      <c r="B475" s="29">
        <v>44433.0</v>
      </c>
      <c r="C475" s="3">
        <v>0.625</v>
      </c>
      <c r="D475" s="74">
        <v>0.75</v>
      </c>
      <c r="E475" s="75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7"/>
      <c r="Q475" s="78"/>
      <c r="R475" s="79"/>
      <c r="S475" s="79"/>
      <c r="T475" s="79"/>
      <c r="U475" s="22" t="str">
        <f t="shared" si="1"/>
        <v/>
      </c>
      <c r="V475" s="79"/>
      <c r="W475" s="79"/>
      <c r="X475" s="80"/>
      <c r="Y475" s="81"/>
      <c r="Z475" s="82"/>
      <c r="AA475" s="82"/>
      <c r="AB475" s="82"/>
      <c r="AC475" s="83"/>
      <c r="AD475" s="78"/>
    </row>
    <row r="476" ht="15.75" customHeight="1">
      <c r="A476" s="8" t="s">
        <v>48</v>
      </c>
      <c r="B476" s="9">
        <v>44434.0</v>
      </c>
      <c r="C476" s="10">
        <v>0.375</v>
      </c>
      <c r="D476" s="84">
        <v>0.5</v>
      </c>
      <c r="E476" s="85">
        <v>33.6</v>
      </c>
      <c r="F476" s="86">
        <v>22.0</v>
      </c>
      <c r="G476" s="86">
        <v>27.8</v>
      </c>
      <c r="H476" s="86">
        <v>26.4</v>
      </c>
      <c r="I476" s="86">
        <v>1.6</v>
      </c>
      <c r="J476" s="86" t="s">
        <v>70</v>
      </c>
      <c r="K476" s="86">
        <v>27.4</v>
      </c>
      <c r="L476" s="86">
        <v>12.25</v>
      </c>
      <c r="M476" s="86"/>
      <c r="N476" s="86">
        <v>86.42</v>
      </c>
      <c r="O476" s="86">
        <v>62.86</v>
      </c>
      <c r="P476" s="87"/>
      <c r="Q476" s="102">
        <f>E478</f>
        <v>33.6</v>
      </c>
      <c r="R476" s="103">
        <f>F476</f>
        <v>22</v>
      </c>
      <c r="S476" s="103">
        <f>(Q476+R476)/2</f>
        <v>27.8</v>
      </c>
      <c r="T476" s="103">
        <f>IF(H476="","",6.1078*(10^(((7.5*H476)/(237.3+H476)))))</f>
        <v>34.41422945</v>
      </c>
      <c r="U476" s="22">
        <f t="shared" si="1"/>
        <v>33.29422945</v>
      </c>
      <c r="V476" s="103">
        <f>IF(G476="","",6.1078*(10^(((7.5*G476)/(237.3+G476)))))</f>
        <v>37.3577292</v>
      </c>
      <c r="W476" s="103">
        <f>IF(V476="","",(U476/V476)*100)</f>
        <v>89.12273354</v>
      </c>
      <c r="X476" s="103">
        <f>O474+L476-N476</f>
        <v>7.79</v>
      </c>
      <c r="Y476" s="91"/>
      <c r="Z476" s="92">
        <v>1.0</v>
      </c>
      <c r="AA476" s="92">
        <v>1.0</v>
      </c>
      <c r="AB476" s="92">
        <v>2.0</v>
      </c>
      <c r="AC476" s="93">
        <v>3.0</v>
      </c>
      <c r="AD476" s="88"/>
    </row>
    <row r="477" ht="15.75" customHeight="1">
      <c r="A477" s="4" t="s">
        <v>48</v>
      </c>
      <c r="B477" s="29">
        <v>44434.0</v>
      </c>
      <c r="C477" s="3">
        <v>0.625</v>
      </c>
      <c r="D477" s="74">
        <v>0.75</v>
      </c>
      <c r="E477" s="75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7"/>
      <c r="Q477" s="78"/>
      <c r="R477" s="79"/>
      <c r="S477" s="79"/>
      <c r="T477" s="79"/>
      <c r="U477" s="22" t="str">
        <f t="shared" si="1"/>
        <v/>
      </c>
      <c r="V477" s="79"/>
      <c r="W477" s="79"/>
      <c r="X477" s="80"/>
      <c r="Y477" s="81"/>
      <c r="Z477" s="82"/>
      <c r="AA477" s="82"/>
      <c r="AB477" s="82"/>
      <c r="AC477" s="83"/>
      <c r="AD477" s="78"/>
    </row>
    <row r="478" ht="15.75" customHeight="1">
      <c r="A478" s="8" t="s">
        <v>53</v>
      </c>
      <c r="B478" s="9">
        <v>44435.0</v>
      </c>
      <c r="C478" s="10">
        <v>0.375</v>
      </c>
      <c r="D478" s="84">
        <v>0.5</v>
      </c>
      <c r="E478" s="85">
        <v>33.6</v>
      </c>
      <c r="F478" s="86">
        <v>21.4</v>
      </c>
      <c r="G478" s="86">
        <v>28.8</v>
      </c>
      <c r="H478" s="86">
        <v>26.6</v>
      </c>
      <c r="I478" s="86">
        <v>4.2</v>
      </c>
      <c r="J478" s="86" t="s">
        <v>61</v>
      </c>
      <c r="K478" s="86">
        <v>28.2</v>
      </c>
      <c r="L478" s="86">
        <v>28.75</v>
      </c>
      <c r="M478" s="86"/>
      <c r="N478" s="86">
        <v>84.38</v>
      </c>
      <c r="O478" s="86">
        <v>74.88</v>
      </c>
      <c r="P478" s="87"/>
      <c r="Q478" s="102">
        <f>E480</f>
        <v>34</v>
      </c>
      <c r="R478" s="103">
        <f>F478</f>
        <v>21.4</v>
      </c>
      <c r="S478" s="103">
        <f>(Q478+R478)/2</f>
        <v>27.7</v>
      </c>
      <c r="T478" s="103">
        <f>IF(H478="","",6.1078*(10^(((7.5*H478)/(237.3+H478)))))</f>
        <v>34.82194116</v>
      </c>
      <c r="U478" s="22">
        <f t="shared" si="1"/>
        <v>33.06194116</v>
      </c>
      <c r="V478" s="103">
        <f>IF(G478="","",6.1078*(10^(((7.5*G478)/(237.3+G478)))))</f>
        <v>39.59220806</v>
      </c>
      <c r="W478" s="103">
        <f>IF(V478="","",(U478/V478)*100)</f>
        <v>83.5061816</v>
      </c>
      <c r="X478" s="103">
        <f>O476+L478-N478</f>
        <v>7.23</v>
      </c>
      <c r="Y478" s="91"/>
      <c r="Z478" s="92">
        <v>1.0</v>
      </c>
      <c r="AA478" s="92">
        <v>1.0</v>
      </c>
      <c r="AB478" s="92">
        <v>2.0</v>
      </c>
      <c r="AC478" s="93">
        <v>2.0</v>
      </c>
      <c r="AD478" s="88"/>
    </row>
    <row r="479" ht="15.75" customHeight="1">
      <c r="A479" s="4" t="s">
        <v>53</v>
      </c>
      <c r="B479" s="29">
        <v>44435.0</v>
      </c>
      <c r="C479" s="3">
        <v>0.625</v>
      </c>
      <c r="D479" s="74">
        <v>0.75</v>
      </c>
      <c r="E479" s="75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7"/>
      <c r="Q479" s="78"/>
      <c r="R479" s="79"/>
      <c r="S479" s="79"/>
      <c r="T479" s="79"/>
      <c r="U479" s="22" t="str">
        <f t="shared" si="1"/>
        <v/>
      </c>
      <c r="V479" s="79"/>
      <c r="W479" s="79"/>
      <c r="X479" s="80"/>
      <c r="Y479" s="81"/>
      <c r="Z479" s="82"/>
      <c r="AA479" s="82"/>
      <c r="AB479" s="82"/>
      <c r="AC479" s="83"/>
      <c r="AD479" s="78"/>
    </row>
    <row r="480" ht="15.75" customHeight="1">
      <c r="A480" s="8" t="s">
        <v>98</v>
      </c>
      <c r="B480" s="9">
        <v>44436.0</v>
      </c>
      <c r="C480" s="10">
        <v>0.375</v>
      </c>
      <c r="D480" s="84">
        <v>0.5</v>
      </c>
      <c r="E480" s="85">
        <v>34.0</v>
      </c>
      <c r="F480" s="86">
        <v>20.9</v>
      </c>
      <c r="G480" s="86">
        <v>28.4</v>
      </c>
      <c r="H480" s="86">
        <v>26.4</v>
      </c>
      <c r="I480" s="86">
        <v>1.3</v>
      </c>
      <c r="J480" s="86" t="s">
        <v>61</v>
      </c>
      <c r="K480" s="86">
        <v>28.8</v>
      </c>
      <c r="L480" s="86">
        <v>3.75</v>
      </c>
      <c r="M480" s="86"/>
      <c r="N480" s="86">
        <v>73.42</v>
      </c>
      <c r="O480" s="86"/>
      <c r="P480" s="87"/>
      <c r="Q480" s="102">
        <f>E482</f>
        <v>33.4</v>
      </c>
      <c r="R480" s="103">
        <f>F480</f>
        <v>20.9</v>
      </c>
      <c r="S480" s="103">
        <f>(Q480+R480)/2</f>
        <v>27.15</v>
      </c>
      <c r="T480" s="103">
        <f>IF(H480="","",6.1078*(10^(((7.5*H480)/(237.3+H480)))))</f>
        <v>34.41422945</v>
      </c>
      <c r="U480" s="22">
        <f t="shared" si="1"/>
        <v>32.81422945</v>
      </c>
      <c r="V480" s="103">
        <f>IF(G480="","",6.1078*(10^(((7.5*G480)/(237.3+G480)))))</f>
        <v>38.68484051</v>
      </c>
      <c r="W480" s="103">
        <f>IF(V480="","",(U480/V480)*100)</f>
        <v>84.82451788</v>
      </c>
      <c r="X480" s="103">
        <f>O478+L480-N480</f>
        <v>5.21</v>
      </c>
      <c r="Y480" s="91"/>
      <c r="Z480" s="92">
        <v>1.0</v>
      </c>
      <c r="AA480" s="92">
        <v>1.0</v>
      </c>
      <c r="AB480" s="92">
        <v>3.0</v>
      </c>
      <c r="AC480" s="93">
        <v>2.0</v>
      </c>
      <c r="AD480" s="88"/>
    </row>
    <row r="481" ht="15.75" customHeight="1">
      <c r="A481" s="4" t="s">
        <v>98</v>
      </c>
      <c r="B481" s="29">
        <v>44436.0</v>
      </c>
      <c r="C481" s="3">
        <v>0.625</v>
      </c>
      <c r="D481" s="74">
        <v>0.75</v>
      </c>
      <c r="E481" s="75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7"/>
      <c r="Q481" s="78"/>
      <c r="R481" s="79"/>
      <c r="S481" s="79"/>
      <c r="T481" s="79"/>
      <c r="U481" s="22" t="str">
        <f t="shared" si="1"/>
        <v/>
      </c>
      <c r="V481" s="79"/>
      <c r="W481" s="79"/>
      <c r="X481" s="80"/>
      <c r="Y481" s="81"/>
      <c r="Z481" s="82"/>
      <c r="AA481" s="82"/>
      <c r="AB481" s="82"/>
      <c r="AC481" s="83"/>
      <c r="AD481" s="78"/>
    </row>
    <row r="482" ht="15.75" customHeight="1">
      <c r="A482" s="8" t="s">
        <v>91</v>
      </c>
      <c r="B482" s="9">
        <v>44437.0</v>
      </c>
      <c r="C482" s="10">
        <v>0.375</v>
      </c>
      <c r="D482" s="84">
        <v>0.5</v>
      </c>
      <c r="E482" s="85">
        <v>33.4</v>
      </c>
      <c r="F482" s="86">
        <v>20.0</v>
      </c>
      <c r="G482" s="86">
        <v>29.1</v>
      </c>
      <c r="H482" s="86">
        <v>26.9</v>
      </c>
      <c r="I482" s="86">
        <v>3.5</v>
      </c>
      <c r="J482" s="86" t="s">
        <v>70</v>
      </c>
      <c r="K482" s="86">
        <v>29.2</v>
      </c>
      <c r="L482" s="86">
        <v>18.25</v>
      </c>
      <c r="M482" s="86"/>
      <c r="N482" s="86">
        <v>81.9</v>
      </c>
      <c r="O482" s="86"/>
      <c r="P482" s="87"/>
      <c r="Q482" s="102">
        <f>E484</f>
        <v>32.6</v>
      </c>
      <c r="R482" s="103">
        <f>F482</f>
        <v>20</v>
      </c>
      <c r="S482" s="103">
        <f>(Q482+R482)/2</f>
        <v>26.3</v>
      </c>
      <c r="T482" s="103">
        <f>IF(H482="","",6.1078*(10^(((7.5*H482)/(237.3+H482)))))</f>
        <v>35.44139833</v>
      </c>
      <c r="U482" s="22">
        <f t="shared" si="1"/>
        <v>33.68139833</v>
      </c>
      <c r="V482" s="103">
        <f>IF(G482="","",6.1078*(10^(((7.5*G482)/(237.3+G482)))))</f>
        <v>40.2848327</v>
      </c>
      <c r="W482" s="103">
        <f>IF(V482="","",(U482/V482)*100)</f>
        <v>83.60813754</v>
      </c>
      <c r="X482" s="103">
        <f>N480+L482-N482</f>
        <v>9.77</v>
      </c>
      <c r="Y482" s="91"/>
      <c r="Z482" s="92">
        <v>1.0</v>
      </c>
      <c r="AA482" s="92">
        <v>1.0</v>
      </c>
      <c r="AB482" s="92">
        <v>2.0</v>
      </c>
      <c r="AC482" s="93">
        <v>2.0</v>
      </c>
      <c r="AD482" s="88"/>
    </row>
    <row r="483" ht="15.75" customHeight="1">
      <c r="A483" s="4" t="s">
        <v>91</v>
      </c>
      <c r="B483" s="29">
        <v>44437.0</v>
      </c>
      <c r="C483" s="3">
        <v>0.625</v>
      </c>
      <c r="D483" s="74">
        <v>0.75</v>
      </c>
      <c r="E483" s="75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7"/>
      <c r="Q483" s="78"/>
      <c r="R483" s="79"/>
      <c r="S483" s="79"/>
      <c r="T483" s="79"/>
      <c r="U483" s="22" t="str">
        <f t="shared" si="1"/>
        <v/>
      </c>
      <c r="V483" s="79"/>
      <c r="W483" s="79"/>
      <c r="X483" s="80"/>
      <c r="Y483" s="81"/>
      <c r="Z483" s="82"/>
      <c r="AA483" s="82"/>
      <c r="AB483" s="82"/>
      <c r="AC483" s="83"/>
      <c r="AD483" s="78"/>
    </row>
    <row r="484" ht="15.75" customHeight="1">
      <c r="A484" s="8" t="s">
        <v>64</v>
      </c>
      <c r="B484" s="9">
        <v>44438.0</v>
      </c>
      <c r="C484" s="10">
        <v>0.375</v>
      </c>
      <c r="D484" s="84">
        <v>0.5</v>
      </c>
      <c r="E484" s="85">
        <v>32.6</v>
      </c>
      <c r="F484" s="86">
        <v>21.6</v>
      </c>
      <c r="G484" s="86">
        <v>28.2</v>
      </c>
      <c r="H484" s="86">
        <v>26.2</v>
      </c>
      <c r="I484" s="86">
        <v>1.6</v>
      </c>
      <c r="J484" s="86" t="s">
        <v>61</v>
      </c>
      <c r="K484" s="86">
        <v>27.7</v>
      </c>
      <c r="L484" s="86">
        <v>0.0</v>
      </c>
      <c r="M484" s="86"/>
      <c r="N484" s="86">
        <v>76.34</v>
      </c>
      <c r="O484" s="86"/>
      <c r="P484" s="87"/>
      <c r="Q484" s="102">
        <f>E486</f>
        <v>32.2</v>
      </c>
      <c r="R484" s="103">
        <f>F484</f>
        <v>21.6</v>
      </c>
      <c r="S484" s="103">
        <f>(Q484+R484)/2</f>
        <v>26.9</v>
      </c>
      <c r="T484" s="103">
        <f>IF(H484="","",6.1078*(10^(((7.5*H484)/(237.3+H484)))))</f>
        <v>34.01068335</v>
      </c>
      <c r="U484" s="22">
        <f t="shared" si="1"/>
        <v>32.41068335</v>
      </c>
      <c r="V484" s="103">
        <f>IF(G484="","",6.1078*(10^(((7.5*G484)/(237.3+G484)))))</f>
        <v>38.23798312</v>
      </c>
      <c r="W484" s="103">
        <f>IF(V484="","",(U484/V484)*100)</f>
        <v>84.76044159</v>
      </c>
      <c r="X484" s="103">
        <f>N482+L484-N484</f>
        <v>5.56</v>
      </c>
      <c r="Y484" s="91"/>
      <c r="Z484" s="92">
        <v>1.0</v>
      </c>
      <c r="AA484" s="92">
        <v>1.0</v>
      </c>
      <c r="AB484" s="92">
        <v>3.0</v>
      </c>
      <c r="AC484" s="93">
        <v>2.0</v>
      </c>
      <c r="AD484" s="88"/>
    </row>
    <row r="485" ht="15.75" customHeight="1">
      <c r="A485" s="4" t="s">
        <v>64</v>
      </c>
      <c r="B485" s="29">
        <v>44438.0</v>
      </c>
      <c r="C485" s="3">
        <v>0.625</v>
      </c>
      <c r="D485" s="74">
        <v>0.75</v>
      </c>
      <c r="E485" s="75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7"/>
      <c r="Q485" s="78"/>
      <c r="R485" s="79"/>
      <c r="S485" s="79"/>
      <c r="T485" s="79"/>
      <c r="U485" s="22" t="str">
        <f t="shared" si="1"/>
        <v/>
      </c>
      <c r="V485" s="79"/>
      <c r="W485" s="79"/>
      <c r="X485" s="80"/>
      <c r="Y485" s="81"/>
      <c r="Z485" s="82"/>
      <c r="AA485" s="82"/>
      <c r="AB485" s="82"/>
      <c r="AC485" s="83"/>
      <c r="AD485" s="78"/>
    </row>
    <row r="486" ht="15.75" customHeight="1">
      <c r="A486" s="8" t="s">
        <v>68</v>
      </c>
      <c r="B486" s="9">
        <v>44439.0</v>
      </c>
      <c r="C486" s="10">
        <v>0.375</v>
      </c>
      <c r="D486" s="84">
        <v>0.5</v>
      </c>
      <c r="E486" s="85">
        <v>32.2</v>
      </c>
      <c r="F486" s="86">
        <v>21.2</v>
      </c>
      <c r="G486" s="86">
        <v>29.2</v>
      </c>
      <c r="H486" s="86">
        <v>26.4</v>
      </c>
      <c r="I486" s="86">
        <v>2.8</v>
      </c>
      <c r="J486" s="86" t="s">
        <v>61</v>
      </c>
      <c r="K486" s="86">
        <v>28.4</v>
      </c>
      <c r="L486" s="86">
        <v>2.75</v>
      </c>
      <c r="M486" s="86"/>
      <c r="N486" s="86">
        <v>74.2</v>
      </c>
      <c r="O486" s="86"/>
      <c r="P486" s="87"/>
      <c r="Q486" s="102">
        <f>E488</f>
        <v>31</v>
      </c>
      <c r="R486" s="103">
        <f>F486</f>
        <v>21.2</v>
      </c>
      <c r="S486" s="103">
        <f>(Q486+R486)/2</f>
        <v>26.1</v>
      </c>
      <c r="T486" s="103">
        <f>IF(H486="","",6.1078*(10^(((7.5*H486)/(237.3+H486)))))</f>
        <v>34.41422945</v>
      </c>
      <c r="U486" s="22">
        <f t="shared" si="1"/>
        <v>32.17422945</v>
      </c>
      <c r="V486" s="103">
        <f>IF(G486="","",6.1078*(10^(((7.5*G486)/(237.3+G486)))))</f>
        <v>40.51803823</v>
      </c>
      <c r="W486" s="103">
        <f>IF(V486="","",(U486/V486)*100)</f>
        <v>79.40717482</v>
      </c>
      <c r="X486" s="103">
        <f>N484+L486-N486</f>
        <v>4.89</v>
      </c>
      <c r="Y486" s="91"/>
      <c r="Z486" s="92">
        <v>1.0</v>
      </c>
      <c r="AA486" s="92">
        <v>1.0</v>
      </c>
      <c r="AB486" s="92">
        <v>2.0</v>
      </c>
      <c r="AC486" s="93">
        <v>2.0</v>
      </c>
      <c r="AD486" s="88"/>
    </row>
    <row r="487" ht="15.75" customHeight="1">
      <c r="A487" s="4" t="s">
        <v>68</v>
      </c>
      <c r="B487" s="29">
        <v>44439.0</v>
      </c>
      <c r="C487" s="3">
        <v>0.625</v>
      </c>
      <c r="D487" s="74">
        <v>0.75</v>
      </c>
      <c r="E487" s="75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7"/>
      <c r="Q487" s="78"/>
      <c r="R487" s="79"/>
      <c r="S487" s="79"/>
      <c r="T487" s="79"/>
      <c r="U487" s="22" t="str">
        <f t="shared" si="1"/>
        <v/>
      </c>
      <c r="V487" s="79"/>
      <c r="W487" s="79"/>
      <c r="X487" s="80"/>
      <c r="Y487" s="81"/>
      <c r="Z487" s="82"/>
      <c r="AA487" s="82"/>
      <c r="AB487" s="82"/>
      <c r="AC487" s="83"/>
      <c r="AD487" s="78"/>
    </row>
    <row r="488" ht="15.75" customHeight="1">
      <c r="A488" s="8" t="s">
        <v>38</v>
      </c>
      <c r="B488" s="9">
        <v>44440.0</v>
      </c>
      <c r="C488" s="10">
        <v>0.375</v>
      </c>
      <c r="D488" s="84">
        <v>0.5</v>
      </c>
      <c r="E488" s="85">
        <v>31.0</v>
      </c>
      <c r="F488" s="86">
        <v>21.4</v>
      </c>
      <c r="G488" s="86">
        <v>29.6</v>
      </c>
      <c r="H488" s="86">
        <v>27.0</v>
      </c>
      <c r="I488" s="86">
        <v>1.4</v>
      </c>
      <c r="J488" s="86" t="s">
        <v>61</v>
      </c>
      <c r="K488" s="86">
        <v>27.9</v>
      </c>
      <c r="L488" s="86">
        <v>2.75</v>
      </c>
      <c r="M488" s="86"/>
      <c r="N488" s="86">
        <v>75.8</v>
      </c>
      <c r="O488" s="86"/>
      <c r="P488" s="87"/>
      <c r="Q488" s="102">
        <f>E490</f>
        <v>33.4</v>
      </c>
      <c r="R488" s="103">
        <f>F488</f>
        <v>21.4</v>
      </c>
      <c r="S488" s="103">
        <f>(Q488+R488)/2</f>
        <v>27.4</v>
      </c>
      <c r="T488" s="103">
        <f>IF(H488="","",6.1078*(10^(((7.5*H488)/(237.3+H488)))))</f>
        <v>35.65000614</v>
      </c>
      <c r="U488" s="22">
        <f t="shared" si="1"/>
        <v>33.57000614</v>
      </c>
      <c r="V488" s="103">
        <f>IF(G488="","",6.1078*(10^(((7.5*G488)/(237.3+G488)))))</f>
        <v>41.46264535</v>
      </c>
      <c r="W488" s="103">
        <f>IF(V488="","",(U488/V488)*100)</f>
        <v>80.96445815</v>
      </c>
      <c r="X488" s="103">
        <f>N486+L488-N488</f>
        <v>1.15</v>
      </c>
      <c r="Y488" s="91"/>
      <c r="Z488" s="92">
        <v>1.0</v>
      </c>
      <c r="AA488" s="92">
        <v>1.0</v>
      </c>
      <c r="AB488" s="92">
        <v>2.0</v>
      </c>
      <c r="AC488" s="93">
        <v>2.0</v>
      </c>
      <c r="AD488" s="88"/>
    </row>
    <row r="489" ht="15.75" customHeight="1">
      <c r="A489" s="4" t="s">
        <v>38</v>
      </c>
      <c r="B489" s="29">
        <v>44440.0</v>
      </c>
      <c r="C489" s="3">
        <v>0.625</v>
      </c>
      <c r="D489" s="74">
        <v>0.75</v>
      </c>
      <c r="E489" s="75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7"/>
      <c r="Q489" s="78"/>
      <c r="R489" s="79"/>
      <c r="S489" s="79"/>
      <c r="T489" s="79"/>
      <c r="U489" s="22" t="str">
        <f t="shared" si="1"/>
        <v/>
      </c>
      <c r="V489" s="79"/>
      <c r="W489" s="79"/>
      <c r="X489" s="80"/>
      <c r="Y489" s="81"/>
      <c r="Z489" s="82"/>
      <c r="AA489" s="82"/>
      <c r="AB489" s="82"/>
      <c r="AC489" s="83"/>
      <c r="AD489" s="78"/>
    </row>
    <row r="490" ht="15.75" customHeight="1">
      <c r="A490" s="8" t="s">
        <v>48</v>
      </c>
      <c r="B490" s="9">
        <v>44441.0</v>
      </c>
      <c r="C490" s="10">
        <v>0.375</v>
      </c>
      <c r="D490" s="84">
        <v>0.5</v>
      </c>
      <c r="E490" s="85">
        <v>33.4</v>
      </c>
      <c r="F490" s="86">
        <v>20.9</v>
      </c>
      <c r="G490" s="86">
        <v>29.2</v>
      </c>
      <c r="H490" s="86">
        <v>26.8</v>
      </c>
      <c r="I490" s="86">
        <v>1.0</v>
      </c>
      <c r="J490" s="86" t="s">
        <v>70</v>
      </c>
      <c r="K490" s="86">
        <v>29.5</v>
      </c>
      <c r="L490" s="86">
        <v>1.5</v>
      </c>
      <c r="M490" s="86"/>
      <c r="N490" s="86">
        <v>72.66</v>
      </c>
      <c r="O490" s="86"/>
      <c r="P490" s="87"/>
      <c r="Q490" s="102">
        <f>E492</f>
        <v>35.1</v>
      </c>
      <c r="R490" s="103">
        <f>F490</f>
        <v>20.9</v>
      </c>
      <c r="S490" s="103">
        <f>(Q490+R490)/2</f>
        <v>28</v>
      </c>
      <c r="T490" s="103">
        <f>IF(H490="","",6.1078*(10^(((7.5*H490)/(237.3+H490)))))</f>
        <v>35.23385461</v>
      </c>
      <c r="U490" s="22">
        <f t="shared" si="1"/>
        <v>33.31385461</v>
      </c>
      <c r="V490" s="103">
        <f>IF(G490="","",6.1078*(10^(((7.5*G490)/(237.3+G490)))))</f>
        <v>40.51803823</v>
      </c>
      <c r="W490" s="103">
        <f>IF(V490="","",(U490/V490)*100)</f>
        <v>82.21981138</v>
      </c>
      <c r="X490" s="103">
        <f>N488+L490-N490</f>
        <v>4.64</v>
      </c>
      <c r="Y490" s="91"/>
      <c r="Z490" s="92">
        <v>1.0</v>
      </c>
      <c r="AA490" s="92">
        <v>1.0</v>
      </c>
      <c r="AB490" s="92">
        <v>2.0</v>
      </c>
      <c r="AC490" s="93">
        <v>2.0</v>
      </c>
      <c r="AD490" s="88"/>
    </row>
    <row r="491" ht="15.75" customHeight="1">
      <c r="A491" s="4" t="s">
        <v>48</v>
      </c>
      <c r="B491" s="29">
        <v>44441.0</v>
      </c>
      <c r="C491" s="3">
        <v>0.625</v>
      </c>
      <c r="D491" s="74">
        <v>0.75</v>
      </c>
      <c r="E491" s="75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7"/>
      <c r="Q491" s="78"/>
      <c r="R491" s="79"/>
      <c r="S491" s="79"/>
      <c r="T491" s="79"/>
      <c r="U491" s="22" t="str">
        <f t="shared" si="1"/>
        <v/>
      </c>
      <c r="V491" s="79"/>
      <c r="W491" s="79"/>
      <c r="X491" s="80"/>
      <c r="Y491" s="81"/>
      <c r="Z491" s="82"/>
      <c r="AA491" s="82"/>
      <c r="AB491" s="82"/>
      <c r="AC491" s="83"/>
      <c r="AD491" s="78"/>
    </row>
    <row r="492" ht="15.75" customHeight="1">
      <c r="A492" s="8" t="s">
        <v>53</v>
      </c>
      <c r="B492" s="9">
        <v>44442.0</v>
      </c>
      <c r="C492" s="10">
        <v>0.375</v>
      </c>
      <c r="D492" s="84">
        <v>0.5</v>
      </c>
      <c r="E492" s="85">
        <v>35.1</v>
      </c>
      <c r="F492" s="86">
        <v>20.4</v>
      </c>
      <c r="G492" s="86">
        <v>26.6</v>
      </c>
      <c r="H492" s="86">
        <v>25.2</v>
      </c>
      <c r="I492" s="86">
        <v>0.8</v>
      </c>
      <c r="J492" s="86" t="s">
        <v>74</v>
      </c>
      <c r="K492" s="86">
        <v>29.4</v>
      </c>
      <c r="L492" s="86">
        <v>68.0</v>
      </c>
      <c r="M492" s="86"/>
      <c r="N492" s="86">
        <v>100.0</v>
      </c>
      <c r="O492" s="86">
        <v>68.36</v>
      </c>
      <c r="P492" s="87"/>
      <c r="Q492" s="102">
        <f>E494</f>
        <v>32.6</v>
      </c>
      <c r="R492" s="103">
        <f>F492</f>
        <v>20.4</v>
      </c>
      <c r="S492" s="103">
        <f>(Q492+R492)/2</f>
        <v>26.5</v>
      </c>
      <c r="T492" s="103">
        <f>IF(H492="","",6.1078*(10^(((7.5*H492)/(237.3+H492)))))</f>
        <v>32.05419006</v>
      </c>
      <c r="U492" s="22">
        <f t="shared" si="1"/>
        <v>30.93419006</v>
      </c>
      <c r="V492" s="103">
        <f>IF(G492="","",6.1078*(10^(((7.5*G492)/(237.3+G492)))))</f>
        <v>34.82194116</v>
      </c>
      <c r="W492" s="103">
        <f>IF(V492="","",(U492/V492)*100)</f>
        <v>88.83534066</v>
      </c>
      <c r="X492" s="103"/>
      <c r="Y492" s="91"/>
      <c r="Z492" s="92">
        <v>1.0</v>
      </c>
      <c r="AA492" s="92">
        <v>1.0</v>
      </c>
      <c r="AB492" s="92">
        <v>3.0</v>
      </c>
      <c r="AC492" s="93">
        <v>2.0</v>
      </c>
      <c r="AD492" s="88"/>
    </row>
    <row r="493" ht="15.75" customHeight="1">
      <c r="A493" s="4" t="s">
        <v>53</v>
      </c>
      <c r="B493" s="29">
        <v>44442.0</v>
      </c>
      <c r="C493" s="3">
        <v>0.625</v>
      </c>
      <c r="D493" s="74">
        <v>0.75</v>
      </c>
      <c r="E493" s="75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7"/>
      <c r="Q493" s="78"/>
      <c r="R493" s="79"/>
      <c r="S493" s="79"/>
      <c r="T493" s="79"/>
      <c r="U493" s="22" t="str">
        <f t="shared" si="1"/>
        <v/>
      </c>
      <c r="V493" s="79"/>
      <c r="W493" s="79"/>
      <c r="X493" s="80"/>
      <c r="Y493" s="81"/>
      <c r="Z493" s="82"/>
      <c r="AA493" s="82"/>
      <c r="AB493" s="82"/>
      <c r="AC493" s="83"/>
      <c r="AD493" s="78"/>
    </row>
    <row r="494" ht="15.75" customHeight="1">
      <c r="A494" s="8" t="s">
        <v>98</v>
      </c>
      <c r="B494" s="9">
        <v>44443.0</v>
      </c>
      <c r="C494" s="10">
        <v>0.375</v>
      </c>
      <c r="D494" s="84">
        <v>0.5</v>
      </c>
      <c r="E494" s="85">
        <v>32.6</v>
      </c>
      <c r="F494" s="86">
        <v>21.0</v>
      </c>
      <c r="G494" s="86">
        <v>28.4</v>
      </c>
      <c r="H494" s="86">
        <v>26.4</v>
      </c>
      <c r="I494" s="86">
        <v>3.6</v>
      </c>
      <c r="J494" s="86" t="s">
        <v>61</v>
      </c>
      <c r="K494" s="86">
        <v>27.7</v>
      </c>
      <c r="L494" s="86">
        <v>0.0</v>
      </c>
      <c r="M494" s="86"/>
      <c r="N494" s="86">
        <v>65.58</v>
      </c>
      <c r="O494" s="86"/>
      <c r="P494" s="87"/>
      <c r="Q494" s="102">
        <f>E496</f>
        <v>32.6</v>
      </c>
      <c r="R494" s="103">
        <f>F494</f>
        <v>21</v>
      </c>
      <c r="S494" s="103">
        <f>(Q494+R494)/2</f>
        <v>26.8</v>
      </c>
      <c r="T494" s="103">
        <f>IF(H494="","",6.1078*(10^(((7.5*H494)/(237.3+H494)))))</f>
        <v>34.41422945</v>
      </c>
      <c r="U494" s="22">
        <f t="shared" si="1"/>
        <v>32.81422945</v>
      </c>
      <c r="V494" s="103">
        <f>IF(G494="","",6.1078*(10^(((7.5*G494)/(237.3+G494)))))</f>
        <v>38.68484051</v>
      </c>
      <c r="W494" s="103">
        <f>IF(V494="","",(U494/V494)*100)</f>
        <v>84.82451788</v>
      </c>
      <c r="X494" s="103">
        <f>O492+L494-N494</f>
        <v>2.78</v>
      </c>
      <c r="Y494" s="91"/>
      <c r="Z494" s="92">
        <v>1.0</v>
      </c>
      <c r="AA494" s="92">
        <v>1.0</v>
      </c>
      <c r="AB494" s="92">
        <v>2.0</v>
      </c>
      <c r="AC494" s="93">
        <v>2.0</v>
      </c>
      <c r="AD494" s="88"/>
    </row>
    <row r="495" ht="15.75" customHeight="1">
      <c r="A495" s="4" t="s">
        <v>98</v>
      </c>
      <c r="B495" s="29">
        <v>44443.0</v>
      </c>
      <c r="C495" s="3">
        <v>0.625</v>
      </c>
      <c r="D495" s="74">
        <v>0.75</v>
      </c>
      <c r="E495" s="75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7"/>
      <c r="Q495" s="78"/>
      <c r="R495" s="79"/>
      <c r="S495" s="79"/>
      <c r="T495" s="79"/>
      <c r="U495" s="22" t="str">
        <f t="shared" si="1"/>
        <v/>
      </c>
      <c r="V495" s="79"/>
      <c r="W495" s="79"/>
      <c r="X495" s="80"/>
      <c r="Y495" s="81"/>
      <c r="Z495" s="82"/>
      <c r="AA495" s="82"/>
      <c r="AB495" s="82"/>
      <c r="AC495" s="83"/>
      <c r="AD495" s="78"/>
    </row>
    <row r="496" ht="15.75" customHeight="1">
      <c r="A496" s="8" t="s">
        <v>91</v>
      </c>
      <c r="B496" s="9">
        <v>44444.0</v>
      </c>
      <c r="C496" s="10">
        <v>0.375</v>
      </c>
      <c r="D496" s="84">
        <v>0.5</v>
      </c>
      <c r="E496" s="85">
        <v>32.6</v>
      </c>
      <c r="F496" s="86">
        <v>20.1</v>
      </c>
      <c r="G496" s="86">
        <v>28.4</v>
      </c>
      <c r="H496" s="86">
        <v>26.5</v>
      </c>
      <c r="I496" s="86">
        <v>3.9</v>
      </c>
      <c r="J496" s="86" t="s">
        <v>61</v>
      </c>
      <c r="K496" s="86">
        <v>28.3</v>
      </c>
      <c r="L496" s="86">
        <v>12.25</v>
      </c>
      <c r="M496" s="86"/>
      <c r="N496" s="86">
        <v>71.64</v>
      </c>
      <c r="O496" s="86"/>
      <c r="P496" s="87"/>
      <c r="Q496" s="102">
        <f>E498</f>
        <v>33.2</v>
      </c>
      <c r="R496" s="103">
        <f>F496</f>
        <v>20.1</v>
      </c>
      <c r="S496" s="103">
        <f>(Q496+R496)/2</f>
        <v>26.65</v>
      </c>
      <c r="T496" s="103">
        <f>IF(H496="","",6.1078*(10^(((7.5*H496)/(237.3+H496)))))</f>
        <v>34.61756235</v>
      </c>
      <c r="U496" s="22">
        <f t="shared" si="1"/>
        <v>33.09756235</v>
      </c>
      <c r="V496" s="103">
        <f>IF(G496="","",6.1078*(10^(((7.5*G496)/(237.3+G496)))))</f>
        <v>38.68484051</v>
      </c>
      <c r="W496" s="103">
        <f>IF(V496="","",(U496/V496)*100)</f>
        <v>85.55693114</v>
      </c>
      <c r="X496" s="103">
        <f>N494+L496-N496</f>
        <v>6.19</v>
      </c>
      <c r="Y496" s="91"/>
      <c r="Z496" s="92">
        <v>1.0</v>
      </c>
      <c r="AA496" s="92">
        <v>1.0</v>
      </c>
      <c r="AB496" s="92">
        <v>2.0</v>
      </c>
      <c r="AC496" s="93">
        <v>2.0</v>
      </c>
      <c r="AD496" s="88"/>
    </row>
    <row r="497" ht="15.75" customHeight="1">
      <c r="A497" s="4" t="s">
        <v>91</v>
      </c>
      <c r="B497" s="29">
        <v>44444.0</v>
      </c>
      <c r="C497" s="3">
        <v>0.625</v>
      </c>
      <c r="D497" s="74">
        <v>0.75</v>
      </c>
      <c r="E497" s="75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7"/>
      <c r="Q497" s="78"/>
      <c r="R497" s="79"/>
      <c r="S497" s="79"/>
      <c r="T497" s="79"/>
      <c r="U497" s="22" t="str">
        <f t="shared" si="1"/>
        <v/>
      </c>
      <c r="V497" s="79"/>
      <c r="W497" s="79"/>
      <c r="X497" s="80"/>
      <c r="Y497" s="81"/>
      <c r="Z497" s="82"/>
      <c r="AA497" s="82"/>
      <c r="AB497" s="82"/>
      <c r="AC497" s="83"/>
      <c r="AD497" s="78"/>
    </row>
    <row r="498" ht="15.75" customHeight="1">
      <c r="A498" s="8" t="s">
        <v>64</v>
      </c>
      <c r="B498" s="9">
        <v>44445.0</v>
      </c>
      <c r="C498" s="10">
        <v>0.375</v>
      </c>
      <c r="D498" s="84">
        <v>0.5</v>
      </c>
      <c r="E498" s="85">
        <v>33.2</v>
      </c>
      <c r="F498" s="86">
        <v>21.2</v>
      </c>
      <c r="G498" s="86">
        <v>28.8</v>
      </c>
      <c r="H498" s="86">
        <v>26.6</v>
      </c>
      <c r="I498" s="86">
        <v>3.2</v>
      </c>
      <c r="J498" s="86" t="s">
        <v>61</v>
      </c>
      <c r="K498" s="86">
        <v>28.5</v>
      </c>
      <c r="L498" s="86">
        <v>0.0</v>
      </c>
      <c r="M498" s="86"/>
      <c r="N498" s="86">
        <v>67.52</v>
      </c>
      <c r="O498" s="86"/>
      <c r="P498" s="87"/>
      <c r="Q498" s="102">
        <f>E500</f>
        <v>34</v>
      </c>
      <c r="R498" s="103">
        <f>F498</f>
        <v>21.2</v>
      </c>
      <c r="S498" s="103">
        <f>(Q498+R498)/2</f>
        <v>27.6</v>
      </c>
      <c r="T498" s="103">
        <f>IF(H498="","",6.1078*(10^(((7.5*H498)/(237.3+H498)))))</f>
        <v>34.82194116</v>
      </c>
      <c r="U498" s="22">
        <f t="shared" si="1"/>
        <v>33.06194116</v>
      </c>
      <c r="V498" s="103">
        <f>IF(G498="","",6.1078*(10^(((7.5*G498)/(237.3+G498)))))</f>
        <v>39.59220806</v>
      </c>
      <c r="W498" s="103">
        <f>IF(V498="","",(U498/V498)*100)</f>
        <v>83.5061816</v>
      </c>
      <c r="X498" s="103">
        <f>N496+L498-N498</f>
        <v>4.12</v>
      </c>
      <c r="Y498" s="91"/>
      <c r="Z498" s="92">
        <v>1.0</v>
      </c>
      <c r="AA498" s="92">
        <v>1.0</v>
      </c>
      <c r="AB498" s="92">
        <v>1.0</v>
      </c>
      <c r="AC498" s="93">
        <v>2.0</v>
      </c>
      <c r="AD498" s="88"/>
    </row>
    <row r="499" ht="15.75" customHeight="1">
      <c r="A499" s="4" t="s">
        <v>64</v>
      </c>
      <c r="B499" s="29">
        <v>44445.0</v>
      </c>
      <c r="C499" s="3">
        <v>0.625</v>
      </c>
      <c r="D499" s="74">
        <v>0.75</v>
      </c>
      <c r="E499" s="75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7"/>
      <c r="Q499" s="78"/>
      <c r="R499" s="79"/>
      <c r="S499" s="79"/>
      <c r="T499" s="79"/>
      <c r="U499" s="22" t="str">
        <f t="shared" si="1"/>
        <v/>
      </c>
      <c r="V499" s="79"/>
      <c r="W499" s="79"/>
      <c r="X499" s="80"/>
      <c r="Y499" s="81"/>
      <c r="Z499" s="82"/>
      <c r="AA499" s="82"/>
      <c r="AB499" s="82"/>
      <c r="AC499" s="83"/>
      <c r="AD499" s="78"/>
    </row>
    <row r="500" ht="15.75" customHeight="1">
      <c r="A500" s="8" t="s">
        <v>68</v>
      </c>
      <c r="B500" s="9">
        <v>44446.0</v>
      </c>
      <c r="C500" s="10">
        <v>0.375</v>
      </c>
      <c r="D500" s="84">
        <v>0.5</v>
      </c>
      <c r="E500" s="85">
        <v>34.0</v>
      </c>
      <c r="F500" s="86">
        <v>21.2</v>
      </c>
      <c r="G500" s="86">
        <v>29.0</v>
      </c>
      <c r="H500" s="86">
        <v>26.6</v>
      </c>
      <c r="I500" s="86">
        <v>4.1</v>
      </c>
      <c r="J500" s="86" t="s">
        <v>61</v>
      </c>
      <c r="K500" s="86">
        <v>28.8</v>
      </c>
      <c r="L500" s="86">
        <v>0.0</v>
      </c>
      <c r="M500" s="86"/>
      <c r="N500" s="86">
        <v>62.5</v>
      </c>
      <c r="O500" s="86"/>
      <c r="P500" s="87"/>
      <c r="Q500" s="102">
        <f>E502</f>
        <v>32.6</v>
      </c>
      <c r="R500" s="103">
        <f>F500</f>
        <v>21.2</v>
      </c>
      <c r="S500" s="103">
        <f>(Q500+R500)/2</f>
        <v>26.9</v>
      </c>
      <c r="T500" s="103">
        <f>IF(H500="","",6.1078*(10^(((7.5*H500)/(237.3+H500)))))</f>
        <v>34.82194116</v>
      </c>
      <c r="U500" s="22">
        <f t="shared" si="1"/>
        <v>32.90194116</v>
      </c>
      <c r="V500" s="103">
        <f>IF(G500="","",6.1078*(10^(((7.5*G500)/(237.3+G500)))))</f>
        <v>40.05279577</v>
      </c>
      <c r="W500" s="103">
        <f>IF(V500="","",(U500/V500)*100)</f>
        <v>82.14642831</v>
      </c>
      <c r="X500" s="103">
        <f>N498+L500-N500</f>
        <v>5.02</v>
      </c>
      <c r="Y500" s="91"/>
      <c r="Z500" s="92">
        <v>1.0</v>
      </c>
      <c r="AA500" s="92">
        <v>1.0</v>
      </c>
      <c r="AB500" s="92">
        <v>2.0</v>
      </c>
      <c r="AC500" s="93">
        <v>2.0</v>
      </c>
      <c r="AD500" s="88"/>
    </row>
    <row r="501" ht="15.75" customHeight="1">
      <c r="A501" s="4" t="s">
        <v>68</v>
      </c>
      <c r="B501" s="29">
        <v>44446.0</v>
      </c>
      <c r="C501" s="3">
        <v>0.625</v>
      </c>
      <c r="D501" s="74">
        <v>0.75</v>
      </c>
      <c r="E501" s="75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7"/>
      <c r="Q501" s="78"/>
      <c r="R501" s="79"/>
      <c r="S501" s="79"/>
      <c r="T501" s="79"/>
      <c r="U501" s="22" t="str">
        <f t="shared" si="1"/>
        <v/>
      </c>
      <c r="V501" s="79"/>
      <c r="W501" s="79"/>
      <c r="X501" s="80"/>
      <c r="Y501" s="81"/>
      <c r="Z501" s="82"/>
      <c r="AA501" s="82"/>
      <c r="AB501" s="82"/>
      <c r="AC501" s="83"/>
      <c r="AD501" s="78"/>
    </row>
    <row r="502" ht="15.75" customHeight="1">
      <c r="A502" s="8" t="s">
        <v>38</v>
      </c>
      <c r="B502" s="9">
        <v>44447.0</v>
      </c>
      <c r="C502" s="10">
        <v>0.375</v>
      </c>
      <c r="D502" s="84">
        <v>0.5</v>
      </c>
      <c r="E502" s="85">
        <v>32.6</v>
      </c>
      <c r="F502" s="86">
        <v>20.6</v>
      </c>
      <c r="G502" s="86">
        <v>28.8</v>
      </c>
      <c r="H502" s="86">
        <v>26.7</v>
      </c>
      <c r="I502" s="86">
        <v>2.8</v>
      </c>
      <c r="J502" s="86" t="s">
        <v>61</v>
      </c>
      <c r="K502" s="86">
        <v>29.5</v>
      </c>
      <c r="L502" s="86">
        <v>6.0</v>
      </c>
      <c r="M502" s="86"/>
      <c r="N502" s="86">
        <v>65.04</v>
      </c>
      <c r="O502" s="86"/>
      <c r="P502" s="87"/>
      <c r="Q502" s="102">
        <f>E504</f>
        <v>33.6</v>
      </c>
      <c r="R502" s="103">
        <f>F502</f>
        <v>20.6</v>
      </c>
      <c r="S502" s="103">
        <f>(Q502+R502)/2</f>
        <v>27.1</v>
      </c>
      <c r="T502" s="103">
        <f>IF(H502="","",6.1078*(10^(((7.5*H502)/(237.3+H502)))))</f>
        <v>35.0273704</v>
      </c>
      <c r="U502" s="22">
        <f t="shared" si="1"/>
        <v>33.3473704</v>
      </c>
      <c r="V502" s="103">
        <f>IF(G502="","",6.1078*(10^(((7.5*G502)/(237.3+G502)))))</f>
        <v>39.59220806</v>
      </c>
      <c r="W502" s="103">
        <f>IF(V502="","",(U502/V502)*100)</f>
        <v>84.22710436</v>
      </c>
      <c r="X502" s="103">
        <f>N500+L502-N502</f>
        <v>3.46</v>
      </c>
      <c r="Y502" s="91"/>
      <c r="Z502" s="92">
        <v>1.0</v>
      </c>
      <c r="AA502" s="92">
        <v>1.0</v>
      </c>
      <c r="AB502" s="92">
        <v>2.0</v>
      </c>
      <c r="AC502" s="93">
        <v>2.0</v>
      </c>
      <c r="AD502" s="88"/>
    </row>
    <row r="503" ht="15.75" customHeight="1">
      <c r="A503" s="4" t="s">
        <v>38</v>
      </c>
      <c r="B503" s="29">
        <v>44447.0</v>
      </c>
      <c r="C503" s="3">
        <v>0.625</v>
      </c>
      <c r="D503" s="74">
        <v>0.75</v>
      </c>
      <c r="E503" s="75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7"/>
      <c r="Q503" s="78"/>
      <c r="R503" s="79"/>
      <c r="S503" s="79"/>
      <c r="T503" s="79"/>
      <c r="U503" s="22" t="str">
        <f t="shared" si="1"/>
        <v/>
      </c>
      <c r="V503" s="79"/>
      <c r="W503" s="79"/>
      <c r="X503" s="80"/>
      <c r="Y503" s="81"/>
      <c r="Z503" s="82"/>
      <c r="AA503" s="82"/>
      <c r="AB503" s="82"/>
      <c r="AC503" s="83"/>
      <c r="AD503" s="78"/>
    </row>
    <row r="504" ht="15.75" customHeight="1">
      <c r="A504" s="8" t="s">
        <v>48</v>
      </c>
      <c r="B504" s="9">
        <v>44448.0</v>
      </c>
      <c r="C504" s="10">
        <v>0.375</v>
      </c>
      <c r="D504" s="84">
        <v>0.5</v>
      </c>
      <c r="E504" s="85">
        <v>33.6</v>
      </c>
      <c r="F504" s="86">
        <v>28.8</v>
      </c>
      <c r="G504" s="86">
        <v>29.1</v>
      </c>
      <c r="H504" s="86">
        <v>26.6</v>
      </c>
      <c r="I504" s="86">
        <v>4.5</v>
      </c>
      <c r="J504" s="86" t="s">
        <v>70</v>
      </c>
      <c r="K504" s="86">
        <v>28.3</v>
      </c>
      <c r="L504" s="86">
        <v>8.75</v>
      </c>
      <c r="M504" s="86"/>
      <c r="N504" s="86">
        <v>62.36</v>
      </c>
      <c r="O504" s="86">
        <v>76.94</v>
      </c>
      <c r="P504" s="87"/>
      <c r="Q504" s="102">
        <f>E506</f>
        <v>34.6</v>
      </c>
      <c r="R504" s="103">
        <f>F504</f>
        <v>28.8</v>
      </c>
      <c r="S504" s="103">
        <f>(Q504+R504)/2</f>
        <v>31.7</v>
      </c>
      <c r="T504" s="103">
        <f>IF(H504="","",6.1078*(10^(((7.5*H504)/(237.3+H504)))))</f>
        <v>34.82194116</v>
      </c>
      <c r="U504" s="22">
        <f t="shared" si="1"/>
        <v>32.82194116</v>
      </c>
      <c r="V504" s="103">
        <f>IF(G504="","",6.1078*(10^(((7.5*G504)/(237.3+G504)))))</f>
        <v>40.2848327</v>
      </c>
      <c r="W504" s="103">
        <f>IF(V504="","",(U504/V504)*100)</f>
        <v>81.47468654</v>
      </c>
      <c r="X504" s="103">
        <f>N502+L504-N504</f>
        <v>11.43</v>
      </c>
      <c r="Y504" s="91"/>
      <c r="Z504" s="92">
        <v>1.0</v>
      </c>
      <c r="AA504" s="92">
        <v>1.0</v>
      </c>
      <c r="AB504" s="92">
        <v>2.0</v>
      </c>
      <c r="AC504" s="93">
        <v>2.0</v>
      </c>
      <c r="AD504" s="88"/>
    </row>
    <row r="505" ht="15.75" customHeight="1">
      <c r="A505" s="4" t="s">
        <v>48</v>
      </c>
      <c r="B505" s="29">
        <v>44448.0</v>
      </c>
      <c r="C505" s="3">
        <v>0.625</v>
      </c>
      <c r="D505" s="74">
        <v>0.75</v>
      </c>
      <c r="E505" s="75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7"/>
      <c r="Q505" s="78"/>
      <c r="R505" s="79"/>
      <c r="S505" s="79"/>
      <c r="T505" s="79"/>
      <c r="U505" s="22" t="str">
        <f t="shared" si="1"/>
        <v/>
      </c>
      <c r="V505" s="79"/>
      <c r="W505" s="79"/>
      <c r="X505" s="80"/>
      <c r="Y505" s="81"/>
      <c r="Z505" s="82"/>
      <c r="AA505" s="82"/>
      <c r="AB505" s="82"/>
      <c r="AC505" s="83"/>
      <c r="AD505" s="78"/>
    </row>
    <row r="506" ht="15.75" customHeight="1">
      <c r="A506" s="8" t="s">
        <v>53</v>
      </c>
      <c r="B506" s="9">
        <v>44449.0</v>
      </c>
      <c r="C506" s="10">
        <v>0.375</v>
      </c>
      <c r="D506" s="84">
        <v>0.5</v>
      </c>
      <c r="E506" s="85">
        <v>34.6</v>
      </c>
      <c r="F506" s="86">
        <v>20.8</v>
      </c>
      <c r="G506" s="86">
        <v>28.8</v>
      </c>
      <c r="H506" s="86">
        <v>26.6</v>
      </c>
      <c r="I506" s="86">
        <v>1.1</v>
      </c>
      <c r="J506" s="86" t="s">
        <v>70</v>
      </c>
      <c r="K506" s="86">
        <v>28.6</v>
      </c>
      <c r="L506" s="86">
        <v>0.0</v>
      </c>
      <c r="M506" s="86"/>
      <c r="N506" s="86">
        <v>72.2</v>
      </c>
      <c r="O506" s="86"/>
      <c r="P506" s="87"/>
      <c r="Q506" s="102">
        <f>E508</f>
        <v>34.1</v>
      </c>
      <c r="R506" s="103">
        <f>F506</f>
        <v>20.8</v>
      </c>
      <c r="S506" s="103">
        <f>(Q506+R506)/2</f>
        <v>27.45</v>
      </c>
      <c r="T506" s="103">
        <f>IF(H506="","",6.1078*(10^(((7.5*H506)/(237.3+H506)))))</f>
        <v>34.82194116</v>
      </c>
      <c r="U506" s="22">
        <f t="shared" si="1"/>
        <v>33.06194116</v>
      </c>
      <c r="V506" s="103">
        <f>IF(G506="","",6.1078*(10^(((7.5*G506)/(237.3+G506)))))</f>
        <v>39.59220806</v>
      </c>
      <c r="W506" s="103">
        <f>IF(V506="","",(U506/V506)*100)</f>
        <v>83.5061816</v>
      </c>
      <c r="X506" s="103">
        <f>O504+L506-N506</f>
        <v>4.74</v>
      </c>
      <c r="Y506" s="91"/>
      <c r="Z506" s="92">
        <v>1.0</v>
      </c>
      <c r="AA506" s="92">
        <v>1.0</v>
      </c>
      <c r="AB506" s="92">
        <v>1.0</v>
      </c>
      <c r="AC506" s="93">
        <v>2.0</v>
      </c>
      <c r="AD506" s="88"/>
    </row>
    <row r="507" ht="15.75" customHeight="1">
      <c r="A507" s="4" t="s">
        <v>53</v>
      </c>
      <c r="B507" s="29">
        <v>44449.0</v>
      </c>
      <c r="C507" s="3">
        <v>0.625</v>
      </c>
      <c r="D507" s="74">
        <v>0.75</v>
      </c>
      <c r="E507" s="75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7"/>
      <c r="Q507" s="78"/>
      <c r="R507" s="79"/>
      <c r="S507" s="79"/>
      <c r="T507" s="79"/>
      <c r="U507" s="22" t="str">
        <f t="shared" si="1"/>
        <v/>
      </c>
      <c r="V507" s="79"/>
      <c r="W507" s="79"/>
      <c r="X507" s="80"/>
      <c r="Y507" s="81"/>
      <c r="Z507" s="82"/>
      <c r="AA507" s="82"/>
      <c r="AB507" s="82"/>
      <c r="AC507" s="83"/>
      <c r="AD507" s="78"/>
    </row>
    <row r="508" ht="15.75" customHeight="1">
      <c r="A508" s="8" t="s">
        <v>98</v>
      </c>
      <c r="B508" s="9">
        <v>44450.0</v>
      </c>
      <c r="C508" s="10">
        <v>0.375</v>
      </c>
      <c r="D508" s="84">
        <v>0.5</v>
      </c>
      <c r="E508" s="85">
        <v>34.1</v>
      </c>
      <c r="F508" s="86">
        <v>20.6</v>
      </c>
      <c r="G508" s="86">
        <v>28.8</v>
      </c>
      <c r="H508" s="86">
        <v>26.2</v>
      </c>
      <c r="I508" s="86">
        <v>4.9</v>
      </c>
      <c r="J508" s="86" t="s">
        <v>70</v>
      </c>
      <c r="K508" s="86">
        <v>28.3</v>
      </c>
      <c r="L508" s="86">
        <v>0.0</v>
      </c>
      <c r="M508" s="86"/>
      <c r="N508" s="86">
        <v>66.5</v>
      </c>
      <c r="O508" s="86"/>
      <c r="P508" s="87"/>
      <c r="Q508" s="102">
        <f>E510</f>
        <v>33.6</v>
      </c>
      <c r="R508" s="103">
        <f>F508</f>
        <v>20.6</v>
      </c>
      <c r="S508" s="103">
        <f>(Q508+R508)/2</f>
        <v>27.1</v>
      </c>
      <c r="T508" s="103">
        <f>IF(H508="","",6.1078*(10^(((7.5*H508)/(237.3+H508)))))</f>
        <v>34.01068335</v>
      </c>
      <c r="U508" s="22">
        <f t="shared" si="1"/>
        <v>31.93068335</v>
      </c>
      <c r="V508" s="103">
        <f>IF(G508="","",6.1078*(10^(((7.5*G508)/(237.3+G508)))))</f>
        <v>39.59220806</v>
      </c>
      <c r="W508" s="103">
        <f>IF(V508="","",(U508/V508)*100)</f>
        <v>80.64890773</v>
      </c>
      <c r="X508" s="103">
        <f>N506+L508-N508</f>
        <v>5.7</v>
      </c>
      <c r="Y508" s="91"/>
      <c r="Z508" s="92">
        <v>1.0</v>
      </c>
      <c r="AA508" s="92">
        <v>1.0</v>
      </c>
      <c r="AB508" s="92">
        <v>3.0</v>
      </c>
      <c r="AC508" s="93">
        <v>2.0</v>
      </c>
      <c r="AD508" s="88"/>
    </row>
    <row r="509" ht="15.75" customHeight="1">
      <c r="A509" s="4" t="s">
        <v>98</v>
      </c>
      <c r="B509" s="29">
        <v>44450.0</v>
      </c>
      <c r="C509" s="3">
        <v>0.625</v>
      </c>
      <c r="D509" s="74">
        <v>0.75</v>
      </c>
      <c r="E509" s="75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7"/>
      <c r="Q509" s="78"/>
      <c r="R509" s="79"/>
      <c r="S509" s="79"/>
      <c r="T509" s="79"/>
      <c r="U509" s="22" t="str">
        <f t="shared" si="1"/>
        <v/>
      </c>
      <c r="V509" s="79"/>
      <c r="W509" s="79"/>
      <c r="X509" s="80"/>
      <c r="Y509" s="81"/>
      <c r="Z509" s="82"/>
      <c r="AA509" s="82"/>
      <c r="AB509" s="82"/>
      <c r="AC509" s="83"/>
      <c r="AD509" s="78"/>
    </row>
    <row r="510" ht="15.75" customHeight="1">
      <c r="A510" s="8" t="s">
        <v>91</v>
      </c>
      <c r="B510" s="9">
        <v>44451.0</v>
      </c>
      <c r="C510" s="10">
        <v>0.375</v>
      </c>
      <c r="D510" s="84">
        <v>0.5</v>
      </c>
      <c r="E510" s="85">
        <v>33.6</v>
      </c>
      <c r="F510" s="86">
        <v>21.0</v>
      </c>
      <c r="G510" s="86">
        <v>29.4</v>
      </c>
      <c r="H510" s="86">
        <v>27.0</v>
      </c>
      <c r="I510" s="86">
        <v>3.9</v>
      </c>
      <c r="J510" s="86" t="s">
        <v>61</v>
      </c>
      <c r="K510" s="86">
        <v>28.8</v>
      </c>
      <c r="L510" s="86">
        <v>0.0</v>
      </c>
      <c r="M510" s="86"/>
      <c r="N510" s="86">
        <v>62.34</v>
      </c>
      <c r="O510" s="86"/>
      <c r="P510" s="87"/>
      <c r="Q510" s="102">
        <f>E512</f>
        <v>32.4</v>
      </c>
      <c r="R510" s="103">
        <f>F510</f>
        <v>21</v>
      </c>
      <c r="S510" s="103">
        <f>(Q510+R510)/2</f>
        <v>26.7</v>
      </c>
      <c r="T510" s="103">
        <f>IF(H510="","",6.1078*(10^(((7.5*H510)/(237.3+H510)))))</f>
        <v>35.65000614</v>
      </c>
      <c r="U510" s="22">
        <f t="shared" si="1"/>
        <v>33.73000614</v>
      </c>
      <c r="V510" s="103">
        <f>IF(G510="","",6.1078*(10^(((7.5*G510)/(237.3+G510)))))</f>
        <v>40.98797486</v>
      </c>
      <c r="W510" s="103">
        <f>IF(V510="","",(U510/V510)*100)</f>
        <v>82.29244371</v>
      </c>
      <c r="X510" s="103">
        <f>N508+L510-N510</f>
        <v>4.16</v>
      </c>
      <c r="Y510" s="91"/>
      <c r="Z510" s="92">
        <v>1.0</v>
      </c>
      <c r="AA510" s="92">
        <v>1.0</v>
      </c>
      <c r="AB510" s="92">
        <v>2.0</v>
      </c>
      <c r="AC510" s="93">
        <v>2.0</v>
      </c>
      <c r="AD510" s="88"/>
    </row>
    <row r="511" ht="15.75" customHeight="1">
      <c r="A511" s="4" t="s">
        <v>91</v>
      </c>
      <c r="B511" s="29">
        <v>44451.0</v>
      </c>
      <c r="C511" s="3">
        <v>0.625</v>
      </c>
      <c r="D511" s="74">
        <v>0.75</v>
      </c>
      <c r="E511" s="75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7"/>
      <c r="Q511" s="78"/>
      <c r="R511" s="79"/>
      <c r="S511" s="79"/>
      <c r="T511" s="79"/>
      <c r="U511" s="22" t="str">
        <f t="shared" si="1"/>
        <v/>
      </c>
      <c r="V511" s="79"/>
      <c r="W511" s="79"/>
      <c r="X511" s="80"/>
      <c r="Y511" s="81"/>
      <c r="Z511" s="82"/>
      <c r="AA511" s="82"/>
      <c r="AB511" s="82"/>
      <c r="AC511" s="83"/>
      <c r="AD511" s="78"/>
    </row>
    <row r="512" ht="15.75" customHeight="1">
      <c r="A512" s="8" t="s">
        <v>64</v>
      </c>
      <c r="B512" s="9">
        <v>44452.0</v>
      </c>
      <c r="C512" s="10">
        <v>0.375</v>
      </c>
      <c r="D512" s="84">
        <v>0.5</v>
      </c>
      <c r="E512" s="85">
        <v>32.4</v>
      </c>
      <c r="F512" s="86">
        <v>21.0</v>
      </c>
      <c r="G512" s="86">
        <v>28.2</v>
      </c>
      <c r="H512" s="86">
        <v>26.6</v>
      </c>
      <c r="I512" s="86">
        <v>3.3</v>
      </c>
      <c r="J512" s="86" t="s">
        <v>61</v>
      </c>
      <c r="K512" s="86">
        <v>27.3</v>
      </c>
      <c r="L512" s="86">
        <v>2.25</v>
      </c>
      <c r="M512" s="86"/>
      <c r="N512" s="86">
        <v>60.76</v>
      </c>
      <c r="O512" s="86">
        <v>75.66</v>
      </c>
      <c r="P512" s="87"/>
      <c r="Q512" s="102">
        <f>E514</f>
        <v>33.8</v>
      </c>
      <c r="R512" s="103">
        <f>F512</f>
        <v>21</v>
      </c>
      <c r="S512" s="103">
        <f>(Q512+R512)/2</f>
        <v>27.4</v>
      </c>
      <c r="T512" s="103">
        <f>IF(H512="","",6.1078*(10^(((7.5*H512)/(237.3+H512)))))</f>
        <v>34.82194116</v>
      </c>
      <c r="U512" s="22">
        <f t="shared" si="1"/>
        <v>33.54194116</v>
      </c>
      <c r="V512" s="103">
        <f>IF(G512="","",6.1078*(10^(((7.5*G512)/(237.3+G512)))))</f>
        <v>38.23798312</v>
      </c>
      <c r="W512" s="103">
        <f>IF(V512="","",(U512/V512)*100)</f>
        <v>87.71890782</v>
      </c>
      <c r="X512" s="103">
        <f>N510+L512-N512</f>
        <v>3.83</v>
      </c>
      <c r="Y512" s="91"/>
      <c r="Z512" s="92">
        <v>1.0</v>
      </c>
      <c r="AA512" s="92">
        <v>1.0</v>
      </c>
      <c r="AB512" s="92">
        <v>2.0</v>
      </c>
      <c r="AC512" s="93">
        <v>2.0</v>
      </c>
      <c r="AD512" s="88"/>
    </row>
    <row r="513" ht="15.75" customHeight="1">
      <c r="A513" s="4" t="s">
        <v>64</v>
      </c>
      <c r="B513" s="29">
        <v>44452.0</v>
      </c>
      <c r="C513" s="3">
        <v>0.625</v>
      </c>
      <c r="D513" s="74">
        <v>0.75</v>
      </c>
      <c r="E513" s="75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7"/>
      <c r="Q513" s="78"/>
      <c r="R513" s="79"/>
      <c r="S513" s="79"/>
      <c r="T513" s="79"/>
      <c r="U513" s="22" t="str">
        <f t="shared" si="1"/>
        <v/>
      </c>
      <c r="V513" s="79"/>
      <c r="W513" s="79"/>
      <c r="X513" s="80"/>
      <c r="Y513" s="81"/>
      <c r="Z513" s="82"/>
      <c r="AA513" s="82"/>
      <c r="AB513" s="82"/>
      <c r="AC513" s="83"/>
      <c r="AD513" s="78"/>
    </row>
    <row r="514" ht="15.75" customHeight="1">
      <c r="A514" s="8" t="s">
        <v>68</v>
      </c>
      <c r="B514" s="9">
        <v>44453.0</v>
      </c>
      <c r="C514" s="10">
        <v>0.375</v>
      </c>
      <c r="D514" s="84">
        <v>0.5</v>
      </c>
      <c r="E514" s="85">
        <v>33.8</v>
      </c>
      <c r="F514" s="86">
        <v>21.0</v>
      </c>
      <c r="G514" s="92">
        <v>28.8</v>
      </c>
      <c r="H514" s="86">
        <v>26.8</v>
      </c>
      <c r="I514" s="86">
        <v>2.4</v>
      </c>
      <c r="J514" s="86" t="s">
        <v>70</v>
      </c>
      <c r="K514" s="86">
        <v>26.9</v>
      </c>
      <c r="L514" s="86">
        <v>0.0</v>
      </c>
      <c r="M514" s="86"/>
      <c r="N514" s="86">
        <v>71.16</v>
      </c>
      <c r="O514" s="86"/>
      <c r="P514" s="87"/>
      <c r="Q514" s="102">
        <f>E516</f>
        <v>32.2</v>
      </c>
      <c r="R514" s="103">
        <f>F514</f>
        <v>21</v>
      </c>
      <c r="S514" s="103">
        <f>(Q514+R514)/2</f>
        <v>26.6</v>
      </c>
      <c r="T514" s="103">
        <f>IF(H514="","",6.1078*(10^(((7.5*H514)/(237.3+H514)))))</f>
        <v>35.23385461</v>
      </c>
      <c r="U514" s="22">
        <f t="shared" si="1"/>
        <v>33.63385461</v>
      </c>
      <c r="V514" s="103">
        <f>IF(G514="","",6.1078*(10^(((7.5*G514)/(237.3+G514)))))</f>
        <v>39.59220806</v>
      </c>
      <c r="W514" s="103">
        <f>IF(V514="","",(U514/V514)*100)</f>
        <v>84.9506917</v>
      </c>
      <c r="X514" s="103">
        <f>O512+L514-N514</f>
        <v>4.5</v>
      </c>
      <c r="Y514" s="91"/>
      <c r="Z514" s="92">
        <v>1.0</v>
      </c>
      <c r="AA514" s="92">
        <v>1.0</v>
      </c>
      <c r="AB514" s="92">
        <v>2.0</v>
      </c>
      <c r="AC514" s="93">
        <v>2.0</v>
      </c>
      <c r="AD514" s="88"/>
    </row>
    <row r="515" ht="15.75" customHeight="1">
      <c r="A515" s="4" t="s">
        <v>68</v>
      </c>
      <c r="B515" s="29">
        <v>44453.0</v>
      </c>
      <c r="C515" s="3">
        <v>0.625</v>
      </c>
      <c r="D515" s="74">
        <v>0.75</v>
      </c>
      <c r="E515" s="75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7"/>
      <c r="Q515" s="78"/>
      <c r="R515" s="79"/>
      <c r="S515" s="79"/>
      <c r="T515" s="79"/>
      <c r="U515" s="22" t="str">
        <f t="shared" si="1"/>
        <v/>
      </c>
      <c r="V515" s="79"/>
      <c r="W515" s="79"/>
      <c r="X515" s="80"/>
      <c r="Y515" s="81"/>
      <c r="Z515" s="82"/>
      <c r="AA515" s="82"/>
      <c r="AB515" s="82"/>
      <c r="AC515" s="83"/>
      <c r="AD515" s="78"/>
    </row>
    <row r="516" ht="15.75" customHeight="1">
      <c r="A516" s="8" t="s">
        <v>38</v>
      </c>
      <c r="B516" s="9">
        <v>44454.0</v>
      </c>
      <c r="C516" s="10">
        <v>0.375</v>
      </c>
      <c r="D516" s="84">
        <v>0.5</v>
      </c>
      <c r="E516" s="85">
        <v>32.2</v>
      </c>
      <c r="F516" s="86">
        <v>19.6</v>
      </c>
      <c r="G516" s="86">
        <v>27.0</v>
      </c>
      <c r="H516" s="86">
        <v>26.6</v>
      </c>
      <c r="I516" s="86">
        <v>1.6</v>
      </c>
      <c r="J516" s="86" t="s">
        <v>61</v>
      </c>
      <c r="K516" s="86">
        <v>27.5</v>
      </c>
      <c r="L516" s="86">
        <v>43.25</v>
      </c>
      <c r="M516" s="86"/>
      <c r="N516" s="86">
        <v>95.1</v>
      </c>
      <c r="O516" s="86">
        <v>77.36</v>
      </c>
      <c r="P516" s="87"/>
      <c r="Q516" s="102">
        <f>E518</f>
        <v>34.2</v>
      </c>
      <c r="R516" s="103">
        <f>F516</f>
        <v>19.6</v>
      </c>
      <c r="S516" s="103">
        <f>(Q516+R516)/2</f>
        <v>26.9</v>
      </c>
      <c r="T516" s="103">
        <f>IF(H516="","",6.1078*(10^(((7.5*H516)/(237.3+H516)))))</f>
        <v>34.82194116</v>
      </c>
      <c r="U516" s="22">
        <f t="shared" si="1"/>
        <v>34.50194116</v>
      </c>
      <c r="V516" s="103">
        <f>IF(G516="","",6.1078*(10^(((7.5*G516)/(237.3+G516)))))</f>
        <v>35.65000614</v>
      </c>
      <c r="W516" s="103">
        <f>IF(V516="","",(U516/V516)*100)</f>
        <v>96.77962194</v>
      </c>
      <c r="X516" s="103"/>
      <c r="Y516" s="91"/>
      <c r="Z516" s="92">
        <v>1.0</v>
      </c>
      <c r="AA516" s="92">
        <v>1.0</v>
      </c>
      <c r="AB516" s="92">
        <v>1.0</v>
      </c>
      <c r="AC516" s="93">
        <v>1.0</v>
      </c>
      <c r="AD516" s="88"/>
    </row>
    <row r="517" ht="15.75" customHeight="1">
      <c r="A517" s="4" t="s">
        <v>38</v>
      </c>
      <c r="B517" s="29">
        <v>44454.0</v>
      </c>
      <c r="C517" s="3">
        <v>0.625</v>
      </c>
      <c r="D517" s="74">
        <v>0.75</v>
      </c>
      <c r="E517" s="75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7"/>
      <c r="Q517" s="78"/>
      <c r="R517" s="79"/>
      <c r="S517" s="79"/>
      <c r="T517" s="79"/>
      <c r="U517" s="22" t="str">
        <f t="shared" si="1"/>
        <v/>
      </c>
      <c r="V517" s="79"/>
      <c r="W517" s="79"/>
      <c r="X517" s="80"/>
      <c r="Y517" s="81"/>
      <c r="Z517" s="82"/>
      <c r="AA517" s="82"/>
      <c r="AB517" s="82"/>
      <c r="AC517" s="83"/>
      <c r="AD517" s="78"/>
    </row>
    <row r="518" ht="15.75" customHeight="1">
      <c r="A518" s="8" t="s">
        <v>48</v>
      </c>
      <c r="B518" s="9">
        <v>44455.0</v>
      </c>
      <c r="C518" s="10">
        <v>0.375</v>
      </c>
      <c r="D518" s="84">
        <v>0.5</v>
      </c>
      <c r="E518" s="85">
        <v>34.2</v>
      </c>
      <c r="F518" s="86">
        <v>20.6</v>
      </c>
      <c r="G518" s="86">
        <v>29.4</v>
      </c>
      <c r="H518" s="86">
        <v>27.4</v>
      </c>
      <c r="I518" s="86">
        <v>2.4</v>
      </c>
      <c r="J518" s="86" t="s">
        <v>61</v>
      </c>
      <c r="K518" s="86">
        <v>27.6</v>
      </c>
      <c r="L518" s="86">
        <v>3.5</v>
      </c>
      <c r="M518" s="86"/>
      <c r="N518" s="86">
        <v>77.71</v>
      </c>
      <c r="O518" s="86"/>
      <c r="P518" s="87"/>
      <c r="Q518" s="102">
        <f>E520</f>
        <v>33.2</v>
      </c>
      <c r="R518" s="103">
        <f>F518</f>
        <v>20.6</v>
      </c>
      <c r="S518" s="103">
        <f>(Q518+R518)/2</f>
        <v>26.9</v>
      </c>
      <c r="T518" s="103">
        <f>IF(H518="","",6.1078*(10^(((7.5*H518)/(237.3+H518)))))</f>
        <v>36.49517019</v>
      </c>
      <c r="U518" s="22">
        <f t="shared" si="1"/>
        <v>34.89517019</v>
      </c>
      <c r="V518" s="103">
        <f>IF(G518="","",6.1078*(10^(((7.5*G518)/(237.3+G518)))))</f>
        <v>40.98797486</v>
      </c>
      <c r="W518" s="103">
        <f>IF(V518="","",(U518/V518)*100)</f>
        <v>85.13514098</v>
      </c>
      <c r="X518" s="103">
        <f>O516+L518-N518</f>
        <v>3.15</v>
      </c>
      <c r="Y518" s="91"/>
      <c r="Z518" s="92">
        <v>1.0</v>
      </c>
      <c r="AA518" s="92">
        <v>1.0</v>
      </c>
      <c r="AB518" s="92">
        <v>1.0</v>
      </c>
      <c r="AC518" s="93">
        <v>2.0</v>
      </c>
      <c r="AD518" s="88"/>
    </row>
    <row r="519" ht="15.75" customHeight="1">
      <c r="A519" s="4" t="s">
        <v>48</v>
      </c>
      <c r="B519" s="29">
        <v>44455.0</v>
      </c>
      <c r="C519" s="3">
        <v>0.625</v>
      </c>
      <c r="D519" s="74">
        <v>0.75</v>
      </c>
      <c r="E519" s="75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7"/>
      <c r="Q519" s="78"/>
      <c r="R519" s="79"/>
      <c r="S519" s="79"/>
      <c r="T519" s="79"/>
      <c r="U519" s="22" t="str">
        <f t="shared" si="1"/>
        <v/>
      </c>
      <c r="V519" s="79"/>
      <c r="W519" s="79"/>
      <c r="X519" s="80"/>
      <c r="Y519" s="81"/>
      <c r="Z519" s="82"/>
      <c r="AA519" s="82"/>
      <c r="AB519" s="82"/>
      <c r="AC519" s="83"/>
      <c r="AD519" s="78"/>
    </row>
    <row r="520" ht="15.75" customHeight="1">
      <c r="A520" s="8" t="s">
        <v>53</v>
      </c>
      <c r="B520" s="9">
        <v>44456.0</v>
      </c>
      <c r="C520" s="10">
        <v>0.375</v>
      </c>
      <c r="D520" s="84">
        <v>0.5</v>
      </c>
      <c r="E520" s="85">
        <v>33.2</v>
      </c>
      <c r="F520" s="86">
        <v>21.4</v>
      </c>
      <c r="G520" s="86">
        <v>29.2</v>
      </c>
      <c r="H520" s="86">
        <v>27.0</v>
      </c>
      <c r="I520" s="86">
        <v>2.3</v>
      </c>
      <c r="J520" s="86" t="s">
        <v>61</v>
      </c>
      <c r="K520" s="86">
        <v>27.7</v>
      </c>
      <c r="L520" s="86">
        <v>0.75</v>
      </c>
      <c r="M520" s="86"/>
      <c r="N520" s="86">
        <v>73.46</v>
      </c>
      <c r="O520" s="86"/>
      <c r="P520" s="87"/>
      <c r="Q520" s="102">
        <f>E522</f>
        <v>33.4</v>
      </c>
      <c r="R520" s="103">
        <f>F520</f>
        <v>21.4</v>
      </c>
      <c r="S520" s="103">
        <f>(Q520+R520)/2</f>
        <v>27.4</v>
      </c>
      <c r="T520" s="103">
        <f>IF(H520="","",6.1078*(10^(((7.5*H520)/(237.3+H520)))))</f>
        <v>35.65000614</v>
      </c>
      <c r="U520" s="22">
        <f t="shared" si="1"/>
        <v>33.89000614</v>
      </c>
      <c r="V520" s="103">
        <f>IF(G520="","",6.1078*(10^(((7.5*G520)/(237.3+G520)))))</f>
        <v>40.51803823</v>
      </c>
      <c r="W520" s="103">
        <f>IF(V520="","",(U520/V520)*100)</f>
        <v>83.64177443</v>
      </c>
      <c r="X520" s="103">
        <f>N518+L520-N520</f>
        <v>5</v>
      </c>
      <c r="Y520" s="91"/>
      <c r="Z520" s="92">
        <v>1.0</v>
      </c>
      <c r="AA520" s="92">
        <v>1.0</v>
      </c>
      <c r="AB520" s="92">
        <v>3.0</v>
      </c>
      <c r="AC520" s="93">
        <v>2.0</v>
      </c>
      <c r="AD520" s="88"/>
    </row>
    <row r="521" ht="15.75" customHeight="1">
      <c r="A521" s="4" t="s">
        <v>53</v>
      </c>
      <c r="B521" s="29">
        <v>44456.0</v>
      </c>
      <c r="C521" s="3">
        <v>0.625</v>
      </c>
      <c r="D521" s="74">
        <v>0.75</v>
      </c>
      <c r="E521" s="75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7"/>
      <c r="Q521" s="78"/>
      <c r="R521" s="79"/>
      <c r="S521" s="79"/>
      <c r="T521" s="79"/>
      <c r="U521" s="22" t="str">
        <f t="shared" si="1"/>
        <v/>
      </c>
      <c r="V521" s="79"/>
      <c r="W521" s="79"/>
      <c r="X521" s="80"/>
      <c r="Y521" s="81"/>
      <c r="Z521" s="82"/>
      <c r="AA521" s="82"/>
      <c r="AB521" s="82"/>
      <c r="AC521" s="83"/>
      <c r="AD521" s="78"/>
    </row>
    <row r="522" ht="15.75" customHeight="1">
      <c r="A522" s="8" t="s">
        <v>98</v>
      </c>
      <c r="B522" s="9">
        <v>44457.0</v>
      </c>
      <c r="C522" s="10">
        <v>0.375</v>
      </c>
      <c r="D522" s="84">
        <v>0.5</v>
      </c>
      <c r="E522" s="85">
        <v>33.4</v>
      </c>
      <c r="F522" s="86">
        <v>21.2</v>
      </c>
      <c r="G522" s="86">
        <v>29.0</v>
      </c>
      <c r="H522" s="86">
        <v>26.8</v>
      </c>
      <c r="I522" s="86">
        <v>2.4</v>
      </c>
      <c r="J522" s="86" t="s">
        <v>61</v>
      </c>
      <c r="K522" s="86">
        <v>27.7</v>
      </c>
      <c r="L522" s="86">
        <v>8.0</v>
      </c>
      <c r="M522" s="86"/>
      <c r="N522" s="86">
        <v>74.58</v>
      </c>
      <c r="O522" s="86"/>
      <c r="P522" s="87"/>
      <c r="Q522" s="102">
        <f>E524</f>
        <v>33.2</v>
      </c>
      <c r="R522" s="103">
        <f>F522</f>
        <v>21.2</v>
      </c>
      <c r="S522" s="103">
        <f>(Q522+R522)/2</f>
        <v>27.2</v>
      </c>
      <c r="T522" s="103">
        <f>IF(H522="","",6.1078*(10^(((7.5*H522)/(237.3+H522)))))</f>
        <v>35.23385461</v>
      </c>
      <c r="U522" s="22">
        <f t="shared" si="1"/>
        <v>33.47385461</v>
      </c>
      <c r="V522" s="103">
        <f>IF(G522="","",6.1078*(10^(((7.5*G522)/(237.3+G522)))))</f>
        <v>40.05279577</v>
      </c>
      <c r="W522" s="103">
        <f>IF(V522="","",(U522/V522)*100)</f>
        <v>83.57432724</v>
      </c>
      <c r="X522" s="103">
        <f>N520+L522-N522</f>
        <v>6.88</v>
      </c>
      <c r="Y522" s="91"/>
      <c r="Z522" s="92">
        <v>1.0</v>
      </c>
      <c r="AA522" s="92">
        <v>1.0</v>
      </c>
      <c r="AB522" s="92">
        <v>2.0</v>
      </c>
      <c r="AC522" s="93">
        <v>3.0</v>
      </c>
      <c r="AD522" s="88"/>
    </row>
    <row r="523" ht="15.75" customHeight="1">
      <c r="A523" s="4" t="s">
        <v>98</v>
      </c>
      <c r="B523" s="29">
        <v>44457.0</v>
      </c>
      <c r="C523" s="3">
        <v>0.625</v>
      </c>
      <c r="D523" s="74">
        <v>0.75</v>
      </c>
      <c r="E523" s="75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7"/>
      <c r="Q523" s="78"/>
      <c r="R523" s="79"/>
      <c r="S523" s="79"/>
      <c r="T523" s="79"/>
      <c r="U523" s="22" t="str">
        <f t="shared" si="1"/>
        <v/>
      </c>
      <c r="V523" s="79"/>
      <c r="W523" s="79"/>
      <c r="X523" s="80"/>
      <c r="Y523" s="81"/>
      <c r="Z523" s="82"/>
      <c r="AA523" s="82"/>
      <c r="AB523" s="82"/>
      <c r="AC523" s="83"/>
      <c r="AD523" s="78"/>
    </row>
    <row r="524" ht="15.75" customHeight="1">
      <c r="A524" s="8" t="s">
        <v>91</v>
      </c>
      <c r="B524" s="9">
        <v>44458.0</v>
      </c>
      <c r="C524" s="10">
        <v>0.375</v>
      </c>
      <c r="D524" s="84">
        <v>0.5</v>
      </c>
      <c r="E524" s="85">
        <v>33.2</v>
      </c>
      <c r="F524" s="86">
        <v>21.0</v>
      </c>
      <c r="G524" s="86">
        <v>29.2</v>
      </c>
      <c r="H524" s="86">
        <v>26.6</v>
      </c>
      <c r="I524" s="86">
        <v>4.8</v>
      </c>
      <c r="J524" s="86" t="s">
        <v>61</v>
      </c>
      <c r="K524" s="86">
        <v>28.5</v>
      </c>
      <c r="L524" s="86">
        <v>6.0</v>
      </c>
      <c r="M524" s="86"/>
      <c r="N524" s="86">
        <v>74.04</v>
      </c>
      <c r="O524" s="86"/>
      <c r="P524" s="87"/>
      <c r="Q524" s="102">
        <f>E526</f>
        <v>33.8</v>
      </c>
      <c r="R524" s="103">
        <f>F524</f>
        <v>21</v>
      </c>
      <c r="S524" s="103">
        <f>(Q524+R524)/2</f>
        <v>27.4</v>
      </c>
      <c r="T524" s="103">
        <f>IF(H524="","",6.1078*(10^(((7.5*H524)/(237.3+H524)))))</f>
        <v>34.82194116</v>
      </c>
      <c r="U524" s="22">
        <f t="shared" si="1"/>
        <v>32.74194116</v>
      </c>
      <c r="V524" s="103">
        <f>IF(G524="","",6.1078*(10^(((7.5*G524)/(237.3+G524)))))</f>
        <v>40.51803823</v>
      </c>
      <c r="W524" s="103">
        <f>IF(V524="","",(U524/V524)*100)</f>
        <v>80.80830809</v>
      </c>
      <c r="X524" s="103">
        <f>N522+L524-N524</f>
        <v>6.54</v>
      </c>
      <c r="Y524" s="91"/>
      <c r="Z524" s="92">
        <v>1.0</v>
      </c>
      <c r="AA524" s="92">
        <v>1.0</v>
      </c>
      <c r="AB524" s="92">
        <v>2.0</v>
      </c>
      <c r="AC524" s="93">
        <v>2.0</v>
      </c>
      <c r="AD524" s="88"/>
    </row>
    <row r="525" ht="15.75" customHeight="1">
      <c r="A525" s="4" t="s">
        <v>91</v>
      </c>
      <c r="B525" s="29">
        <v>44458.0</v>
      </c>
      <c r="C525" s="3">
        <v>0.625</v>
      </c>
      <c r="D525" s="74">
        <v>0.75</v>
      </c>
      <c r="E525" s="75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7"/>
      <c r="Q525" s="78"/>
      <c r="R525" s="79"/>
      <c r="S525" s="79"/>
      <c r="T525" s="79"/>
      <c r="U525" s="22" t="str">
        <f t="shared" si="1"/>
        <v/>
      </c>
      <c r="V525" s="79"/>
      <c r="W525" s="79"/>
      <c r="X525" s="80"/>
      <c r="Y525" s="81"/>
      <c r="Z525" s="82"/>
      <c r="AA525" s="82"/>
      <c r="AB525" s="82"/>
      <c r="AC525" s="83"/>
      <c r="AD525" s="78"/>
    </row>
    <row r="526" ht="15.75" customHeight="1">
      <c r="A526" s="8" t="s">
        <v>64</v>
      </c>
      <c r="B526" s="9">
        <v>44459.0</v>
      </c>
      <c r="C526" s="10">
        <v>0.375</v>
      </c>
      <c r="D526" s="84">
        <v>0.5</v>
      </c>
      <c r="E526" s="85">
        <v>33.8</v>
      </c>
      <c r="F526" s="86">
        <v>20.8</v>
      </c>
      <c r="G526" s="86">
        <v>29.6</v>
      </c>
      <c r="H526" s="86">
        <v>27.2</v>
      </c>
      <c r="I526" s="86">
        <v>1.8</v>
      </c>
      <c r="J526" s="86" t="s">
        <v>70</v>
      </c>
      <c r="K526" s="86">
        <v>27.2</v>
      </c>
      <c r="L526" s="86">
        <v>0.0</v>
      </c>
      <c r="M526" s="86"/>
      <c r="N526" s="86">
        <v>71.6</v>
      </c>
      <c r="O526" s="86"/>
      <c r="P526" s="87"/>
      <c r="Q526" s="102">
        <f>E528</f>
        <v>33.6</v>
      </c>
      <c r="R526" s="103">
        <f>F526</f>
        <v>20.8</v>
      </c>
      <c r="S526" s="103">
        <f>(Q526+R526)/2</f>
        <v>27.2</v>
      </c>
      <c r="T526" s="103">
        <f>IF(H526="","",6.1078*(10^(((7.5*H526)/(237.3+H526)))))</f>
        <v>36.07043238</v>
      </c>
      <c r="U526" s="22">
        <f t="shared" si="1"/>
        <v>34.15043238</v>
      </c>
      <c r="V526" s="103">
        <f>IF(G526="","",6.1078*(10^(((7.5*G526)/(237.3+G526)))))</f>
        <v>41.46264535</v>
      </c>
      <c r="W526" s="103">
        <f>IF(V526="","",(U526/V526)*100)</f>
        <v>82.36433564</v>
      </c>
      <c r="X526" s="103">
        <f>N524+L526-N526</f>
        <v>2.44</v>
      </c>
      <c r="Y526" s="91"/>
      <c r="Z526" s="92">
        <v>1.0</v>
      </c>
      <c r="AA526" s="92">
        <v>1.0</v>
      </c>
      <c r="AB526" s="92">
        <v>1.0</v>
      </c>
      <c r="AC526" s="93">
        <v>2.0</v>
      </c>
      <c r="AD526" s="88"/>
    </row>
    <row r="527" ht="15.75" customHeight="1">
      <c r="A527" s="4" t="s">
        <v>64</v>
      </c>
      <c r="B527" s="29">
        <v>44459.0</v>
      </c>
      <c r="C527" s="3">
        <v>0.625</v>
      </c>
      <c r="D527" s="74">
        <v>0.75</v>
      </c>
      <c r="E527" s="75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7"/>
      <c r="Q527" s="78"/>
      <c r="R527" s="79"/>
      <c r="S527" s="79"/>
      <c r="T527" s="79"/>
      <c r="U527" s="22" t="str">
        <f t="shared" si="1"/>
        <v/>
      </c>
      <c r="V527" s="79"/>
      <c r="W527" s="79"/>
      <c r="X527" s="80"/>
      <c r="Y527" s="81"/>
      <c r="Z527" s="82"/>
      <c r="AA527" s="82"/>
      <c r="AB527" s="82"/>
      <c r="AC527" s="83"/>
      <c r="AD527" s="78"/>
    </row>
    <row r="528" ht="15.75" customHeight="1">
      <c r="A528" s="8" t="s">
        <v>68</v>
      </c>
      <c r="B528" s="9">
        <v>44460.0</v>
      </c>
      <c r="C528" s="10">
        <v>0.375</v>
      </c>
      <c r="D528" s="84">
        <v>0.5</v>
      </c>
      <c r="E528" s="85">
        <v>33.6</v>
      </c>
      <c r="F528" s="86">
        <v>20.8</v>
      </c>
      <c r="G528" s="86">
        <v>28.4</v>
      </c>
      <c r="H528" s="86">
        <v>26.4</v>
      </c>
      <c r="I528" s="86">
        <v>2.1</v>
      </c>
      <c r="J528" s="86" t="s">
        <v>70</v>
      </c>
      <c r="K528" s="86">
        <v>27.8</v>
      </c>
      <c r="L528" s="86">
        <v>68.75</v>
      </c>
      <c r="M528" s="86"/>
      <c r="N528" s="86">
        <v>100.0</v>
      </c>
      <c r="O528" s="86">
        <v>83.38</v>
      </c>
      <c r="P528" s="87"/>
      <c r="Q528" s="102">
        <f>E530</f>
        <v>33.8</v>
      </c>
      <c r="R528" s="103">
        <f>F528</f>
        <v>20.8</v>
      </c>
      <c r="S528" s="103">
        <f>(Q528+R528)/2</f>
        <v>27.3</v>
      </c>
      <c r="T528" s="103">
        <f>IF(H528="","",6.1078*(10^(((7.5*H528)/(237.3+H528)))))</f>
        <v>34.41422945</v>
      </c>
      <c r="U528" s="22">
        <f t="shared" si="1"/>
        <v>32.81422945</v>
      </c>
      <c r="V528" s="103">
        <f>IF(G528="","",6.1078*(10^(((7.5*G528)/(237.3+G528)))))</f>
        <v>38.68484051</v>
      </c>
      <c r="W528" s="103">
        <f>IF(V528="","",(U528/V528)*100)</f>
        <v>84.82451788</v>
      </c>
      <c r="X528" s="103"/>
      <c r="Y528" s="91"/>
      <c r="Z528" s="92">
        <v>1.0</v>
      </c>
      <c r="AA528" s="92">
        <v>1.0</v>
      </c>
      <c r="AB528" s="92">
        <v>2.0</v>
      </c>
      <c r="AC528" s="93">
        <v>2.0</v>
      </c>
      <c r="AD528" s="88"/>
    </row>
    <row r="529" ht="15.75" customHeight="1">
      <c r="A529" s="4" t="s">
        <v>68</v>
      </c>
      <c r="B529" s="29">
        <v>44460.0</v>
      </c>
      <c r="C529" s="3">
        <v>0.625</v>
      </c>
      <c r="D529" s="74">
        <v>0.75</v>
      </c>
      <c r="E529" s="75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7"/>
      <c r="Q529" s="78"/>
      <c r="R529" s="79"/>
      <c r="S529" s="79"/>
      <c r="T529" s="79"/>
      <c r="U529" s="22" t="str">
        <f t="shared" si="1"/>
        <v/>
      </c>
      <c r="V529" s="79"/>
      <c r="W529" s="79"/>
      <c r="X529" s="80"/>
      <c r="Y529" s="81"/>
      <c r="Z529" s="82"/>
      <c r="AA529" s="82"/>
      <c r="AB529" s="82"/>
      <c r="AC529" s="83"/>
      <c r="AD529" s="78"/>
    </row>
    <row r="530" ht="15.75" customHeight="1">
      <c r="A530" s="8" t="s">
        <v>38</v>
      </c>
      <c r="B530" s="9">
        <v>44461.0</v>
      </c>
      <c r="C530" s="10">
        <v>0.375</v>
      </c>
      <c r="D530" s="84">
        <v>0.5</v>
      </c>
      <c r="E530" s="85">
        <v>33.8</v>
      </c>
      <c r="F530" s="86">
        <v>21.6</v>
      </c>
      <c r="G530" s="86">
        <v>29.0</v>
      </c>
      <c r="H530" s="86">
        <v>26.4</v>
      </c>
      <c r="I530" s="86">
        <v>3.2</v>
      </c>
      <c r="J530" s="86" t="s">
        <v>304</v>
      </c>
      <c r="K530" s="86">
        <v>28.8</v>
      </c>
      <c r="L530" s="86">
        <v>0.0</v>
      </c>
      <c r="M530" s="86"/>
      <c r="N530" s="86">
        <v>77.56</v>
      </c>
      <c r="O530" s="86"/>
      <c r="P530" s="87"/>
      <c r="Q530" s="102">
        <f>E532</f>
        <v>34.2</v>
      </c>
      <c r="R530" s="103">
        <f>F530</f>
        <v>21.6</v>
      </c>
      <c r="S530" s="103">
        <f>(Q530+R530)/2</f>
        <v>27.9</v>
      </c>
      <c r="T530" s="103">
        <f>IF(H530="","",6.1078*(10^(((7.5*H530)/(237.3+H530)))))</f>
        <v>34.41422945</v>
      </c>
      <c r="U530" s="22">
        <f t="shared" si="1"/>
        <v>32.33422945</v>
      </c>
      <c r="V530" s="103">
        <f>IF(G530="","",6.1078*(10^(((7.5*G530)/(237.3+G530)))))</f>
        <v>40.05279577</v>
      </c>
      <c r="W530" s="103">
        <f>IF(V530="","",(U530/V530)*100)</f>
        <v>80.72901985</v>
      </c>
      <c r="X530" s="103">
        <f>O528+L530-N530</f>
        <v>5.82</v>
      </c>
      <c r="Y530" s="91"/>
      <c r="Z530" s="92">
        <v>1.0</v>
      </c>
      <c r="AA530" s="92">
        <v>1.0</v>
      </c>
      <c r="AB530" s="92">
        <v>2.0</v>
      </c>
      <c r="AC530" s="93">
        <v>2.0</v>
      </c>
      <c r="AD530" s="88"/>
    </row>
    <row r="531" ht="15.75" customHeight="1">
      <c r="A531" s="4" t="s">
        <v>38</v>
      </c>
      <c r="B531" s="29">
        <v>44461.0</v>
      </c>
      <c r="C531" s="3">
        <v>0.625</v>
      </c>
      <c r="D531" s="74">
        <v>0.75</v>
      </c>
      <c r="E531" s="75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7"/>
      <c r="Q531" s="78"/>
      <c r="R531" s="79"/>
      <c r="S531" s="79"/>
      <c r="T531" s="79"/>
      <c r="U531" s="22" t="str">
        <f t="shared" si="1"/>
        <v/>
      </c>
      <c r="V531" s="79"/>
      <c r="W531" s="79"/>
      <c r="X531" s="80"/>
      <c r="Y531" s="81"/>
      <c r="Z531" s="82"/>
      <c r="AA531" s="82"/>
      <c r="AB531" s="82"/>
      <c r="AC531" s="83"/>
      <c r="AD531" s="78"/>
    </row>
    <row r="532" ht="15.75" customHeight="1">
      <c r="A532" s="8" t="s">
        <v>48</v>
      </c>
      <c r="B532" s="9">
        <v>44462.0</v>
      </c>
      <c r="C532" s="10">
        <v>0.375</v>
      </c>
      <c r="D532" s="84">
        <v>0.5</v>
      </c>
      <c r="E532" s="85">
        <v>34.2</v>
      </c>
      <c r="F532" s="86">
        <v>21.3</v>
      </c>
      <c r="G532" s="86">
        <v>28.4</v>
      </c>
      <c r="H532" s="86">
        <v>26.5</v>
      </c>
      <c r="I532" s="86">
        <v>2.1</v>
      </c>
      <c r="J532" s="86" t="s">
        <v>61</v>
      </c>
      <c r="K532" s="86">
        <v>28.1</v>
      </c>
      <c r="L532" s="86">
        <v>6.75</v>
      </c>
      <c r="M532" s="86"/>
      <c r="N532" s="86">
        <v>81.1</v>
      </c>
      <c r="O532" s="86"/>
      <c r="P532" s="87"/>
      <c r="Q532" s="102">
        <f>E534</f>
        <v>34.8</v>
      </c>
      <c r="R532" s="103">
        <f>F532</f>
        <v>21.3</v>
      </c>
      <c r="S532" s="103">
        <f>(Q532+R532)/2</f>
        <v>28.05</v>
      </c>
      <c r="T532" s="103">
        <f>IF(H532="","",6.1078*(10^(((7.5*H532)/(237.3+H532)))))</f>
        <v>34.61756235</v>
      </c>
      <c r="U532" s="22">
        <f t="shared" si="1"/>
        <v>33.09756235</v>
      </c>
      <c r="V532" s="103">
        <f>IF(G532="","",6.1078*(10^(((7.5*G532)/(237.3+G532)))))</f>
        <v>38.68484051</v>
      </c>
      <c r="W532" s="103">
        <f>IF(V532="","",(U532/V532)*100)</f>
        <v>85.55693114</v>
      </c>
      <c r="X532" s="103">
        <f>N530+L532-N532</f>
        <v>3.21</v>
      </c>
      <c r="Y532" s="91"/>
      <c r="Z532" s="92">
        <v>1.0</v>
      </c>
      <c r="AA532" s="92">
        <v>1.0</v>
      </c>
      <c r="AB532" s="92">
        <v>2.0</v>
      </c>
      <c r="AC532" s="93">
        <v>2.0</v>
      </c>
      <c r="AD532" s="88"/>
    </row>
    <row r="533" ht="15.75" customHeight="1">
      <c r="A533" s="4" t="s">
        <v>48</v>
      </c>
      <c r="B533" s="29">
        <v>44462.0</v>
      </c>
      <c r="C533" s="3">
        <v>0.625</v>
      </c>
      <c r="D533" s="74">
        <v>0.75</v>
      </c>
      <c r="E533" s="75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7"/>
      <c r="Q533" s="78"/>
      <c r="R533" s="79"/>
      <c r="S533" s="79"/>
      <c r="T533" s="79"/>
      <c r="U533" s="22" t="str">
        <f t="shared" si="1"/>
        <v/>
      </c>
      <c r="V533" s="79"/>
      <c r="W533" s="79"/>
      <c r="X533" s="80"/>
      <c r="Y533" s="81"/>
      <c r="Z533" s="82"/>
      <c r="AA533" s="82"/>
      <c r="AB533" s="82"/>
      <c r="AC533" s="83"/>
      <c r="AD533" s="78"/>
    </row>
    <row r="534" ht="15.75" customHeight="1">
      <c r="A534" s="8" t="s">
        <v>53</v>
      </c>
      <c r="B534" s="9">
        <v>44463.0</v>
      </c>
      <c r="C534" s="10">
        <v>0.375</v>
      </c>
      <c r="D534" s="84">
        <v>0.5</v>
      </c>
      <c r="E534" s="85">
        <v>34.8</v>
      </c>
      <c r="F534" s="86">
        <v>21.4</v>
      </c>
      <c r="G534" s="86">
        <v>29.0</v>
      </c>
      <c r="H534" s="86">
        <v>27.0</v>
      </c>
      <c r="I534" s="86">
        <v>2.7</v>
      </c>
      <c r="J534" s="86" t="s">
        <v>61</v>
      </c>
      <c r="K534" s="86">
        <v>28.2</v>
      </c>
      <c r="L534" s="86">
        <v>0.0</v>
      </c>
      <c r="M534" s="86"/>
      <c r="N534" s="86">
        <v>77.44</v>
      </c>
      <c r="O534" s="86"/>
      <c r="P534" s="87"/>
      <c r="Q534" s="102">
        <f>E536</f>
        <v>34</v>
      </c>
      <c r="R534" s="103">
        <f>F534</f>
        <v>21.4</v>
      </c>
      <c r="S534" s="103">
        <f>(Q534+R534)/2</f>
        <v>27.7</v>
      </c>
      <c r="T534" s="103">
        <f>IF(H534="","",6.1078*(10^(((7.5*H534)/(237.3+H534)))))</f>
        <v>35.65000614</v>
      </c>
      <c r="U534" s="22">
        <f t="shared" si="1"/>
        <v>34.05000614</v>
      </c>
      <c r="V534" s="103">
        <f>IF(G534="","",6.1078*(10^(((7.5*G534)/(237.3+G534)))))</f>
        <v>40.05279577</v>
      </c>
      <c r="W534" s="103">
        <f>IF(V534="","",(U534/V534)*100)</f>
        <v>85.01280743</v>
      </c>
      <c r="X534" s="103">
        <f>N532+L534-N534</f>
        <v>3.66</v>
      </c>
      <c r="Y534" s="91"/>
      <c r="Z534" s="92">
        <v>1.0</v>
      </c>
      <c r="AA534" s="92">
        <v>1.0</v>
      </c>
      <c r="AB534" s="92">
        <v>1.0</v>
      </c>
      <c r="AC534" s="93">
        <v>2.0</v>
      </c>
      <c r="AD534" s="88"/>
    </row>
    <row r="535" ht="15.75" customHeight="1">
      <c r="A535" s="4" t="s">
        <v>53</v>
      </c>
      <c r="B535" s="29">
        <v>44463.0</v>
      </c>
      <c r="C535" s="3">
        <v>0.625</v>
      </c>
      <c r="D535" s="74">
        <v>0.75</v>
      </c>
      <c r="E535" s="75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7"/>
      <c r="Q535" s="78"/>
      <c r="R535" s="79"/>
      <c r="S535" s="79"/>
      <c r="T535" s="79"/>
      <c r="U535" s="22" t="str">
        <f t="shared" si="1"/>
        <v/>
      </c>
      <c r="V535" s="79"/>
      <c r="W535" s="79"/>
      <c r="X535" s="80"/>
      <c r="Y535" s="81"/>
      <c r="Z535" s="82"/>
      <c r="AA535" s="82"/>
      <c r="AB535" s="82"/>
      <c r="AC535" s="83"/>
      <c r="AD535" s="78"/>
    </row>
    <row r="536" ht="15.75" customHeight="1">
      <c r="A536" s="8" t="s">
        <v>98</v>
      </c>
      <c r="B536" s="9">
        <v>44464.0</v>
      </c>
      <c r="C536" s="10">
        <v>0.375</v>
      </c>
      <c r="D536" s="84">
        <v>0.5</v>
      </c>
      <c r="E536" s="85">
        <v>34.0</v>
      </c>
      <c r="F536" s="86">
        <v>20.5</v>
      </c>
      <c r="G536" s="86">
        <v>28.2</v>
      </c>
      <c r="H536" s="86">
        <v>26.6</v>
      </c>
      <c r="I536" s="86">
        <v>1.3</v>
      </c>
      <c r="J536" s="86" t="s">
        <v>54</v>
      </c>
      <c r="K536" s="86">
        <v>27.5</v>
      </c>
      <c r="L536" s="86">
        <v>6.75</v>
      </c>
      <c r="M536" s="86"/>
      <c r="N536" s="86">
        <v>78.58</v>
      </c>
      <c r="O536" s="86"/>
      <c r="P536" s="87"/>
      <c r="Q536" s="102">
        <f>E538</f>
        <v>33.2</v>
      </c>
      <c r="R536" s="103">
        <f>F536</f>
        <v>20.5</v>
      </c>
      <c r="S536" s="103">
        <f>(Q536+R536)/2</f>
        <v>26.85</v>
      </c>
      <c r="T536" s="103">
        <f>IF(H536="","",6.1078*(10^(((7.5*H536)/(237.3+H536)))))</f>
        <v>34.82194116</v>
      </c>
      <c r="U536" s="22">
        <f t="shared" si="1"/>
        <v>33.54194116</v>
      </c>
      <c r="V536" s="103">
        <f>IF(G536="","",6.1078*(10^(((7.5*G536)/(237.3+G536)))))</f>
        <v>38.23798312</v>
      </c>
      <c r="W536" s="103">
        <f>IF(V536="","",(U536/V536)*100)</f>
        <v>87.71890782</v>
      </c>
      <c r="X536" s="103">
        <f>N534+L536-N536</f>
        <v>5.61</v>
      </c>
      <c r="Y536" s="91"/>
      <c r="Z536" s="92">
        <v>1.0</v>
      </c>
      <c r="AA536" s="92">
        <v>1.0</v>
      </c>
      <c r="AB536" s="92">
        <v>2.0</v>
      </c>
      <c r="AC536" s="93">
        <v>2.0</v>
      </c>
      <c r="AD536" s="88"/>
    </row>
    <row r="537" ht="15.75" customHeight="1">
      <c r="A537" s="4" t="s">
        <v>98</v>
      </c>
      <c r="B537" s="29">
        <v>44464.0</v>
      </c>
      <c r="C537" s="3">
        <v>0.625</v>
      </c>
      <c r="D537" s="74">
        <v>0.75</v>
      </c>
      <c r="E537" s="75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7"/>
      <c r="Q537" s="78"/>
      <c r="R537" s="79"/>
      <c r="S537" s="79"/>
      <c r="T537" s="79"/>
      <c r="U537" s="22" t="str">
        <f t="shared" si="1"/>
        <v/>
      </c>
      <c r="V537" s="79"/>
      <c r="W537" s="79"/>
      <c r="X537" s="80"/>
      <c r="Y537" s="81"/>
      <c r="Z537" s="82"/>
      <c r="AA537" s="82"/>
      <c r="AB537" s="82"/>
      <c r="AC537" s="83"/>
      <c r="AD537" s="78"/>
    </row>
    <row r="538" ht="15.75" customHeight="1">
      <c r="A538" s="8" t="s">
        <v>91</v>
      </c>
      <c r="B538" s="9">
        <v>44465.0</v>
      </c>
      <c r="C538" s="10">
        <v>0.375</v>
      </c>
      <c r="D538" s="84">
        <v>0.5</v>
      </c>
      <c r="E538" s="85">
        <v>33.2</v>
      </c>
      <c r="F538" s="86">
        <v>20.6</v>
      </c>
      <c r="G538" s="86">
        <v>29.0</v>
      </c>
      <c r="H538" s="86">
        <v>26.8</v>
      </c>
      <c r="I538" s="86">
        <v>2.6</v>
      </c>
      <c r="J538" s="86" t="s">
        <v>70</v>
      </c>
      <c r="K538" s="86">
        <v>28.4</v>
      </c>
      <c r="L538" s="86">
        <v>6.75</v>
      </c>
      <c r="M538" s="86"/>
      <c r="N538" s="86">
        <v>78.46</v>
      </c>
      <c r="O538" s="86"/>
      <c r="P538" s="87"/>
      <c r="Q538" s="102">
        <f>E540</f>
        <v>33</v>
      </c>
      <c r="R538" s="103">
        <f>F538</f>
        <v>20.6</v>
      </c>
      <c r="S538" s="103">
        <f>(Q538+R538)/2</f>
        <v>26.8</v>
      </c>
      <c r="T538" s="103">
        <f>IF(H538="","",6.1078*(10^(((7.5*H538)/(237.3+H538)))))</f>
        <v>35.23385461</v>
      </c>
      <c r="U538" s="22">
        <f t="shared" si="1"/>
        <v>33.47385461</v>
      </c>
      <c r="V538" s="103">
        <f>IF(G538="","",6.1078*(10^(((7.5*G538)/(237.3+G538)))))</f>
        <v>40.05279577</v>
      </c>
      <c r="W538" s="103">
        <f>IF(V538="","",(U538/V538)*100)</f>
        <v>83.57432724</v>
      </c>
      <c r="X538" s="103">
        <f>N536+L538-N538</f>
        <v>6.87</v>
      </c>
      <c r="Y538" s="91"/>
      <c r="Z538" s="92">
        <v>1.0</v>
      </c>
      <c r="AA538" s="92">
        <v>1.0</v>
      </c>
      <c r="AB538" s="92">
        <v>2.0</v>
      </c>
      <c r="AC538" s="93">
        <v>2.0</v>
      </c>
      <c r="AD538" s="88"/>
    </row>
    <row r="539" ht="15.75" customHeight="1">
      <c r="A539" s="4" t="s">
        <v>91</v>
      </c>
      <c r="B539" s="29">
        <v>44465.0</v>
      </c>
      <c r="C539" s="3">
        <v>0.625</v>
      </c>
      <c r="D539" s="74">
        <v>0.75</v>
      </c>
      <c r="E539" s="75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7"/>
      <c r="Q539" s="78"/>
      <c r="R539" s="79"/>
      <c r="S539" s="79"/>
      <c r="T539" s="79"/>
      <c r="U539" s="22" t="str">
        <f t="shared" si="1"/>
        <v/>
      </c>
      <c r="V539" s="79"/>
      <c r="W539" s="79"/>
      <c r="X539" s="80"/>
      <c r="Y539" s="81"/>
      <c r="Z539" s="82"/>
      <c r="AA539" s="82"/>
      <c r="AB539" s="82"/>
      <c r="AC539" s="83"/>
      <c r="AD539" s="78"/>
    </row>
    <row r="540" ht="15.75" customHeight="1">
      <c r="A540" s="8" t="s">
        <v>64</v>
      </c>
      <c r="B540" s="9">
        <v>44466.0</v>
      </c>
      <c r="C540" s="10">
        <v>0.375</v>
      </c>
      <c r="D540" s="84">
        <v>0.5</v>
      </c>
      <c r="E540" s="85">
        <v>33.0</v>
      </c>
      <c r="F540" s="86">
        <v>20.2</v>
      </c>
      <c r="G540" s="86">
        <v>29.0</v>
      </c>
      <c r="H540" s="86">
        <v>26.6</v>
      </c>
      <c r="I540" s="86">
        <v>1.2</v>
      </c>
      <c r="J540" s="86" t="s">
        <v>70</v>
      </c>
      <c r="K540" s="86">
        <v>28.4</v>
      </c>
      <c r="L540" s="86">
        <v>3.25</v>
      </c>
      <c r="M540" s="86"/>
      <c r="N540" s="86">
        <v>78.5</v>
      </c>
      <c r="O540" s="86"/>
      <c r="P540" s="87"/>
      <c r="Q540" s="102">
        <f>E542</f>
        <v>34.2</v>
      </c>
      <c r="R540" s="103">
        <f>F540</f>
        <v>20.2</v>
      </c>
      <c r="S540" s="103">
        <f>(Q540+R540)/2</f>
        <v>27.2</v>
      </c>
      <c r="T540" s="103">
        <f>IF(H540="","",6.1078*(10^(((7.5*H540)/(237.3+H540)))))</f>
        <v>34.82194116</v>
      </c>
      <c r="U540" s="22">
        <f t="shared" si="1"/>
        <v>32.90194116</v>
      </c>
      <c r="V540" s="103">
        <f>IF(G540="","",6.1078*(10^(((7.5*G540)/(237.3+G540)))))</f>
        <v>40.05279577</v>
      </c>
      <c r="W540" s="103">
        <f>IF(V540="","",(U540/V540)*100)</f>
        <v>82.14642831</v>
      </c>
      <c r="X540" s="103">
        <f>N538+L540-N540</f>
        <v>3.21</v>
      </c>
      <c r="Y540" s="91"/>
      <c r="Z540" s="92">
        <v>1.0</v>
      </c>
      <c r="AA540" s="92">
        <v>1.0</v>
      </c>
      <c r="AB540" s="92">
        <v>3.0</v>
      </c>
      <c r="AC540" s="93">
        <v>1.0</v>
      </c>
      <c r="AD540" s="88"/>
    </row>
    <row r="541" ht="15.75" customHeight="1">
      <c r="A541" s="4" t="s">
        <v>64</v>
      </c>
      <c r="B541" s="29">
        <v>44466.0</v>
      </c>
      <c r="C541" s="3">
        <v>0.625</v>
      </c>
      <c r="D541" s="74">
        <v>0.75</v>
      </c>
      <c r="E541" s="75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7"/>
      <c r="Q541" s="78"/>
      <c r="R541" s="79"/>
      <c r="S541" s="79"/>
      <c r="T541" s="79"/>
      <c r="U541" s="22" t="str">
        <f t="shared" si="1"/>
        <v/>
      </c>
      <c r="V541" s="79"/>
      <c r="W541" s="79"/>
      <c r="X541" s="80"/>
      <c r="Y541" s="81"/>
      <c r="Z541" s="82"/>
      <c r="AA541" s="82"/>
      <c r="AB541" s="82"/>
      <c r="AC541" s="83"/>
      <c r="AD541" s="78"/>
    </row>
    <row r="542" ht="15.75" customHeight="1">
      <c r="A542" s="8" t="s">
        <v>68</v>
      </c>
      <c r="B542" s="9">
        <v>44467.0</v>
      </c>
      <c r="C542" s="10">
        <v>0.375</v>
      </c>
      <c r="D542" s="84">
        <v>0.5</v>
      </c>
      <c r="E542" s="85">
        <v>34.2</v>
      </c>
      <c r="F542" s="86">
        <v>20.4</v>
      </c>
      <c r="G542" s="86">
        <v>28.6</v>
      </c>
      <c r="H542" s="86">
        <v>26.2</v>
      </c>
      <c r="I542" s="86">
        <v>0.8</v>
      </c>
      <c r="J542" s="86" t="s">
        <v>70</v>
      </c>
      <c r="K542" s="86">
        <v>27.5</v>
      </c>
      <c r="L542" s="86">
        <v>23.25</v>
      </c>
      <c r="M542" s="86"/>
      <c r="N542" s="86">
        <v>89.06</v>
      </c>
      <c r="O542" s="86"/>
      <c r="P542" s="87"/>
      <c r="Q542" s="102">
        <f>E544</f>
        <v>33.2</v>
      </c>
      <c r="R542" s="103">
        <f>F542</f>
        <v>20.4</v>
      </c>
      <c r="S542" s="103">
        <f>(Q542+R542)/2</f>
        <v>26.8</v>
      </c>
      <c r="T542" s="103">
        <f>IF(H542="","",6.1078*(10^(((7.5*H542)/(237.3+H542)))))</f>
        <v>34.01068335</v>
      </c>
      <c r="U542" s="22">
        <f t="shared" si="1"/>
        <v>32.09068335</v>
      </c>
      <c r="V542" s="103">
        <f>IF(G542="","",6.1078*(10^(((7.5*G542)/(237.3+G542)))))</f>
        <v>39.13623594</v>
      </c>
      <c r="W542" s="103">
        <f>IF(V542="","",(U542/V542)*100)</f>
        <v>81.99736785</v>
      </c>
      <c r="X542" s="103"/>
      <c r="Y542" s="91"/>
      <c r="Z542" s="92">
        <v>1.0</v>
      </c>
      <c r="AA542" s="92">
        <v>1.0</v>
      </c>
      <c r="AB542" s="92">
        <v>2.0</v>
      </c>
      <c r="AC542" s="93">
        <v>2.0</v>
      </c>
      <c r="AD542" s="88"/>
    </row>
    <row r="543" ht="15.75" customHeight="1">
      <c r="A543" s="4" t="s">
        <v>68</v>
      </c>
      <c r="B543" s="29">
        <v>44467.0</v>
      </c>
      <c r="C543" s="3">
        <v>0.625</v>
      </c>
      <c r="D543" s="74">
        <v>0.75</v>
      </c>
      <c r="E543" s="75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7"/>
      <c r="Q543" s="78"/>
      <c r="R543" s="79"/>
      <c r="S543" s="79"/>
      <c r="T543" s="79"/>
      <c r="U543" s="22" t="str">
        <f t="shared" si="1"/>
        <v/>
      </c>
      <c r="V543" s="79"/>
      <c r="W543" s="79"/>
      <c r="X543" s="80"/>
      <c r="Y543" s="81"/>
      <c r="Z543" s="82"/>
      <c r="AA543" s="82"/>
      <c r="AB543" s="82"/>
      <c r="AC543" s="83"/>
      <c r="AD543" s="78"/>
    </row>
    <row r="544" ht="15.75" customHeight="1">
      <c r="A544" s="8" t="s">
        <v>38</v>
      </c>
      <c r="B544" s="9">
        <v>44468.0</v>
      </c>
      <c r="C544" s="10">
        <v>0.375</v>
      </c>
      <c r="D544" s="84">
        <v>0.5</v>
      </c>
      <c r="E544" s="85">
        <v>33.2</v>
      </c>
      <c r="F544" s="86">
        <v>20.4</v>
      </c>
      <c r="G544" s="86">
        <v>29.0</v>
      </c>
      <c r="H544" s="86">
        <v>26.4</v>
      </c>
      <c r="I544" s="86">
        <v>2.0</v>
      </c>
      <c r="J544" s="86" t="s">
        <v>304</v>
      </c>
      <c r="K544" s="86">
        <v>28.4</v>
      </c>
      <c r="L544" s="86">
        <v>45.0</v>
      </c>
      <c r="M544" s="86"/>
      <c r="N544" s="86">
        <v>100.0</v>
      </c>
      <c r="O544" s="86">
        <v>75.0</v>
      </c>
      <c r="P544" s="87"/>
      <c r="Q544" s="102">
        <f>E546</f>
        <v>32.6</v>
      </c>
      <c r="R544" s="103">
        <f>F544</f>
        <v>20.4</v>
      </c>
      <c r="S544" s="103">
        <f>(Q544+R544)/2</f>
        <v>26.5</v>
      </c>
      <c r="T544" s="103">
        <f>IF(H544="","",6.1078*(10^(((7.5*H544)/(237.3+H544)))))</f>
        <v>34.41422945</v>
      </c>
      <c r="U544" s="22">
        <f t="shared" si="1"/>
        <v>32.33422945</v>
      </c>
      <c r="V544" s="103">
        <f>IF(G544="","",6.1078*(10^(((7.5*G544)/(237.3+G544)))))</f>
        <v>40.05279577</v>
      </c>
      <c r="W544" s="103">
        <f>IF(V544="","",(U544/V544)*100)</f>
        <v>80.72901985</v>
      </c>
      <c r="X544" s="103"/>
      <c r="Y544" s="91"/>
      <c r="Z544" s="92">
        <v>1.0</v>
      </c>
      <c r="AA544" s="92">
        <v>1.0</v>
      </c>
      <c r="AB544" s="92">
        <v>1.0</v>
      </c>
      <c r="AC544" s="93">
        <v>1.0</v>
      </c>
      <c r="AD544" s="88"/>
    </row>
    <row r="545" ht="15.75" customHeight="1">
      <c r="A545" s="4" t="s">
        <v>38</v>
      </c>
      <c r="B545" s="29">
        <v>44468.0</v>
      </c>
      <c r="C545" s="3">
        <v>0.625</v>
      </c>
      <c r="D545" s="74">
        <v>0.75</v>
      </c>
      <c r="E545" s="75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7"/>
      <c r="Q545" s="78"/>
      <c r="R545" s="79"/>
      <c r="S545" s="79"/>
      <c r="T545" s="79"/>
      <c r="U545" s="22" t="str">
        <f t="shared" si="1"/>
        <v/>
      </c>
      <c r="V545" s="79"/>
      <c r="W545" s="79"/>
      <c r="X545" s="80"/>
      <c r="Y545" s="81"/>
      <c r="Z545" s="82"/>
      <c r="AA545" s="82"/>
      <c r="AB545" s="82"/>
      <c r="AC545" s="83"/>
      <c r="AD545" s="78"/>
    </row>
    <row r="546" ht="15.75" customHeight="1">
      <c r="A546" s="8" t="s">
        <v>48</v>
      </c>
      <c r="B546" s="9">
        <v>44469.0</v>
      </c>
      <c r="C546" s="10">
        <v>0.375</v>
      </c>
      <c r="D546" s="84">
        <v>0.5</v>
      </c>
      <c r="E546" s="85">
        <v>32.6</v>
      </c>
      <c r="F546" s="86">
        <v>20.6</v>
      </c>
      <c r="G546" s="86">
        <v>30.2</v>
      </c>
      <c r="H546" s="86">
        <v>27.2</v>
      </c>
      <c r="I546" s="86">
        <v>1.8</v>
      </c>
      <c r="J546" s="86" t="s">
        <v>61</v>
      </c>
      <c r="K546" s="86">
        <v>28.5</v>
      </c>
      <c r="L546" s="86">
        <v>6.75</v>
      </c>
      <c r="M546" s="86"/>
      <c r="N546" s="86">
        <v>79.52</v>
      </c>
      <c r="O546" s="86"/>
      <c r="P546" s="87"/>
      <c r="Q546" s="102">
        <f>E548</f>
        <v>33.1</v>
      </c>
      <c r="R546" s="103">
        <f>F546</f>
        <v>20.6</v>
      </c>
      <c r="S546" s="103">
        <f>(Q546+R546)/2</f>
        <v>26.85</v>
      </c>
      <c r="T546" s="103">
        <f>IF(H546="","",6.1078*(10^(((7.5*H546)/(237.3+H546)))))</f>
        <v>36.07043238</v>
      </c>
      <c r="U546" s="22">
        <f t="shared" si="1"/>
        <v>33.67043238</v>
      </c>
      <c r="V546" s="103">
        <f>IF(G546="","",6.1078*(10^(((7.5*G546)/(237.3+G546)))))</f>
        <v>42.91546075</v>
      </c>
      <c r="W546" s="103">
        <f>IF(V546="","",(U546/V546)*100)</f>
        <v>78.457581</v>
      </c>
      <c r="X546" s="103">
        <f>O544+L546-N546</f>
        <v>2.23</v>
      </c>
      <c r="Y546" s="91"/>
      <c r="Z546" s="92">
        <v>1.0</v>
      </c>
      <c r="AA546" s="92">
        <v>1.0</v>
      </c>
      <c r="AB546" s="92">
        <v>1.0</v>
      </c>
      <c r="AC546" s="93">
        <v>2.0</v>
      </c>
      <c r="AD546" s="88"/>
    </row>
    <row r="547" ht="15.75" customHeight="1">
      <c r="A547" s="4" t="s">
        <v>48</v>
      </c>
      <c r="B547" s="29">
        <v>44469.0</v>
      </c>
      <c r="C547" s="3">
        <v>0.625</v>
      </c>
      <c r="D547" s="74">
        <v>0.75</v>
      </c>
      <c r="E547" s="75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7"/>
      <c r="Q547" s="78"/>
      <c r="R547" s="79"/>
      <c r="S547" s="79"/>
      <c r="T547" s="79"/>
      <c r="U547" s="22" t="str">
        <f t="shared" si="1"/>
        <v/>
      </c>
      <c r="V547" s="79"/>
      <c r="W547" s="79"/>
      <c r="X547" s="80"/>
      <c r="Y547" s="81"/>
      <c r="Z547" s="82"/>
      <c r="AA547" s="82"/>
      <c r="AB547" s="82"/>
      <c r="AC547" s="83"/>
      <c r="AD547" s="78"/>
    </row>
    <row r="548" ht="15.75" customHeight="1">
      <c r="A548" s="8" t="s">
        <v>53</v>
      </c>
      <c r="B548" s="9">
        <v>44470.0</v>
      </c>
      <c r="C548" s="10">
        <v>0.375</v>
      </c>
      <c r="D548" s="84">
        <v>0.5</v>
      </c>
      <c r="E548" s="85">
        <v>33.1</v>
      </c>
      <c r="F548" s="86">
        <v>22.1</v>
      </c>
      <c r="G548" s="86">
        <v>30.8</v>
      </c>
      <c r="H548" s="86">
        <v>27.6</v>
      </c>
      <c r="I548" s="86">
        <v>2.3</v>
      </c>
      <c r="J548" s="86" t="s">
        <v>70</v>
      </c>
      <c r="K548" s="86">
        <v>27.8</v>
      </c>
      <c r="L548" s="86">
        <v>0.0</v>
      </c>
      <c r="M548" s="86"/>
      <c r="N548" s="86">
        <v>74.68</v>
      </c>
      <c r="O548" s="86"/>
      <c r="P548" s="87"/>
      <c r="Q548" s="102">
        <f>E550</f>
        <v>33.8</v>
      </c>
      <c r="R548" s="103">
        <f>F548</f>
        <v>22.1</v>
      </c>
      <c r="S548" s="103">
        <f>(Q548+R548)/2</f>
        <v>27.95</v>
      </c>
      <c r="T548" s="103">
        <f>IF(H548="","",6.1078*(10^(((7.5*H548)/(237.3+H548)))))</f>
        <v>36.92425667</v>
      </c>
      <c r="U548" s="22">
        <f t="shared" si="1"/>
        <v>34.36425667</v>
      </c>
      <c r="V548" s="103">
        <f>IF(G548="","",6.1078*(10^(((7.5*G548)/(237.3+G548)))))</f>
        <v>44.41233496</v>
      </c>
      <c r="W548" s="103">
        <f>IF(V548="","",(U548/V548)*100)</f>
        <v>77.37547847</v>
      </c>
      <c r="X548" s="103">
        <f>N546+L548-N548</f>
        <v>4.84</v>
      </c>
      <c r="Y548" s="91"/>
      <c r="Z548" s="92">
        <v>1.0</v>
      </c>
      <c r="AA548" s="92">
        <v>1.0</v>
      </c>
      <c r="AB548" s="92">
        <v>3.0</v>
      </c>
      <c r="AC548" s="93">
        <v>1.0</v>
      </c>
      <c r="AD548" s="88"/>
    </row>
    <row r="549" ht="15.75" customHeight="1">
      <c r="A549" s="4" t="s">
        <v>53</v>
      </c>
      <c r="B549" s="29">
        <v>44470.0</v>
      </c>
      <c r="C549" s="3">
        <v>0.625</v>
      </c>
      <c r="D549" s="74">
        <v>0.75</v>
      </c>
      <c r="E549" s="75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7"/>
      <c r="Q549" s="78"/>
      <c r="R549" s="79"/>
      <c r="S549" s="79"/>
      <c r="T549" s="79"/>
      <c r="U549" s="22" t="str">
        <f t="shared" si="1"/>
        <v/>
      </c>
      <c r="V549" s="79"/>
      <c r="W549" s="79"/>
      <c r="X549" s="80"/>
      <c r="Y549" s="81"/>
      <c r="Z549" s="82"/>
      <c r="AA549" s="82"/>
      <c r="AB549" s="82"/>
      <c r="AC549" s="83"/>
      <c r="AD549" s="78"/>
    </row>
    <row r="550" ht="15.75" customHeight="1">
      <c r="A550" s="8" t="s">
        <v>98</v>
      </c>
      <c r="B550" s="9">
        <v>44471.0</v>
      </c>
      <c r="C550" s="10">
        <v>0.375</v>
      </c>
      <c r="D550" s="84">
        <v>0.5</v>
      </c>
      <c r="E550" s="85">
        <v>33.8</v>
      </c>
      <c r="F550" s="86">
        <v>22.1</v>
      </c>
      <c r="G550" s="86">
        <v>28.0</v>
      </c>
      <c r="H550" s="86">
        <v>26.2</v>
      </c>
      <c r="I550" s="86">
        <v>2.3</v>
      </c>
      <c r="J550" s="86" t="s">
        <v>70</v>
      </c>
      <c r="K550" s="86">
        <v>29.1</v>
      </c>
      <c r="L550" s="86">
        <v>0.0</v>
      </c>
      <c r="M550" s="86"/>
      <c r="N550" s="86">
        <v>69.36</v>
      </c>
      <c r="O550" s="86"/>
      <c r="P550" s="87"/>
      <c r="Q550" s="102">
        <f>E552</f>
        <v>33</v>
      </c>
      <c r="R550" s="103">
        <f>F550</f>
        <v>22.1</v>
      </c>
      <c r="S550" s="103">
        <f>(Q550+R550)/2</f>
        <v>27.55</v>
      </c>
      <c r="T550" s="103">
        <f>IF(H550="","",6.1078*(10^(((7.5*H550)/(237.3+H550)))))</f>
        <v>34.01068335</v>
      </c>
      <c r="U550" s="22">
        <f t="shared" si="1"/>
        <v>32.57068335</v>
      </c>
      <c r="V550" s="103">
        <f>IF(G550="","",6.1078*(10^(((7.5*G550)/(237.3+G550)))))</f>
        <v>37.79562539</v>
      </c>
      <c r="W550" s="103">
        <f>IF(V550="","",(U550/V550)*100)</f>
        <v>86.17580212</v>
      </c>
      <c r="X550" s="103">
        <f>N548+L550-N550</f>
        <v>5.32</v>
      </c>
      <c r="Y550" s="91"/>
      <c r="Z550" s="92">
        <v>1.0</v>
      </c>
      <c r="AA550" s="92">
        <v>1.0</v>
      </c>
      <c r="AB550" s="92">
        <v>2.0</v>
      </c>
      <c r="AC550" s="93">
        <v>3.0</v>
      </c>
      <c r="AD550" s="88"/>
    </row>
    <row r="551" ht="15.75" customHeight="1">
      <c r="A551" s="4" t="s">
        <v>98</v>
      </c>
      <c r="B551" s="29">
        <v>44471.0</v>
      </c>
      <c r="C551" s="3">
        <v>0.625</v>
      </c>
      <c r="D551" s="74">
        <v>0.75</v>
      </c>
      <c r="E551" s="75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7"/>
      <c r="Q551" s="78"/>
      <c r="R551" s="79"/>
      <c r="S551" s="79"/>
      <c r="T551" s="79"/>
      <c r="U551" s="22" t="str">
        <f t="shared" si="1"/>
        <v/>
      </c>
      <c r="V551" s="79"/>
      <c r="W551" s="79"/>
      <c r="X551" s="80"/>
      <c r="Y551" s="81"/>
      <c r="Z551" s="82"/>
      <c r="AA551" s="82"/>
      <c r="AB551" s="82"/>
      <c r="AC551" s="83"/>
      <c r="AD551" s="78"/>
    </row>
    <row r="552" ht="15.75" customHeight="1">
      <c r="A552" s="8" t="s">
        <v>91</v>
      </c>
      <c r="B552" s="9">
        <v>44472.0</v>
      </c>
      <c r="C552" s="10">
        <v>0.375</v>
      </c>
      <c r="D552" s="84">
        <v>0.5</v>
      </c>
      <c r="E552" s="85">
        <v>33.0</v>
      </c>
      <c r="F552" s="86">
        <v>22.2</v>
      </c>
      <c r="G552" s="86">
        <v>29.4</v>
      </c>
      <c r="H552" s="86">
        <v>26.6</v>
      </c>
      <c r="I552" s="86">
        <v>3.3</v>
      </c>
      <c r="J552" s="86" t="s">
        <v>70</v>
      </c>
      <c r="K552" s="86">
        <v>28.6</v>
      </c>
      <c r="L552" s="86">
        <v>5.75</v>
      </c>
      <c r="M552" s="86"/>
      <c r="N552" s="86">
        <v>70.56</v>
      </c>
      <c r="O552" s="86"/>
      <c r="P552" s="87"/>
      <c r="Q552" s="102">
        <f>E554</f>
        <v>34</v>
      </c>
      <c r="R552" s="103">
        <f>F552</f>
        <v>22.2</v>
      </c>
      <c r="S552" s="103">
        <f>(Q552+R552)/2</f>
        <v>28.1</v>
      </c>
      <c r="T552" s="103">
        <f>IF(H552="","",6.1078*(10^(((7.5*H552)/(237.3+H552)))))</f>
        <v>34.82194116</v>
      </c>
      <c r="U552" s="22">
        <f t="shared" si="1"/>
        <v>32.58194116</v>
      </c>
      <c r="V552" s="103">
        <f>IF(G552="","",6.1078*(10^(((7.5*G552)/(237.3+G552)))))</f>
        <v>40.98797486</v>
      </c>
      <c r="W552" s="103">
        <f>IF(V552="","",(U552/V552)*100)</f>
        <v>79.49146371</v>
      </c>
      <c r="X552" s="103">
        <f>N550+L552-N552</f>
        <v>4.55</v>
      </c>
      <c r="Y552" s="91"/>
      <c r="Z552" s="92">
        <v>1.0</v>
      </c>
      <c r="AA552" s="92">
        <v>1.0</v>
      </c>
      <c r="AB552" s="92">
        <v>2.0</v>
      </c>
      <c r="AC552" s="93">
        <v>2.0</v>
      </c>
      <c r="AD552" s="88"/>
    </row>
    <row r="553" ht="15.75" customHeight="1">
      <c r="A553" s="4" t="s">
        <v>91</v>
      </c>
      <c r="B553" s="29">
        <v>44472.0</v>
      </c>
      <c r="C553" s="3">
        <v>0.625</v>
      </c>
      <c r="D553" s="74">
        <v>0.75</v>
      </c>
      <c r="E553" s="75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7"/>
      <c r="Q553" s="78"/>
      <c r="R553" s="79"/>
      <c r="S553" s="79"/>
      <c r="T553" s="79"/>
      <c r="U553" s="22" t="str">
        <f t="shared" si="1"/>
        <v/>
      </c>
      <c r="V553" s="79"/>
      <c r="W553" s="79"/>
      <c r="X553" s="80"/>
      <c r="Y553" s="81"/>
      <c r="Z553" s="82"/>
      <c r="AA553" s="82"/>
      <c r="AB553" s="82"/>
      <c r="AC553" s="83"/>
      <c r="AD553" s="78"/>
    </row>
    <row r="554" ht="15.75" customHeight="1">
      <c r="A554" s="8" t="s">
        <v>64</v>
      </c>
      <c r="B554" s="9">
        <v>44473.0</v>
      </c>
      <c r="C554" s="10">
        <v>0.375</v>
      </c>
      <c r="D554" s="84">
        <v>0.5</v>
      </c>
      <c r="E554" s="85">
        <v>34.0</v>
      </c>
      <c r="F554" s="86">
        <v>21.2</v>
      </c>
      <c r="G554" s="86">
        <v>29.2</v>
      </c>
      <c r="H554" s="86">
        <v>26.8</v>
      </c>
      <c r="I554" s="86">
        <v>3.9</v>
      </c>
      <c r="J554" s="86" t="s">
        <v>309</v>
      </c>
      <c r="K554" s="86">
        <v>29.2</v>
      </c>
      <c r="L554" s="86">
        <v>0.0</v>
      </c>
      <c r="M554" s="86"/>
      <c r="N554" s="86">
        <v>64.76</v>
      </c>
      <c r="O554" s="86">
        <v>76.16</v>
      </c>
      <c r="P554" s="87"/>
      <c r="Q554" s="102">
        <f>E556</f>
        <v>33.6</v>
      </c>
      <c r="R554" s="103">
        <f>F554</f>
        <v>21.2</v>
      </c>
      <c r="S554" s="103">
        <f>(Q554+R554)/2</f>
        <v>27.4</v>
      </c>
      <c r="T554" s="103">
        <f>IF(H554="","",6.1078*(10^(((7.5*H554)/(237.3+H554)))))</f>
        <v>35.23385461</v>
      </c>
      <c r="U554" s="22">
        <f t="shared" si="1"/>
        <v>33.31385461</v>
      </c>
      <c r="V554" s="103">
        <f>IF(G554="","",6.1078*(10^(((7.5*G554)/(237.3+G554)))))</f>
        <v>40.51803823</v>
      </c>
      <c r="W554" s="103">
        <f>IF(V554="","",(U554/V554)*100)</f>
        <v>82.21981138</v>
      </c>
      <c r="X554" s="103">
        <f>N552+L554-N554</f>
        <v>5.8</v>
      </c>
      <c r="Y554" s="91"/>
      <c r="Z554" s="92">
        <v>1.0</v>
      </c>
      <c r="AA554" s="92">
        <v>1.0</v>
      </c>
      <c r="AB554" s="92">
        <v>3.0</v>
      </c>
      <c r="AC554" s="93">
        <v>1.0</v>
      </c>
      <c r="AD554" s="88"/>
    </row>
    <row r="555" ht="15.75" customHeight="1">
      <c r="A555" s="4" t="s">
        <v>64</v>
      </c>
      <c r="B555" s="29">
        <v>44473.0</v>
      </c>
      <c r="C555" s="3">
        <v>0.625</v>
      </c>
      <c r="D555" s="74">
        <v>0.75</v>
      </c>
      <c r="E555" s="75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7"/>
      <c r="Q555" s="78"/>
      <c r="R555" s="79"/>
      <c r="S555" s="79"/>
      <c r="T555" s="79"/>
      <c r="U555" s="22" t="str">
        <f t="shared" si="1"/>
        <v/>
      </c>
      <c r="V555" s="79"/>
      <c r="W555" s="79"/>
      <c r="X555" s="80"/>
      <c r="Y555" s="81"/>
      <c r="Z555" s="82"/>
      <c r="AA555" s="82"/>
      <c r="AB555" s="82"/>
      <c r="AC555" s="83"/>
      <c r="AD555" s="78"/>
    </row>
    <row r="556" ht="15.75" customHeight="1">
      <c r="A556" s="8" t="s">
        <v>68</v>
      </c>
      <c r="B556" s="9">
        <v>44474.0</v>
      </c>
      <c r="C556" s="10">
        <v>0.375</v>
      </c>
      <c r="D556" s="84">
        <v>0.5</v>
      </c>
      <c r="E556" s="85">
        <v>33.6</v>
      </c>
      <c r="F556" s="86">
        <v>21.0</v>
      </c>
      <c r="G556" s="86">
        <v>29.0</v>
      </c>
      <c r="H556" s="86">
        <v>26.6</v>
      </c>
      <c r="I556" s="86">
        <v>2.9</v>
      </c>
      <c r="J556" s="86" t="s">
        <v>309</v>
      </c>
      <c r="K556" s="86">
        <v>28.6</v>
      </c>
      <c r="L556" s="86">
        <v>0.0</v>
      </c>
      <c r="M556" s="86"/>
      <c r="N556" s="86">
        <v>70.06</v>
      </c>
      <c r="O556" s="86"/>
      <c r="P556" s="87"/>
      <c r="Q556" s="102">
        <f>E558</f>
        <v>35</v>
      </c>
      <c r="R556" s="103">
        <f>F556</f>
        <v>21</v>
      </c>
      <c r="S556" s="103">
        <f>(Q556+R556)/2</f>
        <v>28</v>
      </c>
      <c r="T556" s="103">
        <f>IF(H556="","",6.1078*(10^(((7.5*H556)/(237.3+H556)))))</f>
        <v>34.82194116</v>
      </c>
      <c r="U556" s="22">
        <f t="shared" si="1"/>
        <v>32.90194116</v>
      </c>
      <c r="V556" s="103">
        <f>IF(G556="","",6.1078*(10^(((7.5*G556)/(237.3+G556)))))</f>
        <v>40.05279577</v>
      </c>
      <c r="W556" s="103">
        <f>IF(V556="","",(U556/V556)*100)</f>
        <v>82.14642831</v>
      </c>
      <c r="X556" s="103">
        <f>O554+L556-N556</f>
        <v>6.1</v>
      </c>
      <c r="Y556" s="91"/>
      <c r="Z556" s="92">
        <v>1.0</v>
      </c>
      <c r="AA556" s="92">
        <v>1.0</v>
      </c>
      <c r="AB556" s="92">
        <v>2.0</v>
      </c>
      <c r="AC556" s="93">
        <v>2.0</v>
      </c>
      <c r="AD556" s="88"/>
    </row>
    <row r="557" ht="15.75" customHeight="1">
      <c r="A557" s="4" t="s">
        <v>68</v>
      </c>
      <c r="B557" s="29">
        <v>44474.0</v>
      </c>
      <c r="C557" s="3">
        <v>0.625</v>
      </c>
      <c r="D557" s="74">
        <v>0.75</v>
      </c>
      <c r="E557" s="75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7"/>
      <c r="Q557" s="78"/>
      <c r="R557" s="79"/>
      <c r="S557" s="79"/>
      <c r="T557" s="79"/>
      <c r="U557" s="22" t="str">
        <f t="shared" si="1"/>
        <v/>
      </c>
      <c r="V557" s="79"/>
      <c r="W557" s="79"/>
      <c r="X557" s="80"/>
      <c r="Y557" s="81"/>
      <c r="Z557" s="82"/>
      <c r="AA557" s="82"/>
      <c r="AB557" s="82"/>
      <c r="AC557" s="83"/>
      <c r="AD557" s="78"/>
    </row>
    <row r="558" ht="15.75" customHeight="1">
      <c r="A558" s="8" t="s">
        <v>38</v>
      </c>
      <c r="B558" s="9">
        <v>44475.0</v>
      </c>
      <c r="C558" s="10">
        <v>0.375</v>
      </c>
      <c r="D558" s="84">
        <v>0.5</v>
      </c>
      <c r="E558" s="85">
        <v>35.0</v>
      </c>
      <c r="F558" s="86">
        <v>21.6</v>
      </c>
      <c r="G558" s="86">
        <v>29.2</v>
      </c>
      <c r="H558" s="86">
        <v>27.2</v>
      </c>
      <c r="I558" s="86">
        <v>1.8</v>
      </c>
      <c r="J558" s="86" t="s">
        <v>61</v>
      </c>
      <c r="K558" s="86">
        <v>30.5</v>
      </c>
      <c r="L558" s="86">
        <v>0.0</v>
      </c>
      <c r="M558" s="86"/>
      <c r="N558" s="86">
        <v>67.06</v>
      </c>
      <c r="O558" s="86"/>
      <c r="P558" s="87"/>
      <c r="Q558" s="102">
        <f>E560</f>
        <v>34.2</v>
      </c>
      <c r="R558" s="103">
        <f>F558</f>
        <v>21.6</v>
      </c>
      <c r="S558" s="103">
        <f>(Q558+R558)/2</f>
        <v>27.9</v>
      </c>
      <c r="T558" s="103">
        <f>IF(H558="","",6.1078*(10^(((7.5*H558)/(237.3+H558)))))</f>
        <v>36.07043238</v>
      </c>
      <c r="U558" s="22">
        <f t="shared" si="1"/>
        <v>34.47043238</v>
      </c>
      <c r="V558" s="103">
        <f>IF(G558="","",6.1078*(10^(((7.5*G558)/(237.3+G558)))))</f>
        <v>40.51803823</v>
      </c>
      <c r="W558" s="103">
        <f>IF(V558="","",(U558/V558)*100)</f>
        <v>85.07428761</v>
      </c>
      <c r="X558" s="103">
        <f>N556+L558-N558</f>
        <v>3</v>
      </c>
      <c r="Y558" s="91"/>
      <c r="Z558" s="92">
        <v>1.0</v>
      </c>
      <c r="AA558" s="92">
        <v>1.0</v>
      </c>
      <c r="AB558" s="92">
        <v>2.0</v>
      </c>
      <c r="AC558" s="93">
        <v>2.0</v>
      </c>
      <c r="AD558" s="88"/>
    </row>
    <row r="559" ht="15.75" customHeight="1">
      <c r="A559" s="4" t="s">
        <v>38</v>
      </c>
      <c r="B559" s="29">
        <v>44475.0</v>
      </c>
      <c r="C559" s="3">
        <v>0.625</v>
      </c>
      <c r="D559" s="74">
        <v>0.75</v>
      </c>
      <c r="E559" s="75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7"/>
      <c r="Q559" s="78"/>
      <c r="R559" s="79"/>
      <c r="S559" s="79"/>
      <c r="T559" s="79"/>
      <c r="U559" s="22" t="str">
        <f t="shared" si="1"/>
        <v/>
      </c>
      <c r="V559" s="79"/>
      <c r="W559" s="79"/>
      <c r="X559" s="80"/>
      <c r="Y559" s="81"/>
      <c r="Z559" s="82"/>
      <c r="AA559" s="82"/>
      <c r="AB559" s="82"/>
      <c r="AC559" s="83"/>
      <c r="AD559" s="78"/>
    </row>
    <row r="560" ht="15.75" customHeight="1">
      <c r="A560" s="8" t="s">
        <v>48</v>
      </c>
      <c r="B560" s="9">
        <v>44476.0</v>
      </c>
      <c r="C560" s="10">
        <v>0.375</v>
      </c>
      <c r="D560" s="84">
        <v>0.5</v>
      </c>
      <c r="E560" s="85">
        <v>34.2</v>
      </c>
      <c r="F560" s="86">
        <v>21.8</v>
      </c>
      <c r="G560" s="86">
        <v>29.2</v>
      </c>
      <c r="H560" s="86">
        <v>27.1</v>
      </c>
      <c r="I560" s="86">
        <v>2.4</v>
      </c>
      <c r="J560" s="86" t="s">
        <v>70</v>
      </c>
      <c r="K560" s="86">
        <v>28.7</v>
      </c>
      <c r="L560" s="86">
        <v>0.0</v>
      </c>
      <c r="M560" s="86"/>
      <c r="N560" s="86">
        <v>62.12</v>
      </c>
      <c r="O560" s="86">
        <v>70.0</v>
      </c>
      <c r="P560" s="87"/>
      <c r="Q560" s="102">
        <f>E562</f>
        <v>34.5</v>
      </c>
      <c r="R560" s="103">
        <f>F560</f>
        <v>21.8</v>
      </c>
      <c r="S560" s="103">
        <f>(Q560+R560)/2</f>
        <v>28.15</v>
      </c>
      <c r="T560" s="103">
        <f>IF(H560="","",6.1078*(10^(((7.5*H560)/(237.3+H560)))))</f>
        <v>35.85968262</v>
      </c>
      <c r="U560" s="22">
        <f t="shared" si="1"/>
        <v>34.17968262</v>
      </c>
      <c r="V560" s="103">
        <f>IF(G560="","",6.1078*(10^(((7.5*G560)/(237.3+G560)))))</f>
        <v>40.51803823</v>
      </c>
      <c r="W560" s="103">
        <f>IF(V560="","",(U560/V560)*100)</f>
        <v>84.35670658</v>
      </c>
      <c r="X560" s="103">
        <f>N558+L560-N560</f>
        <v>4.94</v>
      </c>
      <c r="Y560" s="91"/>
      <c r="Z560" s="92">
        <v>1.0</v>
      </c>
      <c r="AA560" s="92">
        <v>1.0</v>
      </c>
      <c r="AB560" s="92">
        <v>1.0</v>
      </c>
      <c r="AC560" s="93">
        <v>2.0</v>
      </c>
      <c r="AD560" s="88"/>
    </row>
    <row r="561" ht="15.75" customHeight="1">
      <c r="A561" s="4" t="s">
        <v>48</v>
      </c>
      <c r="B561" s="29">
        <v>44476.0</v>
      </c>
      <c r="C561" s="3">
        <v>0.625</v>
      </c>
      <c r="D561" s="74">
        <v>0.75</v>
      </c>
      <c r="E561" s="75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7"/>
      <c r="Q561" s="78"/>
      <c r="R561" s="79"/>
      <c r="S561" s="79"/>
      <c r="T561" s="79"/>
      <c r="U561" s="22" t="str">
        <f t="shared" si="1"/>
        <v/>
      </c>
      <c r="V561" s="79"/>
      <c r="W561" s="79"/>
      <c r="X561" s="80"/>
      <c r="Y561" s="81"/>
      <c r="Z561" s="82"/>
      <c r="AA561" s="82"/>
      <c r="AB561" s="82"/>
      <c r="AC561" s="83"/>
      <c r="AD561" s="78"/>
    </row>
    <row r="562" ht="15.75" customHeight="1">
      <c r="A562" s="8" t="s">
        <v>53</v>
      </c>
      <c r="B562" s="9">
        <v>44477.0</v>
      </c>
      <c r="C562" s="10">
        <v>0.375</v>
      </c>
      <c r="D562" s="84">
        <v>0.5</v>
      </c>
      <c r="E562" s="85">
        <v>34.5</v>
      </c>
      <c r="F562" s="86">
        <v>21.6</v>
      </c>
      <c r="G562" s="86">
        <v>29.8</v>
      </c>
      <c r="H562" s="86">
        <v>27.2</v>
      </c>
      <c r="I562" s="86">
        <v>2.4</v>
      </c>
      <c r="J562" s="86" t="s">
        <v>61</v>
      </c>
      <c r="K562" s="86">
        <v>28.8</v>
      </c>
      <c r="L562" s="86">
        <v>0.0</v>
      </c>
      <c r="M562" s="86"/>
      <c r="N562" s="86">
        <v>64.64</v>
      </c>
      <c r="O562" s="86"/>
      <c r="P562" s="87"/>
      <c r="Q562" s="102">
        <f>E564</f>
        <v>34</v>
      </c>
      <c r="R562" s="103">
        <f>F562</f>
        <v>21.6</v>
      </c>
      <c r="S562" s="103">
        <f>(Q562+R562)/2</f>
        <v>27.8</v>
      </c>
      <c r="T562" s="103">
        <f>IF(H562="","",6.1078*(10^(((7.5*H562)/(237.3+H562)))))</f>
        <v>36.07043238</v>
      </c>
      <c r="U562" s="22">
        <f t="shared" si="1"/>
        <v>33.99043238</v>
      </c>
      <c r="V562" s="103">
        <f>IF(G562="","",6.1078*(10^(((7.5*G562)/(237.3+G562)))))</f>
        <v>41.94208964</v>
      </c>
      <c r="W562" s="103">
        <f>IF(V562="","",(U562/V562)*100)</f>
        <v>81.04134217</v>
      </c>
      <c r="X562" s="103">
        <f>O560+L562-N562</f>
        <v>5.36</v>
      </c>
      <c r="Y562" s="91"/>
      <c r="Z562" s="92">
        <v>1.0</v>
      </c>
      <c r="AA562" s="92">
        <v>1.0</v>
      </c>
      <c r="AB562" s="92">
        <v>3.0</v>
      </c>
      <c r="AC562" s="93">
        <v>2.0</v>
      </c>
      <c r="AD562" s="88"/>
    </row>
    <row r="563" ht="15.75" customHeight="1">
      <c r="A563" s="4" t="s">
        <v>53</v>
      </c>
      <c r="B563" s="29">
        <v>44477.0</v>
      </c>
      <c r="C563" s="3">
        <v>0.625</v>
      </c>
      <c r="D563" s="74">
        <v>0.75</v>
      </c>
      <c r="E563" s="75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7"/>
      <c r="Q563" s="78"/>
      <c r="R563" s="79"/>
      <c r="S563" s="79"/>
      <c r="T563" s="79"/>
      <c r="U563" s="22" t="str">
        <f t="shared" si="1"/>
        <v/>
      </c>
      <c r="V563" s="79"/>
      <c r="W563" s="79"/>
      <c r="X563" s="80"/>
      <c r="Y563" s="81"/>
      <c r="Z563" s="82"/>
      <c r="AA563" s="82"/>
      <c r="AB563" s="82"/>
      <c r="AC563" s="83"/>
      <c r="AD563" s="78"/>
    </row>
    <row r="564" ht="15.75" customHeight="1">
      <c r="A564" s="8" t="s">
        <v>98</v>
      </c>
      <c r="B564" s="9">
        <v>44478.0</v>
      </c>
      <c r="C564" s="10">
        <v>0.375</v>
      </c>
      <c r="D564" s="84">
        <v>0.5</v>
      </c>
      <c r="E564" s="85">
        <v>34.0</v>
      </c>
      <c r="F564" s="86">
        <v>20.8</v>
      </c>
      <c r="G564" s="86">
        <v>30.0</v>
      </c>
      <c r="H564" s="86">
        <v>27.8</v>
      </c>
      <c r="I564" s="86">
        <v>1.2</v>
      </c>
      <c r="J564" s="86" t="s">
        <v>70</v>
      </c>
      <c r="K564" s="86">
        <v>27.8</v>
      </c>
      <c r="L564" s="86">
        <v>10.25</v>
      </c>
      <c r="M564" s="86"/>
      <c r="N564" s="86">
        <v>69.7</v>
      </c>
      <c r="O564" s="86"/>
      <c r="P564" s="87"/>
      <c r="Q564" s="102">
        <f>E566</f>
        <v>33.8</v>
      </c>
      <c r="R564" s="103">
        <f>F564</f>
        <v>20.8</v>
      </c>
      <c r="S564" s="103">
        <f>(Q564+R564)/2</f>
        <v>27.3</v>
      </c>
      <c r="T564" s="103">
        <f>IF(H564="","",6.1078*(10^(((7.5*H564)/(237.3+H564)))))</f>
        <v>37.3577292</v>
      </c>
      <c r="U564" s="22">
        <f t="shared" si="1"/>
        <v>35.5977292</v>
      </c>
      <c r="V564" s="103">
        <f>IF(G564="","",6.1078*(10^(((7.5*G564)/(237.3+G564)))))</f>
        <v>42.42634795</v>
      </c>
      <c r="W564" s="103">
        <f>IF(V564="","",(U564/V564)*100)</f>
        <v>83.9047689</v>
      </c>
      <c r="X564" s="103">
        <f>N562+L564-N564</f>
        <v>5.19</v>
      </c>
      <c r="Y564" s="91"/>
      <c r="Z564" s="92">
        <v>1.0</v>
      </c>
      <c r="AA564" s="92">
        <v>1.0</v>
      </c>
      <c r="AB564" s="92">
        <v>3.0</v>
      </c>
      <c r="AC564" s="93">
        <v>2.0</v>
      </c>
      <c r="AD564" s="88"/>
    </row>
    <row r="565" ht="15.75" customHeight="1">
      <c r="A565" s="4" t="s">
        <v>98</v>
      </c>
      <c r="B565" s="29">
        <v>44478.0</v>
      </c>
      <c r="C565" s="3">
        <v>0.625</v>
      </c>
      <c r="D565" s="74">
        <v>0.75</v>
      </c>
      <c r="E565" s="75" t="s">
        <v>0</v>
      </c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7"/>
      <c r="Q565" s="78"/>
      <c r="R565" s="79"/>
      <c r="S565" s="79"/>
      <c r="T565" s="79"/>
      <c r="U565" s="22" t="str">
        <f t="shared" si="1"/>
        <v/>
      </c>
      <c r="V565" s="79"/>
      <c r="W565" s="79"/>
      <c r="X565" s="80"/>
      <c r="Y565" s="81"/>
      <c r="Z565" s="82"/>
      <c r="AA565" s="82"/>
      <c r="AB565" s="82"/>
      <c r="AC565" s="83"/>
      <c r="AD565" s="78"/>
    </row>
    <row r="566" ht="15.75" customHeight="1">
      <c r="A566" s="8" t="s">
        <v>91</v>
      </c>
      <c r="B566" s="9">
        <v>44479.0</v>
      </c>
      <c r="C566" s="10">
        <v>0.375</v>
      </c>
      <c r="D566" s="84">
        <v>0.5</v>
      </c>
      <c r="E566" s="85">
        <v>33.8</v>
      </c>
      <c r="F566" s="86">
        <v>21.4</v>
      </c>
      <c r="G566" s="86">
        <v>29.8</v>
      </c>
      <c r="H566" s="86">
        <v>27.2</v>
      </c>
      <c r="I566" s="86">
        <v>3.5</v>
      </c>
      <c r="J566" s="86" t="s">
        <v>70</v>
      </c>
      <c r="K566" s="86">
        <v>28.6</v>
      </c>
      <c r="L566" s="86">
        <v>4.5</v>
      </c>
      <c r="M566" s="86"/>
      <c r="N566" s="86">
        <v>69.8</v>
      </c>
      <c r="O566" s="86"/>
      <c r="P566" s="87"/>
      <c r="Q566" s="102">
        <f>E568</f>
        <v>34.2</v>
      </c>
      <c r="R566" s="103">
        <f>F566</f>
        <v>21.4</v>
      </c>
      <c r="S566" s="103">
        <f>(Q566+R566)/2</f>
        <v>27.8</v>
      </c>
      <c r="T566" s="103">
        <f>IF(H566="","",6.1078*(10^(((7.5*H566)/(237.3+H566)))))</f>
        <v>36.07043238</v>
      </c>
      <c r="U566" s="22">
        <f t="shared" si="1"/>
        <v>33.99043238</v>
      </c>
      <c r="V566" s="103">
        <f>IF(G566="","",6.1078*(10^(((7.5*G566)/(237.3+G566)))))</f>
        <v>41.94208964</v>
      </c>
      <c r="W566" s="103">
        <f>IF(V566="","",(U566/V566)*100)</f>
        <v>81.04134217</v>
      </c>
      <c r="X566" s="103">
        <f>N564+L566-N566</f>
        <v>4.4</v>
      </c>
      <c r="Y566" s="91"/>
      <c r="Z566" s="92">
        <v>1.0</v>
      </c>
      <c r="AA566" s="92">
        <v>1.0</v>
      </c>
      <c r="AB566" s="92">
        <v>2.0</v>
      </c>
      <c r="AC566" s="93">
        <v>2.0</v>
      </c>
      <c r="AD566" s="88"/>
    </row>
    <row r="567" ht="15.75" customHeight="1">
      <c r="A567" s="4" t="s">
        <v>91</v>
      </c>
      <c r="B567" s="29">
        <v>44479.0</v>
      </c>
      <c r="C567" s="3">
        <v>0.625</v>
      </c>
      <c r="D567" s="74">
        <v>0.75</v>
      </c>
      <c r="E567" s="75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7"/>
      <c r="Q567" s="78"/>
      <c r="R567" s="79"/>
      <c r="S567" s="79"/>
      <c r="T567" s="79"/>
      <c r="U567" s="22" t="str">
        <f t="shared" si="1"/>
        <v/>
      </c>
      <c r="V567" s="79"/>
      <c r="W567" s="79"/>
      <c r="X567" s="80"/>
      <c r="Y567" s="81"/>
      <c r="Z567" s="82"/>
      <c r="AA567" s="82"/>
      <c r="AB567" s="82"/>
      <c r="AC567" s="83"/>
      <c r="AD567" s="78"/>
    </row>
    <row r="568" ht="15.75" customHeight="1">
      <c r="A568" s="8" t="s">
        <v>64</v>
      </c>
      <c r="B568" s="9">
        <v>44480.0</v>
      </c>
      <c r="C568" s="10">
        <v>0.375</v>
      </c>
      <c r="D568" s="84">
        <v>0.5</v>
      </c>
      <c r="E568" s="85">
        <v>34.2</v>
      </c>
      <c r="F568" s="86">
        <v>20.8</v>
      </c>
      <c r="G568" s="86">
        <v>30.0</v>
      </c>
      <c r="H568" s="86">
        <v>27.2</v>
      </c>
      <c r="I568" s="86">
        <v>2.3</v>
      </c>
      <c r="J568" s="86" t="s">
        <v>70</v>
      </c>
      <c r="K568" s="86">
        <v>28.8</v>
      </c>
      <c r="L568" s="86">
        <v>0.0</v>
      </c>
      <c r="M568" s="86"/>
      <c r="N568" s="86">
        <v>67.62</v>
      </c>
      <c r="O568" s="86"/>
      <c r="P568" s="87"/>
      <c r="Q568" s="102">
        <f>E570</f>
        <v>34.2</v>
      </c>
      <c r="R568" s="103">
        <f>F568</f>
        <v>20.8</v>
      </c>
      <c r="S568" s="103">
        <f>(Q568+R568)/2</f>
        <v>27.5</v>
      </c>
      <c r="T568" s="103">
        <f>IF(H568="","",6.1078*(10^(((7.5*H568)/(237.3+H568)))))</f>
        <v>36.07043238</v>
      </c>
      <c r="U568" s="22">
        <f t="shared" si="1"/>
        <v>33.83043238</v>
      </c>
      <c r="V568" s="103">
        <f>IF(G568="","",6.1078*(10^(((7.5*G568)/(237.3+G568)))))</f>
        <v>42.42634795</v>
      </c>
      <c r="W568" s="103">
        <f>IF(V568="","",(U568/V568)*100)</f>
        <v>79.73920457</v>
      </c>
      <c r="X568" s="103">
        <f>N566+L568-N568</f>
        <v>2.18</v>
      </c>
      <c r="Y568" s="91"/>
      <c r="Z568" s="92">
        <v>1.0</v>
      </c>
      <c r="AA568" s="92">
        <v>1.0</v>
      </c>
      <c r="AB568" s="92">
        <v>2.0</v>
      </c>
      <c r="AC568" s="93">
        <v>2.0</v>
      </c>
      <c r="AD568" s="88"/>
    </row>
    <row r="569" ht="15.75" customHeight="1">
      <c r="A569" s="4" t="s">
        <v>64</v>
      </c>
      <c r="B569" s="29">
        <v>44480.0</v>
      </c>
      <c r="C569" s="3">
        <v>0.625</v>
      </c>
      <c r="D569" s="74">
        <v>0.75</v>
      </c>
      <c r="E569" s="75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7"/>
      <c r="Q569" s="78"/>
      <c r="R569" s="79"/>
      <c r="S569" s="79"/>
      <c r="T569" s="79"/>
      <c r="U569" s="22" t="str">
        <f t="shared" si="1"/>
        <v/>
      </c>
      <c r="V569" s="79"/>
      <c r="W569" s="79"/>
      <c r="X569" s="80"/>
      <c r="Y569" s="81"/>
      <c r="Z569" s="82"/>
      <c r="AA569" s="82"/>
      <c r="AB569" s="82"/>
      <c r="AC569" s="83"/>
      <c r="AD569" s="78"/>
    </row>
    <row r="570" ht="15.75" customHeight="1">
      <c r="A570" s="8" t="s">
        <v>68</v>
      </c>
      <c r="B570" s="9">
        <v>44481.0</v>
      </c>
      <c r="C570" s="10">
        <v>0.375</v>
      </c>
      <c r="D570" s="84">
        <v>0.5</v>
      </c>
      <c r="E570" s="85">
        <v>34.2</v>
      </c>
      <c r="F570" s="86">
        <v>20.2</v>
      </c>
      <c r="G570" s="86">
        <v>29.4</v>
      </c>
      <c r="H570" s="86">
        <v>26.2</v>
      </c>
      <c r="I570" s="86">
        <v>2.8</v>
      </c>
      <c r="J570" s="86" t="s">
        <v>70</v>
      </c>
      <c r="K570" s="86">
        <v>28.8</v>
      </c>
      <c r="L570" s="86">
        <v>0.0</v>
      </c>
      <c r="M570" s="86"/>
      <c r="N570" s="86">
        <v>59.1</v>
      </c>
      <c r="O570" s="86"/>
      <c r="P570" s="87"/>
      <c r="Q570" s="102">
        <f>E572</f>
        <v>34.2</v>
      </c>
      <c r="R570" s="103">
        <f>F570</f>
        <v>20.2</v>
      </c>
      <c r="S570" s="103">
        <f>(Q570+R570)/2</f>
        <v>27.2</v>
      </c>
      <c r="T570" s="103">
        <f>IF(H570="","",6.1078*(10^(((7.5*H570)/(237.3+H570)))))</f>
        <v>34.01068335</v>
      </c>
      <c r="U570" s="22">
        <f t="shared" si="1"/>
        <v>31.45068335</v>
      </c>
      <c r="V570" s="103">
        <f>IF(G570="","",6.1078*(10^(((7.5*G570)/(237.3+G570)))))</f>
        <v>40.98797486</v>
      </c>
      <c r="W570" s="103">
        <f>IF(V570="","",(U570/V570)*100)</f>
        <v>76.73148882</v>
      </c>
      <c r="X570" s="103">
        <f>N568+L570-N570</f>
        <v>8.52</v>
      </c>
      <c r="Y570" s="91"/>
      <c r="Z570" s="92">
        <v>1.0</v>
      </c>
      <c r="AA570" s="92">
        <v>1.0</v>
      </c>
      <c r="AB570" s="92">
        <v>2.0</v>
      </c>
      <c r="AC570" s="93">
        <v>2.0</v>
      </c>
      <c r="AD570" s="88"/>
    </row>
    <row r="571" ht="15.75" customHeight="1">
      <c r="A571" s="4" t="s">
        <v>68</v>
      </c>
      <c r="B571" s="29">
        <v>44481.0</v>
      </c>
      <c r="C571" s="3">
        <v>0.625</v>
      </c>
      <c r="D571" s="74">
        <v>0.75</v>
      </c>
      <c r="E571" s="75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7"/>
      <c r="Q571" s="78"/>
      <c r="R571" s="79"/>
      <c r="S571" s="79"/>
      <c r="T571" s="79"/>
      <c r="U571" s="22" t="str">
        <f t="shared" si="1"/>
        <v/>
      </c>
      <c r="V571" s="79"/>
      <c r="W571" s="79"/>
      <c r="X571" s="80"/>
      <c r="Y571" s="81"/>
      <c r="Z571" s="82"/>
      <c r="AA571" s="82"/>
      <c r="AB571" s="82"/>
      <c r="AC571" s="83"/>
      <c r="AD571" s="78"/>
    </row>
    <row r="572" ht="15.75" customHeight="1">
      <c r="A572" s="8" t="s">
        <v>38</v>
      </c>
      <c r="B572" s="9">
        <v>44482.0</v>
      </c>
      <c r="C572" s="10">
        <v>0.375</v>
      </c>
      <c r="D572" s="84">
        <v>0.5</v>
      </c>
      <c r="E572" s="85">
        <v>34.2</v>
      </c>
      <c r="F572" s="86">
        <v>21.0</v>
      </c>
      <c r="G572" s="86">
        <v>29.6</v>
      </c>
      <c r="H572" s="86">
        <v>26.9</v>
      </c>
      <c r="I572" s="86">
        <v>4.1</v>
      </c>
      <c r="J572" s="86" t="s">
        <v>70</v>
      </c>
      <c r="K572" s="86">
        <v>29.8</v>
      </c>
      <c r="L572" s="86">
        <v>0.0</v>
      </c>
      <c r="M572" s="86"/>
      <c r="N572" s="86">
        <v>55.74</v>
      </c>
      <c r="O572" s="86"/>
      <c r="P572" s="87"/>
      <c r="Q572" s="102">
        <f>E574</f>
        <v>34.8</v>
      </c>
      <c r="R572" s="103">
        <f>F572</f>
        <v>21</v>
      </c>
      <c r="S572" s="103">
        <f>(Q572+R572)/2</f>
        <v>27.9</v>
      </c>
      <c r="T572" s="103">
        <f>IF(H572="","",6.1078*(10^(((7.5*H572)/(237.3+H572)))))</f>
        <v>35.44139833</v>
      </c>
      <c r="U572" s="22">
        <f t="shared" si="1"/>
        <v>33.28139833</v>
      </c>
      <c r="V572" s="103">
        <f>IF(G572="","",6.1078*(10^(((7.5*G572)/(237.3+G572)))))</f>
        <v>41.46264535</v>
      </c>
      <c r="W572" s="103">
        <f>IF(V572="","",(U572/V572)*100)</f>
        <v>80.2683911</v>
      </c>
      <c r="X572" s="103">
        <f>N570+L572-N572</f>
        <v>3.36</v>
      </c>
      <c r="Y572" s="91"/>
      <c r="Z572" s="92">
        <v>1.0</v>
      </c>
      <c r="AA572" s="92">
        <v>1.0</v>
      </c>
      <c r="AB572" s="92">
        <v>3.0</v>
      </c>
      <c r="AC572" s="93">
        <v>2.0</v>
      </c>
      <c r="AD572" s="88"/>
    </row>
    <row r="573" ht="15.75" customHeight="1">
      <c r="A573" s="4" t="s">
        <v>38</v>
      </c>
      <c r="B573" s="29">
        <v>44482.0</v>
      </c>
      <c r="C573" s="3">
        <v>0.625</v>
      </c>
      <c r="D573" s="74">
        <v>0.75</v>
      </c>
      <c r="E573" s="75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7"/>
      <c r="Q573" s="78"/>
      <c r="R573" s="79"/>
      <c r="S573" s="79"/>
      <c r="T573" s="79"/>
      <c r="U573" s="22" t="str">
        <f t="shared" si="1"/>
        <v/>
      </c>
      <c r="V573" s="79"/>
      <c r="W573" s="79"/>
      <c r="X573" s="80"/>
      <c r="Y573" s="81"/>
      <c r="Z573" s="82"/>
      <c r="AA573" s="82"/>
      <c r="AB573" s="82"/>
      <c r="AC573" s="83"/>
      <c r="AD573" s="78"/>
    </row>
    <row r="574" ht="15.75" customHeight="1">
      <c r="A574" s="8" t="s">
        <v>48</v>
      </c>
      <c r="B574" s="9">
        <v>44483.0</v>
      </c>
      <c r="C574" s="10">
        <v>0.375</v>
      </c>
      <c r="D574" s="84">
        <v>0.5</v>
      </c>
      <c r="E574" s="85">
        <v>34.8</v>
      </c>
      <c r="F574" s="86">
        <v>20.4</v>
      </c>
      <c r="G574" s="86">
        <v>29.4</v>
      </c>
      <c r="H574" s="86">
        <v>26.6</v>
      </c>
      <c r="I574" s="86">
        <v>3.1</v>
      </c>
      <c r="J574" s="86" t="s">
        <v>61</v>
      </c>
      <c r="K574" s="86">
        <v>28.2</v>
      </c>
      <c r="L574" s="86">
        <v>5.75</v>
      </c>
      <c r="M574" s="86"/>
      <c r="N574" s="86">
        <v>55.42</v>
      </c>
      <c r="O574" s="86"/>
      <c r="P574" s="87"/>
      <c r="Q574" s="102">
        <f>E576</f>
        <v>34.4</v>
      </c>
      <c r="R574" s="103">
        <f>F574</f>
        <v>20.4</v>
      </c>
      <c r="S574" s="103">
        <f>(Q574+R574)/2</f>
        <v>27.4</v>
      </c>
      <c r="T574" s="103">
        <f>IF(H574="","",6.1078*(10^(((7.5*H574)/(237.3+H574)))))</f>
        <v>34.82194116</v>
      </c>
      <c r="U574" s="22">
        <f t="shared" si="1"/>
        <v>32.58194116</v>
      </c>
      <c r="V574" s="103">
        <f>IF(G574="","",6.1078*(10^(((7.5*G574)/(237.3+G574)))))</f>
        <v>40.98797486</v>
      </c>
      <c r="W574" s="103">
        <f>IF(V574="","",(U574/V574)*100)</f>
        <v>79.49146371</v>
      </c>
      <c r="X574" s="103">
        <f>N572+L574-N574</f>
        <v>6.07</v>
      </c>
      <c r="Y574" s="91"/>
      <c r="Z574" s="92">
        <v>1.0</v>
      </c>
      <c r="AA574" s="92">
        <v>1.0</v>
      </c>
      <c r="AB574" s="92">
        <v>2.0</v>
      </c>
      <c r="AC574" s="93">
        <v>2.0</v>
      </c>
      <c r="AD574" s="88"/>
    </row>
    <row r="575" ht="15.75" customHeight="1">
      <c r="A575" s="4" t="s">
        <v>48</v>
      </c>
      <c r="B575" s="29">
        <v>44483.0</v>
      </c>
      <c r="C575" s="3">
        <v>0.625</v>
      </c>
      <c r="D575" s="74">
        <v>0.75</v>
      </c>
      <c r="E575" s="75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7"/>
      <c r="Q575" s="78"/>
      <c r="R575" s="79"/>
      <c r="S575" s="79"/>
      <c r="T575" s="79"/>
      <c r="U575" s="22" t="str">
        <f t="shared" si="1"/>
        <v/>
      </c>
      <c r="V575" s="79"/>
      <c r="W575" s="79"/>
      <c r="X575" s="80"/>
      <c r="Y575" s="81"/>
      <c r="Z575" s="82"/>
      <c r="AA575" s="82"/>
      <c r="AB575" s="82"/>
      <c r="AC575" s="83"/>
      <c r="AD575" s="78"/>
    </row>
    <row r="576" ht="15.75" customHeight="1">
      <c r="A576" s="8" t="s">
        <v>53</v>
      </c>
      <c r="B576" s="9">
        <v>44484.0</v>
      </c>
      <c r="C576" s="10">
        <v>0.375</v>
      </c>
      <c r="D576" s="84">
        <v>0.5</v>
      </c>
      <c r="E576" s="85">
        <v>34.4</v>
      </c>
      <c r="F576" s="86">
        <v>21.1</v>
      </c>
      <c r="G576" s="86">
        <v>29.9</v>
      </c>
      <c r="H576" s="86">
        <v>26.9</v>
      </c>
      <c r="I576" s="86">
        <v>3.2</v>
      </c>
      <c r="J576" s="86" t="s">
        <v>61</v>
      </c>
      <c r="K576" s="86">
        <v>30.0</v>
      </c>
      <c r="L576" s="86">
        <v>0.0</v>
      </c>
      <c r="M576" s="86"/>
      <c r="N576" s="86">
        <v>50.49</v>
      </c>
      <c r="O576" s="86">
        <v>76.33</v>
      </c>
      <c r="P576" s="87"/>
      <c r="Q576" s="102">
        <f>E578</f>
        <v>34.8</v>
      </c>
      <c r="R576" s="103">
        <f>F576</f>
        <v>21.1</v>
      </c>
      <c r="S576" s="103">
        <f>(Q576+R576)/2</f>
        <v>27.95</v>
      </c>
      <c r="T576" s="103">
        <f>IF(H576="","",6.1078*(10^(((7.5*H576)/(237.3+H576)))))</f>
        <v>35.44139833</v>
      </c>
      <c r="U576" s="22">
        <f t="shared" si="1"/>
        <v>33.04139833</v>
      </c>
      <c r="V576" s="103">
        <f>IF(G576="","",6.1078*(10^(((7.5*G576)/(237.3+G576)))))</f>
        <v>42.18361452</v>
      </c>
      <c r="W576" s="103">
        <f>IF(V576="","",(U576/V576)*100)</f>
        <v>78.32756559</v>
      </c>
      <c r="X576" s="103">
        <f>N574+L576-N576</f>
        <v>4.93</v>
      </c>
      <c r="Y576" s="91"/>
      <c r="Z576" s="92">
        <v>1.0</v>
      </c>
      <c r="AA576" s="92">
        <v>1.0</v>
      </c>
      <c r="AB576" s="92">
        <v>1.0</v>
      </c>
      <c r="AC576" s="93">
        <v>3.0</v>
      </c>
      <c r="AD576" s="88"/>
    </row>
    <row r="577" ht="15.75" customHeight="1">
      <c r="A577" s="4" t="s">
        <v>53</v>
      </c>
      <c r="B577" s="29">
        <v>44484.0</v>
      </c>
      <c r="C577" s="3">
        <v>0.625</v>
      </c>
      <c r="D577" s="74">
        <v>0.75</v>
      </c>
      <c r="E577" s="75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7"/>
      <c r="Q577" s="78"/>
      <c r="R577" s="79"/>
      <c r="S577" s="79"/>
      <c r="T577" s="79"/>
      <c r="U577" s="22" t="str">
        <f t="shared" si="1"/>
        <v/>
      </c>
      <c r="V577" s="79"/>
      <c r="W577" s="79"/>
      <c r="X577" s="80"/>
      <c r="Y577" s="81"/>
      <c r="Z577" s="82"/>
      <c r="AA577" s="82"/>
      <c r="AB577" s="82"/>
      <c r="AC577" s="83"/>
      <c r="AD577" s="78"/>
    </row>
    <row r="578" ht="15.75" customHeight="1">
      <c r="A578" s="8" t="s">
        <v>98</v>
      </c>
      <c r="B578" s="9">
        <v>44485.0</v>
      </c>
      <c r="C578" s="10">
        <v>0.375</v>
      </c>
      <c r="D578" s="84">
        <v>0.5</v>
      </c>
      <c r="E578" s="85">
        <v>34.8</v>
      </c>
      <c r="F578" s="86">
        <v>22.0</v>
      </c>
      <c r="G578" s="86">
        <v>29.6</v>
      </c>
      <c r="H578" s="86">
        <v>26.8</v>
      </c>
      <c r="I578" s="86">
        <v>2.3</v>
      </c>
      <c r="J578" s="86" t="s">
        <v>61</v>
      </c>
      <c r="K578" s="86" t="s">
        <v>314</v>
      </c>
      <c r="L578" s="86">
        <v>0.0</v>
      </c>
      <c r="M578" s="86"/>
      <c r="N578" s="86">
        <v>71.7</v>
      </c>
      <c r="O578" s="86">
        <v>65.92</v>
      </c>
      <c r="P578" s="87"/>
      <c r="Q578" s="102" t="str">
        <f>E580</f>
        <v/>
      </c>
      <c r="R578" s="103">
        <f>F578</f>
        <v>22</v>
      </c>
      <c r="S578" s="103">
        <f>(Q578+R578)/2</f>
        <v>11</v>
      </c>
      <c r="T578" s="103">
        <f>IF(H578="","",6.1078*(10^(((7.5*H578)/(237.3+H578)))))</f>
        <v>35.23385461</v>
      </c>
      <c r="U578" s="22">
        <f t="shared" si="1"/>
        <v>32.99385461</v>
      </c>
      <c r="V578" s="103">
        <f>IF(G578="","",6.1078*(10^(((7.5*G578)/(237.3+G578)))))</f>
        <v>41.46264535</v>
      </c>
      <c r="W578" s="103">
        <f>IF(V578="","",(U578/V578)*100)</f>
        <v>79.57489043</v>
      </c>
      <c r="X578" s="103">
        <f>O576+L578-N578</f>
        <v>4.63</v>
      </c>
      <c r="Y578" s="91"/>
      <c r="Z578" s="92">
        <v>1.0</v>
      </c>
      <c r="AA578" s="92">
        <v>1.0</v>
      </c>
      <c r="AB578" s="92">
        <v>2.0</v>
      </c>
      <c r="AC578" s="93">
        <v>2.0</v>
      </c>
      <c r="AD578" s="88"/>
    </row>
    <row r="579" ht="15.75" customHeight="1">
      <c r="A579" s="4" t="s">
        <v>98</v>
      </c>
      <c r="B579" s="29">
        <v>44485.0</v>
      </c>
      <c r="C579" s="3">
        <v>0.625</v>
      </c>
      <c r="D579" s="74">
        <v>0.75</v>
      </c>
      <c r="E579" s="75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7"/>
      <c r="Q579" s="78"/>
      <c r="R579" s="79"/>
      <c r="S579" s="79"/>
      <c r="T579" s="79"/>
      <c r="U579" s="22" t="str">
        <f t="shared" si="1"/>
        <v/>
      </c>
      <c r="V579" s="79"/>
      <c r="W579" s="79"/>
      <c r="X579" s="80"/>
      <c r="Y579" s="81"/>
      <c r="Z579" s="82"/>
      <c r="AA579" s="82"/>
      <c r="AB579" s="82"/>
      <c r="AC579" s="83"/>
      <c r="AD579" s="78"/>
    </row>
    <row r="580" ht="15.75" customHeight="1">
      <c r="A580" s="8" t="s">
        <v>91</v>
      </c>
      <c r="B580" s="9">
        <v>44486.0</v>
      </c>
      <c r="C580" s="10">
        <v>0.375</v>
      </c>
      <c r="D580" s="84">
        <v>0.5</v>
      </c>
      <c r="E580" s="85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7"/>
      <c r="Q580" s="88"/>
      <c r="R580" s="89"/>
      <c r="S580" s="89"/>
      <c r="T580" s="89"/>
      <c r="U580" s="22" t="str">
        <f t="shared" si="1"/>
        <v/>
      </c>
      <c r="V580" s="89"/>
      <c r="W580" s="89"/>
      <c r="X580" s="90"/>
      <c r="Y580" s="91"/>
      <c r="Z580" s="92"/>
      <c r="AA580" s="92"/>
      <c r="AB580" s="92"/>
      <c r="AC580" s="93"/>
      <c r="AD580" s="88"/>
    </row>
    <row r="581" ht="15.75" customHeight="1">
      <c r="A581" s="4" t="s">
        <v>91</v>
      </c>
      <c r="B581" s="29">
        <v>44486.0</v>
      </c>
      <c r="C581" s="3">
        <v>0.625</v>
      </c>
      <c r="D581" s="74">
        <v>0.75</v>
      </c>
      <c r="E581" s="75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7"/>
      <c r="Q581" s="78"/>
      <c r="R581" s="79"/>
      <c r="S581" s="79"/>
      <c r="T581" s="79"/>
      <c r="U581" s="22" t="str">
        <f t="shared" si="1"/>
        <v/>
      </c>
      <c r="V581" s="79"/>
      <c r="W581" s="79"/>
      <c r="X581" s="80"/>
      <c r="Y581" s="81"/>
      <c r="Z581" s="82"/>
      <c r="AA581" s="82"/>
      <c r="AB581" s="82"/>
      <c r="AC581" s="83"/>
      <c r="AD581" s="78"/>
    </row>
    <row r="582" ht="15.75" customHeight="1">
      <c r="A582" s="8" t="s">
        <v>64</v>
      </c>
      <c r="B582" s="9">
        <v>44487.0</v>
      </c>
      <c r="C582" s="10">
        <v>0.375</v>
      </c>
      <c r="D582" s="84">
        <v>0.5</v>
      </c>
      <c r="E582" s="85">
        <v>33.8</v>
      </c>
      <c r="F582" s="86">
        <v>21.2</v>
      </c>
      <c r="G582" s="86">
        <v>29.8</v>
      </c>
      <c r="H582" s="86">
        <v>27.6</v>
      </c>
      <c r="I582" s="86">
        <v>1.5</v>
      </c>
      <c r="J582" s="86" t="s">
        <v>61</v>
      </c>
      <c r="K582" s="86">
        <v>28.1</v>
      </c>
      <c r="L582" s="86">
        <v>5.75</v>
      </c>
      <c r="M582" s="86"/>
      <c r="N582" s="86">
        <v>63.7</v>
      </c>
      <c r="O582" s="86"/>
      <c r="P582" s="87"/>
      <c r="Q582" s="102">
        <f>E584</f>
        <v>33.4</v>
      </c>
      <c r="R582" s="103">
        <f>F582</f>
        <v>21.2</v>
      </c>
      <c r="S582" s="103">
        <f>(Q582+R582)/2</f>
        <v>27.3</v>
      </c>
      <c r="T582" s="103">
        <f>IF(H582="","",6.1078*(10^(((7.5*H582)/(237.3+H582)))))</f>
        <v>36.92425667</v>
      </c>
      <c r="U582" s="22">
        <f t="shared" si="1"/>
        <v>35.16425667</v>
      </c>
      <c r="V582" s="103">
        <f>IF(G582="","",6.1078*(10^(((7.5*G582)/(237.3+G582)))))</f>
        <v>41.94208964</v>
      </c>
      <c r="W582" s="103">
        <f>IF(V582="","",(U582/V582)*100)</f>
        <v>83.84002078</v>
      </c>
      <c r="X582" s="103">
        <f>O578+L582-N582</f>
        <v>7.97</v>
      </c>
      <c r="Y582" s="91"/>
      <c r="Z582" s="92">
        <v>1.0</v>
      </c>
      <c r="AA582" s="92">
        <v>1.0</v>
      </c>
      <c r="AB582" s="92">
        <v>2.0</v>
      </c>
      <c r="AC582" s="93">
        <v>2.0</v>
      </c>
      <c r="AD582" s="88"/>
    </row>
    <row r="583" ht="15.75" customHeight="1">
      <c r="A583" s="4" t="s">
        <v>64</v>
      </c>
      <c r="B583" s="29">
        <v>44487.0</v>
      </c>
      <c r="C583" s="3">
        <v>0.625</v>
      </c>
      <c r="D583" s="74">
        <v>0.75</v>
      </c>
      <c r="E583" s="75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7"/>
      <c r="Q583" s="78"/>
      <c r="R583" s="79"/>
      <c r="S583" s="79"/>
      <c r="T583" s="79"/>
      <c r="U583" s="22" t="str">
        <f t="shared" si="1"/>
        <v/>
      </c>
      <c r="V583" s="79"/>
      <c r="W583" s="79"/>
      <c r="X583" s="80"/>
      <c r="Y583" s="81"/>
      <c r="Z583" s="82"/>
      <c r="AA583" s="82"/>
      <c r="AB583" s="82"/>
      <c r="AC583" s="83"/>
      <c r="AD583" s="78"/>
    </row>
    <row r="584" ht="15.75" customHeight="1">
      <c r="A584" s="8" t="s">
        <v>68</v>
      </c>
      <c r="B584" s="9">
        <v>44488.0</v>
      </c>
      <c r="C584" s="10">
        <v>0.375</v>
      </c>
      <c r="D584" s="84">
        <v>0.5</v>
      </c>
      <c r="E584" s="85">
        <v>33.4</v>
      </c>
      <c r="F584" s="86">
        <v>21.0</v>
      </c>
      <c r="G584" s="86">
        <v>29.6</v>
      </c>
      <c r="H584" s="86">
        <v>27.4</v>
      </c>
      <c r="I584" s="86">
        <v>1.3</v>
      </c>
      <c r="J584" s="86" t="s">
        <v>70</v>
      </c>
      <c r="K584" s="86">
        <v>28.5</v>
      </c>
      <c r="L584" s="86">
        <v>24.25</v>
      </c>
      <c r="M584" s="86"/>
      <c r="N584" s="86">
        <v>80.14</v>
      </c>
      <c r="O584" s="86"/>
      <c r="P584" s="87"/>
      <c r="Q584" s="102">
        <f>E586</f>
        <v>34.6</v>
      </c>
      <c r="R584" s="103">
        <f>F584</f>
        <v>21</v>
      </c>
      <c r="S584" s="103">
        <f>(Q584+R584)/2</f>
        <v>27.8</v>
      </c>
      <c r="T584" s="103">
        <f>IF(H584="","",6.1078*(10^(((7.5*H584)/(237.3+H584)))))</f>
        <v>36.49517019</v>
      </c>
      <c r="U584" s="22">
        <f t="shared" si="1"/>
        <v>34.73517019</v>
      </c>
      <c r="V584" s="103">
        <f>IF(G584="","",6.1078*(10^(((7.5*G584)/(237.3+G584)))))</f>
        <v>41.46264535</v>
      </c>
      <c r="W584" s="103">
        <f>IF(V584="","",(U584/V584)*100)</f>
        <v>83.77461181</v>
      </c>
      <c r="X584" s="103">
        <f>N582+L584-N584</f>
        <v>7.81</v>
      </c>
      <c r="Y584" s="91"/>
      <c r="Z584" s="92">
        <v>1.0</v>
      </c>
      <c r="AA584" s="92">
        <v>1.0</v>
      </c>
      <c r="AB584" s="92">
        <v>2.0</v>
      </c>
      <c r="AC584" s="93">
        <v>2.0</v>
      </c>
      <c r="AD584" s="88"/>
    </row>
    <row r="585" ht="15.75" customHeight="1">
      <c r="A585" s="4" t="s">
        <v>68</v>
      </c>
      <c r="B585" s="29">
        <v>44488.0</v>
      </c>
      <c r="C585" s="3">
        <v>0.625</v>
      </c>
      <c r="D585" s="74">
        <v>0.75</v>
      </c>
      <c r="E585" s="75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7"/>
      <c r="Q585" s="78"/>
      <c r="R585" s="79"/>
      <c r="S585" s="79"/>
      <c r="T585" s="79"/>
      <c r="U585" s="22" t="str">
        <f t="shared" si="1"/>
        <v/>
      </c>
      <c r="V585" s="79"/>
      <c r="W585" s="79"/>
      <c r="X585" s="80"/>
      <c r="Y585" s="81"/>
      <c r="Z585" s="82"/>
      <c r="AA585" s="82"/>
      <c r="AB585" s="82"/>
      <c r="AC585" s="83"/>
      <c r="AD585" s="78"/>
    </row>
    <row r="586" ht="15.75" customHeight="1">
      <c r="A586" s="8" t="s">
        <v>38</v>
      </c>
      <c r="B586" s="9">
        <v>44489.0</v>
      </c>
      <c r="C586" s="10">
        <v>0.375</v>
      </c>
      <c r="D586" s="84">
        <v>0.5</v>
      </c>
      <c r="E586" s="85">
        <v>34.6</v>
      </c>
      <c r="F586" s="86">
        <v>22.6</v>
      </c>
      <c r="G586" s="86">
        <v>29.8</v>
      </c>
      <c r="H586" s="86">
        <v>27.2</v>
      </c>
      <c r="I586" s="86">
        <v>2.6</v>
      </c>
      <c r="J586" s="86" t="s">
        <v>61</v>
      </c>
      <c r="K586" s="86">
        <v>28.4</v>
      </c>
      <c r="L586" s="86">
        <v>0.0</v>
      </c>
      <c r="M586" s="86"/>
      <c r="N586" s="86">
        <v>74.44</v>
      </c>
      <c r="O586" s="86"/>
      <c r="P586" s="87"/>
      <c r="Q586" s="102">
        <f>E588</f>
        <v>36.8</v>
      </c>
      <c r="R586" s="103">
        <f>F586</f>
        <v>22.6</v>
      </c>
      <c r="S586" s="103">
        <f>(Q586+R586)/2</f>
        <v>29.7</v>
      </c>
      <c r="T586" s="103">
        <f>IF(H586="","",6.1078*(10^(((7.5*H586)/(237.3+H586)))))</f>
        <v>36.07043238</v>
      </c>
      <c r="U586" s="22">
        <f t="shared" si="1"/>
        <v>33.99043238</v>
      </c>
      <c r="V586" s="103">
        <f>IF(G586="","",6.1078*(10^(((7.5*G586)/(237.3+G586)))))</f>
        <v>41.94208964</v>
      </c>
      <c r="W586" s="103">
        <f>IF(V586="","",(U586/V586)*100)</f>
        <v>81.04134217</v>
      </c>
      <c r="X586" s="103">
        <f>N584+L586-N586</f>
        <v>5.7</v>
      </c>
      <c r="Y586" s="91"/>
      <c r="Z586" s="92">
        <v>1.0</v>
      </c>
      <c r="AA586" s="92">
        <v>1.0</v>
      </c>
      <c r="AB586" s="92">
        <v>2.0</v>
      </c>
      <c r="AC586" s="93">
        <v>2.0</v>
      </c>
      <c r="AD586" s="88"/>
    </row>
    <row r="587" ht="15.75" customHeight="1">
      <c r="A587" s="4" t="s">
        <v>38</v>
      </c>
      <c r="B587" s="29">
        <v>44489.0</v>
      </c>
      <c r="C587" s="3">
        <v>0.625</v>
      </c>
      <c r="D587" s="74">
        <v>0.75</v>
      </c>
      <c r="E587" s="75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7"/>
      <c r="Q587" s="78"/>
      <c r="R587" s="79"/>
      <c r="S587" s="79"/>
      <c r="T587" s="79"/>
      <c r="U587" s="22" t="str">
        <f t="shared" si="1"/>
        <v/>
      </c>
      <c r="V587" s="79"/>
      <c r="W587" s="79"/>
      <c r="X587" s="80"/>
      <c r="Y587" s="81"/>
      <c r="Z587" s="82"/>
      <c r="AA587" s="82"/>
      <c r="AB587" s="82"/>
      <c r="AC587" s="83"/>
      <c r="AD587" s="78"/>
    </row>
    <row r="588" ht="15.75" customHeight="1">
      <c r="A588" s="8" t="s">
        <v>48</v>
      </c>
      <c r="B588" s="9">
        <v>44490.0</v>
      </c>
      <c r="C588" s="10">
        <v>0.375</v>
      </c>
      <c r="D588" s="84">
        <v>0.5</v>
      </c>
      <c r="E588" s="85">
        <v>36.8</v>
      </c>
      <c r="F588" s="86">
        <v>23.2</v>
      </c>
      <c r="G588" s="86">
        <v>30.4</v>
      </c>
      <c r="H588" s="86">
        <v>27.4</v>
      </c>
      <c r="I588" s="86">
        <v>2.8</v>
      </c>
      <c r="J588" s="86" t="s">
        <v>61</v>
      </c>
      <c r="K588" s="86">
        <v>29.0</v>
      </c>
      <c r="L588" s="86">
        <v>0.0</v>
      </c>
      <c r="M588" s="86"/>
      <c r="N588" s="86">
        <v>70.74</v>
      </c>
      <c r="O588" s="86"/>
      <c r="P588" s="87"/>
      <c r="Q588" s="102">
        <f>E590</f>
        <v>33</v>
      </c>
      <c r="R588" s="103">
        <f>F588</f>
        <v>23.2</v>
      </c>
      <c r="S588" s="103">
        <f>(Q588+R588)/2</f>
        <v>28.1</v>
      </c>
      <c r="T588" s="103">
        <f>IF(H588="","",6.1078*(10^(((7.5*H588)/(237.3+H588)))))</f>
        <v>36.49517019</v>
      </c>
      <c r="U588" s="22">
        <f t="shared" si="1"/>
        <v>34.09517019</v>
      </c>
      <c r="V588" s="103">
        <f>IF(G588="","",6.1078*(10^(((7.5*G588)/(237.3+G588)))))</f>
        <v>43.4094688</v>
      </c>
      <c r="W588" s="103">
        <f>IF(V588="","",(U588/V588)*100)</f>
        <v>78.5431638</v>
      </c>
      <c r="X588" s="103">
        <f>N586+L588-N588</f>
        <v>3.7</v>
      </c>
      <c r="Y588" s="91"/>
      <c r="Z588" s="92">
        <v>1.0</v>
      </c>
      <c r="AA588" s="92">
        <v>1.0</v>
      </c>
      <c r="AB588" s="92">
        <v>1.0</v>
      </c>
      <c r="AC588" s="93">
        <v>2.0</v>
      </c>
      <c r="AD588" s="88"/>
    </row>
    <row r="589" ht="15.75" customHeight="1">
      <c r="A589" s="4" t="s">
        <v>48</v>
      </c>
      <c r="B589" s="29">
        <v>44490.0</v>
      </c>
      <c r="C589" s="3">
        <v>0.625</v>
      </c>
      <c r="D589" s="74">
        <v>0.75</v>
      </c>
      <c r="E589" s="75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7"/>
      <c r="Q589" s="78"/>
      <c r="R589" s="79"/>
      <c r="S589" s="79"/>
      <c r="T589" s="79"/>
      <c r="U589" s="22" t="str">
        <f t="shared" si="1"/>
        <v/>
      </c>
      <c r="V589" s="79"/>
      <c r="W589" s="79"/>
      <c r="X589" s="80"/>
      <c r="Y589" s="81"/>
      <c r="Z589" s="82"/>
      <c r="AA589" s="82"/>
      <c r="AB589" s="82"/>
      <c r="AC589" s="83"/>
      <c r="AD589" s="78"/>
    </row>
    <row r="590" ht="15.75" customHeight="1">
      <c r="A590" s="8" t="s">
        <v>53</v>
      </c>
      <c r="B590" s="9">
        <v>44491.0</v>
      </c>
      <c r="C590" s="10">
        <v>0.375</v>
      </c>
      <c r="D590" s="84">
        <v>0.5</v>
      </c>
      <c r="E590" s="85">
        <v>33.0</v>
      </c>
      <c r="F590" s="86">
        <v>22.2</v>
      </c>
      <c r="G590" s="86">
        <v>30.0</v>
      </c>
      <c r="H590" s="86">
        <v>27.8</v>
      </c>
      <c r="I590" s="86">
        <v>2.0</v>
      </c>
      <c r="J590" s="86" t="s">
        <v>70</v>
      </c>
      <c r="K590" s="86">
        <v>28.8</v>
      </c>
      <c r="L590" s="86">
        <v>3.25</v>
      </c>
      <c r="M590" s="86"/>
      <c r="N590" s="86">
        <v>69.66</v>
      </c>
      <c r="O590" s="86"/>
      <c r="P590" s="87"/>
      <c r="Q590" s="102">
        <f>E592</f>
        <v>33.6</v>
      </c>
      <c r="R590" s="103">
        <f>F590</f>
        <v>22.2</v>
      </c>
      <c r="S590" s="103">
        <f>(Q590+R590)/2</f>
        <v>27.9</v>
      </c>
      <c r="T590" s="103">
        <f>IF(H590="","",6.1078*(10^(((7.5*H590)/(237.3+H590)))))</f>
        <v>37.3577292</v>
      </c>
      <c r="U590" s="22">
        <f t="shared" si="1"/>
        <v>35.5977292</v>
      </c>
      <c r="V590" s="103">
        <f>IF(G590="","",6.1078*(10^(((7.5*G590)/(237.3+G590)))))</f>
        <v>42.42634795</v>
      </c>
      <c r="W590" s="103">
        <f>IF(V590="","",(U590/V590)*100)</f>
        <v>83.9047689</v>
      </c>
      <c r="X590" s="103">
        <f>N588+L590-N590</f>
        <v>4.33</v>
      </c>
      <c r="Y590" s="91"/>
      <c r="Z590" s="92">
        <v>1.0</v>
      </c>
      <c r="AA590" s="92">
        <v>1.0</v>
      </c>
      <c r="AB590" s="92">
        <v>2.0</v>
      </c>
      <c r="AC590" s="93">
        <v>2.0</v>
      </c>
      <c r="AD590" s="88"/>
    </row>
    <row r="591" ht="15.75" customHeight="1">
      <c r="A591" s="4" t="s">
        <v>53</v>
      </c>
      <c r="B591" s="29">
        <v>44491.0</v>
      </c>
      <c r="C591" s="3">
        <v>0.625</v>
      </c>
      <c r="D591" s="74">
        <v>0.75</v>
      </c>
      <c r="E591" s="75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7"/>
      <c r="Q591" s="78"/>
      <c r="R591" s="79"/>
      <c r="S591" s="79"/>
      <c r="T591" s="79"/>
      <c r="U591" s="22" t="str">
        <f t="shared" si="1"/>
        <v/>
      </c>
      <c r="V591" s="79"/>
      <c r="W591" s="79"/>
      <c r="X591" s="80"/>
      <c r="Y591" s="81"/>
      <c r="Z591" s="82"/>
      <c r="AA591" s="82"/>
      <c r="AB591" s="82"/>
      <c r="AC591" s="83"/>
      <c r="AD591" s="78"/>
    </row>
    <row r="592" ht="15.75" customHeight="1">
      <c r="A592" s="8" t="s">
        <v>98</v>
      </c>
      <c r="B592" s="9">
        <v>44492.0</v>
      </c>
      <c r="C592" s="10">
        <v>0.375</v>
      </c>
      <c r="D592" s="84">
        <v>0.5</v>
      </c>
      <c r="E592" s="85">
        <v>33.6</v>
      </c>
      <c r="F592" s="86">
        <v>22.6</v>
      </c>
      <c r="G592" s="86">
        <v>29.0</v>
      </c>
      <c r="H592" s="86">
        <v>27.2</v>
      </c>
      <c r="I592" s="86">
        <v>1.3</v>
      </c>
      <c r="J592" s="86" t="s">
        <v>54</v>
      </c>
      <c r="K592" s="86">
        <v>29.5</v>
      </c>
      <c r="L592" s="86">
        <v>2.25</v>
      </c>
      <c r="M592" s="86"/>
      <c r="N592" s="86">
        <v>67.0</v>
      </c>
      <c r="O592" s="86"/>
      <c r="P592" s="87"/>
      <c r="Q592" s="102">
        <f>E594</f>
        <v>33.8</v>
      </c>
      <c r="R592" s="103">
        <f>F592</f>
        <v>22.6</v>
      </c>
      <c r="S592" s="103">
        <f>(Q592+R592)/2</f>
        <v>28.2</v>
      </c>
      <c r="T592" s="103">
        <f>IF(H592="","",6.1078*(10^(((7.5*H592)/(237.3+H592)))))</f>
        <v>36.07043238</v>
      </c>
      <c r="U592" s="22">
        <f t="shared" si="1"/>
        <v>34.63043238</v>
      </c>
      <c r="V592" s="103">
        <f>IF(G592="","",6.1078*(10^(((7.5*G592)/(237.3+G592)))))</f>
        <v>40.05279577</v>
      </c>
      <c r="W592" s="103">
        <f>IF(V592="","",(U592/V592)*100)</f>
        <v>86.4619603</v>
      </c>
      <c r="X592" s="103">
        <f>N590+L592-N592</f>
        <v>4.91</v>
      </c>
      <c r="Y592" s="91"/>
      <c r="Z592" s="92">
        <v>1.0</v>
      </c>
      <c r="AA592" s="92">
        <v>1.0</v>
      </c>
      <c r="AB592" s="92">
        <v>2.0</v>
      </c>
      <c r="AC592" s="93">
        <v>2.0</v>
      </c>
      <c r="AD592" s="88"/>
    </row>
    <row r="593" ht="15.75" customHeight="1">
      <c r="A593" s="4" t="s">
        <v>98</v>
      </c>
      <c r="B593" s="29">
        <v>44492.0</v>
      </c>
      <c r="C593" s="3">
        <v>0.625</v>
      </c>
      <c r="D593" s="74">
        <v>0.75</v>
      </c>
      <c r="E593" s="75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7"/>
      <c r="Q593" s="78"/>
      <c r="R593" s="79"/>
      <c r="S593" s="79"/>
      <c r="T593" s="79"/>
      <c r="U593" s="22" t="str">
        <f t="shared" si="1"/>
        <v/>
      </c>
      <c r="V593" s="79"/>
      <c r="W593" s="79"/>
      <c r="X593" s="80"/>
      <c r="Y593" s="81"/>
      <c r="Z593" s="82"/>
      <c r="AA593" s="82"/>
      <c r="AB593" s="82"/>
      <c r="AC593" s="83"/>
      <c r="AD593" s="78"/>
    </row>
    <row r="594" ht="15.75" customHeight="1">
      <c r="A594" s="8" t="s">
        <v>91</v>
      </c>
      <c r="B594" s="9">
        <v>44493.0</v>
      </c>
      <c r="C594" s="10">
        <v>0.375</v>
      </c>
      <c r="D594" s="84">
        <v>0.5</v>
      </c>
      <c r="E594" s="85">
        <v>33.8</v>
      </c>
      <c r="F594" s="86">
        <v>21.5</v>
      </c>
      <c r="G594" s="86">
        <v>30.2</v>
      </c>
      <c r="H594" s="86">
        <v>27.2</v>
      </c>
      <c r="I594" s="86">
        <v>3.6</v>
      </c>
      <c r="J594" s="86" t="s">
        <v>70</v>
      </c>
      <c r="K594" s="86">
        <v>29.3</v>
      </c>
      <c r="L594" s="86">
        <v>4.75</v>
      </c>
      <c r="M594" s="86"/>
      <c r="N594" s="86">
        <v>66.58</v>
      </c>
      <c r="O594" s="86"/>
      <c r="P594" s="87"/>
      <c r="Q594" s="102">
        <f>E596</f>
        <v>34.8</v>
      </c>
      <c r="R594" s="103">
        <f>F594</f>
        <v>21.5</v>
      </c>
      <c r="S594" s="103">
        <f>(Q594+R594)/2</f>
        <v>28.15</v>
      </c>
      <c r="T594" s="103">
        <f>IF(H594="","",6.1078*(10^(((7.5*H594)/(237.3+H594)))))</f>
        <v>36.07043238</v>
      </c>
      <c r="U594" s="22">
        <f t="shared" si="1"/>
        <v>33.67043238</v>
      </c>
      <c r="V594" s="103">
        <f>IF(G594="","",6.1078*(10^(((7.5*G594)/(237.3+G594)))))</f>
        <v>42.91546075</v>
      </c>
      <c r="W594" s="103">
        <f>IF(V594="","",(U594/V594)*100)</f>
        <v>78.457581</v>
      </c>
      <c r="X594" s="103">
        <f>N592+L594-N594</f>
        <v>5.17</v>
      </c>
      <c r="Y594" s="91"/>
      <c r="Z594" s="92">
        <v>1.0</v>
      </c>
      <c r="AA594" s="92">
        <v>1.0</v>
      </c>
      <c r="AB594" s="92">
        <v>3.0</v>
      </c>
      <c r="AC594" s="93">
        <v>2.0</v>
      </c>
      <c r="AD594" s="88"/>
    </row>
    <row r="595" ht="15.75" customHeight="1">
      <c r="A595" s="4" t="s">
        <v>91</v>
      </c>
      <c r="B595" s="29">
        <v>44493.0</v>
      </c>
      <c r="C595" s="3">
        <v>0.625</v>
      </c>
      <c r="D595" s="74">
        <v>0.75</v>
      </c>
      <c r="E595" s="75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7"/>
      <c r="Q595" s="78"/>
      <c r="R595" s="79"/>
      <c r="S595" s="79"/>
      <c r="T595" s="79"/>
      <c r="U595" s="22" t="str">
        <f t="shared" si="1"/>
        <v/>
      </c>
      <c r="V595" s="79"/>
      <c r="W595" s="79"/>
      <c r="X595" s="80"/>
      <c r="Y595" s="81"/>
      <c r="Z595" s="82"/>
      <c r="AA595" s="82"/>
      <c r="AB595" s="82"/>
      <c r="AC595" s="83"/>
      <c r="AD595" s="78"/>
    </row>
    <row r="596" ht="15.75" customHeight="1">
      <c r="A596" s="8" t="s">
        <v>64</v>
      </c>
      <c r="B596" s="9">
        <v>44494.0</v>
      </c>
      <c r="C596" s="10">
        <v>0.375</v>
      </c>
      <c r="D596" s="84">
        <v>0.5</v>
      </c>
      <c r="E596" s="85">
        <v>34.8</v>
      </c>
      <c r="F596" s="86">
        <v>22.2</v>
      </c>
      <c r="G596" s="86">
        <v>29.8</v>
      </c>
      <c r="H596" s="86">
        <v>27.4</v>
      </c>
      <c r="I596" s="86">
        <v>3.7</v>
      </c>
      <c r="J596" s="86" t="s">
        <v>70</v>
      </c>
      <c r="K596" s="86">
        <v>29.8</v>
      </c>
      <c r="L596" s="86">
        <v>0.0</v>
      </c>
      <c r="M596" s="86"/>
      <c r="N596" s="86">
        <v>61.58</v>
      </c>
      <c r="O596" s="86"/>
      <c r="P596" s="87"/>
      <c r="Q596" s="102">
        <f>E598</f>
        <v>35.4</v>
      </c>
      <c r="R596" s="103">
        <f>F596</f>
        <v>22.2</v>
      </c>
      <c r="S596" s="103">
        <f>(Q596+R596)/2</f>
        <v>28.8</v>
      </c>
      <c r="T596" s="103">
        <f>IF(H596="","",6.1078*(10^(((7.5*H596)/(237.3+H596)))))</f>
        <v>36.49517019</v>
      </c>
      <c r="U596" s="22">
        <f t="shared" si="1"/>
        <v>34.57517019</v>
      </c>
      <c r="V596" s="103">
        <f>IF(G596="","",6.1078*(10^(((7.5*G596)/(237.3+G596)))))</f>
        <v>41.94208964</v>
      </c>
      <c r="W596" s="103">
        <f>IF(V596="","",(U596/V596)*100)</f>
        <v>82.43549733</v>
      </c>
      <c r="X596" s="103">
        <f>N594+L596-N596</f>
        <v>5</v>
      </c>
      <c r="Y596" s="91"/>
      <c r="Z596" s="92">
        <v>1.0</v>
      </c>
      <c r="AA596" s="92">
        <v>1.0</v>
      </c>
      <c r="AB596" s="92">
        <v>1.0</v>
      </c>
      <c r="AC596" s="93">
        <v>2.0</v>
      </c>
      <c r="AD596" s="88"/>
    </row>
    <row r="597" ht="15.75" customHeight="1">
      <c r="A597" s="4" t="s">
        <v>64</v>
      </c>
      <c r="B597" s="29">
        <v>44494.0</v>
      </c>
      <c r="C597" s="3">
        <v>0.625</v>
      </c>
      <c r="D597" s="74">
        <v>0.75</v>
      </c>
      <c r="E597" s="75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7"/>
      <c r="Q597" s="78"/>
      <c r="R597" s="79"/>
      <c r="S597" s="79"/>
      <c r="T597" s="79"/>
      <c r="U597" s="22" t="str">
        <f t="shared" si="1"/>
        <v/>
      </c>
      <c r="V597" s="79"/>
      <c r="W597" s="79"/>
      <c r="X597" s="80"/>
      <c r="Y597" s="81"/>
      <c r="Z597" s="82"/>
      <c r="AA597" s="82"/>
      <c r="AB597" s="82"/>
      <c r="AC597" s="83"/>
      <c r="AD597" s="78"/>
    </row>
    <row r="598" ht="15.75" customHeight="1">
      <c r="A598" s="8" t="s">
        <v>68</v>
      </c>
      <c r="B598" s="9">
        <v>44495.0</v>
      </c>
      <c r="C598" s="10">
        <v>0.375</v>
      </c>
      <c r="D598" s="84">
        <v>0.5</v>
      </c>
      <c r="E598" s="85">
        <v>35.4</v>
      </c>
      <c r="F598" s="86">
        <v>21.6</v>
      </c>
      <c r="G598" s="86">
        <v>30.2</v>
      </c>
      <c r="H598" s="86">
        <v>27.6</v>
      </c>
      <c r="I598" s="86">
        <v>2.0</v>
      </c>
      <c r="J598" s="86" t="s">
        <v>70</v>
      </c>
      <c r="K598" s="86">
        <v>30.0</v>
      </c>
      <c r="L598" s="86">
        <v>0.0</v>
      </c>
      <c r="M598" s="86"/>
      <c r="N598" s="86">
        <v>55.46</v>
      </c>
      <c r="O598" s="86"/>
      <c r="P598" s="87"/>
      <c r="Q598" s="102">
        <f>E600</f>
        <v>33.6</v>
      </c>
      <c r="R598" s="103">
        <f>F598</f>
        <v>21.6</v>
      </c>
      <c r="S598" s="103">
        <f>(Q598+R598)/2</f>
        <v>27.6</v>
      </c>
      <c r="T598" s="103">
        <f>IF(H598="","",6.1078*(10^(((7.5*H598)/(237.3+H598)))))</f>
        <v>36.92425667</v>
      </c>
      <c r="U598" s="22">
        <f t="shared" si="1"/>
        <v>34.84425667</v>
      </c>
      <c r="V598" s="103">
        <f>IF(G598="","",6.1078*(10^(((7.5*G598)/(237.3+G598)))))</f>
        <v>42.91546075</v>
      </c>
      <c r="W598" s="103">
        <f>IF(V598="","",(U598/V598)*100)</f>
        <v>81.19278241</v>
      </c>
      <c r="X598" s="103">
        <f>N596+L598-N598</f>
        <v>6.12</v>
      </c>
      <c r="Y598" s="91"/>
      <c r="Z598" s="92">
        <v>1.0</v>
      </c>
      <c r="AA598" s="92">
        <v>1.0</v>
      </c>
      <c r="AB598" s="92">
        <v>1.0</v>
      </c>
      <c r="AC598" s="93">
        <v>2.0</v>
      </c>
      <c r="AD598" s="88"/>
    </row>
    <row r="599" ht="15.75" customHeight="1">
      <c r="A599" s="4" t="s">
        <v>68</v>
      </c>
      <c r="B599" s="29">
        <v>44495.0</v>
      </c>
      <c r="C599" s="3">
        <v>0.625</v>
      </c>
      <c r="D599" s="74">
        <v>0.75</v>
      </c>
      <c r="E599" s="75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7"/>
      <c r="Q599" s="78"/>
      <c r="R599" s="79"/>
      <c r="S599" s="79"/>
      <c r="T599" s="79"/>
      <c r="U599" s="22" t="str">
        <f t="shared" si="1"/>
        <v/>
      </c>
      <c r="V599" s="79"/>
      <c r="W599" s="79"/>
      <c r="X599" s="80"/>
      <c r="Y599" s="81"/>
      <c r="Z599" s="82"/>
      <c r="AA599" s="82"/>
      <c r="AB599" s="82"/>
      <c r="AC599" s="83"/>
      <c r="AD599" s="78"/>
    </row>
    <row r="600" ht="15.75" customHeight="1">
      <c r="A600" s="8" t="s">
        <v>38</v>
      </c>
      <c r="B600" s="9">
        <v>44496.0</v>
      </c>
      <c r="C600" s="10">
        <v>0.375</v>
      </c>
      <c r="D600" s="84">
        <v>0.5</v>
      </c>
      <c r="E600" s="85">
        <v>33.6</v>
      </c>
      <c r="F600" s="86">
        <v>21.8</v>
      </c>
      <c r="G600" s="86">
        <v>30.2</v>
      </c>
      <c r="H600" s="86">
        <v>26.8</v>
      </c>
      <c r="I600" s="86">
        <v>4.9</v>
      </c>
      <c r="J600" s="86" t="s">
        <v>61</v>
      </c>
      <c r="K600" s="86">
        <v>28.7</v>
      </c>
      <c r="L600" s="86">
        <v>1.75</v>
      </c>
      <c r="M600" s="86"/>
      <c r="N600" s="86">
        <v>52.86</v>
      </c>
      <c r="O600" s="86">
        <v>75.1</v>
      </c>
      <c r="P600" s="87"/>
      <c r="Q600" s="102">
        <f>E602</f>
        <v>33.8</v>
      </c>
      <c r="R600" s="103">
        <f>F600</f>
        <v>21.8</v>
      </c>
      <c r="S600" s="103">
        <f>(Q600+R600)/2</f>
        <v>27.8</v>
      </c>
      <c r="T600" s="103">
        <f>IF(H600="","",6.1078*(10^(((7.5*H600)/(237.3+H600)))))</f>
        <v>35.23385461</v>
      </c>
      <c r="U600" s="22">
        <f t="shared" si="1"/>
        <v>32.51385461</v>
      </c>
      <c r="V600" s="103">
        <f>IF(G600="","",6.1078*(10^(((7.5*G600)/(237.3+G600)))))</f>
        <v>42.91546075</v>
      </c>
      <c r="W600" s="103">
        <f>IF(V600="","",(U600/V600)*100)</f>
        <v>75.76256677</v>
      </c>
      <c r="X600" s="103">
        <f>N598+L600-N600</f>
        <v>4.35</v>
      </c>
      <c r="Y600" s="91"/>
      <c r="Z600" s="92">
        <v>1.0</v>
      </c>
      <c r="AA600" s="92">
        <v>1.0</v>
      </c>
      <c r="AB600" s="92">
        <v>1.0</v>
      </c>
      <c r="AC600" s="93">
        <v>2.0</v>
      </c>
      <c r="AD600" s="88"/>
    </row>
    <row r="601" ht="15.75" customHeight="1">
      <c r="A601" s="4" t="s">
        <v>38</v>
      </c>
      <c r="B601" s="29">
        <v>44496.0</v>
      </c>
      <c r="C601" s="3">
        <v>0.625</v>
      </c>
      <c r="D601" s="74">
        <v>0.75</v>
      </c>
      <c r="E601" s="75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7"/>
      <c r="Q601" s="78"/>
      <c r="R601" s="79"/>
      <c r="S601" s="79"/>
      <c r="T601" s="79"/>
      <c r="U601" s="22" t="str">
        <f t="shared" si="1"/>
        <v/>
      </c>
      <c r="V601" s="79"/>
      <c r="W601" s="79"/>
      <c r="X601" s="80"/>
      <c r="Y601" s="81"/>
      <c r="Z601" s="82"/>
      <c r="AA601" s="82"/>
      <c r="AB601" s="82"/>
      <c r="AC601" s="83"/>
      <c r="AD601" s="78"/>
    </row>
    <row r="602" ht="15.75" customHeight="1">
      <c r="A602" s="8" t="s">
        <v>48</v>
      </c>
      <c r="B602" s="9">
        <v>44497.0</v>
      </c>
      <c r="C602" s="10">
        <v>0.375</v>
      </c>
      <c r="D602" s="84">
        <v>0.5</v>
      </c>
      <c r="E602" s="85">
        <v>33.8</v>
      </c>
      <c r="F602" s="86">
        <v>21.4</v>
      </c>
      <c r="G602" s="86">
        <v>30.2</v>
      </c>
      <c r="H602" s="86">
        <v>27.2</v>
      </c>
      <c r="I602" s="86">
        <v>3.8</v>
      </c>
      <c r="J602" s="86" t="s">
        <v>61</v>
      </c>
      <c r="K602" s="86">
        <v>28.7</v>
      </c>
      <c r="L602" s="86">
        <v>0.0</v>
      </c>
      <c r="M602" s="86"/>
      <c r="N602" s="86">
        <v>69.58</v>
      </c>
      <c r="O602" s="86"/>
      <c r="P602" s="87"/>
      <c r="Q602" s="102">
        <f>E604</f>
        <v>33.8</v>
      </c>
      <c r="R602" s="103">
        <f>F602</f>
        <v>21.4</v>
      </c>
      <c r="S602" s="103">
        <f>(Q602+R602)/2</f>
        <v>27.6</v>
      </c>
      <c r="T602" s="103">
        <f>IF(H602="","",6.1078*(10^(((7.5*H602)/(237.3+H602)))))</f>
        <v>36.07043238</v>
      </c>
      <c r="U602" s="22">
        <f t="shared" si="1"/>
        <v>33.67043238</v>
      </c>
      <c r="V602" s="103">
        <f>IF(G602="","",6.1078*(10^(((7.5*G602)/(237.3+G602)))))</f>
        <v>42.91546075</v>
      </c>
      <c r="W602" s="103">
        <f>IF(V602="","",(U602/V602)*100)</f>
        <v>78.457581</v>
      </c>
      <c r="X602" s="103">
        <f>O600+L602-N602</f>
        <v>5.52</v>
      </c>
      <c r="Y602" s="91"/>
      <c r="Z602" s="92">
        <v>1.0</v>
      </c>
      <c r="AA602" s="92">
        <v>1.0</v>
      </c>
      <c r="AB602" s="92">
        <v>3.0</v>
      </c>
      <c r="AC602" s="93">
        <v>2.0</v>
      </c>
      <c r="AD602" s="88"/>
    </row>
    <row r="603" ht="15.75" customHeight="1">
      <c r="A603" s="4" t="s">
        <v>48</v>
      </c>
      <c r="B603" s="29">
        <v>44497.0</v>
      </c>
      <c r="C603" s="3">
        <v>0.625</v>
      </c>
      <c r="D603" s="74">
        <v>0.75</v>
      </c>
      <c r="E603" s="75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7"/>
      <c r="Q603" s="78"/>
      <c r="R603" s="79"/>
      <c r="S603" s="79"/>
      <c r="T603" s="79"/>
      <c r="U603" s="22" t="str">
        <f t="shared" si="1"/>
        <v/>
      </c>
      <c r="V603" s="79"/>
      <c r="W603" s="79"/>
      <c r="X603" s="80"/>
      <c r="Y603" s="81"/>
      <c r="Z603" s="82"/>
      <c r="AA603" s="82"/>
      <c r="AB603" s="82"/>
      <c r="AC603" s="83"/>
      <c r="AD603" s="78"/>
    </row>
    <row r="604" ht="15.75" customHeight="1">
      <c r="A604" s="8" t="s">
        <v>53</v>
      </c>
      <c r="B604" s="9">
        <v>44498.0</v>
      </c>
      <c r="C604" s="10">
        <v>0.375</v>
      </c>
      <c r="D604" s="84">
        <v>0.5</v>
      </c>
      <c r="E604" s="85">
        <v>33.8</v>
      </c>
      <c r="F604" s="86">
        <v>21.6</v>
      </c>
      <c r="G604" s="86">
        <v>28.2</v>
      </c>
      <c r="H604" s="86">
        <v>26.5</v>
      </c>
      <c r="I604" s="86">
        <v>0.8</v>
      </c>
      <c r="J604" s="86" t="s">
        <v>70</v>
      </c>
      <c r="K604" s="86">
        <v>28.5</v>
      </c>
      <c r="L604" s="86">
        <v>9.0</v>
      </c>
      <c r="M604" s="86"/>
      <c r="N604" s="86">
        <v>72.7</v>
      </c>
      <c r="O604" s="86"/>
      <c r="P604" s="87"/>
      <c r="Q604" s="102">
        <f>E606</f>
        <v>34</v>
      </c>
      <c r="R604" s="103">
        <f>F604</f>
        <v>21.6</v>
      </c>
      <c r="S604" s="103">
        <f>(Q604+R604)/2</f>
        <v>27.8</v>
      </c>
      <c r="T604" s="103">
        <f>IF(H604="","",6.1078*(10^(((7.5*H604)/(237.3+H604)))))</f>
        <v>34.61756235</v>
      </c>
      <c r="U604" s="22">
        <f t="shared" si="1"/>
        <v>33.25756235</v>
      </c>
      <c r="V604" s="103">
        <f>IF(G604="","",6.1078*(10^(((7.5*G604)/(237.3+G604)))))</f>
        <v>38.23798312</v>
      </c>
      <c r="W604" s="103">
        <f>IF(V604="","",(U604/V604)*100)</f>
        <v>86.97520016</v>
      </c>
      <c r="X604" s="103">
        <f>N602+L604-N604</f>
        <v>5.88</v>
      </c>
      <c r="Y604" s="91"/>
      <c r="Z604" s="92">
        <v>1.0</v>
      </c>
      <c r="AA604" s="92">
        <v>1.0</v>
      </c>
      <c r="AB604" s="92">
        <v>3.0</v>
      </c>
      <c r="AC604" s="93">
        <v>2.0</v>
      </c>
      <c r="AD604" s="88"/>
    </row>
    <row r="605" ht="15.75" customHeight="1">
      <c r="A605" s="4" t="s">
        <v>53</v>
      </c>
      <c r="B605" s="29">
        <v>44498.0</v>
      </c>
      <c r="C605" s="3">
        <v>0.625</v>
      </c>
      <c r="D605" s="74">
        <v>0.75</v>
      </c>
      <c r="E605" s="75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7"/>
      <c r="Q605" s="78"/>
      <c r="R605" s="79"/>
      <c r="S605" s="79"/>
      <c r="T605" s="79"/>
      <c r="U605" s="22" t="str">
        <f t="shared" si="1"/>
        <v/>
      </c>
      <c r="V605" s="79"/>
      <c r="W605" s="79"/>
      <c r="X605" s="80"/>
      <c r="Y605" s="81"/>
      <c r="Z605" s="82"/>
      <c r="AA605" s="82"/>
      <c r="AB605" s="82"/>
      <c r="AC605" s="83"/>
      <c r="AD605" s="78"/>
    </row>
    <row r="606" ht="15.75" customHeight="1">
      <c r="A606" s="8" t="s">
        <v>98</v>
      </c>
      <c r="B606" s="9">
        <v>44499.0</v>
      </c>
      <c r="C606" s="10">
        <v>0.375</v>
      </c>
      <c r="D606" s="84">
        <v>0.5</v>
      </c>
      <c r="E606" s="85">
        <v>34.0</v>
      </c>
      <c r="F606" s="86">
        <v>20.2</v>
      </c>
      <c r="G606" s="86">
        <v>30.4</v>
      </c>
      <c r="H606" s="86">
        <v>27.5</v>
      </c>
      <c r="I606" s="86">
        <v>3.3</v>
      </c>
      <c r="J606" s="86" t="s">
        <v>61</v>
      </c>
      <c r="K606" s="86">
        <v>28.5</v>
      </c>
      <c r="L606" s="86">
        <v>0.0</v>
      </c>
      <c r="M606" s="86"/>
      <c r="N606" s="86">
        <v>69.66</v>
      </c>
      <c r="O606" s="86"/>
      <c r="P606" s="87"/>
      <c r="Q606" s="102">
        <f>E608</f>
        <v>34</v>
      </c>
      <c r="R606" s="103">
        <f>F606</f>
        <v>20.2</v>
      </c>
      <c r="S606" s="103">
        <f>(Q606+R606)/2</f>
        <v>27.1</v>
      </c>
      <c r="T606" s="103">
        <f>IF(H606="","",6.1078*(10^(((7.5*H606)/(237.3+H606)))))</f>
        <v>36.70916751</v>
      </c>
      <c r="U606" s="22">
        <f t="shared" si="1"/>
        <v>34.38916751</v>
      </c>
      <c r="V606" s="103">
        <f>IF(G606="","",6.1078*(10^(((7.5*G606)/(237.3+G606)))))</f>
        <v>43.4094688</v>
      </c>
      <c r="W606" s="103">
        <f>IF(V606="","",(U606/V606)*100)</f>
        <v>79.22042924</v>
      </c>
      <c r="X606" s="103">
        <f>N604+L606-N606</f>
        <v>3.04</v>
      </c>
      <c r="Y606" s="91"/>
      <c r="Z606" s="92">
        <v>1.0</v>
      </c>
      <c r="AA606" s="92">
        <v>1.0</v>
      </c>
      <c r="AB606" s="92">
        <v>2.0</v>
      </c>
      <c r="AC606" s="93">
        <v>2.0</v>
      </c>
      <c r="AD606" s="88"/>
    </row>
    <row r="607" ht="15.75" customHeight="1">
      <c r="A607" s="4" t="s">
        <v>98</v>
      </c>
      <c r="B607" s="29">
        <v>44499.0</v>
      </c>
      <c r="C607" s="3">
        <v>0.625</v>
      </c>
      <c r="D607" s="74">
        <v>0.75</v>
      </c>
      <c r="E607" s="75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7"/>
      <c r="Q607" s="78"/>
      <c r="R607" s="79"/>
      <c r="S607" s="79"/>
      <c r="T607" s="79"/>
      <c r="U607" s="22" t="str">
        <f t="shared" si="1"/>
        <v/>
      </c>
      <c r="V607" s="79"/>
      <c r="W607" s="79"/>
      <c r="X607" s="80"/>
      <c r="Y607" s="81"/>
      <c r="Z607" s="82"/>
      <c r="AA607" s="82"/>
      <c r="AB607" s="82"/>
      <c r="AC607" s="83"/>
      <c r="AD607" s="78"/>
    </row>
    <row r="608" ht="15.75" customHeight="1">
      <c r="A608" s="8" t="s">
        <v>91</v>
      </c>
      <c r="B608" s="9">
        <v>44500.0</v>
      </c>
      <c r="C608" s="10">
        <v>0.375</v>
      </c>
      <c r="D608" s="84">
        <v>0.5</v>
      </c>
      <c r="E608" s="85">
        <v>34.0</v>
      </c>
      <c r="F608" s="86">
        <v>22.0</v>
      </c>
      <c r="G608" s="86">
        <v>29.2</v>
      </c>
      <c r="H608" s="86">
        <v>26.8</v>
      </c>
      <c r="I608" s="86">
        <v>0.8</v>
      </c>
      <c r="J608" s="86" t="s">
        <v>61</v>
      </c>
      <c r="K608" s="86">
        <v>29.2</v>
      </c>
      <c r="L608" s="86">
        <v>0.0</v>
      </c>
      <c r="M608" s="86"/>
      <c r="N608" s="86">
        <v>64.5</v>
      </c>
      <c r="O608" s="86"/>
      <c r="P608" s="87"/>
      <c r="Q608" s="102">
        <f>E610</f>
        <v>32.8</v>
      </c>
      <c r="R608" s="103">
        <f>F608</f>
        <v>22</v>
      </c>
      <c r="S608" s="103">
        <f>(Q608+R608)/2</f>
        <v>27.4</v>
      </c>
      <c r="T608" s="103">
        <f>IF(H608="","",6.1078*(10^(((7.5*H608)/(237.3+H608)))))</f>
        <v>35.23385461</v>
      </c>
      <c r="U608" s="22">
        <f t="shared" si="1"/>
        <v>33.31385461</v>
      </c>
      <c r="V608" s="103">
        <f>IF(G608="","",6.1078*(10^(((7.5*G608)/(237.3+G608)))))</f>
        <v>40.51803823</v>
      </c>
      <c r="W608" s="103">
        <f>IF(V608="","",(U608/V608)*100)</f>
        <v>82.21981138</v>
      </c>
      <c r="X608" s="103">
        <f>N606+L608-N608</f>
        <v>5.16</v>
      </c>
      <c r="Y608" s="91"/>
      <c r="Z608" s="92">
        <v>1.0</v>
      </c>
      <c r="AA608" s="92">
        <v>1.0</v>
      </c>
      <c r="AB608" s="92">
        <v>2.0</v>
      </c>
      <c r="AC608" s="93">
        <v>2.0</v>
      </c>
      <c r="AD608" s="88"/>
    </row>
    <row r="609" ht="15.75" customHeight="1">
      <c r="A609" s="4" t="s">
        <v>91</v>
      </c>
      <c r="B609" s="29">
        <v>44500.0</v>
      </c>
      <c r="C609" s="3">
        <v>0.625</v>
      </c>
      <c r="D609" s="74">
        <v>0.75</v>
      </c>
      <c r="E609" s="75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7"/>
      <c r="Q609" s="78"/>
      <c r="R609" s="79"/>
      <c r="S609" s="79"/>
      <c r="T609" s="79"/>
      <c r="U609" s="22" t="str">
        <f t="shared" si="1"/>
        <v/>
      </c>
      <c r="V609" s="79"/>
      <c r="W609" s="79"/>
      <c r="X609" s="80"/>
      <c r="Y609" s="81"/>
      <c r="Z609" s="82"/>
      <c r="AA609" s="82"/>
      <c r="AB609" s="82"/>
      <c r="AC609" s="83"/>
      <c r="AD609" s="78"/>
    </row>
    <row r="610" ht="15.75" customHeight="1">
      <c r="A610" s="8" t="s">
        <v>64</v>
      </c>
      <c r="B610" s="9">
        <v>44501.0</v>
      </c>
      <c r="C610" s="10">
        <v>0.375</v>
      </c>
      <c r="D610" s="84">
        <v>0.5</v>
      </c>
      <c r="E610" s="85">
        <v>32.8</v>
      </c>
      <c r="F610" s="86">
        <v>22.2</v>
      </c>
      <c r="G610" s="86">
        <v>29.6</v>
      </c>
      <c r="H610" s="86">
        <v>26.8</v>
      </c>
      <c r="I610" s="86">
        <v>2.9</v>
      </c>
      <c r="J610" s="86" t="s">
        <v>309</v>
      </c>
      <c r="K610" s="86">
        <v>29.2</v>
      </c>
      <c r="L610" s="86">
        <v>1.25</v>
      </c>
      <c r="M610" s="86"/>
      <c r="N610" s="86">
        <v>61.4</v>
      </c>
      <c r="O610" s="86"/>
      <c r="P610" s="87"/>
      <c r="Q610" s="102">
        <f>E612</f>
        <v>32.8</v>
      </c>
      <c r="R610" s="103">
        <f>F610</f>
        <v>22.2</v>
      </c>
      <c r="S610" s="103">
        <f>(Q610+R610)/2</f>
        <v>27.5</v>
      </c>
      <c r="T610" s="103">
        <f>IF(H610="","",6.1078*(10^(((7.5*H610)/(237.3+H610)))))</f>
        <v>35.23385461</v>
      </c>
      <c r="U610" s="22">
        <f t="shared" si="1"/>
        <v>32.99385461</v>
      </c>
      <c r="V610" s="103">
        <f>IF(G610="","",6.1078*(10^(((7.5*G610)/(237.3+G610)))))</f>
        <v>41.46264535</v>
      </c>
      <c r="W610" s="103">
        <f>IF(V610="","",(U610/V610)*100)</f>
        <v>79.57489043</v>
      </c>
      <c r="X610" s="103">
        <f>N608+L610-N610</f>
        <v>4.35</v>
      </c>
      <c r="Y610" s="91"/>
      <c r="Z610" s="92">
        <v>1.0</v>
      </c>
      <c r="AA610" s="92">
        <v>1.0</v>
      </c>
      <c r="AB610" s="92">
        <v>2.0</v>
      </c>
      <c r="AC610" s="93">
        <v>2.0</v>
      </c>
      <c r="AD610" s="88"/>
    </row>
    <row r="611" ht="15.75" customHeight="1">
      <c r="A611" s="4" t="s">
        <v>64</v>
      </c>
      <c r="B611" s="29">
        <v>44501.0</v>
      </c>
      <c r="C611" s="3">
        <v>0.625</v>
      </c>
      <c r="D611" s="74">
        <v>0.75</v>
      </c>
      <c r="E611" s="75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7"/>
      <c r="Q611" s="78"/>
      <c r="R611" s="79"/>
      <c r="S611" s="79"/>
      <c r="T611" s="79"/>
      <c r="U611" s="22" t="str">
        <f t="shared" si="1"/>
        <v/>
      </c>
      <c r="V611" s="79"/>
      <c r="W611" s="79"/>
      <c r="X611" s="80"/>
      <c r="Y611" s="81"/>
      <c r="Z611" s="82"/>
      <c r="AA611" s="82"/>
      <c r="AB611" s="82"/>
      <c r="AC611" s="83"/>
      <c r="AD611" s="78"/>
    </row>
    <row r="612" ht="15.75" customHeight="1">
      <c r="A612" s="8" t="s">
        <v>68</v>
      </c>
      <c r="B612" s="9">
        <v>44502.0</v>
      </c>
      <c r="C612" s="10">
        <v>0.375</v>
      </c>
      <c r="D612" s="84">
        <v>0.5</v>
      </c>
      <c r="E612" s="85">
        <v>32.8</v>
      </c>
      <c r="F612" s="86">
        <v>21.4</v>
      </c>
      <c r="G612" s="86">
        <v>29.8</v>
      </c>
      <c r="H612" s="86">
        <v>27.1</v>
      </c>
      <c r="I612" s="86">
        <v>2.6</v>
      </c>
      <c r="J612" s="86" t="s">
        <v>61</v>
      </c>
      <c r="K612" s="86">
        <v>28.6</v>
      </c>
      <c r="L612" s="86">
        <v>8.5</v>
      </c>
      <c r="M612" s="86"/>
      <c r="N612" s="86">
        <v>66.41</v>
      </c>
      <c r="O612" s="86"/>
      <c r="P612" s="87"/>
      <c r="Q612" s="102">
        <f>E614</f>
        <v>33.8</v>
      </c>
      <c r="R612" s="103">
        <f>F612</f>
        <v>21.4</v>
      </c>
      <c r="S612" s="103">
        <f>(Q612+R612)/2</f>
        <v>27.6</v>
      </c>
      <c r="T612" s="103">
        <f>IF(H612="","",6.1078*(10^(((7.5*H612)/(237.3+H612)))))</f>
        <v>35.85968262</v>
      </c>
      <c r="U612" s="22">
        <f t="shared" si="1"/>
        <v>33.69968262</v>
      </c>
      <c r="V612" s="103">
        <f>IF(G612="","",6.1078*(10^(((7.5*G612)/(237.3+G612)))))</f>
        <v>41.94208964</v>
      </c>
      <c r="W612" s="103">
        <f>IF(V612="","",(U612/V612)*100)</f>
        <v>80.34812503</v>
      </c>
      <c r="X612" s="103">
        <f>N610+L612-N612</f>
        <v>3.49</v>
      </c>
      <c r="Y612" s="91"/>
      <c r="Z612" s="92">
        <v>1.0</v>
      </c>
      <c r="AA612" s="92">
        <v>1.0</v>
      </c>
      <c r="AB612" s="92">
        <v>2.0</v>
      </c>
      <c r="AC612" s="93">
        <v>2.0</v>
      </c>
      <c r="AD612" s="88"/>
    </row>
    <row r="613" ht="15.75" customHeight="1">
      <c r="A613" s="4" t="s">
        <v>68</v>
      </c>
      <c r="B613" s="29">
        <v>44502.0</v>
      </c>
      <c r="C613" s="3">
        <v>0.625</v>
      </c>
      <c r="D613" s="74">
        <v>0.75</v>
      </c>
      <c r="E613" s="75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7"/>
      <c r="Q613" s="78"/>
      <c r="R613" s="79"/>
      <c r="S613" s="79"/>
      <c r="T613" s="79"/>
      <c r="U613" s="22" t="str">
        <f t="shared" si="1"/>
        <v/>
      </c>
      <c r="V613" s="79"/>
      <c r="W613" s="79"/>
      <c r="X613" s="80"/>
      <c r="Y613" s="81"/>
      <c r="Z613" s="82"/>
      <c r="AA613" s="82"/>
      <c r="AB613" s="82"/>
      <c r="AC613" s="83"/>
      <c r="AD613" s="78"/>
    </row>
    <row r="614" ht="15.75" customHeight="1">
      <c r="A614" s="8" t="s">
        <v>38</v>
      </c>
      <c r="B614" s="9">
        <v>44503.0</v>
      </c>
      <c r="C614" s="10">
        <v>0.375</v>
      </c>
      <c r="D614" s="84">
        <v>0.5</v>
      </c>
      <c r="E614" s="85">
        <v>33.8</v>
      </c>
      <c r="F614" s="86">
        <v>21.6</v>
      </c>
      <c r="G614" s="86">
        <v>29.7</v>
      </c>
      <c r="H614" s="86">
        <v>27.1</v>
      </c>
      <c r="I614" s="86">
        <v>2.7</v>
      </c>
      <c r="J614" s="86" t="s">
        <v>70</v>
      </c>
      <c r="K614" s="86">
        <v>28.6</v>
      </c>
      <c r="L614" s="86">
        <v>0.0</v>
      </c>
      <c r="M614" s="86"/>
      <c r="N614" s="86">
        <v>62.64</v>
      </c>
      <c r="O614" s="86">
        <v>69.58</v>
      </c>
      <c r="P614" s="87"/>
      <c r="Q614" s="102">
        <f>E616</f>
        <v>30.8</v>
      </c>
      <c r="R614" s="103">
        <f>F614</f>
        <v>21.6</v>
      </c>
      <c r="S614" s="103">
        <f>(Q614+R614)/2</f>
        <v>26.2</v>
      </c>
      <c r="T614" s="103">
        <f>IF(H614="","",6.1078*(10^(((7.5*H614)/(237.3+H614)))))</f>
        <v>35.85968262</v>
      </c>
      <c r="U614" s="22">
        <f t="shared" si="1"/>
        <v>33.77968262</v>
      </c>
      <c r="V614" s="103">
        <f>IF(G614="","",6.1078*(10^(((7.5*G614)/(237.3+G614)))))</f>
        <v>41.70176826</v>
      </c>
      <c r="W614" s="103">
        <f>IF(V614="","",(U614/V614)*100)</f>
        <v>81.00299827</v>
      </c>
      <c r="X614" s="103">
        <f>N612+L614-N614</f>
        <v>3.77</v>
      </c>
      <c r="Y614" s="91"/>
      <c r="Z614" s="92">
        <v>1.0</v>
      </c>
      <c r="AA614" s="92">
        <v>1.0</v>
      </c>
      <c r="AB614" s="92">
        <v>1.0</v>
      </c>
      <c r="AC614" s="93">
        <v>2.0</v>
      </c>
      <c r="AD614" s="88"/>
    </row>
    <row r="615" ht="15.75" customHeight="1">
      <c r="A615" s="4" t="s">
        <v>38</v>
      </c>
      <c r="B615" s="29">
        <v>44503.0</v>
      </c>
      <c r="C615" s="3">
        <v>0.625</v>
      </c>
      <c r="D615" s="74">
        <v>0.75</v>
      </c>
      <c r="E615" s="75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7"/>
      <c r="Q615" s="78"/>
      <c r="R615" s="79"/>
      <c r="S615" s="79"/>
      <c r="T615" s="79"/>
      <c r="U615" s="22" t="str">
        <f t="shared" si="1"/>
        <v/>
      </c>
      <c r="V615" s="79"/>
      <c r="W615" s="79"/>
      <c r="X615" s="80"/>
      <c r="Y615" s="81"/>
      <c r="Z615" s="82"/>
      <c r="AA615" s="82"/>
      <c r="AB615" s="82"/>
      <c r="AC615" s="83"/>
      <c r="AD615" s="78"/>
    </row>
    <row r="616" ht="15.75" customHeight="1">
      <c r="A616" s="8" t="s">
        <v>48</v>
      </c>
      <c r="B616" s="9">
        <v>44504.0</v>
      </c>
      <c r="C616" s="10">
        <v>0.375</v>
      </c>
      <c r="D616" s="84">
        <v>0.5</v>
      </c>
      <c r="E616" s="85">
        <v>30.8</v>
      </c>
      <c r="F616" s="86">
        <v>21.2</v>
      </c>
      <c r="G616" s="86">
        <v>30.6</v>
      </c>
      <c r="H616" s="86">
        <v>27.8</v>
      </c>
      <c r="I616" s="86">
        <v>3.0</v>
      </c>
      <c r="J616" s="86" t="s">
        <v>61</v>
      </c>
      <c r="K616" s="86">
        <v>28.2</v>
      </c>
      <c r="L616" s="86">
        <v>2.5</v>
      </c>
      <c r="M616" s="86"/>
      <c r="N616" s="86">
        <v>65.04</v>
      </c>
      <c r="O616" s="86"/>
      <c r="P616" s="87"/>
      <c r="Q616" s="102">
        <f>E618</f>
        <v>30.1</v>
      </c>
      <c r="R616" s="103">
        <f>F616</f>
        <v>21.2</v>
      </c>
      <c r="S616" s="103">
        <f>(Q616+R616)/2</f>
        <v>25.65</v>
      </c>
      <c r="T616" s="103">
        <f>IF(H616="","",6.1078*(10^(((7.5*H616)/(237.3+H616)))))</f>
        <v>37.3577292</v>
      </c>
      <c r="U616" s="22">
        <f t="shared" si="1"/>
        <v>35.1177292</v>
      </c>
      <c r="V616" s="103">
        <f>IF(G616="","",6.1078*(10^(((7.5*G616)/(237.3+G616)))))</f>
        <v>43.90841311</v>
      </c>
      <c r="W616" s="103">
        <f>IF(V616="","",(U616/V616)*100)</f>
        <v>79.97949986</v>
      </c>
      <c r="X616" s="103">
        <f>O614+L616-N616</f>
        <v>7.04</v>
      </c>
      <c r="Y616" s="91"/>
      <c r="Z616" s="92">
        <v>1.0</v>
      </c>
      <c r="AA616" s="92">
        <v>1.0</v>
      </c>
      <c r="AB616" s="92">
        <v>2.0</v>
      </c>
      <c r="AC616" s="93">
        <v>2.0</v>
      </c>
      <c r="AD616" s="88"/>
    </row>
    <row r="617" ht="15.75" customHeight="1">
      <c r="A617" s="4" t="s">
        <v>48</v>
      </c>
      <c r="B617" s="29">
        <v>44504.0</v>
      </c>
      <c r="C617" s="3">
        <v>0.625</v>
      </c>
      <c r="D617" s="74">
        <v>0.75</v>
      </c>
      <c r="E617" s="75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7"/>
      <c r="Q617" s="78"/>
      <c r="R617" s="79"/>
      <c r="S617" s="79"/>
      <c r="T617" s="79"/>
      <c r="U617" s="22" t="str">
        <f t="shared" si="1"/>
        <v/>
      </c>
      <c r="V617" s="79"/>
      <c r="W617" s="79"/>
      <c r="X617" s="80"/>
      <c r="Y617" s="81"/>
      <c r="Z617" s="82"/>
      <c r="AA617" s="82"/>
      <c r="AB617" s="82"/>
      <c r="AC617" s="83"/>
      <c r="AD617" s="78"/>
    </row>
    <row r="618" ht="15.75" customHeight="1">
      <c r="A618" s="8" t="s">
        <v>53</v>
      </c>
      <c r="B618" s="9">
        <v>44505.0</v>
      </c>
      <c r="C618" s="10">
        <v>0.375</v>
      </c>
      <c r="D618" s="84">
        <v>0.5</v>
      </c>
      <c r="E618" s="85">
        <v>30.1</v>
      </c>
      <c r="F618" s="86">
        <v>21.6</v>
      </c>
      <c r="G618" s="86">
        <v>29.8</v>
      </c>
      <c r="H618" s="86">
        <v>27.0</v>
      </c>
      <c r="I618" s="86">
        <v>2.4</v>
      </c>
      <c r="J618" s="86" t="s">
        <v>61</v>
      </c>
      <c r="K618" s="86">
        <v>29.0</v>
      </c>
      <c r="L618" s="86">
        <v>0.0</v>
      </c>
      <c r="M618" s="86"/>
      <c r="N618" s="86">
        <v>61.3</v>
      </c>
      <c r="O618" s="86"/>
      <c r="P618" s="87"/>
      <c r="Q618" s="102">
        <f>E620</f>
        <v>30.4</v>
      </c>
      <c r="R618" s="103">
        <f>F618</f>
        <v>21.6</v>
      </c>
      <c r="S618" s="103">
        <f>(Q618+R618)/2</f>
        <v>26</v>
      </c>
      <c r="T618" s="103">
        <f>IF(H618="","",6.1078*(10^(((7.5*H618)/(237.3+H618)))))</f>
        <v>35.65000614</v>
      </c>
      <c r="U618" s="22">
        <f t="shared" si="1"/>
        <v>33.41000614</v>
      </c>
      <c r="V618" s="103">
        <f>IF(G618="","",6.1078*(10^(((7.5*G618)/(237.3+G618)))))</f>
        <v>41.94208964</v>
      </c>
      <c r="W618" s="103">
        <f>IF(V618="","",(U618/V618)*100)</f>
        <v>79.65746683</v>
      </c>
      <c r="X618" s="103">
        <f>N616+L618-N618</f>
        <v>3.74</v>
      </c>
      <c r="Y618" s="91"/>
      <c r="Z618" s="92">
        <v>1.0</v>
      </c>
      <c r="AA618" s="92">
        <v>1.0</v>
      </c>
      <c r="AB618" s="92">
        <v>2.0</v>
      </c>
      <c r="AC618" s="93">
        <v>2.0</v>
      </c>
      <c r="AD618" s="88"/>
    </row>
    <row r="619" ht="15.75" customHeight="1">
      <c r="A619" s="4" t="s">
        <v>53</v>
      </c>
      <c r="B619" s="29">
        <v>44505.0</v>
      </c>
      <c r="C619" s="3">
        <v>0.625</v>
      </c>
      <c r="D619" s="74">
        <v>0.75</v>
      </c>
      <c r="E619" s="75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7"/>
      <c r="Q619" s="78"/>
      <c r="R619" s="79"/>
      <c r="S619" s="79"/>
      <c r="T619" s="79"/>
      <c r="U619" s="22" t="str">
        <f t="shared" si="1"/>
        <v/>
      </c>
      <c r="V619" s="79"/>
      <c r="W619" s="79"/>
      <c r="X619" s="80"/>
      <c r="Y619" s="81"/>
      <c r="Z619" s="82"/>
      <c r="AA619" s="82"/>
      <c r="AB619" s="82"/>
      <c r="AC619" s="83"/>
      <c r="AD619" s="78"/>
    </row>
    <row r="620" ht="15.75" customHeight="1">
      <c r="A620" s="8" t="s">
        <v>98</v>
      </c>
      <c r="B620" s="9">
        <v>44506.0</v>
      </c>
      <c r="C620" s="10">
        <v>0.375</v>
      </c>
      <c r="D620" s="84">
        <v>0.5</v>
      </c>
      <c r="E620" s="85">
        <v>30.4</v>
      </c>
      <c r="F620" s="86">
        <v>22.2</v>
      </c>
      <c r="G620" s="86">
        <v>30.0</v>
      </c>
      <c r="H620" s="86">
        <v>27.2</v>
      </c>
      <c r="I620" s="86">
        <v>2.2</v>
      </c>
      <c r="J620" s="86" t="s">
        <v>70</v>
      </c>
      <c r="K620" s="86">
        <v>29.4</v>
      </c>
      <c r="L620" s="86">
        <v>0.0</v>
      </c>
      <c r="M620" s="86"/>
      <c r="N620" s="86">
        <v>55.76</v>
      </c>
      <c r="O620" s="86"/>
      <c r="P620" s="87"/>
      <c r="Q620" s="102">
        <f>E622</f>
        <v>31.4</v>
      </c>
      <c r="R620" s="103">
        <f>F620</f>
        <v>22.2</v>
      </c>
      <c r="S620" s="103">
        <f>(Q620+R620)/2</f>
        <v>26.8</v>
      </c>
      <c r="T620" s="103">
        <f>IF(H620="","",6.1078*(10^(((7.5*H620)/(237.3+H620)))))</f>
        <v>36.07043238</v>
      </c>
      <c r="U620" s="22">
        <f t="shared" si="1"/>
        <v>33.83043238</v>
      </c>
      <c r="V620" s="103">
        <f>IF(G620="","",6.1078*(10^(((7.5*G620)/(237.3+G620)))))</f>
        <v>42.42634795</v>
      </c>
      <c r="W620" s="103">
        <f>IF(V620="","",(U620/V620)*100)</f>
        <v>79.73920457</v>
      </c>
      <c r="X620" s="103">
        <f>N618+L620-N620</f>
        <v>5.54</v>
      </c>
      <c r="Y620" s="91"/>
      <c r="Z620" s="92">
        <v>1.0</v>
      </c>
      <c r="AA620" s="92">
        <v>1.0</v>
      </c>
      <c r="AB620" s="92">
        <v>2.0</v>
      </c>
      <c r="AC620" s="93">
        <v>2.0</v>
      </c>
      <c r="AD620" s="88"/>
    </row>
    <row r="621" ht="15.75" customHeight="1">
      <c r="A621" s="4" t="s">
        <v>98</v>
      </c>
      <c r="B621" s="29">
        <v>44506.0</v>
      </c>
      <c r="C621" s="3">
        <v>0.625</v>
      </c>
      <c r="D621" s="74">
        <v>0.75</v>
      </c>
      <c r="E621" s="75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7"/>
      <c r="Q621" s="78"/>
      <c r="R621" s="79"/>
      <c r="S621" s="79"/>
      <c r="T621" s="79"/>
      <c r="U621" s="22" t="str">
        <f t="shared" si="1"/>
        <v/>
      </c>
      <c r="V621" s="79"/>
      <c r="W621" s="79"/>
      <c r="X621" s="80"/>
      <c r="Y621" s="81"/>
      <c r="Z621" s="82"/>
      <c r="AA621" s="82"/>
      <c r="AB621" s="82"/>
      <c r="AC621" s="83"/>
      <c r="AD621" s="78"/>
    </row>
    <row r="622" ht="15.75" customHeight="1">
      <c r="A622" s="8" t="s">
        <v>91</v>
      </c>
      <c r="B622" s="9">
        <v>44507.0</v>
      </c>
      <c r="C622" s="10">
        <v>0.375</v>
      </c>
      <c r="D622" s="84">
        <v>0.5</v>
      </c>
      <c r="E622" s="85">
        <v>31.4</v>
      </c>
      <c r="F622" s="86">
        <v>22.2</v>
      </c>
      <c r="G622" s="86">
        <v>31.2</v>
      </c>
      <c r="H622" s="86">
        <v>28.4</v>
      </c>
      <c r="I622" s="86">
        <v>1.4</v>
      </c>
      <c r="J622" s="86" t="s">
        <v>61</v>
      </c>
      <c r="K622" s="86">
        <v>28.5</v>
      </c>
      <c r="L622" s="86">
        <v>1.0</v>
      </c>
      <c r="M622" s="86"/>
      <c r="N622" s="86">
        <v>52.06</v>
      </c>
      <c r="O622" s="86">
        <v>82.54</v>
      </c>
      <c r="P622" s="87"/>
      <c r="Q622" s="102">
        <f>E624</f>
        <v>31</v>
      </c>
      <c r="R622" s="103">
        <f>F622</f>
        <v>22.2</v>
      </c>
      <c r="S622" s="103">
        <f>(Q622+R622)/2</f>
        <v>26.6</v>
      </c>
      <c r="T622" s="103">
        <f>IF(H622="","",6.1078*(10^(((7.5*H622)/(237.3+H622)))))</f>
        <v>38.68484051</v>
      </c>
      <c r="U622" s="22">
        <f t="shared" si="1"/>
        <v>36.44484051</v>
      </c>
      <c r="V622" s="103">
        <f>IF(G622="","",6.1078*(10^(((7.5*G622)/(237.3+G622)))))</f>
        <v>45.43527778</v>
      </c>
      <c r="W622" s="103">
        <f>IF(V622="","",(U622/V622)*100)</f>
        <v>80.21265037</v>
      </c>
      <c r="X622" s="103">
        <f>N620+L622-N622</f>
        <v>4.7</v>
      </c>
      <c r="Y622" s="91"/>
      <c r="Z622" s="92">
        <v>1.0</v>
      </c>
      <c r="AA622" s="92">
        <v>1.0</v>
      </c>
      <c r="AB622" s="92">
        <v>2.0</v>
      </c>
      <c r="AC622" s="93">
        <v>2.0</v>
      </c>
      <c r="AD622" s="88"/>
    </row>
    <row r="623" ht="15.75" customHeight="1">
      <c r="A623" s="4" t="s">
        <v>91</v>
      </c>
      <c r="B623" s="29">
        <v>44507.0</v>
      </c>
      <c r="C623" s="3">
        <v>0.625</v>
      </c>
      <c r="D623" s="74">
        <v>0.75</v>
      </c>
      <c r="E623" s="75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7"/>
      <c r="Q623" s="78"/>
      <c r="R623" s="79"/>
      <c r="S623" s="79"/>
      <c r="T623" s="79"/>
      <c r="U623" s="22" t="str">
        <f t="shared" si="1"/>
        <v/>
      </c>
      <c r="V623" s="79"/>
      <c r="W623" s="79"/>
      <c r="X623" s="80"/>
      <c r="Y623" s="81"/>
      <c r="Z623" s="82"/>
      <c r="AA623" s="82"/>
      <c r="AB623" s="82"/>
      <c r="AC623" s="83"/>
      <c r="AD623" s="78"/>
    </row>
    <row r="624" ht="15.75" customHeight="1">
      <c r="A624" s="8" t="s">
        <v>64</v>
      </c>
      <c r="B624" s="9">
        <v>44508.0</v>
      </c>
      <c r="C624" s="10">
        <v>0.375</v>
      </c>
      <c r="D624" s="84">
        <v>0.5</v>
      </c>
      <c r="E624" s="85">
        <v>31.0</v>
      </c>
      <c r="F624" s="86">
        <v>22.6</v>
      </c>
      <c r="G624" s="86">
        <v>30.6</v>
      </c>
      <c r="H624" s="86">
        <v>28.2</v>
      </c>
      <c r="I624" s="86">
        <v>1.6</v>
      </c>
      <c r="J624" s="86" t="s">
        <v>54</v>
      </c>
      <c r="K624" s="86">
        <v>28.8</v>
      </c>
      <c r="L624" s="86">
        <v>0.0</v>
      </c>
      <c r="M624" s="86"/>
      <c r="N624" s="86">
        <v>77.41</v>
      </c>
      <c r="O624" s="86"/>
      <c r="P624" s="87"/>
      <c r="Q624" s="102">
        <f>E626</f>
        <v>31.2</v>
      </c>
      <c r="R624" s="103">
        <f>F624</f>
        <v>22.6</v>
      </c>
      <c r="S624" s="103">
        <f>(Q624+R624)/2</f>
        <v>26.9</v>
      </c>
      <c r="T624" s="103">
        <f>IF(H624="","",6.1078*(10^(((7.5*H624)/(237.3+H624)))))</f>
        <v>38.23798312</v>
      </c>
      <c r="U624" s="22">
        <f t="shared" si="1"/>
        <v>36.31798312</v>
      </c>
      <c r="V624" s="103">
        <f>IF(G624="","",6.1078*(10^(((7.5*G624)/(237.3+G624)))))</f>
        <v>43.90841311</v>
      </c>
      <c r="W624" s="103">
        <f>IF(V624="","",(U624/V624)*100)</f>
        <v>82.71303959</v>
      </c>
      <c r="X624" s="103">
        <f>O622+L624-N624</f>
        <v>5.13</v>
      </c>
      <c r="Y624" s="91"/>
      <c r="Z624" s="92">
        <v>1.0</v>
      </c>
      <c r="AA624" s="92">
        <v>1.0</v>
      </c>
      <c r="AB624" s="165">
        <v>44228.0</v>
      </c>
      <c r="AC624" s="93">
        <v>2.0</v>
      </c>
      <c r="AD624" s="88"/>
    </row>
    <row r="625" ht="15.75" customHeight="1">
      <c r="A625" s="4" t="s">
        <v>64</v>
      </c>
      <c r="B625" s="29">
        <v>44508.0</v>
      </c>
      <c r="C625" s="3">
        <v>0.625</v>
      </c>
      <c r="D625" s="74">
        <v>0.75</v>
      </c>
      <c r="E625" s="75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7"/>
      <c r="Q625" s="78"/>
      <c r="R625" s="79"/>
      <c r="S625" s="79"/>
      <c r="T625" s="79"/>
      <c r="U625" s="22" t="str">
        <f t="shared" si="1"/>
        <v/>
      </c>
      <c r="V625" s="79"/>
      <c r="W625" s="79"/>
      <c r="X625" s="80"/>
      <c r="Y625" s="81"/>
      <c r="Z625" s="82"/>
      <c r="AA625" s="82"/>
      <c r="AB625" s="82"/>
      <c r="AC625" s="83"/>
      <c r="AD625" s="78"/>
    </row>
    <row r="626" ht="15.75" customHeight="1">
      <c r="A626" s="8" t="s">
        <v>68</v>
      </c>
      <c r="B626" s="9">
        <v>44509.0</v>
      </c>
      <c r="C626" s="10">
        <v>0.375</v>
      </c>
      <c r="D626" s="84">
        <v>0.5</v>
      </c>
      <c r="E626" s="85">
        <v>31.2</v>
      </c>
      <c r="F626" s="86">
        <v>23.2</v>
      </c>
      <c r="G626" s="86">
        <v>29.4</v>
      </c>
      <c r="H626" s="86">
        <v>27.2</v>
      </c>
      <c r="I626" s="86">
        <v>1.8</v>
      </c>
      <c r="J626" s="86" t="s">
        <v>54</v>
      </c>
      <c r="K626" s="86">
        <v>29.4</v>
      </c>
      <c r="L626" s="86">
        <v>2.75</v>
      </c>
      <c r="M626" s="86"/>
      <c r="N626" s="86">
        <v>73.7</v>
      </c>
      <c r="O626" s="86"/>
      <c r="P626" s="87"/>
      <c r="Q626" s="102">
        <f>E628</f>
        <v>33.6</v>
      </c>
      <c r="R626" s="103">
        <f>F626</f>
        <v>23.2</v>
      </c>
      <c r="S626" s="103">
        <f>(Q626+R626)/2</f>
        <v>28.4</v>
      </c>
      <c r="T626" s="103">
        <f>IF(H626="","",6.1078*(10^(((7.5*H626)/(237.3+H626)))))</f>
        <v>36.07043238</v>
      </c>
      <c r="U626" s="22">
        <f t="shared" si="1"/>
        <v>34.31043238</v>
      </c>
      <c r="V626" s="103">
        <f>IF(G626="","",6.1078*(10^(((7.5*G626)/(237.3+G626)))))</f>
        <v>40.98797486</v>
      </c>
      <c r="W626" s="103">
        <f>IF(V626="","",(U626/V626)*100)</f>
        <v>83.7085328</v>
      </c>
      <c r="X626" s="103">
        <f>N624+L626-N626</f>
        <v>6.46</v>
      </c>
      <c r="Y626" s="91"/>
      <c r="Z626" s="92">
        <v>1.0</v>
      </c>
      <c r="AA626" s="92">
        <v>1.0</v>
      </c>
      <c r="AB626" s="92">
        <v>1.0</v>
      </c>
      <c r="AC626" s="93">
        <v>2.0</v>
      </c>
      <c r="AD626" s="88"/>
    </row>
    <row r="627" ht="15.75" customHeight="1">
      <c r="A627" s="4" t="s">
        <v>68</v>
      </c>
      <c r="B627" s="29">
        <v>44509.0</v>
      </c>
      <c r="C627" s="3">
        <v>0.625</v>
      </c>
      <c r="D627" s="74">
        <v>0.75</v>
      </c>
      <c r="E627" s="75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7"/>
      <c r="Q627" s="78"/>
      <c r="R627" s="79"/>
      <c r="S627" s="79"/>
      <c r="T627" s="79"/>
      <c r="U627" s="22" t="str">
        <f t="shared" si="1"/>
        <v/>
      </c>
      <c r="V627" s="79"/>
      <c r="W627" s="79"/>
      <c r="X627" s="80"/>
      <c r="Y627" s="81"/>
      <c r="Z627" s="82"/>
      <c r="AA627" s="82"/>
      <c r="AB627" s="82"/>
      <c r="AC627" s="83"/>
      <c r="AD627" s="78"/>
    </row>
    <row r="628" ht="15.75" customHeight="1">
      <c r="A628" s="8" t="s">
        <v>38</v>
      </c>
      <c r="B628" s="9">
        <v>44510.0</v>
      </c>
      <c r="C628" s="10">
        <v>0.375</v>
      </c>
      <c r="D628" s="84">
        <v>0.5</v>
      </c>
      <c r="E628" s="85">
        <v>33.6</v>
      </c>
      <c r="F628" s="86">
        <v>21.4</v>
      </c>
      <c r="G628" s="86">
        <v>23.8</v>
      </c>
      <c r="H628" s="86">
        <v>23.6</v>
      </c>
      <c r="I628" s="86">
        <v>0.5</v>
      </c>
      <c r="J628" s="86" t="s">
        <v>61</v>
      </c>
      <c r="K628" s="86">
        <v>27.2</v>
      </c>
      <c r="L628" s="86">
        <v>45.0</v>
      </c>
      <c r="M628" s="86"/>
      <c r="N628" s="86">
        <v>100.0</v>
      </c>
      <c r="O628" s="86">
        <v>82.3</v>
      </c>
      <c r="P628" s="87"/>
      <c r="Q628" s="102">
        <f>E630</f>
        <v>30.8</v>
      </c>
      <c r="R628" s="103">
        <f>F628</f>
        <v>21.4</v>
      </c>
      <c r="S628" s="103">
        <f>(Q628+R628)/2</f>
        <v>26.1</v>
      </c>
      <c r="T628" s="103">
        <f>IF(H628="","",6.1078*(10^(((7.5*H628)/(237.3+H628)))))</f>
        <v>29.12766416</v>
      </c>
      <c r="U628" s="22">
        <f t="shared" si="1"/>
        <v>28.96766416</v>
      </c>
      <c r="V628" s="103">
        <f>IF(G628="","",6.1078*(10^(((7.5*G628)/(237.3+G628)))))</f>
        <v>29.48023358</v>
      </c>
      <c r="W628" s="103">
        <f>IF(V628="","",(U628/V628)*100)</f>
        <v>98.26131153</v>
      </c>
      <c r="X628" s="90"/>
      <c r="Y628" s="91">
        <v>4.0</v>
      </c>
      <c r="Z628" s="92">
        <v>2.0</v>
      </c>
      <c r="AA628" s="92">
        <v>1.0</v>
      </c>
      <c r="AB628" s="92">
        <v>2.0</v>
      </c>
      <c r="AC628" s="93">
        <v>3.0</v>
      </c>
      <c r="AD628" s="88"/>
    </row>
    <row r="629" ht="15.75" customHeight="1">
      <c r="A629" s="4" t="s">
        <v>38</v>
      </c>
      <c r="B629" s="29">
        <v>44510.0</v>
      </c>
      <c r="C629" s="3">
        <v>0.625</v>
      </c>
      <c r="D629" s="74">
        <v>0.75</v>
      </c>
      <c r="E629" s="75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7"/>
      <c r="Q629" s="78"/>
      <c r="R629" s="79"/>
      <c r="S629" s="79"/>
      <c r="T629" s="79"/>
      <c r="U629" s="22" t="str">
        <f t="shared" si="1"/>
        <v/>
      </c>
      <c r="V629" s="79"/>
      <c r="W629" s="79"/>
      <c r="X629" s="80"/>
      <c r="Y629" s="81"/>
      <c r="Z629" s="82"/>
      <c r="AA629" s="82"/>
      <c r="AB629" s="82"/>
      <c r="AC629" s="83"/>
      <c r="AD629" s="78"/>
    </row>
    <row r="630" ht="15.75" customHeight="1">
      <c r="A630" s="8" t="s">
        <v>48</v>
      </c>
      <c r="B630" s="9">
        <v>44511.0</v>
      </c>
      <c r="C630" s="10">
        <v>0.375</v>
      </c>
      <c r="D630" s="84">
        <v>0.5</v>
      </c>
      <c r="E630" s="85">
        <v>30.8</v>
      </c>
      <c r="F630" s="86">
        <v>20.0</v>
      </c>
      <c r="G630" s="86">
        <v>30.0</v>
      </c>
      <c r="H630" s="86">
        <v>26.8</v>
      </c>
      <c r="I630" s="86">
        <v>1.3</v>
      </c>
      <c r="J630" s="86" t="s">
        <v>70</v>
      </c>
      <c r="K630" s="86"/>
      <c r="L630" s="86">
        <v>1.25</v>
      </c>
      <c r="M630" s="86"/>
      <c r="N630" s="86">
        <v>82.36</v>
      </c>
      <c r="O630" s="86"/>
      <c r="P630" s="87"/>
      <c r="Q630" s="102">
        <f>E632</f>
        <v>34.8</v>
      </c>
      <c r="R630" s="103">
        <f>F630</f>
        <v>20</v>
      </c>
      <c r="S630" s="103">
        <f>(Q630+R630)/2</f>
        <v>27.4</v>
      </c>
      <c r="T630" s="103">
        <f>IF(H630="","",6.1078*(10^(((7.5*H630)/(237.3+H630)))))</f>
        <v>35.23385461</v>
      </c>
      <c r="U630" s="22">
        <f t="shared" si="1"/>
        <v>32.67385461</v>
      </c>
      <c r="V630" s="103">
        <f>IF(G630="","",6.1078*(10^(((7.5*G630)/(237.3+G630)))))</f>
        <v>42.42634795</v>
      </c>
      <c r="W630" s="103">
        <f>IF(V630="","",(U630/V630)*100)</f>
        <v>77.01312083</v>
      </c>
      <c r="X630" s="103">
        <f>O628+L630-N630</f>
        <v>1.19</v>
      </c>
      <c r="Y630" s="91"/>
      <c r="Z630" s="92">
        <v>1.0</v>
      </c>
      <c r="AA630" s="92">
        <v>1.0</v>
      </c>
      <c r="AB630" s="92">
        <v>3.0</v>
      </c>
      <c r="AC630" s="93">
        <v>2.0</v>
      </c>
      <c r="AD630" s="88"/>
    </row>
    <row r="631" ht="15.75" customHeight="1">
      <c r="A631" s="4" t="s">
        <v>48</v>
      </c>
      <c r="B631" s="29">
        <v>44511.0</v>
      </c>
      <c r="C631" s="3">
        <v>0.625</v>
      </c>
      <c r="D631" s="74">
        <v>0.75</v>
      </c>
      <c r="E631" s="75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7"/>
      <c r="Q631" s="78"/>
      <c r="R631" s="79"/>
      <c r="S631" s="79"/>
      <c r="T631" s="79"/>
      <c r="U631" s="22" t="str">
        <f t="shared" si="1"/>
        <v/>
      </c>
      <c r="V631" s="79"/>
      <c r="W631" s="79"/>
      <c r="X631" s="80"/>
      <c r="Y631" s="81"/>
      <c r="Z631" s="82"/>
      <c r="AA631" s="82"/>
      <c r="AB631" s="82"/>
      <c r="AC631" s="83"/>
      <c r="AD631" s="78"/>
    </row>
    <row r="632" ht="15.75" customHeight="1">
      <c r="A632" s="8" t="s">
        <v>53</v>
      </c>
      <c r="B632" s="9">
        <v>44512.0</v>
      </c>
      <c r="C632" s="10">
        <v>0.375</v>
      </c>
      <c r="D632" s="84">
        <v>0.5</v>
      </c>
      <c r="E632" s="85">
        <v>34.8</v>
      </c>
      <c r="F632" s="86">
        <v>21.4</v>
      </c>
      <c r="G632" s="86">
        <v>29.6</v>
      </c>
      <c r="H632" s="86">
        <v>27.2</v>
      </c>
      <c r="I632" s="86">
        <v>3.0</v>
      </c>
      <c r="J632" s="86" t="s">
        <v>70</v>
      </c>
      <c r="K632" s="86">
        <v>29.3</v>
      </c>
      <c r="L632" s="86">
        <v>0.75</v>
      </c>
      <c r="M632" s="86"/>
      <c r="N632" s="86">
        <v>78.74</v>
      </c>
      <c r="O632" s="86"/>
      <c r="P632" s="87"/>
      <c r="Q632" s="102">
        <f>E634</f>
        <v>34.8</v>
      </c>
      <c r="R632" s="103">
        <f>F632</f>
        <v>21.4</v>
      </c>
      <c r="S632" s="103">
        <f>(Q632+R632)/2</f>
        <v>28.1</v>
      </c>
      <c r="T632" s="103">
        <f>IF(H632="","",6.1078*(10^(((7.5*H632)/(237.3+H632)))))</f>
        <v>36.07043238</v>
      </c>
      <c r="U632" s="22">
        <f t="shared" si="1"/>
        <v>34.15043238</v>
      </c>
      <c r="V632" s="103">
        <f>IF(G632="","",6.1078*(10^(((7.5*G632)/(237.3+G632)))))</f>
        <v>41.46264535</v>
      </c>
      <c r="W632" s="103">
        <f>IF(V632="","",(U632/V632)*100)</f>
        <v>82.36433564</v>
      </c>
      <c r="X632" s="103">
        <f>N630+L632-N632</f>
        <v>4.37</v>
      </c>
      <c r="Y632" s="91"/>
      <c r="Z632" s="92">
        <v>1.0</v>
      </c>
      <c r="AA632" s="92">
        <v>1.0</v>
      </c>
      <c r="AB632" s="92">
        <v>1.0</v>
      </c>
      <c r="AC632" s="93">
        <v>2.0</v>
      </c>
      <c r="AD632" s="88"/>
    </row>
    <row r="633" ht="15.75" customHeight="1">
      <c r="A633" s="4" t="s">
        <v>53</v>
      </c>
      <c r="B633" s="29">
        <v>44512.0</v>
      </c>
      <c r="C633" s="3">
        <v>0.625</v>
      </c>
      <c r="D633" s="74">
        <v>0.75</v>
      </c>
      <c r="E633" s="75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7"/>
      <c r="Q633" s="78"/>
      <c r="R633" s="79"/>
      <c r="S633" s="79"/>
      <c r="T633" s="79"/>
      <c r="U633" s="22" t="str">
        <f t="shared" si="1"/>
        <v/>
      </c>
      <c r="V633" s="79"/>
      <c r="W633" s="79"/>
      <c r="X633" s="80"/>
      <c r="Y633" s="81"/>
      <c r="Z633" s="82"/>
      <c r="AA633" s="82"/>
      <c r="AB633" s="82"/>
      <c r="AC633" s="83"/>
      <c r="AD633" s="78"/>
    </row>
    <row r="634" ht="15.75" customHeight="1">
      <c r="A634" s="8" t="s">
        <v>98</v>
      </c>
      <c r="B634" s="9">
        <v>44513.0</v>
      </c>
      <c r="C634" s="10">
        <v>0.375</v>
      </c>
      <c r="D634" s="84">
        <v>0.5</v>
      </c>
      <c r="E634" s="85">
        <v>34.8</v>
      </c>
      <c r="F634" s="86">
        <v>21.6</v>
      </c>
      <c r="G634" s="86">
        <v>30.2</v>
      </c>
      <c r="H634" s="86">
        <v>27.0</v>
      </c>
      <c r="I634" s="86">
        <v>1.0</v>
      </c>
      <c r="J634" s="86" t="s">
        <v>78</v>
      </c>
      <c r="K634" s="86">
        <v>29.8</v>
      </c>
      <c r="L634" s="86">
        <v>0.0</v>
      </c>
      <c r="M634" s="86"/>
      <c r="N634" s="86">
        <v>73.7</v>
      </c>
      <c r="O634" s="86"/>
      <c r="P634" s="87"/>
      <c r="Q634" s="102">
        <f>E636</f>
        <v>34.4</v>
      </c>
      <c r="R634" s="103">
        <f>F634</f>
        <v>21.6</v>
      </c>
      <c r="S634" s="103">
        <f>(Q634+R634)/2</f>
        <v>28</v>
      </c>
      <c r="T634" s="103">
        <f>IF(H634="","",6.1078*(10^(((7.5*H634)/(237.3+H634)))))</f>
        <v>35.65000614</v>
      </c>
      <c r="U634" s="22">
        <f t="shared" si="1"/>
        <v>33.09000614</v>
      </c>
      <c r="V634" s="103">
        <f>IF(G634="","",6.1078*(10^(((7.5*G634)/(237.3+G634)))))</f>
        <v>42.91546075</v>
      </c>
      <c r="W634" s="103">
        <f>IF(V634="","",(U634/V634)*100)</f>
        <v>77.1050935</v>
      </c>
      <c r="X634" s="103">
        <f>N632+L634-N634</f>
        <v>5.04</v>
      </c>
      <c r="Y634" s="91"/>
      <c r="Z634" s="92">
        <v>1.0</v>
      </c>
      <c r="AA634" s="92">
        <v>1.0</v>
      </c>
      <c r="AB634" s="92">
        <v>1.0</v>
      </c>
      <c r="AC634" s="93">
        <v>2.0</v>
      </c>
      <c r="AD634" s="88"/>
    </row>
    <row r="635" ht="15.75" customHeight="1">
      <c r="A635" s="4" t="s">
        <v>98</v>
      </c>
      <c r="B635" s="29">
        <v>44513.0</v>
      </c>
      <c r="C635" s="3">
        <v>0.625</v>
      </c>
      <c r="D635" s="74">
        <v>0.75</v>
      </c>
      <c r="E635" s="75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7"/>
      <c r="Q635" s="78"/>
      <c r="R635" s="79"/>
      <c r="S635" s="79"/>
      <c r="T635" s="79"/>
      <c r="U635" s="22" t="str">
        <f t="shared" si="1"/>
        <v/>
      </c>
      <c r="V635" s="79"/>
      <c r="W635" s="79"/>
      <c r="X635" s="80"/>
      <c r="Y635" s="81"/>
      <c r="Z635" s="82"/>
      <c r="AA635" s="82"/>
      <c r="AB635" s="82"/>
      <c r="AC635" s="83"/>
      <c r="AD635" s="78"/>
    </row>
    <row r="636" ht="15.75" customHeight="1">
      <c r="A636" s="8" t="s">
        <v>91</v>
      </c>
      <c r="B636" s="9">
        <v>44514.0</v>
      </c>
      <c r="C636" s="10">
        <v>0.375</v>
      </c>
      <c r="D636" s="84">
        <v>0.5</v>
      </c>
      <c r="E636" s="85">
        <v>34.4</v>
      </c>
      <c r="F636" s="86">
        <v>21.6</v>
      </c>
      <c r="G636" s="86">
        <v>25.2</v>
      </c>
      <c r="H636" s="86">
        <v>24.6</v>
      </c>
      <c r="I636" s="86">
        <v>0.9</v>
      </c>
      <c r="J636" s="86" t="s">
        <v>70</v>
      </c>
      <c r="K636" s="86">
        <v>27.3</v>
      </c>
      <c r="L636" s="86">
        <v>23.75</v>
      </c>
      <c r="M636" s="86"/>
      <c r="N636" s="86">
        <v>87.16</v>
      </c>
      <c r="O636" s="86">
        <v>66.58</v>
      </c>
      <c r="P636" s="87"/>
      <c r="Q636" s="102">
        <f>E638</f>
        <v>33.2</v>
      </c>
      <c r="R636" s="103">
        <f>F636</f>
        <v>21.6</v>
      </c>
      <c r="S636" s="103">
        <f>(Q636+R636)/2</f>
        <v>27.4</v>
      </c>
      <c r="T636" s="103">
        <f>IF(H636="","",6.1078*(10^(((7.5*H636)/(237.3+H636)))))</f>
        <v>30.92802314</v>
      </c>
      <c r="U636" s="22">
        <f t="shared" si="1"/>
        <v>30.44802314</v>
      </c>
      <c r="V636" s="103">
        <f>IF(G636="","",6.1078*(10^(((7.5*G636)/(237.3+G636)))))</f>
        <v>32.05419006</v>
      </c>
      <c r="W636" s="103">
        <f>IF(V636="","",(U636/V636)*100)</f>
        <v>94.98921384</v>
      </c>
      <c r="X636" s="103">
        <f>N634+L636-N636</f>
        <v>10.29</v>
      </c>
      <c r="Y636" s="91"/>
      <c r="Z636" s="92">
        <v>1.0</v>
      </c>
      <c r="AA636" s="92">
        <v>1.0</v>
      </c>
      <c r="AB636" s="92">
        <v>2.0</v>
      </c>
      <c r="AC636" s="93">
        <v>3.0</v>
      </c>
      <c r="AD636" s="88"/>
    </row>
    <row r="637" ht="15.75" customHeight="1">
      <c r="A637" s="4" t="s">
        <v>91</v>
      </c>
      <c r="B637" s="29">
        <v>44514.0</v>
      </c>
      <c r="C637" s="3">
        <v>0.625</v>
      </c>
      <c r="D637" s="74">
        <v>0.75</v>
      </c>
      <c r="E637" s="75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7"/>
      <c r="Q637" s="78"/>
      <c r="R637" s="79"/>
      <c r="S637" s="79"/>
      <c r="T637" s="79"/>
      <c r="U637" s="22" t="str">
        <f t="shared" si="1"/>
        <v/>
      </c>
      <c r="V637" s="79"/>
      <c r="W637" s="79"/>
      <c r="X637" s="80"/>
      <c r="Y637" s="81"/>
      <c r="Z637" s="82"/>
      <c r="AA637" s="82"/>
      <c r="AB637" s="82"/>
      <c r="AC637" s="83"/>
      <c r="AD637" s="78"/>
    </row>
    <row r="638" ht="15.75" customHeight="1">
      <c r="A638" s="8" t="s">
        <v>64</v>
      </c>
      <c r="B638" s="9">
        <v>44515.0</v>
      </c>
      <c r="C638" s="10">
        <v>0.375</v>
      </c>
      <c r="D638" s="84">
        <v>0.5</v>
      </c>
      <c r="E638" s="85">
        <v>33.2</v>
      </c>
      <c r="F638" s="86">
        <v>23.0</v>
      </c>
      <c r="G638" s="86">
        <v>30.0</v>
      </c>
      <c r="H638" s="86">
        <v>27.2</v>
      </c>
      <c r="I638" s="86">
        <v>2.1</v>
      </c>
      <c r="J638" s="86" t="s">
        <v>70</v>
      </c>
      <c r="K638" s="86">
        <v>29.6</v>
      </c>
      <c r="L638" s="86">
        <v>0.0</v>
      </c>
      <c r="M638" s="86"/>
      <c r="N638" s="86">
        <v>65.4</v>
      </c>
      <c r="O638" s="86"/>
      <c r="P638" s="87"/>
      <c r="Q638" s="102">
        <f>E640</f>
        <v>27.2</v>
      </c>
      <c r="R638" s="103">
        <f>F638</f>
        <v>23</v>
      </c>
      <c r="S638" s="103">
        <f>(Q638+R638)/2</f>
        <v>25.1</v>
      </c>
      <c r="T638" s="103">
        <f>IF(H638="","",6.1078*(10^(((7.5*H638)/(237.3+H638)))))</f>
        <v>36.07043238</v>
      </c>
      <c r="U638" s="22">
        <f t="shared" si="1"/>
        <v>33.83043238</v>
      </c>
      <c r="V638" s="103">
        <f>IF(G638="","",6.1078*(10^(((7.5*G638)/(237.3+G638)))))</f>
        <v>42.42634795</v>
      </c>
      <c r="W638" s="103">
        <f>IF(V638="","",(U638/V638)*100)</f>
        <v>79.73920457</v>
      </c>
      <c r="X638" s="103">
        <f>O636+L638-N638</f>
        <v>1.18</v>
      </c>
      <c r="Y638" s="91"/>
      <c r="Z638" s="92">
        <v>1.0</v>
      </c>
      <c r="AA638" s="92">
        <v>1.0</v>
      </c>
      <c r="AB638" s="92">
        <v>1.0</v>
      </c>
      <c r="AC638" s="93">
        <v>2.0</v>
      </c>
      <c r="AD638" s="88"/>
    </row>
    <row r="639" ht="15.75" customHeight="1">
      <c r="A639" s="4" t="s">
        <v>64</v>
      </c>
      <c r="B639" s="29">
        <v>44515.0</v>
      </c>
      <c r="C639" s="3">
        <v>0.625</v>
      </c>
      <c r="D639" s="74">
        <v>0.75</v>
      </c>
      <c r="E639" s="75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7"/>
      <c r="Q639" s="78"/>
      <c r="R639" s="79"/>
      <c r="S639" s="79"/>
      <c r="T639" s="79"/>
      <c r="U639" s="22" t="str">
        <f t="shared" si="1"/>
        <v/>
      </c>
      <c r="V639" s="79"/>
      <c r="W639" s="79"/>
      <c r="X639" s="80"/>
      <c r="Y639" s="81"/>
      <c r="Z639" s="82"/>
      <c r="AA639" s="82"/>
      <c r="AB639" s="82"/>
      <c r="AC639" s="83"/>
      <c r="AD639" s="78"/>
    </row>
    <row r="640" ht="15.75" customHeight="1">
      <c r="A640" s="8" t="s">
        <v>68</v>
      </c>
      <c r="B640" s="9">
        <v>44516.0</v>
      </c>
      <c r="C640" s="10">
        <v>0.375</v>
      </c>
      <c r="D640" s="84">
        <v>0.5</v>
      </c>
      <c r="E640" s="85">
        <v>27.2</v>
      </c>
      <c r="F640" s="86">
        <v>22.4</v>
      </c>
      <c r="G640" s="86"/>
      <c r="H640" s="86">
        <v>26.8</v>
      </c>
      <c r="I640" s="86">
        <v>0.2</v>
      </c>
      <c r="J640" s="86" t="s">
        <v>70</v>
      </c>
      <c r="K640" s="86">
        <v>28.4</v>
      </c>
      <c r="L640" s="86">
        <v>0.5</v>
      </c>
      <c r="M640" s="86"/>
      <c r="N640" s="86">
        <v>60.62</v>
      </c>
      <c r="O640" s="86"/>
      <c r="P640" s="87"/>
      <c r="Q640" s="102">
        <f>E642</f>
        <v>33.5</v>
      </c>
      <c r="R640" s="103">
        <f>F640</f>
        <v>22.4</v>
      </c>
      <c r="S640" s="103">
        <f>(Q640+R640)/2</f>
        <v>27.95</v>
      </c>
      <c r="T640" s="103">
        <f>IF(H640="","",6.1078*(10^(((7.5*H640)/(237.3+H640)))))</f>
        <v>35.23385461</v>
      </c>
      <c r="U640" s="22">
        <f t="shared" si="1"/>
        <v>56.67385461</v>
      </c>
      <c r="V640" s="103" t="str">
        <f>IF(G640="","",6.1078*(10^(((7.5*G640)/(237.3+G640)))))</f>
        <v/>
      </c>
      <c r="W640" s="103"/>
      <c r="X640" s="103">
        <f>N638+L640-N640</f>
        <v>5.28</v>
      </c>
      <c r="Y640" s="91"/>
      <c r="Z640" s="92">
        <v>1.0</v>
      </c>
      <c r="AA640" s="92">
        <v>1.0</v>
      </c>
      <c r="AB640" s="92">
        <v>3.0</v>
      </c>
      <c r="AC640" s="93">
        <v>3.0</v>
      </c>
      <c r="AD640" s="88"/>
    </row>
    <row r="641" ht="15.75" customHeight="1">
      <c r="A641" s="4" t="s">
        <v>68</v>
      </c>
      <c r="B641" s="29">
        <v>44516.0</v>
      </c>
      <c r="C641" s="3">
        <v>0.625</v>
      </c>
      <c r="D641" s="74">
        <v>0.75</v>
      </c>
      <c r="E641" s="75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7"/>
      <c r="Q641" s="78"/>
      <c r="R641" s="79"/>
      <c r="S641" s="79"/>
      <c r="T641" s="79"/>
      <c r="U641" s="22" t="str">
        <f t="shared" si="1"/>
        <v/>
      </c>
      <c r="V641" s="79"/>
      <c r="W641" s="79"/>
      <c r="X641" s="80"/>
      <c r="Y641" s="81"/>
      <c r="Z641" s="82"/>
      <c r="AA641" s="82"/>
      <c r="AB641" s="82"/>
      <c r="AC641" s="83"/>
      <c r="AD641" s="78"/>
    </row>
    <row r="642" ht="15.75" customHeight="1">
      <c r="A642" s="8" t="s">
        <v>38</v>
      </c>
      <c r="B642" s="9">
        <v>44517.0</v>
      </c>
      <c r="C642" s="10">
        <v>0.375</v>
      </c>
      <c r="D642" s="84">
        <v>0.5</v>
      </c>
      <c r="E642" s="85">
        <v>33.5</v>
      </c>
      <c r="F642" s="86">
        <v>20.4</v>
      </c>
      <c r="G642" s="86">
        <v>30.8</v>
      </c>
      <c r="H642" s="86">
        <v>27.6</v>
      </c>
      <c r="I642" s="86">
        <v>3.1</v>
      </c>
      <c r="J642" s="86" t="s">
        <v>61</v>
      </c>
      <c r="K642" s="86">
        <v>28.4</v>
      </c>
      <c r="L642" s="86">
        <v>9.0</v>
      </c>
      <c r="M642" s="86"/>
      <c r="N642" s="86">
        <v>62.3</v>
      </c>
      <c r="O642" s="86"/>
      <c r="P642" s="87"/>
      <c r="Q642" s="102">
        <f>E644</f>
        <v>34</v>
      </c>
      <c r="R642" s="103">
        <f>F642</f>
        <v>20.4</v>
      </c>
      <c r="S642" s="103">
        <f>(Q642+R642)/2</f>
        <v>27.2</v>
      </c>
      <c r="T642" s="103">
        <f>IF(H642="","",6.1078*(10^(((7.5*H642)/(237.3+H642)))))</f>
        <v>36.92425667</v>
      </c>
      <c r="U642" s="22">
        <f t="shared" si="1"/>
        <v>34.36425667</v>
      </c>
      <c r="V642" s="103">
        <f>IF(G642="","",6.1078*(10^(((7.5*G642)/(237.3+G642)))))</f>
        <v>44.41233496</v>
      </c>
      <c r="W642" s="103">
        <f>IF(V642="","",(U642/V642)*100)</f>
        <v>77.37547847</v>
      </c>
      <c r="X642" s="103">
        <f>N640+L642-N642</f>
        <v>7.32</v>
      </c>
      <c r="Y642" s="91"/>
      <c r="Z642" s="92">
        <v>1.0</v>
      </c>
      <c r="AA642" s="92">
        <v>1.0</v>
      </c>
      <c r="AB642" s="92">
        <v>2.0</v>
      </c>
      <c r="AC642" s="93">
        <v>2.0</v>
      </c>
      <c r="AD642" s="88"/>
    </row>
    <row r="643" ht="15.75" customHeight="1">
      <c r="A643" s="4" t="s">
        <v>38</v>
      </c>
      <c r="B643" s="29">
        <v>44517.0</v>
      </c>
      <c r="C643" s="3">
        <v>0.625</v>
      </c>
      <c r="D643" s="74">
        <v>0.75</v>
      </c>
      <c r="E643" s="75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7"/>
      <c r="Q643" s="78"/>
      <c r="R643" s="79"/>
      <c r="S643" s="79"/>
      <c r="T643" s="79"/>
      <c r="U643" s="22" t="str">
        <f t="shared" si="1"/>
        <v/>
      </c>
      <c r="V643" s="79"/>
      <c r="W643" s="79"/>
      <c r="X643" s="80"/>
      <c r="Y643" s="81"/>
      <c r="Z643" s="82"/>
      <c r="AA643" s="82"/>
      <c r="AB643" s="82"/>
      <c r="AC643" s="83"/>
      <c r="AD643" s="78"/>
    </row>
    <row r="644" ht="15.75" customHeight="1">
      <c r="A644" s="8" t="s">
        <v>48</v>
      </c>
      <c r="B644" s="9">
        <v>44518.0</v>
      </c>
      <c r="C644" s="10">
        <v>0.375</v>
      </c>
      <c r="D644" s="84">
        <v>0.5</v>
      </c>
      <c r="E644" s="85">
        <v>34.0</v>
      </c>
      <c r="F644" s="86">
        <v>20.8</v>
      </c>
      <c r="G644" s="86">
        <v>30.2</v>
      </c>
      <c r="H644" s="86">
        <v>27.6</v>
      </c>
      <c r="I644" s="86">
        <v>2.8</v>
      </c>
      <c r="J644" s="86" t="s">
        <v>61</v>
      </c>
      <c r="K644" s="86">
        <v>27.9</v>
      </c>
      <c r="L644" s="86">
        <v>9.25</v>
      </c>
      <c r="M644" s="86"/>
      <c r="N644" s="86">
        <v>66.2</v>
      </c>
      <c r="O644" s="86"/>
      <c r="P644" s="87"/>
      <c r="Q644" s="102">
        <f>E646</f>
        <v>34.6</v>
      </c>
      <c r="R644" s="103">
        <f>F644</f>
        <v>20.8</v>
      </c>
      <c r="S644" s="103">
        <f>(Q644+R644)/2</f>
        <v>27.7</v>
      </c>
      <c r="T644" s="103">
        <f>IF(H644="","",6.1078*(10^(((7.5*H644)/(237.3+H644)))))</f>
        <v>36.92425667</v>
      </c>
      <c r="U644" s="22">
        <f t="shared" si="1"/>
        <v>34.84425667</v>
      </c>
      <c r="V644" s="103">
        <f>IF(G644="","",6.1078*(10^(((7.5*G644)/(237.3+G644)))))</f>
        <v>42.91546075</v>
      </c>
      <c r="W644" s="103">
        <f>IF(V644="","",(U644/V644)*100)</f>
        <v>81.19278241</v>
      </c>
      <c r="X644" s="103">
        <f>N642+L644-N644</f>
        <v>5.35</v>
      </c>
      <c r="Y644" s="91"/>
      <c r="Z644" s="92">
        <v>1.0</v>
      </c>
      <c r="AA644" s="92">
        <v>1.0</v>
      </c>
      <c r="AB644" s="92">
        <v>2.0</v>
      </c>
      <c r="AC644" s="93">
        <v>2.0</v>
      </c>
      <c r="AD644" s="88"/>
    </row>
    <row r="645" ht="15.75" customHeight="1">
      <c r="A645" s="4" t="s">
        <v>48</v>
      </c>
      <c r="B645" s="29">
        <v>44518.0</v>
      </c>
      <c r="C645" s="3">
        <v>0.625</v>
      </c>
      <c r="D645" s="74">
        <v>0.75</v>
      </c>
      <c r="E645" s="75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7"/>
      <c r="Q645" s="78"/>
      <c r="R645" s="79"/>
      <c r="S645" s="79"/>
      <c r="T645" s="79"/>
      <c r="U645" s="22" t="str">
        <f t="shared" si="1"/>
        <v/>
      </c>
      <c r="V645" s="79"/>
      <c r="W645" s="79"/>
      <c r="X645" s="80"/>
      <c r="Y645" s="81"/>
      <c r="Z645" s="82"/>
      <c r="AA645" s="82"/>
      <c r="AB645" s="82"/>
      <c r="AC645" s="83"/>
      <c r="AD645" s="78"/>
    </row>
    <row r="646" ht="15.75" customHeight="1">
      <c r="A646" s="8" t="s">
        <v>53</v>
      </c>
      <c r="B646" s="9">
        <v>44519.0</v>
      </c>
      <c r="C646" s="10">
        <v>0.375</v>
      </c>
      <c r="D646" s="84">
        <v>0.5</v>
      </c>
      <c r="E646" s="85">
        <v>34.6</v>
      </c>
      <c r="F646" s="86">
        <v>21.6</v>
      </c>
      <c r="G646" s="86">
        <v>29.8</v>
      </c>
      <c r="H646" s="86">
        <v>27.2</v>
      </c>
      <c r="I646" s="86">
        <v>2.5</v>
      </c>
      <c r="J646" s="86" t="s">
        <v>61</v>
      </c>
      <c r="K646" s="86">
        <v>24.4</v>
      </c>
      <c r="L646" s="86">
        <v>0.0</v>
      </c>
      <c r="M646" s="86"/>
      <c r="N646" s="86">
        <v>62.72</v>
      </c>
      <c r="O646" s="86">
        <v>72.52</v>
      </c>
      <c r="P646" s="87"/>
      <c r="Q646" s="102">
        <f>E648</f>
        <v>35.6</v>
      </c>
      <c r="R646" s="103">
        <f>F646</f>
        <v>21.6</v>
      </c>
      <c r="S646" s="103">
        <f>(Q646+R646)/2</f>
        <v>28.6</v>
      </c>
      <c r="T646" s="103">
        <f>IF(H646="","",6.1078*(10^(((7.5*H646)/(237.3+H646)))))</f>
        <v>36.07043238</v>
      </c>
      <c r="U646" s="22">
        <f t="shared" si="1"/>
        <v>33.99043238</v>
      </c>
      <c r="V646" s="103">
        <f>IF(G646="","",6.1078*(10^(((7.5*G646)/(237.3+G646)))))</f>
        <v>41.94208964</v>
      </c>
      <c r="W646" s="103">
        <f>IF(V646="","",(U646/V646)*100)</f>
        <v>81.04134217</v>
      </c>
      <c r="X646" s="103">
        <f>N644+L646-N646</f>
        <v>3.48</v>
      </c>
      <c r="Y646" s="91"/>
      <c r="Z646" s="92">
        <v>1.0</v>
      </c>
      <c r="AA646" s="92">
        <v>1.0</v>
      </c>
      <c r="AB646" s="92">
        <v>2.0</v>
      </c>
      <c r="AC646" s="93">
        <v>2.0</v>
      </c>
      <c r="AD646" s="88"/>
    </row>
    <row r="647" ht="15.75" customHeight="1">
      <c r="A647" s="4" t="s">
        <v>53</v>
      </c>
      <c r="B647" s="29">
        <v>44519.0</v>
      </c>
      <c r="C647" s="3">
        <v>0.625</v>
      </c>
      <c r="D647" s="74">
        <v>0.75</v>
      </c>
      <c r="E647" s="75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7"/>
      <c r="Q647" s="78"/>
      <c r="R647" s="79"/>
      <c r="S647" s="79"/>
      <c r="T647" s="79"/>
      <c r="U647" s="22" t="str">
        <f t="shared" si="1"/>
        <v/>
      </c>
      <c r="V647" s="79"/>
      <c r="W647" s="79"/>
      <c r="X647" s="80"/>
      <c r="Y647" s="81"/>
      <c r="Z647" s="82"/>
      <c r="AA647" s="82"/>
      <c r="AB647" s="82"/>
      <c r="AC647" s="83"/>
      <c r="AD647" s="78"/>
    </row>
    <row r="648" ht="15.75" customHeight="1">
      <c r="A648" s="8" t="s">
        <v>98</v>
      </c>
      <c r="B648" s="9">
        <v>44520.0</v>
      </c>
      <c r="C648" s="10">
        <v>0.375</v>
      </c>
      <c r="D648" s="84">
        <v>0.5</v>
      </c>
      <c r="E648" s="85">
        <v>35.6</v>
      </c>
      <c r="F648" s="86">
        <v>22.8</v>
      </c>
      <c r="G648" s="86">
        <v>30.0</v>
      </c>
      <c r="H648" s="86">
        <v>27.6</v>
      </c>
      <c r="I648" s="86">
        <v>4.2</v>
      </c>
      <c r="J648" s="86" t="s">
        <v>70</v>
      </c>
      <c r="K648" s="86">
        <v>28.8</v>
      </c>
      <c r="L648" s="86">
        <v>0.0</v>
      </c>
      <c r="M648" s="86"/>
      <c r="N648" s="86">
        <v>66.7</v>
      </c>
      <c r="O648" s="86"/>
      <c r="P648" s="87"/>
      <c r="Q648" s="102">
        <f>E650</f>
        <v>32.4</v>
      </c>
      <c r="R648" s="103">
        <f>F648</f>
        <v>22.8</v>
      </c>
      <c r="S648" s="103">
        <f>(Q648+R648)/2</f>
        <v>27.6</v>
      </c>
      <c r="T648" s="103">
        <f>IF(H648="","",6.1078*(10^(((7.5*H648)/(237.3+H648)))))</f>
        <v>36.92425667</v>
      </c>
      <c r="U648" s="22">
        <f t="shared" si="1"/>
        <v>35.00425667</v>
      </c>
      <c r="V648" s="103">
        <f>IF(G648="","",6.1078*(10^(((7.5*G648)/(237.3+G648)))))</f>
        <v>42.42634795</v>
      </c>
      <c r="W648" s="103">
        <f>IF(V648="","",(U648/V648)*100)</f>
        <v>82.50593879</v>
      </c>
      <c r="X648" s="103">
        <f>O646+L648-N648</f>
        <v>5.82</v>
      </c>
      <c r="Y648" s="91"/>
      <c r="Z648" s="92">
        <v>1.0</v>
      </c>
      <c r="AA648" s="92">
        <v>1.0</v>
      </c>
      <c r="AB648" s="92">
        <v>2.0</v>
      </c>
      <c r="AC648" s="93">
        <v>2.0</v>
      </c>
      <c r="AD648" s="88"/>
    </row>
    <row r="649" ht="15.75" customHeight="1">
      <c r="A649" s="4" t="s">
        <v>98</v>
      </c>
      <c r="B649" s="29">
        <v>44520.0</v>
      </c>
      <c r="C649" s="3">
        <v>0.625</v>
      </c>
      <c r="D649" s="74">
        <v>0.75</v>
      </c>
      <c r="E649" s="75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7"/>
      <c r="Q649" s="78"/>
      <c r="R649" s="79"/>
      <c r="S649" s="79"/>
      <c r="T649" s="79"/>
      <c r="U649" s="22" t="str">
        <f t="shared" si="1"/>
        <v/>
      </c>
      <c r="V649" s="79"/>
      <c r="W649" s="79"/>
      <c r="X649" s="80"/>
      <c r="Y649" s="81"/>
      <c r="Z649" s="82"/>
      <c r="AA649" s="82"/>
      <c r="AB649" s="82"/>
      <c r="AC649" s="83"/>
      <c r="AD649" s="78"/>
    </row>
    <row r="650" ht="15.75" customHeight="1">
      <c r="A650" s="8" t="s">
        <v>91</v>
      </c>
      <c r="B650" s="9">
        <v>44521.0</v>
      </c>
      <c r="C650" s="10">
        <v>0.375</v>
      </c>
      <c r="D650" s="84">
        <v>0.5</v>
      </c>
      <c r="E650" s="85">
        <v>32.4</v>
      </c>
      <c r="F650" s="86">
        <v>21.6</v>
      </c>
      <c r="G650" s="86">
        <v>28.6</v>
      </c>
      <c r="H650" s="86">
        <v>26.8</v>
      </c>
      <c r="I650" s="86">
        <v>2.3</v>
      </c>
      <c r="J650" s="86" t="s">
        <v>70</v>
      </c>
      <c r="K650" s="86">
        <v>28.7</v>
      </c>
      <c r="L650" s="86">
        <v>14.25</v>
      </c>
      <c r="M650" s="86"/>
      <c r="N650" s="86">
        <v>74.65</v>
      </c>
      <c r="O650" s="86"/>
      <c r="P650" s="87"/>
      <c r="Q650" s="102">
        <f>E652</f>
        <v>33</v>
      </c>
      <c r="R650" s="103">
        <f>F650</f>
        <v>21.6</v>
      </c>
      <c r="S650" s="103">
        <f>(Q650+R650)/2</f>
        <v>27.3</v>
      </c>
      <c r="T650" s="103">
        <f>IF(H650="","",6.1078*(10^(((7.5*H650)/(237.3+H650)))))</f>
        <v>35.23385461</v>
      </c>
      <c r="U650" s="22">
        <f t="shared" si="1"/>
        <v>33.79385461</v>
      </c>
      <c r="V650" s="103">
        <f>IF(G650="","",6.1078*(10^(((7.5*G650)/(237.3+G650)))))</f>
        <v>39.13623594</v>
      </c>
      <c r="W650" s="103">
        <f>IF(V650="","",(U650/V650)*100)</f>
        <v>86.34927145</v>
      </c>
      <c r="X650" s="103">
        <f>N648+L650-N650</f>
        <v>6.3</v>
      </c>
      <c r="Y650" s="91"/>
      <c r="Z650" s="92">
        <v>1.0</v>
      </c>
      <c r="AA650" s="92">
        <v>1.0</v>
      </c>
      <c r="AB650" s="92">
        <v>2.0</v>
      </c>
      <c r="AC650" s="93">
        <v>2.0</v>
      </c>
      <c r="AD650" s="88"/>
    </row>
    <row r="651" ht="15.75" customHeight="1">
      <c r="A651" s="4" t="s">
        <v>91</v>
      </c>
      <c r="B651" s="29">
        <v>44521.0</v>
      </c>
      <c r="C651" s="3">
        <v>0.625</v>
      </c>
      <c r="D651" s="74">
        <v>0.75</v>
      </c>
      <c r="E651" s="75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7"/>
      <c r="Q651" s="78"/>
      <c r="R651" s="79"/>
      <c r="S651" s="79"/>
      <c r="T651" s="79"/>
      <c r="U651" s="22" t="str">
        <f t="shared" si="1"/>
        <v/>
      </c>
      <c r="V651" s="79"/>
      <c r="W651" s="79"/>
      <c r="X651" s="80"/>
      <c r="Y651" s="81"/>
      <c r="Z651" s="82"/>
      <c r="AA651" s="82"/>
      <c r="AB651" s="82"/>
      <c r="AC651" s="83"/>
      <c r="AD651" s="78"/>
    </row>
    <row r="652" ht="15.75" customHeight="1">
      <c r="A652" s="8" t="s">
        <v>64</v>
      </c>
      <c r="B652" s="9">
        <v>44522.0</v>
      </c>
      <c r="C652" s="10">
        <v>0.375</v>
      </c>
      <c r="D652" s="84">
        <v>0.5</v>
      </c>
      <c r="E652" s="85">
        <v>33.0</v>
      </c>
      <c r="F652" s="86">
        <v>21.4</v>
      </c>
      <c r="G652" s="86">
        <v>29.8</v>
      </c>
      <c r="H652" s="86">
        <v>27.0</v>
      </c>
      <c r="I652" s="86">
        <v>4.3</v>
      </c>
      <c r="J652" s="86" t="s">
        <v>70</v>
      </c>
      <c r="K652" s="86">
        <v>28.8</v>
      </c>
      <c r="L652" s="86">
        <v>0.0</v>
      </c>
      <c r="M652" s="86"/>
      <c r="N652" s="86">
        <v>70.08</v>
      </c>
      <c r="O652" s="86"/>
      <c r="P652" s="87"/>
      <c r="Q652" s="102">
        <f>E654</f>
        <v>30</v>
      </c>
      <c r="R652" s="103">
        <f>F652</f>
        <v>21.4</v>
      </c>
      <c r="S652" s="103">
        <f>(Q652+R652)/2</f>
        <v>25.7</v>
      </c>
      <c r="T652" s="103">
        <f>IF(H652="","",6.1078*(10^(((7.5*H652)/(237.3+H652)))))</f>
        <v>35.65000614</v>
      </c>
      <c r="U652" s="22">
        <f t="shared" si="1"/>
        <v>33.41000614</v>
      </c>
      <c r="V652" s="103">
        <f>IF(G652="","",6.1078*(10^(((7.5*G652)/(237.3+G652)))))</f>
        <v>41.94208964</v>
      </c>
      <c r="W652" s="103">
        <f>IF(V652="","",(U652/V652)*100)</f>
        <v>79.65746683</v>
      </c>
      <c r="X652" s="103">
        <f>N650+L652-N652</f>
        <v>4.57</v>
      </c>
      <c r="Y652" s="91"/>
      <c r="Z652" s="92">
        <v>1.0</v>
      </c>
      <c r="AA652" s="92">
        <v>1.0</v>
      </c>
      <c r="AB652" s="92">
        <v>2.0</v>
      </c>
      <c r="AC652" s="93">
        <v>2.0</v>
      </c>
      <c r="AD652" s="88"/>
    </row>
    <row r="653" ht="15.75" customHeight="1">
      <c r="A653" s="4" t="s">
        <v>64</v>
      </c>
      <c r="B653" s="29">
        <v>44522.0</v>
      </c>
      <c r="C653" s="3">
        <v>0.625</v>
      </c>
      <c r="D653" s="74">
        <v>0.75</v>
      </c>
      <c r="E653" s="75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7"/>
      <c r="Q653" s="78"/>
      <c r="R653" s="79"/>
      <c r="S653" s="79"/>
      <c r="T653" s="79"/>
      <c r="U653" s="22" t="str">
        <f t="shared" si="1"/>
        <v/>
      </c>
      <c r="V653" s="79"/>
      <c r="W653" s="79"/>
      <c r="X653" s="80"/>
      <c r="Y653" s="81"/>
      <c r="Z653" s="82"/>
      <c r="AA653" s="82"/>
      <c r="AB653" s="82"/>
      <c r="AC653" s="83"/>
      <c r="AD653" s="78"/>
    </row>
    <row r="654" ht="15.75" customHeight="1">
      <c r="A654" s="8" t="s">
        <v>68</v>
      </c>
      <c r="B654" s="9">
        <v>44523.0</v>
      </c>
      <c r="C654" s="10">
        <v>0.375</v>
      </c>
      <c r="D654" s="84">
        <v>0.5</v>
      </c>
      <c r="E654" s="85">
        <v>30.0</v>
      </c>
      <c r="F654" s="86">
        <v>20.4</v>
      </c>
      <c r="G654" s="86">
        <v>29.8</v>
      </c>
      <c r="H654" s="86">
        <v>27.0</v>
      </c>
      <c r="I654" s="86">
        <v>1.4</v>
      </c>
      <c r="J654" s="86" t="s">
        <v>70</v>
      </c>
      <c r="K654" s="86">
        <v>27.6</v>
      </c>
      <c r="L654" s="86">
        <v>3.5</v>
      </c>
      <c r="M654" s="86"/>
      <c r="N654" s="86">
        <v>68.64</v>
      </c>
      <c r="O654" s="86"/>
      <c r="P654" s="87"/>
      <c r="Q654" s="102">
        <f>E656</f>
        <v>35.6</v>
      </c>
      <c r="R654" s="103">
        <f>F654</f>
        <v>20.4</v>
      </c>
      <c r="S654" s="103">
        <f>(Q654+R654)/2</f>
        <v>28</v>
      </c>
      <c r="T654" s="103">
        <f>IF(H654="","",6.1078*(10^(((7.5*H654)/(237.3+H654)))))</f>
        <v>35.65000614</v>
      </c>
      <c r="U654" s="22">
        <f t="shared" si="1"/>
        <v>33.41000614</v>
      </c>
      <c r="V654" s="103">
        <f>IF(G654="","",6.1078*(10^(((7.5*G654)/(237.3+G654)))))</f>
        <v>41.94208964</v>
      </c>
      <c r="W654" s="103">
        <f>IF(V654="","",(U654/V654)*100)</f>
        <v>79.65746683</v>
      </c>
      <c r="X654" s="103">
        <f>N652+L654-N654</f>
        <v>4.94</v>
      </c>
      <c r="Y654" s="91"/>
      <c r="Z654" s="92">
        <v>1.0</v>
      </c>
      <c r="AA654" s="92">
        <v>1.0</v>
      </c>
      <c r="AB654" s="92">
        <v>2.0</v>
      </c>
      <c r="AC654" s="93">
        <v>1.0</v>
      </c>
      <c r="AD654" s="88"/>
    </row>
    <row r="655" ht="15.75" customHeight="1">
      <c r="A655" s="4" t="s">
        <v>68</v>
      </c>
      <c r="B655" s="29">
        <v>44523.0</v>
      </c>
      <c r="C655" s="3">
        <v>0.625</v>
      </c>
      <c r="D655" s="74">
        <v>0.75</v>
      </c>
      <c r="E655" s="75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7"/>
      <c r="Q655" s="78"/>
      <c r="R655" s="79"/>
      <c r="S655" s="79"/>
      <c r="T655" s="79"/>
      <c r="U655" s="22" t="str">
        <f t="shared" si="1"/>
        <v/>
      </c>
      <c r="V655" s="79"/>
      <c r="W655" s="79"/>
      <c r="X655" s="80"/>
      <c r="Y655" s="81"/>
      <c r="Z655" s="82"/>
      <c r="AA655" s="82"/>
      <c r="AB655" s="82"/>
      <c r="AC655" s="83"/>
      <c r="AD655" s="78"/>
    </row>
    <row r="656" ht="15.75" customHeight="1">
      <c r="A656" s="8" t="s">
        <v>38</v>
      </c>
      <c r="B656" s="9">
        <v>44524.0</v>
      </c>
      <c r="C656" s="10">
        <v>0.375</v>
      </c>
      <c r="D656" s="84">
        <v>0.5</v>
      </c>
      <c r="E656" s="85">
        <v>35.6</v>
      </c>
      <c r="F656" s="86">
        <v>22.4</v>
      </c>
      <c r="G656" s="86">
        <v>29.4</v>
      </c>
      <c r="H656" s="86">
        <v>27.0</v>
      </c>
      <c r="I656" s="86">
        <v>3.2</v>
      </c>
      <c r="J656" s="86" t="s">
        <v>70</v>
      </c>
      <c r="K656" s="86">
        <v>28.2</v>
      </c>
      <c r="L656" s="86">
        <v>0.0</v>
      </c>
      <c r="M656" s="86"/>
      <c r="N656" s="86">
        <v>62.84</v>
      </c>
      <c r="O656" s="86"/>
      <c r="P656" s="87"/>
      <c r="Q656" s="102">
        <f>E658</f>
        <v>33.8</v>
      </c>
      <c r="R656" s="103">
        <f>F656</f>
        <v>22.4</v>
      </c>
      <c r="S656" s="103">
        <f>(Q656+R656)/2</f>
        <v>28.1</v>
      </c>
      <c r="T656" s="103">
        <f>IF(H656="","",6.1078*(10^(((7.5*H656)/(237.3+H656)))))</f>
        <v>35.65000614</v>
      </c>
      <c r="U656" s="22">
        <f t="shared" si="1"/>
        <v>33.73000614</v>
      </c>
      <c r="V656" s="103">
        <f>IF(G656="","",6.1078*(10^(((7.5*G656)/(237.3+G656)))))</f>
        <v>40.98797486</v>
      </c>
      <c r="W656" s="103">
        <f>IF(V656="","",(U656/V656)*100)</f>
        <v>82.29244371</v>
      </c>
      <c r="X656" s="103">
        <f>N654+L656-N656</f>
        <v>5.8</v>
      </c>
      <c r="Y656" s="91"/>
      <c r="Z656" s="92">
        <v>1.0</v>
      </c>
      <c r="AA656" s="92">
        <v>1.0</v>
      </c>
      <c r="AB656" s="92">
        <v>3.0</v>
      </c>
      <c r="AC656" s="93">
        <v>2.0</v>
      </c>
      <c r="AD656" s="88"/>
    </row>
    <row r="657" ht="15.75" customHeight="1">
      <c r="A657" s="4" t="s">
        <v>38</v>
      </c>
      <c r="B657" s="29">
        <v>44524.0</v>
      </c>
      <c r="C657" s="3">
        <v>0.625</v>
      </c>
      <c r="D657" s="74">
        <v>0.75</v>
      </c>
      <c r="E657" s="75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7"/>
      <c r="Q657" s="78"/>
      <c r="R657" s="79"/>
      <c r="S657" s="79"/>
      <c r="T657" s="79"/>
      <c r="U657" s="22" t="str">
        <f t="shared" si="1"/>
        <v/>
      </c>
      <c r="V657" s="79"/>
      <c r="W657" s="79"/>
      <c r="X657" s="80"/>
      <c r="Y657" s="81"/>
      <c r="Z657" s="82"/>
      <c r="AA657" s="82"/>
      <c r="AB657" s="82"/>
      <c r="AC657" s="83"/>
      <c r="AD657" s="78"/>
    </row>
    <row r="658" ht="15.75" customHeight="1">
      <c r="A658" s="8" t="s">
        <v>48</v>
      </c>
      <c r="B658" s="9">
        <v>44525.0</v>
      </c>
      <c r="C658" s="10">
        <v>0.375</v>
      </c>
      <c r="D658" s="84">
        <v>0.5</v>
      </c>
      <c r="E658" s="85">
        <v>33.8</v>
      </c>
      <c r="F658" s="86">
        <v>21.2</v>
      </c>
      <c r="G658" s="86">
        <v>30.4</v>
      </c>
      <c r="H658" s="86">
        <v>27.8</v>
      </c>
      <c r="I658" s="86">
        <v>2.4</v>
      </c>
      <c r="J658" s="86" t="s">
        <v>70</v>
      </c>
      <c r="K658" s="86">
        <v>28.7</v>
      </c>
      <c r="L658" s="86">
        <v>11.5</v>
      </c>
      <c r="M658" s="86"/>
      <c r="N658" s="86">
        <v>68.26</v>
      </c>
      <c r="O658" s="86"/>
      <c r="P658" s="87"/>
      <c r="Q658" s="102">
        <f>E660</f>
        <v>34</v>
      </c>
      <c r="R658" s="103">
        <f>F658</f>
        <v>21.2</v>
      </c>
      <c r="S658" s="103">
        <f>(Q658+R658)/2</f>
        <v>27.6</v>
      </c>
      <c r="T658" s="103">
        <f>IF(H658="","",6.1078*(10^(((7.5*H658)/(237.3+H658)))))</f>
        <v>37.3577292</v>
      </c>
      <c r="U658" s="22">
        <f t="shared" si="1"/>
        <v>35.2777292</v>
      </c>
      <c r="V658" s="103">
        <f>IF(G658="","",6.1078*(10^(((7.5*G658)/(237.3+G658)))))</f>
        <v>43.4094688</v>
      </c>
      <c r="W658" s="103">
        <f>IF(V658="","",(U658/V658)*100)</f>
        <v>81.2673598</v>
      </c>
      <c r="X658" s="103">
        <f>N656+L658-N658</f>
        <v>6.08</v>
      </c>
      <c r="Y658" s="91"/>
      <c r="Z658" s="92">
        <v>1.0</v>
      </c>
      <c r="AA658" s="92">
        <v>1.0</v>
      </c>
      <c r="AB658" s="92">
        <v>2.0</v>
      </c>
      <c r="AC658" s="93">
        <v>2.0</v>
      </c>
      <c r="AD658" s="88"/>
    </row>
    <row r="659" ht="15.75" customHeight="1">
      <c r="A659" s="4" t="s">
        <v>48</v>
      </c>
      <c r="B659" s="29">
        <v>44525.0</v>
      </c>
      <c r="C659" s="3">
        <v>0.625</v>
      </c>
      <c r="D659" s="74">
        <v>0.75</v>
      </c>
      <c r="E659" s="75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7"/>
      <c r="Q659" s="78"/>
      <c r="R659" s="79"/>
      <c r="S659" s="79"/>
      <c r="T659" s="79"/>
      <c r="U659" s="22" t="str">
        <f t="shared" si="1"/>
        <v/>
      </c>
      <c r="V659" s="79"/>
      <c r="W659" s="79"/>
      <c r="X659" s="80"/>
      <c r="Y659" s="81"/>
      <c r="Z659" s="82"/>
      <c r="AA659" s="82"/>
      <c r="AB659" s="82"/>
      <c r="AC659" s="83"/>
      <c r="AD659" s="78"/>
    </row>
    <row r="660" ht="15.75" customHeight="1">
      <c r="A660" s="8" t="s">
        <v>53</v>
      </c>
      <c r="B660" s="9">
        <v>44526.0</v>
      </c>
      <c r="C660" s="10">
        <v>0.375</v>
      </c>
      <c r="D660" s="84">
        <v>0.5</v>
      </c>
      <c r="E660" s="85">
        <v>34.0</v>
      </c>
      <c r="F660" s="86">
        <v>21.8</v>
      </c>
      <c r="G660" s="86">
        <v>29.6</v>
      </c>
      <c r="H660" s="86">
        <v>27.2</v>
      </c>
      <c r="I660" s="86">
        <v>2.1</v>
      </c>
      <c r="J660" s="86" t="s">
        <v>225</v>
      </c>
      <c r="K660" s="86">
        <v>29.1</v>
      </c>
      <c r="L660" s="86">
        <v>3.5</v>
      </c>
      <c r="M660" s="86"/>
      <c r="N660" s="86">
        <v>67.5</v>
      </c>
      <c r="O660" s="86"/>
      <c r="P660" s="87"/>
      <c r="Q660" s="102">
        <f>E662</f>
        <v>34.4</v>
      </c>
      <c r="R660" s="103">
        <f>F660</f>
        <v>21.8</v>
      </c>
      <c r="S660" s="103">
        <f>(Q660+R660)/2</f>
        <v>28.1</v>
      </c>
      <c r="T660" s="103">
        <f>IF(H660="","",6.1078*(10^(((7.5*H660)/(237.3+H660)))))</f>
        <v>36.07043238</v>
      </c>
      <c r="U660" s="22">
        <f t="shared" si="1"/>
        <v>34.15043238</v>
      </c>
      <c r="V660" s="103">
        <f>IF(G660="","",6.1078*(10^(((7.5*G660)/(237.3+G660)))))</f>
        <v>41.46264535</v>
      </c>
      <c r="W660" s="103">
        <f>IF(V660="","",(U660/V660)*100)</f>
        <v>82.36433564</v>
      </c>
      <c r="X660" s="103">
        <f>N658+L660-N660</f>
        <v>4.26</v>
      </c>
      <c r="Y660" s="91"/>
      <c r="Z660" s="92">
        <v>1.0</v>
      </c>
      <c r="AA660" s="92">
        <v>1.0</v>
      </c>
      <c r="AB660" s="92">
        <v>1.0</v>
      </c>
      <c r="AC660" s="93">
        <v>2.0</v>
      </c>
      <c r="AD660" s="88"/>
    </row>
    <row r="661" ht="15.75" customHeight="1">
      <c r="A661" s="4" t="s">
        <v>53</v>
      </c>
      <c r="B661" s="29">
        <v>44526.0</v>
      </c>
      <c r="C661" s="3">
        <v>0.625</v>
      </c>
      <c r="D661" s="74">
        <v>0.75</v>
      </c>
      <c r="E661" s="75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7"/>
      <c r="Q661" s="78"/>
      <c r="R661" s="79"/>
      <c r="S661" s="79"/>
      <c r="T661" s="79"/>
      <c r="U661" s="22" t="str">
        <f t="shared" si="1"/>
        <v/>
      </c>
      <c r="V661" s="79"/>
      <c r="W661" s="79"/>
      <c r="X661" s="80"/>
      <c r="Y661" s="81"/>
      <c r="Z661" s="82"/>
      <c r="AA661" s="82"/>
      <c r="AB661" s="82"/>
      <c r="AC661" s="83"/>
      <c r="AD661" s="78"/>
    </row>
    <row r="662" ht="15.75" customHeight="1">
      <c r="A662" s="8" t="s">
        <v>98</v>
      </c>
      <c r="B662" s="9">
        <v>44527.0</v>
      </c>
      <c r="C662" s="10">
        <v>0.375</v>
      </c>
      <c r="D662" s="84">
        <v>0.5</v>
      </c>
      <c r="E662" s="85">
        <v>34.4</v>
      </c>
      <c r="F662" s="86">
        <v>21.8</v>
      </c>
      <c r="G662" s="86">
        <v>29.8</v>
      </c>
      <c r="H662" s="86">
        <v>26.8</v>
      </c>
      <c r="I662" s="86">
        <v>2.3</v>
      </c>
      <c r="J662" s="86" t="s">
        <v>70</v>
      </c>
      <c r="K662" s="86">
        <v>29.3</v>
      </c>
      <c r="L662" s="86">
        <v>0.0</v>
      </c>
      <c r="M662" s="86"/>
      <c r="N662" s="86">
        <v>61.6</v>
      </c>
      <c r="O662" s="86">
        <v>67.5</v>
      </c>
      <c r="P662" s="87"/>
      <c r="Q662" s="102">
        <f>E664</f>
        <v>33.2</v>
      </c>
      <c r="R662" s="103">
        <f>F662</f>
        <v>21.8</v>
      </c>
      <c r="S662" s="103">
        <f>(Q662+R662)/2</f>
        <v>27.5</v>
      </c>
      <c r="T662" s="103">
        <f>IF(H662="","",6.1078*(10^(((7.5*H662)/(237.3+H662)))))</f>
        <v>35.23385461</v>
      </c>
      <c r="U662" s="22">
        <f t="shared" si="1"/>
        <v>32.83385461</v>
      </c>
      <c r="V662" s="103">
        <f>IF(G662="","",6.1078*(10^(((7.5*G662)/(237.3+G662)))))</f>
        <v>41.94208964</v>
      </c>
      <c r="W662" s="103">
        <f>IF(V662="","",(U662/V662)*100)</f>
        <v>78.2837834</v>
      </c>
      <c r="X662" s="103">
        <f>N660+L662-N662</f>
        <v>5.9</v>
      </c>
      <c r="Y662" s="91"/>
      <c r="Z662" s="92">
        <v>1.0</v>
      </c>
      <c r="AA662" s="92">
        <v>1.0</v>
      </c>
      <c r="AB662" s="92">
        <v>2.0</v>
      </c>
      <c r="AC662" s="93">
        <v>2.0</v>
      </c>
      <c r="AD662" s="88"/>
    </row>
    <row r="663" ht="15.75" customHeight="1">
      <c r="A663" s="4" t="s">
        <v>98</v>
      </c>
      <c r="B663" s="29">
        <v>44527.0</v>
      </c>
      <c r="C663" s="3">
        <v>0.625</v>
      </c>
      <c r="D663" s="74">
        <v>0.75</v>
      </c>
      <c r="E663" s="75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7"/>
      <c r="Q663" s="78"/>
      <c r="R663" s="79"/>
      <c r="S663" s="79"/>
      <c r="T663" s="79"/>
      <c r="U663" s="22" t="str">
        <f t="shared" si="1"/>
        <v/>
      </c>
      <c r="V663" s="79"/>
      <c r="W663" s="79"/>
      <c r="X663" s="80"/>
      <c r="Y663" s="81"/>
      <c r="Z663" s="82"/>
      <c r="AA663" s="82"/>
      <c r="AB663" s="82"/>
      <c r="AC663" s="83"/>
      <c r="AD663" s="78"/>
    </row>
    <row r="664" ht="15.75" customHeight="1">
      <c r="A664" s="8" t="s">
        <v>91</v>
      </c>
      <c r="B664" s="9">
        <v>44528.0</v>
      </c>
      <c r="C664" s="10">
        <v>0.375</v>
      </c>
      <c r="D664" s="84">
        <v>0.5</v>
      </c>
      <c r="E664" s="85">
        <v>33.2</v>
      </c>
      <c r="F664" s="86">
        <v>21.6</v>
      </c>
      <c r="G664" s="86">
        <v>29.8</v>
      </c>
      <c r="H664" s="86">
        <v>27.0</v>
      </c>
      <c r="I664" s="86">
        <v>3.1</v>
      </c>
      <c r="J664" s="86" t="s">
        <v>70</v>
      </c>
      <c r="K664" s="86">
        <v>28.4</v>
      </c>
      <c r="L664" s="86">
        <v>1.0</v>
      </c>
      <c r="M664" s="86"/>
      <c r="N664" s="86">
        <v>64.62</v>
      </c>
      <c r="O664" s="86"/>
      <c r="P664" s="87"/>
      <c r="Q664" s="102">
        <f>E666</f>
        <v>33.8</v>
      </c>
      <c r="R664" s="103">
        <f>F664</f>
        <v>21.6</v>
      </c>
      <c r="S664" s="103">
        <f>(Q664+R664)/2</f>
        <v>27.7</v>
      </c>
      <c r="T664" s="103">
        <f>IF(H664="","",6.1078*(10^(((7.5*H664)/(237.3+H664)))))</f>
        <v>35.65000614</v>
      </c>
      <c r="U664" s="22">
        <f t="shared" si="1"/>
        <v>33.41000614</v>
      </c>
      <c r="V664" s="103">
        <f>IF(G664="","",6.1078*(10^(((7.5*G664)/(237.3+G664)))))</f>
        <v>41.94208964</v>
      </c>
      <c r="W664" s="103">
        <f>IF(V664="","",(U664/V664)*100)</f>
        <v>79.65746683</v>
      </c>
      <c r="X664" s="103">
        <f>O662+L664-N664</f>
        <v>3.88</v>
      </c>
      <c r="Y664" s="91"/>
      <c r="Z664" s="92">
        <v>1.0</v>
      </c>
      <c r="AA664" s="92">
        <v>1.0</v>
      </c>
      <c r="AB664" s="92">
        <v>3.0</v>
      </c>
      <c r="AC664" s="93">
        <v>2.0</v>
      </c>
      <c r="AD664" s="88"/>
    </row>
    <row r="665" ht="15.75" customHeight="1">
      <c r="A665" s="4" t="s">
        <v>91</v>
      </c>
      <c r="B665" s="29">
        <v>44528.0</v>
      </c>
      <c r="C665" s="3">
        <v>0.625</v>
      </c>
      <c r="D665" s="74">
        <v>0.75</v>
      </c>
      <c r="E665" s="75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7"/>
      <c r="Q665" s="78"/>
      <c r="R665" s="79"/>
      <c r="S665" s="79"/>
      <c r="T665" s="79"/>
      <c r="U665" s="22" t="str">
        <f t="shared" si="1"/>
        <v/>
      </c>
      <c r="V665" s="79"/>
      <c r="W665" s="79"/>
      <c r="X665" s="80"/>
      <c r="Y665" s="81"/>
      <c r="Z665" s="82"/>
      <c r="AA665" s="82"/>
      <c r="AB665" s="82"/>
      <c r="AC665" s="83"/>
      <c r="AD665" s="78"/>
    </row>
    <row r="666" ht="15.75" customHeight="1">
      <c r="A666" s="8" t="s">
        <v>64</v>
      </c>
      <c r="B666" s="9">
        <v>44529.0</v>
      </c>
      <c r="C666" s="10">
        <v>0.375</v>
      </c>
      <c r="D666" s="84">
        <v>0.5</v>
      </c>
      <c r="E666" s="85">
        <v>33.8</v>
      </c>
      <c r="F666" s="86">
        <v>21.0</v>
      </c>
      <c r="G666" s="86">
        <v>30.0</v>
      </c>
      <c r="H666" s="86">
        <v>27.4</v>
      </c>
      <c r="I666" s="86">
        <v>2.3</v>
      </c>
      <c r="J666" s="86" t="s">
        <v>349</v>
      </c>
      <c r="K666" s="86">
        <v>28.1</v>
      </c>
      <c r="L666" s="86">
        <v>6.0</v>
      </c>
      <c r="M666" s="86"/>
      <c r="N666" s="86">
        <v>66.28</v>
      </c>
      <c r="O666" s="86"/>
      <c r="P666" s="87"/>
      <c r="Q666" s="102">
        <f>E668</f>
        <v>32.6</v>
      </c>
      <c r="R666" s="103">
        <f>F666</f>
        <v>21</v>
      </c>
      <c r="S666" s="103">
        <f>(Q666+R666)/2</f>
        <v>26.8</v>
      </c>
      <c r="T666" s="103">
        <f>IF(H666="","",6.1078*(10^(((7.5*H666)/(237.3+H666)))))</f>
        <v>36.49517019</v>
      </c>
      <c r="U666" s="22">
        <f t="shared" si="1"/>
        <v>34.41517019</v>
      </c>
      <c r="V666" s="103">
        <f>IF(G666="","",6.1078*(10^(((7.5*G666)/(237.3+G666)))))</f>
        <v>42.42634795</v>
      </c>
      <c r="W666" s="103">
        <f>IF(V666="","",(U666/V666)*100)</f>
        <v>81.1174467</v>
      </c>
      <c r="X666" s="103">
        <f>N664+L666-N666</f>
        <v>4.34</v>
      </c>
      <c r="Y666" s="91"/>
      <c r="Z666" s="92">
        <v>1.0</v>
      </c>
      <c r="AA666" s="92">
        <v>1.0</v>
      </c>
      <c r="AB666" s="92">
        <v>2.0</v>
      </c>
      <c r="AC666" s="93">
        <v>2.0</v>
      </c>
      <c r="AD666" s="88"/>
    </row>
    <row r="667" ht="15.75" customHeight="1">
      <c r="A667" s="4" t="s">
        <v>64</v>
      </c>
      <c r="B667" s="29">
        <v>44529.0</v>
      </c>
      <c r="C667" s="3">
        <v>0.625</v>
      </c>
      <c r="D667" s="74">
        <v>0.75</v>
      </c>
      <c r="E667" s="75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7"/>
      <c r="Q667" s="78"/>
      <c r="R667" s="79"/>
      <c r="S667" s="79"/>
      <c r="T667" s="79"/>
      <c r="U667" s="22" t="str">
        <f t="shared" si="1"/>
        <v/>
      </c>
      <c r="V667" s="79"/>
      <c r="W667" s="79"/>
      <c r="X667" s="80"/>
      <c r="Y667" s="81"/>
      <c r="Z667" s="82"/>
      <c r="AA667" s="82"/>
      <c r="AB667" s="82"/>
      <c r="AC667" s="83"/>
      <c r="AD667" s="78"/>
    </row>
    <row r="668" ht="15.75" customHeight="1">
      <c r="A668" s="8" t="s">
        <v>68</v>
      </c>
      <c r="B668" s="9">
        <v>44530.0</v>
      </c>
      <c r="C668" s="10">
        <v>0.375</v>
      </c>
      <c r="D668" s="84">
        <v>0.5</v>
      </c>
      <c r="E668" s="85">
        <v>32.6</v>
      </c>
      <c r="F668" s="86">
        <v>20.8</v>
      </c>
      <c r="G668" s="86">
        <v>29.8</v>
      </c>
      <c r="H668" s="86">
        <v>27.8</v>
      </c>
      <c r="I668" s="86">
        <v>3.5</v>
      </c>
      <c r="J668" s="86" t="s">
        <v>70</v>
      </c>
      <c r="K668" s="86">
        <v>29.1</v>
      </c>
      <c r="L668" s="86">
        <v>11.75</v>
      </c>
      <c r="M668" s="86"/>
      <c r="N668" s="86">
        <v>73.56</v>
      </c>
      <c r="O668" s="86"/>
      <c r="P668" s="87"/>
      <c r="Q668" s="102">
        <f>E670</f>
        <v>34.3</v>
      </c>
      <c r="R668" s="103">
        <f>F668</f>
        <v>20.8</v>
      </c>
      <c r="S668" s="103">
        <f>(Q668+R668)/2</f>
        <v>27.55</v>
      </c>
      <c r="T668" s="103">
        <f>IF(H668="","",6.1078*(10^(((7.5*H668)/(237.3+H668)))))</f>
        <v>37.3577292</v>
      </c>
      <c r="U668" s="22">
        <f t="shared" si="1"/>
        <v>35.7577292</v>
      </c>
      <c r="V668" s="103">
        <f>IF(G668="","",6.1078*(10^(((7.5*G668)/(237.3+G668)))))</f>
        <v>41.94208964</v>
      </c>
      <c r="W668" s="103">
        <f>IF(V668="","",(U668/V668)*100)</f>
        <v>85.25500162</v>
      </c>
      <c r="X668" s="103">
        <f>N666+L668-N668</f>
        <v>4.47</v>
      </c>
      <c r="Y668" s="91"/>
      <c r="Z668" s="92">
        <v>1.0</v>
      </c>
      <c r="AA668" s="92">
        <v>1.0</v>
      </c>
      <c r="AB668" s="92">
        <v>2.0</v>
      </c>
      <c r="AC668" s="93">
        <v>2.0</v>
      </c>
      <c r="AD668" s="88"/>
    </row>
    <row r="669" ht="15.75" customHeight="1">
      <c r="A669" s="4" t="s">
        <v>68</v>
      </c>
      <c r="B669" s="29">
        <v>44530.0</v>
      </c>
      <c r="C669" s="3">
        <v>0.625</v>
      </c>
      <c r="D669" s="74">
        <v>0.75</v>
      </c>
      <c r="E669" s="75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7"/>
      <c r="Q669" s="78"/>
      <c r="R669" s="79"/>
      <c r="S669" s="79"/>
      <c r="T669" s="79"/>
      <c r="U669" s="22" t="str">
        <f t="shared" si="1"/>
        <v/>
      </c>
      <c r="V669" s="79"/>
      <c r="W669" s="79"/>
      <c r="X669" s="80"/>
      <c r="Y669" s="81"/>
      <c r="Z669" s="82"/>
      <c r="AA669" s="82"/>
      <c r="AB669" s="82"/>
      <c r="AC669" s="83"/>
      <c r="AD669" s="78"/>
    </row>
    <row r="670" ht="15.75" customHeight="1">
      <c r="A670" s="8" t="s">
        <v>38</v>
      </c>
      <c r="B670" s="9">
        <v>44531.0</v>
      </c>
      <c r="C670" s="10">
        <v>0.375</v>
      </c>
      <c r="D670" s="84">
        <v>0.5</v>
      </c>
      <c r="E670" s="85">
        <v>34.3</v>
      </c>
      <c r="F670" s="86">
        <v>21.6</v>
      </c>
      <c r="G670" s="86">
        <v>29.7</v>
      </c>
      <c r="H670" s="86">
        <v>27.2</v>
      </c>
      <c r="I670" s="86">
        <v>0.9</v>
      </c>
      <c r="J670" s="86" t="s">
        <v>70</v>
      </c>
      <c r="K670" s="86">
        <v>29.2</v>
      </c>
      <c r="L670" s="86">
        <v>1.75</v>
      </c>
      <c r="M670" s="86"/>
      <c r="N670" s="86">
        <v>68.4</v>
      </c>
      <c r="O670" s="86"/>
      <c r="P670" s="87"/>
      <c r="Q670" s="102">
        <f>E672</f>
        <v>34.4</v>
      </c>
      <c r="R670" s="103">
        <f>F670</f>
        <v>21.6</v>
      </c>
      <c r="S670" s="103">
        <f>(Q670+R670)/2</f>
        <v>28</v>
      </c>
      <c r="T670" s="103">
        <f>IF(H670="","",6.1078*(10^(((7.5*H670)/(237.3+H670)))))</f>
        <v>36.07043238</v>
      </c>
      <c r="U670" s="22">
        <f t="shared" si="1"/>
        <v>34.07043238</v>
      </c>
      <c r="V670" s="103">
        <f>IF(G670="","",6.1078*(10^(((7.5*G670)/(237.3+G670)))))</f>
        <v>41.70176826</v>
      </c>
      <c r="W670" s="103">
        <f>IF(V670="","",(U670/V670)*100)</f>
        <v>81.70021033</v>
      </c>
      <c r="X670" s="103">
        <f>N668+L670-N670</f>
        <v>6.91</v>
      </c>
      <c r="Y670" s="91"/>
      <c r="Z670" s="92">
        <v>1.0</v>
      </c>
      <c r="AA670" s="92">
        <v>1.0</v>
      </c>
      <c r="AB670" s="92">
        <v>3.0</v>
      </c>
      <c r="AC670" s="93">
        <v>2.0</v>
      </c>
      <c r="AD670" s="88"/>
    </row>
    <row r="671" ht="15.75" customHeight="1">
      <c r="A671" s="4" t="s">
        <v>38</v>
      </c>
      <c r="B671" s="29">
        <v>44531.0</v>
      </c>
      <c r="C671" s="3">
        <v>0.625</v>
      </c>
      <c r="D671" s="74">
        <v>0.75</v>
      </c>
      <c r="E671" s="75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7"/>
      <c r="Q671" s="78"/>
      <c r="R671" s="79"/>
      <c r="S671" s="79"/>
      <c r="T671" s="79"/>
      <c r="U671" s="22" t="str">
        <f t="shared" si="1"/>
        <v/>
      </c>
      <c r="V671" s="79"/>
      <c r="W671" s="79"/>
      <c r="X671" s="80"/>
      <c r="Y671" s="81"/>
      <c r="Z671" s="82"/>
      <c r="AA671" s="82"/>
      <c r="AB671" s="82"/>
      <c r="AC671" s="83"/>
      <c r="AD671" s="78"/>
    </row>
    <row r="672" ht="15.75" customHeight="1">
      <c r="A672" s="8" t="s">
        <v>48</v>
      </c>
      <c r="B672" s="9">
        <v>44532.0</v>
      </c>
      <c r="C672" s="10">
        <v>0.375</v>
      </c>
      <c r="D672" s="84">
        <v>0.5</v>
      </c>
      <c r="E672" s="85">
        <v>34.4</v>
      </c>
      <c r="F672" s="86">
        <v>21.2</v>
      </c>
      <c r="G672" s="86">
        <v>29.4</v>
      </c>
      <c r="H672" s="86">
        <v>27.2</v>
      </c>
      <c r="I672" s="86">
        <v>2.3</v>
      </c>
      <c r="J672" s="86" t="s">
        <v>61</v>
      </c>
      <c r="K672" s="86">
        <v>29.4</v>
      </c>
      <c r="L672" s="86">
        <v>1.75</v>
      </c>
      <c r="M672" s="86"/>
      <c r="N672" s="86">
        <v>66.62</v>
      </c>
      <c r="O672" s="86"/>
      <c r="P672" s="87"/>
      <c r="Q672" s="102">
        <f>E674</f>
        <v>35</v>
      </c>
      <c r="R672" s="103">
        <f>F672</f>
        <v>21.2</v>
      </c>
      <c r="S672" s="103">
        <f>(Q672+R672)/2</f>
        <v>28.1</v>
      </c>
      <c r="T672" s="103">
        <f>IF(H672="","",6.1078*(10^(((7.5*H672)/(237.3+H672)))))</f>
        <v>36.07043238</v>
      </c>
      <c r="U672" s="22">
        <f t="shared" si="1"/>
        <v>34.31043238</v>
      </c>
      <c r="V672" s="103">
        <f>IF(G672="","",6.1078*(10^(((7.5*G672)/(237.3+G672)))))</f>
        <v>40.98797486</v>
      </c>
      <c r="W672" s="103">
        <f>IF(V672="","",(U672/V672)*100)</f>
        <v>83.7085328</v>
      </c>
      <c r="X672" s="103">
        <f>N670+L672-N672</f>
        <v>3.53</v>
      </c>
      <c r="Y672" s="91"/>
      <c r="Z672" s="92">
        <v>1.0</v>
      </c>
      <c r="AA672" s="92">
        <v>1.0</v>
      </c>
      <c r="AB672" s="92">
        <v>2.0</v>
      </c>
      <c r="AC672" s="93">
        <v>2.0</v>
      </c>
      <c r="AD672" s="88"/>
    </row>
    <row r="673" ht="15.75" customHeight="1">
      <c r="A673" s="4" t="s">
        <v>48</v>
      </c>
      <c r="B673" s="29">
        <v>44532.0</v>
      </c>
      <c r="C673" s="3">
        <v>0.625</v>
      </c>
      <c r="D673" s="74">
        <v>0.75</v>
      </c>
      <c r="E673" s="75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7"/>
      <c r="Q673" s="78"/>
      <c r="R673" s="79"/>
      <c r="S673" s="79"/>
      <c r="T673" s="79"/>
      <c r="U673" s="22" t="str">
        <f t="shared" si="1"/>
        <v/>
      </c>
      <c r="V673" s="79"/>
      <c r="W673" s="79"/>
      <c r="X673" s="80"/>
      <c r="Y673" s="81"/>
      <c r="Z673" s="82"/>
      <c r="AA673" s="82"/>
      <c r="AB673" s="82"/>
      <c r="AC673" s="83"/>
      <c r="AD673" s="78"/>
    </row>
    <row r="674" ht="15.75" customHeight="1">
      <c r="A674" s="8" t="s">
        <v>53</v>
      </c>
      <c r="B674" s="9">
        <v>44533.0</v>
      </c>
      <c r="C674" s="10">
        <v>0.375</v>
      </c>
      <c r="D674" s="84">
        <v>0.5</v>
      </c>
      <c r="E674" s="85">
        <v>35.0</v>
      </c>
      <c r="F674" s="86">
        <v>22.0</v>
      </c>
      <c r="G674" s="86">
        <v>29.4</v>
      </c>
      <c r="H674" s="86">
        <v>27.2</v>
      </c>
      <c r="I674" s="86">
        <v>0.9</v>
      </c>
      <c r="J674" s="86" t="s">
        <v>61</v>
      </c>
      <c r="K674" s="86">
        <v>27.3</v>
      </c>
      <c r="L674" s="86">
        <v>0.0</v>
      </c>
      <c r="M674" s="86"/>
      <c r="N674" s="86">
        <v>62.04</v>
      </c>
      <c r="O674" s="86">
        <v>71.76</v>
      </c>
      <c r="P674" s="87"/>
      <c r="Q674" s="102">
        <f>E676</f>
        <v>29.2</v>
      </c>
      <c r="R674" s="103">
        <f>F674</f>
        <v>22</v>
      </c>
      <c r="S674" s="103">
        <f>(Q674+R674)/2</f>
        <v>25.6</v>
      </c>
      <c r="T674" s="103">
        <f>IF(H674="","",6.1078*(10^(((7.5*H674)/(237.3+H674)))))</f>
        <v>36.07043238</v>
      </c>
      <c r="U674" s="22">
        <f t="shared" si="1"/>
        <v>34.31043238</v>
      </c>
      <c r="V674" s="103">
        <f>IF(G674="","",6.1078*(10^(((7.5*G674)/(237.3+G674)))))</f>
        <v>40.98797486</v>
      </c>
      <c r="W674" s="103">
        <f>IF(V674="","",(U674/V674)*100)</f>
        <v>83.7085328</v>
      </c>
      <c r="X674" s="103">
        <f>N672+L674-N674</f>
        <v>4.58</v>
      </c>
      <c r="Y674" s="91"/>
      <c r="Z674" s="92">
        <v>1.0</v>
      </c>
      <c r="AA674" s="92">
        <v>1.0</v>
      </c>
      <c r="AB674" s="92">
        <v>2.0</v>
      </c>
      <c r="AC674" s="93">
        <v>3.0</v>
      </c>
      <c r="AD674" s="88"/>
    </row>
    <row r="675" ht="15.75" customHeight="1">
      <c r="A675" s="4" t="s">
        <v>53</v>
      </c>
      <c r="B675" s="141">
        <v>44533.0</v>
      </c>
      <c r="C675" s="168">
        <v>0.625</v>
      </c>
      <c r="D675" s="172">
        <v>0.75</v>
      </c>
      <c r="E675" s="75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7"/>
      <c r="Q675" s="78"/>
      <c r="R675" s="79"/>
      <c r="S675" s="79"/>
      <c r="T675" s="79"/>
      <c r="U675" s="22" t="str">
        <f t="shared" si="1"/>
        <v/>
      </c>
      <c r="V675" s="79"/>
      <c r="W675" s="79"/>
      <c r="X675" s="80"/>
      <c r="Y675" s="81"/>
      <c r="Z675" s="82"/>
      <c r="AA675" s="82"/>
      <c r="AB675" s="82"/>
      <c r="AC675" s="83"/>
      <c r="AD675" s="78"/>
    </row>
    <row r="676" ht="15.75" customHeight="1">
      <c r="A676" s="8" t="s">
        <v>98</v>
      </c>
      <c r="B676" s="9">
        <v>44534.0</v>
      </c>
      <c r="C676" s="10">
        <v>0.375</v>
      </c>
      <c r="D676" s="84">
        <v>0.5</v>
      </c>
      <c r="E676" s="85">
        <v>29.2</v>
      </c>
      <c r="F676" s="86">
        <v>21.6</v>
      </c>
      <c r="G676" s="86">
        <v>28.6</v>
      </c>
      <c r="H676" s="86">
        <v>26.6</v>
      </c>
      <c r="I676" s="86">
        <v>0.8</v>
      </c>
      <c r="J676" s="86" t="s">
        <v>354</v>
      </c>
      <c r="K676" s="86"/>
      <c r="L676" s="86">
        <v>52.5</v>
      </c>
      <c r="M676" s="86"/>
      <c r="N676" s="86">
        <v>100.0</v>
      </c>
      <c r="O676" s="86">
        <v>76.38</v>
      </c>
      <c r="P676" s="87"/>
      <c r="Q676" s="102">
        <f>E678</f>
        <v>33.2</v>
      </c>
      <c r="R676" s="103">
        <f>F676</f>
        <v>21.6</v>
      </c>
      <c r="S676" s="103">
        <f>(Q676+R676)/2</f>
        <v>27.4</v>
      </c>
      <c r="T676" s="103">
        <f>IF(H676="","",6.1078*(10^(((7.5*H676)/(237.3+H676)))))</f>
        <v>34.82194116</v>
      </c>
      <c r="U676" s="22">
        <f t="shared" si="1"/>
        <v>33.22194116</v>
      </c>
      <c r="V676" s="103">
        <f>IF(G676="","",6.1078*(10^(((7.5*G676)/(237.3+G676)))))</f>
        <v>39.13623594</v>
      </c>
      <c r="W676" s="103">
        <f>IF(V676="","",(U676/V676)*100)</f>
        <v>84.88793152</v>
      </c>
      <c r="X676" s="90"/>
      <c r="Y676" s="91"/>
      <c r="Z676" s="92"/>
      <c r="AA676" s="92"/>
      <c r="AB676" s="92"/>
      <c r="AC676" s="93"/>
      <c r="AD676" s="88"/>
    </row>
    <row r="677" ht="15.75" customHeight="1">
      <c r="A677" s="4" t="s">
        <v>98</v>
      </c>
      <c r="B677" s="29">
        <v>44534.0</v>
      </c>
      <c r="C677" s="3">
        <v>0.625</v>
      </c>
      <c r="D677" s="74">
        <v>0.75</v>
      </c>
      <c r="E677" s="75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7"/>
      <c r="Q677" s="78"/>
      <c r="R677" s="79"/>
      <c r="S677" s="79"/>
      <c r="T677" s="79"/>
      <c r="U677" s="22" t="str">
        <f t="shared" si="1"/>
        <v/>
      </c>
      <c r="V677" s="79"/>
      <c r="W677" s="79"/>
      <c r="X677" s="80"/>
      <c r="Y677" s="81"/>
      <c r="Z677" s="82"/>
      <c r="AA677" s="82"/>
      <c r="AB677" s="82"/>
      <c r="AC677" s="83"/>
      <c r="AD677" s="78"/>
    </row>
    <row r="678" ht="15.75" customHeight="1">
      <c r="A678" s="8" t="s">
        <v>91</v>
      </c>
      <c r="B678" s="9">
        <v>44535.0</v>
      </c>
      <c r="C678" s="10">
        <v>0.375</v>
      </c>
      <c r="D678" s="84">
        <v>0.5</v>
      </c>
      <c r="E678" s="85">
        <v>33.2</v>
      </c>
      <c r="F678" s="86">
        <v>21.7</v>
      </c>
      <c r="G678" s="86">
        <v>30.0</v>
      </c>
      <c r="H678" s="86">
        <v>27.5</v>
      </c>
      <c r="I678" s="86">
        <v>2.5</v>
      </c>
      <c r="J678" s="86" t="s">
        <v>70</v>
      </c>
      <c r="K678" s="86">
        <v>27.5</v>
      </c>
      <c r="L678" s="86">
        <v>7.25</v>
      </c>
      <c r="M678" s="86"/>
      <c r="N678" s="86">
        <v>78.32</v>
      </c>
      <c r="O678" s="86"/>
      <c r="P678" s="87"/>
      <c r="Q678" s="102">
        <f>E680</f>
        <v>32.8</v>
      </c>
      <c r="R678" s="103">
        <f>F678</f>
        <v>21.7</v>
      </c>
      <c r="S678" s="103">
        <f>(Q678+R678)/2</f>
        <v>27.25</v>
      </c>
      <c r="T678" s="103">
        <f>IF(H678="","",6.1078*(10^(((7.5*H678)/(237.3+H678)))))</f>
        <v>36.70916751</v>
      </c>
      <c r="U678" s="22">
        <f t="shared" si="1"/>
        <v>34.70916751</v>
      </c>
      <c r="V678" s="103">
        <f>IF(G678="","",6.1078*(10^(((7.5*G678)/(237.3+G678)))))</f>
        <v>42.42634795</v>
      </c>
      <c r="W678" s="103">
        <f>IF(V678="","",(U678/V678)*100)</f>
        <v>81.81040602</v>
      </c>
      <c r="X678" s="103">
        <f>O676+L678-N678</f>
        <v>5.31</v>
      </c>
      <c r="Y678" s="91"/>
      <c r="Z678" s="92">
        <v>1.0</v>
      </c>
      <c r="AA678" s="92">
        <v>1.0</v>
      </c>
      <c r="AB678" s="92">
        <v>3.0</v>
      </c>
      <c r="AC678" s="93">
        <v>2.0</v>
      </c>
      <c r="AD678" s="88"/>
    </row>
    <row r="679" ht="15.75" customHeight="1">
      <c r="A679" s="4" t="s">
        <v>91</v>
      </c>
      <c r="B679" s="29">
        <v>44535.0</v>
      </c>
      <c r="C679" s="3">
        <v>0.625</v>
      </c>
      <c r="D679" s="74">
        <v>0.75</v>
      </c>
      <c r="E679" s="75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7"/>
      <c r="Q679" s="78"/>
      <c r="R679" s="79"/>
      <c r="S679" s="79"/>
      <c r="T679" s="79"/>
      <c r="U679" s="22" t="str">
        <f t="shared" si="1"/>
        <v/>
      </c>
      <c r="V679" s="79"/>
      <c r="W679" s="79"/>
      <c r="X679" s="80"/>
      <c r="Y679" s="81"/>
      <c r="Z679" s="82"/>
      <c r="AA679" s="82"/>
      <c r="AB679" s="82"/>
      <c r="AC679" s="83"/>
      <c r="AD679" s="78"/>
    </row>
    <row r="680" ht="15.75" customHeight="1">
      <c r="A680" s="8" t="s">
        <v>64</v>
      </c>
      <c r="B680" s="9">
        <v>44536.0</v>
      </c>
      <c r="C680" s="10">
        <v>0.375</v>
      </c>
      <c r="D680" s="84">
        <v>0.5</v>
      </c>
      <c r="E680" s="85">
        <v>32.8</v>
      </c>
      <c r="F680" s="86">
        <v>21.0</v>
      </c>
      <c r="G680" s="86">
        <v>29.4</v>
      </c>
      <c r="H680" s="86">
        <v>27.2</v>
      </c>
      <c r="I680" s="86">
        <v>1.1</v>
      </c>
      <c r="J680" s="86" t="s">
        <v>54</v>
      </c>
      <c r="K680" s="86">
        <v>26.0</v>
      </c>
      <c r="L680" s="86">
        <v>0.5</v>
      </c>
      <c r="M680" s="86"/>
      <c r="N680" s="86">
        <v>73.82</v>
      </c>
      <c r="O680" s="86"/>
      <c r="P680" s="87"/>
      <c r="Q680" s="102">
        <f>E682</f>
        <v>33</v>
      </c>
      <c r="R680" s="103">
        <f>F680</f>
        <v>21</v>
      </c>
      <c r="S680" s="103">
        <f>(Q680+R680)/2</f>
        <v>27</v>
      </c>
      <c r="T680" s="103">
        <f>IF(H680="","",6.1078*(10^(((7.5*H680)/(237.3+H680)))))</f>
        <v>36.07043238</v>
      </c>
      <c r="U680" s="22">
        <f t="shared" si="1"/>
        <v>34.31043238</v>
      </c>
      <c r="V680" s="103">
        <f>IF(G680="","",6.1078*(10^(((7.5*G680)/(237.3+G680)))))</f>
        <v>40.98797486</v>
      </c>
      <c r="W680" s="103">
        <f>IF(V680="","",(U680/V680)*100)</f>
        <v>83.7085328</v>
      </c>
      <c r="X680" s="103">
        <f>N678+L680-N680</f>
        <v>5</v>
      </c>
      <c r="Y680" s="91"/>
      <c r="Z680" s="92">
        <v>1.0</v>
      </c>
      <c r="AA680" s="92">
        <v>1.0</v>
      </c>
      <c r="AB680" s="92">
        <v>3.0</v>
      </c>
      <c r="AC680" s="93">
        <v>2.0</v>
      </c>
      <c r="AD680" s="88"/>
    </row>
    <row r="681" ht="15.75" customHeight="1">
      <c r="A681" s="4" t="s">
        <v>64</v>
      </c>
      <c r="B681" s="29">
        <v>44536.0</v>
      </c>
      <c r="C681" s="3">
        <v>0.625</v>
      </c>
      <c r="D681" s="74">
        <v>0.75</v>
      </c>
      <c r="E681" s="75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7"/>
      <c r="Q681" s="78"/>
      <c r="R681" s="79"/>
      <c r="S681" s="79"/>
      <c r="T681" s="79"/>
      <c r="U681" s="22" t="str">
        <f t="shared" si="1"/>
        <v/>
      </c>
      <c r="V681" s="79"/>
      <c r="W681" s="79"/>
      <c r="X681" s="80"/>
      <c r="Y681" s="81"/>
      <c r="Z681" s="82"/>
      <c r="AA681" s="82"/>
      <c r="AB681" s="82"/>
      <c r="AC681" s="83"/>
      <c r="AD681" s="78"/>
    </row>
    <row r="682" ht="15.75" customHeight="1">
      <c r="A682" s="8" t="s">
        <v>68</v>
      </c>
      <c r="B682" s="9">
        <v>44537.0</v>
      </c>
      <c r="C682" s="10">
        <v>0.375</v>
      </c>
      <c r="D682" s="84">
        <v>0.5</v>
      </c>
      <c r="E682" s="85">
        <v>33.0</v>
      </c>
      <c r="F682" s="86">
        <v>22.8</v>
      </c>
      <c r="G682" s="86">
        <v>27.8</v>
      </c>
      <c r="H682" s="86">
        <v>26.8</v>
      </c>
      <c r="I682" s="86">
        <v>1.4</v>
      </c>
      <c r="J682" s="86" t="s">
        <v>54</v>
      </c>
      <c r="K682" s="86">
        <v>28.3</v>
      </c>
      <c r="L682" s="86">
        <v>3.5</v>
      </c>
      <c r="M682" s="86"/>
      <c r="N682" s="86">
        <v>74.54</v>
      </c>
      <c r="O682" s="86"/>
      <c r="P682" s="87"/>
      <c r="Q682" s="102">
        <f>E684</f>
        <v>32.4</v>
      </c>
      <c r="R682" s="103">
        <f>F682</f>
        <v>22.8</v>
      </c>
      <c r="S682" s="103">
        <f>(Q682+R682)/2</f>
        <v>27.6</v>
      </c>
      <c r="T682" s="103">
        <f>IF(H682="","",6.1078*(10^(((7.5*H682)/(237.3+H682)))))</f>
        <v>35.23385461</v>
      </c>
      <c r="U682" s="22">
        <f t="shared" si="1"/>
        <v>34.43385461</v>
      </c>
      <c r="V682" s="103">
        <f>IF(G682="","",6.1078*(10^(((7.5*G682)/(237.3+G682)))))</f>
        <v>37.3577292</v>
      </c>
      <c r="W682" s="103">
        <f>IF(V682="","",(U682/V682)*100)</f>
        <v>92.17330749</v>
      </c>
      <c r="X682" s="103">
        <f>N680+L682-N682</f>
        <v>2.78</v>
      </c>
      <c r="Y682" s="91"/>
      <c r="Z682" s="92">
        <v>1.0</v>
      </c>
      <c r="AA682" s="92">
        <v>1.0</v>
      </c>
      <c r="AB682" s="92">
        <v>3.0</v>
      </c>
      <c r="AC682" s="93">
        <v>3.0</v>
      </c>
      <c r="AD682" s="88"/>
    </row>
    <row r="683" ht="15.75" customHeight="1">
      <c r="A683" s="4" t="s">
        <v>68</v>
      </c>
      <c r="B683" s="29">
        <v>44537.0</v>
      </c>
      <c r="C683" s="3">
        <v>0.625</v>
      </c>
      <c r="D683" s="74">
        <v>0.75</v>
      </c>
      <c r="E683" s="75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7"/>
      <c r="Q683" s="78"/>
      <c r="R683" s="79"/>
      <c r="S683" s="79"/>
      <c r="T683" s="79"/>
      <c r="U683" s="22" t="str">
        <f t="shared" si="1"/>
        <v/>
      </c>
      <c r="V683" s="79"/>
      <c r="W683" s="79"/>
      <c r="X683" s="80"/>
      <c r="Y683" s="81"/>
      <c r="Z683" s="82"/>
      <c r="AA683" s="82"/>
      <c r="AB683" s="82"/>
      <c r="AC683" s="83"/>
      <c r="AD683" s="78"/>
    </row>
    <row r="684" ht="15.75" customHeight="1">
      <c r="A684" s="8" t="s">
        <v>38</v>
      </c>
      <c r="B684" s="9">
        <v>44538.0</v>
      </c>
      <c r="C684" s="10">
        <v>0.375</v>
      </c>
      <c r="D684" s="84">
        <v>0.5</v>
      </c>
      <c r="E684" s="85">
        <v>32.4</v>
      </c>
      <c r="F684" s="86">
        <v>22.4</v>
      </c>
      <c r="G684" s="86">
        <v>30.4</v>
      </c>
      <c r="H684" s="86">
        <v>28.8</v>
      </c>
      <c r="I684" s="86">
        <v>1.0</v>
      </c>
      <c r="J684" s="86" t="s">
        <v>70</v>
      </c>
      <c r="K684" s="86">
        <v>31.1</v>
      </c>
      <c r="L684" s="86">
        <v>7.0</v>
      </c>
      <c r="M684" s="86"/>
      <c r="N684" s="86">
        <v>78.6</v>
      </c>
      <c r="O684" s="86"/>
      <c r="P684" s="87"/>
      <c r="Q684" s="102">
        <f>E686</f>
        <v>33.6</v>
      </c>
      <c r="R684" s="103">
        <f>F684</f>
        <v>22.4</v>
      </c>
      <c r="S684" s="103">
        <f>(Q684+R684)/2</f>
        <v>28</v>
      </c>
      <c r="T684" s="103">
        <f>IF(H684="","",6.1078*(10^(((7.5*H684)/(237.3+H684)))))</f>
        <v>39.59220806</v>
      </c>
      <c r="U684" s="22">
        <f t="shared" si="1"/>
        <v>38.31220806</v>
      </c>
      <c r="V684" s="103">
        <f>IF(G684="","",6.1078*(10^(((7.5*G684)/(237.3+G684)))))</f>
        <v>43.4094688</v>
      </c>
      <c r="W684" s="103">
        <f>IF(V684="","",(U684/V684)*100)</f>
        <v>88.25772146</v>
      </c>
      <c r="X684" s="103">
        <f>N682+L684-N684</f>
        <v>2.94</v>
      </c>
      <c r="Y684" s="91"/>
      <c r="Z684" s="92">
        <v>1.0</v>
      </c>
      <c r="AA684" s="92">
        <v>1.0</v>
      </c>
      <c r="AB684" s="92">
        <v>3.0</v>
      </c>
      <c r="AC684" s="93">
        <v>2.0</v>
      </c>
      <c r="AD684" s="88"/>
    </row>
    <row r="685" ht="15.75" customHeight="1">
      <c r="A685" s="4" t="s">
        <v>38</v>
      </c>
      <c r="B685" s="29">
        <v>44538.0</v>
      </c>
      <c r="C685" s="3">
        <v>0.625</v>
      </c>
      <c r="D685" s="74">
        <v>0.75</v>
      </c>
      <c r="E685" s="75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7"/>
      <c r="Q685" s="78"/>
      <c r="R685" s="79"/>
      <c r="S685" s="79"/>
      <c r="T685" s="79"/>
      <c r="U685" s="22" t="str">
        <f t="shared" si="1"/>
        <v/>
      </c>
      <c r="V685" s="79"/>
      <c r="W685" s="79"/>
      <c r="X685" s="80"/>
      <c r="Y685" s="81"/>
      <c r="Z685" s="82"/>
      <c r="AA685" s="82"/>
      <c r="AB685" s="82"/>
      <c r="AC685" s="83"/>
      <c r="AD685" s="78"/>
    </row>
    <row r="686" ht="15.75" customHeight="1">
      <c r="A686" s="8" t="s">
        <v>48</v>
      </c>
      <c r="B686" s="9">
        <v>44539.0</v>
      </c>
      <c r="C686" s="10">
        <v>0.375</v>
      </c>
      <c r="D686" s="84">
        <v>0.5</v>
      </c>
      <c r="E686" s="85">
        <v>33.6</v>
      </c>
      <c r="F686" s="86">
        <v>21.4</v>
      </c>
      <c r="G686" s="86">
        <v>29.6</v>
      </c>
      <c r="H686" s="86">
        <v>27.8</v>
      </c>
      <c r="I686" s="86">
        <v>1.5</v>
      </c>
      <c r="J686" s="86" t="s">
        <v>54</v>
      </c>
      <c r="K686" s="86">
        <v>28.2</v>
      </c>
      <c r="L686" s="86">
        <v>34.5</v>
      </c>
      <c r="M686" s="86"/>
      <c r="N686" s="92">
        <v>104.84</v>
      </c>
      <c r="O686" s="86">
        <v>78.98</v>
      </c>
      <c r="P686" s="87"/>
      <c r="Q686" s="102">
        <f>E688</f>
        <v>33.4</v>
      </c>
      <c r="R686" s="103">
        <f>F686</f>
        <v>21.4</v>
      </c>
      <c r="S686" s="103">
        <f>(Q686+R686)/2</f>
        <v>27.4</v>
      </c>
      <c r="T686" s="103">
        <f>IF(H686="","",6.1078*(10^(((7.5*H686)/(237.3+H686)))))</f>
        <v>37.3577292</v>
      </c>
      <c r="U686" s="22">
        <f t="shared" si="1"/>
        <v>35.9177292</v>
      </c>
      <c r="V686" s="103">
        <f>IF(G686="","",6.1078*(10^(((7.5*G686)/(237.3+G686)))))</f>
        <v>41.46264535</v>
      </c>
      <c r="W686" s="103">
        <f>IF(V686="","",(U686/V686)*100)</f>
        <v>86.62671882</v>
      </c>
      <c r="X686" s="103"/>
      <c r="Y686" s="91"/>
      <c r="Z686" s="92">
        <v>1.0</v>
      </c>
      <c r="AA686" s="92">
        <v>1.0</v>
      </c>
      <c r="AB686" s="92">
        <v>1.0</v>
      </c>
      <c r="AC686" s="93">
        <v>2.0</v>
      </c>
      <c r="AD686" s="88"/>
    </row>
    <row r="687" ht="15.75" customHeight="1">
      <c r="A687" s="4" t="s">
        <v>48</v>
      </c>
      <c r="B687" s="29">
        <v>44539.0</v>
      </c>
      <c r="C687" s="3">
        <v>0.625</v>
      </c>
      <c r="D687" s="74">
        <v>0.75</v>
      </c>
      <c r="E687" s="75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7"/>
      <c r="Q687" s="78"/>
      <c r="R687" s="79"/>
      <c r="S687" s="79"/>
      <c r="T687" s="79"/>
      <c r="U687" s="22" t="str">
        <f t="shared" si="1"/>
        <v/>
      </c>
      <c r="V687" s="79"/>
      <c r="W687" s="79"/>
      <c r="X687" s="80"/>
      <c r="Y687" s="81"/>
      <c r="Z687" s="82"/>
      <c r="AA687" s="82"/>
      <c r="AB687" s="82"/>
      <c r="AC687" s="83"/>
      <c r="AD687" s="78"/>
    </row>
    <row r="688" ht="15.75" customHeight="1">
      <c r="A688" s="8" t="s">
        <v>53</v>
      </c>
      <c r="B688" s="9">
        <v>44540.0</v>
      </c>
      <c r="C688" s="10">
        <v>0.375</v>
      </c>
      <c r="D688" s="84">
        <v>0.5</v>
      </c>
      <c r="E688" s="85">
        <v>33.4</v>
      </c>
      <c r="F688" s="86">
        <v>22.8</v>
      </c>
      <c r="G688" s="86">
        <v>29.0</v>
      </c>
      <c r="H688" s="86">
        <v>26.8</v>
      </c>
      <c r="I688" s="86">
        <v>2.8</v>
      </c>
      <c r="J688" s="86" t="s">
        <v>70</v>
      </c>
      <c r="K688" s="86">
        <v>29.2</v>
      </c>
      <c r="L688" s="86">
        <v>0.0</v>
      </c>
      <c r="M688" s="86"/>
      <c r="N688" s="86">
        <v>75.0</v>
      </c>
      <c r="O688" s="86"/>
      <c r="P688" s="87"/>
      <c r="Q688" s="102">
        <f>E690</f>
        <v>33</v>
      </c>
      <c r="R688" s="103">
        <f>F688</f>
        <v>22.8</v>
      </c>
      <c r="S688" s="103">
        <f>(Q688+R688)/2</f>
        <v>27.9</v>
      </c>
      <c r="T688" s="103">
        <f>IF(H688="","",6.1078*(10^(((7.5*H688)/(237.3+H688)))))</f>
        <v>35.23385461</v>
      </c>
      <c r="U688" s="22">
        <f t="shared" si="1"/>
        <v>33.47385461</v>
      </c>
      <c r="V688" s="103">
        <f>IF(G688="","",6.1078*(10^(((7.5*G688)/(237.3+G688)))))</f>
        <v>40.05279577</v>
      </c>
      <c r="W688" s="103">
        <f>IF(V688="","",(U688/V688)*100)</f>
        <v>83.57432724</v>
      </c>
      <c r="X688" s="103">
        <f>O686+L688-N688</f>
        <v>3.98</v>
      </c>
      <c r="Y688" s="91"/>
      <c r="Z688" s="92">
        <v>1.0</v>
      </c>
      <c r="AA688" s="92">
        <v>1.0</v>
      </c>
      <c r="AB688" s="92">
        <v>1.0</v>
      </c>
      <c r="AC688" s="93">
        <v>2.0</v>
      </c>
      <c r="AD688" s="88"/>
    </row>
    <row r="689" ht="15.75" customHeight="1">
      <c r="A689" s="4" t="s">
        <v>53</v>
      </c>
      <c r="B689" s="29">
        <v>44540.0</v>
      </c>
      <c r="C689" s="3">
        <v>0.625</v>
      </c>
      <c r="D689" s="74">
        <v>0.75</v>
      </c>
      <c r="E689" s="75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7"/>
      <c r="Q689" s="78"/>
      <c r="R689" s="79"/>
      <c r="S689" s="79"/>
      <c r="T689" s="79"/>
      <c r="U689" s="22" t="str">
        <f t="shared" si="1"/>
        <v/>
      </c>
      <c r="V689" s="79"/>
      <c r="W689" s="79"/>
      <c r="X689" s="80"/>
      <c r="Y689" s="81"/>
      <c r="Z689" s="82"/>
      <c r="AA689" s="82"/>
      <c r="AB689" s="82"/>
      <c r="AC689" s="83"/>
      <c r="AD689" s="78"/>
    </row>
    <row r="690" ht="15.75" customHeight="1">
      <c r="A690" s="8" t="s">
        <v>98</v>
      </c>
      <c r="B690" s="9">
        <v>44541.0</v>
      </c>
      <c r="C690" s="10">
        <v>0.375</v>
      </c>
      <c r="D690" s="84">
        <v>0.5</v>
      </c>
      <c r="E690" s="85">
        <v>33.0</v>
      </c>
      <c r="F690" s="86">
        <v>22.2</v>
      </c>
      <c r="G690" s="86">
        <v>29.6</v>
      </c>
      <c r="H690" s="86">
        <v>27.0</v>
      </c>
      <c r="I690" s="86">
        <v>2.3</v>
      </c>
      <c r="J690" s="86" t="s">
        <v>70</v>
      </c>
      <c r="K690" s="86">
        <v>28.5</v>
      </c>
      <c r="L690" s="86">
        <v>3.25</v>
      </c>
      <c r="M690" s="86"/>
      <c r="N690" s="86">
        <v>73.36</v>
      </c>
      <c r="O690" s="86"/>
      <c r="P690" s="87"/>
      <c r="Q690" s="102">
        <f>E692</f>
        <v>32.8</v>
      </c>
      <c r="R690" s="103">
        <f>F690</f>
        <v>22.2</v>
      </c>
      <c r="S690" s="103">
        <f>(Q690+R690)/2</f>
        <v>27.5</v>
      </c>
      <c r="T690" s="103">
        <f>IF(H690="","",6.1078*(10^(((7.5*H690)/(237.3+H690)))))</f>
        <v>35.65000614</v>
      </c>
      <c r="U690" s="22">
        <f t="shared" si="1"/>
        <v>33.57000614</v>
      </c>
      <c r="V690" s="103">
        <f>IF(G690="","",6.1078*(10^(((7.5*G690)/(237.3+G690)))))</f>
        <v>41.46264535</v>
      </c>
      <c r="W690" s="103">
        <f>IF(V690="","",(U690/V690)*100)</f>
        <v>80.96445815</v>
      </c>
      <c r="X690" s="103">
        <f>N688+L690-N690</f>
        <v>4.89</v>
      </c>
      <c r="Y690" s="91"/>
      <c r="Z690" s="92">
        <v>1.0</v>
      </c>
      <c r="AA690" s="92">
        <v>1.0</v>
      </c>
      <c r="AB690" s="92">
        <v>2.0</v>
      </c>
      <c r="AC690" s="93">
        <v>2.0</v>
      </c>
      <c r="AD690" s="88"/>
    </row>
    <row r="691" ht="15.75" customHeight="1">
      <c r="A691" s="4" t="s">
        <v>98</v>
      </c>
      <c r="B691" s="29">
        <v>44541.0</v>
      </c>
      <c r="C691" s="3">
        <v>0.625</v>
      </c>
      <c r="D691" s="74">
        <v>0.75</v>
      </c>
      <c r="E691" s="75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7"/>
      <c r="Q691" s="78"/>
      <c r="R691" s="79"/>
      <c r="S691" s="79"/>
      <c r="T691" s="79"/>
      <c r="U691" s="22" t="str">
        <f t="shared" si="1"/>
        <v/>
      </c>
      <c r="V691" s="79"/>
      <c r="W691" s="79"/>
      <c r="X691" s="80"/>
      <c r="Y691" s="81"/>
      <c r="Z691" s="82"/>
      <c r="AA691" s="82"/>
      <c r="AB691" s="82"/>
      <c r="AC691" s="83"/>
      <c r="AD691" s="78"/>
    </row>
    <row r="692" ht="15.75" customHeight="1">
      <c r="A692" s="8" t="s">
        <v>91</v>
      </c>
      <c r="B692" s="9">
        <v>44542.0</v>
      </c>
      <c r="C692" s="10">
        <v>0.375</v>
      </c>
      <c r="D692" s="84">
        <v>0.5</v>
      </c>
      <c r="E692" s="85">
        <v>32.8</v>
      </c>
      <c r="F692" s="86">
        <v>21.8</v>
      </c>
      <c r="G692" s="86">
        <v>29.8</v>
      </c>
      <c r="H692" s="86">
        <v>27.2</v>
      </c>
      <c r="I692" s="86">
        <v>2.9</v>
      </c>
      <c r="J692" s="86" t="s">
        <v>61</v>
      </c>
      <c r="K692" s="86">
        <v>28.2</v>
      </c>
      <c r="L692" s="86">
        <v>0.0</v>
      </c>
      <c r="M692" s="86"/>
      <c r="N692" s="86">
        <v>70.14</v>
      </c>
      <c r="O692" s="86"/>
      <c r="P692" s="87"/>
      <c r="Q692" s="102">
        <f>E694</f>
        <v>33.8</v>
      </c>
      <c r="R692" s="103">
        <f>F692</f>
        <v>21.8</v>
      </c>
      <c r="S692" s="103">
        <f>(Q692+R692)/2</f>
        <v>27.8</v>
      </c>
      <c r="T692" s="103">
        <f>IF(H692="","",6.1078*(10^(((7.5*H692)/(237.3+H692)))))</f>
        <v>36.07043238</v>
      </c>
      <c r="U692" s="22">
        <f t="shared" si="1"/>
        <v>33.99043238</v>
      </c>
      <c r="V692" s="103">
        <f>IF(G692="","",6.1078*(10^(((7.5*G692)/(237.3+G692)))))</f>
        <v>41.94208964</v>
      </c>
      <c r="W692" s="103">
        <f>IF(V692="","",(U692/V692)*100)</f>
        <v>81.04134217</v>
      </c>
      <c r="X692" s="103">
        <f>N690+L692-N692</f>
        <v>3.22</v>
      </c>
      <c r="Y692" s="91"/>
      <c r="Z692" s="92">
        <v>1.0</v>
      </c>
      <c r="AA692" s="92">
        <v>1.0</v>
      </c>
      <c r="AB692" s="92">
        <v>3.0</v>
      </c>
      <c r="AC692" s="93">
        <v>2.0</v>
      </c>
      <c r="AD692" s="88"/>
    </row>
    <row r="693" ht="15.75" customHeight="1">
      <c r="A693" s="4" t="s">
        <v>91</v>
      </c>
      <c r="B693" s="29">
        <v>44542.0</v>
      </c>
      <c r="C693" s="3">
        <v>0.625</v>
      </c>
      <c r="D693" s="74">
        <v>0.75</v>
      </c>
      <c r="E693" s="75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7"/>
      <c r="Q693" s="78"/>
      <c r="R693" s="79"/>
      <c r="S693" s="79"/>
      <c r="T693" s="79"/>
      <c r="U693" s="22" t="str">
        <f t="shared" si="1"/>
        <v/>
      </c>
      <c r="V693" s="79"/>
      <c r="W693" s="79"/>
      <c r="X693" s="80"/>
      <c r="Y693" s="81"/>
      <c r="Z693" s="82"/>
      <c r="AA693" s="82"/>
      <c r="AB693" s="82"/>
      <c r="AC693" s="83"/>
      <c r="AD693" s="78"/>
    </row>
    <row r="694" ht="15.75" customHeight="1">
      <c r="A694" s="8" t="s">
        <v>64</v>
      </c>
      <c r="B694" s="9">
        <v>44543.0</v>
      </c>
      <c r="C694" s="10">
        <v>0.375</v>
      </c>
      <c r="D694" s="84">
        <v>0.5</v>
      </c>
      <c r="E694" s="85">
        <v>33.8</v>
      </c>
      <c r="F694" s="86">
        <v>21.0</v>
      </c>
      <c r="G694" s="86">
        <v>28.0</v>
      </c>
      <c r="H694" s="86">
        <v>26.4</v>
      </c>
      <c r="I694" s="86">
        <v>2.1</v>
      </c>
      <c r="J694" s="86" t="s">
        <v>61</v>
      </c>
      <c r="K694" s="86">
        <v>28.6</v>
      </c>
      <c r="L694" s="86">
        <v>2.75</v>
      </c>
      <c r="M694" s="86"/>
      <c r="N694" s="86">
        <v>69.24</v>
      </c>
      <c r="O694" s="86"/>
      <c r="P694" s="87"/>
      <c r="Q694" s="102">
        <f>E696</f>
        <v>34.2</v>
      </c>
      <c r="R694" s="103">
        <f>F694</f>
        <v>21</v>
      </c>
      <c r="S694" s="103">
        <f>(Q694+R694)/2</f>
        <v>27.6</v>
      </c>
      <c r="T694" s="103">
        <f>IF(H694="","",6.1078*(10^(((7.5*H694)/(237.3+H694)))))</f>
        <v>34.41422945</v>
      </c>
      <c r="U694" s="22">
        <f t="shared" si="1"/>
        <v>33.13422945</v>
      </c>
      <c r="V694" s="103">
        <f>IF(G694="","",6.1078*(10^(((7.5*G694)/(237.3+G694)))))</f>
        <v>37.79562539</v>
      </c>
      <c r="W694" s="103">
        <f>IF(V694="","",(U694/V694)*100)</f>
        <v>87.66683738</v>
      </c>
      <c r="X694" s="103">
        <f>N692+L694-N694</f>
        <v>3.65</v>
      </c>
      <c r="Y694" s="91"/>
      <c r="Z694" s="92">
        <v>1.0</v>
      </c>
      <c r="AA694" s="92">
        <v>1.0</v>
      </c>
      <c r="AB694" s="165">
        <v>44257.0</v>
      </c>
      <c r="AC694" s="93">
        <v>3.0</v>
      </c>
      <c r="AD694" s="88"/>
    </row>
    <row r="695" ht="15.75" customHeight="1">
      <c r="A695" s="4" t="s">
        <v>64</v>
      </c>
      <c r="B695" s="29">
        <v>44543.0</v>
      </c>
      <c r="C695" s="3">
        <v>0.625</v>
      </c>
      <c r="D695" s="74">
        <v>0.75</v>
      </c>
      <c r="E695" s="75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7"/>
      <c r="Q695" s="78"/>
      <c r="R695" s="79"/>
      <c r="S695" s="79"/>
      <c r="T695" s="79"/>
      <c r="U695" s="22" t="str">
        <f t="shared" si="1"/>
        <v/>
      </c>
      <c r="V695" s="79"/>
      <c r="W695" s="79"/>
      <c r="X695" s="80"/>
      <c r="Y695" s="81"/>
      <c r="Z695" s="82"/>
      <c r="AA695" s="82"/>
      <c r="AB695" s="82"/>
      <c r="AC695" s="83"/>
      <c r="AD695" s="78"/>
    </row>
    <row r="696" ht="15.75" customHeight="1">
      <c r="A696" s="8" t="s">
        <v>68</v>
      </c>
      <c r="B696" s="9">
        <v>44544.0</v>
      </c>
      <c r="C696" s="10">
        <v>0.375</v>
      </c>
      <c r="D696" s="84">
        <v>0.5</v>
      </c>
      <c r="E696" s="85">
        <v>34.2</v>
      </c>
      <c r="F696" s="86">
        <v>22.6</v>
      </c>
      <c r="G696" s="86">
        <v>29.8</v>
      </c>
      <c r="H696" s="86">
        <v>27.8</v>
      </c>
      <c r="I696" s="86">
        <v>0.8</v>
      </c>
      <c r="J696" s="86" t="s">
        <v>70</v>
      </c>
      <c r="K696" s="86">
        <v>30.1</v>
      </c>
      <c r="L696" s="86">
        <v>0.5</v>
      </c>
      <c r="M696" s="86"/>
      <c r="N696" s="86">
        <v>65.86</v>
      </c>
      <c r="O696" s="86"/>
      <c r="P696" s="87"/>
      <c r="Q696" s="102">
        <f>E698</f>
        <v>34.6</v>
      </c>
      <c r="R696" s="103">
        <f>F696</f>
        <v>22.6</v>
      </c>
      <c r="S696" s="103">
        <f>(Q696+R696)/2</f>
        <v>28.6</v>
      </c>
      <c r="T696" s="103">
        <f>IF(H696="","",6.1078*(10^(((7.5*H696)/(237.3+H696)))))</f>
        <v>37.3577292</v>
      </c>
      <c r="U696" s="22">
        <f t="shared" si="1"/>
        <v>35.7577292</v>
      </c>
      <c r="V696" s="103">
        <f>IF(G696="","",6.1078*(10^(((7.5*G696)/(237.3+G696)))))</f>
        <v>41.94208964</v>
      </c>
      <c r="W696" s="103">
        <f>IF(V696="","",(U696/V696)*100)</f>
        <v>85.25500162</v>
      </c>
      <c r="X696" s="103">
        <f>N694+L696-N696</f>
        <v>3.88</v>
      </c>
      <c r="Y696" s="91"/>
      <c r="Z696" s="92">
        <v>1.0</v>
      </c>
      <c r="AA696" s="92">
        <v>1.0</v>
      </c>
      <c r="AB696" s="92">
        <v>1.0</v>
      </c>
      <c r="AC696" s="93">
        <v>2.0</v>
      </c>
      <c r="AD696" s="88"/>
    </row>
    <row r="697" ht="15.75" customHeight="1">
      <c r="A697" s="4" t="s">
        <v>68</v>
      </c>
      <c r="B697" s="29">
        <v>44544.0</v>
      </c>
      <c r="C697" s="3">
        <v>0.625</v>
      </c>
      <c r="D697" s="74">
        <v>0.75</v>
      </c>
      <c r="E697" s="75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7"/>
      <c r="Q697" s="78"/>
      <c r="R697" s="79"/>
      <c r="S697" s="79"/>
      <c r="T697" s="79"/>
      <c r="U697" s="22" t="str">
        <f t="shared" si="1"/>
        <v/>
      </c>
      <c r="V697" s="79"/>
      <c r="W697" s="79"/>
      <c r="X697" s="80"/>
      <c r="Y697" s="81"/>
      <c r="Z697" s="82"/>
      <c r="AA697" s="82"/>
      <c r="AB697" s="82"/>
      <c r="AC697" s="83"/>
      <c r="AD697" s="78"/>
    </row>
    <row r="698" ht="15.75" customHeight="1">
      <c r="A698" s="8" t="s">
        <v>38</v>
      </c>
      <c r="B698" s="9">
        <v>44545.0</v>
      </c>
      <c r="C698" s="10">
        <v>0.375</v>
      </c>
      <c r="D698" s="84">
        <v>0.5</v>
      </c>
      <c r="E698" s="85">
        <v>34.6</v>
      </c>
      <c r="F698" s="86">
        <v>22.6</v>
      </c>
      <c r="G698" s="86">
        <v>29.0</v>
      </c>
      <c r="H698" s="86">
        <v>27.0</v>
      </c>
      <c r="I698" s="86">
        <v>2.4</v>
      </c>
      <c r="J698" s="86" t="s">
        <v>70</v>
      </c>
      <c r="K698" s="86">
        <v>29.5</v>
      </c>
      <c r="L698" s="86">
        <v>23.75</v>
      </c>
      <c r="M698" s="86"/>
      <c r="N698" s="86">
        <v>80.94</v>
      </c>
      <c r="O698" s="86"/>
      <c r="P698" s="87"/>
      <c r="Q698" s="102">
        <f>E700</f>
        <v>33.4</v>
      </c>
      <c r="R698" s="103">
        <f>F698</f>
        <v>22.6</v>
      </c>
      <c r="S698" s="103">
        <f>(Q698+R698)/2</f>
        <v>28</v>
      </c>
      <c r="T698" s="103">
        <f>IF(H698="","",6.1078*(10^(((7.5*H698)/(237.3+H698)))))</f>
        <v>35.65000614</v>
      </c>
      <c r="U698" s="22">
        <f t="shared" si="1"/>
        <v>34.05000614</v>
      </c>
      <c r="V698" s="103">
        <f>IF(G698="","",6.1078*(10^(((7.5*G698)/(237.3+G698)))))</f>
        <v>40.05279577</v>
      </c>
      <c r="W698" s="103">
        <f>IF(V698="","",(U698/V698)*100)</f>
        <v>85.01280743</v>
      </c>
      <c r="X698" s="103">
        <f>N696+L698-N698</f>
        <v>8.67</v>
      </c>
      <c r="Y698" s="91"/>
      <c r="Z698" s="92">
        <v>1.0</v>
      </c>
      <c r="AA698" s="92">
        <v>1.0</v>
      </c>
      <c r="AB698" s="92">
        <v>2.0</v>
      </c>
      <c r="AC698" s="93">
        <v>2.0</v>
      </c>
      <c r="AD698" s="88"/>
    </row>
    <row r="699" ht="15.75" customHeight="1">
      <c r="A699" s="4" t="s">
        <v>38</v>
      </c>
      <c r="B699" s="29">
        <v>44545.0</v>
      </c>
      <c r="C699" s="3">
        <v>0.625</v>
      </c>
      <c r="D699" s="74">
        <v>0.75</v>
      </c>
      <c r="E699" s="75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7"/>
      <c r="Q699" s="78"/>
      <c r="R699" s="79"/>
      <c r="S699" s="79"/>
      <c r="T699" s="79"/>
      <c r="U699" s="22" t="str">
        <f t="shared" si="1"/>
        <v/>
      </c>
      <c r="V699" s="79"/>
      <c r="W699" s="79"/>
      <c r="X699" s="80"/>
      <c r="Y699" s="81"/>
      <c r="Z699" s="82"/>
      <c r="AA699" s="82"/>
      <c r="AB699" s="82"/>
      <c r="AC699" s="83"/>
      <c r="AD699" s="78"/>
    </row>
    <row r="700" ht="15.75" customHeight="1">
      <c r="A700" s="8" t="s">
        <v>48</v>
      </c>
      <c r="B700" s="9">
        <v>44546.0</v>
      </c>
      <c r="C700" s="10">
        <v>0.375</v>
      </c>
      <c r="D700" s="84">
        <v>0.5</v>
      </c>
      <c r="E700" s="85">
        <v>33.4</v>
      </c>
      <c r="F700" s="86">
        <v>22.2</v>
      </c>
      <c r="G700" s="86">
        <v>29.4</v>
      </c>
      <c r="H700" s="86">
        <v>27.4</v>
      </c>
      <c r="I700" s="86">
        <v>27.0</v>
      </c>
      <c r="J700" s="86" t="s">
        <v>70</v>
      </c>
      <c r="K700" s="86">
        <v>28.7</v>
      </c>
      <c r="L700" s="86">
        <v>1.0</v>
      </c>
      <c r="M700" s="86"/>
      <c r="N700" s="86">
        <v>77.9</v>
      </c>
      <c r="O700" s="86"/>
      <c r="P700" s="87"/>
      <c r="Q700" s="102">
        <f>E702</f>
        <v>32.4</v>
      </c>
      <c r="R700" s="103">
        <f>F700</f>
        <v>22.2</v>
      </c>
      <c r="S700" s="103">
        <f>(Q700+R700)/2</f>
        <v>27.3</v>
      </c>
      <c r="T700" s="103">
        <f>IF(H700="","",6.1078*(10^(((7.5*H700)/(237.3+H700)))))</f>
        <v>36.49517019</v>
      </c>
      <c r="U700" s="22">
        <f t="shared" si="1"/>
        <v>34.89517019</v>
      </c>
      <c r="V700" s="103">
        <f>IF(G700="","",6.1078*(10^(((7.5*G700)/(237.3+G700)))))</f>
        <v>40.98797486</v>
      </c>
      <c r="W700" s="103">
        <f>IF(V700="","",(U700/V700)*100)</f>
        <v>85.13514098</v>
      </c>
      <c r="X700" s="103">
        <f>N698+L700-N700</f>
        <v>4.04</v>
      </c>
      <c r="Y700" s="91"/>
      <c r="Z700" s="92">
        <v>1.0</v>
      </c>
      <c r="AA700" s="92">
        <v>1.0</v>
      </c>
      <c r="AB700" s="92">
        <v>3.0</v>
      </c>
      <c r="AC700" s="93">
        <v>2.0</v>
      </c>
      <c r="AD700" s="88"/>
    </row>
    <row r="701" ht="15.75" customHeight="1">
      <c r="A701" s="4" t="s">
        <v>48</v>
      </c>
      <c r="B701" s="29">
        <v>44546.0</v>
      </c>
      <c r="C701" s="3">
        <v>0.625</v>
      </c>
      <c r="D701" s="74">
        <v>0.75</v>
      </c>
      <c r="E701" s="75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7"/>
      <c r="Q701" s="78"/>
      <c r="R701" s="79"/>
      <c r="S701" s="79"/>
      <c r="T701" s="79"/>
      <c r="U701" s="22" t="str">
        <f t="shared" si="1"/>
        <v/>
      </c>
      <c r="V701" s="79"/>
      <c r="W701" s="79"/>
      <c r="X701" s="80"/>
      <c r="Y701" s="81"/>
      <c r="Z701" s="82"/>
      <c r="AA701" s="82"/>
      <c r="AB701" s="82"/>
      <c r="AC701" s="83"/>
      <c r="AD701" s="78"/>
    </row>
    <row r="702" ht="15.75" customHeight="1">
      <c r="A702" s="8" t="s">
        <v>53</v>
      </c>
      <c r="B702" s="9">
        <v>44547.0</v>
      </c>
      <c r="C702" s="10">
        <v>0.375</v>
      </c>
      <c r="D702" s="84">
        <v>0.5</v>
      </c>
      <c r="E702" s="85">
        <v>32.4</v>
      </c>
      <c r="F702" s="86">
        <v>22.2</v>
      </c>
      <c r="G702" s="86">
        <v>28.8</v>
      </c>
      <c r="H702" s="86">
        <v>27.0</v>
      </c>
      <c r="I702" s="86">
        <v>2.5</v>
      </c>
      <c r="J702" s="86" t="s">
        <v>70</v>
      </c>
      <c r="K702" s="86">
        <v>29.2</v>
      </c>
      <c r="L702" s="86">
        <v>4.25</v>
      </c>
      <c r="M702" s="86"/>
      <c r="N702" s="86">
        <v>76.68</v>
      </c>
      <c r="O702" s="86"/>
      <c r="P702" s="87"/>
      <c r="Q702" s="102">
        <f>E704</f>
        <v>32.6</v>
      </c>
      <c r="R702" s="103">
        <f>F702</f>
        <v>22.2</v>
      </c>
      <c r="S702" s="103">
        <f>(Q702+R702)/2</f>
        <v>27.4</v>
      </c>
      <c r="T702" s="103">
        <f>IF(H702="","",6.1078*(10^(((7.5*H702)/(237.3+H702)))))</f>
        <v>35.65000614</v>
      </c>
      <c r="U702" s="22">
        <f t="shared" si="1"/>
        <v>34.21000614</v>
      </c>
      <c r="V702" s="103">
        <f>IF(G702="","",6.1078*(10^(((7.5*G702)/(237.3+G702)))))</f>
        <v>39.59220806</v>
      </c>
      <c r="W702" s="103">
        <f>IF(V702="","",(U702/V702)*100)</f>
        <v>86.40590615</v>
      </c>
      <c r="X702" s="103">
        <f>N700+L702-N702</f>
        <v>5.47</v>
      </c>
      <c r="Y702" s="91"/>
      <c r="Z702" s="92">
        <v>1.0</v>
      </c>
      <c r="AA702" s="92">
        <v>1.0</v>
      </c>
      <c r="AB702" s="92">
        <v>2.0</v>
      </c>
      <c r="AC702" s="93">
        <v>2.0</v>
      </c>
      <c r="AD702" s="88"/>
    </row>
    <row r="703" ht="15.75" customHeight="1">
      <c r="A703" s="4" t="s">
        <v>53</v>
      </c>
      <c r="B703" s="29">
        <v>44547.0</v>
      </c>
      <c r="C703" s="3">
        <v>0.625</v>
      </c>
      <c r="D703" s="74">
        <v>0.75</v>
      </c>
      <c r="E703" s="75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7"/>
      <c r="Q703" s="78"/>
      <c r="R703" s="79"/>
      <c r="S703" s="79"/>
      <c r="T703" s="79"/>
      <c r="U703" s="22" t="str">
        <f t="shared" si="1"/>
        <v/>
      </c>
      <c r="V703" s="79"/>
      <c r="W703" s="79"/>
      <c r="X703" s="80"/>
      <c r="Y703" s="81"/>
      <c r="Z703" s="82"/>
      <c r="AA703" s="82"/>
      <c r="AB703" s="82"/>
      <c r="AC703" s="83"/>
      <c r="AD703" s="78"/>
    </row>
    <row r="704" ht="15.75" customHeight="1">
      <c r="A704" s="8" t="s">
        <v>98</v>
      </c>
      <c r="B704" s="9">
        <v>44548.0</v>
      </c>
      <c r="C704" s="10">
        <v>0.375</v>
      </c>
      <c r="D704" s="84">
        <v>0.5</v>
      </c>
      <c r="E704" s="85">
        <v>32.6</v>
      </c>
      <c r="F704" s="86">
        <v>21.8</v>
      </c>
      <c r="G704" s="86">
        <v>29.6</v>
      </c>
      <c r="H704" s="86">
        <v>26.7</v>
      </c>
      <c r="I704" s="86">
        <v>3.7</v>
      </c>
      <c r="J704" s="86" t="s">
        <v>70</v>
      </c>
      <c r="K704" s="86">
        <v>28.4</v>
      </c>
      <c r="L704" s="86">
        <v>0.0</v>
      </c>
      <c r="M704" s="86"/>
      <c r="N704" s="86">
        <v>72.5</v>
      </c>
      <c r="O704" s="86">
        <v>70.22</v>
      </c>
      <c r="P704" s="87"/>
      <c r="Q704" s="102">
        <f>E706</f>
        <v>34</v>
      </c>
      <c r="R704" s="103">
        <f>F704</f>
        <v>21.8</v>
      </c>
      <c r="S704" s="103">
        <f>(Q704+R704)/2</f>
        <v>27.9</v>
      </c>
      <c r="T704" s="103">
        <f>IF(H704="","",6.1078*(10^(((7.5*H704)/(237.3+H704)))))</f>
        <v>35.0273704</v>
      </c>
      <c r="U704" s="22">
        <f t="shared" si="1"/>
        <v>32.7073704</v>
      </c>
      <c r="V704" s="103">
        <f>IF(G704="","",6.1078*(10^(((7.5*G704)/(237.3+G704)))))</f>
        <v>41.46264535</v>
      </c>
      <c r="W704" s="103">
        <f>IF(V704="","",(U704/V704)*100)</f>
        <v>78.88394512</v>
      </c>
      <c r="X704" s="103">
        <f>N702+L704-N704</f>
        <v>4.18</v>
      </c>
      <c r="Y704" s="91"/>
      <c r="Z704" s="92">
        <v>1.0</v>
      </c>
      <c r="AA704" s="92">
        <v>1.0</v>
      </c>
      <c r="AB704" s="92">
        <v>3.0</v>
      </c>
      <c r="AC704" s="93">
        <v>2.0</v>
      </c>
      <c r="AD704" s="88"/>
    </row>
    <row r="705" ht="15.75" customHeight="1">
      <c r="A705" s="4" t="s">
        <v>98</v>
      </c>
      <c r="B705" s="141">
        <v>44548.0</v>
      </c>
      <c r="C705" s="168">
        <v>0.625</v>
      </c>
      <c r="D705" s="172">
        <v>0.75</v>
      </c>
      <c r="E705" s="75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7"/>
      <c r="Q705" s="78"/>
      <c r="R705" s="79"/>
      <c r="S705" s="79"/>
      <c r="T705" s="79"/>
      <c r="U705" s="22" t="str">
        <f t="shared" si="1"/>
        <v/>
      </c>
      <c r="V705" s="79"/>
      <c r="W705" s="79"/>
      <c r="X705" s="80"/>
      <c r="Y705" s="81"/>
      <c r="Z705" s="82"/>
      <c r="AA705" s="82"/>
      <c r="AB705" s="82"/>
      <c r="AC705" s="83"/>
      <c r="AD705" s="78"/>
    </row>
    <row r="706" ht="15.75" customHeight="1">
      <c r="A706" s="8" t="s">
        <v>91</v>
      </c>
      <c r="B706" s="9">
        <v>44549.0</v>
      </c>
      <c r="C706" s="10">
        <v>0.375</v>
      </c>
      <c r="D706" s="84">
        <v>0.5</v>
      </c>
      <c r="E706" s="85">
        <v>34.0</v>
      </c>
      <c r="F706" s="86">
        <v>23.2</v>
      </c>
      <c r="G706" s="86">
        <v>28.0</v>
      </c>
      <c r="H706" s="86">
        <v>26.8</v>
      </c>
      <c r="I706" s="86">
        <v>2.6</v>
      </c>
      <c r="J706" s="86" t="s">
        <v>70</v>
      </c>
      <c r="K706" s="86">
        <v>28.4</v>
      </c>
      <c r="L706" s="86">
        <v>0.0</v>
      </c>
      <c r="M706" s="86"/>
      <c r="N706" s="86">
        <v>65.78</v>
      </c>
      <c r="O706" s="86"/>
      <c r="P706" s="87"/>
      <c r="Q706" s="102">
        <f>E708</f>
        <v>33</v>
      </c>
      <c r="R706" s="103">
        <f>F706</f>
        <v>23.2</v>
      </c>
      <c r="S706" s="103">
        <f>(Q706+R706)/2</f>
        <v>28.1</v>
      </c>
      <c r="T706" s="103">
        <f>IF(H706="","",6.1078*(10^(((7.5*H706)/(237.3+H706)))))</f>
        <v>35.23385461</v>
      </c>
      <c r="U706" s="22">
        <f t="shared" si="1"/>
        <v>34.27385461</v>
      </c>
      <c r="V706" s="103">
        <f>IF(G706="","",6.1078*(10^(((7.5*G706)/(237.3+G706)))))</f>
        <v>37.79562539</v>
      </c>
      <c r="W706" s="103">
        <f>IF(V706="","",(U706/V706)*100)</f>
        <v>90.6820677</v>
      </c>
      <c r="X706" s="103">
        <f>O704+L706-N706</f>
        <v>4.44</v>
      </c>
      <c r="Y706" s="91"/>
      <c r="Z706" s="92">
        <v>1.0</v>
      </c>
      <c r="AA706" s="92">
        <v>1.0</v>
      </c>
      <c r="AB706" s="92">
        <v>2.0</v>
      </c>
      <c r="AC706" s="93">
        <v>3.0</v>
      </c>
      <c r="AD706" s="88"/>
    </row>
    <row r="707" ht="15.75" customHeight="1">
      <c r="A707" s="4" t="s">
        <v>91</v>
      </c>
      <c r="B707" s="29">
        <v>44549.0</v>
      </c>
      <c r="C707" s="3">
        <v>0.625</v>
      </c>
      <c r="D707" s="74">
        <v>0.75</v>
      </c>
      <c r="E707" s="75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7"/>
      <c r="Q707" s="78"/>
      <c r="R707" s="79"/>
      <c r="S707" s="79"/>
      <c r="T707" s="79"/>
      <c r="U707" s="22" t="str">
        <f t="shared" si="1"/>
        <v/>
      </c>
      <c r="V707" s="79"/>
      <c r="W707" s="79"/>
      <c r="X707" s="80"/>
      <c r="Y707" s="81"/>
      <c r="Z707" s="82"/>
      <c r="AA707" s="82"/>
      <c r="AB707" s="82"/>
      <c r="AC707" s="83"/>
      <c r="AD707" s="78"/>
    </row>
    <row r="708" ht="15.75" customHeight="1">
      <c r="A708" s="8" t="s">
        <v>64</v>
      </c>
      <c r="B708" s="9">
        <v>44550.0</v>
      </c>
      <c r="C708" s="10">
        <v>0.375</v>
      </c>
      <c r="D708" s="84">
        <v>0.5</v>
      </c>
      <c r="E708" s="85">
        <v>33.0</v>
      </c>
      <c r="F708" s="86">
        <v>21.9</v>
      </c>
      <c r="G708" s="86">
        <v>29.0</v>
      </c>
      <c r="H708" s="86">
        <v>26.9</v>
      </c>
      <c r="I708" s="86">
        <v>1.2</v>
      </c>
      <c r="J708" s="86" t="s">
        <v>70</v>
      </c>
      <c r="K708" s="86">
        <v>28.5</v>
      </c>
      <c r="L708" s="86">
        <v>0.75</v>
      </c>
      <c r="M708" s="86"/>
      <c r="N708" s="86">
        <v>63.13</v>
      </c>
      <c r="O708" s="86"/>
      <c r="P708" s="87"/>
      <c r="Q708" s="102">
        <f>E710</f>
        <v>33</v>
      </c>
      <c r="R708" s="103">
        <f>F708</f>
        <v>21.9</v>
      </c>
      <c r="S708" s="103">
        <f>(Q708+R708)/2</f>
        <v>27.45</v>
      </c>
      <c r="T708" s="103">
        <f>IF(H708="","",6.1078*(10^(((7.5*H708)/(237.3+H708)))))</f>
        <v>35.44139833</v>
      </c>
      <c r="U708" s="22">
        <f t="shared" si="1"/>
        <v>33.76139833</v>
      </c>
      <c r="V708" s="103">
        <f>IF(G708="","",6.1078*(10^(((7.5*G708)/(237.3+G708)))))</f>
        <v>40.05279577</v>
      </c>
      <c r="W708" s="103">
        <f>IF(V708="","",(U708/V708)*100)</f>
        <v>84.29223898</v>
      </c>
      <c r="X708" s="103">
        <f>N706+L708-N708</f>
        <v>3.4</v>
      </c>
      <c r="Y708" s="91"/>
      <c r="Z708" s="92">
        <v>1.0</v>
      </c>
      <c r="AA708" s="92">
        <v>1.0</v>
      </c>
      <c r="AB708" s="92">
        <v>2.0</v>
      </c>
      <c r="AC708" s="93">
        <v>2.0</v>
      </c>
      <c r="AD708" s="88"/>
    </row>
    <row r="709" ht="15.75" customHeight="1">
      <c r="A709" s="4" t="s">
        <v>64</v>
      </c>
      <c r="B709" s="29">
        <v>44550.0</v>
      </c>
      <c r="C709" s="3">
        <v>0.625</v>
      </c>
      <c r="D709" s="74">
        <v>0.75</v>
      </c>
      <c r="E709" s="75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7"/>
      <c r="Q709" s="78"/>
      <c r="R709" s="79"/>
      <c r="S709" s="79"/>
      <c r="T709" s="79"/>
      <c r="U709" s="22" t="str">
        <f t="shared" si="1"/>
        <v/>
      </c>
      <c r="V709" s="79"/>
      <c r="W709" s="79"/>
      <c r="X709" s="80"/>
      <c r="Y709" s="81"/>
      <c r="Z709" s="82"/>
      <c r="AA709" s="82"/>
      <c r="AB709" s="82"/>
      <c r="AC709" s="83"/>
      <c r="AD709" s="78"/>
    </row>
    <row r="710" ht="15.75" customHeight="1">
      <c r="A710" s="8" t="s">
        <v>68</v>
      </c>
      <c r="B710" s="9">
        <v>44551.0</v>
      </c>
      <c r="C710" s="10">
        <v>0.375</v>
      </c>
      <c r="D710" s="84">
        <v>0.5</v>
      </c>
      <c r="E710" s="85">
        <v>33.0</v>
      </c>
      <c r="F710" s="86">
        <v>21.6</v>
      </c>
      <c r="G710" s="86">
        <v>29.2</v>
      </c>
      <c r="H710" s="86">
        <v>27.0</v>
      </c>
      <c r="I710" s="86">
        <v>2.5</v>
      </c>
      <c r="J710" s="86" t="s">
        <v>70</v>
      </c>
      <c r="K710" s="86">
        <v>28.7</v>
      </c>
      <c r="L710" s="86">
        <v>0.0</v>
      </c>
      <c r="M710" s="86"/>
      <c r="N710" s="86">
        <v>61.32</v>
      </c>
      <c r="O710" s="86"/>
      <c r="P710" s="87"/>
      <c r="Q710" s="102">
        <f>E712</f>
        <v>32.8</v>
      </c>
      <c r="R710" s="103">
        <f>F710</f>
        <v>21.6</v>
      </c>
      <c r="S710" s="103">
        <f>(Q710+R710)/2</f>
        <v>27.2</v>
      </c>
      <c r="T710" s="103">
        <f>IF(H710="","",6.1078*(10^(((7.5*H710)/(237.3+H710)))))</f>
        <v>35.65000614</v>
      </c>
      <c r="U710" s="22">
        <f t="shared" si="1"/>
        <v>33.89000614</v>
      </c>
      <c r="V710" s="103">
        <f>IF(G710="","",6.1078*(10^(((7.5*G710)/(237.3+G710)))))</f>
        <v>40.51803823</v>
      </c>
      <c r="W710" s="103">
        <f>IF(V710="","",(U710/V710)*100)</f>
        <v>83.64177443</v>
      </c>
      <c r="X710" s="103">
        <f>N708+L710-N710</f>
        <v>1.81</v>
      </c>
      <c r="Y710" s="91"/>
      <c r="Z710" s="92">
        <v>1.0</v>
      </c>
      <c r="AA710" s="92">
        <v>1.0</v>
      </c>
      <c r="AB710" s="92">
        <v>2.0</v>
      </c>
      <c r="AC710" s="93">
        <v>2.0</v>
      </c>
      <c r="AD710" s="88"/>
    </row>
    <row r="711" ht="15.75" customHeight="1">
      <c r="A711" s="4" t="s">
        <v>68</v>
      </c>
      <c r="B711" s="29">
        <v>44551.0</v>
      </c>
      <c r="C711" s="3">
        <v>0.625</v>
      </c>
      <c r="D711" s="74">
        <v>0.75</v>
      </c>
      <c r="E711" s="75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7"/>
      <c r="Q711" s="78"/>
      <c r="R711" s="79"/>
      <c r="S711" s="79"/>
      <c r="T711" s="79"/>
      <c r="U711" s="22" t="str">
        <f t="shared" si="1"/>
        <v/>
      </c>
      <c r="V711" s="79"/>
      <c r="W711" s="79"/>
      <c r="X711" s="80"/>
      <c r="Y711" s="81"/>
      <c r="Z711" s="82"/>
      <c r="AA711" s="82"/>
      <c r="AB711" s="82"/>
      <c r="AC711" s="83"/>
      <c r="AD711" s="78"/>
    </row>
    <row r="712" ht="15.75" customHeight="1">
      <c r="A712" s="8" t="s">
        <v>38</v>
      </c>
      <c r="B712" s="9">
        <v>44552.0</v>
      </c>
      <c r="C712" s="10">
        <v>0.375</v>
      </c>
      <c r="D712" s="84">
        <v>0.5</v>
      </c>
      <c r="E712" s="85">
        <v>32.8</v>
      </c>
      <c r="F712" s="86">
        <v>22.0</v>
      </c>
      <c r="G712" s="86">
        <v>28.8</v>
      </c>
      <c r="H712" s="86">
        <v>26.8</v>
      </c>
      <c r="I712" s="86">
        <v>1.5</v>
      </c>
      <c r="J712" s="86" t="s">
        <v>70</v>
      </c>
      <c r="K712" s="86">
        <v>27.2</v>
      </c>
      <c r="L712" s="86">
        <v>0.0</v>
      </c>
      <c r="M712" s="86"/>
      <c r="N712" s="86">
        <v>55.48</v>
      </c>
      <c r="O712" s="86"/>
      <c r="P712" s="87"/>
      <c r="Q712" s="133">
        <f>E714</f>
        <v>32.6</v>
      </c>
      <c r="R712" s="134">
        <f>F712</f>
        <v>22</v>
      </c>
      <c r="S712" s="134">
        <f>(Q712+R712)/2</f>
        <v>27.3</v>
      </c>
      <c r="T712" s="134">
        <f>IF(H712="","",6.1078*(10^(((7.5*H712)/(237.3+H712)))))</f>
        <v>35.23385461</v>
      </c>
      <c r="U712" s="22">
        <f t="shared" si="1"/>
        <v>33.63385461</v>
      </c>
      <c r="V712" s="134">
        <f>IF(G712="","",6.1078*(10^(((7.5*G712)/(237.3+G712)))))</f>
        <v>39.59220806</v>
      </c>
      <c r="W712" s="134">
        <f>IF(V712="","",(U712/V712)*100)</f>
        <v>84.9506917</v>
      </c>
      <c r="X712" s="135">
        <f>N710+L712-N712</f>
        <v>5.84</v>
      </c>
      <c r="Y712" s="91"/>
      <c r="Z712" s="92">
        <v>1.0</v>
      </c>
      <c r="AA712" s="92">
        <v>1.0</v>
      </c>
      <c r="AB712" s="92">
        <v>2.0</v>
      </c>
      <c r="AC712" s="93">
        <v>2.0</v>
      </c>
      <c r="AD712" s="88"/>
    </row>
    <row r="713" ht="15.75" customHeight="1">
      <c r="A713" s="4" t="s">
        <v>38</v>
      </c>
      <c r="B713" s="29">
        <v>44552.0</v>
      </c>
      <c r="C713" s="3">
        <v>0.625</v>
      </c>
      <c r="D713" s="74">
        <v>0.75</v>
      </c>
      <c r="E713" s="75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7"/>
      <c r="Q713" s="78"/>
      <c r="R713" s="79"/>
      <c r="S713" s="79"/>
      <c r="T713" s="79"/>
      <c r="U713" s="22" t="str">
        <f t="shared" si="1"/>
        <v/>
      </c>
      <c r="V713" s="79"/>
      <c r="W713" s="79"/>
      <c r="X713" s="80"/>
      <c r="Y713" s="81"/>
      <c r="Z713" s="82"/>
      <c r="AA713" s="82"/>
      <c r="AB713" s="82"/>
      <c r="AC713" s="83"/>
      <c r="AD713" s="78"/>
    </row>
    <row r="714" ht="15.75" customHeight="1">
      <c r="A714" s="8" t="s">
        <v>48</v>
      </c>
      <c r="B714" s="9">
        <v>44553.0</v>
      </c>
      <c r="C714" s="10">
        <v>0.375</v>
      </c>
      <c r="D714" s="84">
        <v>0.5</v>
      </c>
      <c r="E714" s="85">
        <v>32.6</v>
      </c>
      <c r="F714" s="86">
        <v>21.8</v>
      </c>
      <c r="G714" s="86">
        <v>29.0</v>
      </c>
      <c r="H714" s="86">
        <v>26.8</v>
      </c>
      <c r="I714" s="86">
        <v>2.8</v>
      </c>
      <c r="J714" s="86" t="s">
        <v>70</v>
      </c>
      <c r="K714" s="86">
        <v>28.2</v>
      </c>
      <c r="L714" s="86">
        <v>5.75</v>
      </c>
      <c r="M714" s="86"/>
      <c r="N714" s="86">
        <v>57.02</v>
      </c>
      <c r="O714" s="86"/>
      <c r="P714" s="87"/>
      <c r="Q714" s="133">
        <f>E716</f>
        <v>34</v>
      </c>
      <c r="R714" s="134">
        <f>F714</f>
        <v>21.8</v>
      </c>
      <c r="S714" s="134">
        <f>(Q714+R714)/2</f>
        <v>27.9</v>
      </c>
      <c r="T714" s="134">
        <f>IF(H714="","",6.1078*(10^(((7.5*H714)/(237.3+H714)))))</f>
        <v>35.23385461</v>
      </c>
      <c r="U714" s="22">
        <f t="shared" si="1"/>
        <v>33.47385461</v>
      </c>
      <c r="V714" s="134">
        <f>IF(G714="","",6.1078*(10^(((7.5*G714)/(237.3+G714)))))</f>
        <v>40.05279577</v>
      </c>
      <c r="W714" s="134">
        <f>IF(V714="","",(U714/V714)*100)</f>
        <v>83.57432724</v>
      </c>
      <c r="X714" s="135">
        <f>N712+L714-N714</f>
        <v>4.21</v>
      </c>
      <c r="Y714" s="91"/>
      <c r="Z714" s="92">
        <v>1.0</v>
      </c>
      <c r="AA714" s="92">
        <v>1.0</v>
      </c>
      <c r="AB714" s="92">
        <v>2.0</v>
      </c>
      <c r="AC714" s="93">
        <v>2.0</v>
      </c>
      <c r="AD714" s="88"/>
    </row>
    <row r="715" ht="15.75" customHeight="1">
      <c r="A715" s="4" t="s">
        <v>48</v>
      </c>
      <c r="B715" s="29">
        <v>44553.0</v>
      </c>
      <c r="C715" s="3">
        <v>0.625</v>
      </c>
      <c r="D715" s="74">
        <v>0.75</v>
      </c>
      <c r="E715" s="75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7"/>
      <c r="Q715" s="78"/>
      <c r="R715" s="79"/>
      <c r="S715" s="79"/>
      <c r="T715" s="79"/>
      <c r="U715" s="22" t="str">
        <f t="shared" si="1"/>
        <v/>
      </c>
      <c r="V715" s="79"/>
      <c r="W715" s="79"/>
      <c r="X715" s="80"/>
      <c r="Y715" s="81"/>
      <c r="Z715" s="82"/>
      <c r="AA715" s="82"/>
      <c r="AB715" s="82"/>
      <c r="AC715" s="83"/>
      <c r="AD715" s="78"/>
    </row>
    <row r="716" ht="15.75" customHeight="1">
      <c r="A716" s="8" t="s">
        <v>53</v>
      </c>
      <c r="B716" s="9">
        <v>44554.0</v>
      </c>
      <c r="C716" s="10">
        <v>0.375</v>
      </c>
      <c r="D716" s="84">
        <v>0.5</v>
      </c>
      <c r="E716" s="85">
        <v>34.0</v>
      </c>
      <c r="F716" s="86">
        <v>21.8</v>
      </c>
      <c r="G716" s="86">
        <v>29.6</v>
      </c>
      <c r="H716" s="86">
        <v>27.6</v>
      </c>
      <c r="I716" s="86">
        <v>2.6</v>
      </c>
      <c r="J716" s="86" t="s">
        <v>70</v>
      </c>
      <c r="K716" s="86">
        <v>29.2</v>
      </c>
      <c r="L716" s="86">
        <v>4.75</v>
      </c>
      <c r="M716" s="86"/>
      <c r="N716" s="86">
        <v>57.78</v>
      </c>
      <c r="O716" s="86"/>
      <c r="P716" s="87"/>
      <c r="Q716" s="133">
        <f>E718</f>
        <v>33.2</v>
      </c>
      <c r="R716" s="134">
        <f>F716</f>
        <v>21.8</v>
      </c>
      <c r="S716" s="134">
        <f>(Q716+R716)/2</f>
        <v>27.5</v>
      </c>
      <c r="T716" s="134">
        <f>IF(H716="","",6.1078*(10^(((7.5*H716)/(237.3+H716)))))</f>
        <v>36.92425667</v>
      </c>
      <c r="U716" s="22">
        <f t="shared" si="1"/>
        <v>35.32425667</v>
      </c>
      <c r="V716" s="134">
        <f>IF(G716="","",6.1078*(10^(((7.5*G716)/(237.3+G716)))))</f>
        <v>41.46264535</v>
      </c>
      <c r="W716" s="134">
        <f>IF(V716="","",(U716/V716)*100)</f>
        <v>85.19537616</v>
      </c>
      <c r="X716" s="135">
        <f>N714+L716-N716</f>
        <v>3.99</v>
      </c>
      <c r="Y716" s="91"/>
      <c r="Z716" s="92">
        <v>1.0</v>
      </c>
      <c r="AA716" s="92">
        <v>1.0</v>
      </c>
      <c r="AB716" s="92">
        <v>2.0</v>
      </c>
      <c r="AC716" s="93">
        <v>2.0</v>
      </c>
      <c r="AD716" s="88"/>
    </row>
    <row r="717" ht="15.75" customHeight="1">
      <c r="A717" s="4" t="s">
        <v>53</v>
      </c>
      <c r="B717" s="29">
        <v>44554.0</v>
      </c>
      <c r="C717" s="3">
        <v>0.625</v>
      </c>
      <c r="D717" s="74">
        <v>0.75</v>
      </c>
      <c r="E717" s="75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7"/>
      <c r="Q717" s="78"/>
      <c r="R717" s="79"/>
      <c r="S717" s="79"/>
      <c r="T717" s="79"/>
      <c r="U717" s="22" t="str">
        <f t="shared" si="1"/>
        <v/>
      </c>
      <c r="V717" s="79"/>
      <c r="W717" s="79"/>
      <c r="X717" s="80"/>
      <c r="Y717" s="81"/>
      <c r="Z717" s="82"/>
      <c r="AA717" s="82"/>
      <c r="AB717" s="82"/>
      <c r="AC717" s="83"/>
      <c r="AD717" s="78"/>
    </row>
    <row r="718" ht="15.75" customHeight="1">
      <c r="A718" s="8" t="s">
        <v>98</v>
      </c>
      <c r="B718" s="9">
        <v>44555.0</v>
      </c>
      <c r="C718" s="10">
        <v>0.375</v>
      </c>
      <c r="D718" s="84">
        <v>0.5</v>
      </c>
      <c r="E718" s="85">
        <v>33.2</v>
      </c>
      <c r="F718" s="86">
        <v>23.1</v>
      </c>
      <c r="G718" s="86">
        <v>27.2</v>
      </c>
      <c r="H718" s="86">
        <v>26.6</v>
      </c>
      <c r="I718" s="86">
        <v>0.3</v>
      </c>
      <c r="J718" s="86" t="s">
        <v>54</v>
      </c>
      <c r="K718" s="86">
        <v>25.7</v>
      </c>
      <c r="L718" s="86">
        <v>9.0</v>
      </c>
      <c r="M718" s="86"/>
      <c r="N718" s="86">
        <v>62.94</v>
      </c>
      <c r="O718" s="86">
        <v>79.14</v>
      </c>
      <c r="P718" s="87"/>
      <c r="Q718" s="133">
        <f>E720</f>
        <v>32.6</v>
      </c>
      <c r="R718" s="134">
        <f>F718</f>
        <v>23.1</v>
      </c>
      <c r="S718" s="134">
        <f>(Q718+R718)/2</f>
        <v>27.85</v>
      </c>
      <c r="T718" s="134">
        <f>IF(H718="","",6.1078*(10^(((7.5*H718)/(237.3+H718)))))</f>
        <v>34.82194116</v>
      </c>
      <c r="U718" s="22">
        <f t="shared" si="1"/>
        <v>34.34194116</v>
      </c>
      <c r="V718" s="134">
        <f>IF(G718="","",6.1078*(10^(((7.5*G718)/(237.3+G718)))))</f>
        <v>36.07043238</v>
      </c>
      <c r="W718" s="134">
        <f>IF(V718="","",(U718/V718)*100)</f>
        <v>95.20801083</v>
      </c>
      <c r="X718" s="135">
        <f>N716+L718-N718</f>
        <v>3.84</v>
      </c>
      <c r="Y718" s="91"/>
      <c r="Z718" s="92">
        <v>1.0</v>
      </c>
      <c r="AA718" s="92">
        <v>1.0</v>
      </c>
      <c r="AB718" s="92">
        <v>2.0</v>
      </c>
      <c r="AC718" s="93">
        <v>3.0</v>
      </c>
      <c r="AD718" s="88"/>
    </row>
    <row r="719" ht="15.75" customHeight="1">
      <c r="A719" s="4" t="s">
        <v>98</v>
      </c>
      <c r="B719" s="29">
        <v>44555.0</v>
      </c>
      <c r="C719" s="3">
        <v>0.625</v>
      </c>
      <c r="D719" s="74">
        <v>0.75</v>
      </c>
      <c r="E719" s="75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7"/>
      <c r="Q719" s="78"/>
      <c r="R719" s="79"/>
      <c r="S719" s="79"/>
      <c r="T719" s="79"/>
      <c r="U719" s="22" t="str">
        <f t="shared" si="1"/>
        <v/>
      </c>
      <c r="V719" s="79"/>
      <c r="W719" s="79"/>
      <c r="X719" s="80"/>
      <c r="Y719" s="81"/>
      <c r="Z719" s="82"/>
      <c r="AA719" s="82"/>
      <c r="AB719" s="82"/>
      <c r="AC719" s="83"/>
      <c r="AD719" s="78"/>
    </row>
    <row r="720" ht="15.75" customHeight="1">
      <c r="A720" s="8" t="s">
        <v>91</v>
      </c>
      <c r="B720" s="9">
        <v>44556.0</v>
      </c>
      <c r="C720" s="10">
        <v>0.375</v>
      </c>
      <c r="D720" s="84">
        <v>0.5</v>
      </c>
      <c r="E720" s="85">
        <v>32.6</v>
      </c>
      <c r="F720" s="86">
        <v>21.5</v>
      </c>
      <c r="G720" s="86">
        <v>26.4</v>
      </c>
      <c r="H720" s="86">
        <v>25.5</v>
      </c>
      <c r="I720" s="86">
        <v>1.8</v>
      </c>
      <c r="J720" s="86" t="s">
        <v>61</v>
      </c>
      <c r="K720" s="86">
        <v>27.3</v>
      </c>
      <c r="L720" s="86">
        <v>0.5</v>
      </c>
      <c r="M720" s="86"/>
      <c r="N720" s="86">
        <v>76.42</v>
      </c>
      <c r="O720" s="86"/>
      <c r="P720" s="87"/>
      <c r="Q720" s="133">
        <f>E722</f>
        <v>32.6</v>
      </c>
      <c r="R720" s="134">
        <f>F720</f>
        <v>21.5</v>
      </c>
      <c r="S720" s="134">
        <f>(Q720+R720)/2</f>
        <v>27.05</v>
      </c>
      <c r="T720" s="134">
        <f>IF(H720="","",6.1078*(10^(((7.5*H720)/(237.3+H720)))))</f>
        <v>32.63056049</v>
      </c>
      <c r="U720" s="22">
        <f t="shared" si="1"/>
        <v>31.91056049</v>
      </c>
      <c r="V720" s="134">
        <f>IF(G720="","",6.1078*(10^(((7.5*G720)/(237.3+G720)))))</f>
        <v>34.41422945</v>
      </c>
      <c r="W720" s="134">
        <f>IF(V720="","",(U720/V720)*100)</f>
        <v>92.72490188</v>
      </c>
      <c r="X720" s="135">
        <f>O718+L720-N720</f>
        <v>3.22</v>
      </c>
      <c r="Y720" s="91"/>
      <c r="Z720" s="92">
        <v>1.0</v>
      </c>
      <c r="AA720" s="92">
        <v>1.0</v>
      </c>
      <c r="AB720" s="92">
        <v>2.0</v>
      </c>
      <c r="AC720" s="93">
        <v>3.0</v>
      </c>
      <c r="AD720" s="88"/>
    </row>
    <row r="721" ht="15.75" customHeight="1">
      <c r="A721" s="4" t="s">
        <v>91</v>
      </c>
      <c r="B721" s="29">
        <v>44556.0</v>
      </c>
      <c r="C721" s="3">
        <v>0.625</v>
      </c>
      <c r="D721" s="74">
        <v>0.75</v>
      </c>
      <c r="E721" s="75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7"/>
      <c r="Q721" s="78"/>
      <c r="R721" s="79"/>
      <c r="S721" s="79"/>
      <c r="T721" s="79"/>
      <c r="U721" s="22" t="str">
        <f t="shared" si="1"/>
        <v/>
      </c>
      <c r="V721" s="79"/>
      <c r="W721" s="79"/>
      <c r="X721" s="80"/>
      <c r="Y721" s="81"/>
      <c r="Z721" s="82"/>
      <c r="AA721" s="82"/>
      <c r="AB721" s="82"/>
      <c r="AC721" s="83"/>
      <c r="AD721" s="78"/>
    </row>
    <row r="722" ht="15.75" customHeight="1">
      <c r="A722" s="8" t="s">
        <v>64</v>
      </c>
      <c r="B722" s="9">
        <v>44557.0</v>
      </c>
      <c r="C722" s="10">
        <v>0.375</v>
      </c>
      <c r="D722" s="84">
        <v>0.5</v>
      </c>
      <c r="E722" s="85">
        <v>32.6</v>
      </c>
      <c r="F722" s="86">
        <v>22.0</v>
      </c>
      <c r="G722" s="86">
        <v>30.0</v>
      </c>
      <c r="H722" s="86">
        <v>27.6</v>
      </c>
      <c r="I722" s="86">
        <v>1.9</v>
      </c>
      <c r="J722" s="86" t="s">
        <v>70</v>
      </c>
      <c r="K722" s="86"/>
      <c r="L722" s="86">
        <v>0.0</v>
      </c>
      <c r="M722" s="86"/>
      <c r="N722" s="86">
        <v>73.88</v>
      </c>
      <c r="O722" s="86"/>
      <c r="P722" s="87"/>
      <c r="Q722" s="133">
        <f>E724</f>
        <v>29</v>
      </c>
      <c r="R722" s="134">
        <f>F722</f>
        <v>22</v>
      </c>
      <c r="S722" s="134">
        <f>(Q722+R722)/2</f>
        <v>25.5</v>
      </c>
      <c r="T722" s="134">
        <f>IF(H722="","",6.1078*(10^(((7.5*H722)/(237.3+H722)))))</f>
        <v>36.92425667</v>
      </c>
      <c r="U722" s="22">
        <f t="shared" si="1"/>
        <v>35.00425667</v>
      </c>
      <c r="V722" s="134">
        <f>IF(G722="","",6.1078*(10^(((7.5*G722)/(237.3+G722)))))</f>
        <v>42.42634795</v>
      </c>
      <c r="W722" s="134">
        <f>IF(V722="","",(U722/V722)*100)</f>
        <v>82.50593879</v>
      </c>
      <c r="X722" s="135">
        <f>N720+L722-N722</f>
        <v>2.54</v>
      </c>
      <c r="Y722" s="91"/>
      <c r="Z722" s="92"/>
      <c r="AA722" s="92"/>
      <c r="AB722" s="92"/>
      <c r="AC722" s="93"/>
      <c r="AD722" s="88"/>
    </row>
    <row r="723" ht="15.75" customHeight="1">
      <c r="A723" s="4" t="s">
        <v>64</v>
      </c>
      <c r="B723" s="29">
        <v>44557.0</v>
      </c>
      <c r="C723" s="3">
        <v>0.625</v>
      </c>
      <c r="D723" s="74">
        <v>0.75</v>
      </c>
      <c r="E723" s="75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7"/>
      <c r="Q723" s="78"/>
      <c r="R723" s="79"/>
      <c r="S723" s="79"/>
      <c r="T723" s="79"/>
      <c r="U723" s="22" t="str">
        <f t="shared" si="1"/>
        <v/>
      </c>
      <c r="V723" s="79"/>
      <c r="W723" s="79"/>
      <c r="X723" s="80"/>
      <c r="Y723" s="81"/>
      <c r="Z723" s="82"/>
      <c r="AA723" s="82"/>
      <c r="AB723" s="82"/>
      <c r="AC723" s="83"/>
      <c r="AD723" s="78"/>
    </row>
    <row r="724" ht="15.75" customHeight="1">
      <c r="A724" s="8" t="s">
        <v>68</v>
      </c>
      <c r="B724" s="9">
        <v>44558.0</v>
      </c>
      <c r="C724" s="10">
        <v>0.375</v>
      </c>
      <c r="D724" s="84">
        <v>0.5</v>
      </c>
      <c r="E724" s="85">
        <v>29.0</v>
      </c>
      <c r="F724" s="86">
        <v>21.8</v>
      </c>
      <c r="G724" s="86">
        <v>28.8</v>
      </c>
      <c r="H724" s="86">
        <v>27.4</v>
      </c>
      <c r="I724" s="86">
        <v>2.2</v>
      </c>
      <c r="J724" s="86" t="s">
        <v>70</v>
      </c>
      <c r="K724" s="86">
        <v>29.4</v>
      </c>
      <c r="L724" s="86">
        <v>0.0</v>
      </c>
      <c r="M724" s="86"/>
      <c r="N724" s="86">
        <v>69.7</v>
      </c>
      <c r="O724" s="86"/>
      <c r="P724" s="87"/>
      <c r="Q724" s="133">
        <f>E726</f>
        <v>32.6</v>
      </c>
      <c r="R724" s="134">
        <f>F724</f>
        <v>21.8</v>
      </c>
      <c r="S724" s="134">
        <f>(Q724+R724)/2</f>
        <v>27.2</v>
      </c>
      <c r="T724" s="134">
        <f>IF(H724="","",6.1078*(10^(((7.5*H724)/(237.3+H724)))))</f>
        <v>36.49517019</v>
      </c>
      <c r="U724" s="22">
        <f t="shared" si="1"/>
        <v>35.37517019</v>
      </c>
      <c r="V724" s="134">
        <f>IF(G724="","",6.1078*(10^(((7.5*G724)/(237.3+G724)))))</f>
        <v>39.59220806</v>
      </c>
      <c r="W724" s="134">
        <f>IF(V724="","",(U724/V724)*100)</f>
        <v>89.34881866</v>
      </c>
      <c r="X724" s="135">
        <f>N722+L724-N724</f>
        <v>4.18</v>
      </c>
      <c r="Y724" s="91"/>
      <c r="Z724" s="92">
        <v>1.0</v>
      </c>
      <c r="AA724" s="92">
        <v>1.0</v>
      </c>
      <c r="AB724" s="92">
        <v>2.0</v>
      </c>
      <c r="AC724" s="93">
        <v>2.0</v>
      </c>
      <c r="AD724" s="88"/>
    </row>
    <row r="725" ht="15.75" customHeight="1">
      <c r="A725" s="4" t="s">
        <v>68</v>
      </c>
      <c r="B725" s="29">
        <v>44558.0</v>
      </c>
      <c r="C725" s="3">
        <v>0.625</v>
      </c>
      <c r="D725" s="74">
        <v>0.75</v>
      </c>
      <c r="E725" s="75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7"/>
      <c r="Q725" s="78"/>
      <c r="R725" s="79"/>
      <c r="S725" s="79"/>
      <c r="T725" s="79"/>
      <c r="U725" s="22" t="str">
        <f t="shared" si="1"/>
        <v/>
      </c>
      <c r="V725" s="79"/>
      <c r="W725" s="79"/>
      <c r="X725" s="80"/>
      <c r="Y725" s="81"/>
      <c r="Z725" s="82"/>
      <c r="AA725" s="82"/>
      <c r="AB725" s="82"/>
      <c r="AC725" s="83"/>
      <c r="AD725" s="78"/>
    </row>
    <row r="726" ht="15.75" customHeight="1">
      <c r="A726" s="8" t="s">
        <v>38</v>
      </c>
      <c r="B726" s="9">
        <v>44559.0</v>
      </c>
      <c r="C726" s="10">
        <v>0.375</v>
      </c>
      <c r="D726" s="84">
        <v>0.5</v>
      </c>
      <c r="E726" s="85">
        <v>32.6</v>
      </c>
      <c r="F726" s="86">
        <v>21.6</v>
      </c>
      <c r="G726" s="86">
        <v>30.2</v>
      </c>
      <c r="H726" s="86">
        <v>27.8</v>
      </c>
      <c r="I726" s="86">
        <v>1.3</v>
      </c>
      <c r="J726" s="86" t="s">
        <v>70</v>
      </c>
      <c r="K726" s="86">
        <v>29.8</v>
      </c>
      <c r="L726" s="86">
        <v>3.75</v>
      </c>
      <c r="M726" s="86"/>
      <c r="N726" s="86">
        <v>71.4</v>
      </c>
      <c r="O726" s="86"/>
      <c r="P726" s="87"/>
      <c r="Q726" s="133">
        <f>E728</f>
        <v>33.6</v>
      </c>
      <c r="R726" s="134">
        <f>F726</f>
        <v>21.6</v>
      </c>
      <c r="S726" s="134">
        <f>(Q726+R726)/2</f>
        <v>27.6</v>
      </c>
      <c r="T726" s="134">
        <f>IF(H726="","",6.1078*(10^(((7.5*H726)/(237.3+H726)))))</f>
        <v>37.3577292</v>
      </c>
      <c r="U726" s="22">
        <f t="shared" si="1"/>
        <v>35.4377292</v>
      </c>
      <c r="V726" s="134">
        <f>IF(G726="","",6.1078*(10^(((7.5*G726)/(237.3+G726)))))</f>
        <v>42.91546075</v>
      </c>
      <c r="W726" s="134">
        <f>IF(V726="","",(U726/V726)*100)</f>
        <v>82.57566988</v>
      </c>
      <c r="X726" s="135">
        <f>N724+L726-N726</f>
        <v>2.05</v>
      </c>
      <c r="Y726" s="91"/>
      <c r="Z726" s="92">
        <v>1.0</v>
      </c>
      <c r="AA726" s="92">
        <v>1.0</v>
      </c>
      <c r="AB726" s="92">
        <v>2.0</v>
      </c>
      <c r="AC726" s="93">
        <v>2.0</v>
      </c>
      <c r="AD726" s="88"/>
    </row>
    <row r="727" ht="15.75" customHeight="1">
      <c r="A727" s="4" t="s">
        <v>38</v>
      </c>
      <c r="B727" s="29">
        <v>44559.0</v>
      </c>
      <c r="C727" s="3">
        <v>0.625</v>
      </c>
      <c r="D727" s="74">
        <v>0.75</v>
      </c>
      <c r="E727" s="75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7"/>
      <c r="Q727" s="78"/>
      <c r="R727" s="79"/>
      <c r="S727" s="79"/>
      <c r="T727" s="79"/>
      <c r="U727" s="22" t="str">
        <f t="shared" si="1"/>
        <v/>
      </c>
      <c r="V727" s="79"/>
      <c r="W727" s="79"/>
      <c r="X727" s="80"/>
      <c r="Y727" s="81"/>
      <c r="Z727" s="82"/>
      <c r="AA727" s="82"/>
      <c r="AB727" s="82"/>
      <c r="AC727" s="83"/>
      <c r="AD727" s="78"/>
    </row>
    <row r="728" ht="15.75" customHeight="1">
      <c r="A728" s="8" t="s">
        <v>48</v>
      </c>
      <c r="B728" s="9">
        <v>44560.0</v>
      </c>
      <c r="C728" s="10">
        <v>0.375</v>
      </c>
      <c r="D728" s="84">
        <v>0.5</v>
      </c>
      <c r="E728" s="85">
        <v>33.6</v>
      </c>
      <c r="F728" s="86">
        <v>22.0</v>
      </c>
      <c r="G728" s="86">
        <v>28.0</v>
      </c>
      <c r="H728" s="86">
        <v>27.0</v>
      </c>
      <c r="I728" s="86">
        <v>1.7</v>
      </c>
      <c r="J728" s="86" t="s">
        <v>70</v>
      </c>
      <c r="K728" s="86">
        <v>30.8</v>
      </c>
      <c r="L728" s="86">
        <v>4.25</v>
      </c>
      <c r="M728" s="86"/>
      <c r="N728" s="86">
        <v>71.7</v>
      </c>
      <c r="O728" s="86"/>
      <c r="P728" s="87"/>
      <c r="Q728" s="133">
        <f>E730</f>
        <v>33</v>
      </c>
      <c r="R728" s="134">
        <f>F728</f>
        <v>22</v>
      </c>
      <c r="S728" s="134">
        <f>(Q728+R728)/2</f>
        <v>27.5</v>
      </c>
      <c r="T728" s="134">
        <f>IF(H728="","",6.1078*(10^(((7.5*H728)/(237.3+H728)))))</f>
        <v>35.65000614</v>
      </c>
      <c r="U728" s="22">
        <f t="shared" si="1"/>
        <v>34.85000614</v>
      </c>
      <c r="V728" s="134">
        <f>IF(G728="","",6.1078*(10^(((7.5*G728)/(237.3+G728)))))</f>
        <v>37.79562539</v>
      </c>
      <c r="W728" s="134">
        <f>IF(V728="","",(U728/V728)*100)</f>
        <v>92.20645453</v>
      </c>
      <c r="X728" s="135">
        <f>N726+L728-N728</f>
        <v>3.95</v>
      </c>
      <c r="Y728" s="91"/>
      <c r="Z728" s="92">
        <v>1.0</v>
      </c>
      <c r="AA728" s="92">
        <v>1.0</v>
      </c>
      <c r="AB728" s="92">
        <v>1.0</v>
      </c>
      <c r="AC728" s="93">
        <v>3.0</v>
      </c>
      <c r="AD728" s="88"/>
    </row>
    <row r="729" ht="15.75" customHeight="1">
      <c r="A729" s="4" t="s">
        <v>48</v>
      </c>
      <c r="B729" s="141">
        <v>44560.0</v>
      </c>
      <c r="C729" s="168">
        <v>0.625</v>
      </c>
      <c r="D729" s="172">
        <v>0.75</v>
      </c>
      <c r="E729" s="75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7"/>
      <c r="Q729" s="78"/>
      <c r="R729" s="79"/>
      <c r="S729" s="79"/>
      <c r="T729" s="79"/>
      <c r="U729" s="22" t="str">
        <f t="shared" si="1"/>
        <v/>
      </c>
      <c r="V729" s="79"/>
      <c r="W729" s="79"/>
      <c r="X729" s="80"/>
      <c r="Y729" s="81"/>
      <c r="Z729" s="82"/>
      <c r="AA729" s="82"/>
      <c r="AB729" s="82"/>
      <c r="AC729" s="83"/>
      <c r="AD729" s="78"/>
    </row>
    <row r="730" ht="15.75" customHeight="1">
      <c r="A730" s="8" t="s">
        <v>53</v>
      </c>
      <c r="B730" s="179">
        <v>44561.0</v>
      </c>
      <c r="C730" s="180">
        <v>0.375</v>
      </c>
      <c r="D730" s="186">
        <v>0.5</v>
      </c>
      <c r="E730" s="85">
        <v>33.0</v>
      </c>
      <c r="F730" s="86">
        <v>22.4</v>
      </c>
      <c r="G730" s="86">
        <v>24.8</v>
      </c>
      <c r="H730" s="86">
        <v>24.3</v>
      </c>
      <c r="I730" s="86">
        <v>1.4</v>
      </c>
      <c r="J730" s="86" t="s">
        <v>61</v>
      </c>
      <c r="K730" s="86">
        <v>27.3</v>
      </c>
      <c r="L730" s="86">
        <v>1.5</v>
      </c>
      <c r="M730" s="86"/>
      <c r="N730" s="86">
        <v>67.48</v>
      </c>
      <c r="O730" s="86"/>
      <c r="P730" s="87"/>
      <c r="Q730" s="133">
        <v>30.1</v>
      </c>
      <c r="R730" s="134">
        <f>F730</f>
        <v>22.4</v>
      </c>
      <c r="S730" s="134">
        <f>(Q730+R730)/2</f>
        <v>26.25</v>
      </c>
      <c r="T730" s="134">
        <f>IF(H730="","",6.1078*(10^(((7.5*H730)/(237.3+H730)))))</f>
        <v>30.37799593</v>
      </c>
      <c r="U730" s="22">
        <f t="shared" si="1"/>
        <v>29.97799593</v>
      </c>
      <c r="V730" s="134">
        <f>IF(G730="","",6.1078*(10^(((7.5*G730)/(237.3+G730)))))</f>
        <v>31.29951528</v>
      </c>
      <c r="W730" s="134">
        <f>IF(V730="","",(U730/V730)*100)</f>
        <v>95.77782806</v>
      </c>
      <c r="X730" s="135">
        <f>N728+L730-N730</f>
        <v>5.72</v>
      </c>
      <c r="Y730" s="91"/>
      <c r="Z730" s="92">
        <v>2.0</v>
      </c>
      <c r="AA730" s="92">
        <v>1.0</v>
      </c>
      <c r="AB730" s="92">
        <v>2.0</v>
      </c>
      <c r="AC730" s="93">
        <v>3.0</v>
      </c>
      <c r="AD730" s="88"/>
    </row>
    <row r="731" ht="15.75" customHeight="1">
      <c r="A731" s="4" t="s">
        <v>53</v>
      </c>
      <c r="B731" s="141">
        <v>44561.0</v>
      </c>
      <c r="C731" s="184">
        <v>0.625</v>
      </c>
      <c r="D731" s="74">
        <v>0.75</v>
      </c>
      <c r="E731" s="75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7"/>
      <c r="Q731" s="78"/>
      <c r="R731" s="79"/>
      <c r="S731" s="79"/>
      <c r="T731" s="79"/>
      <c r="U731" s="79"/>
      <c r="V731" s="79"/>
      <c r="W731" s="79"/>
      <c r="X731" s="80"/>
      <c r="Y731" s="81"/>
      <c r="Z731" s="82"/>
      <c r="AA731" s="82"/>
      <c r="AB731" s="82"/>
      <c r="AC731" s="83"/>
      <c r="AD731" s="78"/>
    </row>
    <row r="732" ht="15.75" customHeight="1">
      <c r="A732" s="89"/>
      <c r="B732" s="89"/>
      <c r="C732" s="89"/>
      <c r="D732" s="90"/>
      <c r="E732" s="188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90"/>
      <c r="Q732" s="133"/>
      <c r="R732" s="134"/>
      <c r="S732" s="134"/>
      <c r="T732" s="134"/>
      <c r="U732" s="134"/>
      <c r="V732" s="134"/>
      <c r="W732" s="134"/>
      <c r="X732" s="135"/>
      <c r="Y732" s="91"/>
      <c r="Z732" s="92"/>
      <c r="AA732" s="92"/>
      <c r="AB732" s="92"/>
      <c r="AC732" s="93"/>
      <c r="AD732" s="88"/>
    </row>
    <row r="733" ht="15.75" customHeight="1">
      <c r="A733" s="108"/>
      <c r="B733" s="108"/>
      <c r="C733" s="108"/>
      <c r="D733" s="191"/>
      <c r="E733" s="192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4"/>
      <c r="Q733" s="78"/>
      <c r="R733" s="79"/>
      <c r="S733" s="79"/>
      <c r="T733" s="79"/>
      <c r="U733" s="79"/>
      <c r="V733" s="79"/>
      <c r="W733" s="79"/>
      <c r="X733" s="80"/>
      <c r="Y733" s="81"/>
      <c r="Z733" s="82"/>
      <c r="AA733" s="82"/>
      <c r="AB733" s="82"/>
      <c r="AC733" s="83"/>
      <c r="AD733" s="78"/>
    </row>
    <row r="734" ht="15.75" customHeight="1">
      <c r="A734" s="89"/>
      <c r="B734" s="89"/>
      <c r="C734" s="89"/>
      <c r="D734" s="90"/>
      <c r="E734" s="188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90"/>
      <c r="Q734" s="88"/>
      <c r="R734" s="89"/>
      <c r="S734" s="89"/>
      <c r="T734" s="89"/>
      <c r="U734" s="89"/>
      <c r="V734" s="89"/>
      <c r="W734" s="89"/>
      <c r="X734" s="90"/>
      <c r="Y734" s="91"/>
      <c r="Z734" s="92"/>
      <c r="AA734" s="92"/>
      <c r="AB734" s="92"/>
      <c r="AC734" s="93"/>
      <c r="AD734" s="88"/>
    </row>
    <row r="735" ht="15.75" customHeight="1">
      <c r="A735" s="108"/>
      <c r="B735" s="108"/>
      <c r="C735" s="108"/>
      <c r="D735" s="191"/>
      <c r="E735" s="192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4"/>
      <c r="Q735" s="78"/>
      <c r="R735" s="79"/>
      <c r="S735" s="79"/>
      <c r="T735" s="79"/>
      <c r="U735" s="79"/>
      <c r="V735" s="79"/>
      <c r="W735" s="79"/>
      <c r="X735" s="80"/>
      <c r="Y735" s="81"/>
      <c r="Z735" s="82"/>
      <c r="AA735" s="82"/>
      <c r="AB735" s="82"/>
      <c r="AC735" s="83"/>
      <c r="AD735" s="78"/>
    </row>
    <row r="736" ht="15.75" customHeight="1">
      <c r="A736" s="89"/>
      <c r="B736" s="89"/>
      <c r="C736" s="89"/>
      <c r="D736" s="90"/>
      <c r="E736" s="188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90"/>
      <c r="Q736" s="88"/>
      <c r="R736" s="89"/>
      <c r="S736" s="89"/>
      <c r="T736" s="89"/>
      <c r="U736" s="89"/>
      <c r="V736" s="89"/>
      <c r="W736" s="89"/>
      <c r="X736" s="90"/>
      <c r="Y736" s="91"/>
      <c r="Z736" s="92"/>
      <c r="AA736" s="92"/>
      <c r="AB736" s="92"/>
      <c r="AC736" s="93"/>
      <c r="AD736" s="88"/>
    </row>
    <row r="737" ht="15.75" customHeight="1">
      <c r="A737" s="108"/>
      <c r="B737" s="108"/>
      <c r="C737" s="108"/>
      <c r="D737" s="191"/>
      <c r="E737" s="192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4"/>
      <c r="Q737" s="78"/>
      <c r="R737" s="79"/>
      <c r="S737" s="79"/>
      <c r="T737" s="79"/>
      <c r="U737" s="79"/>
      <c r="V737" s="79"/>
      <c r="W737" s="79"/>
      <c r="X737" s="80"/>
      <c r="Y737" s="81"/>
      <c r="Z737" s="82"/>
      <c r="AA737" s="82"/>
      <c r="AB737" s="82"/>
      <c r="AC737" s="83"/>
      <c r="AD737" s="78"/>
    </row>
    <row r="738" ht="15.75" customHeight="1">
      <c r="A738" s="89"/>
      <c r="B738" s="89"/>
      <c r="C738" s="89"/>
      <c r="D738" s="90"/>
      <c r="E738" s="188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90"/>
      <c r="Q738" s="88"/>
      <c r="R738" s="89"/>
      <c r="S738" s="89"/>
      <c r="T738" s="89"/>
      <c r="U738" s="89"/>
      <c r="V738" s="89"/>
      <c r="W738" s="89"/>
      <c r="X738" s="90"/>
      <c r="Y738" s="91"/>
      <c r="Z738" s="92"/>
      <c r="AA738" s="92"/>
      <c r="AB738" s="92"/>
      <c r="AC738" s="93"/>
      <c r="AD738" s="88"/>
    </row>
    <row r="739" ht="15.75" customHeight="1">
      <c r="A739" s="108"/>
      <c r="B739" s="108"/>
      <c r="C739" s="108"/>
      <c r="D739" s="191"/>
      <c r="E739" s="192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4"/>
      <c r="Q739" s="78"/>
      <c r="R739" s="79"/>
      <c r="S739" s="79"/>
      <c r="T739" s="79"/>
      <c r="U739" s="79"/>
      <c r="V739" s="79"/>
      <c r="W739" s="79"/>
      <c r="X739" s="80"/>
      <c r="Y739" s="81"/>
      <c r="Z739" s="82"/>
      <c r="AA739" s="82"/>
      <c r="AB739" s="82"/>
      <c r="AC739" s="83"/>
      <c r="AD739" s="78"/>
    </row>
    <row r="740" ht="15.75" customHeight="1">
      <c r="A740" s="89"/>
      <c r="B740" s="89"/>
      <c r="C740" s="89"/>
      <c r="D740" s="90"/>
      <c r="E740" s="188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90"/>
      <c r="Q740" s="88"/>
      <c r="R740" s="89"/>
      <c r="S740" s="89"/>
      <c r="T740" s="89"/>
      <c r="U740" s="89"/>
      <c r="V740" s="89"/>
      <c r="W740" s="89"/>
      <c r="X740" s="90"/>
      <c r="Y740" s="91"/>
      <c r="Z740" s="92"/>
      <c r="AA740" s="92"/>
      <c r="AB740" s="92"/>
      <c r="AC740" s="93"/>
      <c r="AD740" s="88"/>
    </row>
    <row r="741" ht="15.75" customHeight="1">
      <c r="A741" s="108"/>
      <c r="B741" s="108"/>
      <c r="C741" s="108"/>
      <c r="D741" s="191"/>
      <c r="E741" s="192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4"/>
      <c r="Q741" s="78"/>
      <c r="R741" s="79"/>
      <c r="S741" s="79"/>
      <c r="T741" s="79"/>
      <c r="U741" s="79"/>
      <c r="V741" s="79"/>
      <c r="W741" s="79"/>
      <c r="X741" s="80"/>
      <c r="Y741" s="81"/>
      <c r="Z741" s="82"/>
      <c r="AA741" s="82"/>
      <c r="AB741" s="82"/>
      <c r="AC741" s="83"/>
      <c r="AD741" s="78"/>
    </row>
    <row r="742" ht="15.75" customHeight="1">
      <c r="A742" s="89"/>
      <c r="B742" s="89"/>
      <c r="C742" s="89"/>
      <c r="D742" s="90"/>
      <c r="E742" s="188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90"/>
      <c r="Q742" s="88"/>
      <c r="R742" s="89"/>
      <c r="S742" s="89"/>
      <c r="T742" s="89"/>
      <c r="U742" s="89"/>
      <c r="V742" s="89"/>
      <c r="W742" s="89"/>
      <c r="X742" s="90"/>
      <c r="Y742" s="91"/>
      <c r="Z742" s="92"/>
      <c r="AA742" s="92"/>
      <c r="AB742" s="92"/>
      <c r="AC742" s="93"/>
      <c r="AD742" s="88"/>
    </row>
    <row r="743" ht="15.75" customHeight="1">
      <c r="A743" s="108"/>
      <c r="B743" s="108"/>
      <c r="C743" s="108"/>
      <c r="D743" s="191"/>
      <c r="E743" s="192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4"/>
      <c r="Q743" s="78"/>
      <c r="R743" s="79"/>
      <c r="S743" s="79"/>
      <c r="T743" s="79"/>
      <c r="U743" s="79"/>
      <c r="V743" s="79"/>
      <c r="W743" s="79"/>
      <c r="X743" s="80"/>
      <c r="Y743" s="81"/>
      <c r="Z743" s="82"/>
      <c r="AA743" s="82"/>
      <c r="AB743" s="82"/>
      <c r="AC743" s="83"/>
      <c r="AD743" s="78"/>
    </row>
    <row r="744" ht="15.75" customHeight="1">
      <c r="A744" s="89"/>
      <c r="B744" s="89"/>
      <c r="C744" s="89"/>
      <c r="D744" s="90"/>
      <c r="E744" s="188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90"/>
      <c r="Q744" s="88"/>
      <c r="R744" s="89"/>
      <c r="S744" s="89"/>
      <c r="T744" s="89"/>
      <c r="U744" s="89"/>
      <c r="V744" s="89"/>
      <c r="W744" s="89"/>
      <c r="X744" s="90"/>
      <c r="Y744" s="91"/>
      <c r="Z744" s="92"/>
      <c r="AA744" s="92"/>
      <c r="AB744" s="92"/>
      <c r="AC744" s="93"/>
      <c r="AD744" s="88"/>
    </row>
    <row r="745" ht="15.75" customHeight="1">
      <c r="A745" s="108"/>
      <c r="B745" s="108"/>
      <c r="C745" s="108"/>
      <c r="D745" s="191"/>
      <c r="E745" s="192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4"/>
      <c r="Q745" s="78"/>
      <c r="R745" s="79"/>
      <c r="S745" s="79"/>
      <c r="T745" s="79"/>
      <c r="U745" s="79"/>
      <c r="V745" s="79"/>
      <c r="W745" s="79"/>
      <c r="X745" s="80"/>
      <c r="Y745" s="81"/>
      <c r="Z745" s="82"/>
      <c r="AA745" s="82"/>
      <c r="AB745" s="82"/>
      <c r="AC745" s="83"/>
      <c r="AD745" s="78"/>
    </row>
    <row r="746" ht="15.75" customHeight="1">
      <c r="A746" s="89"/>
      <c r="B746" s="89"/>
      <c r="C746" s="89"/>
      <c r="D746" s="90"/>
      <c r="E746" s="188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90"/>
      <c r="Q746" s="88"/>
      <c r="R746" s="89"/>
      <c r="S746" s="89"/>
      <c r="T746" s="89"/>
      <c r="U746" s="89"/>
      <c r="V746" s="89"/>
      <c r="W746" s="89"/>
      <c r="X746" s="90"/>
      <c r="Y746" s="91"/>
      <c r="Z746" s="92"/>
      <c r="AA746" s="92"/>
      <c r="AB746" s="92"/>
      <c r="AC746" s="93"/>
      <c r="AD746" s="88"/>
    </row>
    <row r="747" ht="15.75" customHeight="1">
      <c r="A747" s="108"/>
      <c r="B747" s="108"/>
      <c r="C747" s="108"/>
      <c r="D747" s="191"/>
      <c r="E747" s="78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80"/>
      <c r="Q747" s="78"/>
      <c r="R747" s="79"/>
      <c r="S747" s="79"/>
      <c r="T747" s="79"/>
      <c r="U747" s="79"/>
      <c r="V747" s="79"/>
      <c r="W747" s="79"/>
      <c r="X747" s="80"/>
      <c r="Y747" s="81"/>
      <c r="Z747" s="82"/>
      <c r="AA747" s="82"/>
      <c r="AB747" s="82"/>
      <c r="AC747" s="83"/>
      <c r="AD747" s="78"/>
    </row>
    <row r="748" ht="15.75" customHeight="1">
      <c r="A748" s="89"/>
      <c r="B748" s="89"/>
      <c r="C748" s="89"/>
      <c r="D748" s="90"/>
      <c r="E748" s="88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90"/>
      <c r="Q748" s="88"/>
      <c r="R748" s="89"/>
      <c r="S748" s="89"/>
      <c r="T748" s="89"/>
      <c r="U748" s="89"/>
      <c r="V748" s="89"/>
      <c r="W748" s="89"/>
      <c r="X748" s="90"/>
      <c r="Y748" s="91"/>
      <c r="Z748" s="92"/>
      <c r="AA748" s="92"/>
      <c r="AB748" s="92"/>
      <c r="AC748" s="93"/>
      <c r="AD748" s="88"/>
    </row>
    <row r="749" ht="15.75" customHeight="1">
      <c r="A749" s="108"/>
      <c r="B749" s="108"/>
      <c r="C749" s="108"/>
      <c r="D749" s="191"/>
      <c r="E749" s="78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80"/>
      <c r="Q749" s="78"/>
      <c r="R749" s="79"/>
      <c r="S749" s="79"/>
      <c r="T749" s="79"/>
      <c r="U749" s="79"/>
      <c r="V749" s="79"/>
      <c r="W749" s="79"/>
      <c r="X749" s="80"/>
      <c r="Y749" s="81"/>
      <c r="Z749" s="82"/>
      <c r="AA749" s="82"/>
      <c r="AB749" s="82"/>
      <c r="AC749" s="83"/>
      <c r="AD749" s="78"/>
    </row>
    <row r="750" ht="15.75" customHeight="1">
      <c r="A750" s="89"/>
      <c r="B750" s="89"/>
      <c r="C750" s="89"/>
      <c r="D750" s="90"/>
      <c r="E750" s="88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90"/>
      <c r="Q750" s="88"/>
      <c r="R750" s="89"/>
      <c r="S750" s="89"/>
      <c r="T750" s="89"/>
      <c r="U750" s="89"/>
      <c r="V750" s="89"/>
      <c r="W750" s="89"/>
      <c r="X750" s="90"/>
      <c r="Y750" s="91"/>
      <c r="Z750" s="92"/>
      <c r="AA750" s="92"/>
      <c r="AB750" s="92"/>
      <c r="AC750" s="93"/>
      <c r="AD750" s="88"/>
    </row>
    <row r="751" ht="15.75" customHeight="1">
      <c r="A751" s="108"/>
      <c r="B751" s="108"/>
      <c r="C751" s="108"/>
      <c r="D751" s="191"/>
      <c r="E751" s="78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80"/>
      <c r="Q751" s="78"/>
      <c r="R751" s="79"/>
      <c r="S751" s="79"/>
      <c r="T751" s="79"/>
      <c r="U751" s="79"/>
      <c r="V751" s="79"/>
      <c r="W751" s="79"/>
      <c r="X751" s="80"/>
      <c r="Y751" s="81"/>
      <c r="Z751" s="82"/>
      <c r="AA751" s="82"/>
      <c r="AB751" s="82"/>
      <c r="AC751" s="83"/>
      <c r="AD751" s="78"/>
    </row>
    <row r="752" ht="15.75" customHeight="1">
      <c r="A752" s="89"/>
      <c r="B752" s="89"/>
      <c r="C752" s="89"/>
      <c r="D752" s="90"/>
      <c r="E752" s="88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90"/>
      <c r="Q752" s="88"/>
      <c r="R752" s="89"/>
      <c r="S752" s="89"/>
      <c r="T752" s="89"/>
      <c r="U752" s="89"/>
      <c r="V752" s="89"/>
      <c r="W752" s="89"/>
      <c r="X752" s="90"/>
      <c r="Y752" s="91"/>
      <c r="Z752" s="92"/>
      <c r="AA752" s="92"/>
      <c r="AB752" s="92"/>
      <c r="AC752" s="93"/>
      <c r="AD752" s="88"/>
    </row>
    <row r="753" ht="15.75" customHeight="1">
      <c r="A753" s="108"/>
      <c r="B753" s="108"/>
      <c r="C753" s="108"/>
      <c r="D753" s="191"/>
      <c r="E753" s="78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80"/>
      <c r="Q753" s="78"/>
      <c r="R753" s="79"/>
      <c r="S753" s="79"/>
      <c r="T753" s="79"/>
      <c r="U753" s="79"/>
      <c r="V753" s="79"/>
      <c r="W753" s="79"/>
      <c r="X753" s="80"/>
      <c r="Y753" s="81"/>
      <c r="Z753" s="82"/>
      <c r="AA753" s="82"/>
      <c r="AB753" s="82"/>
      <c r="AC753" s="83"/>
      <c r="AD753" s="78"/>
    </row>
    <row r="754" ht="15.75" customHeight="1">
      <c r="A754" s="89"/>
      <c r="B754" s="89"/>
      <c r="C754" s="89"/>
      <c r="D754" s="90"/>
      <c r="E754" s="88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90"/>
      <c r="Q754" s="88"/>
      <c r="R754" s="89"/>
      <c r="S754" s="89"/>
      <c r="T754" s="89"/>
      <c r="U754" s="89"/>
      <c r="V754" s="89"/>
      <c r="W754" s="89"/>
      <c r="X754" s="90"/>
      <c r="Y754" s="91"/>
      <c r="Z754" s="92"/>
      <c r="AA754" s="92"/>
      <c r="AB754" s="92"/>
      <c r="AC754" s="93"/>
      <c r="AD754" s="88"/>
    </row>
    <row r="755" ht="15.75" customHeight="1">
      <c r="A755" s="108"/>
      <c r="B755" s="108"/>
      <c r="C755" s="108"/>
      <c r="D755" s="191"/>
      <c r="E755" s="78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80"/>
      <c r="Q755" s="78"/>
      <c r="R755" s="79"/>
      <c r="S755" s="79"/>
      <c r="T755" s="79"/>
      <c r="U755" s="79"/>
      <c r="V755" s="79"/>
      <c r="W755" s="79"/>
      <c r="X755" s="80"/>
      <c r="Y755" s="81"/>
      <c r="Z755" s="82"/>
      <c r="AA755" s="82"/>
      <c r="AB755" s="82"/>
      <c r="AC755" s="83"/>
      <c r="AD755" s="78"/>
    </row>
    <row r="756" ht="15.75" customHeight="1">
      <c r="A756" s="89"/>
      <c r="B756" s="89"/>
      <c r="C756" s="89"/>
      <c r="D756" s="90"/>
      <c r="E756" s="88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90"/>
      <c r="Q756" s="88"/>
      <c r="R756" s="89"/>
      <c r="S756" s="89"/>
      <c r="T756" s="89"/>
      <c r="U756" s="89"/>
      <c r="V756" s="89"/>
      <c r="W756" s="89"/>
      <c r="X756" s="90"/>
      <c r="Y756" s="91"/>
      <c r="Z756" s="92"/>
      <c r="AA756" s="92"/>
      <c r="AB756" s="92"/>
      <c r="AC756" s="93"/>
      <c r="AD756" s="88"/>
    </row>
    <row r="757" ht="15.75" customHeight="1">
      <c r="A757" s="108"/>
      <c r="B757" s="108"/>
      <c r="C757" s="108"/>
      <c r="D757" s="191"/>
      <c r="E757" s="78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80"/>
      <c r="Q757" s="78"/>
      <c r="R757" s="79"/>
      <c r="S757" s="79"/>
      <c r="T757" s="79"/>
      <c r="U757" s="79"/>
      <c r="V757" s="79"/>
      <c r="W757" s="79"/>
      <c r="X757" s="80"/>
      <c r="Y757" s="81"/>
      <c r="Z757" s="82"/>
      <c r="AA757" s="82"/>
      <c r="AB757" s="82"/>
      <c r="AC757" s="83"/>
      <c r="AD757" s="78"/>
    </row>
    <row r="758" ht="15.75" customHeight="1">
      <c r="A758" s="89"/>
      <c r="B758" s="89"/>
      <c r="C758" s="89"/>
      <c r="D758" s="90"/>
      <c r="E758" s="88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90"/>
      <c r="Q758" s="88"/>
      <c r="R758" s="89"/>
      <c r="S758" s="89"/>
      <c r="T758" s="89"/>
      <c r="U758" s="89"/>
      <c r="V758" s="89"/>
      <c r="W758" s="89"/>
      <c r="X758" s="90"/>
      <c r="Y758" s="91"/>
      <c r="Z758" s="92"/>
      <c r="AA758" s="92"/>
      <c r="AB758" s="92"/>
      <c r="AC758" s="93"/>
      <c r="AD758" s="88"/>
    </row>
    <row r="759" ht="15.75" customHeight="1">
      <c r="A759" s="108"/>
      <c r="B759" s="108"/>
      <c r="C759" s="108"/>
      <c r="D759" s="191"/>
      <c r="E759" s="78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80"/>
      <c r="Q759" s="78"/>
      <c r="R759" s="79"/>
      <c r="S759" s="79"/>
      <c r="T759" s="79"/>
      <c r="U759" s="79"/>
      <c r="V759" s="79"/>
      <c r="W759" s="79"/>
      <c r="X759" s="80"/>
      <c r="Y759" s="81"/>
      <c r="Z759" s="82"/>
      <c r="AA759" s="82"/>
      <c r="AB759" s="82"/>
      <c r="AC759" s="83"/>
      <c r="AD759" s="78"/>
    </row>
    <row r="760" ht="15.75" customHeight="1">
      <c r="A760" s="89"/>
      <c r="B760" s="89"/>
      <c r="C760" s="89"/>
      <c r="D760" s="90"/>
      <c r="E760" s="88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90"/>
      <c r="Q760" s="88"/>
      <c r="R760" s="89"/>
      <c r="S760" s="89"/>
      <c r="T760" s="89"/>
      <c r="U760" s="89"/>
      <c r="V760" s="89"/>
      <c r="W760" s="89"/>
      <c r="X760" s="90"/>
      <c r="Y760" s="91"/>
      <c r="Z760" s="92"/>
      <c r="AA760" s="92"/>
      <c r="AB760" s="92"/>
      <c r="AC760" s="93"/>
      <c r="AD760" s="88"/>
    </row>
    <row r="761" ht="15.75" customHeight="1">
      <c r="A761" s="108"/>
      <c r="B761" s="108"/>
      <c r="C761" s="108"/>
      <c r="D761" s="191"/>
      <c r="E761" s="78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80"/>
      <c r="Q761" s="78"/>
      <c r="R761" s="79"/>
      <c r="S761" s="79"/>
      <c r="T761" s="79"/>
      <c r="U761" s="79"/>
      <c r="V761" s="79"/>
      <c r="W761" s="79"/>
      <c r="X761" s="80"/>
      <c r="Y761" s="81"/>
      <c r="Z761" s="82"/>
      <c r="AA761" s="82"/>
      <c r="AB761" s="82"/>
      <c r="AC761" s="83"/>
      <c r="AD761" s="78"/>
    </row>
    <row r="762" ht="15.75" customHeight="1">
      <c r="A762" s="89"/>
      <c r="B762" s="89"/>
      <c r="C762" s="89"/>
      <c r="D762" s="90"/>
      <c r="E762" s="88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90"/>
      <c r="Q762" s="88"/>
      <c r="R762" s="89"/>
      <c r="S762" s="89"/>
      <c r="T762" s="89"/>
      <c r="U762" s="89"/>
      <c r="V762" s="89"/>
      <c r="W762" s="89"/>
      <c r="X762" s="90"/>
      <c r="Y762" s="91"/>
      <c r="Z762" s="92"/>
      <c r="AA762" s="92"/>
      <c r="AB762" s="92"/>
      <c r="AC762" s="93"/>
      <c r="AD762" s="88"/>
    </row>
    <row r="763" ht="15.75" customHeight="1">
      <c r="A763" s="108"/>
      <c r="B763" s="108"/>
      <c r="C763" s="108"/>
      <c r="D763" s="191"/>
      <c r="E763" s="78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80"/>
      <c r="Q763" s="78"/>
      <c r="R763" s="79"/>
      <c r="S763" s="79"/>
      <c r="T763" s="79"/>
      <c r="U763" s="79"/>
      <c r="V763" s="79"/>
      <c r="W763" s="79"/>
      <c r="X763" s="80"/>
      <c r="Y763" s="81"/>
      <c r="Z763" s="82"/>
      <c r="AA763" s="82"/>
      <c r="AB763" s="82"/>
      <c r="AC763" s="83"/>
      <c r="AD763" s="78"/>
    </row>
    <row r="764" ht="15.75" customHeight="1">
      <c r="A764" s="89"/>
      <c r="B764" s="89"/>
      <c r="C764" s="89"/>
      <c r="D764" s="90"/>
      <c r="E764" s="88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90"/>
      <c r="Q764" s="88"/>
      <c r="R764" s="89"/>
      <c r="S764" s="89"/>
      <c r="T764" s="89"/>
      <c r="U764" s="89"/>
      <c r="V764" s="89"/>
      <c r="W764" s="89"/>
      <c r="X764" s="90"/>
      <c r="Y764" s="91"/>
      <c r="Z764" s="92"/>
      <c r="AA764" s="92"/>
      <c r="AB764" s="92"/>
      <c r="AC764" s="93"/>
      <c r="AD764" s="88"/>
    </row>
    <row r="765" ht="15.75" customHeight="1">
      <c r="A765" s="108"/>
      <c r="B765" s="108"/>
      <c r="C765" s="108"/>
      <c r="D765" s="191"/>
      <c r="E765" s="78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80"/>
      <c r="Q765" s="78"/>
      <c r="R765" s="79"/>
      <c r="S765" s="79"/>
      <c r="T765" s="79"/>
      <c r="U765" s="79"/>
      <c r="V765" s="79"/>
      <c r="W765" s="79"/>
      <c r="X765" s="80"/>
      <c r="Y765" s="81"/>
      <c r="Z765" s="82"/>
      <c r="AA765" s="82"/>
      <c r="AB765" s="82"/>
      <c r="AC765" s="83"/>
      <c r="AD765" s="78"/>
    </row>
    <row r="766" ht="15.75" customHeight="1">
      <c r="A766" s="89"/>
      <c r="B766" s="89"/>
      <c r="C766" s="89"/>
      <c r="D766" s="90"/>
      <c r="E766" s="88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90"/>
      <c r="Q766" s="88"/>
      <c r="R766" s="89"/>
      <c r="S766" s="89"/>
      <c r="T766" s="89"/>
      <c r="U766" s="89"/>
      <c r="V766" s="89"/>
      <c r="W766" s="89"/>
      <c r="X766" s="90"/>
      <c r="Y766" s="91"/>
      <c r="Z766" s="92"/>
      <c r="AA766" s="92"/>
      <c r="AB766" s="92"/>
      <c r="AC766" s="93"/>
      <c r="AD766" s="88"/>
    </row>
    <row r="767" ht="15.75" customHeight="1">
      <c r="A767" s="108"/>
      <c r="B767" s="108"/>
      <c r="C767" s="108"/>
      <c r="D767" s="191"/>
      <c r="E767" s="78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80"/>
      <c r="Q767" s="78"/>
      <c r="R767" s="79"/>
      <c r="S767" s="79"/>
      <c r="T767" s="79"/>
      <c r="U767" s="79"/>
      <c r="V767" s="79"/>
      <c r="W767" s="79"/>
      <c r="X767" s="80"/>
      <c r="Y767" s="81"/>
      <c r="Z767" s="82"/>
      <c r="AA767" s="82"/>
      <c r="AB767" s="82"/>
      <c r="AC767" s="83"/>
      <c r="AD767" s="78"/>
    </row>
    <row r="768" ht="15.75" customHeight="1">
      <c r="A768" s="89"/>
      <c r="B768" s="89"/>
      <c r="C768" s="89"/>
      <c r="D768" s="90"/>
      <c r="E768" s="88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90"/>
      <c r="Q768" s="88"/>
      <c r="R768" s="89"/>
      <c r="S768" s="89"/>
      <c r="T768" s="89"/>
      <c r="U768" s="89"/>
      <c r="V768" s="89"/>
      <c r="W768" s="89"/>
      <c r="X768" s="90"/>
      <c r="Y768" s="91"/>
      <c r="Z768" s="92"/>
      <c r="AA768" s="92"/>
      <c r="AB768" s="92"/>
      <c r="AC768" s="93"/>
      <c r="AD768" s="88"/>
    </row>
    <row r="769" ht="15.75" customHeight="1">
      <c r="A769" s="108"/>
      <c r="B769" s="108"/>
      <c r="C769" s="108"/>
      <c r="D769" s="191"/>
      <c r="E769" s="78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80"/>
      <c r="Q769" s="78"/>
      <c r="R769" s="79"/>
      <c r="S769" s="79"/>
      <c r="T769" s="79"/>
      <c r="U769" s="79"/>
      <c r="V769" s="79"/>
      <c r="W769" s="79"/>
      <c r="X769" s="80"/>
      <c r="Y769" s="81"/>
      <c r="Z769" s="82"/>
      <c r="AA769" s="82"/>
      <c r="AB769" s="82"/>
      <c r="AC769" s="83"/>
      <c r="AD769" s="78"/>
    </row>
    <row r="770" ht="15.75" customHeight="1">
      <c r="A770" s="89"/>
      <c r="B770" s="89"/>
      <c r="C770" s="89"/>
      <c r="D770" s="90"/>
      <c r="E770" s="88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90"/>
      <c r="Q770" s="88"/>
      <c r="R770" s="89"/>
      <c r="S770" s="89"/>
      <c r="T770" s="89"/>
      <c r="U770" s="89"/>
      <c r="V770" s="89"/>
      <c r="W770" s="89"/>
      <c r="X770" s="90"/>
      <c r="Y770" s="91"/>
      <c r="Z770" s="92"/>
      <c r="AA770" s="92"/>
      <c r="AB770" s="92"/>
      <c r="AC770" s="93"/>
      <c r="AD770" s="88"/>
    </row>
    <row r="771" ht="15.75" customHeight="1">
      <c r="A771" s="108"/>
      <c r="B771" s="108"/>
      <c r="C771" s="108"/>
      <c r="D771" s="191"/>
      <c r="E771" s="78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80"/>
      <c r="Q771" s="78"/>
      <c r="R771" s="79"/>
      <c r="S771" s="79"/>
      <c r="T771" s="79"/>
      <c r="U771" s="79"/>
      <c r="V771" s="79"/>
      <c r="W771" s="79"/>
      <c r="X771" s="80"/>
      <c r="Y771" s="81"/>
      <c r="Z771" s="82"/>
      <c r="AA771" s="82"/>
      <c r="AB771" s="82"/>
      <c r="AC771" s="83"/>
      <c r="AD771" s="78"/>
    </row>
    <row r="772" ht="15.75" customHeight="1">
      <c r="A772" s="89"/>
      <c r="B772" s="89"/>
      <c r="C772" s="89"/>
      <c r="D772" s="90"/>
      <c r="E772" s="88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90"/>
      <c r="Q772" s="88"/>
      <c r="R772" s="89"/>
      <c r="S772" s="89"/>
      <c r="T772" s="89"/>
      <c r="U772" s="89"/>
      <c r="V772" s="89"/>
      <c r="W772" s="89"/>
      <c r="X772" s="90"/>
      <c r="Y772" s="91"/>
      <c r="Z772" s="92"/>
      <c r="AA772" s="92"/>
      <c r="AB772" s="92"/>
      <c r="AC772" s="93"/>
      <c r="AD772" s="88"/>
    </row>
    <row r="773" ht="15.75" customHeight="1">
      <c r="A773" s="108"/>
      <c r="B773" s="108"/>
      <c r="C773" s="108"/>
      <c r="D773" s="191"/>
      <c r="E773" s="78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80"/>
      <c r="Q773" s="78"/>
      <c r="R773" s="79"/>
      <c r="S773" s="79"/>
      <c r="T773" s="79"/>
      <c r="U773" s="79"/>
      <c r="V773" s="79"/>
      <c r="W773" s="79"/>
      <c r="X773" s="80"/>
      <c r="Y773" s="81"/>
      <c r="Z773" s="82"/>
      <c r="AA773" s="82"/>
      <c r="AB773" s="82"/>
      <c r="AC773" s="83"/>
      <c r="AD773" s="78"/>
    </row>
    <row r="774" ht="15.75" customHeight="1">
      <c r="A774" s="89"/>
      <c r="B774" s="89"/>
      <c r="C774" s="89"/>
      <c r="D774" s="90"/>
      <c r="E774" s="88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90"/>
      <c r="Q774" s="88"/>
      <c r="R774" s="89"/>
      <c r="S774" s="89"/>
      <c r="T774" s="89"/>
      <c r="U774" s="89"/>
      <c r="V774" s="89"/>
      <c r="W774" s="89"/>
      <c r="X774" s="90"/>
      <c r="Y774" s="91"/>
      <c r="Z774" s="92"/>
      <c r="AA774" s="92"/>
      <c r="AB774" s="92"/>
      <c r="AC774" s="93"/>
      <c r="AD774" s="88"/>
    </row>
    <row r="775" ht="15.75" customHeight="1">
      <c r="A775" s="108"/>
      <c r="B775" s="108"/>
      <c r="C775" s="108"/>
      <c r="D775" s="191"/>
      <c r="E775" s="78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80"/>
      <c r="Q775" s="78"/>
      <c r="R775" s="79"/>
      <c r="S775" s="79"/>
      <c r="T775" s="79"/>
      <c r="U775" s="79"/>
      <c r="V775" s="79"/>
      <c r="W775" s="79"/>
      <c r="X775" s="80"/>
      <c r="Y775" s="81"/>
      <c r="Z775" s="82"/>
      <c r="AA775" s="82"/>
      <c r="AB775" s="82"/>
      <c r="AC775" s="83"/>
      <c r="AD775" s="78"/>
    </row>
    <row r="776" ht="15.75" customHeight="1">
      <c r="A776" s="89"/>
      <c r="B776" s="89"/>
      <c r="C776" s="89"/>
      <c r="D776" s="90"/>
      <c r="E776" s="88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90"/>
      <c r="Q776" s="88"/>
      <c r="R776" s="89"/>
      <c r="S776" s="89"/>
      <c r="T776" s="89"/>
      <c r="U776" s="89"/>
      <c r="V776" s="89"/>
      <c r="W776" s="89"/>
      <c r="X776" s="90"/>
      <c r="Y776" s="91"/>
      <c r="Z776" s="92"/>
      <c r="AA776" s="92"/>
      <c r="AB776" s="92"/>
      <c r="AC776" s="93"/>
      <c r="AD776" s="88"/>
    </row>
    <row r="777" ht="15.75" customHeight="1">
      <c r="A777" s="108"/>
      <c r="B777" s="108"/>
      <c r="C777" s="108"/>
      <c r="D777" s="191"/>
      <c r="E777" s="78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80"/>
      <c r="Q777" s="78"/>
      <c r="R777" s="79"/>
      <c r="S777" s="79"/>
      <c r="T777" s="79"/>
      <c r="U777" s="79"/>
      <c r="V777" s="79"/>
      <c r="W777" s="79"/>
      <c r="X777" s="80"/>
      <c r="Y777" s="81"/>
      <c r="Z777" s="82"/>
      <c r="AA777" s="82"/>
      <c r="AB777" s="82"/>
      <c r="AC777" s="83"/>
      <c r="AD777" s="78"/>
    </row>
    <row r="778" ht="15.75" customHeight="1">
      <c r="A778" s="89"/>
      <c r="B778" s="89"/>
      <c r="C778" s="89"/>
      <c r="D778" s="90"/>
      <c r="E778" s="88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90"/>
      <c r="Q778" s="88"/>
      <c r="R778" s="89"/>
      <c r="S778" s="89"/>
      <c r="T778" s="89"/>
      <c r="U778" s="89"/>
      <c r="V778" s="89"/>
      <c r="W778" s="89"/>
      <c r="X778" s="90"/>
      <c r="Y778" s="91"/>
      <c r="Z778" s="92"/>
      <c r="AA778" s="92"/>
      <c r="AB778" s="92"/>
      <c r="AC778" s="93"/>
      <c r="AD778" s="88"/>
    </row>
    <row r="779" ht="15.75" customHeight="1">
      <c r="A779" s="108"/>
      <c r="B779" s="108"/>
      <c r="C779" s="108"/>
      <c r="D779" s="191"/>
      <c r="E779" s="78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80"/>
      <c r="Q779" s="78"/>
      <c r="R779" s="79"/>
      <c r="S779" s="79"/>
      <c r="T779" s="79"/>
      <c r="U779" s="79"/>
      <c r="V779" s="79"/>
      <c r="W779" s="79"/>
      <c r="X779" s="80"/>
      <c r="Y779" s="81"/>
      <c r="Z779" s="82"/>
      <c r="AA779" s="82"/>
      <c r="AB779" s="82"/>
      <c r="AC779" s="83"/>
      <c r="AD779" s="78"/>
    </row>
    <row r="780" ht="15.75" customHeight="1">
      <c r="A780" s="89"/>
      <c r="B780" s="89"/>
      <c r="C780" s="89"/>
      <c r="D780" s="90"/>
      <c r="E780" s="88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90"/>
      <c r="Q780" s="88"/>
      <c r="R780" s="89"/>
      <c r="S780" s="89"/>
      <c r="T780" s="89"/>
      <c r="U780" s="89"/>
      <c r="V780" s="89"/>
      <c r="W780" s="89"/>
      <c r="X780" s="90"/>
      <c r="Y780" s="91"/>
      <c r="Z780" s="92"/>
      <c r="AA780" s="92"/>
      <c r="AB780" s="92"/>
      <c r="AC780" s="93"/>
      <c r="AD780" s="88"/>
    </row>
    <row r="781" ht="15.75" customHeight="1">
      <c r="A781" s="108"/>
      <c r="B781" s="108"/>
      <c r="C781" s="108"/>
      <c r="D781" s="191"/>
      <c r="E781" s="78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80"/>
      <c r="Q781" s="78"/>
      <c r="R781" s="79"/>
      <c r="S781" s="79"/>
      <c r="T781" s="79"/>
      <c r="U781" s="79"/>
      <c r="V781" s="79"/>
      <c r="W781" s="79"/>
      <c r="X781" s="80"/>
      <c r="Y781" s="81"/>
      <c r="Z781" s="82"/>
      <c r="AA781" s="82"/>
      <c r="AB781" s="82"/>
      <c r="AC781" s="83"/>
      <c r="AD781" s="78"/>
    </row>
    <row r="782" ht="15.75" customHeight="1">
      <c r="A782" s="89"/>
      <c r="B782" s="89"/>
      <c r="C782" s="89"/>
      <c r="D782" s="90"/>
      <c r="E782" s="88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90"/>
      <c r="Q782" s="88"/>
      <c r="R782" s="89"/>
      <c r="S782" s="89"/>
      <c r="T782" s="89"/>
      <c r="U782" s="89"/>
      <c r="V782" s="89"/>
      <c r="W782" s="89"/>
      <c r="X782" s="90"/>
      <c r="Y782" s="91"/>
      <c r="Z782" s="92"/>
      <c r="AA782" s="92"/>
      <c r="AB782" s="92"/>
      <c r="AC782" s="93"/>
      <c r="AD782" s="88"/>
    </row>
    <row r="783" ht="15.75" customHeight="1">
      <c r="A783" s="108"/>
      <c r="B783" s="108"/>
      <c r="C783" s="108"/>
      <c r="D783" s="191"/>
      <c r="E783" s="78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80"/>
      <c r="Q783" s="78"/>
      <c r="R783" s="79"/>
      <c r="S783" s="79"/>
      <c r="T783" s="79"/>
      <c r="U783" s="79"/>
      <c r="V783" s="79"/>
      <c r="W783" s="79"/>
      <c r="X783" s="80"/>
      <c r="Y783" s="81"/>
      <c r="Z783" s="82"/>
      <c r="AA783" s="82"/>
      <c r="AB783" s="82"/>
      <c r="AC783" s="83"/>
      <c r="AD783" s="78"/>
    </row>
    <row r="784" ht="15.75" customHeight="1">
      <c r="A784" s="89"/>
      <c r="B784" s="89"/>
      <c r="C784" s="89"/>
      <c r="D784" s="90"/>
      <c r="E784" s="88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90"/>
      <c r="Q784" s="88"/>
      <c r="R784" s="89"/>
      <c r="S784" s="89"/>
      <c r="T784" s="89"/>
      <c r="U784" s="89"/>
      <c r="V784" s="89"/>
      <c r="W784" s="89"/>
      <c r="X784" s="90"/>
      <c r="Y784" s="91"/>
      <c r="Z784" s="92"/>
      <c r="AA784" s="92"/>
      <c r="AB784" s="92"/>
      <c r="AC784" s="93"/>
      <c r="AD784" s="88"/>
    </row>
    <row r="785" ht="15.75" customHeight="1">
      <c r="A785" s="108"/>
      <c r="B785" s="108"/>
      <c r="C785" s="108"/>
      <c r="D785" s="191"/>
      <c r="E785" s="78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80"/>
      <c r="Q785" s="78"/>
      <c r="R785" s="79"/>
      <c r="S785" s="79"/>
      <c r="T785" s="79"/>
      <c r="U785" s="79"/>
      <c r="V785" s="79"/>
      <c r="W785" s="79"/>
      <c r="X785" s="80"/>
      <c r="Y785" s="81"/>
      <c r="Z785" s="82"/>
      <c r="AA785" s="82"/>
      <c r="AB785" s="82"/>
      <c r="AC785" s="83"/>
      <c r="AD785" s="78"/>
    </row>
    <row r="786" ht="15.75" customHeight="1">
      <c r="A786" s="89"/>
      <c r="B786" s="89"/>
      <c r="C786" s="89"/>
      <c r="D786" s="90"/>
      <c r="E786" s="88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90"/>
      <c r="Q786" s="88"/>
      <c r="R786" s="89"/>
      <c r="S786" s="89"/>
      <c r="T786" s="89"/>
      <c r="U786" s="89"/>
      <c r="V786" s="89"/>
      <c r="W786" s="89"/>
      <c r="X786" s="90"/>
      <c r="Y786" s="91"/>
      <c r="Z786" s="92"/>
      <c r="AA786" s="92"/>
      <c r="AB786" s="92"/>
      <c r="AC786" s="93"/>
      <c r="AD786" s="88"/>
    </row>
    <row r="787" ht="15.75" customHeight="1">
      <c r="A787" s="108"/>
      <c r="B787" s="108"/>
      <c r="C787" s="108"/>
      <c r="D787" s="191"/>
      <c r="E787" s="78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80"/>
      <c r="Q787" s="78"/>
      <c r="R787" s="79"/>
      <c r="S787" s="79"/>
      <c r="T787" s="79"/>
      <c r="U787" s="79"/>
      <c r="V787" s="79"/>
      <c r="W787" s="79"/>
      <c r="X787" s="80"/>
      <c r="Y787" s="81"/>
      <c r="Z787" s="82"/>
      <c r="AA787" s="82"/>
      <c r="AB787" s="82"/>
      <c r="AC787" s="83"/>
      <c r="AD787" s="78"/>
    </row>
    <row r="788" ht="15.75" customHeight="1">
      <c r="A788" s="89"/>
      <c r="B788" s="89"/>
      <c r="C788" s="89"/>
      <c r="D788" s="90"/>
      <c r="E788" s="88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90"/>
      <c r="Q788" s="88"/>
      <c r="R788" s="89"/>
      <c r="S788" s="89"/>
      <c r="T788" s="89"/>
      <c r="U788" s="89"/>
      <c r="V788" s="89"/>
      <c r="W788" s="89"/>
      <c r="X788" s="90"/>
      <c r="Y788" s="91"/>
      <c r="Z788" s="92"/>
      <c r="AA788" s="92"/>
      <c r="AB788" s="92"/>
      <c r="AC788" s="93"/>
      <c r="AD788" s="88"/>
    </row>
    <row r="789" ht="15.75" customHeight="1">
      <c r="A789" s="108"/>
      <c r="B789" s="108"/>
      <c r="C789" s="108"/>
      <c r="D789" s="191"/>
      <c r="E789" s="78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80"/>
      <c r="Q789" s="78"/>
      <c r="R789" s="79"/>
      <c r="S789" s="79"/>
      <c r="T789" s="79"/>
      <c r="U789" s="79"/>
      <c r="V789" s="79"/>
      <c r="W789" s="79"/>
      <c r="X789" s="80"/>
      <c r="Y789" s="81"/>
      <c r="Z789" s="82"/>
      <c r="AA789" s="82"/>
      <c r="AB789" s="82"/>
      <c r="AC789" s="83"/>
      <c r="AD789" s="78"/>
    </row>
    <row r="790" ht="15.75" customHeight="1">
      <c r="A790" s="89"/>
      <c r="B790" s="89"/>
      <c r="C790" s="89"/>
      <c r="D790" s="90"/>
      <c r="E790" s="88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90"/>
      <c r="Q790" s="88"/>
      <c r="R790" s="89"/>
      <c r="S790" s="89"/>
      <c r="T790" s="89"/>
      <c r="U790" s="89"/>
      <c r="V790" s="89"/>
      <c r="W790" s="89"/>
      <c r="X790" s="90"/>
      <c r="Y790" s="91"/>
      <c r="Z790" s="92"/>
      <c r="AA790" s="92"/>
      <c r="AB790" s="92"/>
      <c r="AC790" s="93"/>
      <c r="AD790" s="88"/>
    </row>
    <row r="791" ht="15.75" customHeight="1">
      <c r="A791" s="108"/>
      <c r="B791" s="108"/>
      <c r="C791" s="108"/>
      <c r="D791" s="191"/>
      <c r="E791" s="78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80"/>
      <c r="Q791" s="78"/>
      <c r="R791" s="79"/>
      <c r="S791" s="79"/>
      <c r="T791" s="79"/>
      <c r="U791" s="79"/>
      <c r="V791" s="79"/>
      <c r="W791" s="79"/>
      <c r="X791" s="80"/>
      <c r="Y791" s="81"/>
      <c r="Z791" s="82"/>
      <c r="AA791" s="82"/>
      <c r="AB791" s="82"/>
      <c r="AC791" s="83"/>
      <c r="AD791" s="78"/>
    </row>
    <row r="792" ht="15.75" customHeight="1">
      <c r="A792" s="89"/>
      <c r="B792" s="89"/>
      <c r="C792" s="89"/>
      <c r="D792" s="90"/>
      <c r="E792" s="88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90"/>
      <c r="Q792" s="88"/>
      <c r="R792" s="89"/>
      <c r="S792" s="89"/>
      <c r="T792" s="89"/>
      <c r="U792" s="89"/>
      <c r="V792" s="89"/>
      <c r="W792" s="89"/>
      <c r="X792" s="90"/>
      <c r="Y792" s="91"/>
      <c r="Z792" s="92"/>
      <c r="AA792" s="92"/>
      <c r="AB792" s="92"/>
      <c r="AC792" s="93"/>
      <c r="AD792" s="88"/>
    </row>
    <row r="793" ht="15.75" customHeight="1">
      <c r="A793" s="108"/>
      <c r="B793" s="108"/>
      <c r="C793" s="108"/>
      <c r="D793" s="191"/>
      <c r="E793" s="78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80"/>
      <c r="Q793" s="78"/>
      <c r="R793" s="79"/>
      <c r="S793" s="79"/>
      <c r="T793" s="79"/>
      <c r="U793" s="79"/>
      <c r="V793" s="79"/>
      <c r="W793" s="79"/>
      <c r="X793" s="80"/>
      <c r="Y793" s="81"/>
      <c r="Z793" s="82"/>
      <c r="AA793" s="82"/>
      <c r="AB793" s="82"/>
      <c r="AC793" s="83"/>
      <c r="AD793" s="78"/>
    </row>
    <row r="794" ht="15.75" customHeight="1">
      <c r="A794" s="89"/>
      <c r="B794" s="89"/>
      <c r="C794" s="89"/>
      <c r="D794" s="90"/>
      <c r="E794" s="88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90"/>
      <c r="Q794" s="88"/>
      <c r="R794" s="89"/>
      <c r="S794" s="89"/>
      <c r="T794" s="89"/>
      <c r="U794" s="89"/>
      <c r="V794" s="89"/>
      <c r="W794" s="89"/>
      <c r="X794" s="90"/>
      <c r="Y794" s="91"/>
      <c r="Z794" s="92"/>
      <c r="AA794" s="92"/>
      <c r="AB794" s="92"/>
      <c r="AC794" s="93"/>
      <c r="AD794" s="88"/>
    </row>
    <row r="795" ht="15.75" customHeight="1">
      <c r="A795" s="108"/>
      <c r="B795" s="108"/>
      <c r="C795" s="108"/>
      <c r="D795" s="191"/>
      <c r="E795" s="78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80"/>
      <c r="Q795" s="78"/>
      <c r="R795" s="79"/>
      <c r="S795" s="79"/>
      <c r="T795" s="79"/>
      <c r="U795" s="79"/>
      <c r="V795" s="79"/>
      <c r="W795" s="79"/>
      <c r="X795" s="80"/>
      <c r="Y795" s="81"/>
      <c r="Z795" s="82"/>
      <c r="AA795" s="82"/>
      <c r="AB795" s="82"/>
      <c r="AC795" s="83"/>
      <c r="AD795" s="78"/>
    </row>
    <row r="796" ht="15.75" customHeight="1">
      <c r="A796" s="89"/>
      <c r="B796" s="89"/>
      <c r="C796" s="89"/>
      <c r="D796" s="90"/>
      <c r="E796" s="88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90"/>
      <c r="Q796" s="88"/>
      <c r="R796" s="89"/>
      <c r="S796" s="89"/>
      <c r="T796" s="89"/>
      <c r="U796" s="89"/>
      <c r="V796" s="89"/>
      <c r="W796" s="89"/>
      <c r="X796" s="90"/>
      <c r="Y796" s="91"/>
      <c r="Z796" s="92"/>
      <c r="AA796" s="92"/>
      <c r="AB796" s="92"/>
      <c r="AC796" s="93"/>
      <c r="AD796" s="88"/>
    </row>
    <row r="797" ht="15.75" customHeight="1">
      <c r="A797" s="108"/>
      <c r="B797" s="108"/>
      <c r="C797" s="108"/>
      <c r="D797" s="191"/>
      <c r="E797" s="78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80"/>
      <c r="Q797" s="78"/>
      <c r="R797" s="79"/>
      <c r="S797" s="79"/>
      <c r="T797" s="79"/>
      <c r="U797" s="79"/>
      <c r="V797" s="79"/>
      <c r="W797" s="79"/>
      <c r="X797" s="80"/>
      <c r="Y797" s="81"/>
      <c r="Z797" s="82"/>
      <c r="AA797" s="82"/>
      <c r="AB797" s="82"/>
      <c r="AC797" s="83"/>
      <c r="AD797" s="78"/>
    </row>
    <row r="798" ht="15.75" customHeight="1">
      <c r="A798" s="89"/>
      <c r="B798" s="89"/>
      <c r="C798" s="89"/>
      <c r="D798" s="90"/>
      <c r="E798" s="88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90"/>
      <c r="Q798" s="88"/>
      <c r="R798" s="89"/>
      <c r="S798" s="89"/>
      <c r="T798" s="89"/>
      <c r="U798" s="89"/>
      <c r="V798" s="89"/>
      <c r="W798" s="89"/>
      <c r="X798" s="90"/>
      <c r="Y798" s="91"/>
      <c r="Z798" s="92"/>
      <c r="AA798" s="92"/>
      <c r="AB798" s="92"/>
      <c r="AC798" s="93"/>
      <c r="AD798" s="88"/>
    </row>
    <row r="799" ht="15.75" customHeight="1">
      <c r="A799" s="108"/>
      <c r="B799" s="108"/>
      <c r="C799" s="108"/>
      <c r="D799" s="191"/>
      <c r="E799" s="78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80"/>
      <c r="Q799" s="78"/>
      <c r="R799" s="79"/>
      <c r="S799" s="79"/>
      <c r="T799" s="79"/>
      <c r="U799" s="79"/>
      <c r="V799" s="79"/>
      <c r="W799" s="79"/>
      <c r="X799" s="80"/>
      <c r="Y799" s="81"/>
      <c r="Z799" s="82"/>
      <c r="AA799" s="82"/>
      <c r="AB799" s="82"/>
      <c r="AC799" s="83"/>
      <c r="AD799" s="78"/>
    </row>
    <row r="800" ht="15.75" customHeight="1">
      <c r="A800" s="89"/>
      <c r="B800" s="89"/>
      <c r="C800" s="89"/>
      <c r="D800" s="90"/>
      <c r="E800" s="88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90"/>
      <c r="Q800" s="88"/>
      <c r="R800" s="89"/>
      <c r="S800" s="89"/>
      <c r="T800" s="89"/>
      <c r="U800" s="89"/>
      <c r="V800" s="89"/>
      <c r="W800" s="89"/>
      <c r="X800" s="90"/>
      <c r="Y800" s="91"/>
      <c r="Z800" s="92"/>
      <c r="AA800" s="92"/>
      <c r="AB800" s="92"/>
      <c r="AC800" s="93"/>
      <c r="AD800" s="88"/>
    </row>
    <row r="801" ht="15.75" customHeight="1">
      <c r="A801" s="108"/>
      <c r="B801" s="108"/>
      <c r="C801" s="108"/>
      <c r="D801" s="191"/>
      <c r="E801" s="78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80"/>
      <c r="Q801" s="78"/>
      <c r="R801" s="79"/>
      <c r="S801" s="79"/>
      <c r="T801" s="79"/>
      <c r="U801" s="79"/>
      <c r="V801" s="79"/>
      <c r="W801" s="79"/>
      <c r="X801" s="80"/>
      <c r="Y801" s="81"/>
      <c r="Z801" s="82"/>
      <c r="AA801" s="82"/>
      <c r="AB801" s="82"/>
      <c r="AC801" s="83"/>
      <c r="AD801" s="78"/>
    </row>
    <row r="802" ht="15.75" customHeight="1">
      <c r="A802" s="89"/>
      <c r="B802" s="89"/>
      <c r="C802" s="89"/>
      <c r="D802" s="90"/>
      <c r="E802" s="88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90"/>
      <c r="Q802" s="88"/>
      <c r="R802" s="89"/>
      <c r="S802" s="89"/>
      <c r="T802" s="89"/>
      <c r="U802" s="89"/>
      <c r="V802" s="89"/>
      <c r="W802" s="89"/>
      <c r="X802" s="90"/>
      <c r="Y802" s="91"/>
      <c r="Z802" s="92"/>
      <c r="AA802" s="92"/>
      <c r="AB802" s="92"/>
      <c r="AC802" s="93"/>
      <c r="AD802" s="88"/>
    </row>
    <row r="803" ht="15.75" customHeight="1">
      <c r="A803" s="108"/>
      <c r="B803" s="108"/>
      <c r="C803" s="108"/>
      <c r="D803" s="191"/>
      <c r="E803" s="78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80"/>
      <c r="Q803" s="78"/>
      <c r="R803" s="79"/>
      <c r="S803" s="79"/>
      <c r="T803" s="79"/>
      <c r="U803" s="79"/>
      <c r="V803" s="79"/>
      <c r="W803" s="79"/>
      <c r="X803" s="80"/>
      <c r="Y803" s="81"/>
      <c r="Z803" s="82"/>
      <c r="AA803" s="82"/>
      <c r="AB803" s="82"/>
      <c r="AC803" s="83"/>
      <c r="AD803" s="78"/>
    </row>
    <row r="804" ht="15.75" customHeight="1">
      <c r="A804" s="89"/>
      <c r="B804" s="89"/>
      <c r="C804" s="89"/>
      <c r="D804" s="90"/>
      <c r="E804" s="88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90"/>
      <c r="Q804" s="88"/>
      <c r="R804" s="89"/>
      <c r="S804" s="89"/>
      <c r="T804" s="89"/>
      <c r="U804" s="89"/>
      <c r="V804" s="89"/>
      <c r="W804" s="89"/>
      <c r="X804" s="90"/>
      <c r="Y804" s="91"/>
      <c r="Z804" s="92"/>
      <c r="AA804" s="92"/>
      <c r="AB804" s="92"/>
      <c r="AC804" s="93"/>
      <c r="AD804" s="88"/>
    </row>
    <row r="805" ht="15.75" customHeight="1">
      <c r="A805" s="108"/>
      <c r="B805" s="108"/>
      <c r="C805" s="108"/>
      <c r="D805" s="191"/>
      <c r="E805" s="78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80"/>
      <c r="Q805" s="78"/>
      <c r="R805" s="79"/>
      <c r="S805" s="79"/>
      <c r="T805" s="79"/>
      <c r="U805" s="79"/>
      <c r="V805" s="79"/>
      <c r="W805" s="79"/>
      <c r="X805" s="80"/>
      <c r="Y805" s="81"/>
      <c r="Z805" s="82"/>
      <c r="AA805" s="82"/>
      <c r="AB805" s="82"/>
      <c r="AC805" s="83"/>
      <c r="AD805" s="78"/>
    </row>
    <row r="806" ht="15.75" customHeight="1">
      <c r="A806" s="89"/>
      <c r="B806" s="89"/>
      <c r="C806" s="89"/>
      <c r="D806" s="90"/>
      <c r="E806" s="88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90"/>
      <c r="Q806" s="88"/>
      <c r="R806" s="89"/>
      <c r="S806" s="89"/>
      <c r="T806" s="89"/>
      <c r="U806" s="89"/>
      <c r="V806" s="89"/>
      <c r="W806" s="89"/>
      <c r="X806" s="90"/>
      <c r="Y806" s="91"/>
      <c r="Z806" s="92"/>
      <c r="AA806" s="92"/>
      <c r="AB806" s="92"/>
      <c r="AC806" s="93"/>
      <c r="AD806" s="88"/>
    </row>
    <row r="807" ht="15.75" customHeight="1">
      <c r="A807" s="108"/>
      <c r="B807" s="108"/>
      <c r="C807" s="108"/>
      <c r="D807" s="191"/>
      <c r="E807" s="78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80"/>
      <c r="Q807" s="78"/>
      <c r="R807" s="79"/>
      <c r="S807" s="79"/>
      <c r="T807" s="79"/>
      <c r="U807" s="79"/>
      <c r="V807" s="79"/>
      <c r="W807" s="79"/>
      <c r="X807" s="80"/>
      <c r="Y807" s="81"/>
      <c r="Z807" s="82"/>
      <c r="AA807" s="82"/>
      <c r="AB807" s="82"/>
      <c r="AC807" s="83"/>
      <c r="AD807" s="78"/>
    </row>
    <row r="808" ht="15.75" customHeight="1">
      <c r="A808" s="89"/>
      <c r="B808" s="89"/>
      <c r="C808" s="89"/>
      <c r="D808" s="90"/>
      <c r="E808" s="88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90"/>
      <c r="Q808" s="88"/>
      <c r="R808" s="89"/>
      <c r="S808" s="89"/>
      <c r="T808" s="89"/>
      <c r="U808" s="89"/>
      <c r="V808" s="89"/>
      <c r="W808" s="89"/>
      <c r="X808" s="90"/>
      <c r="Y808" s="91"/>
      <c r="Z808" s="92"/>
      <c r="AA808" s="92"/>
      <c r="AB808" s="92"/>
      <c r="AC808" s="93"/>
      <c r="AD808" s="88"/>
    </row>
    <row r="809" ht="15.75" customHeight="1">
      <c r="A809" s="108"/>
      <c r="B809" s="108"/>
      <c r="C809" s="108"/>
      <c r="D809" s="191"/>
      <c r="E809" s="78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80"/>
      <c r="Q809" s="78"/>
      <c r="R809" s="79"/>
      <c r="S809" s="79"/>
      <c r="T809" s="79"/>
      <c r="U809" s="79"/>
      <c r="V809" s="79"/>
      <c r="W809" s="79"/>
      <c r="X809" s="80"/>
      <c r="Y809" s="81"/>
      <c r="Z809" s="82"/>
      <c r="AA809" s="82"/>
      <c r="AB809" s="82"/>
      <c r="AC809" s="83"/>
      <c r="AD809" s="78"/>
    </row>
    <row r="810" ht="15.75" customHeight="1">
      <c r="A810" s="89"/>
      <c r="B810" s="89"/>
      <c r="C810" s="89"/>
      <c r="D810" s="90"/>
      <c r="E810" s="88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90"/>
      <c r="Q810" s="88"/>
      <c r="R810" s="89"/>
      <c r="S810" s="89"/>
      <c r="T810" s="89"/>
      <c r="U810" s="89"/>
      <c r="V810" s="89"/>
      <c r="W810" s="89"/>
      <c r="X810" s="90"/>
      <c r="Y810" s="91"/>
      <c r="Z810" s="92"/>
      <c r="AA810" s="92"/>
      <c r="AB810" s="92"/>
      <c r="AC810" s="93"/>
      <c r="AD810" s="88"/>
    </row>
    <row r="811" ht="15.75" customHeight="1">
      <c r="A811" s="108"/>
      <c r="B811" s="108"/>
      <c r="C811" s="108"/>
      <c r="D811" s="191"/>
      <c r="E811" s="78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80"/>
      <c r="Q811" s="78"/>
      <c r="R811" s="79"/>
      <c r="S811" s="79"/>
      <c r="T811" s="79"/>
      <c r="U811" s="79"/>
      <c r="V811" s="79"/>
      <c r="W811" s="79"/>
      <c r="X811" s="80"/>
      <c r="Y811" s="81"/>
      <c r="Z811" s="82"/>
      <c r="AA811" s="82"/>
      <c r="AB811" s="82"/>
      <c r="AC811" s="83"/>
      <c r="AD811" s="78"/>
    </row>
    <row r="812" ht="15.75" customHeight="1">
      <c r="A812" s="89"/>
      <c r="B812" s="89"/>
      <c r="C812" s="89"/>
      <c r="D812" s="90"/>
      <c r="E812" s="88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90"/>
      <c r="Q812" s="88"/>
      <c r="R812" s="89"/>
      <c r="S812" s="89"/>
      <c r="T812" s="89"/>
      <c r="U812" s="89"/>
      <c r="V812" s="89"/>
      <c r="W812" s="89"/>
      <c r="X812" s="90"/>
      <c r="Y812" s="91"/>
      <c r="Z812" s="92"/>
      <c r="AA812" s="92"/>
      <c r="AB812" s="92"/>
      <c r="AC812" s="93"/>
      <c r="AD812" s="88"/>
    </row>
    <row r="813" ht="15.75" customHeight="1">
      <c r="A813" s="108"/>
      <c r="B813" s="108"/>
      <c r="C813" s="108"/>
      <c r="D813" s="191"/>
      <c r="E813" s="78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80"/>
      <c r="Q813" s="78"/>
      <c r="R813" s="79"/>
      <c r="S813" s="79"/>
      <c r="T813" s="79"/>
      <c r="U813" s="79"/>
      <c r="V813" s="79"/>
      <c r="W813" s="79"/>
      <c r="X813" s="80"/>
      <c r="Y813" s="81"/>
      <c r="Z813" s="82"/>
      <c r="AA813" s="82"/>
      <c r="AB813" s="82"/>
      <c r="AC813" s="83"/>
      <c r="AD813" s="78"/>
    </row>
    <row r="814" ht="15.75" customHeight="1">
      <c r="A814" s="89"/>
      <c r="B814" s="89"/>
      <c r="C814" s="89"/>
      <c r="D814" s="90"/>
      <c r="E814" s="88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90"/>
      <c r="Q814" s="88"/>
      <c r="R814" s="89"/>
      <c r="S814" s="89"/>
      <c r="T814" s="89"/>
      <c r="U814" s="89"/>
      <c r="V814" s="89"/>
      <c r="W814" s="89"/>
      <c r="X814" s="90"/>
      <c r="Y814" s="91"/>
      <c r="Z814" s="92"/>
      <c r="AA814" s="92"/>
      <c r="AB814" s="92"/>
      <c r="AC814" s="93"/>
      <c r="AD814" s="88"/>
    </row>
    <row r="815" ht="15.75" customHeight="1">
      <c r="A815" s="108"/>
      <c r="B815" s="108"/>
      <c r="C815" s="108"/>
      <c r="D815" s="191"/>
      <c r="E815" s="78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80"/>
      <c r="Q815" s="78"/>
      <c r="R815" s="79"/>
      <c r="S815" s="79"/>
      <c r="T815" s="79"/>
      <c r="U815" s="79"/>
      <c r="V815" s="79"/>
      <c r="W815" s="79"/>
      <c r="X815" s="80"/>
      <c r="Y815" s="81"/>
      <c r="Z815" s="82"/>
      <c r="AA815" s="82"/>
      <c r="AB815" s="82"/>
      <c r="AC815" s="83"/>
      <c r="AD815" s="78"/>
    </row>
    <row r="816" ht="15.75" customHeight="1">
      <c r="A816" s="89"/>
      <c r="B816" s="89"/>
      <c r="C816" s="89"/>
      <c r="D816" s="90"/>
      <c r="E816" s="88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90"/>
      <c r="Q816" s="88"/>
      <c r="R816" s="89"/>
      <c r="S816" s="89"/>
      <c r="T816" s="89"/>
      <c r="U816" s="89"/>
      <c r="V816" s="89"/>
      <c r="W816" s="89"/>
      <c r="X816" s="90"/>
      <c r="Y816" s="91"/>
      <c r="Z816" s="92"/>
      <c r="AA816" s="92"/>
      <c r="AB816" s="92"/>
      <c r="AC816" s="93"/>
      <c r="AD816" s="88"/>
    </row>
    <row r="817" ht="15.75" customHeight="1">
      <c r="A817" s="108"/>
      <c r="B817" s="108"/>
      <c r="C817" s="108"/>
      <c r="D817" s="191"/>
      <c r="E817" s="78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80"/>
      <c r="Q817" s="78"/>
      <c r="R817" s="79"/>
      <c r="S817" s="79"/>
      <c r="T817" s="79"/>
      <c r="U817" s="79"/>
      <c r="V817" s="79"/>
      <c r="W817" s="79"/>
      <c r="X817" s="80"/>
      <c r="Y817" s="81"/>
      <c r="Z817" s="82"/>
      <c r="AA817" s="82"/>
      <c r="AB817" s="82"/>
      <c r="AC817" s="83"/>
      <c r="AD817" s="78"/>
    </row>
    <row r="818" ht="15.75" customHeight="1">
      <c r="A818" s="89"/>
      <c r="B818" s="89"/>
      <c r="C818" s="89"/>
      <c r="D818" s="90"/>
      <c r="E818" s="88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90"/>
      <c r="Q818" s="88"/>
      <c r="R818" s="89"/>
      <c r="S818" s="89"/>
      <c r="T818" s="89"/>
      <c r="U818" s="89"/>
      <c r="V818" s="89"/>
      <c r="W818" s="89"/>
      <c r="X818" s="90"/>
      <c r="Y818" s="91"/>
      <c r="Z818" s="92"/>
      <c r="AA818" s="92"/>
      <c r="AB818" s="92"/>
      <c r="AC818" s="93"/>
      <c r="AD818" s="88"/>
    </row>
    <row r="819" ht="15.75" customHeight="1">
      <c r="A819" s="108"/>
      <c r="B819" s="108"/>
      <c r="C819" s="108"/>
      <c r="D819" s="191"/>
      <c r="E819" s="78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80"/>
      <c r="Q819" s="78"/>
      <c r="R819" s="79"/>
      <c r="S819" s="79"/>
      <c r="T819" s="79"/>
      <c r="U819" s="79"/>
      <c r="V819" s="79"/>
      <c r="W819" s="79"/>
      <c r="X819" s="80"/>
      <c r="Y819" s="81"/>
      <c r="Z819" s="82"/>
      <c r="AA819" s="82"/>
      <c r="AB819" s="82"/>
      <c r="AC819" s="83"/>
      <c r="AD819" s="78"/>
    </row>
    <row r="820" ht="15.75" customHeight="1">
      <c r="A820" s="89"/>
      <c r="B820" s="89"/>
      <c r="C820" s="89"/>
      <c r="D820" s="90"/>
      <c r="E820" s="88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90"/>
      <c r="Q820" s="88"/>
      <c r="R820" s="89"/>
      <c r="S820" s="89"/>
      <c r="T820" s="89"/>
      <c r="U820" s="89"/>
      <c r="V820" s="89"/>
      <c r="W820" s="89"/>
      <c r="X820" s="90"/>
      <c r="Y820" s="91"/>
      <c r="Z820" s="92"/>
      <c r="AA820" s="92"/>
      <c r="AB820" s="92"/>
      <c r="AC820" s="93"/>
      <c r="AD820" s="88"/>
    </row>
    <row r="821" ht="15.75" customHeight="1">
      <c r="A821" s="108"/>
      <c r="B821" s="108"/>
      <c r="C821" s="108"/>
      <c r="D821" s="191"/>
      <c r="E821" s="78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80"/>
      <c r="Q821" s="78"/>
      <c r="R821" s="79"/>
      <c r="S821" s="79"/>
      <c r="T821" s="79"/>
      <c r="U821" s="79"/>
      <c r="V821" s="79"/>
      <c r="W821" s="79"/>
      <c r="X821" s="80"/>
      <c r="Y821" s="81"/>
      <c r="Z821" s="82"/>
      <c r="AA821" s="82"/>
      <c r="AB821" s="82"/>
      <c r="AC821" s="83"/>
      <c r="AD821" s="78"/>
    </row>
    <row r="822" ht="15.75" customHeight="1">
      <c r="A822" s="89"/>
      <c r="B822" s="89"/>
      <c r="C822" s="89"/>
      <c r="D822" s="90"/>
      <c r="E822" s="88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90"/>
      <c r="Q822" s="88"/>
      <c r="R822" s="89"/>
      <c r="S822" s="89"/>
      <c r="T822" s="89"/>
      <c r="U822" s="89"/>
      <c r="V822" s="89"/>
      <c r="W822" s="89"/>
      <c r="X822" s="90"/>
      <c r="Y822" s="91"/>
      <c r="Z822" s="92"/>
      <c r="AA822" s="92"/>
      <c r="AB822" s="92"/>
      <c r="AC822" s="93"/>
      <c r="AD822" s="88"/>
    </row>
    <row r="823" ht="15.75" customHeight="1">
      <c r="A823" s="108"/>
      <c r="B823" s="108"/>
      <c r="C823" s="108"/>
      <c r="D823" s="191"/>
      <c r="E823" s="78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80"/>
      <c r="Q823" s="78"/>
      <c r="R823" s="79"/>
      <c r="S823" s="79"/>
      <c r="T823" s="79"/>
      <c r="U823" s="79"/>
      <c r="V823" s="79"/>
      <c r="W823" s="79"/>
      <c r="X823" s="80"/>
      <c r="Y823" s="81"/>
      <c r="Z823" s="82"/>
      <c r="AA823" s="82"/>
      <c r="AB823" s="82"/>
      <c r="AC823" s="83"/>
      <c r="AD823" s="78"/>
    </row>
    <row r="824" ht="15.75" customHeight="1">
      <c r="A824" s="89"/>
      <c r="B824" s="89"/>
      <c r="C824" s="89"/>
      <c r="D824" s="90"/>
      <c r="E824" s="88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90"/>
      <c r="Q824" s="88"/>
      <c r="R824" s="89"/>
      <c r="S824" s="89"/>
      <c r="T824" s="89"/>
      <c r="U824" s="89"/>
      <c r="V824" s="89"/>
      <c r="W824" s="89"/>
      <c r="X824" s="90"/>
      <c r="Y824" s="91"/>
      <c r="Z824" s="92"/>
      <c r="AA824" s="92"/>
      <c r="AB824" s="92"/>
      <c r="AC824" s="93"/>
      <c r="AD824" s="88"/>
    </row>
    <row r="825" ht="15.75" customHeight="1">
      <c r="A825" s="108"/>
      <c r="B825" s="108"/>
      <c r="C825" s="108"/>
      <c r="D825" s="191"/>
      <c r="E825" s="78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80"/>
      <c r="Q825" s="78"/>
      <c r="R825" s="79"/>
      <c r="S825" s="79"/>
      <c r="T825" s="79"/>
      <c r="U825" s="79"/>
      <c r="V825" s="79"/>
      <c r="W825" s="79"/>
      <c r="X825" s="80"/>
      <c r="Y825" s="81"/>
      <c r="Z825" s="82"/>
      <c r="AA825" s="82"/>
      <c r="AB825" s="82"/>
      <c r="AC825" s="83"/>
      <c r="AD825" s="78"/>
    </row>
    <row r="826" ht="15.75" customHeight="1">
      <c r="A826" s="89"/>
      <c r="B826" s="89"/>
      <c r="C826" s="89"/>
      <c r="D826" s="90"/>
      <c r="E826" s="88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90"/>
      <c r="Q826" s="88"/>
      <c r="R826" s="89"/>
      <c r="S826" s="89"/>
      <c r="T826" s="89"/>
      <c r="U826" s="89"/>
      <c r="V826" s="89"/>
      <c r="W826" s="89"/>
      <c r="X826" s="90"/>
      <c r="Y826" s="91"/>
      <c r="Z826" s="92"/>
      <c r="AA826" s="92"/>
      <c r="AB826" s="92"/>
      <c r="AC826" s="93"/>
      <c r="AD826" s="88"/>
    </row>
    <row r="827" ht="15.75" customHeight="1">
      <c r="A827" s="108"/>
      <c r="B827" s="108"/>
      <c r="C827" s="108"/>
      <c r="D827" s="191"/>
      <c r="E827" s="78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80"/>
      <c r="Q827" s="78"/>
      <c r="R827" s="79"/>
      <c r="S827" s="79"/>
      <c r="T827" s="79"/>
      <c r="U827" s="79"/>
      <c r="V827" s="79"/>
      <c r="W827" s="79"/>
      <c r="X827" s="80"/>
      <c r="Y827" s="81"/>
      <c r="Z827" s="82"/>
      <c r="AA827" s="82"/>
      <c r="AB827" s="82"/>
      <c r="AC827" s="83"/>
      <c r="AD827" s="78"/>
    </row>
    <row r="828" ht="15.75" customHeight="1">
      <c r="A828" s="89"/>
      <c r="B828" s="89"/>
      <c r="C828" s="89"/>
      <c r="D828" s="90"/>
      <c r="E828" s="88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90"/>
      <c r="Q828" s="88"/>
      <c r="R828" s="89"/>
      <c r="S828" s="89"/>
      <c r="T828" s="89"/>
      <c r="U828" s="89"/>
      <c r="V828" s="89"/>
      <c r="W828" s="89"/>
      <c r="X828" s="90"/>
      <c r="Y828" s="91"/>
      <c r="Z828" s="92"/>
      <c r="AA828" s="92"/>
      <c r="AB828" s="92"/>
      <c r="AC828" s="93"/>
      <c r="AD828" s="88"/>
    </row>
    <row r="829" ht="15.75" customHeight="1">
      <c r="A829" s="108"/>
      <c r="B829" s="108"/>
      <c r="C829" s="108"/>
      <c r="D829" s="191"/>
      <c r="E829" s="78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80"/>
      <c r="Q829" s="78"/>
      <c r="R829" s="79"/>
      <c r="S829" s="79"/>
      <c r="T829" s="79"/>
      <c r="U829" s="79"/>
      <c r="V829" s="79"/>
      <c r="W829" s="79"/>
      <c r="X829" s="80"/>
      <c r="Y829" s="81"/>
      <c r="Z829" s="82"/>
      <c r="AA829" s="82"/>
      <c r="AB829" s="82"/>
      <c r="AC829" s="83"/>
      <c r="AD829" s="78"/>
    </row>
    <row r="830" ht="15.75" customHeight="1">
      <c r="A830" s="89"/>
      <c r="B830" s="89"/>
      <c r="C830" s="89"/>
      <c r="D830" s="90"/>
      <c r="E830" s="88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90"/>
      <c r="Q830" s="88"/>
      <c r="R830" s="89"/>
      <c r="S830" s="89"/>
      <c r="T830" s="89"/>
      <c r="U830" s="89"/>
      <c r="V830" s="89"/>
      <c r="W830" s="89"/>
      <c r="X830" s="90"/>
      <c r="Y830" s="91"/>
      <c r="Z830" s="92"/>
      <c r="AA830" s="92"/>
      <c r="AB830" s="92"/>
      <c r="AC830" s="93"/>
      <c r="AD830" s="88"/>
    </row>
    <row r="831" ht="15.75" customHeight="1">
      <c r="A831" s="108"/>
      <c r="B831" s="108"/>
      <c r="C831" s="108"/>
      <c r="D831" s="191"/>
      <c r="E831" s="78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80"/>
      <c r="Q831" s="78"/>
      <c r="R831" s="79"/>
      <c r="S831" s="79"/>
      <c r="T831" s="79"/>
      <c r="U831" s="79"/>
      <c r="V831" s="79"/>
      <c r="W831" s="79"/>
      <c r="X831" s="80"/>
      <c r="Y831" s="81"/>
      <c r="Z831" s="82"/>
      <c r="AA831" s="82"/>
      <c r="AB831" s="82"/>
      <c r="AC831" s="83"/>
      <c r="AD831" s="78"/>
    </row>
    <row r="832" ht="15.75" customHeight="1">
      <c r="A832" s="89"/>
      <c r="B832" s="89"/>
      <c r="C832" s="89"/>
      <c r="D832" s="90"/>
      <c r="E832" s="88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90"/>
      <c r="Q832" s="88"/>
      <c r="R832" s="89"/>
      <c r="S832" s="89"/>
      <c r="T832" s="89"/>
      <c r="U832" s="89"/>
      <c r="V832" s="89"/>
      <c r="W832" s="89"/>
      <c r="X832" s="90"/>
      <c r="Y832" s="91"/>
      <c r="Z832" s="92"/>
      <c r="AA832" s="92"/>
      <c r="AB832" s="92"/>
      <c r="AC832" s="93"/>
      <c r="AD832" s="88"/>
    </row>
    <row r="833" ht="15.75" customHeight="1">
      <c r="A833" s="108"/>
      <c r="B833" s="108"/>
      <c r="C833" s="108"/>
      <c r="D833" s="191"/>
      <c r="E833" s="78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80"/>
      <c r="Q833" s="78"/>
      <c r="R833" s="79"/>
      <c r="S833" s="79"/>
      <c r="T833" s="79"/>
      <c r="U833" s="79"/>
      <c r="V833" s="79"/>
      <c r="W833" s="79"/>
      <c r="X833" s="80"/>
      <c r="Y833" s="81"/>
      <c r="Z833" s="82"/>
      <c r="AA833" s="82"/>
      <c r="AB833" s="82"/>
      <c r="AC833" s="83"/>
      <c r="AD833" s="78"/>
    </row>
    <row r="834" ht="15.75" customHeight="1">
      <c r="A834" s="89"/>
      <c r="B834" s="89"/>
      <c r="C834" s="89"/>
      <c r="D834" s="90"/>
      <c r="E834" s="88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90"/>
      <c r="Q834" s="88"/>
      <c r="R834" s="89"/>
      <c r="S834" s="89"/>
      <c r="T834" s="89"/>
      <c r="U834" s="89"/>
      <c r="V834" s="89"/>
      <c r="W834" s="89"/>
      <c r="X834" s="90"/>
      <c r="Y834" s="91"/>
      <c r="Z834" s="92"/>
      <c r="AA834" s="92"/>
      <c r="AB834" s="92"/>
      <c r="AC834" s="93"/>
      <c r="AD834" s="88"/>
    </row>
    <row r="835" ht="15.75" customHeight="1">
      <c r="A835" s="108"/>
      <c r="B835" s="108"/>
      <c r="C835" s="108"/>
      <c r="D835" s="191"/>
      <c r="E835" s="78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80"/>
      <c r="Q835" s="78"/>
      <c r="R835" s="79"/>
      <c r="S835" s="79"/>
      <c r="T835" s="79"/>
      <c r="U835" s="79"/>
      <c r="V835" s="79"/>
      <c r="W835" s="79"/>
      <c r="X835" s="80"/>
      <c r="Y835" s="81"/>
      <c r="Z835" s="82"/>
      <c r="AA835" s="82"/>
      <c r="AB835" s="82"/>
      <c r="AC835" s="83"/>
      <c r="AD835" s="78"/>
    </row>
    <row r="836" ht="15.75" customHeight="1">
      <c r="A836" s="89"/>
      <c r="B836" s="89"/>
      <c r="C836" s="89"/>
      <c r="D836" s="90"/>
      <c r="E836" s="88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90"/>
      <c r="Q836" s="88"/>
      <c r="R836" s="89"/>
      <c r="S836" s="89"/>
      <c r="T836" s="89"/>
      <c r="U836" s="89"/>
      <c r="V836" s="89"/>
      <c r="W836" s="89"/>
      <c r="X836" s="90"/>
      <c r="Y836" s="91"/>
      <c r="Z836" s="92"/>
      <c r="AA836" s="92"/>
      <c r="AB836" s="92"/>
      <c r="AC836" s="93"/>
      <c r="AD836" s="88"/>
    </row>
    <row r="837" ht="15.75" customHeight="1">
      <c r="A837" s="108"/>
      <c r="B837" s="108"/>
      <c r="C837" s="108"/>
      <c r="D837" s="191"/>
      <c r="E837" s="78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80"/>
      <c r="Q837" s="78"/>
      <c r="R837" s="79"/>
      <c r="S837" s="79"/>
      <c r="T837" s="79"/>
      <c r="U837" s="79"/>
      <c r="V837" s="79"/>
      <c r="W837" s="79"/>
      <c r="X837" s="80"/>
      <c r="Y837" s="81"/>
      <c r="Z837" s="82"/>
      <c r="AA837" s="82"/>
      <c r="AB837" s="82"/>
      <c r="AC837" s="83"/>
      <c r="AD837" s="78"/>
    </row>
    <row r="838" ht="15.75" customHeight="1">
      <c r="A838" s="89"/>
      <c r="B838" s="89"/>
      <c r="C838" s="89"/>
      <c r="D838" s="90"/>
      <c r="E838" s="88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90"/>
      <c r="Q838" s="88"/>
      <c r="R838" s="89"/>
      <c r="S838" s="89"/>
      <c r="T838" s="89"/>
      <c r="U838" s="89"/>
      <c r="V838" s="89"/>
      <c r="W838" s="89"/>
      <c r="X838" s="90"/>
      <c r="Y838" s="91"/>
      <c r="Z838" s="92"/>
      <c r="AA838" s="92"/>
      <c r="AB838" s="92"/>
      <c r="AC838" s="93"/>
      <c r="AD838" s="88"/>
    </row>
    <row r="839" ht="15.75" customHeight="1">
      <c r="A839" s="108"/>
      <c r="B839" s="108"/>
      <c r="C839" s="108"/>
      <c r="D839" s="191"/>
      <c r="E839" s="78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80"/>
      <c r="Q839" s="78"/>
      <c r="R839" s="79"/>
      <c r="S839" s="79"/>
      <c r="T839" s="79"/>
      <c r="U839" s="79"/>
      <c r="V839" s="79"/>
      <c r="W839" s="79"/>
      <c r="X839" s="80"/>
      <c r="Y839" s="81"/>
      <c r="Z839" s="82"/>
      <c r="AA839" s="82"/>
      <c r="AB839" s="82"/>
      <c r="AC839" s="83"/>
      <c r="AD839" s="78"/>
    </row>
    <row r="840" ht="15.75" customHeight="1">
      <c r="A840" s="89"/>
      <c r="B840" s="89"/>
      <c r="C840" s="89"/>
      <c r="D840" s="90"/>
      <c r="E840" s="88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90"/>
      <c r="Q840" s="88"/>
      <c r="R840" s="89"/>
      <c r="S840" s="89"/>
      <c r="T840" s="89"/>
      <c r="U840" s="89"/>
      <c r="V840" s="89"/>
      <c r="W840" s="89"/>
      <c r="X840" s="90"/>
      <c r="Y840" s="91"/>
      <c r="Z840" s="92"/>
      <c r="AA840" s="92"/>
      <c r="AB840" s="92"/>
      <c r="AC840" s="93"/>
      <c r="AD840" s="88"/>
    </row>
    <row r="841" ht="15.75" customHeight="1">
      <c r="A841" s="108"/>
      <c r="B841" s="108"/>
      <c r="C841" s="108"/>
      <c r="D841" s="191"/>
      <c r="E841" s="78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80"/>
      <c r="Q841" s="78"/>
      <c r="R841" s="79"/>
      <c r="S841" s="79"/>
      <c r="T841" s="79"/>
      <c r="U841" s="79"/>
      <c r="V841" s="79"/>
      <c r="W841" s="79"/>
      <c r="X841" s="80"/>
      <c r="Y841" s="81"/>
      <c r="Z841" s="82"/>
      <c r="AA841" s="82"/>
      <c r="AB841" s="82"/>
      <c r="AC841" s="83"/>
      <c r="AD841" s="78"/>
    </row>
    <row r="842" ht="15.75" customHeight="1">
      <c r="A842" s="89"/>
      <c r="B842" s="89"/>
      <c r="C842" s="89"/>
      <c r="D842" s="90"/>
      <c r="E842" s="88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90"/>
      <c r="Q842" s="88"/>
      <c r="R842" s="89"/>
      <c r="S842" s="89"/>
      <c r="T842" s="89"/>
      <c r="U842" s="89"/>
      <c r="V842" s="89"/>
      <c r="W842" s="89"/>
      <c r="X842" s="90"/>
      <c r="Y842" s="91"/>
      <c r="Z842" s="92"/>
      <c r="AA842" s="92"/>
      <c r="AB842" s="92"/>
      <c r="AC842" s="93"/>
      <c r="AD842" s="88"/>
    </row>
    <row r="843" ht="15.75" customHeight="1">
      <c r="A843" s="108"/>
      <c r="B843" s="108"/>
      <c r="C843" s="108"/>
      <c r="D843" s="191"/>
      <c r="E843" s="78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80"/>
      <c r="Q843" s="78"/>
      <c r="R843" s="79"/>
      <c r="S843" s="79"/>
      <c r="T843" s="79"/>
      <c r="U843" s="79"/>
      <c r="V843" s="79"/>
      <c r="W843" s="79"/>
      <c r="X843" s="80"/>
      <c r="Y843" s="81"/>
      <c r="Z843" s="82"/>
      <c r="AA843" s="82"/>
      <c r="AB843" s="82"/>
      <c r="AC843" s="83"/>
      <c r="AD843" s="78"/>
    </row>
    <row r="844" ht="15.75" customHeight="1">
      <c r="A844" s="89"/>
      <c r="B844" s="89"/>
      <c r="C844" s="89"/>
      <c r="D844" s="90"/>
      <c r="E844" s="88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90"/>
      <c r="Q844" s="88"/>
      <c r="R844" s="89"/>
      <c r="S844" s="89"/>
      <c r="T844" s="89"/>
      <c r="U844" s="89"/>
      <c r="V844" s="89"/>
      <c r="W844" s="89"/>
      <c r="X844" s="90"/>
      <c r="Y844" s="91"/>
      <c r="Z844" s="92"/>
      <c r="AA844" s="92"/>
      <c r="AB844" s="92"/>
      <c r="AC844" s="93"/>
      <c r="AD844" s="88"/>
    </row>
    <row r="845" ht="15.75" customHeight="1">
      <c r="A845" s="108"/>
      <c r="B845" s="108"/>
      <c r="C845" s="108"/>
      <c r="D845" s="191"/>
      <c r="E845" s="78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80"/>
      <c r="Q845" s="78"/>
      <c r="R845" s="79"/>
      <c r="S845" s="79"/>
      <c r="T845" s="79"/>
      <c r="U845" s="79"/>
      <c r="V845" s="79"/>
      <c r="W845" s="79"/>
      <c r="X845" s="80"/>
      <c r="Y845" s="81"/>
      <c r="Z845" s="82"/>
      <c r="AA845" s="82"/>
      <c r="AB845" s="82"/>
      <c r="AC845" s="83"/>
      <c r="AD845" s="78"/>
    </row>
    <row r="846" ht="15.75" customHeight="1">
      <c r="A846" s="89"/>
      <c r="B846" s="89"/>
      <c r="C846" s="89"/>
      <c r="D846" s="90"/>
      <c r="E846" s="88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90"/>
      <c r="Q846" s="88"/>
      <c r="R846" s="89"/>
      <c r="S846" s="89"/>
      <c r="T846" s="89"/>
      <c r="U846" s="89"/>
      <c r="V846" s="89"/>
      <c r="W846" s="89"/>
      <c r="X846" s="90"/>
      <c r="Y846" s="91"/>
      <c r="Z846" s="92"/>
      <c r="AA846" s="92"/>
      <c r="AB846" s="92"/>
      <c r="AC846" s="93"/>
      <c r="AD846" s="88"/>
    </row>
    <row r="847" ht="15.75" customHeight="1">
      <c r="A847" s="108"/>
      <c r="B847" s="108"/>
      <c r="C847" s="108"/>
      <c r="D847" s="191"/>
      <c r="E847" s="78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80"/>
      <c r="Q847" s="78"/>
      <c r="R847" s="79"/>
      <c r="S847" s="79"/>
      <c r="T847" s="79"/>
      <c r="U847" s="79"/>
      <c r="V847" s="79"/>
      <c r="W847" s="79"/>
      <c r="X847" s="80"/>
      <c r="Y847" s="81"/>
      <c r="Z847" s="82"/>
      <c r="AA847" s="82"/>
      <c r="AB847" s="82"/>
      <c r="AC847" s="83"/>
      <c r="AD847" s="78"/>
    </row>
    <row r="848" ht="15.75" customHeight="1">
      <c r="A848" s="89"/>
      <c r="B848" s="89"/>
      <c r="C848" s="89"/>
      <c r="D848" s="90"/>
      <c r="E848" s="88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90"/>
      <c r="Q848" s="88"/>
      <c r="R848" s="89"/>
      <c r="S848" s="89"/>
      <c r="T848" s="89"/>
      <c r="U848" s="89"/>
      <c r="V848" s="89"/>
      <c r="W848" s="89"/>
      <c r="X848" s="90"/>
      <c r="Y848" s="91"/>
      <c r="Z848" s="92"/>
      <c r="AA848" s="92"/>
      <c r="AB848" s="92"/>
      <c r="AC848" s="93"/>
      <c r="AD848" s="88"/>
    </row>
    <row r="849" ht="15.75" customHeight="1">
      <c r="A849" s="108"/>
      <c r="B849" s="108"/>
      <c r="C849" s="108"/>
      <c r="D849" s="191"/>
      <c r="E849" s="78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80"/>
      <c r="Q849" s="78"/>
      <c r="R849" s="79"/>
      <c r="S849" s="79"/>
      <c r="T849" s="79"/>
      <c r="U849" s="79"/>
      <c r="V849" s="79"/>
      <c r="W849" s="79"/>
      <c r="X849" s="80"/>
      <c r="Y849" s="81"/>
      <c r="Z849" s="82"/>
      <c r="AA849" s="82"/>
      <c r="AB849" s="82"/>
      <c r="AC849" s="83"/>
      <c r="AD849" s="78"/>
    </row>
    <row r="850" ht="15.75" customHeight="1">
      <c r="A850" s="89"/>
      <c r="B850" s="89"/>
      <c r="C850" s="89"/>
      <c r="D850" s="90"/>
      <c r="E850" s="88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90"/>
      <c r="Q850" s="88"/>
      <c r="R850" s="89"/>
      <c r="S850" s="89"/>
      <c r="T850" s="89"/>
      <c r="U850" s="89"/>
      <c r="V850" s="89"/>
      <c r="W850" s="89"/>
      <c r="X850" s="90"/>
      <c r="Y850" s="91"/>
      <c r="Z850" s="92"/>
      <c r="AA850" s="92"/>
      <c r="AB850" s="92"/>
      <c r="AC850" s="93"/>
      <c r="AD850" s="88"/>
    </row>
    <row r="851" ht="15.75" customHeight="1">
      <c r="A851" s="108"/>
      <c r="B851" s="108"/>
      <c r="C851" s="108"/>
      <c r="D851" s="191"/>
      <c r="E851" s="78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80"/>
      <c r="Q851" s="78"/>
      <c r="R851" s="79"/>
      <c r="S851" s="79"/>
      <c r="T851" s="79"/>
      <c r="U851" s="79"/>
      <c r="V851" s="79"/>
      <c r="W851" s="79"/>
      <c r="X851" s="80"/>
      <c r="Y851" s="81"/>
      <c r="Z851" s="82"/>
      <c r="AA851" s="82"/>
      <c r="AB851" s="82"/>
      <c r="AC851" s="83"/>
      <c r="AD851" s="78"/>
    </row>
    <row r="852" ht="15.75" customHeight="1">
      <c r="A852" s="89"/>
      <c r="B852" s="89"/>
      <c r="C852" s="89"/>
      <c r="D852" s="90"/>
      <c r="E852" s="88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90"/>
      <c r="Q852" s="88"/>
      <c r="R852" s="89"/>
      <c r="S852" s="89"/>
      <c r="T852" s="89"/>
      <c r="U852" s="89"/>
      <c r="V852" s="89"/>
      <c r="W852" s="89"/>
      <c r="X852" s="90"/>
      <c r="Y852" s="91"/>
      <c r="Z852" s="92"/>
      <c r="AA852" s="92"/>
      <c r="AB852" s="92"/>
      <c r="AC852" s="93"/>
      <c r="AD852" s="88"/>
    </row>
    <row r="853" ht="15.75" customHeight="1">
      <c r="A853" s="108"/>
      <c r="B853" s="108"/>
      <c r="C853" s="108"/>
      <c r="D853" s="191"/>
      <c r="E853" s="78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80"/>
      <c r="Q853" s="78"/>
      <c r="R853" s="79"/>
      <c r="S853" s="79"/>
      <c r="T853" s="79"/>
      <c r="U853" s="79"/>
      <c r="V853" s="79"/>
      <c r="W853" s="79"/>
      <c r="X853" s="80"/>
      <c r="Y853" s="81"/>
      <c r="Z853" s="82"/>
      <c r="AA853" s="82"/>
      <c r="AB853" s="82"/>
      <c r="AC853" s="83"/>
      <c r="AD853" s="78"/>
    </row>
    <row r="854" ht="15.75" customHeight="1">
      <c r="A854" s="89"/>
      <c r="B854" s="89"/>
      <c r="C854" s="89"/>
      <c r="D854" s="90"/>
      <c r="E854" s="88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90"/>
      <c r="Q854" s="88"/>
      <c r="R854" s="89"/>
      <c r="S854" s="89"/>
      <c r="T854" s="89"/>
      <c r="U854" s="89"/>
      <c r="V854" s="89"/>
      <c r="W854" s="89"/>
      <c r="X854" s="90"/>
      <c r="Y854" s="91"/>
      <c r="Z854" s="92"/>
      <c r="AA854" s="92"/>
      <c r="AB854" s="92"/>
      <c r="AC854" s="93"/>
      <c r="AD854" s="88"/>
    </row>
    <row r="855" ht="15.75" customHeight="1">
      <c r="A855" s="108"/>
      <c r="B855" s="108"/>
      <c r="C855" s="108"/>
      <c r="D855" s="191"/>
      <c r="E855" s="78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80"/>
      <c r="Q855" s="78"/>
      <c r="R855" s="79"/>
      <c r="S855" s="79"/>
      <c r="T855" s="79"/>
      <c r="U855" s="79"/>
      <c r="V855" s="79"/>
      <c r="W855" s="79"/>
      <c r="X855" s="80"/>
      <c r="Y855" s="81"/>
      <c r="Z855" s="82"/>
      <c r="AA855" s="82"/>
      <c r="AB855" s="82"/>
      <c r="AC855" s="83"/>
      <c r="AD855" s="78"/>
    </row>
    <row r="856" ht="15.75" customHeight="1">
      <c r="A856" s="89"/>
      <c r="B856" s="89"/>
      <c r="C856" s="89"/>
      <c r="D856" s="90"/>
      <c r="E856" s="88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90"/>
      <c r="Q856" s="88"/>
      <c r="R856" s="89"/>
      <c r="S856" s="89"/>
      <c r="T856" s="89"/>
      <c r="U856" s="89"/>
      <c r="V856" s="89"/>
      <c r="W856" s="89"/>
      <c r="X856" s="90"/>
      <c r="Y856" s="91"/>
      <c r="Z856" s="92"/>
      <c r="AA856" s="92"/>
      <c r="AB856" s="92"/>
      <c r="AC856" s="93"/>
      <c r="AD856" s="88"/>
    </row>
    <row r="857" ht="15.75" customHeight="1">
      <c r="A857" s="108"/>
      <c r="B857" s="108"/>
      <c r="C857" s="108"/>
      <c r="D857" s="191"/>
      <c r="E857" s="78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80"/>
      <c r="Q857" s="78"/>
      <c r="R857" s="79"/>
      <c r="S857" s="79"/>
      <c r="T857" s="79"/>
      <c r="U857" s="79"/>
      <c r="V857" s="79"/>
      <c r="W857" s="79"/>
      <c r="X857" s="80"/>
      <c r="Y857" s="81"/>
      <c r="Z857" s="82"/>
      <c r="AA857" s="82"/>
      <c r="AB857" s="82"/>
      <c r="AC857" s="83"/>
      <c r="AD857" s="78"/>
    </row>
    <row r="858" ht="15.75" customHeight="1">
      <c r="A858" s="89"/>
      <c r="B858" s="89"/>
      <c r="C858" s="89"/>
      <c r="D858" s="90"/>
      <c r="E858" s="88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90"/>
      <c r="Q858" s="88"/>
      <c r="R858" s="89"/>
      <c r="S858" s="89"/>
      <c r="T858" s="89"/>
      <c r="U858" s="89"/>
      <c r="V858" s="89"/>
      <c r="W858" s="89"/>
      <c r="X858" s="90"/>
      <c r="Y858" s="91"/>
      <c r="Z858" s="92"/>
      <c r="AA858" s="92"/>
      <c r="AB858" s="92"/>
      <c r="AC858" s="93"/>
      <c r="AD858" s="88"/>
    </row>
    <row r="859" ht="15.75" customHeight="1">
      <c r="A859" s="108"/>
      <c r="B859" s="108"/>
      <c r="C859" s="108"/>
      <c r="D859" s="191"/>
      <c r="E859" s="78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80"/>
      <c r="Q859" s="78"/>
      <c r="R859" s="79"/>
      <c r="S859" s="79"/>
      <c r="T859" s="79"/>
      <c r="U859" s="79"/>
      <c r="V859" s="79"/>
      <c r="W859" s="79"/>
      <c r="X859" s="80"/>
      <c r="Y859" s="81"/>
      <c r="Z859" s="82"/>
      <c r="AA859" s="82"/>
      <c r="AB859" s="82"/>
      <c r="AC859" s="83"/>
      <c r="AD859" s="78"/>
    </row>
    <row r="860" ht="15.75" customHeight="1">
      <c r="A860" s="89"/>
      <c r="B860" s="89"/>
      <c r="C860" s="89"/>
      <c r="D860" s="90"/>
      <c r="E860" s="88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90"/>
      <c r="Q860" s="88"/>
      <c r="R860" s="89"/>
      <c r="S860" s="89"/>
      <c r="T860" s="89"/>
      <c r="U860" s="89"/>
      <c r="V860" s="89"/>
      <c r="W860" s="89"/>
      <c r="X860" s="90"/>
      <c r="Y860" s="91"/>
      <c r="Z860" s="92"/>
      <c r="AA860" s="92"/>
      <c r="AB860" s="92"/>
      <c r="AC860" s="93"/>
      <c r="AD860" s="88"/>
    </row>
    <row r="861" ht="15.75" customHeight="1">
      <c r="A861" s="108"/>
      <c r="B861" s="108"/>
      <c r="C861" s="108"/>
      <c r="D861" s="191"/>
      <c r="E861" s="78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80"/>
      <c r="Q861" s="78"/>
      <c r="R861" s="79"/>
      <c r="S861" s="79"/>
      <c r="T861" s="79"/>
      <c r="U861" s="79"/>
      <c r="V861" s="79"/>
      <c r="W861" s="79"/>
      <c r="X861" s="80"/>
      <c r="Y861" s="81"/>
      <c r="Z861" s="82"/>
      <c r="AA861" s="82"/>
      <c r="AB861" s="82"/>
      <c r="AC861" s="83"/>
      <c r="AD861" s="78"/>
    </row>
    <row r="862" ht="15.75" customHeight="1">
      <c r="A862" s="89"/>
      <c r="B862" s="89"/>
      <c r="C862" s="89"/>
      <c r="D862" s="90"/>
      <c r="E862" s="88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90"/>
      <c r="Q862" s="88"/>
      <c r="R862" s="89"/>
      <c r="S862" s="89"/>
      <c r="T862" s="89"/>
      <c r="U862" s="89"/>
      <c r="V862" s="89"/>
      <c r="W862" s="89"/>
      <c r="X862" s="90"/>
      <c r="Y862" s="91"/>
      <c r="Z862" s="92"/>
      <c r="AA862" s="92"/>
      <c r="AB862" s="92"/>
      <c r="AC862" s="93"/>
      <c r="AD862" s="88"/>
    </row>
    <row r="863" ht="15.75" customHeight="1">
      <c r="A863" s="108"/>
      <c r="B863" s="108"/>
      <c r="C863" s="108"/>
      <c r="D863" s="191"/>
      <c r="E863" s="78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80"/>
      <c r="Q863" s="78"/>
      <c r="R863" s="79"/>
      <c r="S863" s="79"/>
      <c r="T863" s="79"/>
      <c r="U863" s="79"/>
      <c r="V863" s="79"/>
      <c r="W863" s="79"/>
      <c r="X863" s="80"/>
      <c r="Y863" s="81"/>
      <c r="Z863" s="82"/>
      <c r="AA863" s="82"/>
      <c r="AB863" s="82"/>
      <c r="AC863" s="83"/>
      <c r="AD863" s="78"/>
    </row>
    <row r="864" ht="15.75" customHeight="1">
      <c r="A864" s="89"/>
      <c r="B864" s="89"/>
      <c r="C864" s="89"/>
      <c r="D864" s="90"/>
      <c r="E864" s="88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90"/>
      <c r="Q864" s="88"/>
      <c r="R864" s="89"/>
      <c r="S864" s="89"/>
      <c r="T864" s="89"/>
      <c r="U864" s="89"/>
      <c r="V864" s="89"/>
      <c r="W864" s="89"/>
      <c r="X864" s="90"/>
      <c r="Y864" s="91"/>
      <c r="Z864" s="92"/>
      <c r="AA864" s="92"/>
      <c r="AB864" s="92"/>
      <c r="AC864" s="93"/>
      <c r="AD864" s="88"/>
    </row>
    <row r="865" ht="15.75" customHeight="1">
      <c r="A865" s="108"/>
      <c r="B865" s="108"/>
      <c r="C865" s="108"/>
      <c r="D865" s="191"/>
      <c r="E865" s="78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80"/>
      <c r="Q865" s="78"/>
      <c r="R865" s="79"/>
      <c r="S865" s="79"/>
      <c r="T865" s="79"/>
      <c r="U865" s="79"/>
      <c r="V865" s="79"/>
      <c r="W865" s="79"/>
      <c r="X865" s="80"/>
      <c r="Y865" s="81"/>
      <c r="Z865" s="82"/>
      <c r="AA865" s="82"/>
      <c r="AB865" s="82"/>
      <c r="AC865" s="83"/>
      <c r="AD865" s="78"/>
    </row>
    <row r="866" ht="15.75" customHeight="1">
      <c r="A866" s="89"/>
      <c r="B866" s="89"/>
      <c r="C866" s="89"/>
      <c r="D866" s="90"/>
      <c r="E866" s="88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90"/>
      <c r="Q866" s="88"/>
      <c r="R866" s="89"/>
      <c r="S866" s="89"/>
      <c r="T866" s="89"/>
      <c r="U866" s="89"/>
      <c r="V866" s="89"/>
      <c r="W866" s="89"/>
      <c r="X866" s="90"/>
      <c r="Y866" s="91"/>
      <c r="Z866" s="92"/>
      <c r="AA866" s="92"/>
      <c r="AB866" s="92"/>
      <c r="AC866" s="93"/>
      <c r="AD866" s="88"/>
    </row>
    <row r="867" ht="15.75" customHeight="1">
      <c r="A867" s="108"/>
      <c r="B867" s="108"/>
      <c r="C867" s="108"/>
      <c r="D867" s="191"/>
      <c r="E867" s="78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80"/>
      <c r="Q867" s="78"/>
      <c r="R867" s="79"/>
      <c r="S867" s="79"/>
      <c r="T867" s="79"/>
      <c r="U867" s="79"/>
      <c r="V867" s="79"/>
      <c r="W867" s="79"/>
      <c r="X867" s="80"/>
      <c r="Y867" s="81"/>
      <c r="Z867" s="82"/>
      <c r="AA867" s="82"/>
      <c r="AB867" s="82"/>
      <c r="AC867" s="83"/>
      <c r="AD867" s="78"/>
    </row>
    <row r="868" ht="15.75" customHeight="1">
      <c r="A868" s="89"/>
      <c r="B868" s="89"/>
      <c r="C868" s="89"/>
      <c r="D868" s="90"/>
      <c r="E868" s="88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90"/>
      <c r="Q868" s="88"/>
      <c r="R868" s="89"/>
      <c r="S868" s="89"/>
      <c r="T868" s="89"/>
      <c r="U868" s="89"/>
      <c r="V868" s="89"/>
      <c r="W868" s="89"/>
      <c r="X868" s="90"/>
      <c r="Y868" s="91"/>
      <c r="Z868" s="92"/>
      <c r="AA868" s="92"/>
      <c r="AB868" s="92"/>
      <c r="AC868" s="93"/>
      <c r="AD868" s="88"/>
    </row>
    <row r="869" ht="15.75" customHeight="1">
      <c r="A869" s="108"/>
      <c r="B869" s="108"/>
      <c r="C869" s="108"/>
      <c r="D869" s="191"/>
      <c r="E869" s="78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80"/>
      <c r="Q869" s="78"/>
      <c r="R869" s="79"/>
      <c r="S869" s="79"/>
      <c r="T869" s="79"/>
      <c r="U869" s="79"/>
      <c r="V869" s="79"/>
      <c r="W869" s="79"/>
      <c r="X869" s="80"/>
      <c r="Y869" s="81"/>
      <c r="Z869" s="82"/>
      <c r="AA869" s="82"/>
      <c r="AB869" s="82"/>
      <c r="AC869" s="83"/>
      <c r="AD869" s="78"/>
    </row>
    <row r="870" ht="15.75" customHeight="1">
      <c r="A870" s="89"/>
      <c r="B870" s="89"/>
      <c r="C870" s="89"/>
      <c r="D870" s="90"/>
      <c r="E870" s="88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90"/>
      <c r="Q870" s="88"/>
      <c r="R870" s="89"/>
      <c r="S870" s="89"/>
      <c r="T870" s="89"/>
      <c r="U870" s="89"/>
      <c r="V870" s="89"/>
      <c r="W870" s="89"/>
      <c r="X870" s="90"/>
      <c r="Y870" s="91"/>
      <c r="Z870" s="92"/>
      <c r="AA870" s="92"/>
      <c r="AB870" s="92"/>
      <c r="AC870" s="93"/>
      <c r="AD870" s="88"/>
    </row>
    <row r="871" ht="15.75" customHeight="1">
      <c r="A871" s="108"/>
      <c r="B871" s="108"/>
      <c r="C871" s="108"/>
      <c r="D871" s="191"/>
      <c r="E871" s="78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80"/>
      <c r="Q871" s="78"/>
      <c r="R871" s="79"/>
      <c r="S871" s="79"/>
      <c r="T871" s="79"/>
      <c r="U871" s="79"/>
      <c r="V871" s="79"/>
      <c r="W871" s="79"/>
      <c r="X871" s="80"/>
      <c r="Y871" s="81"/>
      <c r="Z871" s="82"/>
      <c r="AA871" s="82"/>
      <c r="AB871" s="82"/>
      <c r="AC871" s="83"/>
      <c r="AD871" s="78"/>
    </row>
    <row r="872" ht="15.75" customHeight="1">
      <c r="A872" s="89"/>
      <c r="B872" s="89"/>
      <c r="C872" s="89"/>
      <c r="D872" s="90"/>
      <c r="E872" s="88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90"/>
      <c r="Q872" s="88"/>
      <c r="R872" s="89"/>
      <c r="S872" s="89"/>
      <c r="T872" s="89"/>
      <c r="U872" s="89"/>
      <c r="V872" s="89"/>
      <c r="W872" s="89"/>
      <c r="X872" s="90"/>
      <c r="Y872" s="91"/>
      <c r="Z872" s="92"/>
      <c r="AA872" s="92"/>
      <c r="AB872" s="92"/>
      <c r="AC872" s="93"/>
      <c r="AD872" s="88"/>
    </row>
    <row r="873" ht="15.75" customHeight="1">
      <c r="A873" s="108"/>
      <c r="B873" s="108"/>
      <c r="C873" s="108"/>
      <c r="D873" s="191"/>
      <c r="E873" s="78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80"/>
      <c r="Q873" s="78"/>
      <c r="R873" s="79"/>
      <c r="S873" s="79"/>
      <c r="T873" s="79"/>
      <c r="U873" s="79"/>
      <c r="V873" s="79"/>
      <c r="W873" s="79"/>
      <c r="X873" s="80"/>
      <c r="Y873" s="81"/>
      <c r="Z873" s="82"/>
      <c r="AA873" s="82"/>
      <c r="AB873" s="82"/>
      <c r="AC873" s="83"/>
      <c r="AD873" s="78"/>
    </row>
    <row r="874" ht="15.75" customHeight="1">
      <c r="A874" s="89"/>
      <c r="B874" s="89"/>
      <c r="C874" s="89"/>
      <c r="D874" s="90"/>
      <c r="E874" s="88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90"/>
      <c r="Q874" s="88"/>
      <c r="R874" s="89"/>
      <c r="S874" s="89"/>
      <c r="T874" s="89"/>
      <c r="U874" s="89"/>
      <c r="V874" s="89"/>
      <c r="W874" s="89"/>
      <c r="X874" s="90"/>
      <c r="Y874" s="91"/>
      <c r="Z874" s="92"/>
      <c r="AA874" s="92"/>
      <c r="AB874" s="92"/>
      <c r="AC874" s="93"/>
      <c r="AD874" s="88"/>
    </row>
    <row r="875" ht="15.75" customHeight="1">
      <c r="A875" s="108"/>
      <c r="B875" s="108"/>
      <c r="C875" s="108"/>
      <c r="D875" s="191"/>
      <c r="E875" s="78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80"/>
      <c r="Q875" s="78"/>
      <c r="R875" s="79"/>
      <c r="S875" s="79"/>
      <c r="T875" s="79"/>
      <c r="U875" s="79"/>
      <c r="V875" s="79"/>
      <c r="W875" s="79"/>
      <c r="X875" s="80"/>
      <c r="Y875" s="81"/>
      <c r="Z875" s="82"/>
      <c r="AA875" s="82"/>
      <c r="AB875" s="82"/>
      <c r="AC875" s="83"/>
      <c r="AD875" s="78"/>
    </row>
    <row r="876" ht="15.75" customHeight="1">
      <c r="A876" s="89"/>
      <c r="B876" s="89"/>
      <c r="C876" s="89"/>
      <c r="D876" s="90"/>
      <c r="E876" s="88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90"/>
      <c r="Q876" s="88"/>
      <c r="R876" s="89"/>
      <c r="S876" s="89"/>
      <c r="T876" s="89"/>
      <c r="U876" s="89"/>
      <c r="V876" s="89"/>
      <c r="W876" s="89"/>
      <c r="X876" s="90"/>
      <c r="Y876" s="91"/>
      <c r="Z876" s="92"/>
      <c r="AA876" s="92"/>
      <c r="AB876" s="92"/>
      <c r="AC876" s="93"/>
      <c r="AD876" s="88"/>
    </row>
    <row r="877" ht="15.75" customHeight="1">
      <c r="A877" s="108"/>
      <c r="B877" s="108"/>
      <c r="C877" s="108"/>
      <c r="D877" s="191"/>
      <c r="E877" s="78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80"/>
      <c r="Q877" s="78"/>
      <c r="R877" s="79"/>
      <c r="S877" s="79"/>
      <c r="T877" s="79"/>
      <c r="U877" s="79"/>
      <c r="V877" s="79"/>
      <c r="W877" s="79"/>
      <c r="X877" s="80"/>
      <c r="Y877" s="81"/>
      <c r="Z877" s="82"/>
      <c r="AA877" s="82"/>
      <c r="AB877" s="82"/>
      <c r="AC877" s="83"/>
      <c r="AD877" s="78"/>
    </row>
    <row r="878" ht="15.75" customHeight="1">
      <c r="A878" s="89"/>
      <c r="B878" s="89"/>
      <c r="C878" s="89"/>
      <c r="D878" s="90"/>
      <c r="E878" s="88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90"/>
      <c r="Q878" s="88"/>
      <c r="R878" s="89"/>
      <c r="S878" s="89"/>
      <c r="T878" s="89"/>
      <c r="U878" s="89"/>
      <c r="V878" s="89"/>
      <c r="W878" s="89"/>
      <c r="X878" s="90"/>
      <c r="Y878" s="91"/>
      <c r="Z878" s="92"/>
      <c r="AA878" s="92"/>
      <c r="AB878" s="92"/>
      <c r="AC878" s="93"/>
      <c r="AD878" s="88"/>
    </row>
    <row r="879" ht="15.75" customHeight="1">
      <c r="A879" s="108"/>
      <c r="B879" s="108"/>
      <c r="C879" s="108"/>
      <c r="D879" s="191"/>
      <c r="E879" s="78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80"/>
      <c r="Q879" s="78"/>
      <c r="R879" s="79"/>
      <c r="S879" s="79"/>
      <c r="T879" s="79"/>
      <c r="U879" s="79"/>
      <c r="V879" s="79"/>
      <c r="W879" s="79"/>
      <c r="X879" s="80"/>
      <c r="Y879" s="81"/>
      <c r="Z879" s="82"/>
      <c r="AA879" s="82"/>
      <c r="AB879" s="82"/>
      <c r="AC879" s="83"/>
      <c r="AD879" s="78"/>
    </row>
    <row r="880" ht="15.75" customHeight="1">
      <c r="A880" s="89"/>
      <c r="B880" s="89"/>
      <c r="C880" s="89"/>
      <c r="D880" s="90"/>
      <c r="E880" s="88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90"/>
      <c r="Q880" s="88"/>
      <c r="R880" s="89"/>
      <c r="S880" s="89"/>
      <c r="T880" s="89"/>
      <c r="U880" s="89"/>
      <c r="V880" s="89"/>
      <c r="W880" s="89"/>
      <c r="X880" s="90"/>
      <c r="Y880" s="91"/>
      <c r="Z880" s="92"/>
      <c r="AA880" s="92"/>
      <c r="AB880" s="92"/>
      <c r="AC880" s="93"/>
      <c r="AD880" s="88"/>
    </row>
    <row r="881" ht="15.75" customHeight="1">
      <c r="A881" s="108"/>
      <c r="B881" s="108"/>
      <c r="C881" s="108"/>
      <c r="D881" s="191"/>
      <c r="E881" s="78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80"/>
      <c r="Q881" s="78"/>
      <c r="R881" s="79"/>
      <c r="S881" s="79"/>
      <c r="T881" s="79"/>
      <c r="U881" s="79"/>
      <c r="V881" s="79"/>
      <c r="W881" s="79"/>
      <c r="X881" s="80"/>
      <c r="Y881" s="81"/>
      <c r="Z881" s="82"/>
      <c r="AA881" s="82"/>
      <c r="AB881" s="82"/>
      <c r="AC881" s="83"/>
      <c r="AD881" s="78"/>
    </row>
    <row r="882" ht="15.75" customHeight="1">
      <c r="A882" s="89"/>
      <c r="B882" s="89"/>
      <c r="C882" s="89"/>
      <c r="D882" s="90"/>
      <c r="E882" s="88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90"/>
      <c r="Q882" s="88"/>
      <c r="R882" s="89"/>
      <c r="S882" s="89"/>
      <c r="T882" s="89"/>
      <c r="U882" s="89"/>
      <c r="V882" s="89"/>
      <c r="W882" s="89"/>
      <c r="X882" s="90"/>
      <c r="Y882" s="91"/>
      <c r="Z882" s="92"/>
      <c r="AA882" s="92"/>
      <c r="AB882" s="92"/>
      <c r="AC882" s="93"/>
      <c r="AD882" s="88"/>
    </row>
    <row r="883" ht="15.75" customHeight="1">
      <c r="A883" s="108"/>
      <c r="B883" s="108"/>
      <c r="C883" s="108"/>
      <c r="D883" s="191"/>
      <c r="E883" s="78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80"/>
      <c r="Q883" s="78"/>
      <c r="R883" s="79"/>
      <c r="S883" s="79"/>
      <c r="T883" s="79"/>
      <c r="U883" s="79"/>
      <c r="V883" s="79"/>
      <c r="W883" s="79"/>
      <c r="X883" s="80"/>
      <c r="Y883" s="81"/>
      <c r="Z883" s="82"/>
      <c r="AA883" s="82"/>
      <c r="AB883" s="82"/>
      <c r="AC883" s="83"/>
      <c r="AD883" s="78"/>
    </row>
    <row r="884" ht="15.75" customHeight="1">
      <c r="A884" s="89"/>
      <c r="B884" s="89"/>
      <c r="C884" s="89"/>
      <c r="D884" s="90"/>
      <c r="E884" s="88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90"/>
      <c r="Q884" s="88"/>
      <c r="R884" s="89"/>
      <c r="S884" s="89"/>
      <c r="T884" s="89"/>
      <c r="U884" s="89"/>
      <c r="V884" s="89"/>
      <c r="W884" s="89"/>
      <c r="X884" s="90"/>
      <c r="Y884" s="91"/>
      <c r="Z884" s="92"/>
      <c r="AA884" s="92"/>
      <c r="AB884" s="92"/>
      <c r="AC884" s="93"/>
      <c r="AD884" s="88"/>
    </row>
    <row r="885" ht="15.75" customHeight="1">
      <c r="A885" s="108"/>
      <c r="B885" s="108"/>
      <c r="C885" s="108"/>
      <c r="D885" s="191"/>
      <c r="E885" s="78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80"/>
      <c r="Q885" s="78"/>
      <c r="R885" s="79"/>
      <c r="S885" s="79"/>
      <c r="T885" s="79"/>
      <c r="U885" s="79"/>
      <c r="V885" s="79"/>
      <c r="W885" s="79"/>
      <c r="X885" s="80"/>
      <c r="Y885" s="81"/>
      <c r="Z885" s="82"/>
      <c r="AA885" s="82"/>
      <c r="AB885" s="82"/>
      <c r="AC885" s="83"/>
      <c r="AD885" s="78"/>
    </row>
    <row r="886" ht="15.75" customHeight="1">
      <c r="A886" s="89"/>
      <c r="B886" s="89"/>
      <c r="C886" s="89"/>
      <c r="D886" s="90"/>
      <c r="E886" s="88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90"/>
      <c r="Q886" s="88"/>
      <c r="R886" s="89"/>
      <c r="S886" s="89"/>
      <c r="T886" s="89"/>
      <c r="U886" s="89"/>
      <c r="V886" s="89"/>
      <c r="W886" s="89"/>
      <c r="X886" s="90"/>
      <c r="Y886" s="91"/>
      <c r="Z886" s="92"/>
      <c r="AA886" s="92"/>
      <c r="AB886" s="92"/>
      <c r="AC886" s="93"/>
      <c r="AD886" s="88"/>
    </row>
    <row r="887" ht="15.75" customHeight="1">
      <c r="A887" s="108"/>
      <c r="B887" s="108"/>
      <c r="C887" s="108"/>
      <c r="D887" s="191"/>
      <c r="E887" s="78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80"/>
      <c r="Q887" s="78"/>
      <c r="R887" s="79"/>
      <c r="S887" s="79"/>
      <c r="T887" s="79"/>
      <c r="U887" s="79"/>
      <c r="V887" s="79"/>
      <c r="W887" s="79"/>
      <c r="X887" s="80"/>
      <c r="Y887" s="81"/>
      <c r="Z887" s="82"/>
      <c r="AA887" s="82"/>
      <c r="AB887" s="82"/>
      <c r="AC887" s="83"/>
      <c r="AD887" s="78"/>
    </row>
    <row r="888" ht="15.75" customHeight="1">
      <c r="A888" s="89"/>
      <c r="B888" s="89"/>
      <c r="C888" s="89"/>
      <c r="D888" s="90"/>
      <c r="E888" s="88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90"/>
      <c r="Q888" s="88"/>
      <c r="R888" s="89"/>
      <c r="S888" s="89"/>
      <c r="T888" s="89"/>
      <c r="U888" s="89"/>
      <c r="V888" s="89"/>
      <c r="W888" s="89"/>
      <c r="X888" s="90"/>
      <c r="Y888" s="91"/>
      <c r="Z888" s="92"/>
      <c r="AA888" s="92"/>
      <c r="AB888" s="92"/>
      <c r="AC888" s="93"/>
      <c r="AD888" s="88"/>
    </row>
    <row r="889" ht="15.75" customHeight="1">
      <c r="A889" s="108"/>
      <c r="B889" s="108"/>
      <c r="C889" s="108"/>
      <c r="D889" s="191"/>
      <c r="E889" s="78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80"/>
      <c r="Q889" s="78"/>
      <c r="R889" s="79"/>
      <c r="S889" s="79"/>
      <c r="T889" s="79"/>
      <c r="U889" s="79"/>
      <c r="V889" s="79"/>
      <c r="W889" s="79"/>
      <c r="X889" s="80"/>
      <c r="Y889" s="81"/>
      <c r="Z889" s="82"/>
      <c r="AA889" s="82"/>
      <c r="AB889" s="82"/>
      <c r="AC889" s="83"/>
      <c r="AD889" s="78"/>
    </row>
    <row r="890" ht="15.75" customHeight="1">
      <c r="A890" s="89"/>
      <c r="B890" s="89"/>
      <c r="C890" s="89"/>
      <c r="D890" s="90"/>
      <c r="E890" s="88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90"/>
      <c r="Q890" s="88"/>
      <c r="R890" s="89"/>
      <c r="S890" s="89"/>
      <c r="T890" s="89"/>
      <c r="U890" s="89"/>
      <c r="V890" s="89"/>
      <c r="W890" s="89"/>
      <c r="X890" s="90"/>
      <c r="Y890" s="91"/>
      <c r="Z890" s="92"/>
      <c r="AA890" s="92"/>
      <c r="AB890" s="92"/>
      <c r="AC890" s="93"/>
      <c r="AD890" s="88"/>
    </row>
    <row r="891" ht="15.75" customHeight="1">
      <c r="A891" s="108"/>
      <c r="B891" s="108"/>
      <c r="C891" s="108"/>
      <c r="D891" s="191"/>
      <c r="E891" s="78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80"/>
      <c r="Q891" s="78"/>
      <c r="R891" s="79"/>
      <c r="S891" s="79"/>
      <c r="T891" s="79"/>
      <c r="U891" s="79"/>
      <c r="V891" s="79"/>
      <c r="W891" s="79"/>
      <c r="X891" s="80"/>
      <c r="Y891" s="81"/>
      <c r="Z891" s="82"/>
      <c r="AA891" s="82"/>
      <c r="AB891" s="82"/>
      <c r="AC891" s="83"/>
      <c r="AD891" s="78"/>
    </row>
    <row r="892" ht="15.75" customHeight="1">
      <c r="A892" s="89"/>
      <c r="B892" s="89"/>
      <c r="C892" s="89"/>
      <c r="D892" s="90"/>
      <c r="E892" s="88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90"/>
      <c r="Q892" s="88"/>
      <c r="R892" s="89"/>
      <c r="S892" s="89"/>
      <c r="T892" s="89"/>
      <c r="U892" s="89"/>
      <c r="V892" s="89"/>
      <c r="W892" s="89"/>
      <c r="X892" s="90"/>
      <c r="Y892" s="91"/>
      <c r="Z892" s="92"/>
      <c r="AA892" s="92"/>
      <c r="AB892" s="92"/>
      <c r="AC892" s="93"/>
      <c r="AD892" s="88"/>
    </row>
    <row r="893" ht="15.75" customHeight="1">
      <c r="A893" s="108"/>
      <c r="B893" s="108"/>
      <c r="C893" s="108"/>
      <c r="D893" s="191"/>
      <c r="E893" s="78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80"/>
      <c r="Q893" s="78"/>
      <c r="R893" s="79"/>
      <c r="S893" s="79"/>
      <c r="T893" s="79"/>
      <c r="U893" s="79"/>
      <c r="V893" s="79"/>
      <c r="W893" s="79"/>
      <c r="X893" s="80"/>
      <c r="Y893" s="78"/>
      <c r="Z893" s="79"/>
      <c r="AA893" s="79"/>
      <c r="AB893" s="79"/>
      <c r="AC893" s="80"/>
      <c r="AD893" s="78"/>
    </row>
    <row r="894" ht="15.75" customHeight="1">
      <c r="A894" s="89"/>
      <c r="B894" s="89"/>
      <c r="C894" s="89"/>
      <c r="D894" s="90"/>
      <c r="E894" s="88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90"/>
      <c r="Q894" s="88"/>
      <c r="R894" s="89"/>
      <c r="S894" s="89"/>
      <c r="T894" s="89"/>
      <c r="U894" s="89"/>
      <c r="V894" s="89"/>
      <c r="W894" s="89"/>
      <c r="X894" s="90"/>
      <c r="Y894" s="88"/>
      <c r="Z894" s="89"/>
      <c r="AA894" s="89"/>
      <c r="AB894" s="89"/>
      <c r="AC894" s="90"/>
      <c r="AD894" s="88"/>
    </row>
    <row r="895" ht="15.75" customHeight="1">
      <c r="A895" s="108"/>
      <c r="B895" s="108"/>
      <c r="C895" s="108"/>
      <c r="D895" s="191"/>
      <c r="E895" s="78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80"/>
      <c r="Q895" s="78"/>
      <c r="R895" s="79"/>
      <c r="S895" s="79"/>
      <c r="T895" s="79"/>
      <c r="U895" s="79"/>
      <c r="V895" s="79"/>
      <c r="W895" s="79"/>
      <c r="X895" s="80"/>
      <c r="Y895" s="78"/>
      <c r="Z895" s="79"/>
      <c r="AA895" s="79"/>
      <c r="AB895" s="79"/>
      <c r="AC895" s="80"/>
      <c r="AD895" s="78"/>
    </row>
    <row r="896" ht="15.75" customHeight="1">
      <c r="A896" s="89"/>
      <c r="B896" s="89"/>
      <c r="C896" s="89"/>
      <c r="D896" s="90"/>
      <c r="E896" s="88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90"/>
      <c r="Q896" s="88"/>
      <c r="R896" s="89"/>
      <c r="S896" s="89"/>
      <c r="T896" s="89"/>
      <c r="U896" s="89"/>
      <c r="V896" s="89"/>
      <c r="W896" s="89"/>
      <c r="X896" s="90"/>
      <c r="Y896" s="88"/>
      <c r="Z896" s="89"/>
      <c r="AA896" s="89"/>
      <c r="AB896" s="89"/>
      <c r="AC896" s="90"/>
      <c r="AD896" s="88"/>
    </row>
    <row r="897" ht="15.75" customHeight="1">
      <c r="A897" s="108"/>
      <c r="B897" s="108"/>
      <c r="C897" s="108"/>
      <c r="D897" s="191"/>
      <c r="E897" s="78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80"/>
      <c r="Q897" s="78"/>
      <c r="R897" s="79"/>
      <c r="S897" s="79"/>
      <c r="T897" s="79"/>
      <c r="U897" s="79"/>
      <c r="V897" s="79"/>
      <c r="W897" s="79"/>
      <c r="X897" s="80"/>
      <c r="Y897" s="78"/>
      <c r="Z897" s="79"/>
      <c r="AA897" s="79"/>
      <c r="AB897" s="79"/>
      <c r="AC897" s="80"/>
      <c r="AD897" s="78"/>
    </row>
    <row r="898" ht="15.75" customHeight="1">
      <c r="A898" s="89"/>
      <c r="B898" s="89"/>
      <c r="C898" s="89"/>
      <c r="D898" s="90"/>
      <c r="E898" s="88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90"/>
      <c r="Q898" s="88"/>
      <c r="R898" s="89"/>
      <c r="S898" s="89"/>
      <c r="T898" s="89"/>
      <c r="U898" s="89"/>
      <c r="V898" s="89"/>
      <c r="W898" s="89"/>
      <c r="X898" s="90"/>
      <c r="Y898" s="88"/>
      <c r="Z898" s="89"/>
      <c r="AA898" s="89"/>
      <c r="AB898" s="89"/>
      <c r="AC898" s="90"/>
      <c r="AD898" s="88"/>
    </row>
    <row r="899" ht="15.75" customHeight="1">
      <c r="A899" s="108"/>
      <c r="B899" s="108"/>
      <c r="C899" s="108"/>
      <c r="D899" s="191"/>
      <c r="E899" s="78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80"/>
      <c r="Q899" s="78"/>
      <c r="R899" s="79"/>
      <c r="S899" s="79"/>
      <c r="T899" s="79"/>
      <c r="U899" s="79"/>
      <c r="V899" s="79"/>
      <c r="W899" s="79"/>
      <c r="X899" s="80"/>
      <c r="Y899" s="78"/>
      <c r="Z899" s="79"/>
      <c r="AA899" s="79"/>
      <c r="AB899" s="79"/>
      <c r="AC899" s="80"/>
      <c r="AD899" s="78"/>
    </row>
    <row r="900" ht="15.75" customHeight="1">
      <c r="A900" s="89"/>
      <c r="B900" s="89"/>
      <c r="C900" s="89"/>
      <c r="D900" s="90"/>
      <c r="E900" s="88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90"/>
      <c r="Q900" s="88"/>
      <c r="R900" s="89"/>
      <c r="S900" s="89"/>
      <c r="T900" s="89"/>
      <c r="U900" s="89"/>
      <c r="V900" s="89"/>
      <c r="W900" s="89"/>
      <c r="X900" s="90"/>
      <c r="Y900" s="88"/>
      <c r="Z900" s="89"/>
      <c r="AA900" s="89"/>
      <c r="AB900" s="89"/>
      <c r="AC900" s="90"/>
      <c r="AD900" s="88"/>
    </row>
    <row r="901" ht="15.75" customHeight="1">
      <c r="A901" s="108"/>
      <c r="B901" s="108"/>
      <c r="C901" s="108"/>
      <c r="D901" s="191"/>
      <c r="E901" s="78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80"/>
      <c r="Q901" s="78"/>
      <c r="R901" s="79"/>
      <c r="S901" s="79"/>
      <c r="T901" s="79"/>
      <c r="U901" s="79"/>
      <c r="V901" s="79"/>
      <c r="W901" s="79"/>
      <c r="X901" s="80"/>
      <c r="Y901" s="78"/>
      <c r="Z901" s="79"/>
      <c r="AA901" s="79"/>
      <c r="AB901" s="79"/>
      <c r="AC901" s="80"/>
      <c r="AD901" s="78"/>
    </row>
    <row r="902" ht="15.75" customHeight="1">
      <c r="A902" s="89"/>
      <c r="B902" s="89"/>
      <c r="C902" s="89"/>
      <c r="D902" s="90"/>
      <c r="E902" s="88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90"/>
      <c r="Q902" s="88"/>
      <c r="R902" s="89"/>
      <c r="S902" s="89"/>
      <c r="T902" s="89"/>
      <c r="U902" s="89"/>
      <c r="V902" s="89"/>
      <c r="W902" s="89"/>
      <c r="X902" s="90"/>
      <c r="Y902" s="88"/>
      <c r="Z902" s="89"/>
      <c r="AA902" s="89"/>
      <c r="AB902" s="89"/>
      <c r="AC902" s="90"/>
      <c r="AD902" s="88"/>
    </row>
    <row r="903" ht="15.75" customHeight="1">
      <c r="A903" s="108"/>
      <c r="B903" s="108"/>
      <c r="C903" s="108"/>
      <c r="D903" s="191"/>
      <c r="E903" s="78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80"/>
      <c r="Q903" s="78"/>
      <c r="R903" s="79"/>
      <c r="S903" s="79"/>
      <c r="T903" s="79"/>
      <c r="U903" s="79"/>
      <c r="V903" s="79"/>
      <c r="W903" s="79"/>
      <c r="X903" s="80"/>
      <c r="Y903" s="78"/>
      <c r="Z903" s="79"/>
      <c r="AA903" s="79"/>
      <c r="AB903" s="79"/>
      <c r="AC903" s="80"/>
      <c r="AD903" s="78"/>
    </row>
    <row r="904" ht="15.75" customHeight="1">
      <c r="A904" s="89"/>
      <c r="B904" s="89"/>
      <c r="C904" s="89"/>
      <c r="D904" s="90"/>
      <c r="E904" s="88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90"/>
      <c r="Q904" s="88"/>
      <c r="R904" s="89"/>
      <c r="S904" s="89"/>
      <c r="T904" s="89"/>
      <c r="U904" s="89"/>
      <c r="V904" s="89"/>
      <c r="W904" s="89"/>
      <c r="X904" s="90"/>
      <c r="Y904" s="88"/>
      <c r="Z904" s="89"/>
      <c r="AA904" s="89"/>
      <c r="AB904" s="89"/>
      <c r="AC904" s="90"/>
      <c r="AD904" s="88"/>
    </row>
    <row r="905" ht="15.75" customHeight="1">
      <c r="A905" s="108"/>
      <c r="B905" s="108"/>
      <c r="C905" s="108"/>
      <c r="D905" s="191"/>
      <c r="E905" s="78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80"/>
      <c r="Q905" s="78"/>
      <c r="R905" s="79"/>
      <c r="S905" s="79"/>
      <c r="T905" s="79"/>
      <c r="U905" s="79"/>
      <c r="V905" s="79"/>
      <c r="W905" s="79"/>
      <c r="X905" s="80"/>
      <c r="Y905" s="78"/>
      <c r="Z905" s="79"/>
      <c r="AA905" s="79"/>
      <c r="AB905" s="79"/>
      <c r="AC905" s="80"/>
      <c r="AD905" s="78"/>
    </row>
    <row r="906" ht="15.75" customHeight="1">
      <c r="A906" s="89"/>
      <c r="B906" s="89"/>
      <c r="C906" s="89"/>
      <c r="D906" s="90"/>
      <c r="E906" s="88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90"/>
      <c r="Q906" s="88"/>
      <c r="R906" s="89"/>
      <c r="S906" s="89"/>
      <c r="T906" s="89"/>
      <c r="U906" s="89"/>
      <c r="V906" s="89"/>
      <c r="W906" s="89"/>
      <c r="X906" s="90"/>
      <c r="Y906" s="88"/>
      <c r="Z906" s="89"/>
      <c r="AA906" s="89"/>
      <c r="AB906" s="89"/>
      <c r="AC906" s="90"/>
      <c r="AD906" s="88"/>
    </row>
    <row r="907" ht="15.75" customHeight="1">
      <c r="A907" s="108"/>
      <c r="B907" s="108"/>
      <c r="C907" s="108"/>
      <c r="D907" s="191"/>
      <c r="E907" s="78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80"/>
      <c r="Q907" s="78"/>
      <c r="R907" s="79"/>
      <c r="S907" s="79"/>
      <c r="T907" s="79"/>
      <c r="U907" s="79"/>
      <c r="V907" s="79"/>
      <c r="W907" s="79"/>
      <c r="X907" s="80"/>
      <c r="Y907" s="78"/>
      <c r="Z907" s="79"/>
      <c r="AA907" s="79"/>
      <c r="AB907" s="79"/>
      <c r="AC907" s="80"/>
      <c r="AD907" s="78"/>
    </row>
    <row r="908" ht="15.75" customHeight="1">
      <c r="A908" s="89"/>
      <c r="B908" s="89"/>
      <c r="C908" s="89"/>
      <c r="D908" s="90"/>
      <c r="E908" s="88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90"/>
      <c r="Q908" s="88"/>
      <c r="R908" s="89"/>
      <c r="S908" s="89"/>
      <c r="T908" s="89"/>
      <c r="U908" s="89"/>
      <c r="V908" s="89"/>
      <c r="W908" s="89"/>
      <c r="X908" s="90"/>
      <c r="Y908" s="88"/>
      <c r="Z908" s="89"/>
      <c r="AA908" s="89"/>
      <c r="AB908" s="89"/>
      <c r="AC908" s="90"/>
      <c r="AD908" s="88"/>
    </row>
    <row r="909" ht="15.75" customHeight="1">
      <c r="A909" s="108"/>
      <c r="B909" s="108"/>
      <c r="C909" s="108"/>
      <c r="D909" s="191"/>
      <c r="E909" s="78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80"/>
      <c r="Q909" s="78"/>
      <c r="R909" s="79"/>
      <c r="S909" s="79"/>
      <c r="T909" s="79"/>
      <c r="U909" s="79"/>
      <c r="V909" s="79"/>
      <c r="W909" s="79"/>
      <c r="X909" s="80"/>
      <c r="Y909" s="78"/>
      <c r="Z909" s="79"/>
      <c r="AA909" s="79"/>
      <c r="AB909" s="79"/>
      <c r="AC909" s="80"/>
      <c r="AD909" s="78"/>
    </row>
    <row r="910" ht="15.75" customHeight="1">
      <c r="A910" s="89"/>
      <c r="B910" s="89"/>
      <c r="C910" s="89"/>
      <c r="D910" s="90"/>
      <c r="E910" s="88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90"/>
      <c r="Q910" s="88"/>
      <c r="R910" s="89"/>
      <c r="S910" s="89"/>
      <c r="T910" s="89"/>
      <c r="U910" s="89"/>
      <c r="V910" s="89"/>
      <c r="W910" s="89"/>
      <c r="X910" s="90"/>
      <c r="Y910" s="88"/>
      <c r="Z910" s="89"/>
      <c r="AA910" s="89"/>
      <c r="AB910" s="89"/>
      <c r="AC910" s="90"/>
      <c r="AD910" s="88"/>
    </row>
    <row r="911" ht="15.75" customHeight="1">
      <c r="A911" s="108"/>
      <c r="B911" s="108"/>
      <c r="C911" s="108"/>
      <c r="D911" s="191"/>
      <c r="E911" s="78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80"/>
      <c r="Q911" s="78"/>
      <c r="R911" s="79"/>
      <c r="S911" s="79"/>
      <c r="T911" s="79"/>
      <c r="U911" s="79"/>
      <c r="V911" s="79"/>
      <c r="W911" s="79"/>
      <c r="X911" s="80"/>
      <c r="Y911" s="78"/>
      <c r="Z911" s="79"/>
      <c r="AA911" s="79"/>
      <c r="AB911" s="79"/>
      <c r="AC911" s="80"/>
      <c r="AD911" s="78"/>
    </row>
    <row r="912" ht="15.75" customHeight="1">
      <c r="A912" s="89"/>
      <c r="B912" s="89"/>
      <c r="C912" s="89"/>
      <c r="D912" s="90"/>
      <c r="E912" s="88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90"/>
      <c r="Q912" s="88"/>
      <c r="R912" s="89"/>
      <c r="S912" s="89"/>
      <c r="T912" s="89"/>
      <c r="U912" s="89"/>
      <c r="V912" s="89"/>
      <c r="W912" s="89"/>
      <c r="X912" s="90"/>
      <c r="Y912" s="88"/>
      <c r="Z912" s="89"/>
      <c r="AA912" s="89"/>
      <c r="AB912" s="89"/>
      <c r="AC912" s="90"/>
      <c r="AD912" s="88"/>
    </row>
    <row r="913" ht="15.75" customHeight="1">
      <c r="A913" s="108"/>
      <c r="B913" s="108"/>
      <c r="C913" s="108"/>
      <c r="D913" s="191"/>
      <c r="E913" s="78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80"/>
      <c r="Q913" s="78"/>
      <c r="R913" s="79"/>
      <c r="S913" s="79"/>
      <c r="T913" s="79"/>
      <c r="U913" s="79"/>
      <c r="V913" s="79"/>
      <c r="W913" s="79"/>
      <c r="X913" s="80"/>
      <c r="Y913" s="78"/>
      <c r="Z913" s="79"/>
      <c r="AA913" s="79"/>
      <c r="AB913" s="79"/>
      <c r="AC913" s="80"/>
      <c r="AD913" s="78"/>
    </row>
    <row r="914" ht="15.75" customHeight="1">
      <c r="A914" s="89"/>
      <c r="B914" s="89"/>
      <c r="C914" s="89"/>
      <c r="D914" s="90"/>
      <c r="E914" s="88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90"/>
      <c r="Q914" s="88"/>
      <c r="R914" s="89"/>
      <c r="S914" s="89"/>
      <c r="T914" s="89"/>
      <c r="U914" s="89"/>
      <c r="V914" s="89"/>
      <c r="W914" s="89"/>
      <c r="X914" s="90"/>
      <c r="Y914" s="88"/>
      <c r="Z914" s="89"/>
      <c r="AA914" s="89"/>
      <c r="AB914" s="89"/>
      <c r="AC914" s="90"/>
      <c r="AD914" s="88"/>
    </row>
    <row r="915" ht="15.75" customHeight="1">
      <c r="A915" s="108"/>
      <c r="B915" s="108"/>
      <c r="C915" s="108"/>
      <c r="D915" s="191"/>
      <c r="E915" s="78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80"/>
      <c r="Q915" s="78"/>
      <c r="R915" s="79"/>
      <c r="S915" s="79"/>
      <c r="T915" s="79"/>
      <c r="U915" s="79"/>
      <c r="V915" s="79"/>
      <c r="W915" s="79"/>
      <c r="X915" s="80"/>
      <c r="Y915" s="78"/>
      <c r="Z915" s="79"/>
      <c r="AA915" s="79"/>
      <c r="AB915" s="79"/>
      <c r="AC915" s="80"/>
      <c r="AD915" s="78"/>
    </row>
    <row r="916" ht="15.75" customHeight="1">
      <c r="A916" s="89"/>
      <c r="B916" s="89"/>
      <c r="C916" s="89"/>
      <c r="D916" s="90"/>
      <c r="E916" s="88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90"/>
      <c r="Q916" s="88"/>
      <c r="R916" s="89"/>
      <c r="S916" s="89"/>
      <c r="T916" s="89"/>
      <c r="U916" s="89"/>
      <c r="V916" s="89"/>
      <c r="W916" s="89"/>
      <c r="X916" s="90"/>
      <c r="Y916" s="88"/>
      <c r="Z916" s="89"/>
      <c r="AA916" s="89"/>
      <c r="AB916" s="89"/>
      <c r="AC916" s="90"/>
      <c r="AD916" s="88"/>
    </row>
    <row r="917" ht="15.75" customHeight="1">
      <c r="A917" s="108"/>
      <c r="B917" s="108"/>
      <c r="C917" s="108"/>
      <c r="D917" s="191"/>
      <c r="E917" s="78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80"/>
      <c r="Q917" s="78"/>
      <c r="R917" s="79"/>
      <c r="S917" s="79"/>
      <c r="T917" s="79"/>
      <c r="U917" s="79"/>
      <c r="V917" s="79"/>
      <c r="W917" s="79"/>
      <c r="X917" s="80"/>
      <c r="Y917" s="78"/>
      <c r="Z917" s="79"/>
      <c r="AA917" s="79"/>
      <c r="AB917" s="79"/>
      <c r="AC917" s="80"/>
      <c r="AD917" s="78"/>
    </row>
    <row r="918" ht="15.75" customHeight="1">
      <c r="A918" s="89"/>
      <c r="B918" s="89"/>
      <c r="C918" s="89"/>
      <c r="D918" s="90"/>
      <c r="E918" s="88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90"/>
      <c r="Q918" s="88"/>
      <c r="R918" s="89"/>
      <c r="S918" s="89"/>
      <c r="T918" s="89"/>
      <c r="U918" s="89"/>
      <c r="V918" s="89"/>
      <c r="W918" s="89"/>
      <c r="X918" s="90"/>
      <c r="Y918" s="88"/>
      <c r="Z918" s="89"/>
      <c r="AA918" s="89"/>
      <c r="AB918" s="89"/>
      <c r="AC918" s="90"/>
      <c r="AD918" s="88"/>
    </row>
    <row r="919" ht="15.75" customHeight="1">
      <c r="A919" s="108"/>
      <c r="B919" s="108"/>
      <c r="C919" s="108"/>
      <c r="D919" s="191"/>
      <c r="E919" s="78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80"/>
      <c r="Q919" s="78"/>
      <c r="R919" s="79"/>
      <c r="S919" s="79"/>
      <c r="T919" s="79"/>
      <c r="U919" s="79"/>
      <c r="V919" s="79"/>
      <c r="W919" s="79"/>
      <c r="X919" s="80"/>
      <c r="Y919" s="78"/>
      <c r="Z919" s="79"/>
      <c r="AA919" s="79"/>
      <c r="AB919" s="79"/>
      <c r="AC919" s="80"/>
      <c r="AD919" s="78"/>
    </row>
    <row r="920" ht="15.75" customHeight="1">
      <c r="A920" s="89"/>
      <c r="B920" s="89"/>
      <c r="C920" s="89"/>
      <c r="D920" s="90"/>
      <c r="E920" s="88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90"/>
      <c r="Q920" s="88"/>
      <c r="R920" s="89"/>
      <c r="S920" s="89"/>
      <c r="T920" s="89"/>
      <c r="U920" s="89"/>
      <c r="V920" s="89"/>
      <c r="W920" s="89"/>
      <c r="X920" s="90"/>
      <c r="Y920" s="88"/>
      <c r="Z920" s="89"/>
      <c r="AA920" s="89"/>
      <c r="AB920" s="89"/>
      <c r="AC920" s="90"/>
      <c r="AD920" s="88"/>
    </row>
    <row r="921" ht="15.75" customHeight="1">
      <c r="A921" s="108"/>
      <c r="B921" s="108"/>
      <c r="C921" s="108"/>
      <c r="D921" s="191"/>
      <c r="E921" s="78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80"/>
      <c r="Q921" s="78"/>
      <c r="R921" s="79"/>
      <c r="S921" s="79"/>
      <c r="T921" s="79"/>
      <c r="U921" s="79"/>
      <c r="V921" s="79"/>
      <c r="W921" s="79"/>
      <c r="X921" s="80"/>
      <c r="Y921" s="78"/>
      <c r="Z921" s="79"/>
      <c r="AA921" s="79"/>
      <c r="AB921" s="79"/>
      <c r="AC921" s="80"/>
      <c r="AD921" s="78"/>
    </row>
    <row r="922" ht="15.75" customHeight="1">
      <c r="A922" s="89"/>
      <c r="B922" s="89"/>
      <c r="C922" s="89"/>
      <c r="D922" s="90"/>
      <c r="E922" s="88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90"/>
      <c r="Q922" s="88"/>
      <c r="R922" s="89"/>
      <c r="S922" s="89"/>
      <c r="T922" s="89"/>
      <c r="U922" s="89"/>
      <c r="V922" s="89"/>
      <c r="W922" s="89"/>
      <c r="X922" s="90"/>
      <c r="Y922" s="88"/>
      <c r="Z922" s="89"/>
      <c r="AA922" s="89"/>
      <c r="AB922" s="89"/>
      <c r="AC922" s="90"/>
      <c r="AD922" s="88"/>
    </row>
    <row r="923" ht="15.75" customHeight="1">
      <c r="A923" s="108"/>
      <c r="B923" s="108"/>
      <c r="C923" s="108"/>
      <c r="D923" s="191"/>
      <c r="E923" s="78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80"/>
      <c r="Q923" s="78"/>
      <c r="R923" s="79"/>
      <c r="S923" s="79"/>
      <c r="T923" s="79"/>
      <c r="U923" s="79"/>
      <c r="V923" s="79"/>
      <c r="W923" s="79"/>
      <c r="X923" s="80"/>
      <c r="Y923" s="78"/>
      <c r="Z923" s="79"/>
      <c r="AA923" s="79"/>
      <c r="AB923" s="79"/>
      <c r="AC923" s="80"/>
      <c r="AD923" s="78"/>
    </row>
    <row r="924" ht="15.75" customHeight="1">
      <c r="A924" s="89"/>
      <c r="B924" s="89"/>
      <c r="C924" s="89"/>
      <c r="D924" s="90"/>
      <c r="E924" s="88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90"/>
      <c r="Q924" s="88"/>
      <c r="R924" s="89"/>
      <c r="S924" s="89"/>
      <c r="T924" s="89"/>
      <c r="U924" s="89"/>
      <c r="V924" s="89"/>
      <c r="W924" s="89"/>
      <c r="X924" s="90"/>
      <c r="Y924" s="88"/>
      <c r="Z924" s="89"/>
      <c r="AA924" s="89"/>
      <c r="AB924" s="89"/>
      <c r="AC924" s="90"/>
      <c r="AD924" s="88"/>
    </row>
    <row r="925" ht="15.75" customHeight="1">
      <c r="A925" s="108"/>
      <c r="B925" s="108"/>
      <c r="C925" s="108"/>
      <c r="D925" s="191"/>
      <c r="E925" s="78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80"/>
      <c r="Q925" s="78"/>
      <c r="R925" s="79"/>
      <c r="S925" s="79"/>
      <c r="T925" s="79"/>
      <c r="U925" s="79"/>
      <c r="V925" s="79"/>
      <c r="W925" s="79"/>
      <c r="X925" s="80"/>
      <c r="Y925" s="78"/>
      <c r="Z925" s="79"/>
      <c r="AA925" s="79"/>
      <c r="AB925" s="79"/>
      <c r="AC925" s="80"/>
      <c r="AD925" s="78"/>
    </row>
    <row r="926" ht="15.75" customHeight="1">
      <c r="A926" s="89"/>
      <c r="B926" s="89"/>
      <c r="C926" s="89"/>
      <c r="D926" s="90"/>
      <c r="E926" s="88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90"/>
      <c r="Q926" s="88"/>
      <c r="R926" s="89"/>
      <c r="S926" s="89"/>
      <c r="T926" s="89"/>
      <c r="U926" s="89"/>
      <c r="V926" s="89"/>
      <c r="W926" s="89"/>
      <c r="X926" s="90"/>
      <c r="Y926" s="88"/>
      <c r="Z926" s="89"/>
      <c r="AA926" s="89"/>
      <c r="AB926" s="89"/>
      <c r="AC926" s="90"/>
      <c r="AD926" s="88"/>
    </row>
    <row r="927" ht="15.75" customHeight="1">
      <c r="A927" s="108"/>
      <c r="B927" s="108"/>
      <c r="C927" s="108"/>
      <c r="D927" s="191"/>
      <c r="E927" s="78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80"/>
      <c r="Q927" s="78"/>
      <c r="R927" s="79"/>
      <c r="S927" s="79"/>
      <c r="T927" s="79"/>
      <c r="U927" s="79"/>
      <c r="V927" s="79"/>
      <c r="W927" s="79"/>
      <c r="X927" s="80"/>
      <c r="Y927" s="78"/>
      <c r="Z927" s="79"/>
      <c r="AA927" s="79"/>
      <c r="AB927" s="79"/>
      <c r="AC927" s="80"/>
      <c r="AD927" s="78"/>
    </row>
    <row r="928" ht="15.75" customHeight="1">
      <c r="A928" s="89"/>
      <c r="B928" s="89"/>
      <c r="C928" s="89"/>
      <c r="D928" s="90"/>
      <c r="E928" s="88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90"/>
      <c r="Q928" s="88"/>
      <c r="R928" s="89"/>
      <c r="S928" s="89"/>
      <c r="T928" s="89"/>
      <c r="U928" s="89"/>
      <c r="V928" s="89"/>
      <c r="W928" s="89"/>
      <c r="X928" s="90"/>
      <c r="Y928" s="88"/>
      <c r="Z928" s="89"/>
      <c r="AA928" s="89"/>
      <c r="AB928" s="89"/>
      <c r="AC928" s="90"/>
      <c r="AD928" s="88"/>
    </row>
    <row r="929" ht="15.75" customHeight="1">
      <c r="A929" s="108"/>
      <c r="B929" s="108"/>
      <c r="C929" s="108"/>
      <c r="D929" s="191"/>
      <c r="E929" s="78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80"/>
      <c r="Q929" s="78"/>
      <c r="R929" s="79"/>
      <c r="S929" s="79"/>
      <c r="T929" s="79"/>
      <c r="U929" s="79"/>
      <c r="V929" s="79"/>
      <c r="W929" s="79"/>
      <c r="X929" s="80"/>
      <c r="Y929" s="78"/>
      <c r="Z929" s="79"/>
      <c r="AA929" s="79"/>
      <c r="AB929" s="79"/>
      <c r="AC929" s="80"/>
      <c r="AD929" s="78"/>
    </row>
    <row r="930" ht="15.75" customHeight="1">
      <c r="A930" s="89"/>
      <c r="B930" s="89"/>
      <c r="C930" s="89"/>
      <c r="D930" s="90"/>
      <c r="E930" s="88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90"/>
      <c r="Q930" s="88"/>
      <c r="R930" s="89"/>
      <c r="S930" s="89"/>
      <c r="T930" s="89"/>
      <c r="U930" s="89"/>
      <c r="V930" s="89"/>
      <c r="W930" s="89"/>
      <c r="X930" s="90"/>
      <c r="Y930" s="88"/>
      <c r="Z930" s="89"/>
      <c r="AA930" s="89"/>
      <c r="AB930" s="89"/>
      <c r="AC930" s="90"/>
      <c r="AD930" s="88"/>
    </row>
    <row r="931" ht="15.75" customHeight="1">
      <c r="A931" s="108"/>
      <c r="B931" s="108"/>
      <c r="C931" s="108"/>
      <c r="D931" s="191"/>
      <c r="E931" s="78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80"/>
      <c r="Q931" s="78"/>
      <c r="R931" s="79"/>
      <c r="S931" s="79"/>
      <c r="T931" s="79"/>
      <c r="U931" s="79"/>
      <c r="V931" s="79"/>
      <c r="W931" s="79"/>
      <c r="X931" s="80"/>
      <c r="Y931" s="78"/>
      <c r="Z931" s="79"/>
      <c r="AA931" s="79"/>
      <c r="AB931" s="79"/>
      <c r="AC931" s="80"/>
      <c r="AD931" s="78"/>
    </row>
  </sheetData>
  <customSheetViews>
    <customSheetView guid="{69F00490-06D2-4830-BBAB-85F01D2112F8}" filter="1" showAutoFilter="1">
      <autoFilter ref="$A$1:$D$732"/>
      <extLst>
        <ext uri="GoogleSheetsCustomDataVersion1">
          <go:sheetsCustomData xmlns:go="http://customooxmlschemas.google.com/" filterViewId="1525177988"/>
        </ext>
      </extLst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8.0"/>
    <col customWidth="1" min="6" max="6" width="7.57"/>
    <col customWidth="1" min="7" max="7" width="6.43"/>
    <col customWidth="1" min="8" max="8" width="7.86"/>
    <col customWidth="1" min="9" max="9" width="7.0"/>
    <col customWidth="1" min="10" max="10" width="10.43"/>
    <col customWidth="1" min="11" max="11" width="6.57"/>
    <col customWidth="1" min="12" max="12" width="8.71"/>
    <col customWidth="1" min="13" max="13" width="10.14"/>
    <col customWidth="1" min="14" max="14" width="7.0"/>
    <col customWidth="1" min="15" max="15" width="6.86"/>
    <col customWidth="1" min="16" max="16" width="7.0"/>
    <col customWidth="1" min="17" max="17" width="10.86"/>
    <col customWidth="1" min="18" max="18" width="10.57"/>
    <col customWidth="1" min="19" max="19" width="8.57"/>
    <col customWidth="1" min="20" max="20" width="7.14"/>
    <col customWidth="1" min="21" max="21" width="6.0"/>
    <col customWidth="1" min="22" max="22" width="6.29"/>
    <col customWidth="1" min="23" max="23" width="6.71"/>
    <col customWidth="1" min="24" max="24" width="9.0"/>
    <col customWidth="1" min="25" max="25" width="8.86"/>
    <col customWidth="1" min="26" max="26" width="7.86"/>
    <col customWidth="1" min="27" max="27" width="12.29"/>
    <col customWidth="1" min="28" max="28" width="9.14"/>
    <col customWidth="1" min="30" max="30" width="30.0"/>
  </cols>
  <sheetData>
    <row r="1">
      <c r="A1" s="56" t="s">
        <v>0</v>
      </c>
      <c r="B1" s="57" t="s">
        <v>17</v>
      </c>
      <c r="C1" s="58" t="s">
        <v>2</v>
      </c>
      <c r="D1" s="59" t="s">
        <v>3</v>
      </c>
      <c r="E1" s="60" t="s">
        <v>4</v>
      </c>
      <c r="F1" s="56" t="s">
        <v>5</v>
      </c>
      <c r="G1" s="61" t="s">
        <v>7</v>
      </c>
      <c r="H1" s="56" t="s">
        <v>8</v>
      </c>
      <c r="I1" s="56" t="s">
        <v>9</v>
      </c>
      <c r="J1" s="56" t="s">
        <v>27</v>
      </c>
      <c r="K1" s="56" t="s">
        <v>10</v>
      </c>
      <c r="L1" s="56" t="s">
        <v>26</v>
      </c>
      <c r="M1" s="56" t="s">
        <v>29</v>
      </c>
      <c r="N1" s="56" t="s">
        <v>23</v>
      </c>
      <c r="O1" s="56" t="s">
        <v>30</v>
      </c>
      <c r="P1" s="62" t="s">
        <v>15</v>
      </c>
      <c r="Q1" s="60" t="s">
        <v>16</v>
      </c>
      <c r="R1" s="56" t="s">
        <v>18</v>
      </c>
      <c r="S1" s="56" t="s">
        <v>6</v>
      </c>
      <c r="T1" s="56" t="s">
        <v>19</v>
      </c>
      <c r="U1" s="56" t="s">
        <v>20</v>
      </c>
      <c r="V1" s="56" t="s">
        <v>21</v>
      </c>
      <c r="W1" s="56" t="s">
        <v>22</v>
      </c>
      <c r="X1" s="62" t="s">
        <v>31</v>
      </c>
      <c r="Y1" s="60" t="s">
        <v>32</v>
      </c>
      <c r="Z1" s="56" t="s">
        <v>33</v>
      </c>
      <c r="AA1" s="56" t="s">
        <v>34</v>
      </c>
      <c r="AB1" s="56" t="s">
        <v>35</v>
      </c>
      <c r="AC1" s="62" t="s">
        <v>36</v>
      </c>
      <c r="AD1" s="60" t="s">
        <v>37</v>
      </c>
    </row>
    <row r="2">
      <c r="A2" s="8" t="s">
        <v>58</v>
      </c>
      <c r="B2" s="64">
        <v>44562.0</v>
      </c>
      <c r="C2" s="65">
        <v>0.375</v>
      </c>
      <c r="D2" s="66">
        <v>0.5</v>
      </c>
      <c r="E2" s="67">
        <v>30.1</v>
      </c>
      <c r="F2" s="68">
        <v>21.4</v>
      </c>
      <c r="G2" s="68">
        <v>26.4</v>
      </c>
      <c r="H2" s="68">
        <v>25.0</v>
      </c>
      <c r="I2" s="68">
        <v>2.7</v>
      </c>
      <c r="J2" s="68" t="s">
        <v>61</v>
      </c>
      <c r="K2" s="68">
        <v>27.6</v>
      </c>
      <c r="L2" s="68">
        <v>4.5</v>
      </c>
      <c r="M2" s="68"/>
      <c r="N2" s="68">
        <v>69.94</v>
      </c>
      <c r="O2" s="68"/>
      <c r="P2" s="69"/>
      <c r="Q2" s="133">
        <f>E4</f>
        <v>32.6</v>
      </c>
      <c r="R2" s="134">
        <f>F2</f>
        <v>21.4</v>
      </c>
      <c r="S2" s="22">
        <f>(Q2+R2)/2</f>
        <v>27</v>
      </c>
      <c r="T2" s="134">
        <f>IF(H2="","",6.1078*(10^(((7.5*H2)/(237.3+H2)))))</f>
        <v>31.67489286</v>
      </c>
      <c r="U2" s="103">
        <f t="shared" ref="U2:U461" si="1">IF(T2="","",T2-(0.8*(G2-H2)))</f>
        <v>30.55489286</v>
      </c>
      <c r="V2" s="134">
        <f>IF(G2="","",6.1078*(10^(((7.5*G2)/(237.3+G2)))))</f>
        <v>34.41422945</v>
      </c>
      <c r="W2" s="134">
        <f>IF(V2="","",(U2/V2)*100)</f>
        <v>88.78563707</v>
      </c>
      <c r="X2" s="135">
        <f>67.48+L2-N2</f>
        <v>2.04</v>
      </c>
      <c r="Y2" s="70"/>
      <c r="Z2" s="71">
        <v>1.0</v>
      </c>
      <c r="AA2" s="71">
        <v>1.0</v>
      </c>
      <c r="AB2" s="71">
        <v>2.0</v>
      </c>
      <c r="AC2" s="72">
        <v>2.0</v>
      </c>
      <c r="AD2" s="73"/>
    </row>
    <row r="3" ht="18.0" customHeight="1">
      <c r="A3" s="4" t="s">
        <v>58</v>
      </c>
      <c r="B3" s="29">
        <v>44562.0</v>
      </c>
      <c r="C3" s="3">
        <v>0.625</v>
      </c>
      <c r="D3" s="74">
        <v>0.75</v>
      </c>
      <c r="E3" s="75"/>
      <c r="F3" s="76"/>
      <c r="G3" s="76"/>
      <c r="H3" s="76"/>
      <c r="I3" s="76"/>
      <c r="J3" s="76"/>
      <c r="K3" s="76"/>
      <c r="L3" s="76"/>
      <c r="M3" s="76"/>
      <c r="N3" s="76"/>
      <c r="O3" s="76"/>
      <c r="P3" s="77"/>
      <c r="Q3" s="78"/>
      <c r="R3" s="79"/>
      <c r="S3" s="79"/>
      <c r="T3" s="79"/>
      <c r="U3" s="103" t="str">
        <f t="shared" si="1"/>
        <v/>
      </c>
      <c r="V3" s="79"/>
      <c r="W3" s="79"/>
      <c r="X3" s="80"/>
      <c r="Y3" s="81"/>
      <c r="Z3" s="82"/>
      <c r="AA3" s="82"/>
      <c r="AB3" s="82"/>
      <c r="AC3" s="83"/>
      <c r="AD3" s="78"/>
    </row>
    <row r="4">
      <c r="A4" s="8" t="s">
        <v>60</v>
      </c>
      <c r="B4" s="9">
        <v>44563.0</v>
      </c>
      <c r="C4" s="10">
        <v>0.375</v>
      </c>
      <c r="D4" s="84">
        <v>0.5</v>
      </c>
      <c r="E4" s="85">
        <v>32.6</v>
      </c>
      <c r="F4" s="86">
        <v>21.8</v>
      </c>
      <c r="G4" s="86">
        <v>27.0</v>
      </c>
      <c r="H4" s="86">
        <v>25.4</v>
      </c>
      <c r="I4" s="86">
        <v>1.3</v>
      </c>
      <c r="J4" s="86" t="s">
        <v>70</v>
      </c>
      <c r="K4" s="86">
        <v>27.5</v>
      </c>
      <c r="L4" s="86">
        <v>8.0</v>
      </c>
      <c r="M4" s="86"/>
      <c r="N4" s="86">
        <v>72.8</v>
      </c>
      <c r="O4" s="86"/>
      <c r="P4" s="87"/>
      <c r="Q4" s="133">
        <f>E6</f>
        <v>33.2</v>
      </c>
      <c r="R4" s="134">
        <f>F4</f>
        <v>21.8</v>
      </c>
      <c r="S4" s="22">
        <f>(Q4+R4)/2</f>
        <v>27.5</v>
      </c>
      <c r="T4" s="134">
        <f>IF(H4="","",6.1078*(10^(((7.5*H4)/(237.3+H4)))))</f>
        <v>32.43744129</v>
      </c>
      <c r="U4" s="103">
        <f t="shared" si="1"/>
        <v>31.15744129</v>
      </c>
      <c r="V4" s="134">
        <f>IF(G4="","",6.1078*(10^(((7.5*G4)/(237.3+G4)))))</f>
        <v>35.65000614</v>
      </c>
      <c r="W4" s="134">
        <f>IF(V4="","",(U4/V4)*100)</f>
        <v>87.39813723</v>
      </c>
      <c r="X4" s="135">
        <f>N2+L4-N4</f>
        <v>5.14</v>
      </c>
      <c r="Y4" s="91"/>
      <c r="Z4" s="92">
        <v>1.0</v>
      </c>
      <c r="AA4" s="92">
        <v>1.0</v>
      </c>
      <c r="AB4" s="92">
        <v>2.0</v>
      </c>
      <c r="AC4" s="93">
        <v>2.0</v>
      </c>
      <c r="AD4" s="88"/>
    </row>
    <row r="5">
      <c r="A5" s="4" t="s">
        <v>60</v>
      </c>
      <c r="B5" s="29">
        <v>44563.0</v>
      </c>
      <c r="C5" s="3">
        <v>0.625</v>
      </c>
      <c r="D5" s="74">
        <v>0.75</v>
      </c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78"/>
      <c r="R5" s="79"/>
      <c r="S5" s="79"/>
      <c r="T5" s="79"/>
      <c r="U5" s="103" t="str">
        <f t="shared" si="1"/>
        <v/>
      </c>
      <c r="V5" s="79"/>
      <c r="W5" s="79"/>
      <c r="X5" s="80"/>
      <c r="Y5" s="81"/>
      <c r="Z5" s="82"/>
      <c r="AA5" s="82"/>
      <c r="AB5" s="82"/>
      <c r="AC5" s="83"/>
      <c r="AD5" s="78"/>
    </row>
    <row r="6">
      <c r="A6" s="8" t="s">
        <v>64</v>
      </c>
      <c r="B6" s="9">
        <v>44564.0</v>
      </c>
      <c r="C6" s="10">
        <v>0.375</v>
      </c>
      <c r="D6" s="84">
        <v>0.5</v>
      </c>
      <c r="E6" s="85">
        <v>33.2</v>
      </c>
      <c r="F6" s="86">
        <v>21.6</v>
      </c>
      <c r="G6" s="86">
        <v>26.0</v>
      </c>
      <c r="H6" s="86">
        <v>25.0</v>
      </c>
      <c r="I6" s="86">
        <v>0.7</v>
      </c>
      <c r="J6" s="86" t="s">
        <v>70</v>
      </c>
      <c r="K6" s="86">
        <v>28.0</v>
      </c>
      <c r="L6" s="86">
        <v>30.25</v>
      </c>
      <c r="M6" s="86"/>
      <c r="N6" s="86">
        <v>92.97</v>
      </c>
      <c r="O6" s="86"/>
      <c r="P6" s="87"/>
      <c r="Q6" s="133">
        <f>E8</f>
        <v>30.1</v>
      </c>
      <c r="R6" s="134">
        <f>F6</f>
        <v>21.6</v>
      </c>
      <c r="S6" s="22">
        <f>(Q6+R6)/2</f>
        <v>25.85</v>
      </c>
      <c r="T6" s="134">
        <f>IF(H6="","",6.1078*(10^(((7.5*H6)/(237.3+H6)))))</f>
        <v>31.67489286</v>
      </c>
      <c r="U6" s="103">
        <f t="shared" si="1"/>
        <v>30.87489286</v>
      </c>
      <c r="V6" s="134">
        <f>IF(G6="","",6.1078*(10^(((7.5*G6)/(237.3+G6)))))</f>
        <v>33.61126698</v>
      </c>
      <c r="W6" s="134">
        <f>IF(V6="","",(U6/V6)*100)</f>
        <v>91.85875937</v>
      </c>
      <c r="X6" s="135">
        <f>N4+L6-N6</f>
        <v>10.08</v>
      </c>
      <c r="Y6" s="91"/>
      <c r="Z6" s="92">
        <v>1.0</v>
      </c>
      <c r="AA6" s="92">
        <v>1.0</v>
      </c>
      <c r="AB6" s="92">
        <v>2.0</v>
      </c>
      <c r="AC6" s="93">
        <v>3.0</v>
      </c>
      <c r="AD6" s="88"/>
    </row>
    <row r="7">
      <c r="A7" s="4" t="s">
        <v>64</v>
      </c>
      <c r="B7" s="29">
        <v>44564.0</v>
      </c>
      <c r="C7" s="3">
        <v>0.625</v>
      </c>
      <c r="D7" s="74">
        <v>0.75</v>
      </c>
      <c r="E7" s="75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  <c r="Q7" s="78"/>
      <c r="R7" s="79"/>
      <c r="S7" s="79"/>
      <c r="T7" s="79"/>
      <c r="U7" s="103" t="str">
        <f t="shared" si="1"/>
        <v/>
      </c>
      <c r="V7" s="79"/>
      <c r="W7" s="79"/>
      <c r="X7" s="80"/>
      <c r="Y7" s="81"/>
      <c r="Z7" s="82"/>
      <c r="AA7" s="82"/>
      <c r="AB7" s="82"/>
      <c r="AC7" s="83"/>
      <c r="AD7" s="78"/>
    </row>
    <row r="8">
      <c r="A8" s="8" t="s">
        <v>68</v>
      </c>
      <c r="B8" s="9">
        <v>44565.0</v>
      </c>
      <c r="C8" s="10">
        <v>0.375</v>
      </c>
      <c r="D8" s="84">
        <v>0.5</v>
      </c>
      <c r="E8" s="85">
        <v>30.1</v>
      </c>
      <c r="F8" s="86">
        <v>20.6</v>
      </c>
      <c r="G8" s="86">
        <v>26.6</v>
      </c>
      <c r="H8" s="86">
        <v>25.0</v>
      </c>
      <c r="I8" s="86">
        <v>2.2</v>
      </c>
      <c r="J8" s="86" t="s">
        <v>54</v>
      </c>
      <c r="K8" s="86">
        <v>26.4</v>
      </c>
      <c r="L8" s="86">
        <v>2.25</v>
      </c>
      <c r="M8" s="86"/>
      <c r="N8" s="86">
        <v>95.08</v>
      </c>
      <c r="O8" s="86">
        <v>74.34</v>
      </c>
      <c r="P8" s="87"/>
      <c r="Q8" s="26">
        <f>E10</f>
        <v>31.6</v>
      </c>
      <c r="R8" s="22">
        <f>F8</f>
        <v>20.6</v>
      </c>
      <c r="S8" s="22">
        <f>(Q8+R8)/2</f>
        <v>26.1</v>
      </c>
      <c r="T8" s="22">
        <f>IF(H8="","",6.1078*(10^(((7.5*H8)/(237.3+H8)))))</f>
        <v>31.67489286</v>
      </c>
      <c r="U8" s="103">
        <f t="shared" si="1"/>
        <v>30.39489286</v>
      </c>
      <c r="V8" s="22">
        <f>IF(G8="","",6.1078*(10^(((7.5*G8)/(237.3+G8)))))</f>
        <v>34.82194116</v>
      </c>
      <c r="W8" s="22">
        <f>IF(V8="","",(U8/V8)*100)</f>
        <v>87.28661253</v>
      </c>
      <c r="X8" s="93">
        <v>0.11</v>
      </c>
      <c r="Y8" s="91"/>
      <c r="Z8" s="92">
        <v>1.0</v>
      </c>
      <c r="AA8" s="92">
        <v>1.0</v>
      </c>
      <c r="AB8" s="92">
        <v>1.0</v>
      </c>
      <c r="AC8" s="93">
        <v>3.0</v>
      </c>
      <c r="AD8" s="88"/>
    </row>
    <row r="9">
      <c r="A9" s="4" t="s">
        <v>68</v>
      </c>
      <c r="B9" s="55">
        <v>44565.0</v>
      </c>
      <c r="C9" s="3">
        <v>0.625</v>
      </c>
      <c r="D9" s="74">
        <v>0.75</v>
      </c>
      <c r="E9" s="75"/>
      <c r="F9" s="76"/>
      <c r="G9" s="76"/>
      <c r="H9" s="76"/>
      <c r="I9" s="76"/>
      <c r="J9" s="76"/>
      <c r="K9" s="76"/>
      <c r="L9" s="76"/>
      <c r="M9" s="76"/>
      <c r="N9" s="76"/>
      <c r="O9" s="76"/>
      <c r="P9" s="77"/>
      <c r="Q9" s="78"/>
      <c r="R9" s="79"/>
      <c r="S9" s="79"/>
      <c r="T9" s="79"/>
      <c r="U9" s="103" t="str">
        <f t="shared" si="1"/>
        <v/>
      </c>
      <c r="V9" s="79"/>
      <c r="W9" s="79"/>
      <c r="X9" s="80"/>
      <c r="Y9" s="81"/>
      <c r="Z9" s="82"/>
      <c r="AA9" s="82"/>
      <c r="AB9" s="82"/>
      <c r="AC9" s="83"/>
      <c r="AD9" s="78"/>
    </row>
    <row r="10">
      <c r="A10" s="8" t="s">
        <v>38</v>
      </c>
      <c r="B10" s="9">
        <v>44566.0</v>
      </c>
      <c r="C10" s="10">
        <v>0.375</v>
      </c>
      <c r="D10" s="84">
        <v>0.5</v>
      </c>
      <c r="E10" s="85">
        <v>31.6</v>
      </c>
      <c r="F10" s="86">
        <v>22.0</v>
      </c>
      <c r="G10" s="86">
        <v>27.6</v>
      </c>
      <c r="H10" s="86">
        <v>25.6</v>
      </c>
      <c r="I10" s="86">
        <v>2.1</v>
      </c>
      <c r="J10" s="86" t="s">
        <v>61</v>
      </c>
      <c r="K10" s="86">
        <v>27.2</v>
      </c>
      <c r="L10" s="86">
        <v>0.75</v>
      </c>
      <c r="M10" s="86"/>
      <c r="N10" s="86">
        <v>71.5</v>
      </c>
      <c r="O10" s="86"/>
      <c r="P10" s="87"/>
      <c r="Q10" s="133">
        <f>E12</f>
        <v>31</v>
      </c>
      <c r="R10" s="134">
        <f>F10</f>
        <v>22</v>
      </c>
      <c r="S10" s="22">
        <f>(Q10+R10)/2</f>
        <v>26.5</v>
      </c>
      <c r="T10" s="134">
        <f>IF(H10="","",6.1078*(10^(((7.5*H10)/(237.3+H10)))))</f>
        <v>32.82468122</v>
      </c>
      <c r="U10" s="103">
        <f t="shared" si="1"/>
        <v>31.22468122</v>
      </c>
      <c r="V10" s="134">
        <f>IF(G10="","",6.1078*(10^(((7.5*G10)/(237.3+G10)))))</f>
        <v>36.92425667</v>
      </c>
      <c r="W10" s="134">
        <f>IF(V10="","",(U10/V10)*100)</f>
        <v>84.56414301</v>
      </c>
      <c r="X10" s="135">
        <f>O8+L10-N10</f>
        <v>3.59</v>
      </c>
      <c r="Y10" s="91"/>
      <c r="Z10" s="92">
        <v>1.0</v>
      </c>
      <c r="AA10" s="92">
        <v>1.0</v>
      </c>
      <c r="AB10" s="92">
        <v>3.0</v>
      </c>
      <c r="AC10" s="93">
        <v>3.0</v>
      </c>
      <c r="AD10" s="88"/>
    </row>
    <row r="11">
      <c r="A11" s="4" t="s">
        <v>38</v>
      </c>
      <c r="B11" s="29">
        <v>44566.0</v>
      </c>
      <c r="C11" s="3">
        <v>0.625</v>
      </c>
      <c r="D11" s="74">
        <v>0.75</v>
      </c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Q11" s="78"/>
      <c r="R11" s="79"/>
      <c r="S11" s="79"/>
      <c r="T11" s="79"/>
      <c r="U11" s="103" t="str">
        <f t="shared" si="1"/>
        <v/>
      </c>
      <c r="V11" s="79"/>
      <c r="W11" s="79"/>
      <c r="X11" s="80"/>
      <c r="Y11" s="81"/>
      <c r="Z11" s="82"/>
      <c r="AA11" s="82"/>
      <c r="AB11" s="82"/>
      <c r="AC11" s="83"/>
      <c r="AD11" s="78"/>
    </row>
    <row r="12">
      <c r="A12" s="8" t="s">
        <v>48</v>
      </c>
      <c r="B12" s="9">
        <v>44567.0</v>
      </c>
      <c r="C12" s="10">
        <v>0.375</v>
      </c>
      <c r="D12" s="84">
        <v>0.5</v>
      </c>
      <c r="E12" s="85">
        <v>31.0</v>
      </c>
      <c r="F12" s="86">
        <v>21.6</v>
      </c>
      <c r="G12" s="86">
        <v>26.2</v>
      </c>
      <c r="H12" s="86">
        <v>25.0</v>
      </c>
      <c r="I12" s="86">
        <v>1.8</v>
      </c>
      <c r="J12" s="86" t="s">
        <v>81</v>
      </c>
      <c r="K12" s="86"/>
      <c r="L12" s="86">
        <v>4.25</v>
      </c>
      <c r="M12" s="86"/>
      <c r="N12" s="86">
        <v>73.94</v>
      </c>
      <c r="O12" s="86"/>
      <c r="P12" s="87"/>
      <c r="Q12" s="133">
        <f>E14</f>
        <v>31.8</v>
      </c>
      <c r="R12" s="134">
        <f>F12</f>
        <v>21.6</v>
      </c>
      <c r="S12" s="22">
        <f>(Q12+R12)/2</f>
        <v>26.7</v>
      </c>
      <c r="T12" s="134">
        <f>IF(H12="","",6.1078*(10^(((7.5*H12)/(237.3+H12)))))</f>
        <v>31.67489286</v>
      </c>
      <c r="U12" s="103">
        <f t="shared" si="1"/>
        <v>30.71489286</v>
      </c>
      <c r="V12" s="134">
        <f>IF(G12="","",6.1078*(10^(((7.5*G12)/(237.3+G12)))))</f>
        <v>34.01068335</v>
      </c>
      <c r="W12" s="134">
        <f>IF(V12="","",(U12/V12)*100)</f>
        <v>90.30954347</v>
      </c>
      <c r="X12" s="135">
        <f>N10+L12-N12</f>
        <v>1.81</v>
      </c>
      <c r="Y12" s="91"/>
      <c r="Z12" s="92"/>
      <c r="AA12" s="92"/>
      <c r="AB12" s="92"/>
      <c r="AC12" s="93"/>
      <c r="AD12" s="88"/>
    </row>
    <row r="13">
      <c r="A13" s="4" t="s">
        <v>48</v>
      </c>
      <c r="B13" s="29">
        <v>44567.0</v>
      </c>
      <c r="C13" s="3">
        <v>0.625</v>
      </c>
      <c r="D13" s="74">
        <v>0.75</v>
      </c>
      <c r="E13" s="75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7"/>
      <c r="Q13" s="78"/>
      <c r="R13" s="79"/>
      <c r="S13" s="79"/>
      <c r="T13" s="79"/>
      <c r="U13" s="103" t="str">
        <f t="shared" si="1"/>
        <v/>
      </c>
      <c r="V13" s="79"/>
      <c r="W13" s="79"/>
      <c r="X13" s="80"/>
      <c r="Y13" s="81"/>
      <c r="Z13" s="82"/>
      <c r="AA13" s="82"/>
      <c r="AB13" s="82"/>
      <c r="AC13" s="83"/>
      <c r="AD13" s="78"/>
    </row>
    <row r="14">
      <c r="A14" s="8" t="s">
        <v>53</v>
      </c>
      <c r="B14" s="9">
        <v>44568.0</v>
      </c>
      <c r="C14" s="10">
        <v>0.375</v>
      </c>
      <c r="D14" s="84">
        <v>0.5</v>
      </c>
      <c r="E14" s="85">
        <v>31.8</v>
      </c>
      <c r="F14" s="86">
        <v>21.8</v>
      </c>
      <c r="G14" s="86">
        <v>29.0</v>
      </c>
      <c r="H14" s="86">
        <v>27.0</v>
      </c>
      <c r="I14" s="86">
        <v>1.6</v>
      </c>
      <c r="J14" s="86" t="s">
        <v>81</v>
      </c>
      <c r="K14" s="86">
        <v>28.8</v>
      </c>
      <c r="L14" s="86">
        <v>0.0</v>
      </c>
      <c r="M14" s="86"/>
      <c r="N14" s="86">
        <v>70.84</v>
      </c>
      <c r="O14" s="86"/>
      <c r="P14" s="87"/>
      <c r="Q14" s="26">
        <f>E16</f>
        <v>32.4</v>
      </c>
      <c r="R14" s="22">
        <f>F14</f>
        <v>21.8</v>
      </c>
      <c r="S14" s="22">
        <f>(Q14+R14)/2</f>
        <v>27.1</v>
      </c>
      <c r="T14" s="22">
        <f>IF(H14="","",6.1078*(10^(((7.5*H14)/(237.3+H14)))))</f>
        <v>35.65000614</v>
      </c>
      <c r="U14" s="103">
        <f t="shared" si="1"/>
        <v>34.05000614</v>
      </c>
      <c r="V14" s="22">
        <f>IF(G14="","",6.1078*(10^(((7.5*G14)/(237.3+G14)))))</f>
        <v>40.05279577</v>
      </c>
      <c r="W14" s="22">
        <f>IF(V14="","",(U14/V14)*100)</f>
        <v>85.01280743</v>
      </c>
      <c r="X14" s="87">
        <f>N12+L14-N14</f>
        <v>3.1</v>
      </c>
      <c r="Y14" s="91"/>
      <c r="Z14" s="92">
        <v>1.0</v>
      </c>
      <c r="AA14" s="92">
        <v>1.0</v>
      </c>
      <c r="AB14" s="92">
        <v>3.0</v>
      </c>
      <c r="AC14" s="93">
        <v>3.0</v>
      </c>
      <c r="AD14" s="88"/>
    </row>
    <row r="15">
      <c r="A15" s="4" t="s">
        <v>53</v>
      </c>
      <c r="B15" s="29">
        <v>44568.0</v>
      </c>
      <c r="C15" s="3">
        <v>0.625</v>
      </c>
      <c r="D15" s="74">
        <v>0.75</v>
      </c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7"/>
      <c r="Q15" s="78"/>
      <c r="R15" s="79"/>
      <c r="S15" s="79"/>
      <c r="T15" s="79"/>
      <c r="U15" s="103" t="str">
        <f t="shared" si="1"/>
        <v/>
      </c>
      <c r="V15" s="79"/>
      <c r="W15" s="79"/>
      <c r="X15" s="80"/>
      <c r="Y15" s="81"/>
      <c r="Z15" s="82"/>
      <c r="AA15" s="82"/>
      <c r="AB15" s="82"/>
      <c r="AC15" s="83"/>
      <c r="AD15" s="78"/>
    </row>
    <row r="16">
      <c r="A16" s="8" t="s">
        <v>58</v>
      </c>
      <c r="B16" s="9">
        <v>44569.0</v>
      </c>
      <c r="C16" s="10">
        <v>0.375</v>
      </c>
      <c r="D16" s="84">
        <v>0.5</v>
      </c>
      <c r="E16" s="85">
        <v>32.4</v>
      </c>
      <c r="F16" s="86">
        <v>21.0</v>
      </c>
      <c r="G16" s="86">
        <v>28.6</v>
      </c>
      <c r="H16" s="86">
        <v>26.2</v>
      </c>
      <c r="I16" s="86">
        <v>1.1</v>
      </c>
      <c r="J16" s="86" t="s">
        <v>61</v>
      </c>
      <c r="K16" s="86">
        <v>28.7</v>
      </c>
      <c r="L16" s="86">
        <v>5.75</v>
      </c>
      <c r="M16" s="86"/>
      <c r="N16" s="86">
        <v>71.14</v>
      </c>
      <c r="O16" s="86"/>
      <c r="P16" s="87"/>
      <c r="Q16" s="26">
        <f>E18</f>
        <v>32</v>
      </c>
      <c r="R16" s="22">
        <f>F16</f>
        <v>21</v>
      </c>
      <c r="S16" s="22">
        <f>(Q16+R16)/2</f>
        <v>26.5</v>
      </c>
      <c r="T16" s="22">
        <f>IF(H16="","",6.1078*(10^(((7.5*H16)/(237.3+H16)))))</f>
        <v>34.01068335</v>
      </c>
      <c r="U16" s="103">
        <f t="shared" si="1"/>
        <v>32.09068335</v>
      </c>
      <c r="V16" s="22">
        <f>IF(G16="","",6.1078*(10^(((7.5*G16)/(237.3+G16)))))</f>
        <v>39.13623594</v>
      </c>
      <c r="W16" s="22">
        <f>IF(V16="","",(U16/V16)*100)</f>
        <v>81.99736785</v>
      </c>
      <c r="X16" s="87">
        <f>N14+L16-N16</f>
        <v>5.45</v>
      </c>
      <c r="Y16" s="91"/>
      <c r="Z16" s="92">
        <v>1.0</v>
      </c>
      <c r="AA16" s="92">
        <v>1.0</v>
      </c>
      <c r="AB16" s="92">
        <v>3.0</v>
      </c>
      <c r="AC16" s="93">
        <v>2.0</v>
      </c>
      <c r="AD16" s="88"/>
    </row>
    <row r="17">
      <c r="A17" s="4" t="s">
        <v>58</v>
      </c>
      <c r="B17" s="29">
        <v>44569.0</v>
      </c>
      <c r="C17" s="3">
        <v>0.625</v>
      </c>
      <c r="D17" s="74">
        <v>0.75</v>
      </c>
      <c r="E17" s="75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7"/>
      <c r="Q17" s="78"/>
      <c r="R17" s="79"/>
      <c r="S17" s="79"/>
      <c r="T17" s="79"/>
      <c r="U17" s="103" t="str">
        <f t="shared" si="1"/>
        <v/>
      </c>
      <c r="V17" s="79"/>
      <c r="W17" s="79"/>
      <c r="X17" s="80"/>
      <c r="Y17" s="81"/>
      <c r="Z17" s="82"/>
      <c r="AA17" s="82"/>
      <c r="AB17" s="82"/>
      <c r="AC17" s="83"/>
      <c r="AD17" s="78"/>
    </row>
    <row r="18">
      <c r="A18" s="8" t="s">
        <v>60</v>
      </c>
      <c r="B18" s="9">
        <v>44570.0</v>
      </c>
      <c r="C18" s="10">
        <v>0.375</v>
      </c>
      <c r="D18" s="84">
        <v>0.5</v>
      </c>
      <c r="E18" s="85">
        <v>32.0</v>
      </c>
      <c r="F18" s="86">
        <v>22.2</v>
      </c>
      <c r="G18" s="86">
        <v>24.8</v>
      </c>
      <c r="H18" s="86">
        <v>24.0</v>
      </c>
      <c r="I18" s="86">
        <v>0.7</v>
      </c>
      <c r="J18" s="86" t="s">
        <v>74</v>
      </c>
      <c r="K18" s="86">
        <v>27.3</v>
      </c>
      <c r="L18" s="86">
        <v>10.5</v>
      </c>
      <c r="M18" s="86"/>
      <c r="N18" s="86">
        <v>77.64</v>
      </c>
      <c r="O18" s="86"/>
      <c r="P18" s="87"/>
      <c r="Q18" s="26">
        <f>E20</f>
        <v>28.6</v>
      </c>
      <c r="R18" s="22">
        <f>F18</f>
        <v>22.2</v>
      </c>
      <c r="S18" s="22">
        <f>(Q18+R18)/2</f>
        <v>25.4</v>
      </c>
      <c r="T18" s="22">
        <f>IF(H18="","",6.1078*(10^(((7.5*H18)/(237.3+H18)))))</f>
        <v>29.83652107</v>
      </c>
      <c r="U18" s="103">
        <f t="shared" si="1"/>
        <v>29.19652107</v>
      </c>
      <c r="V18" s="22">
        <f>IF(G18="","",6.1078*(10^(((7.5*G18)/(237.3+G18)))))</f>
        <v>31.29951528</v>
      </c>
      <c r="W18" s="22">
        <f>IF(V18="","",(U18/V18)*100)</f>
        <v>93.28106459</v>
      </c>
      <c r="X18" s="87">
        <f>N16+L18-N18</f>
        <v>4</v>
      </c>
      <c r="Y18" s="91"/>
      <c r="Z18" s="92">
        <v>2.0</v>
      </c>
      <c r="AA18" s="92">
        <v>1.0</v>
      </c>
      <c r="AB18" s="92">
        <v>3.0</v>
      </c>
      <c r="AC18" s="93">
        <v>3.0</v>
      </c>
      <c r="AD18" s="88"/>
    </row>
    <row r="19">
      <c r="A19" s="4" t="s">
        <v>60</v>
      </c>
      <c r="B19" s="29">
        <v>44570.0</v>
      </c>
      <c r="C19" s="3">
        <v>0.625</v>
      </c>
      <c r="D19" s="74">
        <v>0.75</v>
      </c>
      <c r="E19" s="75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78"/>
      <c r="R19" s="79"/>
      <c r="S19" s="79"/>
      <c r="T19" s="79"/>
      <c r="U19" s="103" t="str">
        <f t="shared" si="1"/>
        <v/>
      </c>
      <c r="V19" s="79"/>
      <c r="W19" s="79"/>
      <c r="X19" s="80"/>
      <c r="Y19" s="81"/>
      <c r="Z19" s="82"/>
      <c r="AA19" s="82"/>
      <c r="AB19" s="82"/>
      <c r="AC19" s="83"/>
      <c r="AD19" s="78"/>
    </row>
    <row r="20">
      <c r="A20" s="8" t="s">
        <v>64</v>
      </c>
      <c r="B20" s="9">
        <v>44571.0</v>
      </c>
      <c r="C20" s="10">
        <v>0.375</v>
      </c>
      <c r="D20" s="84">
        <v>0.5</v>
      </c>
      <c r="E20" s="85">
        <v>28.6</v>
      </c>
      <c r="F20" s="86">
        <v>21.0</v>
      </c>
      <c r="G20" s="86">
        <v>26.6</v>
      </c>
      <c r="H20" s="86">
        <v>25.4</v>
      </c>
      <c r="I20" s="86">
        <v>1.0</v>
      </c>
      <c r="J20" s="86" t="s">
        <v>79</v>
      </c>
      <c r="K20" s="86">
        <v>27.9</v>
      </c>
      <c r="L20" s="86">
        <v>0.75</v>
      </c>
      <c r="M20" s="86"/>
      <c r="N20" s="86">
        <v>76.12</v>
      </c>
      <c r="O20" s="86"/>
      <c r="P20" s="87"/>
      <c r="Q20" s="26">
        <f>E22</f>
        <v>34.4</v>
      </c>
      <c r="R20" s="22">
        <f>F20</f>
        <v>21</v>
      </c>
      <c r="S20" s="22">
        <f>(Q20+R20)/2</f>
        <v>27.7</v>
      </c>
      <c r="T20" s="22">
        <f>IF(H20="","",6.1078*(10^(((7.5*H20)/(237.3+H20)))))</f>
        <v>32.43744129</v>
      </c>
      <c r="U20" s="103">
        <f t="shared" si="1"/>
        <v>31.47744129</v>
      </c>
      <c r="V20" s="22">
        <f>IF(G20="","",6.1078*(10^(((7.5*G20)/(237.3+G20)))))</f>
        <v>34.82194116</v>
      </c>
      <c r="W20" s="22">
        <f>IF(V20="","",(U20/V20)*100)</f>
        <v>90.39542379</v>
      </c>
      <c r="X20" s="87">
        <f>N18+L20-N20</f>
        <v>2.27</v>
      </c>
      <c r="Y20" s="91"/>
      <c r="Z20" s="92">
        <v>1.0</v>
      </c>
      <c r="AA20" s="92">
        <v>1.0</v>
      </c>
      <c r="AB20" s="92">
        <v>2.0</v>
      </c>
      <c r="AC20" s="93">
        <v>2.0</v>
      </c>
      <c r="AD20" s="88"/>
    </row>
    <row r="21" ht="15.75" customHeight="1">
      <c r="A21" s="4" t="s">
        <v>64</v>
      </c>
      <c r="B21" s="29">
        <v>44571.0</v>
      </c>
      <c r="C21" s="3">
        <v>0.625</v>
      </c>
      <c r="D21" s="74">
        <v>0.75</v>
      </c>
      <c r="E21" s="75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7"/>
      <c r="Q21" s="78"/>
      <c r="R21" s="79"/>
      <c r="S21" s="79"/>
      <c r="T21" s="79"/>
      <c r="U21" s="103" t="str">
        <f t="shared" si="1"/>
        <v/>
      </c>
      <c r="V21" s="79"/>
      <c r="W21" s="79"/>
      <c r="X21" s="80"/>
      <c r="Y21" s="81"/>
      <c r="Z21" s="82"/>
      <c r="AA21" s="82"/>
      <c r="AB21" s="82"/>
      <c r="AC21" s="83"/>
      <c r="AD21" s="78"/>
    </row>
    <row r="22" ht="15.75" customHeight="1">
      <c r="A22" s="8" t="s">
        <v>68</v>
      </c>
      <c r="B22" s="9">
        <v>44572.0</v>
      </c>
      <c r="C22" s="10">
        <v>0.375</v>
      </c>
      <c r="D22" s="84">
        <v>0.5</v>
      </c>
      <c r="E22" s="85">
        <v>34.4</v>
      </c>
      <c r="F22" s="86">
        <v>21.2</v>
      </c>
      <c r="G22" s="86">
        <v>25.6</v>
      </c>
      <c r="H22" s="86">
        <v>24.4</v>
      </c>
      <c r="I22" s="86">
        <v>1.2</v>
      </c>
      <c r="J22" s="86" t="s">
        <v>70</v>
      </c>
      <c r="K22" s="86">
        <v>27.3</v>
      </c>
      <c r="L22" s="86">
        <v>18.25</v>
      </c>
      <c r="M22" s="86"/>
      <c r="N22" s="86">
        <v>90.4</v>
      </c>
      <c r="O22" s="86">
        <v>65.42</v>
      </c>
      <c r="P22" s="87"/>
      <c r="Q22" s="26">
        <f>E24</f>
        <v>32</v>
      </c>
      <c r="R22" s="22">
        <f>F22</f>
        <v>21.2</v>
      </c>
      <c r="S22" s="22">
        <f>(Q22+R22)/2</f>
        <v>26.6</v>
      </c>
      <c r="T22" s="22">
        <f>IF(H22="","",6.1078*(10^(((7.5*H22)/(237.3+H22)))))</f>
        <v>30.56038249</v>
      </c>
      <c r="U22" s="103">
        <f t="shared" si="1"/>
        <v>29.60038249</v>
      </c>
      <c r="V22" s="22">
        <f>IF(G22="","",6.1078*(10^(((7.5*G22)/(237.3+G22)))))</f>
        <v>32.82468122</v>
      </c>
      <c r="W22" s="22">
        <f>IF(V22="","",(U22/V22)*100)</f>
        <v>90.17721236</v>
      </c>
      <c r="X22" s="87">
        <f>N20+L22-N22</f>
        <v>3.97</v>
      </c>
      <c r="Y22" s="91"/>
      <c r="Z22" s="92">
        <v>1.0</v>
      </c>
      <c r="AA22" s="92">
        <v>1.0</v>
      </c>
      <c r="AB22" s="92">
        <v>3.0</v>
      </c>
      <c r="AC22" s="93">
        <v>2.0</v>
      </c>
      <c r="AD22" s="88"/>
    </row>
    <row r="23" ht="15.75" customHeight="1">
      <c r="A23" s="4" t="s">
        <v>68</v>
      </c>
      <c r="B23" s="29">
        <v>44572.0</v>
      </c>
      <c r="C23" s="3">
        <v>0.625</v>
      </c>
      <c r="D23" s="74">
        <v>0.75</v>
      </c>
      <c r="E23" s="75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7"/>
      <c r="Q23" s="78"/>
      <c r="R23" s="79"/>
      <c r="S23" s="79"/>
      <c r="T23" s="79"/>
      <c r="U23" s="103" t="str">
        <f t="shared" si="1"/>
        <v/>
      </c>
      <c r="V23" s="79"/>
      <c r="W23" s="79"/>
      <c r="X23" s="80"/>
      <c r="Y23" s="81"/>
      <c r="Z23" s="82"/>
      <c r="AA23" s="82"/>
      <c r="AB23" s="82"/>
      <c r="AC23" s="83"/>
      <c r="AD23" s="78"/>
    </row>
    <row r="24" ht="15.75" customHeight="1">
      <c r="A24" s="8" t="s">
        <v>38</v>
      </c>
      <c r="B24" s="9">
        <v>44573.0</v>
      </c>
      <c r="C24" s="10">
        <v>0.375</v>
      </c>
      <c r="D24" s="84">
        <v>0.5</v>
      </c>
      <c r="E24" s="85">
        <v>32.0</v>
      </c>
      <c r="F24" s="86">
        <v>22.2</v>
      </c>
      <c r="G24" s="86">
        <v>28.0</v>
      </c>
      <c r="H24" s="86">
        <v>25.8</v>
      </c>
      <c r="I24" s="86">
        <v>0.8</v>
      </c>
      <c r="J24" s="86" t="s">
        <v>70</v>
      </c>
      <c r="K24" s="86">
        <v>28.7</v>
      </c>
      <c r="L24" s="86">
        <v>0.0</v>
      </c>
      <c r="M24" s="86"/>
      <c r="N24" s="86">
        <v>59.3</v>
      </c>
      <c r="O24" s="86"/>
      <c r="P24" s="87"/>
      <c r="Q24" s="26">
        <f>E26</f>
        <v>31.8</v>
      </c>
      <c r="R24" s="22">
        <f>F24</f>
        <v>22.2</v>
      </c>
      <c r="S24" s="22">
        <f>(Q24+R24)/2</f>
        <v>27</v>
      </c>
      <c r="T24" s="22">
        <f>IF(H24="","",6.1078*(10^(((7.5*H24)/(237.3+H24)))))</f>
        <v>33.21594473</v>
      </c>
      <c r="U24" s="103">
        <f t="shared" si="1"/>
        <v>31.45594473</v>
      </c>
      <c r="V24" s="22">
        <f>IF(G24="","",6.1078*(10^(((7.5*G24)/(237.3+G24)))))</f>
        <v>37.79562539</v>
      </c>
      <c r="W24" s="22">
        <f>IF(V24="","",(U24/V24)*100)</f>
        <v>83.22641683</v>
      </c>
      <c r="X24" s="87">
        <f>O22+L24-N24</f>
        <v>6.12</v>
      </c>
      <c r="Y24" s="91"/>
      <c r="Z24" s="92">
        <v>1.0</v>
      </c>
      <c r="AA24" s="92">
        <v>1.0</v>
      </c>
      <c r="AB24" s="92">
        <v>2.0</v>
      </c>
      <c r="AC24" s="93">
        <v>2.0</v>
      </c>
      <c r="AD24" s="88"/>
    </row>
    <row r="25" ht="15.75" customHeight="1">
      <c r="A25" s="4" t="s">
        <v>38</v>
      </c>
      <c r="B25" s="29">
        <v>44573.0</v>
      </c>
      <c r="C25" s="3">
        <v>0.625</v>
      </c>
      <c r="D25" s="74">
        <v>0.75</v>
      </c>
      <c r="E25" s="75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  <c r="Q25" s="78"/>
      <c r="R25" s="79"/>
      <c r="S25" s="79"/>
      <c r="T25" s="79"/>
      <c r="U25" s="103" t="str">
        <f t="shared" si="1"/>
        <v/>
      </c>
      <c r="V25" s="79"/>
      <c r="W25" s="79"/>
      <c r="X25" s="80"/>
      <c r="Y25" s="81"/>
      <c r="Z25" s="82"/>
      <c r="AA25" s="82"/>
      <c r="AB25" s="82"/>
      <c r="AC25" s="83"/>
      <c r="AD25" s="78"/>
    </row>
    <row r="26" ht="15.75" customHeight="1">
      <c r="A26" s="8" t="s">
        <v>48</v>
      </c>
      <c r="B26" s="9">
        <v>44574.0</v>
      </c>
      <c r="C26" s="10">
        <v>0.375</v>
      </c>
      <c r="D26" s="84">
        <v>0.5</v>
      </c>
      <c r="E26" s="85">
        <v>31.8</v>
      </c>
      <c r="F26" s="86">
        <v>20.0</v>
      </c>
      <c r="G26" s="86">
        <v>25.0</v>
      </c>
      <c r="H26" s="86">
        <v>24.0</v>
      </c>
      <c r="I26" s="86">
        <v>0.5</v>
      </c>
      <c r="J26" s="86" t="s">
        <v>70</v>
      </c>
      <c r="K26" s="86">
        <v>27.4</v>
      </c>
      <c r="L26" s="86">
        <v>42.0</v>
      </c>
      <c r="M26" s="86"/>
      <c r="N26" s="86">
        <v>92.34</v>
      </c>
      <c r="O26" s="86">
        <v>77.46</v>
      </c>
      <c r="P26" s="87"/>
      <c r="Q26" s="26">
        <f>E28</f>
        <v>32.6</v>
      </c>
      <c r="R26" s="22">
        <f>F26</f>
        <v>20</v>
      </c>
      <c r="S26" s="22">
        <f>(Q26+R26)/2</f>
        <v>26.3</v>
      </c>
      <c r="T26" s="22">
        <f>IF(H26="","",6.1078*(10^(((7.5*H26)/(237.3+H26)))))</f>
        <v>29.83652107</v>
      </c>
      <c r="U26" s="103">
        <f t="shared" si="1"/>
        <v>29.03652107</v>
      </c>
      <c r="V26" s="22">
        <f>IF(G26="","",6.1078*(10^(((7.5*G26)/(237.3+G26)))))</f>
        <v>31.67489286</v>
      </c>
      <c r="W26" s="22">
        <f>IF(V26="","",(U26/V26)*100)</f>
        <v>91.6704634</v>
      </c>
      <c r="X26" s="87">
        <f>N24+L26-N26</f>
        <v>8.96</v>
      </c>
      <c r="Y26" s="91"/>
      <c r="Z26" s="92">
        <v>1.0</v>
      </c>
      <c r="AA26" s="92">
        <v>1.0</v>
      </c>
      <c r="AB26" s="92">
        <v>3.0</v>
      </c>
      <c r="AC26" s="93">
        <v>3.0</v>
      </c>
      <c r="AD26" s="88"/>
    </row>
    <row r="27" ht="15.75" customHeight="1">
      <c r="A27" s="4" t="s">
        <v>48</v>
      </c>
      <c r="B27" s="29">
        <v>44574.0</v>
      </c>
      <c r="C27" s="3">
        <v>0.625</v>
      </c>
      <c r="D27" s="74">
        <v>0.75</v>
      </c>
      <c r="E27" s="75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7"/>
      <c r="Q27" s="78"/>
      <c r="R27" s="79"/>
      <c r="S27" s="79"/>
      <c r="T27" s="79"/>
      <c r="U27" s="103" t="str">
        <f t="shared" si="1"/>
        <v/>
      </c>
      <c r="V27" s="79"/>
      <c r="W27" s="79"/>
      <c r="X27" s="80"/>
      <c r="Y27" s="81"/>
      <c r="Z27" s="82"/>
      <c r="AA27" s="82"/>
      <c r="AB27" s="82"/>
      <c r="AC27" s="83"/>
      <c r="AD27" s="78"/>
    </row>
    <row r="28" ht="15.75" customHeight="1">
      <c r="A28" s="8" t="s">
        <v>53</v>
      </c>
      <c r="B28" s="9">
        <v>44575.0</v>
      </c>
      <c r="C28" s="10">
        <v>0.375</v>
      </c>
      <c r="D28" s="84">
        <v>0.5</v>
      </c>
      <c r="E28" s="85">
        <v>32.6</v>
      </c>
      <c r="F28" s="86">
        <v>20.6</v>
      </c>
      <c r="G28" s="86">
        <v>27.0</v>
      </c>
      <c r="H28" s="86">
        <v>25.6</v>
      </c>
      <c r="I28" s="86">
        <v>2.1</v>
      </c>
      <c r="J28" s="86" t="s">
        <v>61</v>
      </c>
      <c r="K28" s="86">
        <v>28.2</v>
      </c>
      <c r="L28" s="86">
        <v>9.5</v>
      </c>
      <c r="M28" s="86"/>
      <c r="N28" s="86">
        <v>77.42</v>
      </c>
      <c r="O28" s="86"/>
      <c r="P28" s="87"/>
      <c r="Q28" s="26">
        <f>E30</f>
        <v>34.6</v>
      </c>
      <c r="R28" s="22">
        <f>F28</f>
        <v>20.6</v>
      </c>
      <c r="S28" s="22">
        <f>(Q28+R28)/2</f>
        <v>27.6</v>
      </c>
      <c r="T28" s="22">
        <f>IF(H28="","",6.1078*(10^(((7.5*H28)/(237.3+H28)))))</f>
        <v>32.82468122</v>
      </c>
      <c r="U28" s="103">
        <f t="shared" si="1"/>
        <v>31.70468122</v>
      </c>
      <c r="V28" s="22">
        <f>IF(G28="","",6.1078*(10^(((7.5*G28)/(237.3+G28)))))</f>
        <v>35.65000614</v>
      </c>
      <c r="W28" s="22">
        <f>IF(V28="","",(U28/V28)*100)</f>
        <v>88.93317182</v>
      </c>
      <c r="X28" s="87">
        <f>O26+L28-N28</f>
        <v>9.54</v>
      </c>
      <c r="Y28" s="91"/>
      <c r="Z28" s="92">
        <v>1.0</v>
      </c>
      <c r="AA28" s="92">
        <v>1.0</v>
      </c>
      <c r="AB28" s="92">
        <v>2.0</v>
      </c>
      <c r="AC28" s="93">
        <v>2.0</v>
      </c>
      <c r="AD28" s="88"/>
    </row>
    <row r="29" ht="15.75" customHeight="1">
      <c r="A29" s="4" t="s">
        <v>53</v>
      </c>
      <c r="B29" s="29">
        <v>44575.0</v>
      </c>
      <c r="C29" s="3">
        <v>0.625</v>
      </c>
      <c r="D29" s="74">
        <v>0.75</v>
      </c>
      <c r="E29" s="75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78"/>
      <c r="R29" s="79"/>
      <c r="S29" s="79"/>
      <c r="T29" s="79"/>
      <c r="U29" s="103" t="str">
        <f t="shared" si="1"/>
        <v/>
      </c>
      <c r="V29" s="79"/>
      <c r="W29" s="79"/>
      <c r="X29" s="80"/>
      <c r="Y29" s="81"/>
      <c r="Z29" s="82"/>
      <c r="AA29" s="82"/>
      <c r="AB29" s="82"/>
      <c r="AC29" s="83"/>
      <c r="AD29" s="78"/>
    </row>
    <row r="30" ht="15.75" customHeight="1">
      <c r="A30" s="8" t="s">
        <v>58</v>
      </c>
      <c r="B30" s="9">
        <v>44576.0</v>
      </c>
      <c r="C30" s="10">
        <v>0.375</v>
      </c>
      <c r="D30" s="84">
        <v>0.5</v>
      </c>
      <c r="E30" s="85">
        <v>34.6</v>
      </c>
      <c r="F30" s="86">
        <v>20.6</v>
      </c>
      <c r="G30" s="86">
        <v>28.4</v>
      </c>
      <c r="H30" s="86">
        <v>26.4</v>
      </c>
      <c r="I30" s="86">
        <v>1.3</v>
      </c>
      <c r="J30" s="86" t="s">
        <v>54</v>
      </c>
      <c r="K30" s="86">
        <v>28.3</v>
      </c>
      <c r="L30" s="86">
        <v>4.0</v>
      </c>
      <c r="M30" s="86"/>
      <c r="N30" s="86">
        <v>78.18</v>
      </c>
      <c r="O30" s="86"/>
      <c r="P30" s="87"/>
      <c r="Q30" s="26">
        <f>E32</f>
        <v>34.4</v>
      </c>
      <c r="R30" s="22">
        <f>F30</f>
        <v>20.6</v>
      </c>
      <c r="S30" s="22">
        <f>(Q30+R30)/2</f>
        <v>27.5</v>
      </c>
      <c r="T30" s="22">
        <f>IF(H30="","",6.1078*(10^(((7.5*H30)/(237.3+H30)))))</f>
        <v>34.41422945</v>
      </c>
      <c r="U30" s="103">
        <f t="shared" si="1"/>
        <v>32.81422945</v>
      </c>
      <c r="V30" s="22">
        <f>IF(G30="","",6.1078*(10^(((7.5*G30)/(237.3+G30)))))</f>
        <v>38.68484051</v>
      </c>
      <c r="W30" s="22">
        <f>IF(V30="","",(U30/V30)*100)</f>
        <v>84.82451788</v>
      </c>
      <c r="X30" s="87">
        <f>N28+L30-N30</f>
        <v>3.24</v>
      </c>
      <c r="Y30" s="91"/>
      <c r="Z30" s="92">
        <v>1.0</v>
      </c>
      <c r="AA30" s="92">
        <v>1.0</v>
      </c>
      <c r="AB30" s="92">
        <v>3.0</v>
      </c>
      <c r="AC30" s="93">
        <v>2.0</v>
      </c>
      <c r="AD30" s="88"/>
    </row>
    <row r="31" ht="15.75" customHeight="1">
      <c r="A31" s="4" t="s">
        <v>58</v>
      </c>
      <c r="B31" s="29">
        <v>44576.0</v>
      </c>
      <c r="C31" s="3">
        <v>0.625</v>
      </c>
      <c r="D31" s="74">
        <v>0.75</v>
      </c>
      <c r="E31" s="75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7"/>
      <c r="Q31" s="78"/>
      <c r="R31" s="79"/>
      <c r="S31" s="79"/>
      <c r="T31" s="79"/>
      <c r="U31" s="103" t="str">
        <f t="shared" si="1"/>
        <v/>
      </c>
      <c r="V31" s="79"/>
      <c r="W31" s="79"/>
      <c r="X31" s="80"/>
      <c r="Y31" s="81"/>
      <c r="Z31" s="82"/>
      <c r="AA31" s="82"/>
      <c r="AB31" s="82"/>
      <c r="AC31" s="83"/>
      <c r="AD31" s="78"/>
    </row>
    <row r="32" ht="15.75" customHeight="1">
      <c r="A32" s="8" t="s">
        <v>60</v>
      </c>
      <c r="B32" s="9">
        <v>44577.0</v>
      </c>
      <c r="C32" s="10">
        <v>0.375</v>
      </c>
      <c r="D32" s="84">
        <v>0.5</v>
      </c>
      <c r="E32" s="85">
        <v>34.4</v>
      </c>
      <c r="F32" s="86">
        <v>20.6</v>
      </c>
      <c r="G32" s="86">
        <v>27.6</v>
      </c>
      <c r="H32" s="86">
        <v>25.4</v>
      </c>
      <c r="I32" s="86">
        <v>2.2</v>
      </c>
      <c r="J32" s="86" t="s">
        <v>70</v>
      </c>
      <c r="K32" s="86">
        <v>27.3</v>
      </c>
      <c r="L32" s="86">
        <v>15.0</v>
      </c>
      <c r="M32" s="86"/>
      <c r="N32" s="86">
        <v>84.04</v>
      </c>
      <c r="O32" s="86"/>
      <c r="P32" s="87"/>
      <c r="Q32" s="26">
        <f>E34</f>
        <v>31</v>
      </c>
      <c r="R32" s="22">
        <f>F32</f>
        <v>20.6</v>
      </c>
      <c r="S32" s="22">
        <f>(Q32+R32)/2</f>
        <v>25.8</v>
      </c>
      <c r="T32" s="22">
        <f>IF(H32="","",6.1078*(10^(((7.5*H32)/(237.3+H32)))))</f>
        <v>32.43744129</v>
      </c>
      <c r="U32" s="103">
        <f t="shared" si="1"/>
        <v>30.67744129</v>
      </c>
      <c r="V32" s="22">
        <f>IF(G32="","",6.1078*(10^(((7.5*G32)/(237.3+G32)))))</f>
        <v>36.92425667</v>
      </c>
      <c r="W32" s="22">
        <f>IF(V32="","",(U32/V32)*100)</f>
        <v>83.08208223</v>
      </c>
      <c r="X32" s="87">
        <f>N30+L32-N32</f>
        <v>9.14</v>
      </c>
      <c r="Y32" s="91"/>
      <c r="Z32" s="92">
        <v>1.0</v>
      </c>
      <c r="AA32" s="92">
        <v>1.0</v>
      </c>
      <c r="AB32" s="92">
        <v>3.0</v>
      </c>
      <c r="AC32" s="93">
        <v>2.0</v>
      </c>
      <c r="AD32" s="88"/>
    </row>
    <row r="33" ht="15.75" customHeight="1">
      <c r="A33" s="4" t="s">
        <v>60</v>
      </c>
      <c r="B33" s="29">
        <v>44577.0</v>
      </c>
      <c r="C33" s="3">
        <v>0.625</v>
      </c>
      <c r="D33" s="74">
        <v>0.75</v>
      </c>
      <c r="E33" s="75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78"/>
      <c r="R33" s="79"/>
      <c r="S33" s="79"/>
      <c r="T33" s="79"/>
      <c r="U33" s="103" t="str">
        <f t="shared" si="1"/>
        <v/>
      </c>
      <c r="V33" s="79"/>
      <c r="W33" s="79"/>
      <c r="X33" s="80"/>
      <c r="Y33" s="81"/>
      <c r="Z33" s="82"/>
      <c r="AA33" s="82"/>
      <c r="AB33" s="82"/>
      <c r="AC33" s="83"/>
      <c r="AD33" s="78"/>
    </row>
    <row r="34" ht="15.75" customHeight="1">
      <c r="A34" s="8" t="s">
        <v>64</v>
      </c>
      <c r="B34" s="9">
        <v>44578.0</v>
      </c>
      <c r="C34" s="10">
        <v>0.375</v>
      </c>
      <c r="D34" s="84">
        <v>0.5</v>
      </c>
      <c r="E34" s="85">
        <v>31.0</v>
      </c>
      <c r="F34" s="86">
        <v>20.4</v>
      </c>
      <c r="G34" s="86">
        <v>27.8</v>
      </c>
      <c r="H34" s="86">
        <v>26.4</v>
      </c>
      <c r="I34" s="86">
        <v>1.1</v>
      </c>
      <c r="J34" s="86" t="s">
        <v>70</v>
      </c>
      <c r="K34" s="86">
        <v>29.3</v>
      </c>
      <c r="L34" s="86">
        <v>1.0</v>
      </c>
      <c r="M34" s="86"/>
      <c r="N34" s="86">
        <v>82.5</v>
      </c>
      <c r="O34" s="86"/>
      <c r="P34" s="87"/>
      <c r="Q34" s="26">
        <f>E36</f>
        <v>32.3</v>
      </c>
      <c r="R34" s="22">
        <f>F34</f>
        <v>20.4</v>
      </c>
      <c r="S34" s="22">
        <f>(Q34+R34)/2</f>
        <v>26.35</v>
      </c>
      <c r="T34" s="22">
        <f>IF(H34="","",6.1078*(10^(((7.5*H34)/(237.3+H34)))))</f>
        <v>34.41422945</v>
      </c>
      <c r="U34" s="103">
        <f t="shared" si="1"/>
        <v>33.29422945</v>
      </c>
      <c r="V34" s="22">
        <f>IF(G34="","",6.1078*(10^(((7.5*G34)/(237.3+G34)))))</f>
        <v>37.3577292</v>
      </c>
      <c r="W34" s="22">
        <f>IF(V34="","",(U34/V34)*100)</f>
        <v>89.12273354</v>
      </c>
      <c r="X34" s="87">
        <f>N32+L34-N34</f>
        <v>2.54</v>
      </c>
      <c r="Y34" s="91"/>
      <c r="Z34" s="92">
        <v>1.0</v>
      </c>
      <c r="AA34" s="92">
        <v>1.0</v>
      </c>
      <c r="AB34" s="92">
        <v>2.0</v>
      </c>
      <c r="AC34" s="93">
        <v>2.0</v>
      </c>
      <c r="AD34" s="88"/>
    </row>
    <row r="35" ht="15.75" customHeight="1">
      <c r="A35" s="4" t="s">
        <v>64</v>
      </c>
      <c r="B35" s="29">
        <v>44578.0</v>
      </c>
      <c r="C35" s="3">
        <v>0.625</v>
      </c>
      <c r="D35" s="74">
        <v>0.75</v>
      </c>
      <c r="E35" s="75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7"/>
      <c r="Q35" s="78"/>
      <c r="R35" s="79"/>
      <c r="S35" s="79"/>
      <c r="T35" s="79"/>
      <c r="U35" s="103" t="str">
        <f t="shared" si="1"/>
        <v/>
      </c>
      <c r="V35" s="79"/>
      <c r="W35" s="79"/>
      <c r="X35" s="80"/>
      <c r="Y35" s="81"/>
      <c r="Z35" s="82"/>
      <c r="AA35" s="82"/>
      <c r="AB35" s="82"/>
      <c r="AC35" s="83"/>
      <c r="AD35" s="78"/>
    </row>
    <row r="36" ht="15.75" customHeight="1">
      <c r="A36" s="8" t="s">
        <v>68</v>
      </c>
      <c r="B36" s="9">
        <v>44579.0</v>
      </c>
      <c r="C36" s="10">
        <v>0.375</v>
      </c>
      <c r="D36" s="84">
        <v>0.5</v>
      </c>
      <c r="E36" s="85">
        <v>32.3</v>
      </c>
      <c r="F36" s="86">
        <v>21.4</v>
      </c>
      <c r="G36" s="86">
        <v>27.0</v>
      </c>
      <c r="H36" s="86">
        <v>26.8</v>
      </c>
      <c r="I36" s="86">
        <v>1.1</v>
      </c>
      <c r="J36" s="86" t="s">
        <v>61</v>
      </c>
      <c r="K36" s="86">
        <v>27.8</v>
      </c>
      <c r="L36" s="86">
        <v>12.5</v>
      </c>
      <c r="M36" s="86"/>
      <c r="N36" s="86">
        <v>89.36</v>
      </c>
      <c r="O36" s="86"/>
      <c r="P36" s="87"/>
      <c r="Q36" s="26">
        <f>E38</f>
        <v>26.8</v>
      </c>
      <c r="R36" s="22">
        <f>F36</f>
        <v>21.4</v>
      </c>
      <c r="S36" s="22">
        <f>(Q36+R36)/2</f>
        <v>24.1</v>
      </c>
      <c r="T36" s="22">
        <f>IF(H36="","",6.1078*(10^(((7.5*H36)/(237.3+H36)))))</f>
        <v>35.23385461</v>
      </c>
      <c r="U36" s="103">
        <f t="shared" si="1"/>
        <v>35.07385461</v>
      </c>
      <c r="V36" s="22">
        <f>IF(G36="","",6.1078*(10^(((7.5*G36)/(237.3+G36)))))</f>
        <v>35.65000614</v>
      </c>
      <c r="W36" s="22">
        <f>IF(V36="","",(U36/V36)*100)</f>
        <v>98.38386694</v>
      </c>
      <c r="X36" s="87">
        <f>N34+L36-N36</f>
        <v>5.64</v>
      </c>
      <c r="Y36" s="91"/>
      <c r="Z36" s="92">
        <v>1.0</v>
      </c>
      <c r="AA36" s="92">
        <v>1.0</v>
      </c>
      <c r="AB36" s="92">
        <v>2.0</v>
      </c>
      <c r="AC36" s="93">
        <v>2.0</v>
      </c>
      <c r="AD36" s="88"/>
    </row>
    <row r="37" ht="15.75" customHeight="1">
      <c r="A37" s="4" t="s">
        <v>68</v>
      </c>
      <c r="B37" s="29">
        <v>44579.0</v>
      </c>
      <c r="C37" s="3">
        <v>0.625</v>
      </c>
      <c r="D37" s="74">
        <v>0.75</v>
      </c>
      <c r="E37" s="75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7"/>
      <c r="Q37" s="78"/>
      <c r="R37" s="79"/>
      <c r="S37" s="79"/>
      <c r="T37" s="79"/>
      <c r="U37" s="103" t="str">
        <f t="shared" si="1"/>
        <v/>
      </c>
      <c r="V37" s="79"/>
      <c r="W37" s="79"/>
      <c r="X37" s="80"/>
      <c r="Y37" s="81"/>
      <c r="Z37" s="82"/>
      <c r="AA37" s="82"/>
      <c r="AB37" s="82"/>
      <c r="AC37" s="83"/>
      <c r="AD37" s="78"/>
    </row>
    <row r="38" ht="15.75" customHeight="1">
      <c r="A38" s="8" t="s">
        <v>38</v>
      </c>
      <c r="B38" s="9">
        <v>44580.0</v>
      </c>
      <c r="C38" s="10">
        <v>0.375</v>
      </c>
      <c r="D38" s="84">
        <v>0.5</v>
      </c>
      <c r="E38" s="85">
        <v>26.8</v>
      </c>
      <c r="F38" s="86">
        <v>20.2</v>
      </c>
      <c r="G38" s="86">
        <v>26.2</v>
      </c>
      <c r="H38" s="86">
        <v>25.4</v>
      </c>
      <c r="I38" s="86">
        <v>1.6</v>
      </c>
      <c r="J38" s="86" t="s">
        <v>54</v>
      </c>
      <c r="K38" s="86">
        <v>27.9</v>
      </c>
      <c r="L38" s="86">
        <v>8.25</v>
      </c>
      <c r="M38" s="86"/>
      <c r="N38" s="86">
        <v>95.1</v>
      </c>
      <c r="O38" s="86">
        <v>65.94</v>
      </c>
      <c r="P38" s="87"/>
      <c r="Q38" s="26">
        <f>E40</f>
        <v>28.6</v>
      </c>
      <c r="R38" s="22">
        <f>F38</f>
        <v>20.2</v>
      </c>
      <c r="S38" s="22">
        <f>(Q38+R38)/2</f>
        <v>24.4</v>
      </c>
      <c r="T38" s="22">
        <f>IF(H38="","",6.1078*(10^(((7.5*H38)/(237.3+H38)))))</f>
        <v>32.43744129</v>
      </c>
      <c r="U38" s="103">
        <f t="shared" si="1"/>
        <v>31.79744129</v>
      </c>
      <c r="V38" s="22">
        <f>IF(G38="","",6.1078*(10^(((7.5*G38)/(237.3+G38)))))</f>
        <v>34.01068335</v>
      </c>
      <c r="W38" s="22">
        <f>IF(V38="","",(U38/V38)*100)</f>
        <v>93.49250929</v>
      </c>
      <c r="X38" s="87">
        <f>N36+L38-N38</f>
        <v>2.51</v>
      </c>
      <c r="Y38" s="91"/>
      <c r="Z38" s="92">
        <v>1.0</v>
      </c>
      <c r="AA38" s="92">
        <v>1.0</v>
      </c>
      <c r="AB38" s="92">
        <v>2.0</v>
      </c>
      <c r="AC38" s="93">
        <v>3.0</v>
      </c>
      <c r="AD38" s="88"/>
    </row>
    <row r="39" ht="15.75" customHeight="1">
      <c r="A39" s="4" t="s">
        <v>38</v>
      </c>
      <c r="B39" s="29">
        <v>44580.0</v>
      </c>
      <c r="C39" s="3">
        <v>0.625</v>
      </c>
      <c r="D39" s="74">
        <v>0.75</v>
      </c>
      <c r="E39" s="75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Q39" s="78"/>
      <c r="R39" s="79"/>
      <c r="S39" s="79"/>
      <c r="T39" s="79"/>
      <c r="U39" s="103" t="str">
        <f t="shared" si="1"/>
        <v/>
      </c>
      <c r="V39" s="79"/>
      <c r="W39" s="79"/>
      <c r="X39" s="80"/>
      <c r="Y39" s="81"/>
      <c r="Z39" s="82"/>
      <c r="AA39" s="82"/>
      <c r="AB39" s="82"/>
      <c r="AC39" s="83"/>
      <c r="AD39" s="78"/>
    </row>
    <row r="40" ht="15.75" customHeight="1">
      <c r="A40" s="8" t="s">
        <v>48</v>
      </c>
      <c r="B40" s="9">
        <v>44581.0</v>
      </c>
      <c r="C40" s="10">
        <v>0.375</v>
      </c>
      <c r="D40" s="84">
        <v>0.5</v>
      </c>
      <c r="E40" s="85">
        <v>28.6</v>
      </c>
      <c r="F40" s="86">
        <v>20.2</v>
      </c>
      <c r="G40" s="86">
        <v>27.8</v>
      </c>
      <c r="H40" s="86">
        <v>25.6</v>
      </c>
      <c r="I40" s="86">
        <v>1.8</v>
      </c>
      <c r="J40" s="86" t="s">
        <v>61</v>
      </c>
      <c r="K40" s="86">
        <v>27.6</v>
      </c>
      <c r="L40" s="86">
        <v>25.25</v>
      </c>
      <c r="M40" s="86"/>
      <c r="N40" s="86">
        <v>84.78</v>
      </c>
      <c r="O40" s="86"/>
      <c r="P40" s="87"/>
      <c r="Q40" s="26">
        <f>E42</f>
        <v>29</v>
      </c>
      <c r="R40" s="22">
        <f>F40</f>
        <v>20.2</v>
      </c>
      <c r="S40" s="22">
        <f>(Q40+R40)/2</f>
        <v>24.6</v>
      </c>
      <c r="T40" s="22">
        <f>IF(H40="","",6.1078*(10^(((7.5*H40)/(237.3+H40)))))</f>
        <v>32.82468122</v>
      </c>
      <c r="U40" s="103">
        <f t="shared" si="1"/>
        <v>31.06468122</v>
      </c>
      <c r="V40" s="22">
        <f>IF(G40="","",6.1078*(10^(((7.5*G40)/(237.3+G40)))))</f>
        <v>37.3577292</v>
      </c>
      <c r="W40" s="22">
        <f>IF(V40="","",(U40/V40)*100)</f>
        <v>83.15462926</v>
      </c>
      <c r="X40" s="87">
        <f>O38+L40-N40</f>
        <v>6.41</v>
      </c>
      <c r="Y40" s="91"/>
      <c r="Z40" s="92">
        <v>1.0</v>
      </c>
      <c r="AA40" s="92">
        <v>1.0</v>
      </c>
      <c r="AB40" s="92">
        <v>3.0</v>
      </c>
      <c r="AC40" s="93">
        <v>2.0</v>
      </c>
      <c r="AD40" s="88"/>
    </row>
    <row r="41" ht="15.75" customHeight="1">
      <c r="A41" s="4" t="s">
        <v>48</v>
      </c>
      <c r="B41" s="29">
        <v>44581.0</v>
      </c>
      <c r="C41" s="3">
        <v>0.625</v>
      </c>
      <c r="D41" s="74">
        <v>0.75</v>
      </c>
      <c r="E41" s="75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  <c r="Q41" s="78"/>
      <c r="R41" s="79"/>
      <c r="S41" s="79"/>
      <c r="T41" s="79"/>
      <c r="U41" s="103" t="str">
        <f t="shared" si="1"/>
        <v/>
      </c>
      <c r="V41" s="79"/>
      <c r="W41" s="79"/>
      <c r="X41" s="80"/>
      <c r="Y41" s="81"/>
      <c r="Z41" s="82"/>
      <c r="AA41" s="82"/>
      <c r="AB41" s="82"/>
      <c r="AC41" s="83"/>
      <c r="AD41" s="78"/>
    </row>
    <row r="42" ht="15.75" customHeight="1">
      <c r="A42" s="8" t="s">
        <v>53</v>
      </c>
      <c r="B42" s="9">
        <v>44582.0</v>
      </c>
      <c r="C42" s="10">
        <v>0.375</v>
      </c>
      <c r="D42" s="84">
        <v>0.5</v>
      </c>
      <c r="E42" s="85">
        <v>29.0</v>
      </c>
      <c r="F42" s="86">
        <v>21.2</v>
      </c>
      <c r="G42" s="86">
        <v>28.8</v>
      </c>
      <c r="H42" s="86">
        <v>26.8</v>
      </c>
      <c r="I42" s="86">
        <v>2.7</v>
      </c>
      <c r="J42" s="86" t="s">
        <v>70</v>
      </c>
      <c r="K42" s="86">
        <v>29.2</v>
      </c>
      <c r="L42" s="86">
        <v>2.5</v>
      </c>
      <c r="M42" s="86"/>
      <c r="N42" s="86">
        <v>80.92</v>
      </c>
      <c r="O42" s="86"/>
      <c r="P42" s="87"/>
      <c r="Q42" s="26">
        <f>E44</f>
        <v>29.4</v>
      </c>
      <c r="R42" s="22">
        <f>F42</f>
        <v>21.2</v>
      </c>
      <c r="S42" s="22">
        <f>(Q42+R42)/2</f>
        <v>25.3</v>
      </c>
      <c r="T42" s="22">
        <f>IF(H42="","",6.1078*(10^(((7.5*H42)/(237.3+H42)))))</f>
        <v>35.23385461</v>
      </c>
      <c r="U42" s="103">
        <f t="shared" si="1"/>
        <v>33.63385461</v>
      </c>
      <c r="V42" s="22">
        <f>IF(G42="","",6.1078*(10^(((7.5*G42)/(237.3+G42)))))</f>
        <v>39.59220806</v>
      </c>
      <c r="W42" s="22">
        <f>IF(V42="","",(U42/V42)*100)</f>
        <v>84.9506917</v>
      </c>
      <c r="X42" s="87">
        <f>N40+L42-N42</f>
        <v>6.36</v>
      </c>
      <c r="Y42" s="91"/>
      <c r="Z42" s="92">
        <v>1.0</v>
      </c>
      <c r="AA42" s="92">
        <v>1.0</v>
      </c>
      <c r="AB42" s="92">
        <v>3.0</v>
      </c>
      <c r="AC42" s="93">
        <v>2.0</v>
      </c>
      <c r="AD42" s="88"/>
    </row>
    <row r="43" ht="15.75" customHeight="1">
      <c r="A43" s="4" t="s">
        <v>53</v>
      </c>
      <c r="B43" s="29">
        <v>44582.0</v>
      </c>
      <c r="C43" s="3">
        <v>0.625</v>
      </c>
      <c r="D43" s="74">
        <v>0.75</v>
      </c>
      <c r="E43" s="75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7"/>
      <c r="Q43" s="78"/>
      <c r="R43" s="79"/>
      <c r="S43" s="79"/>
      <c r="T43" s="79"/>
      <c r="U43" s="103" t="str">
        <f t="shared" si="1"/>
        <v/>
      </c>
      <c r="V43" s="79"/>
      <c r="W43" s="79"/>
      <c r="X43" s="80"/>
      <c r="Y43" s="81"/>
      <c r="Z43" s="82"/>
      <c r="AA43" s="82"/>
      <c r="AB43" s="82"/>
      <c r="AC43" s="83"/>
      <c r="AD43" s="78"/>
    </row>
    <row r="44" ht="15.75" customHeight="1">
      <c r="A44" s="8" t="s">
        <v>58</v>
      </c>
      <c r="B44" s="9">
        <v>44583.0</v>
      </c>
      <c r="C44" s="10">
        <v>0.375</v>
      </c>
      <c r="D44" s="84">
        <v>0.5</v>
      </c>
      <c r="E44" s="85">
        <v>29.4</v>
      </c>
      <c r="F44" s="86">
        <v>21.1</v>
      </c>
      <c r="G44" s="86">
        <v>29.2</v>
      </c>
      <c r="H44" s="86">
        <v>27.4</v>
      </c>
      <c r="I44" s="86">
        <v>0.8</v>
      </c>
      <c r="J44" s="86" t="s">
        <v>70</v>
      </c>
      <c r="K44" s="86">
        <v>29.7</v>
      </c>
      <c r="L44" s="86">
        <v>0.75</v>
      </c>
      <c r="M44" s="86"/>
      <c r="N44" s="86">
        <v>76.06</v>
      </c>
      <c r="O44" s="86">
        <v>58.22</v>
      </c>
      <c r="P44" s="87"/>
      <c r="Q44" s="26">
        <f>E46</f>
        <v>30</v>
      </c>
      <c r="R44" s="22">
        <f>F44</f>
        <v>21.1</v>
      </c>
      <c r="S44" s="22">
        <f>(Q44+R44)/2</f>
        <v>25.55</v>
      </c>
      <c r="T44" s="22">
        <f>IF(H44="","",6.1078*(10^(((7.5*H44)/(237.3+H44)))))</f>
        <v>36.49517019</v>
      </c>
      <c r="U44" s="103">
        <f t="shared" si="1"/>
        <v>35.05517019</v>
      </c>
      <c r="V44" s="22">
        <f>IF(G44="","",6.1078*(10^(((7.5*G44)/(237.3+G44)))))</f>
        <v>40.51803823</v>
      </c>
      <c r="W44" s="22">
        <f>IF(V44="","",(U44/V44)*100)</f>
        <v>86.5174419</v>
      </c>
      <c r="X44" s="87">
        <f>N42+L44-N44</f>
        <v>5.61</v>
      </c>
      <c r="Y44" s="91"/>
      <c r="Z44" s="92">
        <v>1.0</v>
      </c>
      <c r="AA44" s="92">
        <v>1.0</v>
      </c>
      <c r="AB44" s="92">
        <v>3.0</v>
      </c>
      <c r="AC44" s="93">
        <v>2.0</v>
      </c>
      <c r="AD44" s="88"/>
    </row>
    <row r="45" ht="15.75" customHeight="1">
      <c r="A45" s="4" t="s">
        <v>58</v>
      </c>
      <c r="B45" s="29">
        <v>44583.0</v>
      </c>
      <c r="C45" s="3">
        <v>0.625</v>
      </c>
      <c r="D45" s="74">
        <v>0.75</v>
      </c>
      <c r="E45" s="75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  <c r="Q45" s="78"/>
      <c r="R45" s="79"/>
      <c r="S45" s="79"/>
      <c r="T45" s="79"/>
      <c r="U45" s="103" t="str">
        <f t="shared" si="1"/>
        <v/>
      </c>
      <c r="V45" s="79"/>
      <c r="W45" s="79"/>
      <c r="X45" s="80"/>
      <c r="Y45" s="81"/>
      <c r="Z45" s="82"/>
      <c r="AA45" s="82"/>
      <c r="AB45" s="82"/>
      <c r="AC45" s="83"/>
      <c r="AD45" s="78"/>
    </row>
    <row r="46" ht="15.75" customHeight="1">
      <c r="A46" s="8" t="s">
        <v>60</v>
      </c>
      <c r="B46" s="9">
        <v>44584.0</v>
      </c>
      <c r="C46" s="10">
        <v>0.375</v>
      </c>
      <c r="D46" s="84">
        <v>0.5</v>
      </c>
      <c r="E46" s="85">
        <v>30.0</v>
      </c>
      <c r="F46" s="86">
        <v>21.6</v>
      </c>
      <c r="G46" s="86">
        <v>29.6</v>
      </c>
      <c r="H46" s="86">
        <v>27.2</v>
      </c>
      <c r="I46" s="86">
        <v>3.0</v>
      </c>
      <c r="J46" s="86" t="s">
        <v>70</v>
      </c>
      <c r="K46" s="86">
        <v>29.0</v>
      </c>
      <c r="L46" s="86">
        <v>0.0</v>
      </c>
      <c r="M46" s="86"/>
      <c r="N46" s="86">
        <v>55.36</v>
      </c>
      <c r="O46" s="86"/>
      <c r="P46" s="87"/>
      <c r="Q46" s="26">
        <f>E48</f>
        <v>26.2</v>
      </c>
      <c r="R46" s="22">
        <f>F46</f>
        <v>21.6</v>
      </c>
      <c r="S46" s="22">
        <f>(Q46+R46)/2</f>
        <v>23.9</v>
      </c>
      <c r="T46" s="22">
        <f>IF(H46="","",6.1078*(10^(((7.5*H46)/(237.3+H46)))))</f>
        <v>36.07043238</v>
      </c>
      <c r="U46" s="103">
        <f t="shared" si="1"/>
        <v>34.15043238</v>
      </c>
      <c r="V46" s="22">
        <f>IF(G46="","",6.1078*(10^(((7.5*G46)/(237.3+G46)))))</f>
        <v>41.46264535</v>
      </c>
      <c r="W46" s="22">
        <f>IF(V46="","",(U46/V46)*100)</f>
        <v>82.36433564</v>
      </c>
      <c r="X46" s="87">
        <f>O44+L46-N46</f>
        <v>2.86</v>
      </c>
      <c r="Y46" s="91"/>
      <c r="Z46" s="92">
        <v>1.0</v>
      </c>
      <c r="AA46" s="92">
        <v>1.0</v>
      </c>
      <c r="AB46" s="92">
        <v>1.0</v>
      </c>
      <c r="AC46" s="93">
        <v>2.0</v>
      </c>
      <c r="AD46" s="88"/>
    </row>
    <row r="47" ht="15.75" customHeight="1">
      <c r="A47" s="4" t="s">
        <v>60</v>
      </c>
      <c r="B47" s="29">
        <v>44584.0</v>
      </c>
      <c r="C47" s="3">
        <v>0.625</v>
      </c>
      <c r="D47" s="74">
        <v>0.75</v>
      </c>
      <c r="E47" s="75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7"/>
      <c r="Q47" s="78"/>
      <c r="R47" s="79"/>
      <c r="S47" s="79"/>
      <c r="T47" s="79"/>
      <c r="U47" s="103" t="str">
        <f t="shared" si="1"/>
        <v/>
      </c>
      <c r="V47" s="79"/>
      <c r="W47" s="79"/>
      <c r="X47" s="80"/>
      <c r="Y47" s="81"/>
      <c r="Z47" s="82"/>
      <c r="AA47" s="82"/>
      <c r="AB47" s="82"/>
      <c r="AC47" s="83"/>
      <c r="AD47" s="78"/>
    </row>
    <row r="48" ht="15.75" customHeight="1">
      <c r="A48" s="8" t="s">
        <v>64</v>
      </c>
      <c r="B48" s="9">
        <v>44585.0</v>
      </c>
      <c r="C48" s="10">
        <v>0.375</v>
      </c>
      <c r="D48" s="84">
        <v>0.5</v>
      </c>
      <c r="E48" s="85">
        <v>26.2</v>
      </c>
      <c r="F48" s="86">
        <v>21.2</v>
      </c>
      <c r="G48" s="86">
        <v>25.8</v>
      </c>
      <c r="H48" s="86">
        <v>24.6</v>
      </c>
      <c r="I48" s="86">
        <v>1.7</v>
      </c>
      <c r="J48" s="86" t="s">
        <v>70</v>
      </c>
      <c r="K48" s="86">
        <v>26.7</v>
      </c>
      <c r="L48" s="86">
        <v>0.75</v>
      </c>
      <c r="M48" s="86"/>
      <c r="N48" s="86">
        <v>49.3</v>
      </c>
      <c r="O48" s="86">
        <v>64.72</v>
      </c>
      <c r="P48" s="87"/>
      <c r="Q48" s="26">
        <f>E50</f>
        <v>27.2</v>
      </c>
      <c r="R48" s="22">
        <f>F48</f>
        <v>21.2</v>
      </c>
      <c r="S48" s="22">
        <f>(Q48+R48)/2</f>
        <v>24.2</v>
      </c>
      <c r="T48" s="22">
        <f>IF(H48="","",6.1078*(10^(((7.5*H48)/(237.3+H48)))))</f>
        <v>30.92802314</v>
      </c>
      <c r="U48" s="103">
        <f t="shared" si="1"/>
        <v>29.96802314</v>
      </c>
      <c r="V48" s="22">
        <f>IF(G48="","",6.1078*(10^(((7.5*G48)/(237.3+G48)))))</f>
        <v>33.21594473</v>
      </c>
      <c r="W48" s="22">
        <f>IF(V48="","",(U48/V48)*100)</f>
        <v>90.22179974</v>
      </c>
      <c r="X48" s="87">
        <f>N46+L48-N48</f>
        <v>6.81</v>
      </c>
      <c r="Y48" s="91"/>
      <c r="Z48" s="92">
        <v>1.0</v>
      </c>
      <c r="AA48" s="92">
        <v>1.0</v>
      </c>
      <c r="AB48" s="92">
        <v>3.0</v>
      </c>
      <c r="AC48" s="93">
        <v>3.0</v>
      </c>
      <c r="AD48" s="88"/>
    </row>
    <row r="49" ht="15.75" customHeight="1">
      <c r="A49" s="4" t="s">
        <v>64</v>
      </c>
      <c r="B49" s="29">
        <v>44585.0</v>
      </c>
      <c r="C49" s="3">
        <v>0.625</v>
      </c>
      <c r="D49" s="74">
        <v>0.75</v>
      </c>
      <c r="E49" s="75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7"/>
      <c r="Q49" s="78"/>
      <c r="R49" s="79"/>
      <c r="S49" s="79"/>
      <c r="T49" s="79"/>
      <c r="U49" s="103" t="str">
        <f t="shared" si="1"/>
        <v/>
      </c>
      <c r="V49" s="79"/>
      <c r="W49" s="79"/>
      <c r="X49" s="80"/>
      <c r="Y49" s="81"/>
      <c r="Z49" s="82"/>
      <c r="AA49" s="82"/>
      <c r="AB49" s="82"/>
      <c r="AC49" s="83"/>
      <c r="AD49" s="78"/>
    </row>
    <row r="50" ht="15.75" customHeight="1">
      <c r="A50" s="8" t="s">
        <v>68</v>
      </c>
      <c r="B50" s="9">
        <v>44586.0</v>
      </c>
      <c r="C50" s="10">
        <v>0.375</v>
      </c>
      <c r="D50" s="84">
        <v>0.5</v>
      </c>
      <c r="E50" s="85">
        <v>27.2</v>
      </c>
      <c r="F50" s="86">
        <v>21.9</v>
      </c>
      <c r="G50" s="86">
        <v>27.2</v>
      </c>
      <c r="H50" s="86">
        <v>26.0</v>
      </c>
      <c r="I50" s="86">
        <v>0.9</v>
      </c>
      <c r="J50" s="86" t="s">
        <v>54</v>
      </c>
      <c r="K50" s="86">
        <v>28.4</v>
      </c>
      <c r="L50" s="86">
        <v>53.75</v>
      </c>
      <c r="M50" s="86"/>
      <c r="N50" s="86">
        <v>100.0</v>
      </c>
      <c r="O50" s="86">
        <v>80.4</v>
      </c>
      <c r="P50" s="87"/>
      <c r="Q50" s="26">
        <f>E52</f>
        <v>27</v>
      </c>
      <c r="R50" s="22">
        <f>F50</f>
        <v>21.9</v>
      </c>
      <c r="S50" s="22">
        <f>(Q50+R50)/2</f>
        <v>24.45</v>
      </c>
      <c r="T50" s="22">
        <f>IF(H50="","",6.1078*(10^(((7.5*H50)/(237.3+H50)))))</f>
        <v>33.61126698</v>
      </c>
      <c r="U50" s="103">
        <f t="shared" si="1"/>
        <v>32.65126698</v>
      </c>
      <c r="V50" s="22">
        <f>IF(G50="","",6.1078*(10^(((7.5*G50)/(237.3+G50)))))</f>
        <v>36.07043238</v>
      </c>
      <c r="W50" s="22">
        <f>IF(V50="","",(U50/V50)*100)</f>
        <v>90.52086385</v>
      </c>
      <c r="X50" s="87"/>
      <c r="Y50" s="91"/>
      <c r="Z50" s="92">
        <v>1.0</v>
      </c>
      <c r="AA50" s="92">
        <v>1.0</v>
      </c>
      <c r="AB50" s="92">
        <v>3.0</v>
      </c>
      <c r="AC50" s="93">
        <v>2.0</v>
      </c>
      <c r="AD50" s="88"/>
    </row>
    <row r="51" ht="15.75" customHeight="1">
      <c r="A51" s="4" t="s">
        <v>68</v>
      </c>
      <c r="B51" s="29">
        <v>44586.0</v>
      </c>
      <c r="C51" s="3">
        <v>0.625</v>
      </c>
      <c r="D51" s="74">
        <v>0.75</v>
      </c>
      <c r="E51" s="75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7"/>
      <c r="Q51" s="78"/>
      <c r="R51" s="79"/>
      <c r="S51" s="79"/>
      <c r="T51" s="79"/>
      <c r="U51" s="103" t="str">
        <f t="shared" si="1"/>
        <v/>
      </c>
      <c r="V51" s="79"/>
      <c r="W51" s="79"/>
      <c r="X51" s="80"/>
      <c r="Y51" s="81"/>
      <c r="Z51" s="82"/>
      <c r="AA51" s="82"/>
      <c r="AB51" s="82"/>
      <c r="AC51" s="83"/>
      <c r="AD51" s="78"/>
    </row>
    <row r="52" ht="15.75" customHeight="1">
      <c r="A52" s="8" t="s">
        <v>38</v>
      </c>
      <c r="B52" s="9">
        <v>44587.0</v>
      </c>
      <c r="C52" s="10">
        <v>0.375</v>
      </c>
      <c r="D52" s="84">
        <v>0.5</v>
      </c>
      <c r="E52" s="85">
        <v>27.0</v>
      </c>
      <c r="F52" s="86">
        <v>21.6</v>
      </c>
      <c r="G52" s="86">
        <v>26.8</v>
      </c>
      <c r="H52" s="86">
        <v>25.8</v>
      </c>
      <c r="I52" s="86">
        <v>0.1</v>
      </c>
      <c r="J52" s="86" t="s">
        <v>70</v>
      </c>
      <c r="K52" s="86">
        <v>29.8</v>
      </c>
      <c r="L52" s="86">
        <v>39.0</v>
      </c>
      <c r="M52" s="86"/>
      <c r="N52" s="86">
        <v>100.0</v>
      </c>
      <c r="O52" s="86">
        <v>89.08</v>
      </c>
      <c r="P52" s="87"/>
      <c r="Q52" s="26">
        <f>E54</f>
        <v>26</v>
      </c>
      <c r="R52" s="22">
        <f>F52</f>
        <v>21.6</v>
      </c>
      <c r="S52" s="22">
        <f>(Q52+R52)/2</f>
        <v>23.8</v>
      </c>
      <c r="T52" s="22">
        <f>IF(H52="","",6.1078*(10^(((7.5*H52)/(237.3+H52)))))</f>
        <v>33.21594473</v>
      </c>
      <c r="U52" s="103">
        <f t="shared" si="1"/>
        <v>32.41594473</v>
      </c>
      <c r="V52" s="22">
        <f>IF(G52="","",6.1078*(10^(((7.5*G52)/(237.3+G52)))))</f>
        <v>35.23385461</v>
      </c>
      <c r="W52" s="22">
        <f>IF(V52="","",(U52/V52)*100)</f>
        <v>92.00226627</v>
      </c>
      <c r="X52" s="87"/>
      <c r="Y52" s="91"/>
      <c r="Z52" s="92">
        <v>1.0</v>
      </c>
      <c r="AA52" s="92">
        <v>1.0</v>
      </c>
      <c r="AB52" s="92">
        <v>2.0</v>
      </c>
      <c r="AC52" s="93">
        <v>3.0</v>
      </c>
      <c r="AD52" s="88"/>
    </row>
    <row r="53" ht="15.75" customHeight="1">
      <c r="A53" s="4" t="s">
        <v>38</v>
      </c>
      <c r="B53" s="29">
        <v>44587.0</v>
      </c>
      <c r="C53" s="3">
        <v>0.625</v>
      </c>
      <c r="D53" s="74">
        <v>0.75</v>
      </c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7"/>
      <c r="Q53" s="78"/>
      <c r="R53" s="79"/>
      <c r="S53" s="79"/>
      <c r="T53" s="79"/>
      <c r="U53" s="103" t="str">
        <f t="shared" si="1"/>
        <v/>
      </c>
      <c r="V53" s="79"/>
      <c r="W53" s="79"/>
      <c r="X53" s="80"/>
      <c r="Y53" s="81"/>
      <c r="Z53" s="82"/>
      <c r="AA53" s="82"/>
      <c r="AB53" s="82"/>
      <c r="AC53" s="83"/>
      <c r="AD53" s="78"/>
    </row>
    <row r="54" ht="15.75" customHeight="1">
      <c r="A54" s="8" t="s">
        <v>48</v>
      </c>
      <c r="B54" s="9">
        <v>44588.0</v>
      </c>
      <c r="C54" s="10">
        <v>0.375</v>
      </c>
      <c r="D54" s="84">
        <v>0.5</v>
      </c>
      <c r="E54" s="85">
        <v>26.0</v>
      </c>
      <c r="F54" s="86">
        <v>21.2</v>
      </c>
      <c r="G54" s="86">
        <v>25.8</v>
      </c>
      <c r="H54" s="86">
        <v>25.0</v>
      </c>
      <c r="I54" s="86">
        <v>1.0</v>
      </c>
      <c r="J54" s="86" t="s">
        <v>54</v>
      </c>
      <c r="K54" s="86">
        <v>27.0</v>
      </c>
      <c r="L54" s="86">
        <v>5.0</v>
      </c>
      <c r="M54" s="86"/>
      <c r="N54" s="86">
        <v>87.5</v>
      </c>
      <c r="O54" s="86"/>
      <c r="P54" s="87"/>
      <c r="Q54" s="26">
        <f>E56</f>
        <v>24.8</v>
      </c>
      <c r="R54" s="22">
        <f>F54</f>
        <v>21.2</v>
      </c>
      <c r="S54" s="22">
        <f>(Q54+R54)/2</f>
        <v>23</v>
      </c>
      <c r="T54" s="22">
        <f>IF(H54="","",6.1078*(10^(((7.5*H54)/(237.3+H54)))))</f>
        <v>31.67489286</v>
      </c>
      <c r="U54" s="103">
        <f t="shared" si="1"/>
        <v>31.03489286</v>
      </c>
      <c r="V54" s="22">
        <f>IF(G54="","",6.1078*(10^(((7.5*G54)/(237.3+G54)))))</f>
        <v>33.21594473</v>
      </c>
      <c r="W54" s="22">
        <f>IF(V54="","",(U54/V54)*100)</f>
        <v>93.43372019</v>
      </c>
      <c r="X54" s="87">
        <f>O52+L54-N54</f>
        <v>6.58</v>
      </c>
      <c r="Y54" s="91"/>
      <c r="Z54" s="92">
        <v>1.0</v>
      </c>
      <c r="AA54" s="92">
        <v>1.0</v>
      </c>
      <c r="AB54" s="92">
        <v>3.0</v>
      </c>
      <c r="AC54" s="93">
        <v>3.0</v>
      </c>
      <c r="AD54" s="88"/>
    </row>
    <row r="55" ht="15.75" customHeight="1">
      <c r="A55" s="4" t="s">
        <v>48</v>
      </c>
      <c r="B55" s="29">
        <v>44588.0</v>
      </c>
      <c r="C55" s="3">
        <v>0.625</v>
      </c>
      <c r="D55" s="74">
        <v>0.75</v>
      </c>
      <c r="E55" s="75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7"/>
      <c r="Q55" s="78"/>
      <c r="R55" s="79"/>
      <c r="S55" s="79"/>
      <c r="T55" s="79"/>
      <c r="U55" s="103" t="str">
        <f t="shared" si="1"/>
        <v/>
      </c>
      <c r="V55" s="79"/>
      <c r="W55" s="79"/>
      <c r="X55" s="80"/>
      <c r="Y55" s="81"/>
      <c r="Z55" s="82"/>
      <c r="AA55" s="82"/>
      <c r="AB55" s="82"/>
      <c r="AC55" s="83"/>
      <c r="AD55" s="78"/>
    </row>
    <row r="56" ht="15.75" customHeight="1">
      <c r="A56" s="8" t="s">
        <v>53</v>
      </c>
      <c r="B56" s="9">
        <v>44589.0</v>
      </c>
      <c r="C56" s="10">
        <v>0.375</v>
      </c>
      <c r="D56" s="84">
        <v>0.5</v>
      </c>
      <c r="E56" s="85">
        <v>24.8</v>
      </c>
      <c r="F56" s="86">
        <v>21.0</v>
      </c>
      <c r="G56" s="86">
        <v>24.6</v>
      </c>
      <c r="H56" s="86">
        <v>24.0</v>
      </c>
      <c r="I56" s="86">
        <v>1.0</v>
      </c>
      <c r="J56" s="86" t="s">
        <v>54</v>
      </c>
      <c r="K56" s="86">
        <v>26.7</v>
      </c>
      <c r="L56" s="86">
        <v>1.75</v>
      </c>
      <c r="M56" s="86"/>
      <c r="N56" s="86">
        <v>82.2</v>
      </c>
      <c r="O56" s="86">
        <v>72.58</v>
      </c>
      <c r="P56" s="87"/>
      <c r="Q56" s="26">
        <f>E58</f>
        <v>24</v>
      </c>
      <c r="R56" s="22">
        <f>F56</f>
        <v>21</v>
      </c>
      <c r="S56" s="22">
        <f>(Q56+R56)/2</f>
        <v>22.5</v>
      </c>
      <c r="T56" s="22">
        <f>IF(H56="","",6.1078*(10^(((7.5*H56)/(237.3+H56)))))</f>
        <v>29.83652107</v>
      </c>
      <c r="U56" s="103">
        <f t="shared" si="1"/>
        <v>29.35652107</v>
      </c>
      <c r="V56" s="22">
        <f>IF(G56="","",6.1078*(10^(((7.5*G56)/(237.3+G56)))))</f>
        <v>30.92802314</v>
      </c>
      <c r="W56" s="22">
        <f>IF(V56="","",(U56/V56)*100)</f>
        <v>94.91884087</v>
      </c>
      <c r="X56" s="87">
        <f>N54+L56-N56</f>
        <v>7.05</v>
      </c>
      <c r="Y56" s="91"/>
      <c r="Z56" s="92">
        <v>1.0</v>
      </c>
      <c r="AA56" s="92">
        <v>1.0</v>
      </c>
      <c r="AB56" s="92">
        <v>1.0</v>
      </c>
      <c r="AC56" s="93">
        <v>3.0</v>
      </c>
      <c r="AD56" s="88"/>
    </row>
    <row r="57" ht="15.75" customHeight="1">
      <c r="A57" s="4" t="s">
        <v>53</v>
      </c>
      <c r="B57" s="29">
        <v>44589.0</v>
      </c>
      <c r="C57" s="3">
        <v>0.625</v>
      </c>
      <c r="D57" s="74">
        <v>0.75</v>
      </c>
      <c r="E57" s="75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7"/>
      <c r="Q57" s="78"/>
      <c r="R57" s="79"/>
      <c r="S57" s="79"/>
      <c r="T57" s="79"/>
      <c r="U57" s="103" t="str">
        <f t="shared" si="1"/>
        <v/>
      </c>
      <c r="V57" s="79"/>
      <c r="W57" s="79"/>
      <c r="X57" s="80"/>
      <c r="Y57" s="81"/>
      <c r="Z57" s="82"/>
      <c r="AA57" s="82"/>
      <c r="AB57" s="82"/>
      <c r="AC57" s="83"/>
      <c r="AD57" s="78"/>
    </row>
    <row r="58" ht="15.75" customHeight="1">
      <c r="A58" s="8" t="s">
        <v>58</v>
      </c>
      <c r="B58" s="9">
        <v>44590.0</v>
      </c>
      <c r="C58" s="10">
        <v>0.375</v>
      </c>
      <c r="D58" s="84">
        <v>0.5</v>
      </c>
      <c r="E58" s="85">
        <v>24.0</v>
      </c>
      <c r="F58" s="86">
        <v>20.6</v>
      </c>
      <c r="G58" s="86">
        <v>23.6</v>
      </c>
      <c r="H58" s="86">
        <v>23.5</v>
      </c>
      <c r="I58" s="86">
        <v>0.8</v>
      </c>
      <c r="J58" s="86" t="s">
        <v>70</v>
      </c>
      <c r="K58" s="86">
        <v>25.2</v>
      </c>
      <c r="L58" s="86">
        <v>48.25</v>
      </c>
      <c r="M58" s="86"/>
      <c r="N58" s="86">
        <v>100.0</v>
      </c>
      <c r="O58" s="86">
        <v>68.76</v>
      </c>
      <c r="P58" s="87"/>
      <c r="Q58" s="26">
        <f>E60</f>
        <v>26.4</v>
      </c>
      <c r="R58" s="22">
        <f>F58</f>
        <v>20.6</v>
      </c>
      <c r="S58" s="22">
        <f>(Q58+R58)/2</f>
        <v>23.5</v>
      </c>
      <c r="T58" s="22">
        <f>IF(H58="","",6.1078*(10^(((7.5*H58)/(237.3+H58)))))</f>
        <v>28.95276347</v>
      </c>
      <c r="U58" s="103">
        <f t="shared" si="1"/>
        <v>28.87276347</v>
      </c>
      <c r="V58" s="22">
        <f>IF(G58="","",6.1078*(10^(((7.5*G58)/(237.3+G58)))))</f>
        <v>29.12766416</v>
      </c>
      <c r="W58" s="22">
        <f>IF(V58="","",(U58/V58)*100)</f>
        <v>99.12488455</v>
      </c>
      <c r="X58" s="87"/>
      <c r="Y58" s="91"/>
      <c r="Z58" s="92">
        <v>2.0</v>
      </c>
      <c r="AA58" s="92">
        <v>1.0</v>
      </c>
      <c r="AB58" s="92">
        <v>3.0</v>
      </c>
      <c r="AC58" s="93">
        <v>3.0</v>
      </c>
      <c r="AD58" s="88"/>
    </row>
    <row r="59" ht="15.75" customHeight="1">
      <c r="A59" s="4" t="s">
        <v>58</v>
      </c>
      <c r="B59" s="29">
        <v>44590.0</v>
      </c>
      <c r="C59" s="3">
        <v>0.625</v>
      </c>
      <c r="D59" s="74">
        <v>0.75</v>
      </c>
      <c r="E59" s="75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7"/>
      <c r="Q59" s="78"/>
      <c r="R59" s="79"/>
      <c r="S59" s="79"/>
      <c r="T59" s="79"/>
      <c r="U59" s="103" t="str">
        <f t="shared" si="1"/>
        <v/>
      </c>
      <c r="V59" s="79"/>
      <c r="W59" s="79"/>
      <c r="X59" s="80"/>
      <c r="Y59" s="81"/>
      <c r="Z59" s="82"/>
      <c r="AA59" s="82"/>
      <c r="AB59" s="82"/>
      <c r="AC59" s="83"/>
      <c r="AD59" s="78"/>
    </row>
    <row r="60" ht="15.75" customHeight="1">
      <c r="A60" s="8" t="s">
        <v>60</v>
      </c>
      <c r="B60" s="9">
        <v>44591.0</v>
      </c>
      <c r="C60" s="10">
        <v>0.375</v>
      </c>
      <c r="D60" s="84">
        <v>0.5</v>
      </c>
      <c r="E60" s="85">
        <v>26.4</v>
      </c>
      <c r="F60" s="86">
        <v>21.6</v>
      </c>
      <c r="G60" s="86">
        <v>26.0</v>
      </c>
      <c r="H60" s="86">
        <v>24.7</v>
      </c>
      <c r="I60" s="86">
        <v>3.1</v>
      </c>
      <c r="J60" s="86" t="s">
        <v>70</v>
      </c>
      <c r="K60" s="86">
        <v>26.8</v>
      </c>
      <c r="L60" s="86">
        <v>5.0</v>
      </c>
      <c r="M60" s="86"/>
      <c r="N60" s="86">
        <v>73.31</v>
      </c>
      <c r="O60" s="86"/>
      <c r="P60" s="87"/>
      <c r="Q60" s="26">
        <f>E62</f>
        <v>28.2</v>
      </c>
      <c r="R60" s="22">
        <f>F60</f>
        <v>21.6</v>
      </c>
      <c r="S60" s="22">
        <f>(Q60+R60)/2</f>
        <v>24.9</v>
      </c>
      <c r="T60" s="22">
        <f>IF(H60="","",6.1078*(10^(((7.5*H60)/(237.3+H60)))))</f>
        <v>31.11328566</v>
      </c>
      <c r="U60" s="103">
        <f t="shared" si="1"/>
        <v>30.07328566</v>
      </c>
      <c r="V60" s="22">
        <f>IF(G60="","",6.1078*(10^(((7.5*G60)/(237.3+G60)))))</f>
        <v>33.61126698</v>
      </c>
      <c r="W60" s="22">
        <f>IF(V60="","",(U60/V60)*100)</f>
        <v>89.47382338</v>
      </c>
      <c r="X60" s="87">
        <f>O58+L60-N60</f>
        <v>0.45</v>
      </c>
      <c r="Y60" s="91"/>
      <c r="Z60" s="92">
        <v>1.0</v>
      </c>
      <c r="AA60" s="92">
        <v>1.0</v>
      </c>
      <c r="AB60" s="92">
        <v>2.0</v>
      </c>
      <c r="AC60" s="93">
        <v>2.0</v>
      </c>
      <c r="AD60" s="88"/>
    </row>
    <row r="61" ht="15.75" customHeight="1">
      <c r="A61" s="4" t="s">
        <v>60</v>
      </c>
      <c r="B61" s="29">
        <v>44591.0</v>
      </c>
      <c r="C61" s="3">
        <v>0.625</v>
      </c>
      <c r="D61" s="74">
        <v>0.75</v>
      </c>
      <c r="E61" s="75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7"/>
      <c r="Q61" s="78"/>
      <c r="R61" s="79"/>
      <c r="S61" s="79"/>
      <c r="T61" s="79"/>
      <c r="U61" s="103" t="str">
        <f t="shared" si="1"/>
        <v/>
      </c>
      <c r="V61" s="79"/>
      <c r="W61" s="79"/>
      <c r="X61" s="80"/>
      <c r="Y61" s="81"/>
      <c r="Z61" s="82"/>
      <c r="AA61" s="82"/>
      <c r="AB61" s="82"/>
      <c r="AC61" s="83"/>
      <c r="AD61" s="78"/>
    </row>
    <row r="62" ht="15.75" customHeight="1">
      <c r="A62" s="8" t="s">
        <v>64</v>
      </c>
      <c r="B62" s="9">
        <v>44592.0</v>
      </c>
      <c r="C62" s="10">
        <v>0.375</v>
      </c>
      <c r="D62" s="84">
        <v>0.5</v>
      </c>
      <c r="E62" s="85">
        <v>28.2</v>
      </c>
      <c r="F62" s="86">
        <v>21.2</v>
      </c>
      <c r="G62" s="86">
        <v>27.8</v>
      </c>
      <c r="H62" s="86">
        <v>25.8</v>
      </c>
      <c r="I62" s="86">
        <v>1.8</v>
      </c>
      <c r="J62" s="86" t="s">
        <v>70</v>
      </c>
      <c r="K62" s="86">
        <v>26.4</v>
      </c>
      <c r="L62" s="86">
        <v>1.0</v>
      </c>
      <c r="M62" s="86"/>
      <c r="N62" s="86">
        <v>71.84</v>
      </c>
      <c r="O62" s="86"/>
      <c r="P62" s="87"/>
      <c r="Q62" s="26">
        <f>E64</f>
        <v>29.2</v>
      </c>
      <c r="R62" s="22">
        <f>F62</f>
        <v>21.2</v>
      </c>
      <c r="S62" s="22">
        <f>(Q62+R62)/2</f>
        <v>25.2</v>
      </c>
      <c r="T62" s="22">
        <f>IF(H62="","",6.1078*(10^(((7.5*H62)/(237.3+H62)))))</f>
        <v>33.21594473</v>
      </c>
      <c r="U62" s="103">
        <f t="shared" si="1"/>
        <v>31.61594473</v>
      </c>
      <c r="V62" s="22">
        <f>IF(G62="","",6.1078*(10^(((7.5*G62)/(237.3+G62)))))</f>
        <v>37.3577292</v>
      </c>
      <c r="W62" s="22">
        <f>IF(V62="","",(U62/V62)*100)</f>
        <v>84.6302637</v>
      </c>
      <c r="X62" s="87">
        <f>N60+L62-N62</f>
        <v>2.47</v>
      </c>
      <c r="Y62" s="91"/>
      <c r="Z62" s="92">
        <v>1.0</v>
      </c>
      <c r="AA62" s="92">
        <v>1.0</v>
      </c>
      <c r="AB62" s="92">
        <v>2.0</v>
      </c>
      <c r="AC62" s="93">
        <v>3.0</v>
      </c>
      <c r="AD62" s="88"/>
    </row>
    <row r="63" ht="15.75" customHeight="1">
      <c r="A63" s="4" t="s">
        <v>64</v>
      </c>
      <c r="B63" s="29">
        <v>44592.0</v>
      </c>
      <c r="C63" s="3">
        <v>0.625</v>
      </c>
      <c r="D63" s="74">
        <v>0.75</v>
      </c>
      <c r="E63" s="75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7"/>
      <c r="Q63" s="78"/>
      <c r="R63" s="79"/>
      <c r="S63" s="79"/>
      <c r="T63" s="79"/>
      <c r="U63" s="103" t="str">
        <f t="shared" si="1"/>
        <v/>
      </c>
      <c r="V63" s="79"/>
      <c r="W63" s="79"/>
      <c r="X63" s="80"/>
      <c r="Y63" s="81"/>
      <c r="Z63" s="82"/>
      <c r="AA63" s="82"/>
      <c r="AB63" s="82"/>
      <c r="AC63" s="83"/>
      <c r="AD63" s="78"/>
    </row>
    <row r="64" ht="15.75" customHeight="1">
      <c r="A64" s="8" t="s">
        <v>68</v>
      </c>
      <c r="B64" s="9">
        <v>44593.0</v>
      </c>
      <c r="C64" s="10">
        <v>0.375</v>
      </c>
      <c r="D64" s="84">
        <v>0.5</v>
      </c>
      <c r="E64" s="85">
        <v>29.2</v>
      </c>
      <c r="F64" s="86">
        <v>21.4</v>
      </c>
      <c r="G64" s="86">
        <v>28.4</v>
      </c>
      <c r="H64" s="86">
        <v>26.6</v>
      </c>
      <c r="I64" s="86">
        <v>1.5</v>
      </c>
      <c r="J64" s="86" t="s">
        <v>54</v>
      </c>
      <c r="K64" s="86">
        <v>27.3</v>
      </c>
      <c r="L64" s="86">
        <v>0.0</v>
      </c>
      <c r="M64" s="86"/>
      <c r="N64" s="86">
        <v>66.72</v>
      </c>
      <c r="O64" s="86"/>
      <c r="P64" s="87"/>
      <c r="Q64" s="26">
        <f>E66</f>
        <v>33.4</v>
      </c>
      <c r="R64" s="22">
        <f>F64</f>
        <v>21.4</v>
      </c>
      <c r="S64" s="22">
        <f>(Q64+R64)/2</f>
        <v>27.4</v>
      </c>
      <c r="T64" s="22">
        <f>IF(H64="","",6.1078*(10^(((7.5*H64)/(237.3+H64)))))</f>
        <v>34.82194116</v>
      </c>
      <c r="U64" s="103">
        <f t="shared" si="1"/>
        <v>33.38194116</v>
      </c>
      <c r="V64" s="22">
        <f>IF(G64="","",6.1078*(10^(((7.5*G64)/(237.3+G64)))))</f>
        <v>38.68484051</v>
      </c>
      <c r="W64" s="22">
        <f>IF(V64="","",(U64/V64)*100)</f>
        <v>86.29204807</v>
      </c>
      <c r="X64" s="87">
        <f>N62+L64-N64</f>
        <v>5.12</v>
      </c>
      <c r="Y64" s="91"/>
      <c r="Z64" s="92">
        <v>1.0</v>
      </c>
      <c r="AA64" s="92">
        <v>1.0</v>
      </c>
      <c r="AB64" s="92">
        <v>2.0</v>
      </c>
      <c r="AC64" s="93">
        <v>2.0</v>
      </c>
      <c r="AD64" s="88"/>
    </row>
    <row r="65" ht="15.75" customHeight="1">
      <c r="A65" s="4" t="s">
        <v>68</v>
      </c>
      <c r="B65" s="29">
        <v>44593.0</v>
      </c>
      <c r="C65" s="3">
        <v>0.625</v>
      </c>
      <c r="D65" s="74">
        <v>0.75</v>
      </c>
      <c r="E65" s="75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7"/>
      <c r="Q65" s="78"/>
      <c r="R65" s="79"/>
      <c r="S65" s="79"/>
      <c r="T65" s="79"/>
      <c r="U65" s="103" t="str">
        <f t="shared" si="1"/>
        <v/>
      </c>
      <c r="V65" s="79"/>
      <c r="W65" s="79"/>
      <c r="X65" s="80"/>
      <c r="Y65" s="81"/>
      <c r="Z65" s="82"/>
      <c r="AA65" s="82"/>
      <c r="AB65" s="82"/>
      <c r="AC65" s="83"/>
      <c r="AD65" s="78"/>
    </row>
    <row r="66" ht="15.75" customHeight="1">
      <c r="A66" s="8" t="s">
        <v>38</v>
      </c>
      <c r="B66" s="9">
        <v>44594.0</v>
      </c>
      <c r="C66" s="10">
        <v>0.375</v>
      </c>
      <c r="D66" s="84">
        <v>0.5</v>
      </c>
      <c r="E66" s="85">
        <v>33.4</v>
      </c>
      <c r="F66" s="86">
        <v>21.8</v>
      </c>
      <c r="G66" s="86">
        <v>27.0</v>
      </c>
      <c r="H66" s="86">
        <v>25.8</v>
      </c>
      <c r="I66" s="86">
        <v>2.3</v>
      </c>
      <c r="J66" s="86" t="s">
        <v>61</v>
      </c>
      <c r="K66" s="86">
        <v>27.8</v>
      </c>
      <c r="L66" s="86">
        <v>34.75</v>
      </c>
      <c r="M66" s="86"/>
      <c r="N66" s="86">
        <v>95.42</v>
      </c>
      <c r="O66" s="86"/>
      <c r="P66" s="87"/>
      <c r="Q66" s="26">
        <f>E68</f>
        <v>30.8</v>
      </c>
      <c r="R66" s="22">
        <f>F66</f>
        <v>21.8</v>
      </c>
      <c r="S66" s="22">
        <f>(Q66+R66)/2</f>
        <v>26.3</v>
      </c>
      <c r="T66" s="22">
        <f>IF(H66="","",6.1078*(10^(((7.5*H66)/(237.3+H66)))))</f>
        <v>33.21594473</v>
      </c>
      <c r="U66" s="103">
        <f t="shared" si="1"/>
        <v>32.25594473</v>
      </c>
      <c r="V66" s="22">
        <f>IF(G66="","",6.1078*(10^(((7.5*G66)/(237.3+G66)))))</f>
        <v>35.65000614</v>
      </c>
      <c r="W66" s="22">
        <f>IF(V66="","",(U66/V66)*100)</f>
        <v>90.47949278</v>
      </c>
      <c r="X66" s="87">
        <f>N64+L66-N66</f>
        <v>6.05</v>
      </c>
      <c r="Y66" s="91">
        <v>4.0</v>
      </c>
      <c r="Z66" s="92">
        <v>1.0</v>
      </c>
      <c r="AA66" s="92">
        <v>1.0</v>
      </c>
      <c r="AB66" s="92">
        <v>3.0</v>
      </c>
      <c r="AC66" s="93">
        <v>3.0</v>
      </c>
      <c r="AD66" s="88"/>
    </row>
    <row r="67" ht="15.75" customHeight="1">
      <c r="A67" s="4" t="s">
        <v>38</v>
      </c>
      <c r="B67" s="29">
        <v>44594.0</v>
      </c>
      <c r="C67" s="3">
        <v>0.625</v>
      </c>
      <c r="D67" s="74">
        <v>0.75</v>
      </c>
      <c r="E67" s="75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7"/>
      <c r="Q67" s="78"/>
      <c r="R67" s="79"/>
      <c r="S67" s="79"/>
      <c r="T67" s="79"/>
      <c r="U67" s="103" t="str">
        <f t="shared" si="1"/>
        <v/>
      </c>
      <c r="V67" s="79"/>
      <c r="W67" s="79"/>
      <c r="X67" s="80"/>
      <c r="Y67" s="81"/>
      <c r="Z67" s="82"/>
      <c r="AA67" s="82"/>
      <c r="AB67" s="82"/>
      <c r="AC67" s="83"/>
      <c r="AD67" s="78"/>
    </row>
    <row r="68" ht="15.75" customHeight="1">
      <c r="A68" s="8" t="s">
        <v>48</v>
      </c>
      <c r="B68" s="9">
        <v>44595.0</v>
      </c>
      <c r="C68" s="10">
        <v>0.375</v>
      </c>
      <c r="D68" s="84">
        <v>0.5</v>
      </c>
      <c r="E68" s="85">
        <v>30.8</v>
      </c>
      <c r="F68" s="86">
        <v>21.2</v>
      </c>
      <c r="G68" s="86">
        <v>28.0</v>
      </c>
      <c r="H68" s="86">
        <v>26.6</v>
      </c>
      <c r="I68" s="86">
        <v>2.2</v>
      </c>
      <c r="J68" s="86" t="s">
        <v>70</v>
      </c>
      <c r="K68" s="86">
        <v>28.0</v>
      </c>
      <c r="L68" s="86">
        <v>0.0</v>
      </c>
      <c r="M68" s="86"/>
      <c r="N68" s="86">
        <v>85.3</v>
      </c>
      <c r="O68" s="86"/>
      <c r="P68" s="87"/>
      <c r="Q68" s="102">
        <f>E70</f>
        <v>32.3</v>
      </c>
      <c r="R68" s="103">
        <f>F68</f>
        <v>21.2</v>
      </c>
      <c r="S68" s="103">
        <f>(Q68+R68)/2</f>
        <v>26.75</v>
      </c>
      <c r="T68" s="103">
        <f>IF(H68="","",6.1078*(10^(((7.5*H68)/(237.3+H68)))))</f>
        <v>34.82194116</v>
      </c>
      <c r="U68" s="103">
        <f t="shared" si="1"/>
        <v>33.70194116</v>
      </c>
      <c r="V68" s="103">
        <f>IF(G68="","",6.1078*(10^(((7.5*G68)/(237.3+G68)))))</f>
        <v>37.79562539</v>
      </c>
      <c r="W68" s="103">
        <f>IF(V68="","",(U68/V68)*100)</f>
        <v>89.16889406</v>
      </c>
      <c r="X68" s="104">
        <f>N66+L68-N68</f>
        <v>10.12</v>
      </c>
      <c r="Y68" s="91"/>
      <c r="Z68" s="92">
        <v>1.0</v>
      </c>
      <c r="AA68" s="92">
        <v>1.0</v>
      </c>
      <c r="AB68" s="92">
        <v>3.0</v>
      </c>
      <c r="AC68" s="93">
        <v>2.0</v>
      </c>
      <c r="AD68" s="88"/>
    </row>
    <row r="69" ht="15.75" customHeight="1">
      <c r="A69" s="4" t="s">
        <v>48</v>
      </c>
      <c r="B69" s="29">
        <v>44595.0</v>
      </c>
      <c r="C69" s="3">
        <v>0.625</v>
      </c>
      <c r="D69" s="74">
        <v>0.75</v>
      </c>
      <c r="E69" s="75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7"/>
      <c r="Q69" s="78"/>
      <c r="R69" s="79"/>
      <c r="S69" s="79"/>
      <c r="T69" s="79"/>
      <c r="U69" s="103" t="str">
        <f t="shared" si="1"/>
        <v/>
      </c>
      <c r="V69" s="79"/>
      <c r="W69" s="79"/>
      <c r="X69" s="80"/>
      <c r="Y69" s="81"/>
      <c r="Z69" s="82"/>
      <c r="AA69" s="82"/>
      <c r="AB69" s="82"/>
      <c r="AC69" s="83"/>
      <c r="AD69" s="78"/>
    </row>
    <row r="70" ht="15.75" customHeight="1">
      <c r="A70" s="8" t="s">
        <v>53</v>
      </c>
      <c r="B70" s="9">
        <v>44596.0</v>
      </c>
      <c r="C70" s="10">
        <v>0.375</v>
      </c>
      <c r="D70" s="84">
        <v>0.5</v>
      </c>
      <c r="E70" s="85">
        <v>32.3</v>
      </c>
      <c r="F70" s="86">
        <v>20.0</v>
      </c>
      <c r="G70" s="86">
        <v>27.6</v>
      </c>
      <c r="H70" s="86">
        <v>26.0</v>
      </c>
      <c r="I70" s="86">
        <v>0.7</v>
      </c>
      <c r="J70" s="86" t="s">
        <v>79</v>
      </c>
      <c r="K70" s="86">
        <v>28.5</v>
      </c>
      <c r="L70" s="86">
        <v>0.75</v>
      </c>
      <c r="M70" s="86"/>
      <c r="N70" s="86">
        <v>85.54</v>
      </c>
      <c r="O70" s="86"/>
      <c r="P70" s="87"/>
      <c r="Q70" s="102">
        <f>E72</f>
        <v>27.8</v>
      </c>
      <c r="R70" s="103">
        <f>F70</f>
        <v>20</v>
      </c>
      <c r="S70" s="103">
        <f>(Q70+R70)/2</f>
        <v>23.9</v>
      </c>
      <c r="T70" s="103">
        <f>IF(H70="","",6.1078*(10^(((7.5*H70)/(237.3+H70)))))</f>
        <v>33.61126698</v>
      </c>
      <c r="U70" s="103">
        <f t="shared" si="1"/>
        <v>32.33126698</v>
      </c>
      <c r="V70" s="103">
        <f>IF(G70="","",6.1078*(10^(((7.5*G70)/(237.3+G70)))))</f>
        <v>36.92425667</v>
      </c>
      <c r="W70" s="103">
        <f>IF(V70="","",(U70/V70)*100)</f>
        <v>87.56105037</v>
      </c>
      <c r="X70" s="104">
        <f>N68+L70-N70</f>
        <v>0.51</v>
      </c>
      <c r="Y70" s="91"/>
      <c r="Z70" s="92">
        <v>1.0</v>
      </c>
      <c r="AA70" s="92">
        <v>1.0</v>
      </c>
      <c r="AB70" s="92">
        <v>1.0</v>
      </c>
      <c r="AC70" s="93">
        <v>3.0</v>
      </c>
      <c r="AD70" s="88"/>
    </row>
    <row r="71" ht="15.75" customHeight="1">
      <c r="A71" s="4" t="s">
        <v>53</v>
      </c>
      <c r="B71" s="55">
        <v>44596.0</v>
      </c>
      <c r="C71" s="3">
        <v>0.625</v>
      </c>
      <c r="D71" s="74">
        <v>0.75</v>
      </c>
      <c r="E71" s="75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7"/>
      <c r="Q71" s="78"/>
      <c r="R71" s="79"/>
      <c r="S71" s="79"/>
      <c r="T71" s="79"/>
      <c r="U71" s="103" t="str">
        <f t="shared" si="1"/>
        <v/>
      </c>
      <c r="V71" s="79"/>
      <c r="W71" s="79"/>
      <c r="X71" s="80"/>
      <c r="Y71" s="81"/>
      <c r="Z71" s="82"/>
      <c r="AA71" s="82"/>
      <c r="AB71" s="82"/>
      <c r="AC71" s="83"/>
      <c r="AD71" s="78"/>
    </row>
    <row r="72" ht="15.75" customHeight="1">
      <c r="A72" s="8" t="s">
        <v>58</v>
      </c>
      <c r="B72" s="9">
        <v>44597.0</v>
      </c>
      <c r="C72" s="10">
        <v>0.375</v>
      </c>
      <c r="D72" s="84">
        <v>0.5</v>
      </c>
      <c r="E72" s="85">
        <v>27.8</v>
      </c>
      <c r="F72" s="86">
        <v>21.2</v>
      </c>
      <c r="G72" s="86">
        <v>27.6</v>
      </c>
      <c r="H72" s="86">
        <v>25.9</v>
      </c>
      <c r="I72" s="86">
        <v>1.5</v>
      </c>
      <c r="J72" s="86" t="s">
        <v>54</v>
      </c>
      <c r="K72" s="86">
        <v>27.7</v>
      </c>
      <c r="L72" s="86">
        <v>21.75</v>
      </c>
      <c r="M72" s="86"/>
      <c r="N72" s="86">
        <v>97.08</v>
      </c>
      <c r="O72" s="86">
        <v>66.03</v>
      </c>
      <c r="P72" s="87"/>
      <c r="Q72" s="102">
        <f>E74</f>
        <v>28.2</v>
      </c>
      <c r="R72" s="103">
        <f>F72</f>
        <v>21.2</v>
      </c>
      <c r="S72" s="103">
        <f>(Q72+R72)/2</f>
        <v>24.7</v>
      </c>
      <c r="T72" s="103">
        <f>IF(H72="","",6.1078*(10^(((7.5*H72)/(237.3+H72)))))</f>
        <v>33.41309631</v>
      </c>
      <c r="U72" s="103">
        <f t="shared" si="1"/>
        <v>32.05309631</v>
      </c>
      <c r="V72" s="103">
        <f>IF(G72="","",6.1078*(10^(((7.5*G72)/(237.3+G72)))))</f>
        <v>36.92425667</v>
      </c>
      <c r="W72" s="103">
        <f>IF(V72="","",(U72/V72)*100)</f>
        <v>86.80769554</v>
      </c>
      <c r="X72" s="104">
        <f>N70+L72-N72</f>
        <v>10.21</v>
      </c>
      <c r="Y72" s="91"/>
      <c r="Z72" s="92">
        <v>1.0</v>
      </c>
      <c r="AA72" s="92">
        <v>1.0</v>
      </c>
      <c r="AB72" s="92">
        <v>2.0</v>
      </c>
      <c r="AC72" s="93">
        <v>2.0</v>
      </c>
      <c r="AD72" s="88"/>
    </row>
    <row r="73" ht="15.75" customHeight="1">
      <c r="A73" s="4" t="s">
        <v>58</v>
      </c>
      <c r="B73" s="29">
        <v>44597.0</v>
      </c>
      <c r="C73" s="3">
        <v>0.625</v>
      </c>
      <c r="D73" s="74">
        <v>0.75</v>
      </c>
      <c r="E73" s="75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7"/>
      <c r="Q73" s="78"/>
      <c r="R73" s="79"/>
      <c r="S73" s="79"/>
      <c r="T73" s="79"/>
      <c r="U73" s="103" t="str">
        <f t="shared" si="1"/>
        <v/>
      </c>
      <c r="V73" s="79"/>
      <c r="W73" s="79"/>
      <c r="X73" s="80"/>
      <c r="Y73" s="81"/>
      <c r="Z73" s="82"/>
      <c r="AA73" s="82"/>
      <c r="AB73" s="82"/>
      <c r="AC73" s="83"/>
      <c r="AD73" s="78"/>
    </row>
    <row r="74" ht="15.75" customHeight="1">
      <c r="A74" s="8" t="s">
        <v>60</v>
      </c>
      <c r="B74" s="9">
        <v>44598.0</v>
      </c>
      <c r="C74" s="10">
        <v>0.375</v>
      </c>
      <c r="D74" s="84">
        <v>0.5</v>
      </c>
      <c r="E74" s="85">
        <v>28.2</v>
      </c>
      <c r="F74" s="86">
        <v>21.3</v>
      </c>
      <c r="G74" s="86">
        <v>27.6</v>
      </c>
      <c r="H74" s="86">
        <v>26.0</v>
      </c>
      <c r="I74" s="86">
        <v>0.8</v>
      </c>
      <c r="J74" s="86" t="s">
        <v>61</v>
      </c>
      <c r="K74" s="86">
        <v>27.8</v>
      </c>
      <c r="L74" s="86">
        <v>0.5</v>
      </c>
      <c r="M74" s="86"/>
      <c r="N74" s="86">
        <v>63.96</v>
      </c>
      <c r="O74" s="86"/>
      <c r="P74" s="87"/>
      <c r="Q74" s="102">
        <f>E76</f>
        <v>28.4</v>
      </c>
      <c r="R74" s="103">
        <f>F74</f>
        <v>21.3</v>
      </c>
      <c r="S74" s="103">
        <f>(Q74+R74)/2</f>
        <v>24.85</v>
      </c>
      <c r="T74" s="103">
        <f>IF(H74="","",6.1078*(10^(((7.5*H74)/(237.3+H74)))))</f>
        <v>33.61126698</v>
      </c>
      <c r="U74" s="103">
        <f t="shared" si="1"/>
        <v>32.33126698</v>
      </c>
      <c r="V74" s="103">
        <f>IF(G74="","",6.1078*(10^(((7.5*G74)/(237.3+G74)))))</f>
        <v>36.92425667</v>
      </c>
      <c r="W74" s="103">
        <f>IF(V74="","",(U74/V74)*100)</f>
        <v>87.56105037</v>
      </c>
      <c r="X74" s="104">
        <f>O72+L74-N74</f>
        <v>2.57</v>
      </c>
      <c r="Y74" s="91"/>
      <c r="Z74" s="92">
        <v>1.0</v>
      </c>
      <c r="AA74" s="92">
        <v>1.0</v>
      </c>
      <c r="AB74" s="92">
        <v>2.0</v>
      </c>
      <c r="AC74" s="93">
        <v>3.0</v>
      </c>
      <c r="AD74" s="88"/>
    </row>
    <row r="75" ht="15.75" customHeight="1">
      <c r="A75" s="4" t="s">
        <v>60</v>
      </c>
      <c r="B75" s="29">
        <v>44598.0</v>
      </c>
      <c r="C75" s="3">
        <v>0.625</v>
      </c>
      <c r="D75" s="74">
        <v>0.75</v>
      </c>
      <c r="E75" s="75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7"/>
      <c r="Q75" s="78"/>
      <c r="R75" s="79"/>
      <c r="S75" s="79"/>
      <c r="T75" s="79"/>
      <c r="U75" s="103" t="str">
        <f t="shared" si="1"/>
        <v/>
      </c>
      <c r="V75" s="79"/>
      <c r="W75" s="79"/>
      <c r="X75" s="80"/>
      <c r="Y75" s="81"/>
      <c r="Z75" s="82"/>
      <c r="AA75" s="82"/>
      <c r="AB75" s="82"/>
      <c r="AC75" s="83"/>
      <c r="AD75" s="78"/>
    </row>
    <row r="76" ht="15.75" customHeight="1">
      <c r="A76" s="8" t="s">
        <v>64</v>
      </c>
      <c r="B76" s="9">
        <v>44599.0</v>
      </c>
      <c r="C76" s="10">
        <v>0.375</v>
      </c>
      <c r="D76" s="84">
        <v>0.5</v>
      </c>
      <c r="E76" s="85">
        <v>28.4</v>
      </c>
      <c r="F76" s="86">
        <v>21.3</v>
      </c>
      <c r="G76" s="86">
        <v>28.2</v>
      </c>
      <c r="H76" s="86">
        <v>26.6</v>
      </c>
      <c r="I76" s="86">
        <v>0.8</v>
      </c>
      <c r="J76" s="86" t="s">
        <v>70</v>
      </c>
      <c r="K76" s="86">
        <v>28.2</v>
      </c>
      <c r="L76" s="86">
        <v>3.0</v>
      </c>
      <c r="M76" s="86"/>
      <c r="N76" s="86">
        <v>65.18</v>
      </c>
      <c r="O76" s="86"/>
      <c r="P76" s="87"/>
      <c r="Q76" s="102">
        <f>E78</f>
        <v>29.8</v>
      </c>
      <c r="R76" s="103">
        <f>F76</f>
        <v>21.3</v>
      </c>
      <c r="S76" s="103">
        <f>(Q76+R76)/2</f>
        <v>25.55</v>
      </c>
      <c r="T76" s="103">
        <f>IF(H76="","",6.1078*(10^(((7.5*H76)/(237.3+H76)))))</f>
        <v>34.82194116</v>
      </c>
      <c r="U76" s="103">
        <f t="shared" si="1"/>
        <v>33.54194116</v>
      </c>
      <c r="V76" s="103">
        <f>IF(G76="","",6.1078*(10^(((7.5*G76)/(237.3+G76)))))</f>
        <v>38.23798312</v>
      </c>
      <c r="W76" s="103">
        <f>IF(V76="","",(U76/V76)*100)</f>
        <v>87.71890782</v>
      </c>
      <c r="X76" s="104">
        <f>N74+L76-N76</f>
        <v>1.78</v>
      </c>
      <c r="Y76" s="91"/>
      <c r="Z76" s="92">
        <v>1.0</v>
      </c>
      <c r="AA76" s="92">
        <v>1.0</v>
      </c>
      <c r="AB76" s="92">
        <v>3.0</v>
      </c>
      <c r="AC76" s="93">
        <v>2.0</v>
      </c>
      <c r="AD76" s="88"/>
    </row>
    <row r="77" ht="15.75" customHeight="1">
      <c r="A77" s="4" t="s">
        <v>64</v>
      </c>
      <c r="B77" s="29">
        <v>44599.0</v>
      </c>
      <c r="C77" s="3">
        <v>0.625</v>
      </c>
      <c r="D77" s="74">
        <v>0.75</v>
      </c>
      <c r="E77" s="75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7"/>
      <c r="Q77" s="78"/>
      <c r="R77" s="79"/>
      <c r="S77" s="79"/>
      <c r="T77" s="79"/>
      <c r="U77" s="103" t="str">
        <f t="shared" si="1"/>
        <v/>
      </c>
      <c r="V77" s="79"/>
      <c r="W77" s="79"/>
      <c r="X77" s="80"/>
      <c r="Y77" s="81"/>
      <c r="Z77" s="82"/>
      <c r="AA77" s="82"/>
      <c r="AB77" s="82"/>
      <c r="AC77" s="83"/>
      <c r="AD77" s="78"/>
    </row>
    <row r="78" ht="15.75" customHeight="1">
      <c r="A78" s="8" t="s">
        <v>68</v>
      </c>
      <c r="B78" s="9">
        <v>44600.0</v>
      </c>
      <c r="C78" s="10">
        <v>0.375</v>
      </c>
      <c r="D78" s="84">
        <v>0.5</v>
      </c>
      <c r="E78" s="85">
        <v>29.8</v>
      </c>
      <c r="F78" s="86">
        <v>22.2</v>
      </c>
      <c r="G78" s="86">
        <v>29.6</v>
      </c>
      <c r="H78" s="86">
        <v>27.0</v>
      </c>
      <c r="I78" s="86">
        <v>1.2</v>
      </c>
      <c r="J78" s="86" t="s">
        <v>61</v>
      </c>
      <c r="K78" s="86">
        <v>29.0</v>
      </c>
      <c r="L78" s="86">
        <v>1.25</v>
      </c>
      <c r="M78" s="86"/>
      <c r="N78" s="86">
        <v>62.18</v>
      </c>
      <c r="O78" s="86"/>
      <c r="P78" s="87"/>
      <c r="Q78" s="102">
        <f>E80</f>
        <v>31.9</v>
      </c>
      <c r="R78" s="103">
        <f>F78</f>
        <v>22.2</v>
      </c>
      <c r="S78" s="103">
        <f>(Q78+R78)/2</f>
        <v>27.05</v>
      </c>
      <c r="T78" s="103">
        <f>IF(H78="","",6.1078*(10^(((7.5*H78)/(237.3+H78)))))</f>
        <v>35.65000614</v>
      </c>
      <c r="U78" s="103">
        <f t="shared" si="1"/>
        <v>33.57000614</v>
      </c>
      <c r="V78" s="103">
        <f>IF(G78="","",6.1078*(10^(((7.5*G78)/(237.3+G78)))))</f>
        <v>41.46264535</v>
      </c>
      <c r="W78" s="103">
        <f>IF(V78="","",(U78/V78)*100)</f>
        <v>80.96445815</v>
      </c>
      <c r="X78" s="104">
        <f>N76+L78-N78</f>
        <v>4.25</v>
      </c>
      <c r="Y78" s="91"/>
      <c r="Z78" s="92">
        <v>1.0</v>
      </c>
      <c r="AA78" s="92">
        <v>1.0</v>
      </c>
      <c r="AB78" s="92">
        <v>2.0</v>
      </c>
      <c r="AC78" s="93">
        <v>2.0</v>
      </c>
      <c r="AD78" s="88"/>
    </row>
    <row r="79" ht="15.75" customHeight="1">
      <c r="A79" s="4" t="s">
        <v>68</v>
      </c>
      <c r="B79" s="29">
        <v>44600.0</v>
      </c>
      <c r="C79" s="3">
        <v>0.625</v>
      </c>
      <c r="D79" s="74">
        <v>0.75</v>
      </c>
      <c r="E79" s="75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7"/>
      <c r="Q79" s="78"/>
      <c r="R79" s="79"/>
      <c r="S79" s="79"/>
      <c r="T79" s="79"/>
      <c r="U79" s="103" t="str">
        <f t="shared" si="1"/>
        <v/>
      </c>
      <c r="V79" s="79"/>
      <c r="W79" s="79"/>
      <c r="X79" s="80"/>
      <c r="Y79" s="81"/>
      <c r="Z79" s="82"/>
      <c r="AA79" s="82"/>
      <c r="AB79" s="82"/>
      <c r="AC79" s="83"/>
      <c r="AD79" s="78"/>
    </row>
    <row r="80" ht="15.75" customHeight="1">
      <c r="A80" s="8" t="s">
        <v>38</v>
      </c>
      <c r="B80" s="9">
        <v>44601.0</v>
      </c>
      <c r="C80" s="10">
        <v>0.375</v>
      </c>
      <c r="D80" s="84">
        <v>0.5</v>
      </c>
      <c r="E80" s="85">
        <v>31.9</v>
      </c>
      <c r="F80" s="86">
        <v>21.2</v>
      </c>
      <c r="G80" s="86">
        <v>29.4</v>
      </c>
      <c r="H80" s="86">
        <v>27.2</v>
      </c>
      <c r="I80" s="86">
        <v>1.5</v>
      </c>
      <c r="J80" s="86" t="s">
        <v>70</v>
      </c>
      <c r="K80" s="86">
        <v>27.5</v>
      </c>
      <c r="L80" s="86">
        <v>1.0</v>
      </c>
      <c r="M80" s="86"/>
      <c r="N80" s="86">
        <v>62.2</v>
      </c>
      <c r="O80" s="86"/>
      <c r="P80" s="87"/>
      <c r="Q80" s="102">
        <f>E82</f>
        <v>33</v>
      </c>
      <c r="R80" s="103">
        <f>F80</f>
        <v>21.2</v>
      </c>
      <c r="S80" s="103">
        <f>(Q80+R80)/2</f>
        <v>27.1</v>
      </c>
      <c r="T80" s="103">
        <f>IF(H80="","",6.1078*(10^(((7.5*H80)/(237.3+H80)))))</f>
        <v>36.07043238</v>
      </c>
      <c r="U80" s="103">
        <f t="shared" si="1"/>
        <v>34.31043238</v>
      </c>
      <c r="V80" s="103">
        <f>IF(G80="","",6.1078*(10^(((7.5*G80)/(237.3+G80)))))</f>
        <v>40.98797486</v>
      </c>
      <c r="W80" s="103">
        <f>IF(V80="","",(U80/V80)*100)</f>
        <v>83.7085328</v>
      </c>
      <c r="X80" s="104">
        <f>N78+L80-N80</f>
        <v>0.98</v>
      </c>
      <c r="Y80" s="91"/>
      <c r="Z80" s="92">
        <v>1.0</v>
      </c>
      <c r="AA80" s="92">
        <v>1.0</v>
      </c>
      <c r="AB80" s="92">
        <v>2.0</v>
      </c>
      <c r="AC80" s="93">
        <v>2.0</v>
      </c>
      <c r="AD80" s="88"/>
    </row>
    <row r="81" ht="15.75" customHeight="1">
      <c r="A81" s="4" t="s">
        <v>38</v>
      </c>
      <c r="B81" s="29">
        <v>44601.0</v>
      </c>
      <c r="C81" s="3">
        <v>0.625</v>
      </c>
      <c r="D81" s="74">
        <v>0.75</v>
      </c>
      <c r="E81" s="75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7"/>
      <c r="Q81" s="78"/>
      <c r="R81" s="79"/>
      <c r="S81" s="79"/>
      <c r="T81" s="79"/>
      <c r="U81" s="103" t="str">
        <f t="shared" si="1"/>
        <v/>
      </c>
      <c r="V81" s="79"/>
      <c r="W81" s="79"/>
      <c r="X81" s="80"/>
      <c r="Y81" s="81"/>
      <c r="Z81" s="82"/>
      <c r="AA81" s="82"/>
      <c r="AB81" s="82"/>
      <c r="AC81" s="83"/>
      <c r="AD81" s="78"/>
    </row>
    <row r="82" ht="15.75" customHeight="1">
      <c r="A82" s="8" t="s">
        <v>48</v>
      </c>
      <c r="B82" s="9">
        <v>44602.0</v>
      </c>
      <c r="C82" s="10">
        <v>0.375</v>
      </c>
      <c r="D82" s="84">
        <v>0.5</v>
      </c>
      <c r="E82" s="85">
        <v>33.0</v>
      </c>
      <c r="F82" s="86">
        <v>21.4</v>
      </c>
      <c r="G82" s="86">
        <v>28.6</v>
      </c>
      <c r="H82" s="86">
        <v>26.8</v>
      </c>
      <c r="I82" s="86">
        <v>0.6</v>
      </c>
      <c r="J82" s="86" t="s">
        <v>70</v>
      </c>
      <c r="K82" s="86">
        <v>27.2</v>
      </c>
      <c r="L82" s="86">
        <v>12.75</v>
      </c>
      <c r="M82" s="86"/>
      <c r="N82" s="86">
        <v>67.44</v>
      </c>
      <c r="O82" s="86"/>
      <c r="P82" s="87"/>
      <c r="Q82" s="102">
        <f>E84</f>
        <v>32.3</v>
      </c>
      <c r="R82" s="103">
        <f>F82</f>
        <v>21.4</v>
      </c>
      <c r="S82" s="103">
        <f>(Q82+R82)/2</f>
        <v>26.85</v>
      </c>
      <c r="T82" s="103">
        <f>IF(H82="","",6.1078*(10^(((7.5*H82)/(237.3+H82)))))</f>
        <v>35.23385461</v>
      </c>
      <c r="U82" s="103">
        <f t="shared" si="1"/>
        <v>33.79385461</v>
      </c>
      <c r="V82" s="103">
        <f>IF(G82="","",6.1078*(10^(((7.5*G82)/(237.3+G82)))))</f>
        <v>39.13623594</v>
      </c>
      <c r="W82" s="103">
        <f>IF(V82="","",(U82/V82)*100)</f>
        <v>86.34927145</v>
      </c>
      <c r="X82" s="104">
        <f>N80+L82-N82</f>
        <v>7.51</v>
      </c>
      <c r="Y82" s="91"/>
      <c r="Z82" s="92">
        <v>1.0</v>
      </c>
      <c r="AA82" s="92">
        <v>1.0</v>
      </c>
      <c r="AB82" s="92">
        <v>2.0</v>
      </c>
      <c r="AC82" s="93">
        <v>2.0</v>
      </c>
      <c r="AD82" s="88"/>
    </row>
    <row r="83" ht="15.75" customHeight="1">
      <c r="A83" s="4" t="s">
        <v>48</v>
      </c>
      <c r="B83" s="29">
        <v>44602.0</v>
      </c>
      <c r="C83" s="3">
        <v>0.625</v>
      </c>
      <c r="D83" s="74">
        <v>0.75</v>
      </c>
      <c r="E83" s="75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7"/>
      <c r="Q83" s="78"/>
      <c r="R83" s="79"/>
      <c r="S83" s="79"/>
      <c r="T83" s="79"/>
      <c r="U83" s="103" t="str">
        <f t="shared" si="1"/>
        <v/>
      </c>
      <c r="V83" s="79"/>
      <c r="W83" s="79"/>
      <c r="X83" s="80"/>
      <c r="Y83" s="81"/>
      <c r="Z83" s="82"/>
      <c r="AA83" s="82"/>
      <c r="AB83" s="82"/>
      <c r="AC83" s="83"/>
      <c r="AD83" s="78"/>
    </row>
    <row r="84" ht="15.75" customHeight="1">
      <c r="A84" s="8" t="s">
        <v>53</v>
      </c>
      <c r="B84" s="9">
        <v>44603.0</v>
      </c>
      <c r="C84" s="10">
        <v>0.375</v>
      </c>
      <c r="D84" s="84">
        <v>0.5</v>
      </c>
      <c r="E84" s="85">
        <v>32.3</v>
      </c>
      <c r="F84" s="86">
        <v>21.0</v>
      </c>
      <c r="G84" s="86">
        <v>28.2</v>
      </c>
      <c r="H84" s="86">
        <v>26.0</v>
      </c>
      <c r="I84" s="86">
        <v>2.1</v>
      </c>
      <c r="J84" s="86" t="s">
        <v>70</v>
      </c>
      <c r="K84" s="86">
        <v>28.4</v>
      </c>
      <c r="L84" s="86">
        <v>19.5</v>
      </c>
      <c r="M84" s="86"/>
      <c r="N84" s="86">
        <v>84.2</v>
      </c>
      <c r="O84" s="86"/>
      <c r="P84" s="87"/>
      <c r="Q84" s="102">
        <f>E86</f>
        <v>33.4</v>
      </c>
      <c r="R84" s="103">
        <f>F84</f>
        <v>21</v>
      </c>
      <c r="S84" s="103">
        <f>(Q84+R84)/2</f>
        <v>27.2</v>
      </c>
      <c r="T84" s="103">
        <f>IF(H84="","",6.1078*(10^(((7.5*H84)/(237.3+H84)))))</f>
        <v>33.61126698</v>
      </c>
      <c r="U84" s="103">
        <f t="shared" si="1"/>
        <v>31.85126698</v>
      </c>
      <c r="V84" s="103">
        <f>IF(G84="","",6.1078*(10^(((7.5*G84)/(237.3+G84)))))</f>
        <v>38.23798312</v>
      </c>
      <c r="W84" s="103">
        <f>IF(V84="","",(U84/V84)*100)</f>
        <v>83.29745553</v>
      </c>
      <c r="X84" s="104">
        <f>N82+L84-N84</f>
        <v>2.74</v>
      </c>
      <c r="Y84" s="91"/>
      <c r="Z84" s="92">
        <v>1.0</v>
      </c>
      <c r="AA84" s="92">
        <v>1.0</v>
      </c>
      <c r="AB84" s="92">
        <v>2.0</v>
      </c>
      <c r="AC84" s="138">
        <v>44622.0</v>
      </c>
      <c r="AD84" s="88"/>
    </row>
    <row r="85" ht="15.75" customHeight="1">
      <c r="A85" s="4" t="s">
        <v>53</v>
      </c>
      <c r="B85" s="29">
        <v>44603.0</v>
      </c>
      <c r="C85" s="3">
        <v>0.625</v>
      </c>
      <c r="D85" s="74">
        <v>0.75</v>
      </c>
      <c r="E85" s="75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7"/>
      <c r="Q85" s="78"/>
      <c r="R85" s="79"/>
      <c r="S85" s="79"/>
      <c r="T85" s="79"/>
      <c r="U85" s="103" t="str">
        <f t="shared" si="1"/>
        <v/>
      </c>
      <c r="V85" s="79"/>
      <c r="W85" s="79"/>
      <c r="X85" s="80"/>
      <c r="Y85" s="81"/>
      <c r="Z85" s="82"/>
      <c r="AA85" s="82"/>
      <c r="AB85" s="82"/>
      <c r="AC85" s="83"/>
      <c r="AD85" s="78"/>
    </row>
    <row r="86" ht="15.75" customHeight="1">
      <c r="A86" s="8" t="s">
        <v>58</v>
      </c>
      <c r="B86" s="9">
        <v>44604.0</v>
      </c>
      <c r="C86" s="10">
        <v>0.375</v>
      </c>
      <c r="D86" s="84">
        <v>0.5</v>
      </c>
      <c r="E86" s="85">
        <v>33.4</v>
      </c>
      <c r="F86" s="86">
        <v>22.1</v>
      </c>
      <c r="G86" s="86">
        <v>27.6</v>
      </c>
      <c r="H86" s="86">
        <v>26.3</v>
      </c>
      <c r="I86" s="86">
        <v>1.1</v>
      </c>
      <c r="J86" s="86" t="s">
        <v>70</v>
      </c>
      <c r="K86" s="86">
        <v>27.3</v>
      </c>
      <c r="L86" s="86">
        <v>4.75</v>
      </c>
      <c r="M86" s="86"/>
      <c r="N86" s="86">
        <v>82.52</v>
      </c>
      <c r="O86" s="86">
        <v>68.4</v>
      </c>
      <c r="P86" s="87"/>
      <c r="Q86" s="102">
        <f>E88</f>
        <v>33</v>
      </c>
      <c r="R86" s="103">
        <f>F86</f>
        <v>22.1</v>
      </c>
      <c r="S86" s="103">
        <f>(Q86+R86)/2</f>
        <v>27.55</v>
      </c>
      <c r="T86" s="103">
        <f>IF(H86="","",6.1078*(10^(((7.5*H86)/(237.3+H86)))))</f>
        <v>34.21193795</v>
      </c>
      <c r="U86" s="103">
        <f t="shared" si="1"/>
        <v>33.17193795</v>
      </c>
      <c r="V86" s="103">
        <f>IF(G86="","",6.1078*(10^(((7.5*G86)/(237.3+G86)))))</f>
        <v>36.92425667</v>
      </c>
      <c r="W86" s="103">
        <f>IF(V86="","",(U86/V86)*100)</f>
        <v>89.83779482</v>
      </c>
      <c r="X86" s="104">
        <f>N84+L86-N86</f>
        <v>6.43</v>
      </c>
      <c r="Y86" s="91"/>
      <c r="Z86" s="92">
        <v>1.0</v>
      </c>
      <c r="AA86" s="92">
        <v>1.0</v>
      </c>
      <c r="AB86" s="92">
        <v>3.0</v>
      </c>
      <c r="AC86" s="93">
        <v>2.0</v>
      </c>
      <c r="AD86" s="88"/>
    </row>
    <row r="87" ht="15.75" customHeight="1">
      <c r="A87" s="4" t="s">
        <v>58</v>
      </c>
      <c r="B87" s="29">
        <v>44604.0</v>
      </c>
      <c r="C87" s="3">
        <v>0.625</v>
      </c>
      <c r="D87" s="74">
        <v>0.75</v>
      </c>
      <c r="E87" s="75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7"/>
      <c r="Q87" s="78"/>
      <c r="R87" s="79"/>
      <c r="S87" s="79"/>
      <c r="T87" s="79"/>
      <c r="U87" s="103" t="str">
        <f t="shared" si="1"/>
        <v/>
      </c>
      <c r="V87" s="79"/>
      <c r="W87" s="79"/>
      <c r="X87" s="80"/>
      <c r="Y87" s="81"/>
      <c r="Z87" s="82"/>
      <c r="AA87" s="82"/>
      <c r="AB87" s="82"/>
      <c r="AC87" s="83"/>
      <c r="AD87" s="78"/>
    </row>
    <row r="88" ht="15.75" customHeight="1">
      <c r="A88" s="8" t="s">
        <v>60</v>
      </c>
      <c r="B88" s="9">
        <v>44605.0</v>
      </c>
      <c r="C88" s="10">
        <v>0.375</v>
      </c>
      <c r="D88" s="84">
        <v>0.5</v>
      </c>
      <c r="E88" s="85">
        <v>33.0</v>
      </c>
      <c r="F88" s="86">
        <v>22.2</v>
      </c>
      <c r="G88" s="86">
        <v>27.8</v>
      </c>
      <c r="H88" s="86">
        <v>26.4</v>
      </c>
      <c r="I88" s="86">
        <v>0.2</v>
      </c>
      <c r="J88" s="86" t="s">
        <v>54</v>
      </c>
      <c r="K88" s="86">
        <v>27.7</v>
      </c>
      <c r="L88" s="86">
        <v>0.0</v>
      </c>
      <c r="M88" s="86"/>
      <c r="N88" s="86">
        <v>64.66</v>
      </c>
      <c r="O88" s="86"/>
      <c r="P88" s="87"/>
      <c r="Q88" s="102">
        <f>E90</f>
        <v>31.4</v>
      </c>
      <c r="R88" s="103">
        <f>F88</f>
        <v>22.2</v>
      </c>
      <c r="S88" s="103">
        <f>(Q88+R88)/2</f>
        <v>26.8</v>
      </c>
      <c r="T88" s="103">
        <f>IF(H88="","",6.1078*(10^(((7.5*H88)/(237.3+H88)))))</f>
        <v>34.41422945</v>
      </c>
      <c r="U88" s="103">
        <f t="shared" si="1"/>
        <v>33.29422945</v>
      </c>
      <c r="V88" s="103">
        <f>IF(G88="","",6.1078*(10^(((7.5*G88)/(237.3+G88)))))</f>
        <v>37.3577292</v>
      </c>
      <c r="W88" s="103">
        <f>IF(V88="","",(U88/V88)*100)</f>
        <v>89.12273354</v>
      </c>
      <c r="X88" s="104">
        <f>O86+L88-N88</f>
        <v>3.74</v>
      </c>
      <c r="Y88" s="91"/>
      <c r="Z88" s="92">
        <v>1.0</v>
      </c>
      <c r="AA88" s="92">
        <v>1.0</v>
      </c>
      <c r="AB88" s="92">
        <v>2.0</v>
      </c>
      <c r="AC88" s="93">
        <v>3.0</v>
      </c>
      <c r="AD88" s="88"/>
    </row>
    <row r="89" ht="15.75" customHeight="1">
      <c r="A89" s="4" t="s">
        <v>60</v>
      </c>
      <c r="B89" s="29">
        <v>44605.0</v>
      </c>
      <c r="C89" s="3">
        <v>0.625</v>
      </c>
      <c r="D89" s="74">
        <v>0.75</v>
      </c>
      <c r="E89" s="75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7"/>
      <c r="Q89" s="78"/>
      <c r="R89" s="79"/>
      <c r="S89" s="79"/>
      <c r="T89" s="79"/>
      <c r="U89" s="103" t="str">
        <f t="shared" si="1"/>
        <v/>
      </c>
      <c r="V89" s="79"/>
      <c r="W89" s="79"/>
      <c r="X89" s="80"/>
      <c r="Y89" s="81"/>
      <c r="Z89" s="82"/>
      <c r="AA89" s="82"/>
      <c r="AB89" s="82"/>
      <c r="AC89" s="83"/>
      <c r="AD89" s="78"/>
    </row>
    <row r="90" ht="15.75" customHeight="1">
      <c r="A90" s="8" t="s">
        <v>64</v>
      </c>
      <c r="B90" s="9">
        <v>44606.0</v>
      </c>
      <c r="C90" s="10">
        <v>0.375</v>
      </c>
      <c r="D90" s="84">
        <v>0.5</v>
      </c>
      <c r="E90" s="85">
        <v>31.4</v>
      </c>
      <c r="F90" s="86">
        <v>21.9</v>
      </c>
      <c r="G90" s="86">
        <v>26.2</v>
      </c>
      <c r="H90" s="86">
        <v>25.2</v>
      </c>
      <c r="I90" s="86">
        <v>1.5</v>
      </c>
      <c r="J90" s="86" t="s">
        <v>70</v>
      </c>
      <c r="K90" s="86">
        <v>28.1</v>
      </c>
      <c r="L90" s="86">
        <v>6.25</v>
      </c>
      <c r="M90" s="86"/>
      <c r="N90" s="86">
        <v>66.12</v>
      </c>
      <c r="O90" s="86"/>
      <c r="P90" s="87"/>
      <c r="Q90" s="102">
        <f>E92</f>
        <v>27.6</v>
      </c>
      <c r="R90" s="103">
        <f>F90</f>
        <v>21.9</v>
      </c>
      <c r="S90" s="103">
        <f>(Q90+R90)/2</f>
        <v>24.75</v>
      </c>
      <c r="T90" s="103">
        <f>IF(H90="","",6.1078*(10^(((7.5*H90)/(237.3+H90)))))</f>
        <v>32.05419006</v>
      </c>
      <c r="U90" s="103">
        <f t="shared" si="1"/>
        <v>31.25419006</v>
      </c>
      <c r="V90" s="103">
        <f>IF(G90="","",6.1078*(10^(((7.5*G90)/(237.3+G90)))))</f>
        <v>34.01068335</v>
      </c>
      <c r="W90" s="103">
        <f>IF(V90="","",(U90/V90)*100)</f>
        <v>91.89521345</v>
      </c>
      <c r="X90" s="104">
        <f>N88+L90-N90</f>
        <v>4.79</v>
      </c>
      <c r="Y90" s="91"/>
      <c r="Z90" s="92">
        <v>1.0</v>
      </c>
      <c r="AA90" s="92">
        <v>1.0</v>
      </c>
      <c r="AB90" s="92">
        <v>2.0</v>
      </c>
      <c r="AC90" s="93">
        <v>2.0</v>
      </c>
      <c r="AD90" s="88"/>
    </row>
    <row r="91" ht="15.75" customHeight="1">
      <c r="A91" s="4" t="s">
        <v>64</v>
      </c>
      <c r="B91" s="29">
        <v>44606.0</v>
      </c>
      <c r="C91" s="3">
        <v>0.625</v>
      </c>
      <c r="D91" s="74">
        <v>0.75</v>
      </c>
      <c r="E91" s="75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7"/>
      <c r="Q91" s="78"/>
      <c r="R91" s="79"/>
      <c r="S91" s="79"/>
      <c r="T91" s="79"/>
      <c r="U91" s="103" t="str">
        <f t="shared" si="1"/>
        <v/>
      </c>
      <c r="V91" s="79"/>
      <c r="W91" s="79"/>
      <c r="X91" s="80"/>
      <c r="Y91" s="81"/>
      <c r="Z91" s="82"/>
      <c r="AA91" s="82"/>
      <c r="AB91" s="82"/>
      <c r="AC91" s="83"/>
      <c r="AD91" s="78"/>
    </row>
    <row r="92" ht="15.75" customHeight="1">
      <c r="A92" s="8" t="s">
        <v>68</v>
      </c>
      <c r="B92" s="9">
        <v>44607.0</v>
      </c>
      <c r="C92" s="10">
        <v>0.375</v>
      </c>
      <c r="D92" s="84">
        <v>0.5</v>
      </c>
      <c r="E92" s="85">
        <v>27.6</v>
      </c>
      <c r="F92" s="86">
        <v>21.9</v>
      </c>
      <c r="G92" s="86">
        <v>27.6</v>
      </c>
      <c r="H92" s="86">
        <v>26.3</v>
      </c>
      <c r="I92" s="86">
        <v>1.2</v>
      </c>
      <c r="J92" s="86" t="s">
        <v>70</v>
      </c>
      <c r="K92" s="86">
        <v>26.3</v>
      </c>
      <c r="L92" s="86">
        <v>6.0</v>
      </c>
      <c r="M92" s="86"/>
      <c r="N92" s="86">
        <v>68.73</v>
      </c>
      <c r="O92" s="86"/>
      <c r="P92" s="87"/>
      <c r="Q92" s="102">
        <f>E94</f>
        <v>27.8</v>
      </c>
      <c r="R92" s="103">
        <f>F92</f>
        <v>21.9</v>
      </c>
      <c r="S92" s="103">
        <f>(Q92+R92)/2</f>
        <v>24.85</v>
      </c>
      <c r="T92" s="103">
        <f>IF(H92="","",6.1078*(10^(((7.5*H92)/(237.3+H92)))))</f>
        <v>34.21193795</v>
      </c>
      <c r="U92" s="103">
        <f t="shared" si="1"/>
        <v>33.17193795</v>
      </c>
      <c r="V92" s="103">
        <f>IF(G92="","",6.1078*(10^(((7.5*G92)/(237.3+G92)))))</f>
        <v>36.92425667</v>
      </c>
      <c r="W92" s="103">
        <f>IF(V92="","",(U92/V92)*100)</f>
        <v>89.83779482</v>
      </c>
      <c r="X92" s="104">
        <f>N90+L92-N92</f>
        <v>3.39</v>
      </c>
      <c r="Y92" s="91"/>
      <c r="Z92" s="92">
        <v>1.0</v>
      </c>
      <c r="AA92" s="92">
        <v>1.0</v>
      </c>
      <c r="AB92" s="92">
        <v>1.0</v>
      </c>
      <c r="AC92" s="93">
        <v>2.0</v>
      </c>
      <c r="AD92" s="88"/>
    </row>
    <row r="93" ht="15.75" customHeight="1">
      <c r="A93" s="4" t="s">
        <v>68</v>
      </c>
      <c r="B93" s="29">
        <v>44607.0</v>
      </c>
      <c r="C93" s="3">
        <v>0.625</v>
      </c>
      <c r="D93" s="74">
        <v>0.75</v>
      </c>
      <c r="E93" s="75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7"/>
      <c r="Q93" s="78"/>
      <c r="R93" s="79"/>
      <c r="S93" s="79"/>
      <c r="T93" s="79"/>
      <c r="U93" s="103" t="str">
        <f t="shared" si="1"/>
        <v/>
      </c>
      <c r="V93" s="79"/>
      <c r="W93" s="79"/>
      <c r="X93" s="80"/>
      <c r="Y93" s="81"/>
      <c r="Z93" s="82"/>
      <c r="AA93" s="82"/>
      <c r="AB93" s="82"/>
      <c r="AC93" s="83"/>
      <c r="AD93" s="78"/>
    </row>
    <row r="94" ht="15.75" customHeight="1">
      <c r="A94" s="8" t="s">
        <v>38</v>
      </c>
      <c r="B94" s="9">
        <v>44608.0</v>
      </c>
      <c r="C94" s="10">
        <v>0.375</v>
      </c>
      <c r="D94" s="84">
        <v>0.5</v>
      </c>
      <c r="E94" s="85">
        <v>27.8</v>
      </c>
      <c r="F94" s="86">
        <v>21.0</v>
      </c>
      <c r="G94" s="86">
        <v>27.6</v>
      </c>
      <c r="H94" s="86">
        <v>26.2</v>
      </c>
      <c r="I94" s="86">
        <v>1.2</v>
      </c>
      <c r="J94" s="86" t="s">
        <v>61</v>
      </c>
      <c r="K94" s="86">
        <v>26.5</v>
      </c>
      <c r="L94" s="86">
        <v>19.0</v>
      </c>
      <c r="M94" s="86"/>
      <c r="N94" s="86">
        <v>78.34</v>
      </c>
      <c r="O94" s="86"/>
      <c r="P94" s="87"/>
      <c r="Q94" s="102">
        <f>E96</f>
        <v>30.2</v>
      </c>
      <c r="R94" s="103">
        <f>F94</f>
        <v>21</v>
      </c>
      <c r="S94" s="103">
        <f>(Q94+R94)/2</f>
        <v>25.6</v>
      </c>
      <c r="T94" s="103">
        <f>IF(H94="","",6.1078*(10^(((7.5*H94)/(237.3+H94)))))</f>
        <v>34.01068335</v>
      </c>
      <c r="U94" s="103">
        <f t="shared" si="1"/>
        <v>32.89068335</v>
      </c>
      <c r="V94" s="103">
        <f>IF(G94="","",6.1078*(10^(((7.5*G94)/(237.3+G94)))))</f>
        <v>36.92425667</v>
      </c>
      <c r="W94" s="103">
        <f>IF(V94="","",(U94/V94)*100)</f>
        <v>89.07608795</v>
      </c>
      <c r="X94" s="104">
        <f>N92+L94-N94</f>
        <v>9.39</v>
      </c>
      <c r="Y94" s="91"/>
      <c r="Z94" s="92">
        <v>1.0</v>
      </c>
      <c r="AA94" s="92">
        <v>1.0</v>
      </c>
      <c r="AB94" s="92">
        <v>2.0</v>
      </c>
      <c r="AC94" s="93">
        <v>2.0</v>
      </c>
      <c r="AD94" s="88"/>
    </row>
    <row r="95" ht="15.75" customHeight="1">
      <c r="A95" s="4" t="s">
        <v>38</v>
      </c>
      <c r="B95" s="29">
        <v>44608.0</v>
      </c>
      <c r="C95" s="3">
        <v>0.625</v>
      </c>
      <c r="D95" s="74">
        <v>0.75</v>
      </c>
      <c r="E95" s="75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7"/>
      <c r="Q95" s="78"/>
      <c r="R95" s="79"/>
      <c r="S95" s="79"/>
      <c r="T95" s="79"/>
      <c r="U95" s="103" t="str">
        <f t="shared" si="1"/>
        <v/>
      </c>
      <c r="V95" s="79"/>
      <c r="W95" s="79"/>
      <c r="X95" s="80"/>
      <c r="Y95" s="81"/>
      <c r="Z95" s="82"/>
      <c r="AA95" s="82"/>
      <c r="AB95" s="82"/>
      <c r="AC95" s="83"/>
      <c r="AD95" s="78"/>
    </row>
    <row r="96" ht="15.75" customHeight="1">
      <c r="A96" s="8" t="s">
        <v>48</v>
      </c>
      <c r="B96" s="9">
        <v>44609.0</v>
      </c>
      <c r="C96" s="10">
        <v>0.375</v>
      </c>
      <c r="D96" s="84">
        <v>0.5</v>
      </c>
      <c r="E96" s="85">
        <v>30.2</v>
      </c>
      <c r="F96" s="86">
        <v>21.2</v>
      </c>
      <c r="G96" s="86">
        <v>28.0</v>
      </c>
      <c r="H96" s="86">
        <v>25.2</v>
      </c>
      <c r="I96" s="86">
        <v>1.0</v>
      </c>
      <c r="J96" s="86" t="s">
        <v>70</v>
      </c>
      <c r="K96" s="86">
        <v>28.4</v>
      </c>
      <c r="L96" s="86">
        <v>2.5</v>
      </c>
      <c r="M96" s="86"/>
      <c r="N96" s="86">
        <v>79.24</v>
      </c>
      <c r="O96" s="86"/>
      <c r="P96" s="87"/>
      <c r="Q96" s="102">
        <f>E98</f>
        <v>29.2</v>
      </c>
      <c r="R96" s="103">
        <f>F96</f>
        <v>21.2</v>
      </c>
      <c r="S96" s="103">
        <f>(Q96+R96)/2</f>
        <v>25.2</v>
      </c>
      <c r="T96" s="103">
        <f>IF(H96="","",6.1078*(10^(((7.5*H96)/(237.3+H96)))))</f>
        <v>32.05419006</v>
      </c>
      <c r="U96" s="103">
        <f t="shared" si="1"/>
        <v>29.81419006</v>
      </c>
      <c r="V96" s="103">
        <f>IF(G96="","",6.1078*(10^(((7.5*G96)/(237.3+G96)))))</f>
        <v>37.79562539</v>
      </c>
      <c r="W96" s="103">
        <f>IF(V96="","",(U96/V96)*100)</f>
        <v>78.88264779</v>
      </c>
      <c r="X96" s="104">
        <f>N94+L96-N96</f>
        <v>1.6</v>
      </c>
      <c r="Y96" s="91"/>
      <c r="Z96" s="92">
        <v>1.0</v>
      </c>
      <c r="AA96" s="92">
        <v>1.0</v>
      </c>
      <c r="AB96" s="92">
        <v>2.0</v>
      </c>
      <c r="AC96" s="93">
        <v>2.0</v>
      </c>
      <c r="AD96" s="88"/>
    </row>
    <row r="97" ht="15.75" customHeight="1">
      <c r="A97" s="4" t="s">
        <v>48</v>
      </c>
      <c r="B97" s="29">
        <v>44609.0</v>
      </c>
      <c r="C97" s="3">
        <v>0.625</v>
      </c>
      <c r="D97" s="74">
        <v>0.75</v>
      </c>
      <c r="E97" s="75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7"/>
      <c r="Q97" s="78"/>
      <c r="R97" s="79"/>
      <c r="S97" s="79"/>
      <c r="T97" s="79"/>
      <c r="U97" s="103" t="str">
        <f t="shared" si="1"/>
        <v/>
      </c>
      <c r="V97" s="79"/>
      <c r="W97" s="79"/>
      <c r="X97" s="80"/>
      <c r="Y97" s="81"/>
      <c r="Z97" s="82"/>
      <c r="AA97" s="82"/>
      <c r="AB97" s="82"/>
      <c r="AC97" s="83"/>
      <c r="AD97" s="78"/>
    </row>
    <row r="98" ht="15.75" customHeight="1">
      <c r="A98" s="8" t="s">
        <v>53</v>
      </c>
      <c r="B98" s="9">
        <v>44610.0</v>
      </c>
      <c r="C98" s="10">
        <v>0.375</v>
      </c>
      <c r="D98" s="84">
        <v>0.5</v>
      </c>
      <c r="E98" s="85">
        <v>29.2</v>
      </c>
      <c r="F98" s="86">
        <v>20.4</v>
      </c>
      <c r="G98" s="86">
        <v>29.6</v>
      </c>
      <c r="H98" s="86">
        <v>27.2</v>
      </c>
      <c r="I98" s="86">
        <v>2.6</v>
      </c>
      <c r="J98" s="86" t="s">
        <v>70</v>
      </c>
      <c r="K98" s="86">
        <v>28.9</v>
      </c>
      <c r="L98" s="86">
        <v>0.0</v>
      </c>
      <c r="M98" s="86"/>
      <c r="N98" s="86">
        <v>75.1</v>
      </c>
      <c r="O98" s="86"/>
      <c r="P98" s="87"/>
      <c r="Q98" s="102">
        <f>E100</f>
        <v>29.4</v>
      </c>
      <c r="R98" s="103">
        <f>F98</f>
        <v>20.4</v>
      </c>
      <c r="S98" s="103">
        <f>(Q98+R98)/2</f>
        <v>24.9</v>
      </c>
      <c r="T98" s="103">
        <f>IF(H98="","",6.1078*(10^(((7.5*H98)/(237.3+H98)))))</f>
        <v>36.07043238</v>
      </c>
      <c r="U98" s="103">
        <f t="shared" si="1"/>
        <v>34.15043238</v>
      </c>
      <c r="V98" s="103">
        <f>IF(G98="","",6.1078*(10^(((7.5*G98)/(237.3+G98)))))</f>
        <v>41.46264535</v>
      </c>
      <c r="W98" s="103">
        <f>IF(V98="","",(U98/V98)*100)</f>
        <v>82.36433564</v>
      </c>
      <c r="X98" s="104">
        <f>N96+L98-N98</f>
        <v>4.14</v>
      </c>
      <c r="Y98" s="91"/>
      <c r="Z98" s="92">
        <v>1.0</v>
      </c>
      <c r="AA98" s="92">
        <v>1.0</v>
      </c>
      <c r="AB98" s="92">
        <v>2.0</v>
      </c>
      <c r="AC98" s="93">
        <v>2.0</v>
      </c>
      <c r="AD98" s="88"/>
    </row>
    <row r="99" ht="15.75" customHeight="1">
      <c r="A99" s="4" t="s">
        <v>53</v>
      </c>
      <c r="B99" s="29">
        <v>44610.0</v>
      </c>
      <c r="C99" s="3">
        <v>0.625</v>
      </c>
      <c r="D99" s="74">
        <v>0.75</v>
      </c>
      <c r="E99" s="75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7"/>
      <c r="Q99" s="78"/>
      <c r="R99" s="79"/>
      <c r="S99" s="79"/>
      <c r="T99" s="79"/>
      <c r="U99" s="103" t="str">
        <f t="shared" si="1"/>
        <v/>
      </c>
      <c r="V99" s="79"/>
      <c r="W99" s="79"/>
      <c r="X99" s="80"/>
      <c r="Y99" s="81"/>
      <c r="Z99" s="82"/>
      <c r="AA99" s="82"/>
      <c r="AB99" s="82"/>
      <c r="AC99" s="83"/>
      <c r="AD99" s="78"/>
    </row>
    <row r="100" ht="15.75" customHeight="1">
      <c r="A100" s="8" t="s">
        <v>58</v>
      </c>
      <c r="B100" s="9">
        <v>44611.0</v>
      </c>
      <c r="C100" s="10">
        <v>0.375</v>
      </c>
      <c r="D100" s="84">
        <v>0.5</v>
      </c>
      <c r="E100" s="85">
        <v>29.4</v>
      </c>
      <c r="F100" s="86">
        <v>22.0</v>
      </c>
      <c r="G100" s="86">
        <v>29.2</v>
      </c>
      <c r="H100" s="86">
        <v>27.0</v>
      </c>
      <c r="I100" s="86">
        <v>1.3</v>
      </c>
      <c r="J100" s="86" t="s">
        <v>78</v>
      </c>
      <c r="K100" s="86">
        <v>28.3</v>
      </c>
      <c r="L100" s="86">
        <v>1.5</v>
      </c>
      <c r="M100" s="86"/>
      <c r="N100" s="86">
        <v>69.93</v>
      </c>
      <c r="O100" s="86"/>
      <c r="P100" s="87"/>
      <c r="Q100" s="102">
        <f>E102</f>
        <v>28.2</v>
      </c>
      <c r="R100" s="103">
        <f>F100</f>
        <v>22</v>
      </c>
      <c r="S100" s="103">
        <f>(Q100+R100)/2</f>
        <v>25.1</v>
      </c>
      <c r="T100" s="103">
        <f>IF(H100="","",6.1078*(10^(((7.5*H100)/(237.3+H100)))))</f>
        <v>35.65000614</v>
      </c>
      <c r="U100" s="103">
        <f t="shared" si="1"/>
        <v>33.89000614</v>
      </c>
      <c r="V100" s="103">
        <f>IF(G100="","",6.1078*(10^(((7.5*G100)/(237.3+G100)))))</f>
        <v>40.51803823</v>
      </c>
      <c r="W100" s="103">
        <f>IF(V100="","",(U100/V100)*100)</f>
        <v>83.64177443</v>
      </c>
      <c r="X100" s="104">
        <f>N98+L100-N100</f>
        <v>6.67</v>
      </c>
      <c r="Y100" s="91"/>
      <c r="Z100" s="92">
        <v>1.0</v>
      </c>
      <c r="AA100" s="92">
        <v>1.0</v>
      </c>
      <c r="AB100" s="92">
        <v>2.0</v>
      </c>
      <c r="AC100" s="93">
        <v>2.0</v>
      </c>
      <c r="AD100" s="88"/>
    </row>
    <row r="101" ht="15.75" customHeight="1">
      <c r="A101" s="4" t="s">
        <v>58</v>
      </c>
      <c r="B101" s="29">
        <v>44611.0</v>
      </c>
      <c r="C101" s="3">
        <v>0.625</v>
      </c>
      <c r="D101" s="74">
        <v>0.75</v>
      </c>
      <c r="E101" s="75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7"/>
      <c r="Q101" s="78"/>
      <c r="R101" s="79"/>
      <c r="S101" s="79"/>
      <c r="T101" s="79"/>
      <c r="U101" s="103" t="str">
        <f t="shared" si="1"/>
        <v/>
      </c>
      <c r="V101" s="79"/>
      <c r="W101" s="79"/>
      <c r="X101" s="80"/>
      <c r="Y101" s="81"/>
      <c r="Z101" s="82"/>
      <c r="AA101" s="82"/>
      <c r="AB101" s="82"/>
      <c r="AC101" s="83"/>
      <c r="AD101" s="78"/>
    </row>
    <row r="102" ht="15.75" customHeight="1">
      <c r="A102" s="8" t="s">
        <v>60</v>
      </c>
      <c r="B102" s="9">
        <v>44612.0</v>
      </c>
      <c r="C102" s="10">
        <v>0.375</v>
      </c>
      <c r="D102" s="84">
        <v>0.5</v>
      </c>
      <c r="E102" s="85">
        <v>28.2</v>
      </c>
      <c r="F102" s="86">
        <v>21.8</v>
      </c>
      <c r="G102" s="86">
        <v>28.0</v>
      </c>
      <c r="H102" s="86">
        <v>26.2</v>
      </c>
      <c r="I102" s="86">
        <v>1.8</v>
      </c>
      <c r="J102" s="86" t="s">
        <v>70</v>
      </c>
      <c r="K102" s="86">
        <v>28.2</v>
      </c>
      <c r="L102" s="86">
        <v>8.25</v>
      </c>
      <c r="M102" s="86"/>
      <c r="N102" s="86">
        <v>73.45</v>
      </c>
      <c r="O102" s="86"/>
      <c r="P102" s="87"/>
      <c r="Q102" s="102">
        <f>E104</f>
        <v>29.6</v>
      </c>
      <c r="R102" s="103">
        <f>F102</f>
        <v>21.8</v>
      </c>
      <c r="S102" s="103">
        <f>(Q102+R102)/2</f>
        <v>25.7</v>
      </c>
      <c r="T102" s="103">
        <f>IF(H102="","",6.1078*(10^(((7.5*H102)/(237.3+H102)))))</f>
        <v>34.01068335</v>
      </c>
      <c r="U102" s="103">
        <f t="shared" si="1"/>
        <v>32.57068335</v>
      </c>
      <c r="V102" s="103">
        <f>IF(G102="","",6.1078*(10^(((7.5*G102)/(237.3+G102)))))</f>
        <v>37.79562539</v>
      </c>
      <c r="W102" s="103">
        <f>IF(V102="","",(U102/V102)*100)</f>
        <v>86.17580212</v>
      </c>
      <c r="X102" s="104">
        <f>N100+L102-N102</f>
        <v>4.73</v>
      </c>
      <c r="Y102" s="91"/>
      <c r="Z102" s="92">
        <v>1.0</v>
      </c>
      <c r="AA102" s="92">
        <v>1.0</v>
      </c>
      <c r="AB102" s="92">
        <v>3.0</v>
      </c>
      <c r="AC102" s="93">
        <v>2.0</v>
      </c>
      <c r="AD102" s="88"/>
    </row>
    <row r="103" ht="15.75" customHeight="1">
      <c r="A103" s="4" t="s">
        <v>60</v>
      </c>
      <c r="B103" s="29">
        <v>44612.0</v>
      </c>
      <c r="C103" s="3">
        <v>0.625</v>
      </c>
      <c r="D103" s="74">
        <v>0.75</v>
      </c>
      <c r="E103" s="75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7"/>
      <c r="Q103" s="78"/>
      <c r="R103" s="79"/>
      <c r="S103" s="79"/>
      <c r="T103" s="79"/>
      <c r="U103" s="103" t="str">
        <f t="shared" si="1"/>
        <v/>
      </c>
      <c r="V103" s="79"/>
      <c r="W103" s="79"/>
      <c r="X103" s="80"/>
      <c r="Y103" s="81"/>
      <c r="Z103" s="82"/>
      <c r="AA103" s="82"/>
      <c r="AB103" s="82"/>
      <c r="AC103" s="83"/>
      <c r="AD103" s="78"/>
    </row>
    <row r="104" ht="15.75" customHeight="1">
      <c r="A104" s="8" t="s">
        <v>64</v>
      </c>
      <c r="B104" s="9">
        <v>44613.0</v>
      </c>
      <c r="C104" s="10">
        <v>0.375</v>
      </c>
      <c r="D104" s="84">
        <v>0.5</v>
      </c>
      <c r="E104" s="85">
        <v>29.6</v>
      </c>
      <c r="F104" s="86">
        <v>22.2</v>
      </c>
      <c r="G104" s="86">
        <v>28.2</v>
      </c>
      <c r="H104" s="86">
        <v>26.4</v>
      </c>
      <c r="I104" s="86">
        <v>1.2</v>
      </c>
      <c r="J104" s="86" t="s">
        <v>54</v>
      </c>
      <c r="K104" s="86">
        <v>29.3</v>
      </c>
      <c r="L104" s="86">
        <v>0.0</v>
      </c>
      <c r="M104" s="86"/>
      <c r="N104" s="86">
        <v>69.76</v>
      </c>
      <c r="O104" s="86"/>
      <c r="P104" s="87"/>
      <c r="Q104" s="102">
        <f>E106</f>
        <v>27.8</v>
      </c>
      <c r="R104" s="103">
        <f>F104</f>
        <v>22.2</v>
      </c>
      <c r="S104" s="103">
        <f>(Q104+R104)/2</f>
        <v>25</v>
      </c>
      <c r="T104" s="103">
        <f>IF(H104="","",6.1078*(10^(((7.5*H104)/(237.3+H104)))))</f>
        <v>34.41422945</v>
      </c>
      <c r="U104" s="103">
        <f t="shared" si="1"/>
        <v>32.97422945</v>
      </c>
      <c r="V104" s="103">
        <f>IF(G104="","",6.1078*(10^(((7.5*G104)/(237.3+G104)))))</f>
        <v>38.23798312</v>
      </c>
      <c r="W104" s="103">
        <f>IF(V104="","",(U104/V104)*100)</f>
        <v>86.23422775</v>
      </c>
      <c r="X104" s="104">
        <f>N102+L104-N104</f>
        <v>3.69</v>
      </c>
      <c r="Y104" s="91"/>
      <c r="Z104" s="92">
        <v>1.0</v>
      </c>
      <c r="AA104" s="92">
        <v>1.0</v>
      </c>
      <c r="AB104" s="92">
        <v>1.0</v>
      </c>
      <c r="AC104" s="93">
        <v>2.0</v>
      </c>
      <c r="AD104" s="88"/>
    </row>
    <row r="105" ht="15.75" customHeight="1">
      <c r="A105" s="4" t="s">
        <v>64</v>
      </c>
      <c r="B105" s="29">
        <v>44613.0</v>
      </c>
      <c r="C105" s="3">
        <v>0.625</v>
      </c>
      <c r="D105" s="74">
        <v>0.75</v>
      </c>
      <c r="E105" s="75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7"/>
      <c r="Q105" s="78"/>
      <c r="R105" s="79"/>
      <c r="S105" s="79"/>
      <c r="T105" s="79"/>
      <c r="U105" s="103" t="str">
        <f t="shared" si="1"/>
        <v/>
      </c>
      <c r="V105" s="79"/>
      <c r="W105" s="79"/>
      <c r="X105" s="80"/>
      <c r="Y105" s="81"/>
      <c r="Z105" s="82"/>
      <c r="AA105" s="82"/>
      <c r="AB105" s="82"/>
      <c r="AC105" s="83"/>
      <c r="AD105" s="78"/>
    </row>
    <row r="106" ht="15.75" customHeight="1">
      <c r="A106" s="8" t="s">
        <v>68</v>
      </c>
      <c r="B106" s="9">
        <v>44614.0</v>
      </c>
      <c r="C106" s="10">
        <v>0.375</v>
      </c>
      <c r="D106" s="84">
        <v>0.5</v>
      </c>
      <c r="E106" s="85">
        <v>27.8</v>
      </c>
      <c r="F106" s="86">
        <v>21.0</v>
      </c>
      <c r="G106" s="86">
        <v>27.4</v>
      </c>
      <c r="H106" s="86">
        <v>26.0</v>
      </c>
      <c r="I106" s="86">
        <v>1.1</v>
      </c>
      <c r="J106" s="86" t="s">
        <v>61</v>
      </c>
      <c r="K106" s="86">
        <v>27.6</v>
      </c>
      <c r="L106" s="86">
        <v>7.0</v>
      </c>
      <c r="M106" s="86"/>
      <c r="N106" s="86">
        <v>72.47</v>
      </c>
      <c r="O106" s="107"/>
      <c r="P106" s="87"/>
      <c r="Q106" s="102">
        <f>E108</f>
        <v>33.2</v>
      </c>
      <c r="R106" s="103">
        <f>F106</f>
        <v>21</v>
      </c>
      <c r="S106" s="103">
        <f>(Q106+R106)/2</f>
        <v>27.1</v>
      </c>
      <c r="T106" s="103">
        <f>IF(H106="","",6.1078*(10^(((7.5*H106)/(237.3+H106)))))</f>
        <v>33.61126698</v>
      </c>
      <c r="U106" s="103">
        <f t="shared" si="1"/>
        <v>32.49126698</v>
      </c>
      <c r="V106" s="103">
        <f>IF(G106="","",6.1078*(10^(((7.5*G106)/(237.3+G106)))))</f>
        <v>36.49517019</v>
      </c>
      <c r="W106" s="103">
        <f>IF(V106="","",(U106/V106)*100)</f>
        <v>89.02895046</v>
      </c>
      <c r="X106" s="104">
        <f>N104+L106-N106</f>
        <v>4.29</v>
      </c>
      <c r="Y106" s="91"/>
      <c r="Z106" s="92">
        <v>1.0</v>
      </c>
      <c r="AA106" s="92">
        <v>1.0</v>
      </c>
      <c r="AB106" s="92">
        <v>2.0</v>
      </c>
      <c r="AC106" s="93">
        <v>3.0</v>
      </c>
      <c r="AD106" s="88"/>
    </row>
    <row r="107" ht="15.75" customHeight="1">
      <c r="A107" s="4" t="s">
        <v>68</v>
      </c>
      <c r="B107" s="29">
        <v>44614.0</v>
      </c>
      <c r="C107" s="3">
        <v>0.625</v>
      </c>
      <c r="D107" s="74">
        <v>0.75</v>
      </c>
      <c r="E107" s="75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7"/>
      <c r="Q107" s="78"/>
      <c r="R107" s="79"/>
      <c r="S107" s="79"/>
      <c r="T107" s="79"/>
      <c r="U107" s="103" t="str">
        <f t="shared" si="1"/>
        <v/>
      </c>
      <c r="V107" s="79"/>
      <c r="W107" s="79"/>
      <c r="X107" s="80"/>
      <c r="Y107" s="81"/>
      <c r="Z107" s="82"/>
      <c r="AA107" s="82"/>
      <c r="AB107" s="82"/>
      <c r="AC107" s="83"/>
      <c r="AD107" s="78"/>
    </row>
    <row r="108" ht="15.75" customHeight="1">
      <c r="A108" s="8" t="s">
        <v>38</v>
      </c>
      <c r="B108" s="9">
        <v>44615.0</v>
      </c>
      <c r="C108" s="10">
        <v>0.375</v>
      </c>
      <c r="D108" s="84">
        <v>0.5</v>
      </c>
      <c r="E108" s="85">
        <v>33.2</v>
      </c>
      <c r="F108" s="86">
        <v>22.0</v>
      </c>
      <c r="G108" s="86">
        <v>29.0</v>
      </c>
      <c r="H108" s="86">
        <v>27.0</v>
      </c>
      <c r="I108" s="86">
        <v>3.2</v>
      </c>
      <c r="J108" s="86" t="s">
        <v>225</v>
      </c>
      <c r="K108" s="86">
        <v>29.6</v>
      </c>
      <c r="L108" s="86">
        <v>9.0</v>
      </c>
      <c r="M108" s="86"/>
      <c r="N108" s="86">
        <v>74.76</v>
      </c>
      <c r="O108" s="86"/>
      <c r="P108" s="87"/>
      <c r="Q108" s="102">
        <f>E110</f>
        <v>33.8</v>
      </c>
      <c r="R108" s="103">
        <f>F108</f>
        <v>22</v>
      </c>
      <c r="S108" s="103">
        <f>(Q108+R108)/2</f>
        <v>27.9</v>
      </c>
      <c r="T108" s="103">
        <f>IF(H108="","",6.1078*(10^(((7.5*H108)/(237.3+H108)))))</f>
        <v>35.65000614</v>
      </c>
      <c r="U108" s="103">
        <f t="shared" si="1"/>
        <v>34.05000614</v>
      </c>
      <c r="V108" s="103">
        <f>IF(G108="","",6.1078*(10^(((7.5*G108)/(237.3+G108)))))</f>
        <v>40.05279577</v>
      </c>
      <c r="W108" s="103">
        <f>IF(V108="","",(U108/V108)*100)</f>
        <v>85.01280743</v>
      </c>
      <c r="X108" s="104">
        <f>N106+L108-N108</f>
        <v>6.71</v>
      </c>
      <c r="Y108" s="91"/>
      <c r="Z108" s="92">
        <v>1.0</v>
      </c>
      <c r="AA108" s="92">
        <v>1.0</v>
      </c>
      <c r="AB108" s="92">
        <v>1.0</v>
      </c>
      <c r="AC108" s="93">
        <v>3.0</v>
      </c>
      <c r="AD108" s="88"/>
    </row>
    <row r="109" ht="15.75" customHeight="1">
      <c r="A109" s="4" t="s">
        <v>38</v>
      </c>
      <c r="B109" s="29">
        <v>44615.0</v>
      </c>
      <c r="C109" s="3">
        <v>0.625</v>
      </c>
      <c r="D109" s="74">
        <v>0.75</v>
      </c>
      <c r="E109" s="75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8"/>
      <c r="R109" s="79"/>
      <c r="S109" s="79"/>
      <c r="T109" s="79"/>
      <c r="U109" s="103" t="str">
        <f t="shared" si="1"/>
        <v/>
      </c>
      <c r="V109" s="79"/>
      <c r="W109" s="79"/>
      <c r="X109" s="80"/>
      <c r="Y109" s="81"/>
      <c r="Z109" s="82"/>
      <c r="AA109" s="82"/>
      <c r="AB109" s="82"/>
      <c r="AC109" s="83"/>
      <c r="AD109" s="78"/>
    </row>
    <row r="110" ht="15.75" customHeight="1">
      <c r="A110" s="8" t="s">
        <v>48</v>
      </c>
      <c r="B110" s="9">
        <v>44616.0</v>
      </c>
      <c r="C110" s="10">
        <v>0.375</v>
      </c>
      <c r="D110" s="84">
        <v>0.5</v>
      </c>
      <c r="E110" s="85">
        <v>33.8</v>
      </c>
      <c r="F110" s="86">
        <v>22.4</v>
      </c>
      <c r="G110" s="86">
        <v>27.2</v>
      </c>
      <c r="H110" s="86">
        <v>26.2</v>
      </c>
      <c r="I110" s="86">
        <v>1.2</v>
      </c>
      <c r="J110" s="86" t="s">
        <v>225</v>
      </c>
      <c r="K110" s="86">
        <v>29.4</v>
      </c>
      <c r="L110" s="86">
        <v>0.0</v>
      </c>
      <c r="M110" s="86"/>
      <c r="N110" s="86">
        <v>67.88</v>
      </c>
      <c r="O110" s="86"/>
      <c r="P110" s="87"/>
      <c r="Q110" s="102">
        <f>E112</f>
        <v>34.2</v>
      </c>
      <c r="R110" s="103">
        <f>F110</f>
        <v>22.4</v>
      </c>
      <c r="S110" s="103">
        <f>(Q110+R110)/2</f>
        <v>28.3</v>
      </c>
      <c r="T110" s="103">
        <f>IF(H110="","",6.1078*(10^(((7.5*H110)/(237.3+H110)))))</f>
        <v>34.01068335</v>
      </c>
      <c r="U110" s="103">
        <f t="shared" si="1"/>
        <v>33.21068335</v>
      </c>
      <c r="V110" s="103">
        <f>IF(G110="","",6.1078*(10^(((7.5*G110)/(237.3+G110)))))</f>
        <v>36.07043238</v>
      </c>
      <c r="W110" s="103">
        <f>IF(V110="","",(U110/V110)*100)</f>
        <v>92.07176392</v>
      </c>
      <c r="X110" s="104">
        <f>N108+L110-N110</f>
        <v>6.88</v>
      </c>
      <c r="Y110" s="91"/>
      <c r="Z110" s="92">
        <v>1.0</v>
      </c>
      <c r="AA110" s="92">
        <v>1.0</v>
      </c>
      <c r="AB110" s="92">
        <v>3.0</v>
      </c>
      <c r="AC110" s="93">
        <v>3.0</v>
      </c>
      <c r="AD110" s="88"/>
    </row>
    <row r="111" ht="15.75" customHeight="1">
      <c r="A111" s="4" t="s">
        <v>48</v>
      </c>
      <c r="B111" s="29">
        <v>44616.0</v>
      </c>
      <c r="C111" s="3">
        <v>0.625</v>
      </c>
      <c r="D111" s="74">
        <v>0.75</v>
      </c>
      <c r="E111" s="75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7"/>
      <c r="Q111" s="78"/>
      <c r="R111" s="79"/>
      <c r="S111" s="79"/>
      <c r="T111" s="79"/>
      <c r="U111" s="103" t="str">
        <f t="shared" si="1"/>
        <v/>
      </c>
      <c r="V111" s="79"/>
      <c r="W111" s="79"/>
      <c r="X111" s="80"/>
      <c r="Y111" s="81"/>
      <c r="Z111" s="82"/>
      <c r="AA111" s="82"/>
      <c r="AB111" s="82"/>
      <c r="AC111" s="83"/>
      <c r="AD111" s="78"/>
    </row>
    <row r="112" ht="15.75" customHeight="1">
      <c r="A112" s="8" t="s">
        <v>53</v>
      </c>
      <c r="B112" s="9">
        <v>44617.0</v>
      </c>
      <c r="C112" s="10">
        <v>0.375</v>
      </c>
      <c r="D112" s="84">
        <v>0.5</v>
      </c>
      <c r="E112" s="85">
        <v>34.2</v>
      </c>
      <c r="F112" s="86">
        <v>22.8</v>
      </c>
      <c r="G112" s="86">
        <v>29.2</v>
      </c>
      <c r="H112" s="86">
        <v>27.2</v>
      </c>
      <c r="I112" s="86">
        <v>1.7</v>
      </c>
      <c r="J112" s="86" t="s">
        <v>61</v>
      </c>
      <c r="K112" s="86">
        <v>28.6</v>
      </c>
      <c r="L112" s="86">
        <v>1.75</v>
      </c>
      <c r="M112" s="86"/>
      <c r="N112" s="86">
        <v>64.74</v>
      </c>
      <c r="O112" s="86"/>
      <c r="P112" s="87"/>
      <c r="Q112" s="102">
        <f>E114</f>
        <v>32.8</v>
      </c>
      <c r="R112" s="103">
        <f>F112</f>
        <v>22.8</v>
      </c>
      <c r="S112" s="103">
        <f>(Q112+R112)/2</f>
        <v>27.8</v>
      </c>
      <c r="T112" s="103">
        <f>IF(H112="","",6.1078*(10^(((7.5*H112)/(237.3+H112)))))</f>
        <v>36.07043238</v>
      </c>
      <c r="U112" s="103">
        <f t="shared" si="1"/>
        <v>34.47043238</v>
      </c>
      <c r="V112" s="103">
        <f>IF(G112="","",6.1078*(10^(((7.5*G112)/(237.3+G112)))))</f>
        <v>40.51803823</v>
      </c>
      <c r="W112" s="103">
        <f>IF(V112="","",(U112/V112)*100)</f>
        <v>85.07428761</v>
      </c>
      <c r="X112" s="104">
        <f>N110+L112-N112</f>
        <v>4.89</v>
      </c>
      <c r="Y112" s="91"/>
      <c r="Z112" s="92">
        <v>1.0</v>
      </c>
      <c r="AA112" s="92">
        <v>1.0</v>
      </c>
      <c r="AB112" s="92">
        <v>3.0</v>
      </c>
      <c r="AC112" s="93">
        <v>2.0</v>
      </c>
      <c r="AD112" s="88"/>
    </row>
    <row r="113" ht="15.75" customHeight="1">
      <c r="A113" s="4" t="s">
        <v>53</v>
      </c>
      <c r="B113" s="29">
        <v>44617.0</v>
      </c>
      <c r="C113" s="3">
        <v>0.625</v>
      </c>
      <c r="D113" s="74">
        <v>0.75</v>
      </c>
      <c r="E113" s="75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7"/>
      <c r="Q113" s="78"/>
      <c r="R113" s="79"/>
      <c r="S113" s="79"/>
      <c r="T113" s="79"/>
      <c r="U113" s="103" t="str">
        <f t="shared" si="1"/>
        <v/>
      </c>
      <c r="V113" s="79"/>
      <c r="W113" s="79"/>
      <c r="X113" s="80"/>
      <c r="Y113" s="81"/>
      <c r="Z113" s="82"/>
      <c r="AA113" s="82"/>
      <c r="AB113" s="82"/>
      <c r="AC113" s="83"/>
      <c r="AD113" s="78"/>
    </row>
    <row r="114" ht="15.75" customHeight="1">
      <c r="A114" s="8" t="s">
        <v>58</v>
      </c>
      <c r="B114" s="9">
        <v>44618.0</v>
      </c>
      <c r="C114" s="10">
        <v>0.375</v>
      </c>
      <c r="D114" s="84">
        <v>0.5</v>
      </c>
      <c r="E114" s="85">
        <v>32.8</v>
      </c>
      <c r="F114" s="86">
        <v>20.6</v>
      </c>
      <c r="G114" s="86">
        <v>26.8</v>
      </c>
      <c r="H114" s="86">
        <v>26.7</v>
      </c>
      <c r="I114" s="86">
        <v>2.6</v>
      </c>
      <c r="J114" s="86" t="s">
        <v>225</v>
      </c>
      <c r="K114" s="86">
        <v>28.3</v>
      </c>
      <c r="L114" s="86">
        <v>75.0</v>
      </c>
      <c r="M114" s="86"/>
      <c r="N114" s="86">
        <v>100.0</v>
      </c>
      <c r="O114" s="86">
        <v>68.46</v>
      </c>
      <c r="P114" s="87"/>
      <c r="Q114" s="102">
        <f>E116</f>
        <v>32.8</v>
      </c>
      <c r="R114" s="103">
        <f>F114</f>
        <v>20.6</v>
      </c>
      <c r="S114" s="103">
        <f>(Q114+R114)/2</f>
        <v>26.7</v>
      </c>
      <c r="T114" s="103">
        <f>IF(H114="","",6.1078*(10^(((7.5*H114)/(237.3+H114)))))</f>
        <v>35.0273704</v>
      </c>
      <c r="U114" s="103">
        <f t="shared" si="1"/>
        <v>34.9473704</v>
      </c>
      <c r="V114" s="103">
        <f>IF(G114="","",6.1078*(10^(((7.5*G114)/(237.3+G114)))))</f>
        <v>35.23385461</v>
      </c>
      <c r="W114" s="103">
        <f>IF(V114="","",(U114/V114)*100)</f>
        <v>99.18690644</v>
      </c>
      <c r="X114" s="104"/>
      <c r="Y114" s="91"/>
      <c r="Z114" s="92">
        <v>1.0</v>
      </c>
      <c r="AA114" s="92">
        <v>1.0</v>
      </c>
      <c r="AB114" s="92">
        <v>3.0</v>
      </c>
      <c r="AC114" s="93">
        <v>2.0</v>
      </c>
      <c r="AD114" s="88"/>
    </row>
    <row r="115" ht="15.75" customHeight="1">
      <c r="A115" s="4" t="s">
        <v>58</v>
      </c>
      <c r="B115" s="29">
        <v>44618.0</v>
      </c>
      <c r="C115" s="3">
        <v>0.625</v>
      </c>
      <c r="D115" s="74">
        <v>0.75</v>
      </c>
      <c r="E115" s="75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7"/>
      <c r="Q115" s="78"/>
      <c r="R115" s="79"/>
      <c r="S115" s="79"/>
      <c r="T115" s="79"/>
      <c r="U115" s="103" t="str">
        <f t="shared" si="1"/>
        <v/>
      </c>
      <c r="V115" s="79"/>
      <c r="W115" s="79"/>
      <c r="X115" s="80"/>
      <c r="Y115" s="81"/>
      <c r="Z115" s="82"/>
      <c r="AA115" s="82"/>
      <c r="AB115" s="82"/>
      <c r="AC115" s="83"/>
      <c r="AD115" s="78"/>
    </row>
    <row r="116" ht="15.75" customHeight="1">
      <c r="A116" s="8" t="s">
        <v>60</v>
      </c>
      <c r="B116" s="9">
        <v>44619.0</v>
      </c>
      <c r="C116" s="10">
        <v>0.375</v>
      </c>
      <c r="D116" s="84">
        <v>0.5</v>
      </c>
      <c r="E116" s="85">
        <v>32.8</v>
      </c>
      <c r="F116" s="86">
        <v>21.2</v>
      </c>
      <c r="G116" s="86">
        <v>29.2</v>
      </c>
      <c r="H116" s="86">
        <v>27.1</v>
      </c>
      <c r="I116" s="86">
        <v>1.6</v>
      </c>
      <c r="J116" s="86" t="s">
        <v>225</v>
      </c>
      <c r="K116" s="86">
        <v>27.5</v>
      </c>
      <c r="L116" s="86">
        <v>20.25</v>
      </c>
      <c r="M116" s="86"/>
      <c r="N116" s="86">
        <v>80.92</v>
      </c>
      <c r="O116" s="86">
        <v>57.8</v>
      </c>
      <c r="P116" s="87"/>
      <c r="Q116" s="102">
        <f>E118</f>
        <v>33.4</v>
      </c>
      <c r="R116" s="103">
        <f>F116</f>
        <v>21.2</v>
      </c>
      <c r="S116" s="103">
        <f>(Q116+R116)/2</f>
        <v>27.3</v>
      </c>
      <c r="T116" s="103">
        <f>IF(H116="","",6.1078*(10^(((7.5*H116)/(237.3+H116)))))</f>
        <v>35.85968262</v>
      </c>
      <c r="U116" s="103">
        <f t="shared" si="1"/>
        <v>34.17968262</v>
      </c>
      <c r="V116" s="103">
        <f>IF(G116="","",6.1078*(10^(((7.5*G116)/(237.3+G116)))))</f>
        <v>40.51803823</v>
      </c>
      <c r="W116" s="103">
        <f>IF(V116="","",(U116/V116)*100)</f>
        <v>84.35670658</v>
      </c>
      <c r="X116" s="104">
        <f>O114+L116-N116</f>
        <v>7.79</v>
      </c>
      <c r="Y116" s="91"/>
      <c r="Z116" s="92">
        <v>1.0</v>
      </c>
      <c r="AA116" s="92">
        <v>1.0</v>
      </c>
      <c r="AB116" s="92">
        <v>2.0</v>
      </c>
      <c r="AC116" s="93">
        <v>2.0</v>
      </c>
      <c r="AD116" s="88"/>
    </row>
    <row r="117" ht="15.75" customHeight="1">
      <c r="A117" s="4" t="s">
        <v>60</v>
      </c>
      <c r="B117" s="29">
        <v>44619.0</v>
      </c>
      <c r="C117" s="3">
        <v>0.625</v>
      </c>
      <c r="D117" s="74">
        <v>0.75</v>
      </c>
      <c r="E117" s="75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7"/>
      <c r="Q117" s="78"/>
      <c r="R117" s="79"/>
      <c r="S117" s="79"/>
      <c r="T117" s="79"/>
      <c r="U117" s="103" t="str">
        <f t="shared" si="1"/>
        <v/>
      </c>
      <c r="V117" s="79"/>
      <c r="W117" s="79"/>
      <c r="X117" s="80"/>
      <c r="Y117" s="81"/>
      <c r="Z117" s="82"/>
      <c r="AA117" s="82"/>
      <c r="AB117" s="82"/>
      <c r="AC117" s="83"/>
      <c r="AD117" s="78"/>
    </row>
    <row r="118" ht="15.75" customHeight="1">
      <c r="A118" s="8" t="s">
        <v>64</v>
      </c>
      <c r="B118" s="9">
        <v>44620.0</v>
      </c>
      <c r="C118" s="10">
        <v>0.375</v>
      </c>
      <c r="D118" s="84">
        <v>0.5</v>
      </c>
      <c r="E118" s="85">
        <v>33.4</v>
      </c>
      <c r="F118" s="86">
        <v>20.8</v>
      </c>
      <c r="G118" s="86">
        <v>28.4</v>
      </c>
      <c r="H118" s="86">
        <v>26.5</v>
      </c>
      <c r="I118" s="86">
        <v>0.3</v>
      </c>
      <c r="J118" s="86" t="s">
        <v>225</v>
      </c>
      <c r="K118" s="86">
        <v>30.0</v>
      </c>
      <c r="L118" s="86">
        <v>9.25</v>
      </c>
      <c r="M118" s="86"/>
      <c r="N118" s="86">
        <v>62.62</v>
      </c>
      <c r="O118" s="86"/>
      <c r="P118" s="87"/>
      <c r="Q118" s="102">
        <f>E120</f>
        <v>30.9</v>
      </c>
      <c r="R118" s="103">
        <f>F118</f>
        <v>20.8</v>
      </c>
      <c r="S118" s="103">
        <f>(Q118+R118)/2</f>
        <v>25.85</v>
      </c>
      <c r="T118" s="103">
        <f>IF(H118="","",6.1078*(10^(((7.5*H118)/(237.3+H118)))))</f>
        <v>34.61756235</v>
      </c>
      <c r="U118" s="103">
        <f t="shared" si="1"/>
        <v>33.09756235</v>
      </c>
      <c r="V118" s="103">
        <f>IF(G118="","",6.1078*(10^(((7.5*G118)/(237.3+G118)))))</f>
        <v>38.68484051</v>
      </c>
      <c r="W118" s="103">
        <f>IF(V118="","",(U118/V118)*100)</f>
        <v>85.55693114</v>
      </c>
      <c r="X118" s="104">
        <f>O116+L118-N118</f>
        <v>4.43</v>
      </c>
      <c r="Y118" s="91"/>
      <c r="Z118" s="92">
        <v>1.0</v>
      </c>
      <c r="AA118" s="92">
        <v>1.0</v>
      </c>
      <c r="AB118" s="92">
        <v>1.0</v>
      </c>
      <c r="AC118" s="93">
        <v>2.0</v>
      </c>
      <c r="AD118" s="88"/>
    </row>
    <row r="119" ht="15.75" customHeight="1">
      <c r="A119" s="4" t="s">
        <v>64</v>
      </c>
      <c r="B119" s="29">
        <v>44620.0</v>
      </c>
      <c r="C119" s="3">
        <v>0.625</v>
      </c>
      <c r="D119" s="74">
        <v>0.75</v>
      </c>
      <c r="E119" s="75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7"/>
      <c r="Q119" s="78"/>
      <c r="R119" s="79"/>
      <c r="S119" s="79"/>
      <c r="T119" s="79"/>
      <c r="U119" s="103" t="str">
        <f t="shared" si="1"/>
        <v/>
      </c>
      <c r="V119" s="79"/>
      <c r="W119" s="79"/>
      <c r="X119" s="80"/>
      <c r="Y119" s="81"/>
      <c r="Z119" s="82"/>
      <c r="AA119" s="82"/>
      <c r="AB119" s="82"/>
      <c r="AC119" s="83"/>
      <c r="AD119" s="78"/>
    </row>
    <row r="120" ht="15.75" customHeight="1">
      <c r="A120" s="8" t="s">
        <v>68</v>
      </c>
      <c r="B120" s="9">
        <v>44621.0</v>
      </c>
      <c r="C120" s="10">
        <v>0.375</v>
      </c>
      <c r="D120" s="84">
        <v>0.5</v>
      </c>
      <c r="E120" s="85">
        <v>30.9</v>
      </c>
      <c r="F120" s="86">
        <v>19.6</v>
      </c>
      <c r="G120" s="86">
        <v>23.4</v>
      </c>
      <c r="H120" s="86">
        <v>23.3</v>
      </c>
      <c r="I120" s="86">
        <v>0.8</v>
      </c>
      <c r="J120" s="86" t="s">
        <v>61</v>
      </c>
      <c r="K120" s="86">
        <v>26.8</v>
      </c>
      <c r="L120" s="86">
        <v>41.0</v>
      </c>
      <c r="M120" s="86"/>
      <c r="N120" s="86">
        <v>90.82</v>
      </c>
      <c r="O120" s="86">
        <v>65.54</v>
      </c>
      <c r="P120" s="87"/>
      <c r="Q120" s="102">
        <f>E122</f>
        <v>33.6</v>
      </c>
      <c r="R120" s="103">
        <f>F120</f>
        <v>19.6</v>
      </c>
      <c r="S120" s="103">
        <f>(Q120+R120)/2</f>
        <v>26.6</v>
      </c>
      <c r="T120" s="103">
        <f>IF(H120="","",6.1078*(10^(((7.5*H120)/(237.3+H120)))))</f>
        <v>28.60570976</v>
      </c>
      <c r="U120" s="103">
        <f t="shared" si="1"/>
        <v>28.52570976</v>
      </c>
      <c r="V120" s="103">
        <f>IF(G120="","",6.1078*(10^(((7.5*G120)/(237.3+G120)))))</f>
        <v>28.77878002</v>
      </c>
      <c r="W120" s="103">
        <f>IF(V120="","",(U120/V120)*100)</f>
        <v>99.12063588</v>
      </c>
      <c r="X120" s="104">
        <f>N118+L120-N120</f>
        <v>12.8</v>
      </c>
      <c r="Y120" s="91"/>
      <c r="Z120" s="92">
        <v>1.0</v>
      </c>
      <c r="AA120" s="92">
        <v>1.0</v>
      </c>
      <c r="AB120" s="92">
        <v>3.0</v>
      </c>
      <c r="AC120" s="93">
        <v>3.0</v>
      </c>
      <c r="AD120" s="88"/>
    </row>
    <row r="121" ht="15.75" customHeight="1">
      <c r="A121" s="4" t="s">
        <v>68</v>
      </c>
      <c r="B121" s="29">
        <v>44621.0</v>
      </c>
      <c r="C121" s="3">
        <v>0.625</v>
      </c>
      <c r="D121" s="74">
        <v>0.75</v>
      </c>
      <c r="E121" s="75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7"/>
      <c r="Q121" s="78"/>
      <c r="R121" s="79"/>
      <c r="S121" s="79"/>
      <c r="T121" s="79"/>
      <c r="U121" s="103" t="str">
        <f t="shared" si="1"/>
        <v/>
      </c>
      <c r="V121" s="79"/>
      <c r="W121" s="79"/>
      <c r="X121" s="80"/>
      <c r="Y121" s="81"/>
      <c r="Z121" s="82"/>
      <c r="AA121" s="82"/>
      <c r="AB121" s="82"/>
      <c r="AC121" s="83"/>
      <c r="AD121" s="78"/>
    </row>
    <row r="122" ht="15.75" customHeight="1">
      <c r="A122" s="8" t="s">
        <v>38</v>
      </c>
      <c r="B122" s="9">
        <v>44622.0</v>
      </c>
      <c r="C122" s="10">
        <v>0.375</v>
      </c>
      <c r="D122" s="84">
        <v>0.5</v>
      </c>
      <c r="E122" s="85">
        <v>33.6</v>
      </c>
      <c r="F122" s="86">
        <v>21.4</v>
      </c>
      <c r="G122" s="86">
        <v>28.2</v>
      </c>
      <c r="H122" s="86">
        <v>26.4</v>
      </c>
      <c r="I122" s="86">
        <v>1.4</v>
      </c>
      <c r="J122" s="86" t="s">
        <v>225</v>
      </c>
      <c r="K122" s="86">
        <v>28.2</v>
      </c>
      <c r="L122" s="86">
        <v>0.0</v>
      </c>
      <c r="M122" s="86"/>
      <c r="N122" s="86">
        <v>64.92</v>
      </c>
      <c r="O122" s="86"/>
      <c r="P122" s="87"/>
      <c r="Q122" s="102">
        <f>E124</f>
        <v>32.6</v>
      </c>
      <c r="R122" s="103">
        <f>F122</f>
        <v>21.4</v>
      </c>
      <c r="S122" s="103">
        <f>(Q122+R122)/2</f>
        <v>27</v>
      </c>
      <c r="T122" s="103">
        <f>IF(H122="","",6.1078*(10^(((7.5*H122)/(237.3+H122)))))</f>
        <v>34.41422945</v>
      </c>
      <c r="U122" s="103">
        <f t="shared" si="1"/>
        <v>32.97422945</v>
      </c>
      <c r="V122" s="103">
        <f>IF(G122="","",6.1078*(10^(((7.5*G122)/(237.3+G122)))))</f>
        <v>38.23798312</v>
      </c>
      <c r="W122" s="103">
        <f>IF(V122="","",(U122/V122)*100)</f>
        <v>86.23422775</v>
      </c>
      <c r="X122" s="104">
        <f>O120+L122-N122</f>
        <v>0.62</v>
      </c>
      <c r="Y122" s="91"/>
      <c r="Z122" s="92">
        <v>1.0</v>
      </c>
      <c r="AA122" s="92">
        <v>1.0</v>
      </c>
      <c r="AB122" s="92">
        <v>3.0</v>
      </c>
      <c r="AC122" s="93">
        <v>1.0</v>
      </c>
      <c r="AD122" s="88"/>
    </row>
    <row r="123" ht="15.75" customHeight="1">
      <c r="A123" s="4" t="s">
        <v>38</v>
      </c>
      <c r="B123" s="29">
        <v>44622.0</v>
      </c>
      <c r="C123" s="3">
        <v>0.625</v>
      </c>
      <c r="D123" s="74">
        <v>0.75</v>
      </c>
      <c r="E123" s="75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7"/>
      <c r="Q123" s="78"/>
      <c r="R123" s="79"/>
      <c r="S123" s="79"/>
      <c r="T123" s="79"/>
      <c r="U123" s="103" t="str">
        <f t="shared" si="1"/>
        <v/>
      </c>
      <c r="V123" s="79"/>
      <c r="W123" s="79"/>
      <c r="X123" s="80"/>
      <c r="Y123" s="81"/>
      <c r="Z123" s="82"/>
      <c r="AA123" s="82"/>
      <c r="AB123" s="82"/>
      <c r="AC123" s="83"/>
      <c r="AD123" s="78"/>
    </row>
    <row r="124" ht="15.75" customHeight="1">
      <c r="A124" s="8" t="s">
        <v>48</v>
      </c>
      <c r="B124" s="9">
        <v>44623.0</v>
      </c>
      <c r="C124" s="10">
        <v>0.375</v>
      </c>
      <c r="D124" s="84">
        <v>0.5</v>
      </c>
      <c r="E124" s="85">
        <v>32.6</v>
      </c>
      <c r="F124" s="86">
        <v>20.8</v>
      </c>
      <c r="G124" s="86">
        <v>29.0</v>
      </c>
      <c r="H124" s="86">
        <v>27.8</v>
      </c>
      <c r="I124" s="86">
        <v>0.7</v>
      </c>
      <c r="J124" s="86" t="s">
        <v>225</v>
      </c>
      <c r="K124" s="86">
        <v>30.7</v>
      </c>
      <c r="L124" s="86">
        <v>5.5</v>
      </c>
      <c r="M124" s="86"/>
      <c r="N124" s="86">
        <v>61.78</v>
      </c>
      <c r="O124" s="86"/>
      <c r="P124" s="87"/>
      <c r="Q124" s="102">
        <f>E126</f>
        <v>33.2</v>
      </c>
      <c r="R124" s="103">
        <f>F124</f>
        <v>20.8</v>
      </c>
      <c r="S124" s="103">
        <f>(Q124+R124)/2</f>
        <v>27</v>
      </c>
      <c r="T124" s="103">
        <f>IF(H124="","",6.1078*(10^(((7.5*H124)/(237.3+H124)))))</f>
        <v>37.3577292</v>
      </c>
      <c r="U124" s="103">
        <f t="shared" si="1"/>
        <v>36.3977292</v>
      </c>
      <c r="V124" s="103">
        <f>IF(G124="","",6.1078*(10^(((7.5*G124)/(237.3+G124)))))</f>
        <v>40.05279577</v>
      </c>
      <c r="W124" s="103">
        <f>IF(V124="","",(U124/V124)*100)</f>
        <v>90.87437843</v>
      </c>
      <c r="X124" s="104">
        <f>N122+L124-N124</f>
        <v>8.64</v>
      </c>
      <c r="Y124" s="91"/>
      <c r="Z124" s="92">
        <v>1.0</v>
      </c>
      <c r="AA124" s="92">
        <v>1.0</v>
      </c>
      <c r="AB124" s="92">
        <v>2.0</v>
      </c>
      <c r="AC124" s="93">
        <v>2.0</v>
      </c>
      <c r="AD124" s="88"/>
    </row>
    <row r="125" ht="15.75" customHeight="1">
      <c r="A125" s="4" t="s">
        <v>48</v>
      </c>
      <c r="B125" s="29">
        <v>44623.0</v>
      </c>
      <c r="C125" s="3">
        <v>0.625</v>
      </c>
      <c r="D125" s="74">
        <v>0.75</v>
      </c>
      <c r="E125" s="75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7"/>
      <c r="Q125" s="78"/>
      <c r="R125" s="79"/>
      <c r="S125" s="79"/>
      <c r="T125" s="79"/>
      <c r="U125" s="103" t="str">
        <f t="shared" si="1"/>
        <v/>
      </c>
      <c r="V125" s="79"/>
      <c r="W125" s="79"/>
      <c r="X125" s="80"/>
      <c r="Y125" s="81"/>
      <c r="Z125" s="82"/>
      <c r="AA125" s="82"/>
      <c r="AB125" s="82"/>
      <c r="AC125" s="83"/>
      <c r="AD125" s="78"/>
    </row>
    <row r="126" ht="15.75" customHeight="1">
      <c r="A126" s="8" t="s">
        <v>53</v>
      </c>
      <c r="B126" s="9">
        <v>44624.0</v>
      </c>
      <c r="C126" s="10">
        <v>0.375</v>
      </c>
      <c r="D126" s="84">
        <v>0.5</v>
      </c>
      <c r="E126" s="85">
        <v>33.2</v>
      </c>
      <c r="F126" s="86">
        <v>21.0</v>
      </c>
      <c r="G126" s="86">
        <v>28.0</v>
      </c>
      <c r="H126" s="86">
        <v>26.2</v>
      </c>
      <c r="I126" s="86">
        <v>1.5</v>
      </c>
      <c r="J126" s="86" t="s">
        <v>61</v>
      </c>
      <c r="K126" s="86">
        <v>28.3</v>
      </c>
      <c r="L126" s="86">
        <v>17.25</v>
      </c>
      <c r="M126" s="86"/>
      <c r="N126" s="86">
        <v>73.39</v>
      </c>
      <c r="O126" s="86"/>
      <c r="P126" s="87"/>
      <c r="Q126" s="102">
        <f>E128</f>
        <v>33</v>
      </c>
      <c r="R126" s="103">
        <f>F126</f>
        <v>21</v>
      </c>
      <c r="S126" s="103">
        <f>(Q126+R126)/2</f>
        <v>27</v>
      </c>
      <c r="T126" s="103">
        <f>IF(H126="","",6.1078*(10^(((7.5*H126)/(237.3+H126)))))</f>
        <v>34.01068335</v>
      </c>
      <c r="U126" s="103">
        <f t="shared" si="1"/>
        <v>32.57068335</v>
      </c>
      <c r="V126" s="103">
        <f>IF(G126="","",6.1078*(10^(((7.5*G126)/(237.3+G126)))))</f>
        <v>37.79562539</v>
      </c>
      <c r="W126" s="103">
        <f>IF(V126="","",(U126/V126)*100)</f>
        <v>86.17580212</v>
      </c>
      <c r="X126" s="104">
        <f>N124+L126-N126</f>
        <v>5.64</v>
      </c>
      <c r="Y126" s="91"/>
      <c r="Z126" s="92">
        <v>1.0</v>
      </c>
      <c r="AA126" s="92">
        <v>1.0</v>
      </c>
      <c r="AB126" s="92">
        <v>2.0</v>
      </c>
      <c r="AC126" s="93">
        <v>2.0</v>
      </c>
      <c r="AD126" s="88"/>
    </row>
    <row r="127" ht="15.75" customHeight="1">
      <c r="A127" s="4" t="s">
        <v>53</v>
      </c>
      <c r="B127" s="55">
        <v>44624.0</v>
      </c>
      <c r="C127" s="3">
        <v>0.625</v>
      </c>
      <c r="D127" s="74">
        <v>0.75</v>
      </c>
      <c r="E127" s="75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7"/>
      <c r="Q127" s="78"/>
      <c r="R127" s="79"/>
      <c r="S127" s="79"/>
      <c r="T127" s="79"/>
      <c r="U127" s="103" t="str">
        <f t="shared" si="1"/>
        <v/>
      </c>
      <c r="V127" s="79"/>
      <c r="W127" s="79"/>
      <c r="X127" s="80"/>
      <c r="Y127" s="81"/>
      <c r="Z127" s="82"/>
      <c r="AA127" s="82"/>
      <c r="AB127" s="82"/>
      <c r="AC127" s="83"/>
      <c r="AD127" s="78"/>
    </row>
    <row r="128" ht="15.75" customHeight="1">
      <c r="A128" s="8" t="s">
        <v>58</v>
      </c>
      <c r="B128" s="9">
        <v>44625.0</v>
      </c>
      <c r="C128" s="10">
        <v>0.375</v>
      </c>
      <c r="D128" s="84">
        <v>0.5</v>
      </c>
      <c r="E128" s="85">
        <v>33.0</v>
      </c>
      <c r="F128" s="86">
        <v>22.0</v>
      </c>
      <c r="G128" s="86">
        <v>27.0</v>
      </c>
      <c r="H128" s="86">
        <v>26.0</v>
      </c>
      <c r="I128" s="86">
        <v>0.4</v>
      </c>
      <c r="J128" s="86" t="s">
        <v>56</v>
      </c>
      <c r="K128" s="86">
        <v>24.8</v>
      </c>
      <c r="L128" s="86">
        <v>11.25</v>
      </c>
      <c r="M128" s="86"/>
      <c r="N128" s="86">
        <v>78.0</v>
      </c>
      <c r="O128" s="86"/>
      <c r="P128" s="87"/>
      <c r="Q128" s="102">
        <f>E130</f>
        <v>27.4</v>
      </c>
      <c r="R128" s="103">
        <f>F128</f>
        <v>22</v>
      </c>
      <c r="S128" s="103">
        <f>(Q128+R128)/2</f>
        <v>24.7</v>
      </c>
      <c r="T128" s="103">
        <f>IF(H128="","",6.1078*(10^(((7.5*H128)/(237.3+H128)))))</f>
        <v>33.61126698</v>
      </c>
      <c r="U128" s="103">
        <f t="shared" si="1"/>
        <v>32.81126698</v>
      </c>
      <c r="V128" s="103">
        <f>IF(G128="","",6.1078*(10^(((7.5*G128)/(237.3+G128)))))</f>
        <v>35.65000614</v>
      </c>
      <c r="W128" s="103">
        <f>IF(V128="","",(U128/V128)*100)</f>
        <v>92.03719869</v>
      </c>
      <c r="X128" s="104">
        <f>N126+L128-N128</f>
        <v>6.64</v>
      </c>
      <c r="Y128" s="91"/>
      <c r="Z128" s="92">
        <v>1.0</v>
      </c>
      <c r="AA128" s="92">
        <v>1.0</v>
      </c>
      <c r="AB128" s="92">
        <v>2.0</v>
      </c>
      <c r="AC128" s="93">
        <v>2.0</v>
      </c>
      <c r="AD128" s="88"/>
    </row>
    <row r="129" ht="15.75" customHeight="1">
      <c r="A129" s="4" t="s">
        <v>58</v>
      </c>
      <c r="B129" s="29">
        <v>44625.0</v>
      </c>
      <c r="C129" s="3">
        <v>0.625</v>
      </c>
      <c r="D129" s="74">
        <v>0.75</v>
      </c>
      <c r="E129" s="75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7"/>
      <c r="Q129" s="78"/>
      <c r="R129" s="79"/>
      <c r="S129" s="79"/>
      <c r="T129" s="79"/>
      <c r="U129" s="103" t="str">
        <f t="shared" si="1"/>
        <v/>
      </c>
      <c r="V129" s="79"/>
      <c r="W129" s="79"/>
      <c r="X129" s="80"/>
      <c r="Y129" s="81"/>
      <c r="Z129" s="82"/>
      <c r="AA129" s="82"/>
      <c r="AB129" s="82"/>
      <c r="AC129" s="83"/>
      <c r="AD129" s="78"/>
    </row>
    <row r="130" ht="15.75" customHeight="1">
      <c r="A130" s="8" t="s">
        <v>60</v>
      </c>
      <c r="B130" s="9">
        <v>44626.0</v>
      </c>
      <c r="C130" s="10">
        <v>0.375</v>
      </c>
      <c r="D130" s="84">
        <v>0.5</v>
      </c>
      <c r="E130" s="85">
        <v>27.4</v>
      </c>
      <c r="F130" s="86">
        <v>21.6</v>
      </c>
      <c r="G130" s="86">
        <v>25.2</v>
      </c>
      <c r="H130" s="86">
        <v>24.7</v>
      </c>
      <c r="I130" s="86">
        <v>0.1</v>
      </c>
      <c r="J130" s="86" t="s">
        <v>74</v>
      </c>
      <c r="K130" s="86">
        <v>27.2</v>
      </c>
      <c r="L130" s="86">
        <v>59.75</v>
      </c>
      <c r="M130" s="86"/>
      <c r="N130" s="86">
        <v>100.0</v>
      </c>
      <c r="O130" s="86">
        <v>72.4</v>
      </c>
      <c r="P130" s="87"/>
      <c r="Q130" s="102">
        <f>E132</f>
        <v>32.2</v>
      </c>
      <c r="R130" s="103">
        <f>F130</f>
        <v>21.6</v>
      </c>
      <c r="S130" s="103">
        <f>(Q130+R130)/2</f>
        <v>26.9</v>
      </c>
      <c r="T130" s="103">
        <f>IF(H130="","",6.1078*(10^(((7.5*H130)/(237.3+H130)))))</f>
        <v>31.11328566</v>
      </c>
      <c r="U130" s="103">
        <f t="shared" si="1"/>
        <v>30.71328566</v>
      </c>
      <c r="V130" s="103">
        <f>IF(G130="","",6.1078*(10^(((7.5*G130)/(237.3+G130)))))</f>
        <v>32.05419006</v>
      </c>
      <c r="W130" s="103">
        <f>IF(V130="","",(U130/V130)*100)</f>
        <v>95.81675782</v>
      </c>
      <c r="X130" s="104"/>
      <c r="Y130" s="91"/>
      <c r="Z130" s="92">
        <v>1.0</v>
      </c>
      <c r="AA130" s="92">
        <v>1.0</v>
      </c>
      <c r="AB130" s="92">
        <v>3.0</v>
      </c>
      <c r="AC130" s="93">
        <v>3.0</v>
      </c>
      <c r="AD130" s="88"/>
    </row>
    <row r="131" ht="15.75" customHeight="1">
      <c r="A131" s="4" t="s">
        <v>60</v>
      </c>
      <c r="B131" s="29">
        <v>44626.0</v>
      </c>
      <c r="C131" s="3">
        <v>0.625</v>
      </c>
      <c r="D131" s="74">
        <v>0.75</v>
      </c>
      <c r="E131" s="75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7"/>
      <c r="Q131" s="78"/>
      <c r="R131" s="79"/>
      <c r="S131" s="79"/>
      <c r="T131" s="79"/>
      <c r="U131" s="103" t="str">
        <f t="shared" si="1"/>
        <v/>
      </c>
      <c r="V131" s="79"/>
      <c r="W131" s="79"/>
      <c r="X131" s="80"/>
      <c r="Y131" s="81"/>
      <c r="Z131" s="82"/>
      <c r="AA131" s="82"/>
      <c r="AB131" s="82"/>
      <c r="AC131" s="83"/>
      <c r="AD131" s="78"/>
    </row>
    <row r="132" ht="15.75" customHeight="1">
      <c r="A132" s="8" t="s">
        <v>64</v>
      </c>
      <c r="B132" s="9">
        <v>44627.0</v>
      </c>
      <c r="C132" s="10">
        <v>0.375</v>
      </c>
      <c r="D132" s="84">
        <v>0.5</v>
      </c>
      <c r="E132" s="85">
        <v>32.2</v>
      </c>
      <c r="F132" s="86">
        <v>20.8</v>
      </c>
      <c r="G132" s="86">
        <v>27.1</v>
      </c>
      <c r="H132" s="86">
        <v>25.2</v>
      </c>
      <c r="I132" s="86">
        <v>0.5</v>
      </c>
      <c r="J132" s="86" t="s">
        <v>54</v>
      </c>
      <c r="K132" s="86">
        <v>30.3</v>
      </c>
      <c r="L132" s="86">
        <v>1.5</v>
      </c>
      <c r="M132" s="86"/>
      <c r="N132" s="86">
        <v>75.25</v>
      </c>
      <c r="O132" s="86"/>
      <c r="P132" s="87"/>
      <c r="Q132" s="102">
        <f>E134</f>
        <v>32.3</v>
      </c>
      <c r="R132" s="103">
        <f>F132</f>
        <v>20.8</v>
      </c>
      <c r="S132" s="103">
        <f>(Q132+R132)/2</f>
        <v>26.55</v>
      </c>
      <c r="T132" s="103">
        <f>IF(H132="","",6.1078*(10^(((7.5*H132)/(237.3+H132)))))</f>
        <v>32.05419006</v>
      </c>
      <c r="U132" s="103">
        <f t="shared" si="1"/>
        <v>30.53419006</v>
      </c>
      <c r="V132" s="103">
        <f>IF(G132="","",6.1078*(10^(((7.5*G132)/(237.3+G132)))))</f>
        <v>35.85968262</v>
      </c>
      <c r="W132" s="103">
        <f>IF(V132="","",(U132/V132)*100)</f>
        <v>85.14908059</v>
      </c>
      <c r="X132" s="104"/>
      <c r="Y132" s="91"/>
      <c r="Z132" s="92">
        <v>1.0</v>
      </c>
      <c r="AA132" s="92">
        <v>1.0</v>
      </c>
      <c r="AB132" s="92">
        <v>1.0</v>
      </c>
      <c r="AC132" s="93">
        <v>2.0</v>
      </c>
      <c r="AD132" s="88"/>
    </row>
    <row r="133" ht="15.75" customHeight="1">
      <c r="A133" s="4" t="s">
        <v>64</v>
      </c>
      <c r="B133" s="29">
        <v>44627.0</v>
      </c>
      <c r="C133" s="3">
        <v>0.625</v>
      </c>
      <c r="D133" s="74">
        <v>0.75</v>
      </c>
      <c r="E133" s="75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7"/>
      <c r="Q133" s="78"/>
      <c r="R133" s="79"/>
      <c r="S133" s="79"/>
      <c r="T133" s="79"/>
      <c r="U133" s="103" t="str">
        <f t="shared" si="1"/>
        <v/>
      </c>
      <c r="V133" s="79"/>
      <c r="W133" s="79"/>
      <c r="X133" s="80"/>
      <c r="Y133" s="81"/>
      <c r="Z133" s="82"/>
      <c r="AA133" s="82"/>
      <c r="AB133" s="82"/>
      <c r="AC133" s="83"/>
      <c r="AD133" s="78"/>
    </row>
    <row r="134" ht="15.75" customHeight="1">
      <c r="A134" s="8" t="s">
        <v>68</v>
      </c>
      <c r="B134" s="9">
        <v>44628.0</v>
      </c>
      <c r="C134" s="10">
        <v>0.375</v>
      </c>
      <c r="D134" s="84">
        <v>0.5</v>
      </c>
      <c r="E134" s="85">
        <v>32.3</v>
      </c>
      <c r="F134" s="86">
        <v>21.4</v>
      </c>
      <c r="G134" s="86">
        <v>26.4</v>
      </c>
      <c r="H134" s="86">
        <v>25.0</v>
      </c>
      <c r="I134" s="86">
        <v>2.1</v>
      </c>
      <c r="J134" s="86" t="s">
        <v>225</v>
      </c>
      <c r="K134" s="86">
        <v>27.7</v>
      </c>
      <c r="L134" s="86">
        <v>1.5</v>
      </c>
      <c r="M134" s="86"/>
      <c r="N134" s="86">
        <v>71.42</v>
      </c>
      <c r="O134" s="86"/>
      <c r="P134" s="87"/>
      <c r="Q134" s="102">
        <f>E136</f>
        <v>32.1</v>
      </c>
      <c r="R134" s="103">
        <f>F134</f>
        <v>21.4</v>
      </c>
      <c r="S134" s="103">
        <f>(Q134+R134)/2</f>
        <v>26.75</v>
      </c>
      <c r="T134" s="103">
        <f>IF(H134="","",6.1078*(10^(((7.5*H134)/(237.3+H134)))))</f>
        <v>31.67489286</v>
      </c>
      <c r="U134" s="103">
        <f t="shared" si="1"/>
        <v>30.55489286</v>
      </c>
      <c r="V134" s="103">
        <f>IF(G134="","",6.1078*(10^(((7.5*G134)/(237.3+G134)))))</f>
        <v>34.41422945</v>
      </c>
      <c r="W134" s="103">
        <f>IF(V134="","",(U134/V134)*100)</f>
        <v>88.78563707</v>
      </c>
      <c r="X134" s="104">
        <f>N132+L134-N134</f>
        <v>5.33</v>
      </c>
      <c r="Y134" s="91"/>
      <c r="Z134" s="92">
        <v>1.0</v>
      </c>
      <c r="AA134" s="92">
        <v>1.0</v>
      </c>
      <c r="AB134" s="92">
        <v>3.0</v>
      </c>
      <c r="AC134" s="93">
        <v>3.0</v>
      </c>
      <c r="AD134" s="88"/>
    </row>
    <row r="135" ht="15.75" customHeight="1">
      <c r="A135" s="4" t="s">
        <v>68</v>
      </c>
      <c r="B135" s="29">
        <v>44628.0</v>
      </c>
      <c r="C135" s="3">
        <v>0.625</v>
      </c>
      <c r="D135" s="74">
        <v>0.75</v>
      </c>
      <c r="E135" s="75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7"/>
      <c r="Q135" s="78"/>
      <c r="R135" s="79"/>
      <c r="S135" s="79"/>
      <c r="T135" s="79"/>
      <c r="U135" s="103" t="str">
        <f t="shared" si="1"/>
        <v/>
      </c>
      <c r="V135" s="79"/>
      <c r="W135" s="79"/>
      <c r="X135" s="80"/>
      <c r="Y135" s="81"/>
      <c r="Z135" s="82"/>
      <c r="AA135" s="82"/>
      <c r="AB135" s="82"/>
      <c r="AC135" s="83"/>
      <c r="AD135" s="78"/>
    </row>
    <row r="136" ht="15.75" customHeight="1">
      <c r="A136" s="8" t="s">
        <v>38</v>
      </c>
      <c r="B136" s="9">
        <v>44629.0</v>
      </c>
      <c r="C136" s="10">
        <v>0.375</v>
      </c>
      <c r="D136" s="84">
        <v>0.5</v>
      </c>
      <c r="E136" s="85">
        <v>32.1</v>
      </c>
      <c r="F136" s="86">
        <v>21.6</v>
      </c>
      <c r="G136" s="86">
        <v>28.4</v>
      </c>
      <c r="H136" s="86">
        <v>27.0</v>
      </c>
      <c r="I136" s="86">
        <v>0.7</v>
      </c>
      <c r="J136" s="86" t="s">
        <v>225</v>
      </c>
      <c r="K136" s="86">
        <v>30.9</v>
      </c>
      <c r="L136" s="86">
        <v>6.5</v>
      </c>
      <c r="M136" s="86"/>
      <c r="N136" s="86">
        <v>70.62</v>
      </c>
      <c r="O136" s="86"/>
      <c r="P136" s="87"/>
      <c r="Q136" s="102">
        <f>E138</f>
        <v>32.3</v>
      </c>
      <c r="R136" s="103">
        <f>F136</f>
        <v>21.6</v>
      </c>
      <c r="S136" s="103">
        <f>(Q136+R136)/2</f>
        <v>26.95</v>
      </c>
      <c r="T136" s="103">
        <f>IF(H136="","",6.1078*(10^(((7.5*H136)/(237.3+H136)))))</f>
        <v>35.65000614</v>
      </c>
      <c r="U136" s="103">
        <f t="shared" si="1"/>
        <v>34.53000614</v>
      </c>
      <c r="V136" s="103">
        <f>IF(G136="","",6.1078*(10^(((7.5*G136)/(237.3+G136)))))</f>
        <v>38.68484051</v>
      </c>
      <c r="W136" s="103">
        <f>IF(V136="","",(U136/V136)*100)</f>
        <v>89.25978675</v>
      </c>
      <c r="X136" s="104">
        <f>N134+L136-N136</f>
        <v>7.3</v>
      </c>
      <c r="Y136" s="91"/>
      <c r="Z136" s="92">
        <v>1.0</v>
      </c>
      <c r="AA136" s="92">
        <v>1.0</v>
      </c>
      <c r="AB136" s="92">
        <v>3.0</v>
      </c>
      <c r="AC136" s="93">
        <v>3.0</v>
      </c>
      <c r="AD136" s="88"/>
    </row>
    <row r="137" ht="15.75" customHeight="1">
      <c r="A137" s="4" t="s">
        <v>38</v>
      </c>
      <c r="B137" s="29">
        <v>44629.0</v>
      </c>
      <c r="C137" s="3">
        <v>0.625</v>
      </c>
      <c r="D137" s="74">
        <v>0.75</v>
      </c>
      <c r="E137" s="75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7"/>
      <c r="Q137" s="78"/>
      <c r="R137" s="79"/>
      <c r="S137" s="79"/>
      <c r="T137" s="79"/>
      <c r="U137" s="103" t="str">
        <f t="shared" si="1"/>
        <v/>
      </c>
      <c r="V137" s="79"/>
      <c r="W137" s="79"/>
      <c r="X137" s="80"/>
      <c r="Y137" s="81"/>
      <c r="Z137" s="82"/>
      <c r="AA137" s="82"/>
      <c r="AB137" s="82"/>
      <c r="AC137" s="83"/>
      <c r="AD137" s="78"/>
    </row>
    <row r="138" ht="15.75" customHeight="1">
      <c r="A138" s="8" t="s">
        <v>48</v>
      </c>
      <c r="B138" s="9">
        <v>44630.0</v>
      </c>
      <c r="C138" s="10">
        <v>0.375</v>
      </c>
      <c r="D138" s="84">
        <v>0.5</v>
      </c>
      <c r="E138" s="85">
        <v>32.3</v>
      </c>
      <c r="F138" s="86">
        <v>21.2</v>
      </c>
      <c r="G138" s="86">
        <v>26.4</v>
      </c>
      <c r="H138" s="86">
        <v>25.4</v>
      </c>
      <c r="I138" s="86">
        <v>0.7</v>
      </c>
      <c r="J138" s="86" t="s">
        <v>54</v>
      </c>
      <c r="K138" s="86">
        <v>28.1</v>
      </c>
      <c r="L138" s="86">
        <v>11.0</v>
      </c>
      <c r="M138" s="86"/>
      <c r="N138" s="86">
        <v>79.4</v>
      </c>
      <c r="O138" s="86"/>
      <c r="P138" s="87"/>
      <c r="Q138" s="102">
        <f>E140</f>
        <v>32.9</v>
      </c>
      <c r="R138" s="103">
        <f>F138</f>
        <v>21.2</v>
      </c>
      <c r="S138" s="103">
        <f>(Q138+R138)/2</f>
        <v>27.05</v>
      </c>
      <c r="T138" s="103">
        <f>IF(H138="","",6.1078*(10^(((7.5*H138)/(237.3+H138)))))</f>
        <v>32.43744129</v>
      </c>
      <c r="U138" s="103">
        <f t="shared" si="1"/>
        <v>31.63744129</v>
      </c>
      <c r="V138" s="103">
        <f>IF(G138="","",6.1078*(10^(((7.5*G138)/(237.3+G138)))))</f>
        <v>34.41422945</v>
      </c>
      <c r="W138" s="103">
        <f>IF(V138="","",(U138/V138)*100)</f>
        <v>91.93127899</v>
      </c>
      <c r="X138" s="104">
        <f>N136+L138-N138</f>
        <v>2.22</v>
      </c>
      <c r="Y138" s="91"/>
      <c r="Z138" s="92">
        <v>1.0</v>
      </c>
      <c r="AA138" s="92">
        <v>1.0</v>
      </c>
      <c r="AB138" s="92">
        <v>2.0</v>
      </c>
      <c r="AC138" s="93">
        <v>2.0</v>
      </c>
      <c r="AD138" s="88"/>
    </row>
    <row r="139" ht="15.75" customHeight="1">
      <c r="A139" s="4" t="s">
        <v>48</v>
      </c>
      <c r="B139" s="29">
        <v>44630.0</v>
      </c>
      <c r="C139" s="3">
        <v>0.625</v>
      </c>
      <c r="D139" s="74">
        <v>0.75</v>
      </c>
      <c r="E139" s="75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7"/>
      <c r="Q139" s="78"/>
      <c r="R139" s="79"/>
      <c r="S139" s="79"/>
      <c r="T139" s="79"/>
      <c r="U139" s="103" t="str">
        <f t="shared" si="1"/>
        <v/>
      </c>
      <c r="V139" s="79"/>
      <c r="W139" s="79"/>
      <c r="X139" s="80"/>
      <c r="Y139" s="81"/>
      <c r="Z139" s="82"/>
      <c r="AA139" s="82"/>
      <c r="AB139" s="82"/>
      <c r="AC139" s="83"/>
      <c r="AD139" s="78"/>
    </row>
    <row r="140" ht="15.75" customHeight="1">
      <c r="A140" s="8" t="s">
        <v>53</v>
      </c>
      <c r="B140" s="9">
        <v>44631.0</v>
      </c>
      <c r="C140" s="10">
        <v>0.375</v>
      </c>
      <c r="D140" s="84">
        <v>0.5</v>
      </c>
      <c r="E140" s="85">
        <v>32.9</v>
      </c>
      <c r="F140" s="86">
        <v>21.0</v>
      </c>
      <c r="G140" s="86">
        <v>25.2</v>
      </c>
      <c r="H140" s="86">
        <v>24.7</v>
      </c>
      <c r="I140" s="86">
        <v>0.9</v>
      </c>
      <c r="J140" s="86" t="s">
        <v>56</v>
      </c>
      <c r="K140" s="86">
        <v>25.4</v>
      </c>
      <c r="L140" s="86">
        <v>3.0</v>
      </c>
      <c r="M140" s="86"/>
      <c r="N140" s="86">
        <v>76.38</v>
      </c>
      <c r="O140" s="86"/>
      <c r="P140" s="87"/>
      <c r="Q140" s="102">
        <f>E142</f>
        <v>32.7</v>
      </c>
      <c r="R140" s="103">
        <f>F140</f>
        <v>21</v>
      </c>
      <c r="S140" s="103">
        <f>(Q140+R140)/2</f>
        <v>26.85</v>
      </c>
      <c r="T140" s="103">
        <f>IF(H140="","",6.1078*(10^(((7.5*H140)/(237.3+H140)))))</f>
        <v>31.11328566</v>
      </c>
      <c r="U140" s="103">
        <f t="shared" si="1"/>
        <v>30.71328566</v>
      </c>
      <c r="V140" s="103">
        <f>IF(G140="","",6.1078*(10^(((7.5*G140)/(237.3+G140)))))</f>
        <v>32.05419006</v>
      </c>
      <c r="W140" s="103">
        <f>IF(V140="","",(U140/V140)*100)</f>
        <v>95.81675782</v>
      </c>
      <c r="X140" s="103">
        <f>N138+L140-N140</f>
        <v>6.02</v>
      </c>
      <c r="Y140" s="91"/>
      <c r="Z140" s="92">
        <v>1.0</v>
      </c>
      <c r="AA140" s="92">
        <v>1.0</v>
      </c>
      <c r="AB140" s="92">
        <v>3.0</v>
      </c>
      <c r="AC140" s="93">
        <v>3.0</v>
      </c>
      <c r="AD140" s="88"/>
    </row>
    <row r="141" ht="15.75" customHeight="1">
      <c r="A141" s="4" t="s">
        <v>53</v>
      </c>
      <c r="B141" s="29">
        <v>44631.0</v>
      </c>
      <c r="C141" s="3">
        <v>0.625</v>
      </c>
      <c r="D141" s="74">
        <v>0.75</v>
      </c>
      <c r="E141" s="75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7"/>
      <c r="Q141" s="78"/>
      <c r="R141" s="79"/>
      <c r="S141" s="79"/>
      <c r="T141" s="79"/>
      <c r="U141" s="103" t="str">
        <f t="shared" si="1"/>
        <v/>
      </c>
      <c r="V141" s="79"/>
      <c r="W141" s="79"/>
      <c r="X141" s="80"/>
      <c r="Y141" s="81"/>
      <c r="Z141" s="82"/>
      <c r="AA141" s="82"/>
      <c r="AB141" s="82"/>
      <c r="AC141" s="83"/>
      <c r="AD141" s="78"/>
    </row>
    <row r="142" ht="15.75" customHeight="1">
      <c r="A142" s="8" t="s">
        <v>58</v>
      </c>
      <c r="B142" s="9">
        <v>44632.0</v>
      </c>
      <c r="C142" s="10">
        <v>0.375</v>
      </c>
      <c r="D142" s="84">
        <v>0.5</v>
      </c>
      <c r="E142" s="85">
        <v>32.7</v>
      </c>
      <c r="F142" s="86">
        <v>22.4</v>
      </c>
      <c r="G142" s="86">
        <v>26.4</v>
      </c>
      <c r="H142" s="86">
        <v>25.2</v>
      </c>
      <c r="I142" s="86">
        <v>3.4</v>
      </c>
      <c r="J142" s="86" t="s">
        <v>70</v>
      </c>
      <c r="K142" s="86">
        <v>27.4</v>
      </c>
      <c r="L142" s="86">
        <v>0.0</v>
      </c>
      <c r="M142" s="86"/>
      <c r="N142" s="86">
        <v>73.62</v>
      </c>
      <c r="O142" s="86"/>
      <c r="P142" s="87"/>
      <c r="Q142" s="102">
        <f>E144</f>
        <v>33.7</v>
      </c>
      <c r="R142" s="103">
        <f>F142</f>
        <v>22.4</v>
      </c>
      <c r="S142" s="103">
        <f>(Q142+R142)/2</f>
        <v>28.05</v>
      </c>
      <c r="T142" s="103">
        <f>IF(H142="","",6.1078*(10^(((7.5*H142)/(237.3+H142)))))</f>
        <v>32.05419006</v>
      </c>
      <c r="U142" s="103">
        <f t="shared" si="1"/>
        <v>31.09419006</v>
      </c>
      <c r="V142" s="103">
        <f>IF(G142="","",6.1078*(10^(((7.5*G142)/(237.3+G142)))))</f>
        <v>34.41422945</v>
      </c>
      <c r="W142" s="103">
        <f>IF(V142="","",(U142/V142)*100)</f>
        <v>90.35271326</v>
      </c>
      <c r="X142" s="103">
        <f>N140+L142-N142</f>
        <v>2.76</v>
      </c>
      <c r="Y142" s="91"/>
      <c r="Z142" s="92">
        <v>1.0</v>
      </c>
      <c r="AA142" s="92">
        <v>1.0</v>
      </c>
      <c r="AB142" s="92">
        <v>2.0</v>
      </c>
      <c r="AC142" s="93">
        <v>3.0</v>
      </c>
      <c r="AD142" s="88"/>
    </row>
    <row r="143" ht="15.75" customHeight="1">
      <c r="A143" s="4" t="s">
        <v>58</v>
      </c>
      <c r="B143" s="29">
        <v>44632.0</v>
      </c>
      <c r="C143" s="3">
        <v>0.625</v>
      </c>
      <c r="D143" s="74">
        <v>0.75</v>
      </c>
      <c r="E143" s="75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7"/>
      <c r="Q143" s="78"/>
      <c r="R143" s="79"/>
      <c r="S143" s="79"/>
      <c r="T143" s="79"/>
      <c r="U143" s="103" t="str">
        <f t="shared" si="1"/>
        <v/>
      </c>
      <c r="V143" s="79"/>
      <c r="W143" s="79"/>
      <c r="X143" s="80"/>
      <c r="Y143" s="81"/>
      <c r="Z143" s="82"/>
      <c r="AA143" s="82"/>
      <c r="AB143" s="82"/>
      <c r="AC143" s="83"/>
      <c r="AD143" s="78"/>
    </row>
    <row r="144" ht="15.75" customHeight="1">
      <c r="A144" s="8" t="s">
        <v>60</v>
      </c>
      <c r="B144" s="9">
        <v>44605.0</v>
      </c>
      <c r="C144" s="10">
        <v>0.375</v>
      </c>
      <c r="D144" s="84">
        <v>0.5</v>
      </c>
      <c r="E144" s="85">
        <v>33.7</v>
      </c>
      <c r="F144" s="86">
        <v>20.8</v>
      </c>
      <c r="G144" s="86">
        <v>27.6</v>
      </c>
      <c r="H144" s="86">
        <v>25.7</v>
      </c>
      <c r="I144" s="86">
        <v>1.2</v>
      </c>
      <c r="J144" s="86" t="s">
        <v>70</v>
      </c>
      <c r="K144" s="86">
        <v>28.4</v>
      </c>
      <c r="L144" s="86">
        <v>0.0</v>
      </c>
      <c r="M144" s="86"/>
      <c r="N144" s="86">
        <v>68.94</v>
      </c>
      <c r="O144" s="86"/>
      <c r="P144" s="87"/>
      <c r="Q144" s="102">
        <f>E146</f>
        <v>31.3</v>
      </c>
      <c r="R144" s="103">
        <f>F144</f>
        <v>20.8</v>
      </c>
      <c r="S144" s="103">
        <f>(Q144+R144)/2</f>
        <v>26.05</v>
      </c>
      <c r="T144" s="103">
        <f>IF(H144="","",6.1078*(10^(((7.5*H144)/(237.3+H144)))))</f>
        <v>33.01980784</v>
      </c>
      <c r="U144" s="103">
        <f t="shared" si="1"/>
        <v>31.49980784</v>
      </c>
      <c r="V144" s="103">
        <f>IF(G144="","",6.1078*(10^(((7.5*G144)/(237.3+G144)))))</f>
        <v>36.92425667</v>
      </c>
      <c r="W144" s="103">
        <f>IF(V144="","",(U144/V144)*100)</f>
        <v>85.3092538</v>
      </c>
      <c r="X144" s="103">
        <f>N142+L144-N144</f>
        <v>4.68</v>
      </c>
      <c r="Y144" s="91"/>
      <c r="Z144" s="92">
        <v>1.0</v>
      </c>
      <c r="AA144" s="92">
        <v>1.0</v>
      </c>
      <c r="AB144" s="92">
        <v>3.0</v>
      </c>
      <c r="AC144" s="93">
        <v>2.0</v>
      </c>
      <c r="AD144" s="88"/>
    </row>
    <row r="145" ht="15.75" customHeight="1">
      <c r="A145" s="4" t="s">
        <v>60</v>
      </c>
      <c r="B145" s="29">
        <v>44633.0</v>
      </c>
      <c r="C145" s="3">
        <v>0.625</v>
      </c>
      <c r="D145" s="74">
        <v>0.75</v>
      </c>
      <c r="E145" s="75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7"/>
      <c r="Q145" s="78"/>
      <c r="R145" s="79"/>
      <c r="S145" s="79"/>
      <c r="T145" s="79"/>
      <c r="U145" s="103" t="str">
        <f t="shared" si="1"/>
        <v/>
      </c>
      <c r="V145" s="79"/>
      <c r="W145" s="79"/>
      <c r="X145" s="80"/>
      <c r="Y145" s="81"/>
      <c r="Z145" s="82"/>
      <c r="AA145" s="82"/>
      <c r="AB145" s="82"/>
      <c r="AC145" s="83"/>
      <c r="AD145" s="78"/>
    </row>
    <row r="146" ht="15.75" customHeight="1">
      <c r="A146" s="8" t="s">
        <v>64</v>
      </c>
      <c r="B146" s="9">
        <v>44634.0</v>
      </c>
      <c r="C146" s="10">
        <v>0.375</v>
      </c>
      <c r="D146" s="84">
        <v>0.5</v>
      </c>
      <c r="E146" s="85">
        <v>31.3</v>
      </c>
      <c r="F146" s="86">
        <v>22.2</v>
      </c>
      <c r="G146" s="86">
        <v>28.0</v>
      </c>
      <c r="H146" s="86">
        <v>26.7</v>
      </c>
      <c r="I146" s="86">
        <v>1.5</v>
      </c>
      <c r="J146" s="86" t="s">
        <v>70</v>
      </c>
      <c r="K146" s="86">
        <v>26.3</v>
      </c>
      <c r="L146" s="86">
        <v>3.5</v>
      </c>
      <c r="M146" s="86"/>
      <c r="N146" s="86">
        <v>68.64</v>
      </c>
      <c r="O146" s="86"/>
      <c r="P146" s="87"/>
      <c r="Q146" s="102">
        <f t="shared" ref="Q146:Q148" si="2">E148</f>
        <v>27.6</v>
      </c>
      <c r="R146" s="103">
        <f t="shared" ref="R146:R150" si="3">F146</f>
        <v>22.2</v>
      </c>
      <c r="S146" s="103">
        <f>(Q146+R146)/2</f>
        <v>24.9</v>
      </c>
      <c r="T146" s="103">
        <f t="shared" ref="T146:T156" si="4">IF(H146="","",6.1078*(10^(((7.5*H146)/(237.3+H146)))))</f>
        <v>35.0273704</v>
      </c>
      <c r="U146" s="103">
        <f t="shared" si="1"/>
        <v>33.9873704</v>
      </c>
      <c r="V146" s="103">
        <f t="shared" ref="V146:V156" si="5">IF(G146="","",6.1078*(10^(((7.5*G146)/(237.3+G146)))))</f>
        <v>37.79562539</v>
      </c>
      <c r="W146" s="103">
        <f t="shared" ref="W146:W156" si="6">IF(V146="","",(U146/V146)*100)</f>
        <v>89.92408526</v>
      </c>
      <c r="X146" s="103">
        <f>N144+L146-N146</f>
        <v>3.8</v>
      </c>
      <c r="Y146" s="91"/>
      <c r="Z146" s="92">
        <v>1.0</v>
      </c>
      <c r="AA146" s="92">
        <v>1.0</v>
      </c>
      <c r="AB146" s="92">
        <v>3.0</v>
      </c>
      <c r="AC146" s="93">
        <v>3.0</v>
      </c>
      <c r="AD146" s="88"/>
    </row>
    <row r="147" ht="15.75" customHeight="1">
      <c r="A147" s="4" t="s">
        <v>64</v>
      </c>
      <c r="B147" s="29">
        <v>44634.0</v>
      </c>
      <c r="C147" s="3">
        <v>0.625</v>
      </c>
      <c r="D147" s="74">
        <v>0.75</v>
      </c>
      <c r="E147" s="75">
        <v>26.4</v>
      </c>
      <c r="F147" s="76"/>
      <c r="G147" s="76">
        <v>26.2</v>
      </c>
      <c r="H147" s="76">
        <v>25.6</v>
      </c>
      <c r="I147" s="76">
        <v>0.0</v>
      </c>
      <c r="J147" s="76" t="s">
        <v>54</v>
      </c>
      <c r="K147" s="76">
        <v>25.0</v>
      </c>
      <c r="L147" s="76">
        <v>0.0</v>
      </c>
      <c r="M147" s="76"/>
      <c r="N147" s="76">
        <v>0.0</v>
      </c>
      <c r="O147" s="76"/>
      <c r="P147" s="77"/>
      <c r="Q147" s="144">
        <f t="shared" si="2"/>
        <v>24</v>
      </c>
      <c r="R147" s="145" t="str">
        <f t="shared" si="3"/>
        <v/>
      </c>
      <c r="S147" s="145"/>
      <c r="T147" s="145">
        <f t="shared" si="4"/>
        <v>32.82468122</v>
      </c>
      <c r="U147" s="103">
        <f t="shared" si="1"/>
        <v>32.34468122</v>
      </c>
      <c r="V147" s="145">
        <f t="shared" si="5"/>
        <v>34.01068335</v>
      </c>
      <c r="W147" s="145">
        <f t="shared" si="6"/>
        <v>95.10153291</v>
      </c>
      <c r="X147" s="145"/>
      <c r="Y147" s="81"/>
      <c r="Z147" s="82"/>
      <c r="AA147" s="82"/>
      <c r="AB147" s="82"/>
      <c r="AC147" s="83"/>
      <c r="AD147" s="78"/>
    </row>
    <row r="148" ht="15.75" customHeight="1">
      <c r="A148" s="8" t="s">
        <v>68</v>
      </c>
      <c r="B148" s="9">
        <v>44635.0</v>
      </c>
      <c r="C148" s="10">
        <v>0.375</v>
      </c>
      <c r="D148" s="84">
        <v>0.5</v>
      </c>
      <c r="E148" s="85">
        <v>27.6</v>
      </c>
      <c r="F148" s="86">
        <v>22.6</v>
      </c>
      <c r="G148" s="86">
        <v>25.8</v>
      </c>
      <c r="H148" s="86">
        <v>25.4</v>
      </c>
      <c r="I148" s="86">
        <v>0.3</v>
      </c>
      <c r="J148" s="86" t="s">
        <v>56</v>
      </c>
      <c r="K148" s="86">
        <v>27.6</v>
      </c>
      <c r="L148" s="86">
        <v>11.25</v>
      </c>
      <c r="M148" s="86"/>
      <c r="N148" s="86">
        <v>77.92</v>
      </c>
      <c r="O148" s="86"/>
      <c r="P148" s="87"/>
      <c r="Q148" s="102">
        <f t="shared" si="2"/>
        <v>33</v>
      </c>
      <c r="R148" s="103">
        <f t="shared" si="3"/>
        <v>22.6</v>
      </c>
      <c r="S148" s="103">
        <f>(Q148+R148)/2</f>
        <v>27.8</v>
      </c>
      <c r="T148" s="103">
        <f t="shared" si="4"/>
        <v>32.43744129</v>
      </c>
      <c r="U148" s="103">
        <f t="shared" si="1"/>
        <v>32.11744129</v>
      </c>
      <c r="V148" s="103">
        <f t="shared" si="5"/>
        <v>33.21594473</v>
      </c>
      <c r="W148" s="103">
        <f t="shared" si="6"/>
        <v>96.69284299</v>
      </c>
      <c r="X148" s="103">
        <f t="shared" ref="X148:X151" si="7">N146+L148-N148</f>
        <v>1.97</v>
      </c>
      <c r="Y148" s="91"/>
      <c r="Z148" s="92">
        <v>1.0</v>
      </c>
      <c r="AA148" s="92">
        <v>1.0</v>
      </c>
      <c r="AB148" s="92">
        <v>3.0</v>
      </c>
      <c r="AC148" s="93">
        <v>3.0</v>
      </c>
      <c r="AD148" s="88"/>
    </row>
    <row r="149" ht="15.75" customHeight="1">
      <c r="A149" s="4" t="s">
        <v>68</v>
      </c>
      <c r="B149" s="29">
        <v>44635.0</v>
      </c>
      <c r="C149" s="3">
        <v>0.625</v>
      </c>
      <c r="D149" s="74">
        <v>0.75</v>
      </c>
      <c r="E149" s="75">
        <v>24.0</v>
      </c>
      <c r="F149" s="76"/>
      <c r="G149" s="76">
        <v>24.0</v>
      </c>
      <c r="H149" s="76">
        <v>23.8</v>
      </c>
      <c r="I149" s="76">
        <v>0.0</v>
      </c>
      <c r="J149" s="76" t="s">
        <v>252</v>
      </c>
      <c r="K149" s="76">
        <v>24.5</v>
      </c>
      <c r="L149" s="76">
        <v>0.0</v>
      </c>
      <c r="M149" s="76"/>
      <c r="N149" s="76">
        <v>0.0</v>
      </c>
      <c r="O149" s="76"/>
      <c r="P149" s="77"/>
      <c r="Q149" s="144"/>
      <c r="R149" s="145" t="str">
        <f t="shared" si="3"/>
        <v/>
      </c>
      <c r="S149" s="145"/>
      <c r="T149" s="145">
        <f t="shared" si="4"/>
        <v>29.48023358</v>
      </c>
      <c r="U149" s="103">
        <f t="shared" si="1"/>
        <v>29.32023358</v>
      </c>
      <c r="V149" s="145">
        <f t="shared" si="5"/>
        <v>29.83652107</v>
      </c>
      <c r="W149" s="145">
        <f t="shared" si="6"/>
        <v>98.26961232</v>
      </c>
      <c r="X149" s="145">
        <f t="shared" si="7"/>
        <v>0</v>
      </c>
      <c r="Y149" s="81"/>
      <c r="Z149" s="82"/>
      <c r="AA149" s="82"/>
      <c r="AB149" s="82"/>
      <c r="AC149" s="83"/>
      <c r="AD149" s="78"/>
    </row>
    <row r="150" ht="15.75" customHeight="1">
      <c r="A150" s="8" t="s">
        <v>38</v>
      </c>
      <c r="B150" s="9">
        <v>44636.0</v>
      </c>
      <c r="C150" s="10">
        <v>0.375</v>
      </c>
      <c r="D150" s="84">
        <v>0.5</v>
      </c>
      <c r="E150" s="85">
        <v>33.0</v>
      </c>
      <c r="F150" s="86">
        <v>21.2</v>
      </c>
      <c r="G150" s="86">
        <v>26.2</v>
      </c>
      <c r="H150" s="86">
        <v>24.8</v>
      </c>
      <c r="I150" s="86">
        <v>1.5</v>
      </c>
      <c r="J150" s="86" t="s">
        <v>225</v>
      </c>
      <c r="K150" s="86">
        <v>27.1</v>
      </c>
      <c r="L150" s="86">
        <v>21.25</v>
      </c>
      <c r="M150" s="86"/>
      <c r="N150" s="86">
        <v>94.46</v>
      </c>
      <c r="O150" s="86">
        <v>79.78</v>
      </c>
      <c r="P150" s="87"/>
      <c r="Q150" s="102">
        <f>E152</f>
        <v>33.5</v>
      </c>
      <c r="R150" s="103">
        <f t="shared" si="3"/>
        <v>21.2</v>
      </c>
      <c r="S150" s="103">
        <f>(Q150+R150)/2</f>
        <v>27.35</v>
      </c>
      <c r="T150" s="103">
        <f t="shared" si="4"/>
        <v>31.29951528</v>
      </c>
      <c r="U150" s="103">
        <f t="shared" si="1"/>
        <v>30.17951528</v>
      </c>
      <c r="V150" s="103">
        <f t="shared" si="5"/>
        <v>34.01068335</v>
      </c>
      <c r="W150" s="103">
        <f t="shared" si="6"/>
        <v>88.73539815</v>
      </c>
      <c r="X150" s="103">
        <f t="shared" si="7"/>
        <v>4.71</v>
      </c>
      <c r="Y150" s="91"/>
      <c r="Z150" s="92">
        <v>1.0</v>
      </c>
      <c r="AA150" s="92">
        <v>1.0</v>
      </c>
      <c r="AB150" s="92">
        <v>2.0</v>
      </c>
      <c r="AC150" s="93">
        <v>2.0</v>
      </c>
      <c r="AD150" s="88"/>
    </row>
    <row r="151" ht="15.75" customHeight="1">
      <c r="A151" s="4" t="s">
        <v>38</v>
      </c>
      <c r="B151" s="29">
        <v>44636.0</v>
      </c>
      <c r="C151" s="3">
        <v>0.625</v>
      </c>
      <c r="D151" s="74">
        <v>0.75</v>
      </c>
      <c r="E151" s="75">
        <v>32.4</v>
      </c>
      <c r="F151" s="76"/>
      <c r="G151" s="76">
        <v>31.6</v>
      </c>
      <c r="H151" s="76">
        <v>28.6</v>
      </c>
      <c r="I151" s="76">
        <v>0.7</v>
      </c>
      <c r="J151" s="76" t="s">
        <v>252</v>
      </c>
      <c r="K151" s="76">
        <v>27.3</v>
      </c>
      <c r="L151" s="76"/>
      <c r="M151" s="76"/>
      <c r="N151" s="76"/>
      <c r="O151" s="76"/>
      <c r="P151" s="77"/>
      <c r="Q151" s="78"/>
      <c r="R151" s="79"/>
      <c r="S151" s="79"/>
      <c r="T151" s="145">
        <f t="shared" si="4"/>
        <v>39.13623594</v>
      </c>
      <c r="U151" s="103">
        <f t="shared" si="1"/>
        <v>36.73623594</v>
      </c>
      <c r="V151" s="145">
        <f t="shared" si="5"/>
        <v>46.47863297</v>
      </c>
      <c r="W151" s="145">
        <f t="shared" si="6"/>
        <v>79.03897682</v>
      </c>
      <c r="X151" s="145">
        <f t="shared" si="7"/>
        <v>0</v>
      </c>
      <c r="Y151" s="81"/>
      <c r="Z151" s="82">
        <v>1.0</v>
      </c>
      <c r="AA151" s="82">
        <v>1.0</v>
      </c>
      <c r="AB151" s="82">
        <v>2.0</v>
      </c>
      <c r="AC151" s="83">
        <v>2.0</v>
      </c>
      <c r="AD151" s="78"/>
    </row>
    <row r="152" ht="15.75" customHeight="1">
      <c r="A152" s="8" t="s">
        <v>48</v>
      </c>
      <c r="B152" s="9">
        <v>44637.0</v>
      </c>
      <c r="C152" s="10">
        <v>0.375</v>
      </c>
      <c r="D152" s="84">
        <v>0.5</v>
      </c>
      <c r="E152" s="85">
        <v>33.5</v>
      </c>
      <c r="F152" s="86">
        <v>21.2</v>
      </c>
      <c r="G152" s="86">
        <v>28.4</v>
      </c>
      <c r="H152" s="86">
        <v>26.4</v>
      </c>
      <c r="I152" s="86">
        <v>1.6</v>
      </c>
      <c r="J152" s="86" t="s">
        <v>225</v>
      </c>
      <c r="K152" s="86">
        <v>29.5</v>
      </c>
      <c r="L152" s="86">
        <v>0.0</v>
      </c>
      <c r="M152" s="86"/>
      <c r="N152" s="86">
        <v>76.38</v>
      </c>
      <c r="O152" s="86"/>
      <c r="P152" s="87"/>
      <c r="Q152" s="102">
        <f>E154</f>
        <v>32.2</v>
      </c>
      <c r="R152" s="103">
        <f>F152</f>
        <v>21.2</v>
      </c>
      <c r="S152" s="103">
        <f>(Q152+R152)/2</f>
        <v>26.7</v>
      </c>
      <c r="T152" s="103">
        <f t="shared" si="4"/>
        <v>34.41422945</v>
      </c>
      <c r="U152" s="103">
        <f t="shared" si="1"/>
        <v>32.81422945</v>
      </c>
      <c r="V152" s="103">
        <f t="shared" si="5"/>
        <v>38.68484051</v>
      </c>
      <c r="W152" s="103">
        <f t="shared" si="6"/>
        <v>84.82451788</v>
      </c>
      <c r="X152" s="104">
        <f>O150+L152-N152</f>
        <v>3.4</v>
      </c>
      <c r="Y152" s="91"/>
      <c r="Z152" s="92">
        <v>1.0</v>
      </c>
      <c r="AA152" s="92">
        <v>1.0</v>
      </c>
      <c r="AB152" s="92">
        <v>3.0</v>
      </c>
      <c r="AC152" s="93">
        <v>2.0</v>
      </c>
      <c r="AD152" s="88"/>
    </row>
    <row r="153" ht="15.75" customHeight="1">
      <c r="A153" s="4" t="s">
        <v>48</v>
      </c>
      <c r="B153" s="29">
        <v>44637.0</v>
      </c>
      <c r="C153" s="3">
        <v>0.625</v>
      </c>
      <c r="D153" s="74">
        <v>0.75</v>
      </c>
      <c r="E153" s="75"/>
      <c r="F153" s="76"/>
      <c r="G153" s="76">
        <v>33.2</v>
      </c>
      <c r="H153" s="76">
        <v>28.4</v>
      </c>
      <c r="I153" s="76">
        <v>0.6</v>
      </c>
      <c r="J153" s="76" t="s">
        <v>252</v>
      </c>
      <c r="K153" s="76">
        <v>28.1</v>
      </c>
      <c r="L153" s="76"/>
      <c r="M153" s="76"/>
      <c r="N153" s="76"/>
      <c r="O153" s="76"/>
      <c r="P153" s="77"/>
      <c r="Q153" s="78"/>
      <c r="R153" s="79"/>
      <c r="S153" s="79"/>
      <c r="T153" s="145">
        <f t="shared" si="4"/>
        <v>38.68484051</v>
      </c>
      <c r="U153" s="103">
        <f t="shared" si="1"/>
        <v>34.84484051</v>
      </c>
      <c r="V153" s="145">
        <f t="shared" si="5"/>
        <v>50.86304633</v>
      </c>
      <c r="W153" s="145">
        <f t="shared" si="6"/>
        <v>68.50718355</v>
      </c>
      <c r="X153" s="145">
        <f t="shared" ref="X153:X154" si="8">N151+L153-N153</f>
        <v>0</v>
      </c>
      <c r="Y153" s="81"/>
      <c r="Z153" s="82">
        <v>1.0</v>
      </c>
      <c r="AA153" s="82">
        <v>1.0</v>
      </c>
      <c r="AB153" s="82">
        <v>2.0</v>
      </c>
      <c r="AC153" s="83">
        <v>2.0</v>
      </c>
      <c r="AD153" s="78"/>
    </row>
    <row r="154" ht="15.75" customHeight="1">
      <c r="A154" s="8" t="s">
        <v>53</v>
      </c>
      <c r="B154" s="9">
        <v>44638.0</v>
      </c>
      <c r="C154" s="10">
        <v>0.375</v>
      </c>
      <c r="D154" s="84">
        <v>0.5</v>
      </c>
      <c r="E154" s="85">
        <v>32.2</v>
      </c>
      <c r="F154" s="86">
        <v>22.0</v>
      </c>
      <c r="G154" s="86">
        <v>26.8</v>
      </c>
      <c r="H154" s="86">
        <v>26.0</v>
      </c>
      <c r="I154" s="86">
        <v>0.3</v>
      </c>
      <c r="J154" s="86" t="s">
        <v>79</v>
      </c>
      <c r="K154" s="86">
        <v>26.5</v>
      </c>
      <c r="L154" s="86">
        <v>8.0</v>
      </c>
      <c r="M154" s="86"/>
      <c r="N154" s="86">
        <v>75.5</v>
      </c>
      <c r="O154" s="86"/>
      <c r="P154" s="87"/>
      <c r="Q154" s="102">
        <f>E156</f>
        <v>32</v>
      </c>
      <c r="R154" s="103">
        <f>F154</f>
        <v>22</v>
      </c>
      <c r="S154" s="103">
        <f>(Q154+R154)/2</f>
        <v>27</v>
      </c>
      <c r="T154" s="103">
        <f t="shared" si="4"/>
        <v>33.61126698</v>
      </c>
      <c r="U154" s="103">
        <f t="shared" si="1"/>
        <v>32.97126698</v>
      </c>
      <c r="V154" s="103">
        <f t="shared" si="5"/>
        <v>35.23385461</v>
      </c>
      <c r="W154" s="103">
        <f t="shared" si="6"/>
        <v>93.57837044</v>
      </c>
      <c r="X154" s="104">
        <f t="shared" si="8"/>
        <v>8.88</v>
      </c>
      <c r="Y154" s="91"/>
      <c r="Z154" s="92">
        <v>1.0</v>
      </c>
      <c r="AA154" s="92">
        <v>1.0</v>
      </c>
      <c r="AB154" s="92">
        <v>3.0</v>
      </c>
      <c r="AC154" s="93">
        <v>3.0</v>
      </c>
      <c r="AD154" s="88"/>
    </row>
    <row r="155" ht="15.75" customHeight="1">
      <c r="A155" s="4" t="s">
        <v>53</v>
      </c>
      <c r="B155" s="29">
        <v>44638.0</v>
      </c>
      <c r="C155" s="3">
        <v>0.625</v>
      </c>
      <c r="D155" s="74">
        <v>0.75</v>
      </c>
      <c r="E155" s="75">
        <v>33.8</v>
      </c>
      <c r="F155" s="76"/>
      <c r="G155" s="76">
        <v>29.8</v>
      </c>
      <c r="H155" s="76">
        <v>27.4</v>
      </c>
      <c r="I155" s="76">
        <v>0.3</v>
      </c>
      <c r="J155" s="76" t="s">
        <v>256</v>
      </c>
      <c r="K155" s="76">
        <v>27.2</v>
      </c>
      <c r="L155" s="76"/>
      <c r="M155" s="76"/>
      <c r="N155" s="76"/>
      <c r="O155" s="76"/>
      <c r="P155" s="77"/>
      <c r="Q155" s="78"/>
      <c r="R155" s="79"/>
      <c r="S155" s="79"/>
      <c r="T155" s="145">
        <f t="shared" si="4"/>
        <v>36.49517019</v>
      </c>
      <c r="U155" s="103">
        <f t="shared" si="1"/>
        <v>34.57517019</v>
      </c>
      <c r="V155" s="145">
        <f t="shared" si="5"/>
        <v>41.94208964</v>
      </c>
      <c r="W155" s="145">
        <f t="shared" si="6"/>
        <v>82.43549733</v>
      </c>
      <c r="X155" s="80"/>
      <c r="Y155" s="81"/>
      <c r="Z155" s="82">
        <v>1.0</v>
      </c>
      <c r="AA155" s="82">
        <v>1.0</v>
      </c>
      <c r="AB155" s="82">
        <v>2.0</v>
      </c>
      <c r="AC155" s="83">
        <v>3.0</v>
      </c>
      <c r="AD155" s="78"/>
    </row>
    <row r="156" ht="15.75" customHeight="1">
      <c r="A156" s="8" t="s">
        <v>58</v>
      </c>
      <c r="B156" s="9">
        <v>44639.0</v>
      </c>
      <c r="C156" s="10">
        <v>0.375</v>
      </c>
      <c r="D156" s="84">
        <v>0.5</v>
      </c>
      <c r="E156" s="85">
        <v>32.0</v>
      </c>
      <c r="F156" s="86">
        <v>21.8</v>
      </c>
      <c r="G156" s="86">
        <v>27.0</v>
      </c>
      <c r="H156" s="86">
        <v>25.4</v>
      </c>
      <c r="I156" s="86">
        <v>0.7</v>
      </c>
      <c r="J156" s="86" t="s">
        <v>79</v>
      </c>
      <c r="K156" s="86">
        <v>27.3</v>
      </c>
      <c r="L156" s="86">
        <v>32.75</v>
      </c>
      <c r="M156" s="86"/>
      <c r="N156" s="86">
        <v>99.08</v>
      </c>
      <c r="O156" s="86">
        <v>67.84</v>
      </c>
      <c r="P156" s="87"/>
      <c r="Q156" s="102">
        <f>E158</f>
        <v>34</v>
      </c>
      <c r="R156" s="103">
        <f>F156</f>
        <v>21.8</v>
      </c>
      <c r="S156" s="103">
        <f>(Q156+R156)/2</f>
        <v>27.9</v>
      </c>
      <c r="T156" s="103">
        <f t="shared" si="4"/>
        <v>32.43744129</v>
      </c>
      <c r="U156" s="103">
        <f t="shared" si="1"/>
        <v>31.15744129</v>
      </c>
      <c r="V156" s="103">
        <f t="shared" si="5"/>
        <v>35.65000614</v>
      </c>
      <c r="W156" s="103">
        <f t="shared" si="6"/>
        <v>87.39813723</v>
      </c>
      <c r="X156" s="104">
        <f>N154+L156-N156</f>
        <v>9.17</v>
      </c>
      <c r="Y156" s="91"/>
      <c r="Z156" s="92">
        <v>1.0</v>
      </c>
      <c r="AA156" s="92">
        <v>1.0</v>
      </c>
      <c r="AB156" s="92">
        <v>2.0</v>
      </c>
      <c r="AC156" s="93">
        <v>3.0</v>
      </c>
      <c r="AD156" s="88"/>
    </row>
    <row r="157" ht="15.75" customHeight="1">
      <c r="A157" s="4" t="s">
        <v>58</v>
      </c>
      <c r="B157" s="29">
        <v>44639.0</v>
      </c>
      <c r="C157" s="3">
        <v>0.625</v>
      </c>
      <c r="D157" s="74">
        <v>0.75</v>
      </c>
      <c r="E157" s="75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7"/>
      <c r="Q157" s="78"/>
      <c r="R157" s="79"/>
      <c r="S157" s="79"/>
      <c r="T157" s="79"/>
      <c r="U157" s="103" t="str">
        <f t="shared" si="1"/>
        <v/>
      </c>
      <c r="V157" s="79"/>
      <c r="W157" s="79"/>
      <c r="X157" s="80"/>
      <c r="Y157" s="81"/>
      <c r="Z157" s="82"/>
      <c r="AA157" s="82"/>
      <c r="AB157" s="82"/>
      <c r="AC157" s="83"/>
      <c r="AD157" s="78"/>
    </row>
    <row r="158" ht="15.75" customHeight="1">
      <c r="A158" s="8" t="s">
        <v>60</v>
      </c>
      <c r="B158" s="9">
        <v>44640.0</v>
      </c>
      <c r="C158" s="10">
        <v>0.375</v>
      </c>
      <c r="D158" s="84">
        <v>0.5</v>
      </c>
      <c r="E158" s="85">
        <v>34.0</v>
      </c>
      <c r="F158" s="86">
        <v>22.3</v>
      </c>
      <c r="G158" s="86">
        <v>28.0</v>
      </c>
      <c r="H158" s="86">
        <v>26.3</v>
      </c>
      <c r="I158" s="86">
        <v>1.0</v>
      </c>
      <c r="J158" s="86" t="s">
        <v>70</v>
      </c>
      <c r="K158" s="86">
        <v>28.2</v>
      </c>
      <c r="L158" s="86">
        <v>0.0</v>
      </c>
      <c r="M158" s="86"/>
      <c r="N158" s="86">
        <v>63.48</v>
      </c>
      <c r="O158" s="86"/>
      <c r="P158" s="87"/>
      <c r="Q158" s="102">
        <f>E160</f>
        <v>33.6</v>
      </c>
      <c r="R158" s="103">
        <f>F158</f>
        <v>22.3</v>
      </c>
      <c r="S158" s="103">
        <f>(Q158+R158)/2</f>
        <v>27.95</v>
      </c>
      <c r="T158" s="103">
        <f>IF(H158="","",6.1078*(10^(((7.5*H158)/(237.3+H158)))))</f>
        <v>34.21193795</v>
      </c>
      <c r="U158" s="103">
        <f t="shared" si="1"/>
        <v>32.85193795</v>
      </c>
      <c r="V158" s="103">
        <f>IF(G158="","",6.1078*(10^(((7.5*G158)/(237.3+G158)))))</f>
        <v>37.79562539</v>
      </c>
      <c r="W158" s="103">
        <f>IF(V158="","",(U158/V158)*100)</f>
        <v>86.91994802</v>
      </c>
      <c r="X158" s="104">
        <f>O156+L158-N158</f>
        <v>4.36</v>
      </c>
      <c r="Y158" s="91"/>
      <c r="Z158" s="92">
        <v>1.0</v>
      </c>
      <c r="AA158" s="92">
        <v>1.0</v>
      </c>
      <c r="AB158" s="92">
        <v>2.0</v>
      </c>
      <c r="AC158" s="93">
        <v>2.0</v>
      </c>
      <c r="AD158" s="88"/>
    </row>
    <row r="159" ht="15.75" customHeight="1">
      <c r="A159" s="4" t="s">
        <v>60</v>
      </c>
      <c r="B159" s="29">
        <v>44640.0</v>
      </c>
      <c r="C159" s="3">
        <v>0.625</v>
      </c>
      <c r="D159" s="74">
        <v>0.75</v>
      </c>
      <c r="E159" s="75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7"/>
      <c r="Q159" s="78"/>
      <c r="R159" s="79"/>
      <c r="S159" s="79"/>
      <c r="T159" s="79"/>
      <c r="U159" s="103" t="str">
        <f t="shared" si="1"/>
        <v/>
      </c>
      <c r="V159" s="79"/>
      <c r="W159" s="79"/>
      <c r="X159" s="80"/>
      <c r="Y159" s="81"/>
      <c r="Z159" s="82"/>
      <c r="AA159" s="82"/>
      <c r="AB159" s="82"/>
      <c r="AC159" s="83"/>
      <c r="AD159" s="78"/>
    </row>
    <row r="160" ht="15.75" customHeight="1">
      <c r="A160" s="8" t="s">
        <v>64</v>
      </c>
      <c r="B160" s="9">
        <v>44641.0</v>
      </c>
      <c r="C160" s="10">
        <v>0.375</v>
      </c>
      <c r="D160" s="84">
        <v>0.5</v>
      </c>
      <c r="E160" s="85">
        <v>33.6</v>
      </c>
      <c r="F160" s="86">
        <v>22.6</v>
      </c>
      <c r="G160" s="86">
        <v>25.6</v>
      </c>
      <c r="H160" s="86">
        <v>25.2</v>
      </c>
      <c r="I160" s="86">
        <v>0.3</v>
      </c>
      <c r="J160" s="86" t="s">
        <v>79</v>
      </c>
      <c r="K160" s="86">
        <v>26.3</v>
      </c>
      <c r="L160" s="86">
        <v>2.0</v>
      </c>
      <c r="M160" s="86"/>
      <c r="N160" s="86">
        <v>59.36</v>
      </c>
      <c r="O160" s="86">
        <v>60.86</v>
      </c>
      <c r="P160" s="87"/>
      <c r="Q160" s="102">
        <f>E162</f>
        <v>33.8</v>
      </c>
      <c r="R160" s="103">
        <f>F160</f>
        <v>22.6</v>
      </c>
      <c r="S160" s="103">
        <f>(Q160+R160)/2</f>
        <v>28.2</v>
      </c>
      <c r="T160" s="103">
        <f t="shared" ref="T160:T170" si="9">IF(H160="","",6.1078*(10^(((7.5*H160)/(237.3+H160)))))</f>
        <v>32.05419006</v>
      </c>
      <c r="U160" s="103">
        <f t="shared" si="1"/>
        <v>31.73419006</v>
      </c>
      <c r="V160" s="103">
        <f t="shared" ref="V160:V170" si="10">IF(G160="","",6.1078*(10^(((7.5*G160)/(237.3+G160)))))</f>
        <v>32.82468122</v>
      </c>
      <c r="W160" s="103">
        <f t="shared" ref="W160:W170" si="11">IF(V160="","",(U160/V160)*100)</f>
        <v>96.67783169</v>
      </c>
      <c r="X160" s="104">
        <f>N158+L160-N160</f>
        <v>6.12</v>
      </c>
      <c r="Y160" s="91"/>
      <c r="Z160" s="92">
        <v>1.0</v>
      </c>
      <c r="AA160" s="92">
        <v>1.0</v>
      </c>
      <c r="AB160" s="92">
        <v>3.0</v>
      </c>
      <c r="AC160" s="93">
        <v>3.0</v>
      </c>
      <c r="AD160" s="88"/>
    </row>
    <row r="161" ht="15.75" customHeight="1">
      <c r="A161" s="4" t="s">
        <v>64</v>
      </c>
      <c r="B161" s="29">
        <v>44641.0</v>
      </c>
      <c r="C161" s="3">
        <v>0.625</v>
      </c>
      <c r="D161" s="74">
        <v>0.75</v>
      </c>
      <c r="E161" s="75">
        <v>33.2</v>
      </c>
      <c r="F161" s="76"/>
      <c r="G161" s="76">
        <v>32.6</v>
      </c>
      <c r="H161" s="76">
        <v>28.8</v>
      </c>
      <c r="I161" s="76">
        <v>1.2</v>
      </c>
      <c r="J161" s="76" t="s">
        <v>259</v>
      </c>
      <c r="K161" s="76">
        <v>26.0</v>
      </c>
      <c r="L161" s="76"/>
      <c r="M161" s="76"/>
      <c r="N161" s="76"/>
      <c r="O161" s="76"/>
      <c r="P161" s="77"/>
      <c r="Q161" s="78"/>
      <c r="R161" s="79"/>
      <c r="S161" s="79"/>
      <c r="T161" s="145">
        <f t="shared" si="9"/>
        <v>39.59220806</v>
      </c>
      <c r="U161" s="103">
        <f t="shared" si="1"/>
        <v>36.55220806</v>
      </c>
      <c r="V161" s="145">
        <f t="shared" si="10"/>
        <v>49.17856797</v>
      </c>
      <c r="W161" s="145">
        <f t="shared" si="11"/>
        <v>74.32548276</v>
      </c>
      <c r="X161" s="80"/>
      <c r="Y161" s="81"/>
      <c r="Z161" s="82">
        <v>1.0</v>
      </c>
      <c r="AA161" s="82">
        <v>1.0</v>
      </c>
      <c r="AB161" s="82">
        <v>3.0</v>
      </c>
      <c r="AC161" s="83">
        <v>3.0</v>
      </c>
      <c r="AD161" s="78"/>
    </row>
    <row r="162" ht="15.75" customHeight="1">
      <c r="A162" s="8" t="s">
        <v>68</v>
      </c>
      <c r="B162" s="9">
        <v>44642.0</v>
      </c>
      <c r="C162" s="10">
        <v>0.375</v>
      </c>
      <c r="D162" s="84">
        <v>0.5</v>
      </c>
      <c r="E162" s="85">
        <v>33.8</v>
      </c>
      <c r="F162" s="86">
        <v>21.0</v>
      </c>
      <c r="G162" s="86">
        <v>26.0</v>
      </c>
      <c r="H162" s="86">
        <v>25.6</v>
      </c>
      <c r="I162" s="86">
        <v>0.2</v>
      </c>
      <c r="J162" s="86" t="s">
        <v>61</v>
      </c>
      <c r="K162" s="86">
        <v>27.5</v>
      </c>
      <c r="L162" s="86">
        <v>44.75</v>
      </c>
      <c r="M162" s="86"/>
      <c r="N162" s="86">
        <v>91.36</v>
      </c>
      <c r="O162" s="86"/>
      <c r="P162" s="87"/>
      <c r="Q162" s="102">
        <f>E164</f>
        <v>32.2</v>
      </c>
      <c r="R162" s="103">
        <f>F162</f>
        <v>21</v>
      </c>
      <c r="S162" s="103">
        <f>(Q162+R162)/2</f>
        <v>26.6</v>
      </c>
      <c r="T162" s="103">
        <f t="shared" si="9"/>
        <v>32.82468122</v>
      </c>
      <c r="U162" s="103">
        <f t="shared" si="1"/>
        <v>32.50468122</v>
      </c>
      <c r="V162" s="103">
        <f t="shared" si="10"/>
        <v>33.61126698</v>
      </c>
      <c r="W162" s="103">
        <f t="shared" si="11"/>
        <v>96.70769398</v>
      </c>
      <c r="X162" s="104">
        <f>O160+L162-N162</f>
        <v>14.25</v>
      </c>
      <c r="Y162" s="91"/>
      <c r="Z162" s="92">
        <v>1.0</v>
      </c>
      <c r="AA162" s="92">
        <v>1.0</v>
      </c>
      <c r="AB162" s="92">
        <v>3.0</v>
      </c>
      <c r="AC162" s="93">
        <v>3.0</v>
      </c>
      <c r="AD162" s="88"/>
    </row>
    <row r="163" ht="15.75" customHeight="1">
      <c r="A163" s="4" t="s">
        <v>68</v>
      </c>
      <c r="B163" s="29">
        <v>44642.0</v>
      </c>
      <c r="C163" s="3">
        <v>0.625</v>
      </c>
      <c r="D163" s="74">
        <v>0.75</v>
      </c>
      <c r="E163" s="75">
        <v>32.0</v>
      </c>
      <c r="F163" s="76">
        <v>24.0</v>
      </c>
      <c r="G163" s="76">
        <v>25.2</v>
      </c>
      <c r="H163" s="76">
        <v>24.6</v>
      </c>
      <c r="I163" s="76">
        <v>0.5</v>
      </c>
      <c r="J163" s="76" t="s">
        <v>61</v>
      </c>
      <c r="K163" s="76">
        <v>26.8</v>
      </c>
      <c r="L163" s="76"/>
      <c r="M163" s="76"/>
      <c r="N163" s="76"/>
      <c r="O163" s="76"/>
      <c r="P163" s="77"/>
      <c r="Q163" s="78"/>
      <c r="R163" s="79"/>
      <c r="S163" s="79"/>
      <c r="T163" s="145">
        <f t="shared" si="9"/>
        <v>30.92802314</v>
      </c>
      <c r="U163" s="103">
        <f t="shared" si="1"/>
        <v>30.44802314</v>
      </c>
      <c r="V163" s="145">
        <f t="shared" si="10"/>
        <v>32.05419006</v>
      </c>
      <c r="W163" s="145">
        <f t="shared" si="11"/>
        <v>94.98921384</v>
      </c>
      <c r="X163" s="80"/>
      <c r="Y163" s="81"/>
      <c r="Z163" s="82">
        <v>2.0</v>
      </c>
      <c r="AA163" s="82">
        <v>2.0</v>
      </c>
      <c r="AB163" s="82">
        <v>2.0</v>
      </c>
      <c r="AC163" s="83">
        <v>3.0</v>
      </c>
      <c r="AD163" s="78"/>
    </row>
    <row r="164" ht="15.75" customHeight="1">
      <c r="A164" s="8" t="s">
        <v>38</v>
      </c>
      <c r="B164" s="9">
        <v>44643.0</v>
      </c>
      <c r="C164" s="10">
        <v>0.375</v>
      </c>
      <c r="D164" s="84">
        <v>0.5</v>
      </c>
      <c r="E164" s="85">
        <v>32.2</v>
      </c>
      <c r="F164" s="86">
        <v>21.0</v>
      </c>
      <c r="G164" s="86">
        <v>28.6</v>
      </c>
      <c r="H164" s="86">
        <v>27.0</v>
      </c>
      <c r="I164" s="86">
        <v>0.8</v>
      </c>
      <c r="J164" s="86" t="s">
        <v>61</v>
      </c>
      <c r="K164" s="86">
        <v>26.6</v>
      </c>
      <c r="L164" s="86">
        <v>12.5</v>
      </c>
      <c r="M164" s="86"/>
      <c r="N164" s="86">
        <v>98.56</v>
      </c>
      <c r="O164" s="86">
        <v>85.3</v>
      </c>
      <c r="P164" s="87"/>
      <c r="Q164" s="102">
        <f>E166</f>
        <v>31.4</v>
      </c>
      <c r="R164" s="103">
        <f>F164</f>
        <v>21</v>
      </c>
      <c r="S164" s="103">
        <f>(Q164+R164)/2</f>
        <v>26.2</v>
      </c>
      <c r="T164" s="103">
        <f t="shared" si="9"/>
        <v>35.65000614</v>
      </c>
      <c r="U164" s="103">
        <f t="shared" si="1"/>
        <v>34.37000614</v>
      </c>
      <c r="V164" s="103">
        <f t="shared" si="10"/>
        <v>39.13623594</v>
      </c>
      <c r="W164" s="103">
        <f t="shared" si="11"/>
        <v>87.82144045</v>
      </c>
      <c r="X164" s="104">
        <f>N162+L164-N164</f>
        <v>5.3</v>
      </c>
      <c r="Y164" s="91"/>
      <c r="Z164" s="92">
        <v>1.0</v>
      </c>
      <c r="AA164" s="92">
        <v>1.0</v>
      </c>
      <c r="AB164" s="92">
        <v>2.0</v>
      </c>
      <c r="AC164" s="93">
        <v>2.0</v>
      </c>
      <c r="AD164" s="88"/>
    </row>
    <row r="165" ht="15.75" customHeight="1">
      <c r="A165" s="4" t="s">
        <v>38</v>
      </c>
      <c r="B165" s="29">
        <v>44643.0</v>
      </c>
      <c r="C165" s="3">
        <v>0.625</v>
      </c>
      <c r="D165" s="74">
        <v>0.75</v>
      </c>
      <c r="E165" s="75">
        <v>31.2</v>
      </c>
      <c r="F165" s="76"/>
      <c r="G165" s="76">
        <v>26.6</v>
      </c>
      <c r="H165" s="76">
        <v>26.0</v>
      </c>
      <c r="I165" s="76">
        <v>0.7</v>
      </c>
      <c r="J165" s="76" t="s">
        <v>61</v>
      </c>
      <c r="K165" s="76">
        <v>25.6</v>
      </c>
      <c r="L165" s="76"/>
      <c r="M165" s="76"/>
      <c r="N165" s="76"/>
      <c r="O165" s="76"/>
      <c r="P165" s="77"/>
      <c r="Q165" s="78"/>
      <c r="R165" s="79"/>
      <c r="S165" s="79"/>
      <c r="T165" s="145">
        <f t="shared" si="9"/>
        <v>33.61126698</v>
      </c>
      <c r="U165" s="103">
        <f t="shared" si="1"/>
        <v>33.13126698</v>
      </c>
      <c r="V165" s="145">
        <f t="shared" si="10"/>
        <v>34.82194116</v>
      </c>
      <c r="W165" s="145">
        <f t="shared" si="11"/>
        <v>95.14480203</v>
      </c>
      <c r="X165" s="80"/>
      <c r="Y165" s="81"/>
      <c r="Z165" s="82">
        <v>2.0</v>
      </c>
      <c r="AA165" s="82">
        <v>1.0</v>
      </c>
      <c r="AB165" s="82">
        <v>1.0</v>
      </c>
      <c r="AC165" s="83">
        <v>3.0</v>
      </c>
      <c r="AD165" s="78"/>
    </row>
    <row r="166" ht="15.75" customHeight="1">
      <c r="A166" s="8" t="s">
        <v>48</v>
      </c>
      <c r="B166" s="9">
        <v>44644.0</v>
      </c>
      <c r="C166" s="10">
        <v>0.375</v>
      </c>
      <c r="D166" s="84">
        <v>0.5</v>
      </c>
      <c r="E166" s="85">
        <v>31.4</v>
      </c>
      <c r="F166" s="86">
        <v>21.8</v>
      </c>
      <c r="G166" s="86">
        <v>26.8</v>
      </c>
      <c r="H166" s="86">
        <v>25.6</v>
      </c>
      <c r="I166" s="86">
        <v>3.4</v>
      </c>
      <c r="J166" s="86" t="s">
        <v>70</v>
      </c>
      <c r="K166" s="86">
        <v>26.2</v>
      </c>
      <c r="L166" s="86">
        <v>24.25</v>
      </c>
      <c r="M166" s="86"/>
      <c r="N166" s="86">
        <v>100.0</v>
      </c>
      <c r="O166" s="86">
        <v>65.14</v>
      </c>
      <c r="P166" s="87"/>
      <c r="Q166" s="102">
        <f>E168</f>
        <v>31.4</v>
      </c>
      <c r="R166" s="103">
        <f>F166</f>
        <v>21.8</v>
      </c>
      <c r="S166" s="103">
        <f>(Q166+R166)/2</f>
        <v>26.6</v>
      </c>
      <c r="T166" s="103">
        <f t="shared" si="9"/>
        <v>32.82468122</v>
      </c>
      <c r="U166" s="103">
        <f t="shared" si="1"/>
        <v>31.86468122</v>
      </c>
      <c r="V166" s="103">
        <f t="shared" si="10"/>
        <v>35.23385461</v>
      </c>
      <c r="W166" s="103">
        <f t="shared" si="11"/>
        <v>90.43768152</v>
      </c>
      <c r="X166" s="90"/>
      <c r="Y166" s="91"/>
      <c r="Z166" s="92">
        <v>1.0</v>
      </c>
      <c r="AA166" s="92">
        <v>1.0</v>
      </c>
      <c r="AB166" s="92">
        <v>2.0</v>
      </c>
      <c r="AC166" s="93">
        <v>2.0</v>
      </c>
      <c r="AD166" s="88"/>
    </row>
    <row r="167" ht="15.75" customHeight="1">
      <c r="A167" s="4" t="s">
        <v>48</v>
      </c>
      <c r="B167" s="29">
        <v>44644.0</v>
      </c>
      <c r="C167" s="3">
        <v>0.625</v>
      </c>
      <c r="D167" s="74">
        <v>0.75</v>
      </c>
      <c r="E167" s="75">
        <v>31.2</v>
      </c>
      <c r="F167" s="76"/>
      <c r="G167" s="76">
        <v>25.8</v>
      </c>
      <c r="H167" s="76">
        <v>25.2</v>
      </c>
      <c r="I167" s="76">
        <v>0.7</v>
      </c>
      <c r="J167" s="76" t="s">
        <v>61</v>
      </c>
      <c r="K167" s="76">
        <v>32.5</v>
      </c>
      <c r="L167" s="76"/>
      <c r="M167" s="76"/>
      <c r="N167" s="76"/>
      <c r="O167" s="76"/>
      <c r="P167" s="77"/>
      <c r="Q167" s="78"/>
      <c r="R167" s="79"/>
      <c r="S167" s="79"/>
      <c r="T167" s="145">
        <f t="shared" si="9"/>
        <v>32.05419006</v>
      </c>
      <c r="U167" s="103">
        <f t="shared" si="1"/>
        <v>31.57419006</v>
      </c>
      <c r="V167" s="145">
        <f t="shared" si="10"/>
        <v>33.21594473</v>
      </c>
      <c r="W167" s="145">
        <f t="shared" si="11"/>
        <v>95.05732958</v>
      </c>
      <c r="X167" s="80"/>
      <c r="Y167" s="81"/>
      <c r="Z167" s="82">
        <v>1.0</v>
      </c>
      <c r="AA167" s="82">
        <v>1.0</v>
      </c>
      <c r="AB167" s="82">
        <v>2.0</v>
      </c>
      <c r="AC167" s="83">
        <v>2.0</v>
      </c>
      <c r="AD167" s="78"/>
    </row>
    <row r="168" ht="15.75" customHeight="1">
      <c r="A168" s="8" t="s">
        <v>53</v>
      </c>
      <c r="B168" s="9">
        <v>44645.0</v>
      </c>
      <c r="C168" s="10">
        <v>0.375</v>
      </c>
      <c r="D168" s="84">
        <v>0.5</v>
      </c>
      <c r="E168" s="85">
        <v>31.4</v>
      </c>
      <c r="F168" s="86">
        <v>22.0</v>
      </c>
      <c r="G168" s="86">
        <v>26.4</v>
      </c>
      <c r="H168" s="86">
        <v>25.4</v>
      </c>
      <c r="I168" s="86">
        <v>1.0</v>
      </c>
      <c r="J168" s="86" t="s">
        <v>54</v>
      </c>
      <c r="K168" s="86">
        <v>27.2</v>
      </c>
      <c r="L168" s="86">
        <v>11.0</v>
      </c>
      <c r="M168" s="86"/>
      <c r="N168" s="86">
        <v>70.02</v>
      </c>
      <c r="O168" s="86"/>
      <c r="P168" s="87"/>
      <c r="Q168" s="102">
        <f>E170</f>
        <v>32.2</v>
      </c>
      <c r="R168" s="103">
        <f>F168</f>
        <v>22</v>
      </c>
      <c r="S168" s="103">
        <f>(Q168+R168)/2</f>
        <v>27.1</v>
      </c>
      <c r="T168" s="103">
        <f t="shared" si="9"/>
        <v>32.43744129</v>
      </c>
      <c r="U168" s="103">
        <f t="shared" si="1"/>
        <v>31.63744129</v>
      </c>
      <c r="V168" s="103">
        <f t="shared" si="10"/>
        <v>34.41422945</v>
      </c>
      <c r="W168" s="103">
        <f t="shared" si="11"/>
        <v>91.93127899</v>
      </c>
      <c r="X168" s="104">
        <f>O166+L168-N168</f>
        <v>6.12</v>
      </c>
      <c r="Y168" s="91"/>
      <c r="Z168" s="92">
        <v>1.0</v>
      </c>
      <c r="AA168" s="92">
        <v>1.0</v>
      </c>
      <c r="AB168" s="92">
        <v>1.0</v>
      </c>
      <c r="AC168" s="93">
        <v>2.0</v>
      </c>
      <c r="AD168" s="88"/>
    </row>
    <row r="169" ht="15.75" customHeight="1">
      <c r="A169" s="4" t="s">
        <v>53</v>
      </c>
      <c r="B169" s="29">
        <v>44645.0</v>
      </c>
      <c r="C169" s="3">
        <v>0.625</v>
      </c>
      <c r="D169" s="74">
        <v>0.75</v>
      </c>
      <c r="E169" s="75">
        <v>32.2</v>
      </c>
      <c r="F169" s="76"/>
      <c r="G169" s="76">
        <v>28.2</v>
      </c>
      <c r="H169" s="76">
        <v>27.0</v>
      </c>
      <c r="I169" s="76">
        <v>1.4</v>
      </c>
      <c r="J169" s="76" t="s">
        <v>65</v>
      </c>
      <c r="K169" s="76">
        <v>27.4</v>
      </c>
      <c r="L169" s="76"/>
      <c r="M169" s="76"/>
      <c r="N169" s="76"/>
      <c r="O169" s="76"/>
      <c r="P169" s="77"/>
      <c r="Q169" s="78"/>
      <c r="R169" s="79"/>
      <c r="S169" s="79"/>
      <c r="T169" s="145">
        <f t="shared" si="9"/>
        <v>35.65000614</v>
      </c>
      <c r="U169" s="103">
        <f t="shared" si="1"/>
        <v>34.69000614</v>
      </c>
      <c r="V169" s="145">
        <f t="shared" si="10"/>
        <v>38.23798312</v>
      </c>
      <c r="W169" s="145">
        <f t="shared" si="11"/>
        <v>90.72132815</v>
      </c>
      <c r="X169" s="80"/>
      <c r="Y169" s="81"/>
      <c r="Z169" s="82">
        <v>1.0</v>
      </c>
      <c r="AA169" s="82">
        <v>1.0</v>
      </c>
      <c r="AB169" s="82">
        <v>3.0</v>
      </c>
      <c r="AC169" s="83">
        <v>2.0</v>
      </c>
      <c r="AD169" s="78"/>
    </row>
    <row r="170" ht="15.75" customHeight="1">
      <c r="A170" s="8" t="s">
        <v>58</v>
      </c>
      <c r="B170" s="9">
        <v>44646.0</v>
      </c>
      <c r="C170" s="10">
        <v>0.375</v>
      </c>
      <c r="D170" s="84">
        <v>0.5</v>
      </c>
      <c r="E170" s="85">
        <v>32.2</v>
      </c>
      <c r="F170" s="86">
        <v>22.2</v>
      </c>
      <c r="G170" s="86">
        <v>28.0</v>
      </c>
      <c r="H170" s="86">
        <v>26.4</v>
      </c>
      <c r="I170" s="86">
        <v>2.5</v>
      </c>
      <c r="J170" s="86" t="s">
        <v>70</v>
      </c>
      <c r="K170" s="86">
        <v>27.6</v>
      </c>
      <c r="L170" s="86">
        <v>1.25</v>
      </c>
      <c r="M170" s="86"/>
      <c r="N170" s="86">
        <v>66.94</v>
      </c>
      <c r="O170" s="86">
        <v>78.04</v>
      </c>
      <c r="P170" s="87"/>
      <c r="Q170" s="102">
        <f>E172</f>
        <v>31.8</v>
      </c>
      <c r="R170" s="103">
        <f>F170</f>
        <v>22.2</v>
      </c>
      <c r="S170" s="103">
        <f>(Q170+R170)/2</f>
        <v>27</v>
      </c>
      <c r="T170" s="103">
        <f t="shared" si="9"/>
        <v>34.41422945</v>
      </c>
      <c r="U170" s="103">
        <f t="shared" si="1"/>
        <v>33.13422945</v>
      </c>
      <c r="V170" s="103">
        <f t="shared" si="10"/>
        <v>37.79562539</v>
      </c>
      <c r="W170" s="103">
        <f t="shared" si="11"/>
        <v>87.66683738</v>
      </c>
      <c r="X170" s="104">
        <f>N168+L170-N170</f>
        <v>4.33</v>
      </c>
      <c r="Y170" s="91"/>
      <c r="Z170" s="92">
        <v>1.0</v>
      </c>
      <c r="AA170" s="92">
        <v>1.0</v>
      </c>
      <c r="AB170" s="92">
        <v>3.0</v>
      </c>
      <c r="AC170" s="93">
        <v>3.0</v>
      </c>
      <c r="AD170" s="88"/>
    </row>
    <row r="171" ht="15.75" customHeight="1">
      <c r="A171" s="4" t="s">
        <v>58</v>
      </c>
      <c r="B171" s="29">
        <v>44646.0</v>
      </c>
      <c r="C171" s="3">
        <v>0.625</v>
      </c>
      <c r="D171" s="74">
        <v>0.75</v>
      </c>
      <c r="E171" s="75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7"/>
      <c r="Q171" s="78"/>
      <c r="R171" s="79"/>
      <c r="S171" s="79"/>
      <c r="T171" s="79"/>
      <c r="U171" s="103" t="str">
        <f t="shared" si="1"/>
        <v/>
      </c>
      <c r="V171" s="79"/>
      <c r="W171" s="79"/>
      <c r="X171" s="80"/>
      <c r="Y171" s="81"/>
      <c r="Z171" s="82"/>
      <c r="AA171" s="82"/>
      <c r="AB171" s="82"/>
      <c r="AC171" s="83"/>
      <c r="AD171" s="78"/>
    </row>
    <row r="172" ht="15.75" customHeight="1">
      <c r="A172" s="8" t="s">
        <v>60</v>
      </c>
      <c r="B172" s="9">
        <v>44647.0</v>
      </c>
      <c r="C172" s="10">
        <v>0.375</v>
      </c>
      <c r="D172" s="84">
        <v>0.5</v>
      </c>
      <c r="E172" s="85">
        <v>31.8</v>
      </c>
      <c r="F172" s="86">
        <v>22.0</v>
      </c>
      <c r="G172" s="86">
        <v>27.2</v>
      </c>
      <c r="H172" s="86">
        <v>26.1</v>
      </c>
      <c r="I172" s="86">
        <v>2.2</v>
      </c>
      <c r="J172" s="86" t="s">
        <v>70</v>
      </c>
      <c r="K172" s="86">
        <v>28.3</v>
      </c>
      <c r="L172" s="86">
        <v>1.25</v>
      </c>
      <c r="M172" s="86"/>
      <c r="N172" s="86">
        <v>75.65</v>
      </c>
      <c r="O172" s="86"/>
      <c r="P172" s="87"/>
      <c r="Q172" s="102">
        <f>E174</f>
        <v>31.4</v>
      </c>
      <c r="R172" s="103">
        <f>F172</f>
        <v>22</v>
      </c>
      <c r="S172" s="103">
        <f>(Q172+R172)/2</f>
        <v>26.7</v>
      </c>
      <c r="T172" s="103">
        <f>IF(H172="","",6.1078*(10^(((7.5*H172)/(237.3+H172)))))</f>
        <v>33.81046118</v>
      </c>
      <c r="U172" s="103">
        <f t="shared" si="1"/>
        <v>32.93046118</v>
      </c>
      <c r="V172" s="103">
        <f>IF(G172="","",6.1078*(10^(((7.5*G172)/(237.3+G172)))))</f>
        <v>36.07043238</v>
      </c>
      <c r="W172" s="103">
        <f>IF(V172="","",(U172/V172)*100)</f>
        <v>91.29488894</v>
      </c>
      <c r="X172" s="104">
        <f>O170+L172-N172</f>
        <v>3.64</v>
      </c>
      <c r="Y172" s="91"/>
      <c r="Z172" s="92">
        <v>1.0</v>
      </c>
      <c r="AA172" s="92">
        <v>1.0</v>
      </c>
      <c r="AB172" s="92">
        <v>3.0</v>
      </c>
      <c r="AC172" s="93">
        <v>3.0</v>
      </c>
      <c r="AD172" s="88"/>
    </row>
    <row r="173" ht="15.75" customHeight="1">
      <c r="A173" s="4" t="s">
        <v>60</v>
      </c>
      <c r="B173" s="29">
        <v>44647.0</v>
      </c>
      <c r="C173" s="3">
        <v>0.625</v>
      </c>
      <c r="D173" s="74">
        <v>0.75</v>
      </c>
      <c r="E173" s="75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7"/>
      <c r="Q173" s="78"/>
      <c r="R173" s="79"/>
      <c r="S173" s="79"/>
      <c r="T173" s="79"/>
      <c r="U173" s="103" t="str">
        <f t="shared" si="1"/>
        <v/>
      </c>
      <c r="V173" s="79"/>
      <c r="W173" s="79"/>
      <c r="X173" s="80"/>
      <c r="Y173" s="81"/>
      <c r="Z173" s="82"/>
      <c r="AA173" s="82"/>
      <c r="AB173" s="82"/>
      <c r="AC173" s="83"/>
      <c r="AD173" s="78"/>
    </row>
    <row r="174" ht="15.75" customHeight="1">
      <c r="A174" s="8" t="s">
        <v>64</v>
      </c>
      <c r="B174" s="9">
        <v>44648.0</v>
      </c>
      <c r="C174" s="10">
        <v>0.375</v>
      </c>
      <c r="D174" s="84">
        <v>0.5</v>
      </c>
      <c r="E174" s="85">
        <v>31.4</v>
      </c>
      <c r="F174" s="86">
        <v>22.0</v>
      </c>
      <c r="G174" s="86">
        <v>29.2</v>
      </c>
      <c r="H174" s="86">
        <v>27.2</v>
      </c>
      <c r="I174" s="86">
        <v>0.6</v>
      </c>
      <c r="J174" s="86" t="s">
        <v>56</v>
      </c>
      <c r="K174" s="86">
        <v>27.8</v>
      </c>
      <c r="L174" s="86">
        <v>3.25</v>
      </c>
      <c r="M174" s="86"/>
      <c r="N174" s="86">
        <v>76.26</v>
      </c>
      <c r="O174" s="86"/>
      <c r="P174" s="87"/>
      <c r="Q174" s="102">
        <f>E176</f>
        <v>32.4</v>
      </c>
      <c r="R174" s="103">
        <f>F174</f>
        <v>22</v>
      </c>
      <c r="S174" s="103">
        <f>(Q174+R174)/2</f>
        <v>27.2</v>
      </c>
      <c r="T174" s="103">
        <f t="shared" ref="T174:T184" si="12">IF(H174="","",6.1078*(10^(((7.5*H174)/(237.3+H174)))))</f>
        <v>36.07043238</v>
      </c>
      <c r="U174" s="103">
        <f t="shared" si="1"/>
        <v>34.47043238</v>
      </c>
      <c r="V174" s="103">
        <f t="shared" ref="V174:V184" si="13">IF(G174="","",6.1078*(10^(((7.5*G174)/(237.3+G174)))))</f>
        <v>40.51803823</v>
      </c>
      <c r="W174" s="103">
        <f t="shared" ref="W174:W184" si="14">IF(V174="","",(U174/V174)*100)</f>
        <v>85.07428761</v>
      </c>
      <c r="X174" s="104">
        <f>N172+L174-N174</f>
        <v>2.64</v>
      </c>
      <c r="Y174" s="91"/>
      <c r="Z174" s="92">
        <v>1.0</v>
      </c>
      <c r="AA174" s="92">
        <v>1.0</v>
      </c>
      <c r="AB174" s="92">
        <v>1.0</v>
      </c>
      <c r="AC174" s="93">
        <v>2.0</v>
      </c>
      <c r="AD174" s="88"/>
    </row>
    <row r="175" ht="15.75" customHeight="1">
      <c r="A175" s="4" t="s">
        <v>64</v>
      </c>
      <c r="B175" s="29">
        <v>44648.0</v>
      </c>
      <c r="C175" s="3">
        <v>0.625</v>
      </c>
      <c r="D175" s="74">
        <v>0.75</v>
      </c>
      <c r="E175" s="75">
        <v>32.4</v>
      </c>
      <c r="F175" s="76"/>
      <c r="G175" s="76">
        <v>25.4</v>
      </c>
      <c r="H175" s="76">
        <v>25.4</v>
      </c>
      <c r="I175" s="76">
        <v>0.1</v>
      </c>
      <c r="J175" s="76" t="s">
        <v>252</v>
      </c>
      <c r="K175" s="76">
        <v>24.7</v>
      </c>
      <c r="L175" s="76"/>
      <c r="M175" s="76"/>
      <c r="N175" s="76"/>
      <c r="O175" s="76"/>
      <c r="P175" s="77"/>
      <c r="Q175" s="78"/>
      <c r="R175" s="79"/>
      <c r="S175" s="79"/>
      <c r="T175" s="145">
        <f t="shared" si="12"/>
        <v>32.43744129</v>
      </c>
      <c r="U175" s="103">
        <f t="shared" si="1"/>
        <v>32.43744129</v>
      </c>
      <c r="V175" s="145">
        <f t="shared" si="13"/>
        <v>32.43744129</v>
      </c>
      <c r="W175" s="145">
        <f t="shared" si="14"/>
        <v>100</v>
      </c>
      <c r="X175" s="80"/>
      <c r="Y175" s="81"/>
      <c r="Z175" s="82">
        <v>2.0</v>
      </c>
      <c r="AA175" s="82">
        <v>1.0</v>
      </c>
      <c r="AB175" s="82">
        <v>2.0</v>
      </c>
      <c r="AC175" s="83">
        <v>3.0</v>
      </c>
      <c r="AD175" s="78"/>
    </row>
    <row r="176" ht="15.75" customHeight="1">
      <c r="A176" s="8" t="s">
        <v>68</v>
      </c>
      <c r="B176" s="9">
        <v>44649.0</v>
      </c>
      <c r="C176" s="10">
        <v>0.375</v>
      </c>
      <c r="D176" s="84">
        <v>0.5</v>
      </c>
      <c r="E176" s="85">
        <v>32.4</v>
      </c>
      <c r="F176" s="86">
        <v>21.8</v>
      </c>
      <c r="G176" s="86">
        <v>26.0</v>
      </c>
      <c r="H176" s="86">
        <v>25.8</v>
      </c>
      <c r="I176" s="86">
        <v>0.7</v>
      </c>
      <c r="J176" s="86" t="s">
        <v>252</v>
      </c>
      <c r="K176" s="86">
        <v>27.0</v>
      </c>
      <c r="L176" s="86">
        <v>74.5</v>
      </c>
      <c r="M176" s="86"/>
      <c r="N176" s="86">
        <v>100.0</v>
      </c>
      <c r="O176" s="86">
        <v>84.02</v>
      </c>
      <c r="P176" s="87"/>
      <c r="Q176" s="102">
        <f>E178</f>
        <v>32.2</v>
      </c>
      <c r="R176" s="103">
        <f>F176</f>
        <v>21.8</v>
      </c>
      <c r="S176" s="103">
        <f>(Q176+R176)/2</f>
        <v>27</v>
      </c>
      <c r="T176" s="103">
        <f t="shared" si="12"/>
        <v>33.21594473</v>
      </c>
      <c r="U176" s="103">
        <f t="shared" si="1"/>
        <v>33.05594473</v>
      </c>
      <c r="V176" s="103">
        <f t="shared" si="13"/>
        <v>33.61126698</v>
      </c>
      <c r="W176" s="103">
        <f t="shared" si="14"/>
        <v>98.34780923</v>
      </c>
      <c r="X176" s="104"/>
      <c r="Y176" s="91"/>
      <c r="Z176" s="92">
        <v>1.0</v>
      </c>
      <c r="AA176" s="92">
        <v>1.0</v>
      </c>
      <c r="AB176" s="92">
        <v>2.0</v>
      </c>
      <c r="AC176" s="93">
        <v>2.0</v>
      </c>
      <c r="AD176" s="88"/>
    </row>
    <row r="177" ht="15.75" customHeight="1">
      <c r="A177" s="4" t="s">
        <v>68</v>
      </c>
      <c r="B177" s="29">
        <v>44649.0</v>
      </c>
      <c r="C177" s="3">
        <v>0.625</v>
      </c>
      <c r="D177" s="74">
        <v>0.75</v>
      </c>
      <c r="E177" s="75">
        <v>32.4</v>
      </c>
      <c r="F177" s="76"/>
      <c r="G177" s="76">
        <v>26.4</v>
      </c>
      <c r="H177" s="76">
        <v>25.8</v>
      </c>
      <c r="I177" s="76">
        <v>0.1</v>
      </c>
      <c r="J177" s="76" t="s">
        <v>252</v>
      </c>
      <c r="K177" s="76">
        <v>25.3</v>
      </c>
      <c r="L177" s="76"/>
      <c r="M177" s="76"/>
      <c r="N177" s="76"/>
      <c r="O177" s="76"/>
      <c r="P177" s="77"/>
      <c r="Q177" s="78"/>
      <c r="R177" s="79"/>
      <c r="S177" s="79"/>
      <c r="T177" s="145">
        <f t="shared" si="12"/>
        <v>33.21594473</v>
      </c>
      <c r="U177" s="103">
        <f t="shared" si="1"/>
        <v>32.73594473</v>
      </c>
      <c r="V177" s="145">
        <f t="shared" si="13"/>
        <v>34.41422945</v>
      </c>
      <c r="W177" s="145">
        <f t="shared" si="14"/>
        <v>95.1232826</v>
      </c>
      <c r="X177" s="80"/>
      <c r="Y177" s="81"/>
      <c r="Z177" s="82">
        <v>2.0</v>
      </c>
      <c r="AA177" s="82">
        <v>1.0</v>
      </c>
      <c r="AB177" s="82">
        <v>3.0</v>
      </c>
      <c r="AC177" s="83">
        <v>3.0</v>
      </c>
      <c r="AD177" s="78"/>
    </row>
    <row r="178" ht="15.75" customHeight="1">
      <c r="A178" s="8" t="s">
        <v>38</v>
      </c>
      <c r="B178" s="9">
        <v>44650.0</v>
      </c>
      <c r="C178" s="10">
        <v>0.375</v>
      </c>
      <c r="D178" s="84">
        <v>0.5</v>
      </c>
      <c r="E178" s="85">
        <v>32.2</v>
      </c>
      <c r="F178" s="86">
        <v>21.4</v>
      </c>
      <c r="G178" s="86">
        <v>25.4</v>
      </c>
      <c r="H178" s="86">
        <v>24.2</v>
      </c>
      <c r="I178" s="86">
        <v>1.0</v>
      </c>
      <c r="J178" s="86" t="s">
        <v>61</v>
      </c>
      <c r="K178" s="86">
        <v>26.5</v>
      </c>
      <c r="L178" s="86">
        <v>40.0</v>
      </c>
      <c r="M178" s="86"/>
      <c r="N178" s="86">
        <v>100.0</v>
      </c>
      <c r="O178" s="86">
        <v>66.08</v>
      </c>
      <c r="P178" s="87"/>
      <c r="Q178" s="102">
        <f>E180</f>
        <v>30.8</v>
      </c>
      <c r="R178" s="103">
        <f>F178</f>
        <v>21.4</v>
      </c>
      <c r="S178" s="103">
        <f>(Q178+R178)/2</f>
        <v>26.1</v>
      </c>
      <c r="T178" s="103">
        <f t="shared" si="12"/>
        <v>30.19655962</v>
      </c>
      <c r="U178" s="103">
        <f t="shared" si="1"/>
        <v>29.23655962</v>
      </c>
      <c r="V178" s="103">
        <f t="shared" si="13"/>
        <v>32.43744129</v>
      </c>
      <c r="W178" s="103">
        <f t="shared" si="14"/>
        <v>90.13213885</v>
      </c>
      <c r="X178" s="104"/>
      <c r="Y178" s="91"/>
      <c r="Z178" s="92">
        <v>1.0</v>
      </c>
      <c r="AA178" s="92">
        <v>1.0</v>
      </c>
      <c r="AB178" s="92">
        <v>2.0</v>
      </c>
      <c r="AC178" s="93">
        <v>3.0</v>
      </c>
      <c r="AD178" s="88"/>
    </row>
    <row r="179" ht="15.75" customHeight="1">
      <c r="A179" s="4" t="s">
        <v>38</v>
      </c>
      <c r="B179" s="29">
        <v>44650.0</v>
      </c>
      <c r="C179" s="3">
        <v>0.625</v>
      </c>
      <c r="D179" s="74">
        <v>0.75</v>
      </c>
      <c r="E179" s="75">
        <v>30.0</v>
      </c>
      <c r="F179" s="76"/>
      <c r="G179" s="76">
        <v>29.2</v>
      </c>
      <c r="H179" s="76">
        <v>27.2</v>
      </c>
      <c r="I179" s="76">
        <v>0.4</v>
      </c>
      <c r="J179" s="76" t="s">
        <v>259</v>
      </c>
      <c r="K179" s="76">
        <v>26.2</v>
      </c>
      <c r="L179" s="76"/>
      <c r="M179" s="76"/>
      <c r="N179" s="76"/>
      <c r="O179" s="76"/>
      <c r="P179" s="77"/>
      <c r="Q179" s="78"/>
      <c r="R179" s="79"/>
      <c r="S179" s="79"/>
      <c r="T179" s="145">
        <f t="shared" si="12"/>
        <v>36.07043238</v>
      </c>
      <c r="U179" s="103">
        <f t="shared" si="1"/>
        <v>34.47043238</v>
      </c>
      <c r="V179" s="145">
        <f t="shared" si="13"/>
        <v>40.51803823</v>
      </c>
      <c r="W179" s="145">
        <f t="shared" si="14"/>
        <v>85.07428761</v>
      </c>
      <c r="X179" s="80"/>
      <c r="Y179" s="81"/>
      <c r="Z179" s="82">
        <v>1.0</v>
      </c>
      <c r="AA179" s="82">
        <v>1.0</v>
      </c>
      <c r="AB179" s="82">
        <v>3.0</v>
      </c>
      <c r="AC179" s="83">
        <v>3.0</v>
      </c>
      <c r="AD179" s="78"/>
    </row>
    <row r="180" ht="15.75" customHeight="1">
      <c r="A180" s="8" t="s">
        <v>48</v>
      </c>
      <c r="B180" s="9">
        <v>44651.0</v>
      </c>
      <c r="C180" s="10">
        <v>0.375</v>
      </c>
      <c r="D180" s="84">
        <v>0.5</v>
      </c>
      <c r="E180" s="85">
        <v>30.8</v>
      </c>
      <c r="F180" s="86">
        <v>22.0</v>
      </c>
      <c r="G180" s="86">
        <v>25.0</v>
      </c>
      <c r="H180" s="86">
        <v>24.4</v>
      </c>
      <c r="I180" s="86">
        <v>0.5</v>
      </c>
      <c r="J180" s="86" t="s">
        <v>79</v>
      </c>
      <c r="K180" s="86">
        <v>27.0</v>
      </c>
      <c r="L180" s="86">
        <v>3.75</v>
      </c>
      <c r="M180" s="86"/>
      <c r="N180" s="86">
        <v>66.71</v>
      </c>
      <c r="O180" s="86"/>
      <c r="P180" s="87"/>
      <c r="Q180" s="102">
        <f>E182</f>
        <v>32.2</v>
      </c>
      <c r="R180" s="103">
        <f>F180</f>
        <v>22</v>
      </c>
      <c r="S180" s="103">
        <f>(Q180+R180)/2</f>
        <v>27.1</v>
      </c>
      <c r="T180" s="103">
        <f t="shared" si="12"/>
        <v>30.56038249</v>
      </c>
      <c r="U180" s="103">
        <f t="shared" si="1"/>
        <v>30.08038249</v>
      </c>
      <c r="V180" s="103">
        <f t="shared" si="13"/>
        <v>31.67489286</v>
      </c>
      <c r="W180" s="103">
        <f t="shared" si="14"/>
        <v>94.96601179</v>
      </c>
      <c r="X180" s="104">
        <f>O178+L180-N180</f>
        <v>3.12</v>
      </c>
      <c r="Y180" s="91"/>
      <c r="Z180" s="92">
        <v>2.0</v>
      </c>
      <c r="AA180" s="92">
        <v>1.0</v>
      </c>
      <c r="AB180" s="92">
        <v>2.0</v>
      </c>
      <c r="AC180" s="93">
        <v>3.0</v>
      </c>
      <c r="AD180" s="88"/>
    </row>
    <row r="181" ht="15.75" customHeight="1">
      <c r="A181" s="4" t="s">
        <v>48</v>
      </c>
      <c r="B181" s="29">
        <v>44651.0</v>
      </c>
      <c r="C181" s="3">
        <v>0.625</v>
      </c>
      <c r="D181" s="74">
        <v>0.75</v>
      </c>
      <c r="E181" s="75">
        <v>30.8</v>
      </c>
      <c r="F181" s="76"/>
      <c r="G181" s="76">
        <v>29.8</v>
      </c>
      <c r="H181" s="76">
        <v>26.6</v>
      </c>
      <c r="I181" s="76">
        <v>0.5</v>
      </c>
      <c r="J181" s="76" t="s">
        <v>56</v>
      </c>
      <c r="K181" s="76">
        <v>27.3</v>
      </c>
      <c r="L181" s="76"/>
      <c r="M181" s="76"/>
      <c r="N181" s="76"/>
      <c r="O181" s="76"/>
      <c r="P181" s="77"/>
      <c r="Q181" s="78"/>
      <c r="R181" s="79"/>
      <c r="S181" s="79"/>
      <c r="T181" s="145">
        <f t="shared" si="12"/>
        <v>34.82194116</v>
      </c>
      <c r="U181" s="103">
        <f t="shared" si="1"/>
        <v>32.26194116</v>
      </c>
      <c r="V181" s="145">
        <f t="shared" si="13"/>
        <v>41.94208964</v>
      </c>
      <c r="W181" s="145">
        <f t="shared" si="14"/>
        <v>76.9202046</v>
      </c>
      <c r="X181" s="80"/>
      <c r="Y181" s="81"/>
      <c r="Z181" s="82">
        <v>1.0</v>
      </c>
      <c r="AA181" s="82">
        <v>1.0</v>
      </c>
      <c r="AB181" s="82">
        <v>3.0</v>
      </c>
      <c r="AC181" s="83">
        <v>2.0</v>
      </c>
      <c r="AD181" s="78"/>
    </row>
    <row r="182" ht="15.75" customHeight="1">
      <c r="A182" s="8" t="s">
        <v>53</v>
      </c>
      <c r="B182" s="9">
        <v>44652.0</v>
      </c>
      <c r="C182" s="10">
        <v>0.375</v>
      </c>
      <c r="D182" s="84">
        <v>0.5</v>
      </c>
      <c r="E182" s="85">
        <v>32.2</v>
      </c>
      <c r="F182" s="86">
        <v>21.4</v>
      </c>
      <c r="G182" s="86">
        <v>25.2</v>
      </c>
      <c r="H182" s="86">
        <v>24.4</v>
      </c>
      <c r="I182" s="86">
        <v>1.1</v>
      </c>
      <c r="J182" s="86" t="s">
        <v>225</v>
      </c>
      <c r="K182" s="86">
        <v>27.2</v>
      </c>
      <c r="L182" s="86">
        <v>3.5</v>
      </c>
      <c r="M182" s="86"/>
      <c r="N182" s="86">
        <v>66.58</v>
      </c>
      <c r="O182" s="86"/>
      <c r="P182" s="87"/>
      <c r="Q182" s="102">
        <f>E184</f>
        <v>34.2</v>
      </c>
      <c r="R182" s="103">
        <f>F182</f>
        <v>21.4</v>
      </c>
      <c r="S182" s="103">
        <f>(Q182+R182)/2</f>
        <v>27.8</v>
      </c>
      <c r="T182" s="103">
        <f t="shared" si="12"/>
        <v>30.56038249</v>
      </c>
      <c r="U182" s="103">
        <f t="shared" si="1"/>
        <v>29.92038249</v>
      </c>
      <c r="V182" s="103">
        <f t="shared" si="13"/>
        <v>32.05419006</v>
      </c>
      <c r="W182" s="103">
        <f t="shared" si="14"/>
        <v>93.34312436</v>
      </c>
      <c r="X182" s="104">
        <f>N180+L182-N182</f>
        <v>3.63</v>
      </c>
      <c r="Y182" s="91"/>
      <c r="Z182" s="92">
        <v>2.0</v>
      </c>
      <c r="AA182" s="92">
        <v>1.0</v>
      </c>
      <c r="AB182" s="92">
        <v>1.0</v>
      </c>
      <c r="AC182" s="93">
        <v>3.0</v>
      </c>
      <c r="AD182" s="88"/>
    </row>
    <row r="183" ht="15.75" customHeight="1">
      <c r="A183" s="4" t="s">
        <v>53</v>
      </c>
      <c r="B183" s="29">
        <v>44652.0</v>
      </c>
      <c r="C183" s="3">
        <v>0.625</v>
      </c>
      <c r="D183" s="74">
        <v>0.75</v>
      </c>
      <c r="E183" s="75">
        <v>33.6</v>
      </c>
      <c r="F183" s="76"/>
      <c r="G183" s="76">
        <v>32.2</v>
      </c>
      <c r="H183" s="76">
        <v>28.2</v>
      </c>
      <c r="I183" s="76">
        <v>0.9</v>
      </c>
      <c r="J183" s="76" t="s">
        <v>54</v>
      </c>
      <c r="K183" s="76">
        <v>26.4</v>
      </c>
      <c r="L183" s="76"/>
      <c r="M183" s="76"/>
      <c r="N183" s="76"/>
      <c r="O183" s="76"/>
      <c r="P183" s="77"/>
      <c r="Q183" s="78"/>
      <c r="R183" s="79"/>
      <c r="S183" s="79"/>
      <c r="T183" s="145">
        <f t="shared" si="12"/>
        <v>38.23798312</v>
      </c>
      <c r="U183" s="103">
        <f t="shared" si="1"/>
        <v>35.03798312</v>
      </c>
      <c r="V183" s="145">
        <f t="shared" si="13"/>
        <v>48.08268417</v>
      </c>
      <c r="W183" s="145">
        <f t="shared" si="14"/>
        <v>72.87027279</v>
      </c>
      <c r="X183" s="80"/>
      <c r="Y183" s="81"/>
      <c r="Z183" s="82">
        <v>1.0</v>
      </c>
      <c r="AA183" s="82">
        <v>1.0</v>
      </c>
      <c r="AB183" s="82">
        <v>2.0</v>
      </c>
      <c r="AC183" s="83">
        <v>2.0</v>
      </c>
      <c r="AD183" s="78"/>
    </row>
    <row r="184" ht="15.75" customHeight="1">
      <c r="A184" s="8" t="s">
        <v>58</v>
      </c>
      <c r="B184" s="9">
        <v>44653.0</v>
      </c>
      <c r="C184" s="10">
        <v>0.375</v>
      </c>
      <c r="D184" s="84">
        <v>0.5</v>
      </c>
      <c r="E184" s="85">
        <v>34.2</v>
      </c>
      <c r="F184" s="86">
        <v>22.2</v>
      </c>
      <c r="G184" s="86">
        <v>26.6</v>
      </c>
      <c r="H184" s="86">
        <v>25.6</v>
      </c>
      <c r="I184" s="86">
        <v>2.4</v>
      </c>
      <c r="J184" s="86" t="s">
        <v>81</v>
      </c>
      <c r="K184" s="86">
        <v>27.6</v>
      </c>
      <c r="L184" s="86">
        <v>0.0</v>
      </c>
      <c r="M184" s="86"/>
      <c r="N184" s="86">
        <v>63.21</v>
      </c>
      <c r="O184" s="86"/>
      <c r="P184" s="87"/>
      <c r="Q184" s="102">
        <f>E186</f>
        <v>32.8</v>
      </c>
      <c r="R184" s="103">
        <f>F184</f>
        <v>22.2</v>
      </c>
      <c r="S184" s="103">
        <f>(Q184+R184)/2</f>
        <v>27.5</v>
      </c>
      <c r="T184" s="103">
        <f t="shared" si="12"/>
        <v>32.82468122</v>
      </c>
      <c r="U184" s="103">
        <f t="shared" si="1"/>
        <v>32.02468122</v>
      </c>
      <c r="V184" s="103">
        <f t="shared" si="13"/>
        <v>34.82194116</v>
      </c>
      <c r="W184" s="103">
        <f t="shared" si="14"/>
        <v>91.96696147</v>
      </c>
      <c r="X184" s="104">
        <f>N182+L184-N184</f>
        <v>3.37</v>
      </c>
      <c r="Y184" s="91"/>
      <c r="Z184" s="92">
        <v>2.0</v>
      </c>
      <c r="AA184" s="92">
        <v>1.0</v>
      </c>
      <c r="AB184" s="92">
        <v>3.0</v>
      </c>
      <c r="AC184" s="93">
        <v>3.0</v>
      </c>
      <c r="AD184" s="88"/>
    </row>
    <row r="185" ht="15.75" customHeight="1">
      <c r="A185" s="4" t="s">
        <v>58</v>
      </c>
      <c r="B185" s="29">
        <v>44653.0</v>
      </c>
      <c r="C185" s="3">
        <v>0.625</v>
      </c>
      <c r="D185" s="74">
        <v>0.75</v>
      </c>
      <c r="E185" s="75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7"/>
      <c r="Q185" s="78"/>
      <c r="R185" s="79"/>
      <c r="S185" s="79"/>
      <c r="T185" s="79"/>
      <c r="U185" s="103" t="str">
        <f t="shared" si="1"/>
        <v/>
      </c>
      <c r="V185" s="79"/>
      <c r="W185" s="79"/>
      <c r="X185" s="80"/>
      <c r="Y185" s="81"/>
      <c r="AD185" s="78"/>
    </row>
    <row r="186" ht="15.75" customHeight="1">
      <c r="A186" s="8" t="s">
        <v>60</v>
      </c>
      <c r="B186" s="9">
        <v>44654.0</v>
      </c>
      <c r="C186" s="10">
        <v>0.375</v>
      </c>
      <c r="D186" s="84">
        <v>0.5</v>
      </c>
      <c r="E186" s="85">
        <v>32.8</v>
      </c>
      <c r="F186" s="86">
        <v>22.0</v>
      </c>
      <c r="G186" s="86">
        <v>27.8</v>
      </c>
      <c r="H186" s="86">
        <v>26.7</v>
      </c>
      <c r="I186" s="86">
        <v>0.8</v>
      </c>
      <c r="J186" s="86" t="s">
        <v>81</v>
      </c>
      <c r="K186" s="86">
        <v>28.9</v>
      </c>
      <c r="L186" s="86">
        <v>0.75</v>
      </c>
      <c r="M186" s="86"/>
      <c r="N186" s="86">
        <v>58.83</v>
      </c>
      <c r="O186" s="86"/>
      <c r="P186" s="87"/>
      <c r="Q186" s="102">
        <f>E188</f>
        <v>33</v>
      </c>
      <c r="R186" s="103">
        <f>F186</f>
        <v>22</v>
      </c>
      <c r="S186" s="103">
        <f>(Q186+R186)/2</f>
        <v>27.5</v>
      </c>
      <c r="T186" s="103">
        <f>IF(H186="","",6.1078*(10^(((7.5*H186)/(237.3+H186)))))</f>
        <v>35.0273704</v>
      </c>
      <c r="U186" s="103">
        <f t="shared" si="1"/>
        <v>34.1473704</v>
      </c>
      <c r="V186" s="103">
        <f>IF(G186="","",6.1078*(10^(((7.5*G186)/(237.3+G186)))))</f>
        <v>37.3577292</v>
      </c>
      <c r="W186" s="103">
        <f>IF(V186="","",(U186/V186)*100)</f>
        <v>91.4064402</v>
      </c>
      <c r="X186" s="104">
        <f>N184+L186-N186</f>
        <v>5.13</v>
      </c>
      <c r="Y186" s="91"/>
      <c r="Z186" s="146">
        <v>1.0</v>
      </c>
      <c r="AA186" s="146">
        <v>1.0</v>
      </c>
      <c r="AB186" s="146">
        <v>3.0</v>
      </c>
      <c r="AC186" s="147">
        <v>3.0</v>
      </c>
      <c r="AD186" s="88"/>
    </row>
    <row r="187" ht="15.75" customHeight="1">
      <c r="A187" s="4" t="s">
        <v>60</v>
      </c>
      <c r="B187" s="29">
        <v>44654.0</v>
      </c>
      <c r="C187" s="3">
        <v>0.625</v>
      </c>
      <c r="D187" s="74">
        <v>0.75</v>
      </c>
      <c r="E187" s="75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7"/>
      <c r="Q187" s="78"/>
      <c r="R187" s="79"/>
      <c r="S187" s="79"/>
      <c r="T187" s="79"/>
      <c r="U187" s="103" t="str">
        <f t="shared" si="1"/>
        <v/>
      </c>
      <c r="V187" s="79"/>
      <c r="W187" s="79"/>
      <c r="X187" s="80"/>
      <c r="Y187" s="81"/>
      <c r="Z187" s="82"/>
      <c r="AA187" s="82"/>
      <c r="AB187" s="82"/>
      <c r="AC187" s="83"/>
      <c r="AD187" s="78"/>
    </row>
    <row r="188" ht="15.75" customHeight="1">
      <c r="A188" s="8" t="s">
        <v>64</v>
      </c>
      <c r="B188" s="9">
        <v>44655.0</v>
      </c>
      <c r="C188" s="10">
        <v>0.375</v>
      </c>
      <c r="D188" s="84">
        <v>0.5</v>
      </c>
      <c r="E188" s="85">
        <v>33.0</v>
      </c>
      <c r="F188" s="86">
        <v>21.2</v>
      </c>
      <c r="G188" s="86">
        <v>28.6</v>
      </c>
      <c r="H188" s="86">
        <v>26.8</v>
      </c>
      <c r="I188" s="86">
        <v>2.2</v>
      </c>
      <c r="J188" s="86" t="s">
        <v>61</v>
      </c>
      <c r="K188" s="86">
        <v>27.7</v>
      </c>
      <c r="L188" s="86">
        <v>12.25</v>
      </c>
      <c r="M188" s="86"/>
      <c r="N188" s="86">
        <v>67.58</v>
      </c>
      <c r="O188" s="86"/>
      <c r="P188" s="87"/>
      <c r="Q188" s="102">
        <f>E190</f>
        <v>31</v>
      </c>
      <c r="R188" s="103">
        <f>F188</f>
        <v>21.2</v>
      </c>
      <c r="S188" s="103">
        <f>(Q188+R188)/2</f>
        <v>26.1</v>
      </c>
      <c r="T188" s="103">
        <f t="shared" ref="T188:T198" si="15">IF(H188="","",6.1078*(10^(((7.5*H188)/(237.3+H188)))))</f>
        <v>35.23385461</v>
      </c>
      <c r="U188" s="103">
        <f t="shared" si="1"/>
        <v>33.79385461</v>
      </c>
      <c r="V188" s="103">
        <f t="shared" ref="V188:V198" si="16">IF(G188="","",6.1078*(10^(((7.5*G188)/(237.3+G188)))))</f>
        <v>39.13623594</v>
      </c>
      <c r="W188" s="103">
        <f t="shared" ref="W188:W198" si="17">IF(V188="","",(U188/V188)*100)</f>
        <v>86.34927145</v>
      </c>
      <c r="X188" s="104">
        <f>N186+L188-N188</f>
        <v>3.5</v>
      </c>
      <c r="Y188" s="91"/>
      <c r="Z188" s="92">
        <v>1.0</v>
      </c>
      <c r="AA188" s="92">
        <v>1.0</v>
      </c>
      <c r="AB188" s="92">
        <v>3.0</v>
      </c>
      <c r="AC188" s="93">
        <v>2.0</v>
      </c>
      <c r="AD188" s="88" t="s">
        <v>268</v>
      </c>
    </row>
    <row r="189" ht="15.75" customHeight="1">
      <c r="A189" s="4" t="s">
        <v>64</v>
      </c>
      <c r="B189" s="29">
        <v>44655.0</v>
      </c>
      <c r="C189" s="3">
        <v>0.625</v>
      </c>
      <c r="D189" s="74">
        <v>0.75</v>
      </c>
      <c r="E189" s="75">
        <v>31.0</v>
      </c>
      <c r="F189" s="76"/>
      <c r="G189" s="76">
        <v>26.4</v>
      </c>
      <c r="H189" s="76">
        <v>25.8</v>
      </c>
      <c r="I189" s="76">
        <v>0.1</v>
      </c>
      <c r="J189" s="76" t="s">
        <v>65</v>
      </c>
      <c r="K189" s="76">
        <v>26.2</v>
      </c>
      <c r="L189" s="76"/>
      <c r="M189" s="76"/>
      <c r="N189" s="76"/>
      <c r="O189" s="76"/>
      <c r="P189" s="77"/>
      <c r="Q189" s="78"/>
      <c r="R189" s="79"/>
      <c r="S189" s="79"/>
      <c r="T189" s="145">
        <f t="shared" si="15"/>
        <v>33.21594473</v>
      </c>
      <c r="U189" s="103">
        <f t="shared" si="1"/>
        <v>32.73594473</v>
      </c>
      <c r="V189" s="145">
        <f t="shared" si="16"/>
        <v>34.41422945</v>
      </c>
      <c r="W189" s="145">
        <f t="shared" si="17"/>
        <v>95.1232826</v>
      </c>
      <c r="X189" s="80"/>
      <c r="Y189" s="81"/>
      <c r="Z189" s="82">
        <v>1.0</v>
      </c>
      <c r="AA189" s="82">
        <v>1.0</v>
      </c>
      <c r="AB189" s="82">
        <v>3.0</v>
      </c>
      <c r="AC189" s="83">
        <v>3.0</v>
      </c>
      <c r="AD189" s="78"/>
    </row>
    <row r="190" ht="15.75" customHeight="1">
      <c r="A190" s="8" t="s">
        <v>68</v>
      </c>
      <c r="B190" s="9">
        <v>44656.0</v>
      </c>
      <c r="C190" s="10">
        <v>0.375</v>
      </c>
      <c r="D190" s="84">
        <v>0.5</v>
      </c>
      <c r="E190" s="85">
        <v>31.0</v>
      </c>
      <c r="F190" s="86">
        <v>22.0</v>
      </c>
      <c r="G190" s="86">
        <v>26.2</v>
      </c>
      <c r="H190" s="86">
        <v>25.6</v>
      </c>
      <c r="I190" s="86">
        <v>0.7</v>
      </c>
      <c r="J190" s="86" t="s">
        <v>79</v>
      </c>
      <c r="K190" s="86">
        <v>28.2</v>
      </c>
      <c r="L190" s="86">
        <v>15.25</v>
      </c>
      <c r="M190" s="86"/>
      <c r="N190" s="86">
        <v>80.5</v>
      </c>
      <c r="O190" s="86"/>
      <c r="P190" s="87"/>
      <c r="Q190" s="102">
        <f>E192</f>
        <v>30.4</v>
      </c>
      <c r="R190" s="103">
        <f>F190</f>
        <v>22</v>
      </c>
      <c r="S190" s="103">
        <f>(Q190+R190)/2</f>
        <v>26.2</v>
      </c>
      <c r="T190" s="103">
        <f t="shared" si="15"/>
        <v>32.82468122</v>
      </c>
      <c r="U190" s="103">
        <f t="shared" si="1"/>
        <v>32.34468122</v>
      </c>
      <c r="V190" s="103">
        <f t="shared" si="16"/>
        <v>34.01068335</v>
      </c>
      <c r="W190" s="103">
        <f t="shared" si="17"/>
        <v>95.10153291</v>
      </c>
      <c r="X190" s="104">
        <f>N188+L190-N190</f>
        <v>2.33</v>
      </c>
      <c r="Y190" s="91"/>
      <c r="Z190" s="92">
        <v>2.0</v>
      </c>
      <c r="AA190" s="92">
        <v>1.0</v>
      </c>
      <c r="AB190" s="92">
        <v>3.0</v>
      </c>
      <c r="AC190" s="93">
        <v>2.0</v>
      </c>
      <c r="AD190" s="88"/>
    </row>
    <row r="191" ht="15.75" customHeight="1">
      <c r="A191" s="4" t="s">
        <v>68</v>
      </c>
      <c r="B191" s="29">
        <v>44656.0</v>
      </c>
      <c r="C191" s="3">
        <v>0.625</v>
      </c>
      <c r="D191" s="74">
        <v>0.75</v>
      </c>
      <c r="E191" s="75">
        <v>31.2</v>
      </c>
      <c r="F191" s="76"/>
      <c r="G191" s="76">
        <v>25.8</v>
      </c>
      <c r="H191" s="76">
        <v>25.6</v>
      </c>
      <c r="I191" s="76">
        <v>0.6</v>
      </c>
      <c r="J191" s="76" t="s">
        <v>78</v>
      </c>
      <c r="K191" s="76">
        <v>26.2</v>
      </c>
      <c r="L191" s="76"/>
      <c r="M191" s="76"/>
      <c r="N191" s="76"/>
      <c r="O191" s="76"/>
      <c r="P191" s="77"/>
      <c r="Q191" s="78"/>
      <c r="R191" s="79"/>
      <c r="S191" s="79"/>
      <c r="T191" s="145">
        <f t="shared" si="15"/>
        <v>32.82468122</v>
      </c>
      <c r="U191" s="103">
        <f t="shared" si="1"/>
        <v>32.66468122</v>
      </c>
      <c r="V191" s="145">
        <f t="shared" si="16"/>
        <v>33.21594473</v>
      </c>
      <c r="W191" s="145">
        <f t="shared" si="17"/>
        <v>98.34036478</v>
      </c>
      <c r="X191" s="80"/>
      <c r="Y191" s="81"/>
      <c r="Z191" s="82">
        <v>2.0</v>
      </c>
      <c r="AA191" s="82">
        <v>1.0</v>
      </c>
      <c r="AB191" s="82">
        <v>1.0</v>
      </c>
      <c r="AC191" s="83">
        <v>3.0</v>
      </c>
      <c r="AD191" s="78"/>
    </row>
    <row r="192" ht="15.75" customHeight="1">
      <c r="A192" s="8" t="s">
        <v>38</v>
      </c>
      <c r="B192" s="9">
        <v>44657.0</v>
      </c>
      <c r="C192" s="10">
        <v>0.375</v>
      </c>
      <c r="D192" s="84">
        <v>0.5</v>
      </c>
      <c r="E192" s="85">
        <v>30.4</v>
      </c>
      <c r="F192" s="86">
        <v>21.6</v>
      </c>
      <c r="G192" s="86">
        <v>27.6</v>
      </c>
      <c r="H192" s="86">
        <v>25.8</v>
      </c>
      <c r="I192" s="86">
        <v>0.9</v>
      </c>
      <c r="J192" s="86" t="s">
        <v>54</v>
      </c>
      <c r="K192" s="86">
        <v>29.9</v>
      </c>
      <c r="L192" s="86">
        <v>24.0</v>
      </c>
      <c r="M192" s="86"/>
      <c r="N192" s="86">
        <v>97.34</v>
      </c>
      <c r="O192" s="86">
        <v>76.54</v>
      </c>
      <c r="P192" s="87"/>
      <c r="Q192" s="102">
        <f>E194</f>
        <v>33.2</v>
      </c>
      <c r="R192" s="103">
        <f>F192</f>
        <v>21.6</v>
      </c>
      <c r="S192" s="103">
        <f>(Q192+R192)/2</f>
        <v>27.4</v>
      </c>
      <c r="T192" s="103">
        <f t="shared" si="15"/>
        <v>33.21594473</v>
      </c>
      <c r="U192" s="103">
        <f t="shared" si="1"/>
        <v>31.77594473</v>
      </c>
      <c r="V192" s="103">
        <f t="shared" si="16"/>
        <v>36.92425667</v>
      </c>
      <c r="W192" s="103">
        <f t="shared" si="17"/>
        <v>86.05710067</v>
      </c>
      <c r="X192" s="104">
        <f>N190+L192-N192</f>
        <v>7.16</v>
      </c>
      <c r="Y192" s="91"/>
      <c r="Z192" s="92">
        <v>1.0</v>
      </c>
      <c r="AA192" s="92">
        <v>1.0</v>
      </c>
      <c r="AB192" s="92">
        <v>1.0</v>
      </c>
      <c r="AC192" s="93">
        <v>2.0</v>
      </c>
      <c r="AD192" s="88" t="s">
        <v>269</v>
      </c>
    </row>
    <row r="193" ht="15.75" customHeight="1">
      <c r="A193" s="4" t="s">
        <v>38</v>
      </c>
      <c r="B193" s="29">
        <v>44657.0</v>
      </c>
      <c r="C193" s="3">
        <v>0.625</v>
      </c>
      <c r="D193" s="74">
        <v>0.75</v>
      </c>
      <c r="E193" s="75">
        <v>32.8</v>
      </c>
      <c r="F193" s="76"/>
      <c r="G193" s="76">
        <v>30.6</v>
      </c>
      <c r="H193" s="76">
        <v>28.4</v>
      </c>
      <c r="I193" s="76">
        <v>0.3</v>
      </c>
      <c r="J193" s="76" t="s">
        <v>61</v>
      </c>
      <c r="K193" s="76">
        <v>26.3</v>
      </c>
      <c r="L193" s="76"/>
      <c r="M193" s="76"/>
      <c r="N193" s="76"/>
      <c r="O193" s="76"/>
      <c r="P193" s="77"/>
      <c r="Q193" s="78"/>
      <c r="R193" s="79"/>
      <c r="S193" s="79"/>
      <c r="T193" s="145">
        <f t="shared" si="15"/>
        <v>38.68484051</v>
      </c>
      <c r="U193" s="103">
        <f t="shared" si="1"/>
        <v>36.92484051</v>
      </c>
      <c r="V193" s="145">
        <f t="shared" si="16"/>
        <v>43.90841311</v>
      </c>
      <c r="W193" s="145">
        <f t="shared" si="17"/>
        <v>84.0951378</v>
      </c>
      <c r="X193" s="80"/>
      <c r="Y193" s="81"/>
      <c r="Z193" s="82"/>
      <c r="AA193" s="82"/>
      <c r="AB193" s="82"/>
      <c r="AC193" s="83"/>
      <c r="AD193" s="78"/>
    </row>
    <row r="194" ht="15.75" customHeight="1">
      <c r="A194" s="8" t="s">
        <v>48</v>
      </c>
      <c r="B194" s="9">
        <v>44658.0</v>
      </c>
      <c r="C194" s="10">
        <v>0.375</v>
      </c>
      <c r="D194" s="84">
        <v>0.5</v>
      </c>
      <c r="E194" s="85">
        <v>33.2</v>
      </c>
      <c r="F194" s="86">
        <v>21.0</v>
      </c>
      <c r="G194" s="86">
        <v>28.4</v>
      </c>
      <c r="H194" s="86">
        <v>26.8</v>
      </c>
      <c r="I194" s="86">
        <v>1.4</v>
      </c>
      <c r="J194" s="86" t="s">
        <v>61</v>
      </c>
      <c r="K194" s="86">
        <v>27.6</v>
      </c>
      <c r="L194" s="86">
        <v>23.0</v>
      </c>
      <c r="M194" s="86"/>
      <c r="N194" s="86">
        <v>90.1</v>
      </c>
      <c r="O194" s="86"/>
      <c r="P194" s="87"/>
      <c r="Q194" s="102">
        <f>E196</f>
        <v>32.6</v>
      </c>
      <c r="R194" s="103">
        <f>F194</f>
        <v>21</v>
      </c>
      <c r="S194" s="103">
        <f>(Q194+R194)/2</f>
        <v>26.8</v>
      </c>
      <c r="T194" s="103">
        <f t="shared" si="15"/>
        <v>35.23385461</v>
      </c>
      <c r="U194" s="103">
        <f t="shared" si="1"/>
        <v>33.95385461</v>
      </c>
      <c r="V194" s="103">
        <f t="shared" si="16"/>
        <v>38.68484051</v>
      </c>
      <c r="W194" s="103">
        <f t="shared" si="17"/>
        <v>87.77043969</v>
      </c>
      <c r="X194" s="104">
        <f>O192+L194-N194</f>
        <v>9.44</v>
      </c>
      <c r="Y194" s="91"/>
      <c r="Z194" s="92">
        <v>1.0</v>
      </c>
      <c r="AA194" s="92">
        <v>1.0</v>
      </c>
      <c r="AB194" s="92">
        <v>2.0</v>
      </c>
      <c r="AC194" s="93">
        <v>2.0</v>
      </c>
      <c r="AD194" s="88" t="s">
        <v>270</v>
      </c>
    </row>
    <row r="195" ht="15.75" customHeight="1">
      <c r="A195" s="4" t="s">
        <v>48</v>
      </c>
      <c r="B195" s="29">
        <v>44658.0</v>
      </c>
      <c r="C195" s="3">
        <v>0.625</v>
      </c>
      <c r="D195" s="74">
        <v>0.75</v>
      </c>
      <c r="E195" s="75">
        <v>32.6</v>
      </c>
      <c r="F195" s="76"/>
      <c r="G195" s="76">
        <v>24.4</v>
      </c>
      <c r="H195" s="76">
        <v>24.0</v>
      </c>
      <c r="I195" s="76">
        <v>0.2</v>
      </c>
      <c r="J195" s="76" t="s">
        <v>79</v>
      </c>
      <c r="K195" s="76">
        <v>27.1</v>
      </c>
      <c r="L195" s="76"/>
      <c r="M195" s="76"/>
      <c r="N195" s="76"/>
      <c r="O195" s="76"/>
      <c r="P195" s="77"/>
      <c r="Q195" s="78"/>
      <c r="R195" s="79"/>
      <c r="S195" s="79"/>
      <c r="T195" s="145">
        <f t="shared" si="15"/>
        <v>29.83652107</v>
      </c>
      <c r="U195" s="103">
        <f t="shared" si="1"/>
        <v>29.51652107</v>
      </c>
      <c r="V195" s="145">
        <f t="shared" si="16"/>
        <v>30.56038249</v>
      </c>
      <c r="W195" s="145">
        <f t="shared" si="17"/>
        <v>96.58426585</v>
      </c>
      <c r="X195" s="80"/>
      <c r="Y195" s="81"/>
      <c r="Z195" s="82"/>
      <c r="AA195" s="82"/>
      <c r="AB195" s="82"/>
      <c r="AC195" s="83"/>
      <c r="AD195" s="78"/>
    </row>
    <row r="196" ht="15.75" customHeight="1">
      <c r="A196" s="8" t="s">
        <v>53</v>
      </c>
      <c r="B196" s="9">
        <v>44659.0</v>
      </c>
      <c r="C196" s="10">
        <v>0.375</v>
      </c>
      <c r="D196" s="84">
        <v>0.5</v>
      </c>
      <c r="E196" s="85">
        <v>32.6</v>
      </c>
      <c r="F196" s="86">
        <v>21.8</v>
      </c>
      <c r="G196" s="86">
        <v>24.4</v>
      </c>
      <c r="H196" s="86">
        <v>23.4</v>
      </c>
      <c r="I196" s="86">
        <v>1.5</v>
      </c>
      <c r="J196" s="86" t="s">
        <v>225</v>
      </c>
      <c r="K196" s="86">
        <v>27.2</v>
      </c>
      <c r="L196" s="86">
        <v>48.25</v>
      </c>
      <c r="M196" s="86"/>
      <c r="N196" s="86">
        <v>100.0</v>
      </c>
      <c r="O196" s="86">
        <v>94.38</v>
      </c>
      <c r="P196" s="87"/>
      <c r="Q196" s="102">
        <f>E198</f>
        <v>28.2</v>
      </c>
      <c r="R196" s="103">
        <f>F196</f>
        <v>21.8</v>
      </c>
      <c r="S196" s="103">
        <f>(Q196+R196)/2</f>
        <v>25</v>
      </c>
      <c r="T196" s="103">
        <f t="shared" si="15"/>
        <v>28.77878002</v>
      </c>
      <c r="U196" s="103">
        <f t="shared" si="1"/>
        <v>27.97878002</v>
      </c>
      <c r="V196" s="103">
        <f t="shared" si="16"/>
        <v>30.56038249</v>
      </c>
      <c r="W196" s="103">
        <f t="shared" si="17"/>
        <v>91.55245368</v>
      </c>
      <c r="X196" s="104"/>
      <c r="Y196" s="91"/>
      <c r="Z196" s="92">
        <v>2.0</v>
      </c>
      <c r="AA196" s="92">
        <v>1.0</v>
      </c>
      <c r="AB196" s="92">
        <v>3.0</v>
      </c>
      <c r="AC196" s="93">
        <v>3.0</v>
      </c>
      <c r="AD196" s="88"/>
    </row>
    <row r="197" ht="15.75" customHeight="1">
      <c r="A197" s="4" t="s">
        <v>53</v>
      </c>
      <c r="B197" s="29">
        <v>44659.0</v>
      </c>
      <c r="C197" s="3">
        <v>0.625</v>
      </c>
      <c r="D197" s="74">
        <v>0.75</v>
      </c>
      <c r="E197" s="75"/>
      <c r="F197" s="76"/>
      <c r="G197" s="76">
        <v>27.4</v>
      </c>
      <c r="H197" s="76">
        <v>25.9</v>
      </c>
      <c r="I197" s="76">
        <v>0.4</v>
      </c>
      <c r="J197" s="76" t="s">
        <v>81</v>
      </c>
      <c r="K197" s="76">
        <v>26.6</v>
      </c>
      <c r="L197" s="76"/>
      <c r="M197" s="76"/>
      <c r="N197" s="76"/>
      <c r="O197" s="76"/>
      <c r="P197" s="77"/>
      <c r="Q197" s="78"/>
      <c r="R197" s="79"/>
      <c r="S197" s="79"/>
      <c r="T197" s="145">
        <f t="shared" si="15"/>
        <v>33.41309631</v>
      </c>
      <c r="U197" s="103">
        <f t="shared" si="1"/>
        <v>32.21309631</v>
      </c>
      <c r="V197" s="145">
        <f t="shared" si="16"/>
        <v>36.49517019</v>
      </c>
      <c r="W197" s="145">
        <f t="shared" si="17"/>
        <v>88.26673817</v>
      </c>
      <c r="X197" s="80"/>
      <c r="Y197" s="81"/>
      <c r="Z197" s="82">
        <v>1.0</v>
      </c>
      <c r="AA197" s="82">
        <v>1.0</v>
      </c>
      <c r="AB197" s="82">
        <v>3.0</v>
      </c>
      <c r="AC197" s="83">
        <v>3.0</v>
      </c>
      <c r="AD197" s="78"/>
    </row>
    <row r="198" ht="15.75" customHeight="1">
      <c r="A198" s="8" t="s">
        <v>58</v>
      </c>
      <c r="B198" s="9">
        <v>44660.0</v>
      </c>
      <c r="C198" s="10">
        <v>0.375</v>
      </c>
      <c r="D198" s="84">
        <v>0.5</v>
      </c>
      <c r="E198" s="85">
        <v>28.2</v>
      </c>
      <c r="F198" s="86">
        <v>21.2</v>
      </c>
      <c r="G198" s="86">
        <v>27.8</v>
      </c>
      <c r="H198" s="86">
        <v>26.6</v>
      </c>
      <c r="I198" s="86">
        <v>1.8</v>
      </c>
      <c r="J198" s="86" t="s">
        <v>81</v>
      </c>
      <c r="K198" s="86">
        <v>28.3</v>
      </c>
      <c r="L198" s="86">
        <v>0.5</v>
      </c>
      <c r="M198" s="86"/>
      <c r="N198" s="86">
        <v>94.64</v>
      </c>
      <c r="O198" s="86">
        <v>73.65</v>
      </c>
      <c r="P198" s="87"/>
      <c r="Q198" s="102">
        <f>E200</f>
        <v>32.8</v>
      </c>
      <c r="R198" s="103">
        <f>F198</f>
        <v>21.2</v>
      </c>
      <c r="S198" s="103">
        <f>(Q198+R198)/2</f>
        <v>27</v>
      </c>
      <c r="T198" s="103">
        <f t="shared" si="15"/>
        <v>34.82194116</v>
      </c>
      <c r="U198" s="103">
        <f t="shared" si="1"/>
        <v>33.86194116</v>
      </c>
      <c r="V198" s="103">
        <f t="shared" si="16"/>
        <v>37.3577292</v>
      </c>
      <c r="W198" s="103">
        <f t="shared" si="17"/>
        <v>90.64239687</v>
      </c>
      <c r="X198" s="104">
        <f>O196+L198-N198</f>
        <v>0.24</v>
      </c>
      <c r="Y198" s="91"/>
      <c r="Z198" s="92">
        <v>1.0</v>
      </c>
      <c r="AA198" s="92">
        <v>1.0</v>
      </c>
      <c r="AB198" s="92">
        <v>3.0</v>
      </c>
      <c r="AC198" s="93">
        <v>3.0</v>
      </c>
      <c r="AD198" s="88"/>
    </row>
    <row r="199" ht="15.75" customHeight="1">
      <c r="A199" s="4" t="s">
        <v>58</v>
      </c>
      <c r="B199" s="29">
        <v>44660.0</v>
      </c>
      <c r="C199" s="3">
        <v>0.625</v>
      </c>
      <c r="D199" s="74">
        <v>0.75</v>
      </c>
      <c r="E199" s="75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7"/>
      <c r="Q199" s="78"/>
      <c r="R199" s="79"/>
      <c r="S199" s="79"/>
      <c r="T199" s="79"/>
      <c r="U199" s="103" t="str">
        <f t="shared" si="1"/>
        <v/>
      </c>
      <c r="V199" s="79"/>
      <c r="W199" s="79"/>
      <c r="X199" s="80"/>
      <c r="Y199" s="81"/>
      <c r="Z199" s="82"/>
      <c r="AA199" s="82"/>
      <c r="AB199" s="82"/>
      <c r="AC199" s="83"/>
      <c r="AD199" s="78"/>
    </row>
    <row r="200" ht="15.75" customHeight="1">
      <c r="A200" s="8" t="s">
        <v>60</v>
      </c>
      <c r="B200" s="9">
        <v>44661.0</v>
      </c>
      <c r="C200" s="10">
        <v>0.375</v>
      </c>
      <c r="D200" s="84">
        <v>0.5</v>
      </c>
      <c r="E200" s="85">
        <v>32.8</v>
      </c>
      <c r="F200" s="86">
        <v>21.2</v>
      </c>
      <c r="G200" s="86">
        <v>26.0</v>
      </c>
      <c r="H200" s="86">
        <v>25.8</v>
      </c>
      <c r="I200" s="86">
        <v>2.0</v>
      </c>
      <c r="J200" s="86" t="s">
        <v>81</v>
      </c>
      <c r="K200" s="86">
        <v>28.5</v>
      </c>
      <c r="L200" s="86">
        <v>47.25</v>
      </c>
      <c r="M200" s="86"/>
      <c r="N200" s="86">
        <v>100.0</v>
      </c>
      <c r="O200" s="86">
        <v>68.88</v>
      </c>
      <c r="P200" s="87"/>
      <c r="Q200" s="102">
        <f>E202</f>
        <v>31.8</v>
      </c>
      <c r="R200" s="103">
        <f>F200</f>
        <v>21.2</v>
      </c>
      <c r="S200" s="103">
        <f>(Q200+R200)/2</f>
        <v>26.5</v>
      </c>
      <c r="T200" s="103">
        <f>IF(H200="","",6.1078*(10^(((7.5*H200)/(237.3+H200)))))</f>
        <v>33.21594473</v>
      </c>
      <c r="U200" s="103">
        <f t="shared" si="1"/>
        <v>33.05594473</v>
      </c>
      <c r="V200" s="103">
        <f>IF(G200="","",6.1078*(10^(((7.5*G200)/(237.3+G200)))))</f>
        <v>33.61126698</v>
      </c>
      <c r="W200" s="103">
        <f>IF(V200="","",(U200/V200)*100)</f>
        <v>98.34780923</v>
      </c>
      <c r="X200" s="104"/>
      <c r="Y200" s="91"/>
      <c r="Z200" s="92">
        <v>1.0</v>
      </c>
      <c r="AA200" s="92">
        <v>1.0</v>
      </c>
      <c r="AB200" s="92">
        <v>3.0</v>
      </c>
      <c r="AC200" s="93">
        <v>3.0</v>
      </c>
      <c r="AD200" s="88"/>
    </row>
    <row r="201" ht="15.75" customHeight="1">
      <c r="A201" s="4" t="s">
        <v>60</v>
      </c>
      <c r="B201" s="29">
        <v>44661.0</v>
      </c>
      <c r="C201" s="3">
        <v>0.625</v>
      </c>
      <c r="D201" s="74">
        <v>0.75</v>
      </c>
      <c r="E201" s="75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7"/>
      <c r="Q201" s="78"/>
      <c r="R201" s="79"/>
      <c r="S201" s="79"/>
      <c r="T201" s="79"/>
      <c r="U201" s="103" t="str">
        <f t="shared" si="1"/>
        <v/>
      </c>
      <c r="V201" s="79"/>
      <c r="W201" s="79"/>
      <c r="X201" s="80"/>
      <c r="Y201" s="81"/>
      <c r="Z201" s="82"/>
      <c r="AA201" s="82"/>
      <c r="AB201" s="82"/>
      <c r="AC201" s="83"/>
      <c r="AD201" s="78"/>
    </row>
    <row r="202" ht="15.75" customHeight="1">
      <c r="A202" s="8" t="s">
        <v>64</v>
      </c>
      <c r="B202" s="9">
        <v>44662.0</v>
      </c>
      <c r="C202" s="10">
        <v>0.375</v>
      </c>
      <c r="D202" s="84">
        <v>0.5</v>
      </c>
      <c r="E202" s="85">
        <v>31.8</v>
      </c>
      <c r="F202" s="86">
        <v>21.8</v>
      </c>
      <c r="G202" s="86">
        <v>30.4</v>
      </c>
      <c r="H202" s="86">
        <v>27.7</v>
      </c>
      <c r="I202" s="86">
        <v>2.6</v>
      </c>
      <c r="J202" s="86" t="s">
        <v>225</v>
      </c>
      <c r="K202" s="86">
        <v>26.6</v>
      </c>
      <c r="L202" s="86">
        <v>0.0</v>
      </c>
      <c r="M202" s="86"/>
      <c r="N202" s="86">
        <v>64.84</v>
      </c>
      <c r="O202" s="86">
        <v>79.48</v>
      </c>
      <c r="P202" s="87"/>
      <c r="Q202" s="102">
        <f>E204</f>
        <v>31.8</v>
      </c>
      <c r="R202" s="103">
        <f>F202</f>
        <v>21.8</v>
      </c>
      <c r="S202" s="103">
        <f>(Q202+R202)/2</f>
        <v>26.8</v>
      </c>
      <c r="T202" s="103">
        <f t="shared" ref="T202:T212" si="18">IF(H202="","",6.1078*(10^(((7.5*H202)/(237.3+H202)))))</f>
        <v>37.14044233</v>
      </c>
      <c r="U202" s="103">
        <f t="shared" si="1"/>
        <v>34.98044233</v>
      </c>
      <c r="V202" s="103">
        <f t="shared" ref="V202:V212" si="19">IF(G202="","",6.1078*(10^(((7.5*G202)/(237.3+G202)))))</f>
        <v>43.4094688</v>
      </c>
      <c r="W202" s="103">
        <f t="shared" ref="W202:W212" si="20">IF(V202="","",(U202/V202)*100)</f>
        <v>80.58251644</v>
      </c>
      <c r="X202" s="104">
        <f>O200+L202-N202</f>
        <v>4.04</v>
      </c>
      <c r="Y202" s="91"/>
      <c r="Z202" s="92">
        <v>1.0</v>
      </c>
      <c r="AA202" s="92">
        <v>1.0</v>
      </c>
      <c r="AB202" s="92">
        <v>2.0</v>
      </c>
      <c r="AC202" s="93">
        <v>2.0</v>
      </c>
      <c r="AD202" s="88"/>
    </row>
    <row r="203" ht="15.75" customHeight="1">
      <c r="A203" s="4" t="s">
        <v>64</v>
      </c>
      <c r="B203" s="29">
        <v>44662.0</v>
      </c>
      <c r="C203" s="3">
        <v>0.625</v>
      </c>
      <c r="D203" s="74">
        <v>0.75</v>
      </c>
      <c r="E203" s="75">
        <v>31.6</v>
      </c>
      <c r="F203" s="76"/>
      <c r="G203" s="76">
        <v>24.2</v>
      </c>
      <c r="H203" s="76">
        <v>24.0</v>
      </c>
      <c r="I203" s="76">
        <v>0.5</v>
      </c>
      <c r="J203" s="76" t="s">
        <v>74</v>
      </c>
      <c r="K203" s="76">
        <v>26.1</v>
      </c>
      <c r="L203" s="76"/>
      <c r="M203" s="76"/>
      <c r="N203" s="76"/>
      <c r="O203" s="76"/>
      <c r="P203" s="77"/>
      <c r="Q203" s="78"/>
      <c r="R203" s="79"/>
      <c r="S203" s="79"/>
      <c r="T203" s="145">
        <f t="shared" si="18"/>
        <v>29.83652107</v>
      </c>
      <c r="U203" s="103">
        <f t="shared" si="1"/>
        <v>29.67652107</v>
      </c>
      <c r="V203" s="145">
        <f t="shared" si="19"/>
        <v>30.19655962</v>
      </c>
      <c r="W203" s="145">
        <f t="shared" si="20"/>
        <v>98.27782184</v>
      </c>
      <c r="X203" s="80"/>
      <c r="Y203" s="81"/>
      <c r="Z203" s="82">
        <v>2.0</v>
      </c>
      <c r="AA203" s="82">
        <v>1.0</v>
      </c>
      <c r="AB203" s="82">
        <v>3.0</v>
      </c>
      <c r="AC203" s="83">
        <v>3.0</v>
      </c>
      <c r="AD203" s="78"/>
    </row>
    <row r="204" ht="15.75" customHeight="1">
      <c r="A204" s="8" t="s">
        <v>68</v>
      </c>
      <c r="B204" s="113">
        <v>44663.0</v>
      </c>
      <c r="C204" s="10">
        <v>0.375</v>
      </c>
      <c r="D204" s="84">
        <v>0.5</v>
      </c>
      <c r="E204" s="85">
        <v>31.8</v>
      </c>
      <c r="F204" s="86">
        <v>21.6</v>
      </c>
      <c r="G204" s="86">
        <v>26.8</v>
      </c>
      <c r="H204" s="86">
        <v>25.6</v>
      </c>
      <c r="I204" s="86">
        <v>0.6</v>
      </c>
      <c r="J204" s="86" t="s">
        <v>61</v>
      </c>
      <c r="K204" s="86">
        <v>26.5</v>
      </c>
      <c r="L204" s="86">
        <v>22.5</v>
      </c>
      <c r="M204" s="86"/>
      <c r="N204" s="86">
        <v>100.5</v>
      </c>
      <c r="O204" s="86" t="s">
        <v>71</v>
      </c>
      <c r="P204" s="87"/>
      <c r="Q204" s="102">
        <f>E206</f>
        <v>32.2</v>
      </c>
      <c r="R204" s="103">
        <f>F204</f>
        <v>21.6</v>
      </c>
      <c r="S204" s="103">
        <f>(Q204+R204)/2</f>
        <v>26.9</v>
      </c>
      <c r="T204" s="103">
        <f t="shared" si="18"/>
        <v>32.82468122</v>
      </c>
      <c r="U204" s="103">
        <f t="shared" si="1"/>
        <v>31.86468122</v>
      </c>
      <c r="V204" s="103">
        <f t="shared" si="19"/>
        <v>35.23385461</v>
      </c>
      <c r="W204" s="103">
        <f t="shared" si="20"/>
        <v>90.43768152</v>
      </c>
      <c r="X204" s="104"/>
      <c r="Y204" s="91"/>
      <c r="Z204" s="92">
        <v>1.0</v>
      </c>
      <c r="AA204" s="92">
        <v>1.0</v>
      </c>
      <c r="AB204" s="92">
        <v>1.0</v>
      </c>
      <c r="AC204" s="93">
        <v>2.0</v>
      </c>
      <c r="AD204" s="88"/>
    </row>
    <row r="205" ht="15.75" customHeight="1">
      <c r="A205" s="4" t="s">
        <v>68</v>
      </c>
      <c r="B205" s="29">
        <v>44663.0</v>
      </c>
      <c r="C205" s="3">
        <v>0.625</v>
      </c>
      <c r="D205" s="74">
        <v>0.75</v>
      </c>
      <c r="E205" s="75">
        <v>32.2</v>
      </c>
      <c r="F205" s="76"/>
      <c r="G205" s="76">
        <v>25.8</v>
      </c>
      <c r="H205" s="76">
        <v>25.2</v>
      </c>
      <c r="I205" s="76">
        <v>0.1</v>
      </c>
      <c r="J205" s="76" t="s">
        <v>81</v>
      </c>
      <c r="K205" s="76">
        <v>26.8</v>
      </c>
      <c r="L205" s="76"/>
      <c r="M205" s="76"/>
      <c r="N205" s="76">
        <v>100.5</v>
      </c>
      <c r="O205" s="76">
        <v>72.28</v>
      </c>
      <c r="P205" s="77"/>
      <c r="Q205" s="78"/>
      <c r="R205" s="79"/>
      <c r="S205" s="79"/>
      <c r="T205" s="145">
        <f t="shared" si="18"/>
        <v>32.05419006</v>
      </c>
      <c r="U205" s="103">
        <f t="shared" si="1"/>
        <v>31.57419006</v>
      </c>
      <c r="V205" s="145">
        <f t="shared" si="19"/>
        <v>33.21594473</v>
      </c>
      <c r="W205" s="145">
        <f t="shared" si="20"/>
        <v>95.05732958</v>
      </c>
      <c r="X205" s="80"/>
      <c r="Y205" s="81"/>
      <c r="Z205" s="82">
        <v>1.0</v>
      </c>
      <c r="AA205" s="82">
        <v>1.0</v>
      </c>
      <c r="AB205" s="82">
        <v>1.0</v>
      </c>
      <c r="AC205" s="83">
        <v>2.0</v>
      </c>
      <c r="AD205" s="78"/>
    </row>
    <row r="206" ht="15.75" customHeight="1">
      <c r="A206" s="8" t="s">
        <v>38</v>
      </c>
      <c r="B206" s="9">
        <v>44664.0</v>
      </c>
      <c r="C206" s="10">
        <v>0.375</v>
      </c>
      <c r="D206" s="84">
        <v>0.5</v>
      </c>
      <c r="E206" s="85">
        <v>32.2</v>
      </c>
      <c r="F206" s="86">
        <v>21.6</v>
      </c>
      <c r="G206" s="86">
        <v>26.4</v>
      </c>
      <c r="H206" s="86">
        <v>25.8</v>
      </c>
      <c r="I206" s="86">
        <v>1.5</v>
      </c>
      <c r="J206" s="86" t="s">
        <v>81</v>
      </c>
      <c r="K206" s="86">
        <v>28.5</v>
      </c>
      <c r="L206" s="86">
        <v>2.75</v>
      </c>
      <c r="M206" s="86"/>
      <c r="N206" s="86">
        <v>71.82</v>
      </c>
      <c r="O206" s="86"/>
      <c r="P206" s="87"/>
      <c r="Q206" s="102">
        <f>E208</f>
        <v>32.2</v>
      </c>
      <c r="R206" s="103">
        <f>F206</f>
        <v>21.6</v>
      </c>
      <c r="S206" s="103">
        <f>(Q206+R206)/2</f>
        <v>26.9</v>
      </c>
      <c r="T206" s="103">
        <f t="shared" si="18"/>
        <v>33.21594473</v>
      </c>
      <c r="U206" s="103">
        <f t="shared" si="1"/>
        <v>32.73594473</v>
      </c>
      <c r="V206" s="103">
        <f t="shared" si="19"/>
        <v>34.41422945</v>
      </c>
      <c r="W206" s="103">
        <f t="shared" si="20"/>
        <v>95.1232826</v>
      </c>
      <c r="X206" s="104">
        <f>O205+L206-N206</f>
        <v>3.21</v>
      </c>
      <c r="Y206" s="91"/>
      <c r="Z206" s="92">
        <v>1.0</v>
      </c>
      <c r="AA206" s="92">
        <v>1.0</v>
      </c>
      <c r="AB206" s="92">
        <v>3.0</v>
      </c>
      <c r="AC206" s="93">
        <v>2.0</v>
      </c>
      <c r="AD206" s="88"/>
    </row>
    <row r="207" ht="15.75" customHeight="1">
      <c r="A207" s="4" t="s">
        <v>38</v>
      </c>
      <c r="B207" s="29">
        <v>44664.0</v>
      </c>
      <c r="C207" s="3">
        <v>0.625</v>
      </c>
      <c r="D207" s="74">
        <v>0.75</v>
      </c>
      <c r="E207" s="75">
        <v>32.2</v>
      </c>
      <c r="F207" s="76"/>
      <c r="G207" s="76">
        <v>27.0</v>
      </c>
      <c r="H207" s="82">
        <v>25.9</v>
      </c>
      <c r="I207" s="76">
        <v>0.5</v>
      </c>
      <c r="J207" s="76" t="s">
        <v>65</v>
      </c>
      <c r="K207" s="76">
        <v>28.4</v>
      </c>
      <c r="L207" s="76"/>
      <c r="M207" s="76"/>
      <c r="N207" s="76"/>
      <c r="O207" s="76"/>
      <c r="P207" s="77"/>
      <c r="Q207" s="78"/>
      <c r="R207" s="79"/>
      <c r="S207" s="79"/>
      <c r="T207" s="145">
        <f t="shared" si="18"/>
        <v>33.41309631</v>
      </c>
      <c r="U207" s="103">
        <f t="shared" si="1"/>
        <v>32.53309631</v>
      </c>
      <c r="V207" s="145">
        <f t="shared" si="19"/>
        <v>35.65000614</v>
      </c>
      <c r="W207" s="145">
        <f t="shared" si="20"/>
        <v>91.25691643</v>
      </c>
      <c r="X207" s="80"/>
      <c r="Y207" s="81"/>
      <c r="Z207" s="82">
        <v>1.0</v>
      </c>
      <c r="AA207" s="82">
        <v>1.0</v>
      </c>
      <c r="AB207" s="82">
        <v>3.0</v>
      </c>
      <c r="AC207" s="83">
        <v>3.0</v>
      </c>
      <c r="AD207" s="78"/>
    </row>
    <row r="208" ht="15.75" customHeight="1">
      <c r="A208" s="8" t="s">
        <v>48</v>
      </c>
      <c r="B208" s="9">
        <v>44665.0</v>
      </c>
      <c r="C208" s="10">
        <v>0.375</v>
      </c>
      <c r="D208" s="84">
        <v>0.5</v>
      </c>
      <c r="E208" s="85">
        <v>32.2</v>
      </c>
      <c r="F208" s="86">
        <v>20.4</v>
      </c>
      <c r="G208" s="86">
        <v>27.2</v>
      </c>
      <c r="H208" s="86">
        <v>27.0</v>
      </c>
      <c r="I208" s="86">
        <v>1.8</v>
      </c>
      <c r="J208" s="86" t="s">
        <v>81</v>
      </c>
      <c r="K208" s="86">
        <v>27.9</v>
      </c>
      <c r="L208" s="86">
        <v>14.5</v>
      </c>
      <c r="M208" s="86"/>
      <c r="N208" s="86">
        <v>79.62</v>
      </c>
      <c r="O208" s="86"/>
      <c r="P208" s="87"/>
      <c r="Q208" s="102">
        <f>E210</f>
        <v>32.8</v>
      </c>
      <c r="R208" s="103">
        <f>F208</f>
        <v>20.4</v>
      </c>
      <c r="S208" s="103">
        <f>(Q208+R208)/2</f>
        <v>26.6</v>
      </c>
      <c r="T208" s="103">
        <f t="shared" si="18"/>
        <v>35.65000614</v>
      </c>
      <c r="U208" s="103">
        <f t="shared" si="1"/>
        <v>35.49000614</v>
      </c>
      <c r="V208" s="103">
        <f t="shared" si="19"/>
        <v>36.07043238</v>
      </c>
      <c r="W208" s="103">
        <f t="shared" si="20"/>
        <v>98.39085312</v>
      </c>
      <c r="X208" s="104">
        <f>N206+L208-N208</f>
        <v>6.7</v>
      </c>
      <c r="Y208" s="91"/>
      <c r="Z208" s="92">
        <v>1.0</v>
      </c>
      <c r="AA208" s="92">
        <v>1.0</v>
      </c>
      <c r="AB208" s="92">
        <v>1.0</v>
      </c>
      <c r="AC208" s="93">
        <v>2.0</v>
      </c>
      <c r="AD208" s="88"/>
    </row>
    <row r="209" ht="15.75" customHeight="1">
      <c r="A209" s="4" t="s">
        <v>48</v>
      </c>
      <c r="B209" s="29">
        <v>44665.0</v>
      </c>
      <c r="C209" s="3">
        <v>0.625</v>
      </c>
      <c r="D209" s="74">
        <v>0.75</v>
      </c>
      <c r="E209" s="75">
        <v>32.6</v>
      </c>
      <c r="F209" s="76"/>
      <c r="G209" s="76">
        <v>24.2</v>
      </c>
      <c r="H209" s="76">
        <v>24.0</v>
      </c>
      <c r="I209" s="76">
        <v>1.7</v>
      </c>
      <c r="J209" s="76" t="s">
        <v>74</v>
      </c>
      <c r="K209" s="76">
        <v>27.8</v>
      </c>
      <c r="L209" s="76"/>
      <c r="M209" s="76"/>
      <c r="N209" s="76"/>
      <c r="O209" s="76"/>
      <c r="P209" s="77"/>
      <c r="Q209" s="78"/>
      <c r="R209" s="79"/>
      <c r="S209" s="79"/>
      <c r="T209" s="145">
        <f t="shared" si="18"/>
        <v>29.83652107</v>
      </c>
      <c r="U209" s="103">
        <f t="shared" si="1"/>
        <v>29.67652107</v>
      </c>
      <c r="V209" s="145">
        <f t="shared" si="19"/>
        <v>30.19655962</v>
      </c>
      <c r="W209" s="145">
        <f t="shared" si="20"/>
        <v>98.27782184</v>
      </c>
      <c r="X209" s="79"/>
      <c r="Y209" s="81"/>
      <c r="Z209" s="82">
        <v>2.0</v>
      </c>
      <c r="AA209" s="82">
        <v>1.0</v>
      </c>
      <c r="AB209" s="82">
        <v>2.0</v>
      </c>
      <c r="AC209" s="83">
        <v>2.0</v>
      </c>
      <c r="AD209" s="78"/>
    </row>
    <row r="210" ht="15.75" customHeight="1">
      <c r="A210" s="8" t="s">
        <v>53</v>
      </c>
      <c r="B210" s="9">
        <v>44666.0</v>
      </c>
      <c r="C210" s="10">
        <v>0.375</v>
      </c>
      <c r="D210" s="84">
        <v>0.5</v>
      </c>
      <c r="E210" s="85">
        <v>32.8</v>
      </c>
      <c r="F210" s="86">
        <v>21.4</v>
      </c>
      <c r="G210" s="86">
        <v>28.2</v>
      </c>
      <c r="H210" s="86">
        <v>26.4</v>
      </c>
      <c r="I210" s="86">
        <v>1.0</v>
      </c>
      <c r="J210" s="86" t="s">
        <v>81</v>
      </c>
      <c r="K210" s="86">
        <v>28.5</v>
      </c>
      <c r="L210" s="86">
        <v>14.75</v>
      </c>
      <c r="M210" s="86"/>
      <c r="N210" s="86">
        <v>87.2</v>
      </c>
      <c r="O210" s="86">
        <v>66.55</v>
      </c>
      <c r="P210" s="87"/>
      <c r="Q210" s="102">
        <f>E212</f>
        <v>32</v>
      </c>
      <c r="R210" s="103">
        <f>F210</f>
        <v>21.4</v>
      </c>
      <c r="S210" s="103">
        <f>(Q210+R210)/2</f>
        <v>26.7</v>
      </c>
      <c r="T210" s="103">
        <f t="shared" si="18"/>
        <v>34.41422945</v>
      </c>
      <c r="U210" s="103">
        <f t="shared" si="1"/>
        <v>32.97422945</v>
      </c>
      <c r="V210" s="103">
        <f t="shared" si="19"/>
        <v>38.23798312</v>
      </c>
      <c r="W210" s="103">
        <f t="shared" si="20"/>
        <v>86.23422775</v>
      </c>
      <c r="X210" s="104">
        <f>N208+L210-N210</f>
        <v>7.17</v>
      </c>
      <c r="Y210" s="91"/>
      <c r="Z210" s="92">
        <v>1.0</v>
      </c>
      <c r="AA210" s="92">
        <v>1.0</v>
      </c>
      <c r="AB210" s="92">
        <v>1.0</v>
      </c>
      <c r="AC210" s="93">
        <v>2.0</v>
      </c>
      <c r="AD210" s="88"/>
    </row>
    <row r="211" ht="15.75" customHeight="1">
      <c r="A211" s="4" t="s">
        <v>53</v>
      </c>
      <c r="B211" s="29">
        <v>44666.0</v>
      </c>
      <c r="C211" s="3">
        <v>0.625</v>
      </c>
      <c r="D211" s="74">
        <v>0.75</v>
      </c>
      <c r="E211" s="75">
        <v>31.8</v>
      </c>
      <c r="F211" s="76"/>
      <c r="G211" s="76">
        <v>24.7</v>
      </c>
      <c r="H211" s="76">
        <v>23.8</v>
      </c>
      <c r="I211" s="76">
        <v>0.2</v>
      </c>
      <c r="J211" s="76" t="s">
        <v>65</v>
      </c>
      <c r="K211" s="76">
        <v>27.2</v>
      </c>
      <c r="L211" s="76"/>
      <c r="M211" s="76"/>
      <c r="N211" s="76"/>
      <c r="O211" s="76"/>
      <c r="P211" s="77"/>
      <c r="Q211" s="78"/>
      <c r="R211" s="79"/>
      <c r="S211" s="79"/>
      <c r="T211" s="145">
        <f t="shared" si="18"/>
        <v>29.48023358</v>
      </c>
      <c r="U211" s="103">
        <f t="shared" si="1"/>
        <v>28.76023358</v>
      </c>
      <c r="V211" s="145">
        <f t="shared" si="19"/>
        <v>31.11328566</v>
      </c>
      <c r="W211" s="145">
        <f t="shared" si="20"/>
        <v>92.43714694</v>
      </c>
      <c r="X211" s="80"/>
      <c r="Y211" s="81"/>
      <c r="Z211" s="82">
        <v>2.0</v>
      </c>
      <c r="AA211" s="82">
        <v>1.0</v>
      </c>
      <c r="AB211" s="82">
        <v>3.0</v>
      </c>
      <c r="AC211" s="83">
        <v>3.0</v>
      </c>
      <c r="AD211" s="78"/>
    </row>
    <row r="212" ht="15.75" customHeight="1">
      <c r="A212" s="8" t="s">
        <v>58</v>
      </c>
      <c r="B212" s="9">
        <v>44667.0</v>
      </c>
      <c r="C212" s="10">
        <v>0.375</v>
      </c>
      <c r="D212" s="84">
        <v>0.5</v>
      </c>
      <c r="E212" s="85">
        <v>32.0</v>
      </c>
      <c r="F212" s="86">
        <v>21.2</v>
      </c>
      <c r="G212" s="86">
        <v>28.8</v>
      </c>
      <c r="H212" s="86">
        <v>27.0</v>
      </c>
      <c r="I212" s="86">
        <v>1.7</v>
      </c>
      <c r="J212" s="86" t="s">
        <v>81</v>
      </c>
      <c r="K212" s="86">
        <v>28.5</v>
      </c>
      <c r="L212" s="86">
        <v>32.75</v>
      </c>
      <c r="N212" s="86">
        <v>91.91</v>
      </c>
      <c r="O212" s="86">
        <v>68.27</v>
      </c>
      <c r="P212" s="87"/>
      <c r="Q212" s="102">
        <f>E214</f>
        <v>32</v>
      </c>
      <c r="R212" s="103">
        <f>F212</f>
        <v>21.2</v>
      </c>
      <c r="S212" s="103">
        <f>(Q212+R212)/2</f>
        <v>26.6</v>
      </c>
      <c r="T212" s="103">
        <f t="shared" si="18"/>
        <v>35.65000614</v>
      </c>
      <c r="U212" s="103">
        <f t="shared" si="1"/>
        <v>34.21000614</v>
      </c>
      <c r="V212" s="103">
        <f t="shared" si="19"/>
        <v>39.59220806</v>
      </c>
      <c r="W212" s="103">
        <f t="shared" si="20"/>
        <v>86.40590615</v>
      </c>
      <c r="X212" s="104">
        <f>O210+L212-N212</f>
        <v>7.39</v>
      </c>
      <c r="Y212" s="91"/>
      <c r="Z212" s="92">
        <v>1.0</v>
      </c>
      <c r="AA212" s="92">
        <v>1.0</v>
      </c>
      <c r="AB212" s="92">
        <v>2.0</v>
      </c>
      <c r="AC212" s="93">
        <v>3.0</v>
      </c>
      <c r="AD212" s="88"/>
    </row>
    <row r="213" ht="15.75" customHeight="1">
      <c r="A213" s="4" t="s">
        <v>58</v>
      </c>
      <c r="B213" s="29">
        <v>44667.0</v>
      </c>
      <c r="C213" s="3">
        <v>0.625</v>
      </c>
      <c r="D213" s="74">
        <v>0.75</v>
      </c>
      <c r="E213" s="75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7"/>
      <c r="Q213" s="78"/>
      <c r="R213" s="79"/>
      <c r="S213" s="79"/>
      <c r="T213" s="79"/>
      <c r="U213" s="103" t="str">
        <f t="shared" si="1"/>
        <v/>
      </c>
      <c r="V213" s="79"/>
      <c r="W213" s="79"/>
      <c r="X213" s="80"/>
      <c r="Y213" s="81"/>
      <c r="Z213" s="82"/>
      <c r="AA213" s="82"/>
      <c r="AB213" s="82"/>
      <c r="AC213" s="83"/>
      <c r="AD213" s="78"/>
    </row>
    <row r="214" ht="15.75" customHeight="1">
      <c r="A214" s="8" t="s">
        <v>60</v>
      </c>
      <c r="B214" s="9">
        <v>44668.0</v>
      </c>
      <c r="C214" s="10">
        <v>0.375</v>
      </c>
      <c r="D214" s="84">
        <v>0.5</v>
      </c>
      <c r="E214" s="85">
        <v>32.0</v>
      </c>
      <c r="F214" s="86">
        <v>21.2</v>
      </c>
      <c r="G214" s="86">
        <v>27.8</v>
      </c>
      <c r="H214" s="86">
        <v>26.4</v>
      </c>
      <c r="I214" s="86">
        <v>0.6</v>
      </c>
      <c r="J214" s="86" t="s">
        <v>81</v>
      </c>
      <c r="K214" s="86">
        <v>29.4</v>
      </c>
      <c r="L214" s="86">
        <v>32.75</v>
      </c>
      <c r="M214" s="86"/>
      <c r="N214" s="86">
        <v>92.92</v>
      </c>
      <c r="O214" s="86">
        <v>67.25</v>
      </c>
      <c r="P214" s="87"/>
      <c r="Q214" s="102">
        <f>E216</f>
        <v>31</v>
      </c>
      <c r="R214" s="103">
        <f>F214</f>
        <v>21.2</v>
      </c>
      <c r="S214" s="103">
        <f>(Q214+R214)/2</f>
        <v>26.1</v>
      </c>
      <c r="T214" s="103">
        <f>IF(H214="","",6.1078*(10^(((7.5*H214)/(237.3+H214)))))</f>
        <v>34.41422945</v>
      </c>
      <c r="U214" s="103">
        <f t="shared" si="1"/>
        <v>33.29422945</v>
      </c>
      <c r="V214" s="103">
        <f>IF(G214="","",6.1078*(10^(((7.5*G214)/(237.3+G214)))))</f>
        <v>37.3577292</v>
      </c>
      <c r="W214" s="103">
        <f>IF(V214="","",(U214/V214)*100)</f>
        <v>89.12273354</v>
      </c>
      <c r="X214" s="104">
        <f>O212+L214-N214</f>
        <v>8.1</v>
      </c>
      <c r="Y214" s="91"/>
      <c r="Z214" s="92">
        <v>1.0</v>
      </c>
      <c r="AA214" s="92">
        <v>1.0</v>
      </c>
      <c r="AB214" s="92">
        <v>3.0</v>
      </c>
      <c r="AC214" s="93">
        <v>2.0</v>
      </c>
      <c r="AD214" s="88"/>
    </row>
    <row r="215" ht="15.75" customHeight="1">
      <c r="A215" s="4" t="s">
        <v>60</v>
      </c>
      <c r="B215" s="29">
        <v>44668.0</v>
      </c>
      <c r="C215" s="3">
        <v>0.625</v>
      </c>
      <c r="D215" s="74">
        <v>0.75</v>
      </c>
      <c r="E215" s="75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7"/>
      <c r="Q215" s="78"/>
      <c r="R215" s="79"/>
      <c r="S215" s="79"/>
      <c r="T215" s="79"/>
      <c r="U215" s="103" t="str">
        <f t="shared" si="1"/>
        <v/>
      </c>
      <c r="V215" s="79"/>
      <c r="W215" s="79"/>
      <c r="X215" s="80"/>
      <c r="Y215" s="81"/>
      <c r="Z215" s="82"/>
      <c r="AA215" s="82"/>
      <c r="AB215" s="82"/>
      <c r="AC215" s="83"/>
      <c r="AD215" s="78"/>
    </row>
    <row r="216" ht="15.75" customHeight="1">
      <c r="A216" s="8" t="s">
        <v>64</v>
      </c>
      <c r="B216" s="9">
        <v>44669.0</v>
      </c>
      <c r="C216" s="10">
        <v>0.375</v>
      </c>
      <c r="D216" s="84">
        <v>0.5</v>
      </c>
      <c r="E216" s="85">
        <v>31.0</v>
      </c>
      <c r="F216" s="86">
        <v>22.0</v>
      </c>
      <c r="G216" s="86">
        <v>27.2</v>
      </c>
      <c r="H216" s="86">
        <v>26.0</v>
      </c>
      <c r="I216" s="86">
        <v>0.1</v>
      </c>
      <c r="J216" s="86" t="s">
        <v>74</v>
      </c>
      <c r="K216" s="86">
        <v>26.2</v>
      </c>
      <c r="L216" s="86">
        <v>1.0</v>
      </c>
      <c r="M216" s="86"/>
      <c r="N216" s="86">
        <v>65.12</v>
      </c>
      <c r="O216" s="86">
        <v>72.02</v>
      </c>
      <c r="P216" s="87"/>
      <c r="Q216" s="102">
        <f>E218</f>
        <v>33.2</v>
      </c>
      <c r="R216" s="103">
        <f>F216</f>
        <v>22</v>
      </c>
      <c r="S216" s="103">
        <f>(Q216+R216)/2</f>
        <v>27.6</v>
      </c>
      <c r="T216" s="103">
        <f t="shared" ref="T216:T226" si="21">IF(H216="","",6.1078*(10^(((7.5*H216)/(237.3+H216)))))</f>
        <v>33.61126698</v>
      </c>
      <c r="U216" s="103">
        <f t="shared" si="1"/>
        <v>32.65126698</v>
      </c>
      <c r="V216" s="103">
        <f t="shared" ref="V216:V226" si="22">IF(G216="","",6.1078*(10^(((7.5*G216)/(237.3+G216)))))</f>
        <v>36.07043238</v>
      </c>
      <c r="W216" s="103">
        <f t="shared" ref="W216:W226" si="23">IF(V216="","",(U216/V216)*100)</f>
        <v>90.52086385</v>
      </c>
      <c r="X216" s="104">
        <f>O214+L216-N216</f>
        <v>3.13</v>
      </c>
      <c r="Y216" s="91"/>
      <c r="Z216" s="92">
        <v>1.0</v>
      </c>
      <c r="AA216" s="92">
        <v>1.0</v>
      </c>
      <c r="AB216" s="92">
        <v>2.0</v>
      </c>
      <c r="AC216" s="93">
        <v>2.0</v>
      </c>
      <c r="AD216" s="88"/>
    </row>
    <row r="217" ht="15.75" customHeight="1">
      <c r="A217" s="4" t="s">
        <v>64</v>
      </c>
      <c r="B217" s="29">
        <v>44669.0</v>
      </c>
      <c r="C217" s="3">
        <v>0.625</v>
      </c>
      <c r="D217" s="74">
        <v>0.75</v>
      </c>
      <c r="E217" s="75">
        <v>33.2</v>
      </c>
      <c r="F217" s="76"/>
      <c r="G217" s="76">
        <v>25.6</v>
      </c>
      <c r="H217" s="76">
        <v>25.2</v>
      </c>
      <c r="I217" s="76">
        <v>3.3</v>
      </c>
      <c r="J217" s="76" t="s">
        <v>61</v>
      </c>
      <c r="K217" s="76">
        <v>26.8</v>
      </c>
      <c r="L217" s="76"/>
      <c r="M217" s="76"/>
      <c r="N217" s="76"/>
      <c r="O217" s="76"/>
      <c r="P217" s="77"/>
      <c r="Q217" s="78"/>
      <c r="R217" s="79"/>
      <c r="S217" s="79"/>
      <c r="T217" s="145">
        <f t="shared" si="21"/>
        <v>32.05419006</v>
      </c>
      <c r="U217" s="103">
        <f t="shared" si="1"/>
        <v>31.73419006</v>
      </c>
      <c r="V217" s="145">
        <f t="shared" si="22"/>
        <v>32.82468122</v>
      </c>
      <c r="W217" s="145">
        <f t="shared" si="23"/>
        <v>96.67783169</v>
      </c>
      <c r="X217" s="80"/>
      <c r="Y217" s="81"/>
      <c r="Z217" s="82">
        <v>3.0</v>
      </c>
      <c r="AA217" s="82">
        <v>1.0</v>
      </c>
      <c r="AB217" s="82">
        <v>3.0</v>
      </c>
      <c r="AC217" s="83">
        <v>3.0</v>
      </c>
      <c r="AD217" s="78"/>
    </row>
    <row r="218" ht="15.75" customHeight="1">
      <c r="A218" s="8" t="s">
        <v>68</v>
      </c>
      <c r="B218" s="9">
        <v>44670.0</v>
      </c>
      <c r="C218" s="10">
        <v>0.375</v>
      </c>
      <c r="D218" s="84">
        <v>0.5</v>
      </c>
      <c r="E218" s="85">
        <v>33.2</v>
      </c>
      <c r="F218" s="86">
        <v>21.6</v>
      </c>
      <c r="G218" s="86">
        <v>27.4</v>
      </c>
      <c r="H218" s="86">
        <v>26.2</v>
      </c>
      <c r="I218" s="86">
        <v>0.7</v>
      </c>
      <c r="J218" s="86" t="s">
        <v>81</v>
      </c>
      <c r="K218" s="86">
        <v>29.0</v>
      </c>
      <c r="L218" s="86">
        <v>10.0</v>
      </c>
      <c r="M218" s="86"/>
      <c r="N218" s="86">
        <v>76.12</v>
      </c>
      <c r="O218" s="86"/>
      <c r="P218" s="87"/>
      <c r="Q218" s="102">
        <f>E220</f>
        <v>33.4</v>
      </c>
      <c r="R218" s="103">
        <f>F218</f>
        <v>21.6</v>
      </c>
      <c r="S218" s="103">
        <f>(Q218+R218)/2</f>
        <v>27.5</v>
      </c>
      <c r="T218" s="103">
        <f t="shared" si="21"/>
        <v>34.01068335</v>
      </c>
      <c r="U218" s="103">
        <f t="shared" si="1"/>
        <v>33.05068335</v>
      </c>
      <c r="V218" s="103">
        <f t="shared" si="22"/>
        <v>36.49517019</v>
      </c>
      <c r="W218" s="103">
        <f t="shared" si="23"/>
        <v>90.56180086</v>
      </c>
      <c r="X218" s="104">
        <f>O216+L218-N218</f>
        <v>5.9</v>
      </c>
      <c r="Y218" s="91"/>
      <c r="Z218" s="92">
        <v>1.0</v>
      </c>
      <c r="AA218" s="92">
        <v>1.0</v>
      </c>
      <c r="AB218" s="92">
        <v>2.0</v>
      </c>
      <c r="AC218" s="93">
        <v>2.0</v>
      </c>
      <c r="AD218" s="88"/>
    </row>
    <row r="219" ht="15.75" customHeight="1">
      <c r="A219" s="4" t="s">
        <v>68</v>
      </c>
      <c r="B219" s="29">
        <v>44670.0</v>
      </c>
      <c r="C219" s="3">
        <v>0.625</v>
      </c>
      <c r="D219" s="74">
        <v>0.75</v>
      </c>
      <c r="E219" s="75">
        <v>33.4</v>
      </c>
      <c r="F219" s="76"/>
      <c r="G219" s="76">
        <v>32.0</v>
      </c>
      <c r="H219" s="76">
        <v>28.8</v>
      </c>
      <c r="I219" s="76">
        <v>0.1</v>
      </c>
      <c r="J219" s="152" t="s">
        <v>61</v>
      </c>
      <c r="K219" s="76">
        <v>27.8</v>
      </c>
      <c r="L219" s="76"/>
      <c r="M219" s="76"/>
      <c r="N219" s="76"/>
      <c r="O219" s="76"/>
      <c r="P219" s="77"/>
      <c r="Q219" s="78"/>
      <c r="R219" s="79"/>
      <c r="S219" s="79"/>
      <c r="T219" s="145">
        <f t="shared" si="21"/>
        <v>39.59220806</v>
      </c>
      <c r="U219" s="103">
        <f t="shared" si="1"/>
        <v>37.03220806</v>
      </c>
      <c r="V219" s="145">
        <f t="shared" si="22"/>
        <v>47.54274065</v>
      </c>
      <c r="W219" s="145">
        <f t="shared" si="23"/>
        <v>77.8924554</v>
      </c>
      <c r="X219" s="80"/>
      <c r="Y219" s="81"/>
      <c r="Z219" s="82">
        <v>1.0</v>
      </c>
      <c r="AA219" s="82">
        <v>1.0</v>
      </c>
      <c r="AB219" s="82">
        <v>2.0</v>
      </c>
      <c r="AC219" s="83">
        <v>2.0</v>
      </c>
      <c r="AD219" s="78"/>
    </row>
    <row r="220" ht="15.75" customHeight="1">
      <c r="A220" s="8" t="s">
        <v>38</v>
      </c>
      <c r="B220" s="9">
        <v>44671.0</v>
      </c>
      <c r="C220" s="10">
        <v>0.375</v>
      </c>
      <c r="D220" s="84">
        <v>0.5</v>
      </c>
      <c r="E220" s="85">
        <v>33.4</v>
      </c>
      <c r="F220" s="86">
        <v>22.0</v>
      </c>
      <c r="G220" s="86">
        <v>28.6</v>
      </c>
      <c r="H220" s="86">
        <v>27.0</v>
      </c>
      <c r="I220" s="86">
        <v>2.7</v>
      </c>
      <c r="J220" s="86" t="s">
        <v>81</v>
      </c>
      <c r="K220" s="86">
        <v>32.4</v>
      </c>
      <c r="L220" s="86">
        <v>0.75</v>
      </c>
      <c r="M220" s="86"/>
      <c r="N220" s="86">
        <v>73.42</v>
      </c>
      <c r="O220" s="86"/>
      <c r="P220" s="87"/>
      <c r="Q220" s="102">
        <f>E222</f>
        <v>33.8</v>
      </c>
      <c r="R220" s="103">
        <f>F220</f>
        <v>22</v>
      </c>
      <c r="S220" s="103">
        <f>(Q220+R220)/2</f>
        <v>27.9</v>
      </c>
      <c r="T220" s="103">
        <f t="shared" si="21"/>
        <v>35.65000614</v>
      </c>
      <c r="U220" s="103">
        <f t="shared" si="1"/>
        <v>34.37000614</v>
      </c>
      <c r="V220" s="103">
        <f t="shared" si="22"/>
        <v>39.13623594</v>
      </c>
      <c r="W220" s="103">
        <f t="shared" si="23"/>
        <v>87.82144045</v>
      </c>
      <c r="X220" s="104">
        <f>N218+L220-N220</f>
        <v>3.45</v>
      </c>
      <c r="Y220" s="91"/>
      <c r="Z220" s="92">
        <v>1.0</v>
      </c>
      <c r="AA220" s="92">
        <v>1.0</v>
      </c>
      <c r="AB220" s="92">
        <v>2.0</v>
      </c>
      <c r="AC220" s="93">
        <v>2.0</v>
      </c>
      <c r="AD220" s="88"/>
    </row>
    <row r="221" ht="15.75" customHeight="1">
      <c r="A221" s="4" t="s">
        <v>38</v>
      </c>
      <c r="B221" s="29">
        <v>44671.0</v>
      </c>
      <c r="C221" s="3">
        <v>0.625</v>
      </c>
      <c r="D221" s="74">
        <v>0.75</v>
      </c>
      <c r="E221" s="75">
        <v>32.6</v>
      </c>
      <c r="F221" s="76"/>
      <c r="G221" s="76">
        <v>32.2</v>
      </c>
      <c r="H221" s="76">
        <v>28.8</v>
      </c>
      <c r="I221" s="76">
        <v>1.6</v>
      </c>
      <c r="J221" s="76" t="s">
        <v>74</v>
      </c>
      <c r="K221" s="76">
        <v>28.6</v>
      </c>
      <c r="L221" s="76"/>
      <c r="M221" s="76"/>
      <c r="N221" s="76"/>
      <c r="O221" s="76"/>
      <c r="P221" s="77"/>
      <c r="Q221" s="78"/>
      <c r="R221" s="79"/>
      <c r="S221" s="79"/>
      <c r="T221" s="145">
        <f t="shared" si="21"/>
        <v>39.59220806</v>
      </c>
      <c r="U221" s="103">
        <f t="shared" si="1"/>
        <v>36.87220806</v>
      </c>
      <c r="V221" s="145">
        <f t="shared" si="22"/>
        <v>48.08268417</v>
      </c>
      <c r="W221" s="145">
        <f t="shared" si="23"/>
        <v>76.68500355</v>
      </c>
      <c r="X221" s="80"/>
      <c r="Y221" s="81"/>
      <c r="Z221" s="82"/>
      <c r="AA221" s="82"/>
      <c r="AB221" s="82"/>
      <c r="AC221" s="83"/>
      <c r="AD221" s="78"/>
    </row>
    <row r="222" ht="15.75" customHeight="1">
      <c r="A222" s="8" t="s">
        <v>48</v>
      </c>
      <c r="B222" s="9">
        <v>44672.0</v>
      </c>
      <c r="C222" s="10">
        <v>0.375</v>
      </c>
      <c r="D222" s="84">
        <v>0.5</v>
      </c>
      <c r="E222" s="85">
        <v>33.8</v>
      </c>
      <c r="F222" s="86">
        <v>21.2</v>
      </c>
      <c r="G222" s="86">
        <v>29.6</v>
      </c>
      <c r="H222" s="86">
        <v>27.4</v>
      </c>
      <c r="I222" s="86">
        <v>0.6</v>
      </c>
      <c r="J222" s="86" t="s">
        <v>79</v>
      </c>
      <c r="K222" s="86">
        <v>30.2</v>
      </c>
      <c r="L222" s="86">
        <v>2.25</v>
      </c>
      <c r="M222" s="86"/>
      <c r="N222" s="86">
        <v>70.38</v>
      </c>
      <c r="O222" s="86"/>
      <c r="P222" s="87"/>
      <c r="Q222" s="102">
        <f>E224</f>
        <v>32.6</v>
      </c>
      <c r="R222" s="103">
        <f>F222</f>
        <v>21.2</v>
      </c>
      <c r="S222" s="103">
        <f>(Q222+R222)/2</f>
        <v>26.9</v>
      </c>
      <c r="T222" s="103">
        <f t="shared" si="21"/>
        <v>36.49517019</v>
      </c>
      <c r="U222" s="103">
        <f t="shared" si="1"/>
        <v>34.73517019</v>
      </c>
      <c r="V222" s="103">
        <f t="shared" si="22"/>
        <v>41.46264535</v>
      </c>
      <c r="W222" s="103">
        <f t="shared" si="23"/>
        <v>83.77461181</v>
      </c>
      <c r="X222" s="104">
        <f>N220+L222-N222</f>
        <v>5.29</v>
      </c>
      <c r="Y222" s="91"/>
      <c r="Z222" s="92">
        <v>1.0</v>
      </c>
      <c r="AA222" s="92">
        <v>1.0</v>
      </c>
      <c r="AB222" s="92">
        <v>1.0</v>
      </c>
      <c r="AC222" s="93">
        <v>1.0</v>
      </c>
      <c r="AD222" s="88"/>
    </row>
    <row r="223" ht="15.75" customHeight="1">
      <c r="A223" s="4" t="s">
        <v>48</v>
      </c>
      <c r="B223" s="29">
        <v>44672.0</v>
      </c>
      <c r="C223" s="3">
        <v>0.625</v>
      </c>
      <c r="D223" s="74">
        <v>0.75</v>
      </c>
      <c r="E223" s="75">
        <v>32.6</v>
      </c>
      <c r="F223" s="76"/>
      <c r="G223" s="76">
        <v>27.8</v>
      </c>
      <c r="H223" s="76">
        <v>27.4</v>
      </c>
      <c r="I223" s="76">
        <v>0.5</v>
      </c>
      <c r="J223" s="76" t="s">
        <v>81</v>
      </c>
      <c r="K223" s="76">
        <v>26.8</v>
      </c>
      <c r="L223" s="76"/>
      <c r="M223" s="76"/>
      <c r="N223" s="76"/>
      <c r="O223" s="76"/>
      <c r="P223" s="77"/>
      <c r="Q223" s="78"/>
      <c r="R223" s="79"/>
      <c r="S223" s="79"/>
      <c r="T223" s="145">
        <f t="shared" si="21"/>
        <v>36.49517019</v>
      </c>
      <c r="U223" s="103">
        <f t="shared" si="1"/>
        <v>36.17517019</v>
      </c>
      <c r="V223" s="145">
        <f t="shared" si="22"/>
        <v>37.3577292</v>
      </c>
      <c r="W223" s="145">
        <f t="shared" si="23"/>
        <v>96.83449974</v>
      </c>
      <c r="X223" s="80"/>
      <c r="Y223" s="81"/>
      <c r="Z223" s="82">
        <v>2.0</v>
      </c>
      <c r="AA223" s="82">
        <v>1.0</v>
      </c>
      <c r="AB223" s="82">
        <v>3.0</v>
      </c>
      <c r="AC223" s="83">
        <v>3.0</v>
      </c>
      <c r="AD223" s="78"/>
    </row>
    <row r="224" ht="15.75" customHeight="1">
      <c r="A224" s="8" t="s">
        <v>53</v>
      </c>
      <c r="B224" s="9">
        <v>44673.0</v>
      </c>
      <c r="C224" s="10">
        <v>0.375</v>
      </c>
      <c r="D224" s="84">
        <v>0.5</v>
      </c>
      <c r="E224" s="85">
        <v>32.6</v>
      </c>
      <c r="F224" s="86">
        <v>22.2</v>
      </c>
      <c r="G224" s="86">
        <v>27.0</v>
      </c>
      <c r="H224" s="86">
        <v>26.0</v>
      </c>
      <c r="I224" s="86">
        <v>0.0</v>
      </c>
      <c r="J224" s="86" t="s">
        <v>70</v>
      </c>
      <c r="K224" s="86">
        <v>27.7</v>
      </c>
      <c r="L224" s="86">
        <v>10.0</v>
      </c>
      <c r="M224" s="86"/>
      <c r="N224" s="86">
        <v>76.78</v>
      </c>
      <c r="O224" s="86"/>
      <c r="P224" s="87"/>
      <c r="Q224" s="102">
        <f>E226</f>
        <v>29.6</v>
      </c>
      <c r="R224" s="103">
        <f>F224</f>
        <v>22.2</v>
      </c>
      <c r="S224" s="103">
        <f>(Q224+R224)/2</f>
        <v>25.9</v>
      </c>
      <c r="T224" s="103">
        <f t="shared" si="21"/>
        <v>33.61126698</v>
      </c>
      <c r="U224" s="103">
        <f t="shared" si="1"/>
        <v>32.81126698</v>
      </c>
      <c r="V224" s="103">
        <f t="shared" si="22"/>
        <v>35.65000614</v>
      </c>
      <c r="W224" s="103">
        <f t="shared" si="23"/>
        <v>92.03719869</v>
      </c>
      <c r="X224" s="104">
        <f>N222+L224-N224</f>
        <v>3.6</v>
      </c>
      <c r="Y224" s="91"/>
      <c r="Z224" s="92">
        <v>3.0</v>
      </c>
      <c r="AA224" s="92">
        <v>1.0</v>
      </c>
      <c r="AB224" s="92">
        <v>1.0</v>
      </c>
      <c r="AC224" s="93">
        <v>3.0</v>
      </c>
      <c r="AD224" s="88"/>
    </row>
    <row r="225" ht="15.75" customHeight="1">
      <c r="A225" s="4" t="s">
        <v>53</v>
      </c>
      <c r="B225" s="29">
        <v>44673.0</v>
      </c>
      <c r="C225" s="3">
        <v>0.625</v>
      </c>
      <c r="D225" s="74">
        <v>0.75</v>
      </c>
      <c r="E225" s="75">
        <v>29.6</v>
      </c>
      <c r="F225" s="76"/>
      <c r="G225" s="76">
        <v>26.4</v>
      </c>
      <c r="H225" s="76">
        <v>25.6</v>
      </c>
      <c r="I225" s="76">
        <v>0.3</v>
      </c>
      <c r="J225" s="76" t="s">
        <v>81</v>
      </c>
      <c r="K225" s="76">
        <v>27.3</v>
      </c>
      <c r="L225" s="76"/>
      <c r="M225" s="76"/>
      <c r="N225" s="76"/>
      <c r="O225" s="76"/>
      <c r="P225" s="77"/>
      <c r="Q225" s="78"/>
      <c r="R225" s="79"/>
      <c r="S225" s="79"/>
      <c r="T225" s="145">
        <f t="shared" si="21"/>
        <v>32.82468122</v>
      </c>
      <c r="U225" s="103">
        <f t="shared" si="1"/>
        <v>32.18468122</v>
      </c>
      <c r="V225" s="145">
        <f t="shared" si="22"/>
        <v>34.41422945</v>
      </c>
      <c r="W225" s="145">
        <f t="shared" si="23"/>
        <v>93.52143497</v>
      </c>
      <c r="X225" s="80"/>
      <c r="Y225" s="81"/>
      <c r="Z225" s="82">
        <v>1.0</v>
      </c>
      <c r="AA225" s="82">
        <v>1.0</v>
      </c>
      <c r="AB225" s="82">
        <v>3.0</v>
      </c>
      <c r="AC225" s="83">
        <v>3.0</v>
      </c>
      <c r="AD225" s="78"/>
    </row>
    <row r="226" ht="15.75" customHeight="1">
      <c r="A226" s="8" t="s">
        <v>58</v>
      </c>
      <c r="B226" s="9">
        <v>44674.0</v>
      </c>
      <c r="C226" s="10">
        <v>0.375</v>
      </c>
      <c r="D226" s="84">
        <v>0.5</v>
      </c>
      <c r="E226" s="85">
        <v>29.6</v>
      </c>
      <c r="F226" s="86">
        <v>21.0</v>
      </c>
      <c r="G226" s="86">
        <v>25.8</v>
      </c>
      <c r="H226" s="86">
        <v>25.1</v>
      </c>
      <c r="I226" s="86">
        <v>0.5</v>
      </c>
      <c r="J226" s="86" t="s">
        <v>81</v>
      </c>
      <c r="K226" s="86">
        <v>28.4</v>
      </c>
      <c r="L226" s="86">
        <v>18.5</v>
      </c>
      <c r="M226" s="86"/>
      <c r="N226" s="86">
        <v>92.46</v>
      </c>
      <c r="O226" s="86">
        <v>64.42</v>
      </c>
      <c r="P226" s="87"/>
      <c r="Q226" s="102">
        <f>E228</f>
        <v>27.6</v>
      </c>
      <c r="R226" s="103">
        <f>F226</f>
        <v>21</v>
      </c>
      <c r="S226" s="103">
        <f>(Q226+R226)/2</f>
        <v>24.3</v>
      </c>
      <c r="T226" s="103">
        <f t="shared" si="21"/>
        <v>31.86404936</v>
      </c>
      <c r="U226" s="103">
        <f t="shared" si="1"/>
        <v>31.30404936</v>
      </c>
      <c r="V226" s="103">
        <f t="shared" si="22"/>
        <v>33.21594473</v>
      </c>
      <c r="W226" s="103">
        <f t="shared" si="23"/>
        <v>94.24404337</v>
      </c>
      <c r="X226" s="104">
        <f>N224+L226-N226</f>
        <v>2.82</v>
      </c>
      <c r="Y226" s="91"/>
      <c r="Z226" s="92">
        <v>1.0</v>
      </c>
      <c r="AA226" s="92">
        <v>1.0</v>
      </c>
      <c r="AB226" s="92">
        <v>3.0</v>
      </c>
      <c r="AC226" s="93">
        <v>3.0</v>
      </c>
      <c r="AD226" s="88"/>
    </row>
    <row r="227" ht="15.75" customHeight="1">
      <c r="A227" s="4" t="s">
        <v>58</v>
      </c>
      <c r="B227" s="29">
        <v>44674.0</v>
      </c>
      <c r="C227" s="3">
        <v>0.625</v>
      </c>
      <c r="D227" s="74">
        <v>0.75</v>
      </c>
      <c r="E227" s="75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7"/>
      <c r="Q227" s="78"/>
      <c r="R227" s="79"/>
      <c r="S227" s="79"/>
      <c r="T227" s="79"/>
      <c r="U227" s="103" t="str">
        <f t="shared" si="1"/>
        <v/>
      </c>
      <c r="V227" s="79"/>
      <c r="W227" s="79"/>
      <c r="X227" s="80"/>
      <c r="Y227" s="81"/>
      <c r="Z227" s="82"/>
      <c r="AA227" s="82"/>
      <c r="AB227" s="82"/>
      <c r="AC227" s="83"/>
      <c r="AD227" s="78"/>
    </row>
    <row r="228" ht="15.75" customHeight="1">
      <c r="A228" s="8" t="s">
        <v>60</v>
      </c>
      <c r="B228" s="9">
        <v>44675.0</v>
      </c>
      <c r="C228" s="10">
        <v>0.375</v>
      </c>
      <c r="D228" s="84">
        <v>0.5</v>
      </c>
      <c r="E228" s="85">
        <v>27.6</v>
      </c>
      <c r="F228" s="86">
        <v>21.3</v>
      </c>
      <c r="G228" s="86">
        <v>26.2</v>
      </c>
      <c r="H228" s="86">
        <v>24.8</v>
      </c>
      <c r="I228" s="86">
        <v>0.8</v>
      </c>
      <c r="J228" s="86" t="s">
        <v>81</v>
      </c>
      <c r="K228" s="86">
        <v>28.4</v>
      </c>
      <c r="L228" s="86">
        <v>0.0</v>
      </c>
      <c r="M228" s="86"/>
      <c r="N228" s="86">
        <v>63.17</v>
      </c>
      <c r="O228" s="86"/>
      <c r="P228" s="87"/>
      <c r="Q228" s="102">
        <f>E230</f>
        <v>32.2</v>
      </c>
      <c r="R228" s="103">
        <f>F228</f>
        <v>21.3</v>
      </c>
      <c r="S228" s="103">
        <f>(Q228+R228)/2</f>
        <v>26.75</v>
      </c>
      <c r="T228" s="103">
        <f>IF(H228="","",6.1078*(10^(((7.5*H228)/(237.3+H228)))))</f>
        <v>31.29951528</v>
      </c>
      <c r="U228" s="103">
        <f t="shared" si="1"/>
        <v>30.17951528</v>
      </c>
      <c r="V228" s="103">
        <f>IF(G228="","",6.1078*(10^(((7.5*G228)/(237.3+G228)))))</f>
        <v>34.01068335</v>
      </c>
      <c r="W228" s="103">
        <f>IF(V228="","",(U228/V228)*100)</f>
        <v>88.73539815</v>
      </c>
      <c r="X228" s="104">
        <f>O226+L228-N228</f>
        <v>1.25</v>
      </c>
      <c r="Y228" s="91"/>
      <c r="Z228" s="92">
        <v>1.0</v>
      </c>
      <c r="AA228" s="92">
        <v>1.0</v>
      </c>
      <c r="AB228" s="92">
        <v>3.0</v>
      </c>
      <c r="AC228" s="93">
        <v>3.0</v>
      </c>
      <c r="AD228" s="88"/>
    </row>
    <row r="229" ht="15.75" customHeight="1">
      <c r="A229" s="4" t="s">
        <v>60</v>
      </c>
      <c r="B229" s="29">
        <v>44675.0</v>
      </c>
      <c r="C229" s="3">
        <v>0.625</v>
      </c>
      <c r="D229" s="74">
        <v>0.75</v>
      </c>
      <c r="E229" s="75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7"/>
      <c r="Q229" s="78"/>
      <c r="R229" s="79"/>
      <c r="S229" s="79"/>
      <c r="T229" s="79"/>
      <c r="U229" s="103" t="str">
        <f t="shared" si="1"/>
        <v/>
      </c>
      <c r="V229" s="79"/>
      <c r="W229" s="79"/>
      <c r="X229" s="80"/>
      <c r="Y229" s="81"/>
      <c r="Z229" s="82"/>
      <c r="AA229" s="82"/>
      <c r="AB229" s="82"/>
      <c r="AC229" s="83"/>
      <c r="AD229" s="78"/>
    </row>
    <row r="230" ht="15.75" customHeight="1">
      <c r="A230" s="8" t="s">
        <v>64</v>
      </c>
      <c r="B230" s="9">
        <v>44676.0</v>
      </c>
      <c r="C230" s="10">
        <v>0.375</v>
      </c>
      <c r="D230" s="84">
        <v>0.5</v>
      </c>
      <c r="E230" s="85">
        <v>32.2</v>
      </c>
      <c r="F230" s="86">
        <v>21.0</v>
      </c>
      <c r="G230" s="86">
        <v>29.0</v>
      </c>
      <c r="H230" s="86">
        <v>27.4</v>
      </c>
      <c r="I230" s="86">
        <v>1.4</v>
      </c>
      <c r="J230" s="86" t="s">
        <v>81</v>
      </c>
      <c r="K230" s="86">
        <v>25.5</v>
      </c>
      <c r="L230" s="86">
        <v>0.0</v>
      </c>
      <c r="M230" s="86"/>
      <c r="N230" s="86">
        <v>58.0</v>
      </c>
      <c r="O230" s="86">
        <v>60.76</v>
      </c>
      <c r="P230" s="87"/>
      <c r="Q230" s="102">
        <f>E232</f>
        <v>34.4</v>
      </c>
      <c r="R230" s="103">
        <f>F230</f>
        <v>21</v>
      </c>
      <c r="S230" s="103">
        <f>(Q230+R230)/2</f>
        <v>27.7</v>
      </c>
      <c r="T230" s="103">
        <f t="shared" ref="T230:T240" si="24">IF(H230="","",6.1078*(10^(((7.5*H230)/(237.3+H230)))))</f>
        <v>36.49517019</v>
      </c>
      <c r="U230" s="103">
        <f t="shared" si="1"/>
        <v>35.21517019</v>
      </c>
      <c r="V230" s="103">
        <f t="shared" ref="V230:V240" si="25">IF(G230="","",6.1078*(10^(((7.5*G230)/(237.3+G230)))))</f>
        <v>40.05279577</v>
      </c>
      <c r="W230" s="103">
        <f t="shared" ref="W230:W240" si="26">IF(V230="","",(U230/V230)*100)</f>
        <v>87.92187788</v>
      </c>
      <c r="X230" s="104">
        <f>N228+L230-N230</f>
        <v>5.17</v>
      </c>
      <c r="Y230" s="91"/>
      <c r="Z230" s="92">
        <v>1.0</v>
      </c>
      <c r="AA230" s="92">
        <v>1.0</v>
      </c>
      <c r="AB230" s="92">
        <v>3.0</v>
      </c>
      <c r="AC230" s="93">
        <v>2.0</v>
      </c>
      <c r="AD230" s="88"/>
    </row>
    <row r="231" ht="15.75" customHeight="1">
      <c r="A231" s="4" t="s">
        <v>64</v>
      </c>
      <c r="B231" s="29">
        <v>44676.0</v>
      </c>
      <c r="C231" s="3">
        <v>0.625</v>
      </c>
      <c r="D231" s="74">
        <v>0.75</v>
      </c>
      <c r="E231" s="75">
        <v>33.2</v>
      </c>
      <c r="F231" s="76"/>
      <c r="G231" s="76">
        <v>33.0</v>
      </c>
      <c r="H231" s="76">
        <v>29.0</v>
      </c>
      <c r="I231" s="76">
        <v>1.7</v>
      </c>
      <c r="J231" s="76" t="s">
        <v>81</v>
      </c>
      <c r="K231" s="76">
        <v>28.8</v>
      </c>
      <c r="L231" s="76"/>
      <c r="M231" s="76"/>
      <c r="N231" s="76"/>
      <c r="O231" s="76"/>
      <c r="P231" s="77"/>
      <c r="Q231" s="78"/>
      <c r="R231" s="79"/>
      <c r="S231" s="79"/>
      <c r="T231" s="145">
        <f t="shared" si="24"/>
        <v>40.05279577</v>
      </c>
      <c r="U231" s="103">
        <f t="shared" si="1"/>
        <v>36.85279577</v>
      </c>
      <c r="V231" s="145">
        <f t="shared" si="25"/>
        <v>50.29607399</v>
      </c>
      <c r="W231" s="145">
        <f t="shared" si="26"/>
        <v>73.27171457</v>
      </c>
      <c r="X231" s="80"/>
      <c r="Y231" s="81"/>
      <c r="Z231" s="82">
        <v>1.0</v>
      </c>
      <c r="AA231" s="82">
        <v>1.0</v>
      </c>
      <c r="AB231" s="82">
        <v>2.0</v>
      </c>
      <c r="AC231" s="83">
        <v>2.0</v>
      </c>
      <c r="AD231" s="78"/>
    </row>
    <row r="232" ht="15.75" customHeight="1">
      <c r="A232" s="8" t="s">
        <v>68</v>
      </c>
      <c r="B232" s="113">
        <v>44677.0</v>
      </c>
      <c r="C232" s="10">
        <v>0.375</v>
      </c>
      <c r="D232" s="84">
        <v>0.5</v>
      </c>
      <c r="E232" s="85">
        <v>34.4</v>
      </c>
      <c r="F232" s="86">
        <v>21.6</v>
      </c>
      <c r="G232" s="86">
        <v>28.6</v>
      </c>
      <c r="H232" s="86">
        <v>27.0</v>
      </c>
      <c r="I232" s="86">
        <v>2.1</v>
      </c>
      <c r="J232" s="86" t="s">
        <v>81</v>
      </c>
      <c r="K232" s="86">
        <v>28.5</v>
      </c>
      <c r="L232" s="86">
        <v>16.0</v>
      </c>
      <c r="M232" s="86"/>
      <c r="N232" s="86">
        <v>69.22</v>
      </c>
      <c r="O232" s="86"/>
      <c r="P232" s="87"/>
      <c r="Q232" s="102">
        <f>E234</f>
        <v>34.2</v>
      </c>
      <c r="R232" s="103">
        <f>F232</f>
        <v>21.6</v>
      </c>
      <c r="S232" s="103">
        <f>(Q232+R232)/2</f>
        <v>27.9</v>
      </c>
      <c r="T232" s="103">
        <f t="shared" si="24"/>
        <v>35.65000614</v>
      </c>
      <c r="U232" s="103">
        <f t="shared" si="1"/>
        <v>34.37000614</v>
      </c>
      <c r="V232" s="103">
        <f t="shared" si="25"/>
        <v>39.13623594</v>
      </c>
      <c r="W232" s="103">
        <f t="shared" si="26"/>
        <v>87.82144045</v>
      </c>
      <c r="X232" s="104">
        <f>O230+L232-N232</f>
        <v>7.54</v>
      </c>
      <c r="Y232" s="91"/>
      <c r="Z232" s="92">
        <v>1.0</v>
      </c>
      <c r="AA232" s="92">
        <v>1.0</v>
      </c>
      <c r="AB232" s="92">
        <v>1.0</v>
      </c>
      <c r="AC232" s="93">
        <v>3.0</v>
      </c>
      <c r="AD232" s="88"/>
    </row>
    <row r="233" ht="15.75" customHeight="1">
      <c r="A233" s="4" t="s">
        <v>68</v>
      </c>
      <c r="B233" s="29">
        <v>44677.0</v>
      </c>
      <c r="C233" s="3">
        <v>0.625</v>
      </c>
      <c r="D233" s="74">
        <v>0.75</v>
      </c>
      <c r="E233" s="75">
        <v>34.2</v>
      </c>
      <c r="F233" s="76"/>
      <c r="G233" s="76">
        <v>24.2</v>
      </c>
      <c r="H233" s="76">
        <v>24.0</v>
      </c>
      <c r="I233" s="76">
        <v>0.6</v>
      </c>
      <c r="J233" s="76" t="s">
        <v>78</v>
      </c>
      <c r="K233" s="76">
        <v>27.2</v>
      </c>
      <c r="L233" s="76"/>
      <c r="M233" s="76"/>
      <c r="N233" s="76"/>
      <c r="O233" s="76"/>
      <c r="P233" s="77"/>
      <c r="Q233" s="78"/>
      <c r="R233" s="79"/>
      <c r="S233" s="79"/>
      <c r="T233" s="145">
        <f t="shared" si="24"/>
        <v>29.83652107</v>
      </c>
      <c r="U233" s="103">
        <f t="shared" si="1"/>
        <v>29.67652107</v>
      </c>
      <c r="V233" s="145">
        <f t="shared" si="25"/>
        <v>30.19655962</v>
      </c>
      <c r="W233" s="145">
        <f t="shared" si="26"/>
        <v>98.27782184</v>
      </c>
      <c r="X233" s="80"/>
      <c r="Y233" s="81"/>
      <c r="Z233" s="82">
        <v>2.0</v>
      </c>
      <c r="AA233" s="82">
        <v>2.0</v>
      </c>
      <c r="AB233" s="82">
        <v>2.0</v>
      </c>
      <c r="AC233" s="83">
        <v>2.0</v>
      </c>
      <c r="AD233" s="78"/>
    </row>
    <row r="234" ht="15.75" customHeight="1">
      <c r="A234" s="8" t="s">
        <v>38</v>
      </c>
      <c r="B234" s="9">
        <v>44678.0</v>
      </c>
      <c r="C234" s="10">
        <v>0.375</v>
      </c>
      <c r="D234" s="84">
        <v>0.5</v>
      </c>
      <c r="E234" s="85">
        <v>34.2</v>
      </c>
      <c r="F234" s="86">
        <v>21.0</v>
      </c>
      <c r="G234" s="86">
        <v>27.6</v>
      </c>
      <c r="H234" s="86">
        <v>26.0</v>
      </c>
      <c r="I234" s="86">
        <v>0.6</v>
      </c>
      <c r="J234" s="86" t="s">
        <v>61</v>
      </c>
      <c r="K234" s="86">
        <v>31.5</v>
      </c>
      <c r="L234" s="86">
        <v>47.5</v>
      </c>
      <c r="M234" s="86"/>
      <c r="N234" s="86">
        <v>100.0</v>
      </c>
      <c r="O234" s="86">
        <v>81.96</v>
      </c>
      <c r="P234" s="87"/>
      <c r="Q234" s="102">
        <f>E236</f>
        <v>32.4</v>
      </c>
      <c r="R234" s="103">
        <f>F234</f>
        <v>21</v>
      </c>
      <c r="S234" s="103">
        <f>(Q234+R234)/2</f>
        <v>26.7</v>
      </c>
      <c r="T234" s="103">
        <f t="shared" si="24"/>
        <v>33.61126698</v>
      </c>
      <c r="U234" s="103">
        <f t="shared" si="1"/>
        <v>32.33126698</v>
      </c>
      <c r="V234" s="103">
        <f t="shared" si="25"/>
        <v>36.92425667</v>
      </c>
      <c r="W234" s="103">
        <f t="shared" si="26"/>
        <v>87.56105037</v>
      </c>
      <c r="X234" s="104"/>
      <c r="Y234" s="91"/>
      <c r="Z234" s="92">
        <v>1.0</v>
      </c>
      <c r="AA234" s="92">
        <v>1.0</v>
      </c>
      <c r="AB234" s="92">
        <v>2.0</v>
      </c>
      <c r="AC234" s="93">
        <v>2.0</v>
      </c>
      <c r="AD234" s="88"/>
    </row>
    <row r="235" ht="15.75" customHeight="1">
      <c r="A235" s="4" t="s">
        <v>38</v>
      </c>
      <c r="B235" s="29">
        <v>44678.0</v>
      </c>
      <c r="C235" s="3">
        <v>0.625</v>
      </c>
      <c r="D235" s="74">
        <v>0.75</v>
      </c>
      <c r="E235" s="75">
        <v>33.2</v>
      </c>
      <c r="F235" s="76"/>
      <c r="G235" s="76">
        <v>25.0</v>
      </c>
      <c r="H235" s="76">
        <v>24.2</v>
      </c>
      <c r="I235" s="76">
        <v>6.8</v>
      </c>
      <c r="J235" s="76" t="s">
        <v>81</v>
      </c>
      <c r="K235" s="76">
        <v>26.3</v>
      </c>
      <c r="L235" s="76"/>
      <c r="M235" s="76"/>
      <c r="N235" s="76"/>
      <c r="O235" s="76"/>
      <c r="P235" s="77"/>
      <c r="Q235" s="78"/>
      <c r="R235" s="79"/>
      <c r="S235" s="79"/>
      <c r="T235" s="145">
        <f t="shared" si="24"/>
        <v>30.19655962</v>
      </c>
      <c r="U235" s="103">
        <f t="shared" si="1"/>
        <v>29.55655962</v>
      </c>
      <c r="V235" s="145">
        <f t="shared" si="25"/>
        <v>31.67489286</v>
      </c>
      <c r="W235" s="145">
        <f t="shared" si="26"/>
        <v>93.31226392</v>
      </c>
      <c r="X235" s="80"/>
      <c r="Y235" s="81"/>
      <c r="Z235" s="82">
        <v>2.0</v>
      </c>
      <c r="AA235" s="82">
        <v>1.0</v>
      </c>
      <c r="AB235" s="82">
        <v>2.0</v>
      </c>
      <c r="AC235" s="83">
        <v>3.0</v>
      </c>
      <c r="AD235" s="78"/>
    </row>
    <row r="236" ht="15.75" customHeight="1">
      <c r="A236" s="8" t="s">
        <v>48</v>
      </c>
      <c r="B236" s="9">
        <v>44679.0</v>
      </c>
      <c r="C236" s="10">
        <v>0.375</v>
      </c>
      <c r="D236" s="84">
        <v>0.5</v>
      </c>
      <c r="E236" s="85">
        <v>32.4</v>
      </c>
      <c r="F236" s="86">
        <v>21.6</v>
      </c>
      <c r="G236" s="86">
        <v>27.9</v>
      </c>
      <c r="H236" s="86">
        <v>26.0</v>
      </c>
      <c r="I236" s="86">
        <v>1.1</v>
      </c>
      <c r="J236" s="86" t="s">
        <v>54</v>
      </c>
      <c r="K236" s="86">
        <v>28.2</v>
      </c>
      <c r="L236" s="86">
        <v>0.0</v>
      </c>
      <c r="M236" s="86"/>
      <c r="N236" s="86">
        <v>79.96</v>
      </c>
      <c r="O236" s="86"/>
      <c r="P236" s="87"/>
      <c r="Q236" s="102">
        <f>E238</f>
        <v>32.8</v>
      </c>
      <c r="R236" s="103">
        <f>F236</f>
        <v>21.6</v>
      </c>
      <c r="S236" s="103">
        <f>(Q236+R236)/2</f>
        <v>27.2</v>
      </c>
      <c r="T236" s="103">
        <f t="shared" si="24"/>
        <v>33.61126698</v>
      </c>
      <c r="U236" s="103">
        <f t="shared" si="1"/>
        <v>32.09126698</v>
      </c>
      <c r="V236" s="103">
        <f t="shared" si="25"/>
        <v>37.57612198</v>
      </c>
      <c r="W236" s="103">
        <f t="shared" si="26"/>
        <v>85.40335004</v>
      </c>
      <c r="X236" s="104">
        <f>O234+L236-N236</f>
        <v>2</v>
      </c>
      <c r="Y236" s="91"/>
      <c r="Z236" s="92">
        <v>1.0</v>
      </c>
      <c r="AA236" s="92">
        <v>1.0</v>
      </c>
      <c r="AB236" s="92">
        <v>2.0</v>
      </c>
      <c r="AC236" s="93">
        <v>1.0</v>
      </c>
      <c r="AD236" s="88"/>
    </row>
    <row r="237" ht="15.75" customHeight="1">
      <c r="A237" s="4" t="s">
        <v>48</v>
      </c>
      <c r="B237" s="29">
        <v>44679.0</v>
      </c>
      <c r="C237" s="3">
        <v>0.625</v>
      </c>
      <c r="D237" s="74">
        <v>0.75</v>
      </c>
      <c r="E237" s="75">
        <v>32.8</v>
      </c>
      <c r="F237" s="76"/>
      <c r="G237" s="76">
        <v>25.4</v>
      </c>
      <c r="H237" s="76">
        <v>25.4</v>
      </c>
      <c r="I237" s="76">
        <v>0.7</v>
      </c>
      <c r="J237" s="76" t="s">
        <v>74</v>
      </c>
      <c r="K237" s="76">
        <v>26.5</v>
      </c>
      <c r="L237" s="76"/>
      <c r="M237" s="76"/>
      <c r="N237" s="76"/>
      <c r="O237" s="76"/>
      <c r="P237" s="77"/>
      <c r="Q237" s="78"/>
      <c r="R237" s="79"/>
      <c r="S237" s="79"/>
      <c r="T237" s="145">
        <f t="shared" si="24"/>
        <v>32.43744129</v>
      </c>
      <c r="U237" s="103">
        <f t="shared" si="1"/>
        <v>32.43744129</v>
      </c>
      <c r="V237" s="145">
        <f t="shared" si="25"/>
        <v>32.43744129</v>
      </c>
      <c r="W237" s="145">
        <f t="shared" si="26"/>
        <v>100</v>
      </c>
      <c r="X237" s="80"/>
      <c r="Y237" s="81"/>
      <c r="Z237" s="82">
        <v>1.0</v>
      </c>
      <c r="AA237" s="82">
        <v>1.0</v>
      </c>
      <c r="AB237" s="82">
        <v>3.0</v>
      </c>
      <c r="AC237" s="83">
        <v>3.0</v>
      </c>
      <c r="AD237" s="78"/>
    </row>
    <row r="238" ht="15.75" customHeight="1">
      <c r="A238" s="8" t="s">
        <v>53</v>
      </c>
      <c r="B238" s="9">
        <v>44680.0</v>
      </c>
      <c r="C238" s="10">
        <v>0.375</v>
      </c>
      <c r="D238" s="84">
        <v>0.5</v>
      </c>
      <c r="E238" s="85">
        <v>32.8</v>
      </c>
      <c r="F238" s="86">
        <v>21.4</v>
      </c>
      <c r="G238" s="86">
        <v>27.8</v>
      </c>
      <c r="H238" s="86">
        <v>26.2</v>
      </c>
      <c r="I238" s="86">
        <v>0.4</v>
      </c>
      <c r="J238" s="86" t="s">
        <v>61</v>
      </c>
      <c r="K238" s="86">
        <v>27.7</v>
      </c>
      <c r="L238" s="86">
        <v>8.25</v>
      </c>
      <c r="M238" s="86"/>
      <c r="N238" s="86">
        <v>82.4</v>
      </c>
      <c r="O238" s="86"/>
      <c r="P238" s="87"/>
      <c r="Q238" s="102">
        <f>E240</f>
        <v>32.6</v>
      </c>
      <c r="R238" s="103">
        <f>F238</f>
        <v>21.4</v>
      </c>
      <c r="S238" s="103">
        <f>(Q238+R238)/2</f>
        <v>27</v>
      </c>
      <c r="T238" s="103">
        <f t="shared" si="24"/>
        <v>34.01068335</v>
      </c>
      <c r="U238" s="103">
        <f t="shared" si="1"/>
        <v>32.73068335</v>
      </c>
      <c r="V238" s="103">
        <f t="shared" si="25"/>
        <v>37.3577292</v>
      </c>
      <c r="W238" s="103">
        <f t="shared" si="26"/>
        <v>87.6142208</v>
      </c>
      <c r="X238" s="103">
        <f>N236+L238-N238</f>
        <v>5.81</v>
      </c>
      <c r="Y238" s="91"/>
      <c r="Z238" s="92">
        <v>1.0</v>
      </c>
      <c r="AA238" s="92">
        <v>1.0</v>
      </c>
      <c r="AB238" s="92">
        <v>2.0</v>
      </c>
      <c r="AC238" s="93" t="s">
        <v>277</v>
      </c>
      <c r="AD238" s="88"/>
    </row>
    <row r="239" ht="15.75" customHeight="1">
      <c r="A239" s="4" t="s">
        <v>53</v>
      </c>
      <c r="B239" s="29">
        <v>44680.0</v>
      </c>
      <c r="C239" s="3">
        <v>0.625</v>
      </c>
      <c r="D239" s="74">
        <v>0.75</v>
      </c>
      <c r="E239" s="75">
        <v>32.6</v>
      </c>
      <c r="F239" s="76"/>
      <c r="G239" s="76">
        <v>29.6</v>
      </c>
      <c r="H239" s="76">
        <v>27.2</v>
      </c>
      <c r="I239" s="76">
        <v>1.8</v>
      </c>
      <c r="J239" s="76" t="s">
        <v>225</v>
      </c>
      <c r="K239" s="76">
        <v>26.5</v>
      </c>
      <c r="L239" s="76"/>
      <c r="M239" s="76"/>
      <c r="N239" s="76"/>
      <c r="O239" s="76"/>
      <c r="P239" s="77"/>
      <c r="Q239" s="78"/>
      <c r="R239" s="79"/>
      <c r="S239" s="79"/>
      <c r="T239" s="145">
        <f t="shared" si="24"/>
        <v>36.07043238</v>
      </c>
      <c r="U239" s="103">
        <f t="shared" si="1"/>
        <v>34.15043238</v>
      </c>
      <c r="V239" s="145">
        <f t="shared" si="25"/>
        <v>41.46264535</v>
      </c>
      <c r="W239" s="145">
        <f t="shared" si="26"/>
        <v>82.36433564</v>
      </c>
      <c r="X239" s="80"/>
      <c r="Y239" s="81"/>
      <c r="Z239" s="82">
        <v>1.0</v>
      </c>
      <c r="AA239" s="82">
        <v>1.0</v>
      </c>
      <c r="AB239" s="82">
        <v>3.0</v>
      </c>
      <c r="AC239" s="83">
        <v>3.0</v>
      </c>
      <c r="AD239" s="78"/>
    </row>
    <row r="240" ht="15.75" customHeight="1">
      <c r="A240" s="8" t="s">
        <v>58</v>
      </c>
      <c r="B240" s="9">
        <v>44681.0</v>
      </c>
      <c r="C240" s="10">
        <v>0.375</v>
      </c>
      <c r="D240" s="84">
        <v>0.5</v>
      </c>
      <c r="E240" s="85">
        <v>32.6</v>
      </c>
      <c r="F240" s="86">
        <v>21.8</v>
      </c>
      <c r="G240" s="86">
        <v>28.0</v>
      </c>
      <c r="H240" s="86">
        <v>26.2</v>
      </c>
      <c r="I240" s="86">
        <v>1.0</v>
      </c>
      <c r="J240" s="86" t="s">
        <v>81</v>
      </c>
      <c r="K240" s="86">
        <v>28.0</v>
      </c>
      <c r="L240" s="86">
        <v>0.75</v>
      </c>
      <c r="M240" s="86"/>
      <c r="N240" s="86">
        <v>81.12</v>
      </c>
      <c r="O240" s="86">
        <v>66.36</v>
      </c>
      <c r="P240" s="87"/>
      <c r="Q240" s="102">
        <f>E242</f>
        <v>32.4</v>
      </c>
      <c r="R240" s="103">
        <f>F240</f>
        <v>21.8</v>
      </c>
      <c r="S240" s="103">
        <f>(Q240+R240)/2</f>
        <v>27.1</v>
      </c>
      <c r="T240" s="103">
        <f t="shared" si="24"/>
        <v>34.01068335</v>
      </c>
      <c r="U240" s="103">
        <f t="shared" si="1"/>
        <v>32.57068335</v>
      </c>
      <c r="V240" s="103">
        <f t="shared" si="25"/>
        <v>37.79562539</v>
      </c>
      <c r="W240" s="103">
        <f t="shared" si="26"/>
        <v>86.17580212</v>
      </c>
      <c r="X240" s="103">
        <f>N238+L240-N240</f>
        <v>2.03</v>
      </c>
      <c r="Y240" s="91"/>
      <c r="Z240" s="92">
        <v>1.0</v>
      </c>
      <c r="AA240" s="92">
        <v>1.0</v>
      </c>
      <c r="AB240" s="92">
        <v>3.0</v>
      </c>
      <c r="AC240" s="93">
        <v>2.0</v>
      </c>
      <c r="AD240" s="88"/>
    </row>
    <row r="241" ht="15.75" customHeight="1">
      <c r="A241" s="4" t="s">
        <v>58</v>
      </c>
      <c r="B241" s="29">
        <v>44681.0</v>
      </c>
      <c r="C241" s="3">
        <v>0.625</v>
      </c>
      <c r="D241" s="74">
        <v>0.75</v>
      </c>
      <c r="E241" s="75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7"/>
      <c r="Q241" s="78"/>
      <c r="R241" s="79"/>
      <c r="S241" s="79"/>
      <c r="T241" s="79"/>
      <c r="U241" s="103" t="str">
        <f t="shared" si="1"/>
        <v/>
      </c>
      <c r="V241" s="79"/>
      <c r="W241" s="79"/>
      <c r="X241" s="80"/>
      <c r="Y241" s="81"/>
      <c r="Z241" s="82"/>
      <c r="AA241" s="82"/>
      <c r="AB241" s="82"/>
      <c r="AC241" s="83"/>
      <c r="AD241" s="78"/>
    </row>
    <row r="242" ht="15.75" customHeight="1">
      <c r="A242" s="8" t="s">
        <v>60</v>
      </c>
      <c r="B242" s="9">
        <v>44682.0</v>
      </c>
      <c r="C242" s="10">
        <v>0.375</v>
      </c>
      <c r="D242" s="84">
        <v>0.5</v>
      </c>
      <c r="E242" s="85">
        <v>32.4</v>
      </c>
      <c r="F242" s="86">
        <v>21.6</v>
      </c>
      <c r="G242" s="86">
        <v>27.8</v>
      </c>
      <c r="H242" s="86">
        <v>26.4</v>
      </c>
      <c r="I242" s="86">
        <v>1.0</v>
      </c>
      <c r="J242" s="86" t="s">
        <v>61</v>
      </c>
      <c r="K242" s="86">
        <v>27.2</v>
      </c>
      <c r="L242" s="86">
        <v>6.25</v>
      </c>
      <c r="M242" s="86"/>
      <c r="N242" s="86">
        <v>69.39</v>
      </c>
      <c r="O242" s="86"/>
      <c r="P242" s="87"/>
      <c r="Q242" s="102">
        <f>E244</f>
        <v>32.6</v>
      </c>
      <c r="R242" s="103">
        <f>F242</f>
        <v>21.6</v>
      </c>
      <c r="S242" s="103">
        <f>(Q242+R242)/2</f>
        <v>27.1</v>
      </c>
      <c r="T242" s="103">
        <f>IF(H242="","",6.1078*(10^(((7.5*H242)/(237.3+H242)))))</f>
        <v>34.41422945</v>
      </c>
      <c r="U242" s="103">
        <f t="shared" si="1"/>
        <v>33.29422945</v>
      </c>
      <c r="V242" s="103">
        <f>IF(G242="","",6.1078*(10^(((7.5*G242)/(237.3+G242)))))</f>
        <v>37.3577292</v>
      </c>
      <c r="W242" s="103">
        <f>IF(V242="","",(U242/V242)*100)</f>
        <v>89.12273354</v>
      </c>
      <c r="X242" s="104">
        <f>O240+L242-N242</f>
        <v>3.22</v>
      </c>
      <c r="Y242" s="91"/>
      <c r="Z242" s="92">
        <v>1.0</v>
      </c>
      <c r="AA242" s="92">
        <v>1.0</v>
      </c>
      <c r="AB242" s="92">
        <v>3.0</v>
      </c>
      <c r="AC242" s="93">
        <v>3.0</v>
      </c>
      <c r="AD242" s="88"/>
    </row>
    <row r="243" ht="15.75" customHeight="1">
      <c r="A243" s="4" t="s">
        <v>60</v>
      </c>
      <c r="B243" s="29">
        <v>44682.0</v>
      </c>
      <c r="C243" s="3">
        <v>0.625</v>
      </c>
      <c r="D243" s="74">
        <v>0.75</v>
      </c>
      <c r="E243" s="75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7"/>
      <c r="Q243" s="78"/>
      <c r="R243" s="79"/>
      <c r="S243" s="79"/>
      <c r="T243" s="79"/>
      <c r="U243" s="103" t="str">
        <f t="shared" si="1"/>
        <v/>
      </c>
      <c r="V243" s="79"/>
      <c r="W243" s="79"/>
      <c r="X243" s="80"/>
      <c r="Y243" s="81"/>
      <c r="Z243" s="82"/>
      <c r="AA243" s="82"/>
      <c r="AB243" s="82"/>
      <c r="AC243" s="83"/>
      <c r="AD243" s="78"/>
    </row>
    <row r="244" ht="15.75" customHeight="1">
      <c r="A244" s="8" t="s">
        <v>64</v>
      </c>
      <c r="B244" s="9">
        <v>44683.0</v>
      </c>
      <c r="C244" s="10">
        <v>0.375</v>
      </c>
      <c r="D244" s="84">
        <v>0.5</v>
      </c>
      <c r="E244" s="85">
        <v>32.6</v>
      </c>
      <c r="F244" s="86">
        <v>21.6</v>
      </c>
      <c r="G244" s="86">
        <v>27.2</v>
      </c>
      <c r="H244" s="86">
        <v>25.8</v>
      </c>
      <c r="I244" s="86">
        <v>0.8</v>
      </c>
      <c r="J244" s="86" t="s">
        <v>81</v>
      </c>
      <c r="K244" s="86">
        <v>27.7</v>
      </c>
      <c r="L244" s="86">
        <v>11.25</v>
      </c>
      <c r="M244" s="86"/>
      <c r="N244" s="86">
        <v>75.12</v>
      </c>
      <c r="O244" s="86"/>
      <c r="P244" s="87"/>
      <c r="Q244" s="102">
        <f>E246</f>
        <v>30.6</v>
      </c>
      <c r="R244" s="103">
        <f>F244</f>
        <v>21.6</v>
      </c>
      <c r="S244" s="103">
        <f>(Q244+R244)/2</f>
        <v>26.1</v>
      </c>
      <c r="T244" s="103">
        <f t="shared" ref="T244:T254" si="27">IF(H244="","",6.1078*(10^(((7.5*H244)/(237.3+H244)))))</f>
        <v>33.21594473</v>
      </c>
      <c r="U244" s="103">
        <f t="shared" si="1"/>
        <v>32.09594473</v>
      </c>
      <c r="V244" s="103">
        <f t="shared" ref="V244:V254" si="28">IF(G244="","",6.1078*(10^(((7.5*G244)/(237.3+G244)))))</f>
        <v>36.07043238</v>
      </c>
      <c r="W244" s="103">
        <f t="shared" ref="W244:W254" si="29">IF(V244="","",(U244/V244)*100)</f>
        <v>88.9813141</v>
      </c>
      <c r="X244" s="103">
        <f>N242+L244-N244</f>
        <v>5.52</v>
      </c>
      <c r="Y244" s="91"/>
      <c r="Z244" s="92">
        <v>1.0</v>
      </c>
      <c r="AA244" s="92">
        <v>1.0</v>
      </c>
      <c r="AB244" s="92">
        <v>2.0</v>
      </c>
      <c r="AC244" s="93">
        <v>3.0</v>
      </c>
      <c r="AD244" s="88" t="s">
        <v>268</v>
      </c>
    </row>
    <row r="245" ht="15.75" customHeight="1">
      <c r="A245" s="4" t="s">
        <v>64</v>
      </c>
      <c r="B245" s="29">
        <v>44683.0</v>
      </c>
      <c r="C245" s="3">
        <v>0.625</v>
      </c>
      <c r="D245" s="74">
        <v>0.75</v>
      </c>
      <c r="E245" s="75">
        <v>31.8</v>
      </c>
      <c r="F245" s="76"/>
      <c r="G245" s="76">
        <v>27.0</v>
      </c>
      <c r="H245" s="76">
        <v>26.8</v>
      </c>
      <c r="I245" s="76">
        <v>0.2</v>
      </c>
      <c r="J245" s="76" t="s">
        <v>78</v>
      </c>
      <c r="K245" s="76">
        <v>27.1</v>
      </c>
      <c r="L245" s="76"/>
      <c r="M245" s="76"/>
      <c r="N245" s="76"/>
      <c r="O245" s="76"/>
      <c r="P245" s="77"/>
      <c r="Q245" s="78"/>
      <c r="R245" s="79"/>
      <c r="S245" s="79"/>
      <c r="T245" s="145">
        <f t="shared" si="27"/>
        <v>35.23385461</v>
      </c>
      <c r="U245" s="103">
        <f t="shared" si="1"/>
        <v>35.07385461</v>
      </c>
      <c r="V245" s="145">
        <f t="shared" si="28"/>
        <v>35.65000614</v>
      </c>
      <c r="W245" s="145">
        <f t="shared" si="29"/>
        <v>98.38386694</v>
      </c>
      <c r="X245" s="80"/>
      <c r="Y245" s="81"/>
      <c r="Z245" s="82">
        <v>1.0</v>
      </c>
      <c r="AA245" s="82">
        <v>1.0</v>
      </c>
      <c r="AB245" s="82">
        <v>3.0</v>
      </c>
      <c r="AC245" s="83">
        <v>2.0</v>
      </c>
      <c r="AD245" s="78"/>
    </row>
    <row r="246" ht="15.75" customHeight="1">
      <c r="A246" s="8" t="s">
        <v>68</v>
      </c>
      <c r="B246" s="9">
        <v>44684.0</v>
      </c>
      <c r="C246" s="10">
        <v>0.375</v>
      </c>
      <c r="D246" s="84">
        <v>0.5</v>
      </c>
      <c r="E246" s="85">
        <v>30.6</v>
      </c>
      <c r="F246" s="86">
        <v>21.0</v>
      </c>
      <c r="G246" s="86">
        <v>29.6</v>
      </c>
      <c r="H246" s="86">
        <v>27.4</v>
      </c>
      <c r="I246" s="86">
        <v>0.3</v>
      </c>
      <c r="J246" s="86" t="s">
        <v>61</v>
      </c>
      <c r="K246" s="86">
        <v>25.8</v>
      </c>
      <c r="L246" s="86">
        <v>17.25</v>
      </c>
      <c r="M246" s="86"/>
      <c r="N246" s="86">
        <v>91.94</v>
      </c>
      <c r="O246" s="86"/>
      <c r="P246" s="87"/>
      <c r="Q246" s="102">
        <f>E248</f>
        <v>31.2</v>
      </c>
      <c r="R246" s="103">
        <f>F246</f>
        <v>21</v>
      </c>
      <c r="S246" s="103">
        <f>(Q246+R246)/2</f>
        <v>26.1</v>
      </c>
      <c r="T246" s="103">
        <f t="shared" si="27"/>
        <v>36.49517019</v>
      </c>
      <c r="U246" s="103">
        <f t="shared" si="1"/>
        <v>34.73517019</v>
      </c>
      <c r="V246" s="103">
        <f t="shared" si="28"/>
        <v>41.46264535</v>
      </c>
      <c r="W246" s="103">
        <f t="shared" si="29"/>
        <v>83.77461181</v>
      </c>
      <c r="X246" s="103">
        <f>N244+L246-N246</f>
        <v>0.43</v>
      </c>
      <c r="Y246" s="91"/>
      <c r="Z246" s="92">
        <v>1.0</v>
      </c>
      <c r="AA246" s="92">
        <v>1.0</v>
      </c>
      <c r="AB246" s="92">
        <v>3.0</v>
      </c>
      <c r="AC246" s="93">
        <v>2.0</v>
      </c>
      <c r="AD246" s="88"/>
    </row>
    <row r="247" ht="15.75" customHeight="1">
      <c r="A247" s="4" t="s">
        <v>68</v>
      </c>
      <c r="B247" s="29">
        <v>44684.0</v>
      </c>
      <c r="C247" s="3">
        <v>0.625</v>
      </c>
      <c r="D247" s="74">
        <v>0.75</v>
      </c>
      <c r="E247" s="75">
        <v>31.0</v>
      </c>
      <c r="F247" s="76"/>
      <c r="G247" s="76">
        <v>24.2</v>
      </c>
      <c r="H247" s="76">
        <v>24.2</v>
      </c>
      <c r="I247" s="76">
        <v>0.5</v>
      </c>
      <c r="J247" s="76" t="s">
        <v>61</v>
      </c>
      <c r="K247" s="76">
        <v>25.6</v>
      </c>
      <c r="L247" s="76"/>
      <c r="M247" s="76"/>
      <c r="N247" s="76"/>
      <c r="O247" s="76"/>
      <c r="P247" s="77"/>
      <c r="Q247" s="78"/>
      <c r="R247" s="79"/>
      <c r="S247" s="79"/>
      <c r="T247" s="145">
        <f t="shared" si="27"/>
        <v>30.19655962</v>
      </c>
      <c r="U247" s="103">
        <f t="shared" si="1"/>
        <v>30.19655962</v>
      </c>
      <c r="V247" s="145">
        <f t="shared" si="28"/>
        <v>30.19655962</v>
      </c>
      <c r="W247" s="145">
        <f t="shared" si="29"/>
        <v>100</v>
      </c>
      <c r="X247" s="80"/>
      <c r="Y247" s="81"/>
      <c r="Z247" s="82">
        <v>3.0</v>
      </c>
      <c r="AA247" s="82">
        <v>1.0</v>
      </c>
      <c r="AB247" s="82">
        <v>2.0</v>
      </c>
      <c r="AC247" s="83">
        <v>3.0</v>
      </c>
      <c r="AD247" s="78"/>
    </row>
    <row r="248" ht="15.75" customHeight="1">
      <c r="A248" s="8" t="s">
        <v>38</v>
      </c>
      <c r="B248" s="9">
        <v>44685.0</v>
      </c>
      <c r="C248" s="10">
        <v>0.375</v>
      </c>
      <c r="D248" s="84">
        <v>0.5</v>
      </c>
      <c r="E248" s="85">
        <v>31.2</v>
      </c>
      <c r="F248" s="86">
        <v>21.4</v>
      </c>
      <c r="G248" s="86">
        <v>27.0</v>
      </c>
      <c r="H248" s="86">
        <v>26.4</v>
      </c>
      <c r="I248" s="86">
        <v>0.8</v>
      </c>
      <c r="J248" s="86" t="s">
        <v>61</v>
      </c>
      <c r="K248" s="86">
        <v>27.9</v>
      </c>
      <c r="L248" s="86">
        <v>39.5</v>
      </c>
      <c r="M248" s="86"/>
      <c r="N248" s="86">
        <v>100.0</v>
      </c>
      <c r="O248" s="86">
        <v>84.4</v>
      </c>
      <c r="P248" s="87"/>
      <c r="Q248" s="102">
        <f>E250</f>
        <v>32.2</v>
      </c>
      <c r="R248" s="103">
        <f>F248</f>
        <v>21.4</v>
      </c>
      <c r="S248" s="103">
        <f>(Q248+R248)/2</f>
        <v>26.8</v>
      </c>
      <c r="T248" s="103">
        <f t="shared" si="27"/>
        <v>34.41422945</v>
      </c>
      <c r="U248" s="103">
        <f t="shared" si="1"/>
        <v>33.93422945</v>
      </c>
      <c r="V248" s="103">
        <f t="shared" si="28"/>
        <v>35.65000614</v>
      </c>
      <c r="W248" s="103">
        <f t="shared" si="29"/>
        <v>95.18716299</v>
      </c>
      <c r="X248" s="104"/>
      <c r="Y248" s="91"/>
      <c r="Z248" s="92">
        <v>1.0</v>
      </c>
      <c r="AA248" s="92">
        <v>1.0</v>
      </c>
      <c r="AB248" s="92">
        <v>2.0</v>
      </c>
      <c r="AC248" s="93">
        <v>2.0</v>
      </c>
      <c r="AD248" s="88"/>
    </row>
    <row r="249" ht="15.75" customHeight="1">
      <c r="A249" s="4" t="s">
        <v>38</v>
      </c>
      <c r="B249" s="29">
        <v>44685.0</v>
      </c>
      <c r="C249" s="3">
        <v>0.625</v>
      </c>
      <c r="D249" s="74">
        <v>0.75</v>
      </c>
      <c r="E249" s="75">
        <v>32.2</v>
      </c>
      <c r="F249" s="76"/>
      <c r="G249" s="76">
        <v>30.0</v>
      </c>
      <c r="H249" s="76">
        <v>28.0</v>
      </c>
      <c r="I249" s="76">
        <v>1.5</v>
      </c>
      <c r="J249" s="76" t="s">
        <v>78</v>
      </c>
      <c r="K249" s="76">
        <v>28.5</v>
      </c>
      <c r="L249" s="76"/>
      <c r="M249" s="76"/>
      <c r="N249" s="76"/>
      <c r="O249" s="76"/>
      <c r="P249" s="77"/>
      <c r="Q249" s="78"/>
      <c r="R249" s="79"/>
      <c r="S249" s="79"/>
      <c r="T249" s="145">
        <f t="shared" si="27"/>
        <v>37.79562539</v>
      </c>
      <c r="U249" s="103">
        <f t="shared" si="1"/>
        <v>36.19562539</v>
      </c>
      <c r="V249" s="145">
        <f t="shared" si="28"/>
        <v>42.42634795</v>
      </c>
      <c r="W249" s="145">
        <f t="shared" si="29"/>
        <v>85.3140257</v>
      </c>
      <c r="X249" s="80"/>
      <c r="Y249" s="81"/>
      <c r="Z249" s="82">
        <v>1.0</v>
      </c>
      <c r="AA249" s="82">
        <v>1.0</v>
      </c>
      <c r="AB249" s="82">
        <v>1.0</v>
      </c>
      <c r="AC249" s="83">
        <v>3.0</v>
      </c>
      <c r="AD249" s="78"/>
    </row>
    <row r="250" ht="15.75" customHeight="1">
      <c r="A250" s="8" t="s">
        <v>48</v>
      </c>
      <c r="B250" s="9">
        <v>44686.0</v>
      </c>
      <c r="C250" s="10">
        <v>0.375</v>
      </c>
      <c r="D250" s="84">
        <v>0.5</v>
      </c>
      <c r="E250" s="85">
        <v>32.2</v>
      </c>
      <c r="F250" s="86">
        <v>21.0</v>
      </c>
      <c r="G250" s="86">
        <v>27.6</v>
      </c>
      <c r="H250" s="86">
        <v>26.2</v>
      </c>
      <c r="I250" s="86">
        <v>0.5</v>
      </c>
      <c r="J250" s="86" t="s">
        <v>56</v>
      </c>
      <c r="K250" s="86">
        <v>29.0</v>
      </c>
      <c r="L250" s="86">
        <v>13.5</v>
      </c>
      <c r="M250" s="86"/>
      <c r="N250" s="86">
        <v>93.6</v>
      </c>
      <c r="O250" s="86"/>
      <c r="P250" s="87"/>
      <c r="Q250" s="102">
        <f>E252</f>
        <v>33.2</v>
      </c>
      <c r="R250" s="103">
        <f>F250</f>
        <v>21</v>
      </c>
      <c r="S250" s="103">
        <f>(Q250+R250)/2</f>
        <v>27.1</v>
      </c>
      <c r="T250" s="103">
        <f t="shared" si="27"/>
        <v>34.01068335</v>
      </c>
      <c r="U250" s="103">
        <f t="shared" si="1"/>
        <v>32.89068335</v>
      </c>
      <c r="V250" s="103">
        <f t="shared" si="28"/>
        <v>36.92425667</v>
      </c>
      <c r="W250" s="103">
        <f t="shared" si="29"/>
        <v>89.07608795</v>
      </c>
      <c r="X250" s="104">
        <f>O248+L250-N250</f>
        <v>4.3</v>
      </c>
      <c r="Y250" s="91"/>
      <c r="Z250" s="92">
        <v>1.0</v>
      </c>
      <c r="AA250" s="92">
        <v>1.0</v>
      </c>
      <c r="AB250" s="92">
        <v>1.0</v>
      </c>
      <c r="AC250" s="93">
        <v>2.0</v>
      </c>
      <c r="AD250" s="88"/>
    </row>
    <row r="251" ht="15.75" customHeight="1">
      <c r="A251" s="4" t="s">
        <v>48</v>
      </c>
      <c r="B251" s="29">
        <v>44686.0</v>
      </c>
      <c r="C251" s="3">
        <v>0.625</v>
      </c>
      <c r="D251" s="74">
        <v>0.75</v>
      </c>
      <c r="E251" s="75">
        <v>32.6</v>
      </c>
      <c r="F251" s="76"/>
      <c r="G251" s="76">
        <v>32.4</v>
      </c>
      <c r="H251" s="76">
        <v>28.2</v>
      </c>
      <c r="I251" s="76">
        <v>2.0</v>
      </c>
      <c r="J251" s="76" t="s">
        <v>61</v>
      </c>
      <c r="K251" s="76">
        <v>28.0</v>
      </c>
      <c r="L251" s="76"/>
      <c r="M251" s="76"/>
      <c r="N251" s="76"/>
      <c r="O251" s="76"/>
      <c r="P251" s="77"/>
      <c r="Q251" s="78"/>
      <c r="R251" s="79"/>
      <c r="S251" s="79"/>
      <c r="T251" s="145">
        <f t="shared" si="27"/>
        <v>38.23798312</v>
      </c>
      <c r="U251" s="103">
        <f t="shared" si="1"/>
        <v>34.87798312</v>
      </c>
      <c r="V251" s="145">
        <f t="shared" si="28"/>
        <v>48.62794535</v>
      </c>
      <c r="W251" s="145">
        <f t="shared" si="29"/>
        <v>71.72415545</v>
      </c>
      <c r="X251" s="80"/>
      <c r="Y251" s="81"/>
      <c r="Z251" s="82">
        <v>1.0</v>
      </c>
      <c r="AA251" s="82">
        <v>1.0</v>
      </c>
      <c r="AB251" s="82">
        <v>2.0</v>
      </c>
      <c r="AC251" s="83">
        <v>2.0</v>
      </c>
      <c r="AD251" s="78" t="s">
        <v>279</v>
      </c>
    </row>
    <row r="252" ht="15.75" customHeight="1">
      <c r="A252" s="8" t="s">
        <v>53</v>
      </c>
      <c r="B252" s="9">
        <v>44687.0</v>
      </c>
      <c r="C252" s="10">
        <v>0.375</v>
      </c>
      <c r="D252" s="84">
        <v>0.5</v>
      </c>
      <c r="E252" s="85">
        <v>33.2</v>
      </c>
      <c r="F252" s="86">
        <v>21.0</v>
      </c>
      <c r="G252" s="86">
        <v>28.8</v>
      </c>
      <c r="H252" s="86">
        <v>26.8</v>
      </c>
      <c r="I252" s="86">
        <v>3.1</v>
      </c>
      <c r="J252" s="86" t="s">
        <v>81</v>
      </c>
      <c r="K252" s="86">
        <v>30.6</v>
      </c>
      <c r="L252" s="86">
        <v>0.0</v>
      </c>
      <c r="M252" s="86"/>
      <c r="N252" s="86">
        <v>90.48</v>
      </c>
      <c r="O252" s="86"/>
      <c r="P252" s="87"/>
      <c r="Q252" s="102">
        <f>E254</f>
        <v>33.6</v>
      </c>
      <c r="R252" s="103">
        <f>F252</f>
        <v>21</v>
      </c>
      <c r="S252" s="103">
        <f>(Q252+R252)/2</f>
        <v>27.3</v>
      </c>
      <c r="T252" s="103">
        <f t="shared" si="27"/>
        <v>35.23385461</v>
      </c>
      <c r="U252" s="103">
        <f t="shared" si="1"/>
        <v>33.63385461</v>
      </c>
      <c r="V252" s="103">
        <f t="shared" si="28"/>
        <v>39.59220806</v>
      </c>
      <c r="W252" s="103">
        <f t="shared" si="29"/>
        <v>84.9506917</v>
      </c>
      <c r="X252" s="103">
        <f>N250+L252-N252</f>
        <v>3.12</v>
      </c>
      <c r="Y252" s="91"/>
      <c r="Z252" s="92">
        <v>1.0</v>
      </c>
      <c r="AA252" s="92">
        <v>1.0</v>
      </c>
      <c r="AB252" s="92">
        <v>1.0</v>
      </c>
      <c r="AC252" s="93">
        <v>2.0</v>
      </c>
      <c r="AD252" s="88" t="s">
        <v>280</v>
      </c>
    </row>
    <row r="253" ht="15.75" customHeight="1">
      <c r="A253" s="4" t="s">
        <v>53</v>
      </c>
      <c r="B253" s="29">
        <v>44687.0</v>
      </c>
      <c r="C253" s="3">
        <v>0.625</v>
      </c>
      <c r="D253" s="74">
        <v>0.75</v>
      </c>
      <c r="E253" s="75">
        <v>33.2</v>
      </c>
      <c r="F253" s="76"/>
      <c r="G253" s="76">
        <v>32.8</v>
      </c>
      <c r="H253" s="76">
        <v>28.8</v>
      </c>
      <c r="I253" s="76">
        <v>0.4</v>
      </c>
      <c r="J253" s="76" t="s">
        <v>54</v>
      </c>
      <c r="K253" s="76">
        <v>33.5</v>
      </c>
      <c r="L253" s="76"/>
      <c r="M253" s="76"/>
      <c r="N253" s="76"/>
      <c r="O253" s="76"/>
      <c r="P253" s="77"/>
      <c r="Q253" s="78"/>
      <c r="R253" s="79"/>
      <c r="S253" s="79"/>
      <c r="T253" s="145">
        <f t="shared" si="27"/>
        <v>39.59220806</v>
      </c>
      <c r="U253" s="103">
        <f t="shared" si="1"/>
        <v>36.39220806</v>
      </c>
      <c r="V253" s="145">
        <f t="shared" si="28"/>
        <v>49.73459608</v>
      </c>
      <c r="W253" s="145">
        <f t="shared" si="29"/>
        <v>73.17282321</v>
      </c>
      <c r="X253" s="80"/>
      <c r="Y253" s="81"/>
      <c r="Z253" s="82">
        <v>1.0</v>
      </c>
      <c r="AA253" s="82">
        <v>1.0</v>
      </c>
      <c r="AB253" s="82">
        <v>3.0</v>
      </c>
      <c r="AC253" s="83">
        <v>2.0</v>
      </c>
      <c r="AD253" s="78" t="s">
        <v>281</v>
      </c>
    </row>
    <row r="254" ht="15.75" customHeight="1">
      <c r="A254" s="8" t="s">
        <v>58</v>
      </c>
      <c r="B254" s="9">
        <v>44688.0</v>
      </c>
      <c r="C254" s="10">
        <v>0.375</v>
      </c>
      <c r="D254" s="84">
        <v>0.5</v>
      </c>
      <c r="E254" s="85">
        <v>33.6</v>
      </c>
      <c r="F254" s="86">
        <v>21.8</v>
      </c>
      <c r="G254" s="86">
        <v>25.6</v>
      </c>
      <c r="H254" s="86">
        <v>25.4</v>
      </c>
      <c r="I254" s="86">
        <v>1.5</v>
      </c>
      <c r="J254" s="86" t="s">
        <v>61</v>
      </c>
      <c r="K254" s="86">
        <v>27.5</v>
      </c>
      <c r="L254" s="86">
        <v>19.0</v>
      </c>
      <c r="M254" s="86"/>
      <c r="N254" s="86">
        <v>100.0</v>
      </c>
      <c r="O254" s="86">
        <v>74.2</v>
      </c>
      <c r="P254" s="87"/>
      <c r="Q254" s="102">
        <f>E256</f>
        <v>31.2</v>
      </c>
      <c r="R254" s="103">
        <f>F254</f>
        <v>21.8</v>
      </c>
      <c r="S254" s="103">
        <f>(Q254+R254)/2</f>
        <v>26.5</v>
      </c>
      <c r="T254" s="103">
        <f t="shared" si="27"/>
        <v>32.43744129</v>
      </c>
      <c r="U254" s="103">
        <f t="shared" si="1"/>
        <v>32.27744129</v>
      </c>
      <c r="V254" s="103">
        <f t="shared" si="28"/>
        <v>32.82468122</v>
      </c>
      <c r="W254" s="103">
        <f t="shared" si="29"/>
        <v>98.33284009</v>
      </c>
      <c r="X254" s="104"/>
      <c r="Y254" s="91"/>
      <c r="Z254" s="92">
        <v>1.0</v>
      </c>
      <c r="AA254" s="92">
        <v>1.0</v>
      </c>
      <c r="AB254" s="92">
        <v>3.0</v>
      </c>
      <c r="AC254" s="93">
        <v>1.0</v>
      </c>
      <c r="AD254" s="88"/>
    </row>
    <row r="255" ht="15.75" customHeight="1">
      <c r="A255" s="4" t="s">
        <v>58</v>
      </c>
      <c r="B255" s="29">
        <v>44688.0</v>
      </c>
      <c r="C255" s="3">
        <v>0.625</v>
      </c>
      <c r="D255" s="74">
        <v>0.75</v>
      </c>
      <c r="E255" s="75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7"/>
      <c r="Q255" s="78"/>
      <c r="R255" s="79"/>
      <c r="S255" s="79"/>
      <c r="T255" s="79"/>
      <c r="U255" s="103" t="str">
        <f t="shared" si="1"/>
        <v/>
      </c>
      <c r="V255" s="79"/>
      <c r="W255" s="79"/>
      <c r="X255" s="80"/>
      <c r="Y255" s="81"/>
      <c r="Z255" s="82"/>
      <c r="AA255" s="82"/>
      <c r="AB255" s="82"/>
      <c r="AC255" s="83"/>
      <c r="AD255" s="78"/>
    </row>
    <row r="256" ht="15.75" customHeight="1">
      <c r="A256" s="8" t="s">
        <v>60</v>
      </c>
      <c r="B256" s="9">
        <v>44689.0</v>
      </c>
      <c r="C256" s="10">
        <v>0.375</v>
      </c>
      <c r="D256" s="84">
        <v>0.5</v>
      </c>
      <c r="E256" s="85">
        <v>31.2</v>
      </c>
      <c r="F256" s="86">
        <v>22.4</v>
      </c>
      <c r="G256" s="86">
        <v>28.2</v>
      </c>
      <c r="H256" s="86">
        <v>26.0</v>
      </c>
      <c r="I256" s="86">
        <v>0.9</v>
      </c>
      <c r="J256" s="86" t="s">
        <v>61</v>
      </c>
      <c r="K256" s="86">
        <v>29.2</v>
      </c>
      <c r="L256" s="86">
        <v>26.5</v>
      </c>
      <c r="M256" s="86"/>
      <c r="N256" s="86">
        <v>90.92</v>
      </c>
      <c r="O256" s="86"/>
      <c r="P256" s="87"/>
      <c r="Q256" s="102">
        <f>E258</f>
        <v>32.2</v>
      </c>
      <c r="R256" s="103">
        <f>F256</f>
        <v>22.4</v>
      </c>
      <c r="S256" s="103">
        <f>(Q256+R256)/2</f>
        <v>27.3</v>
      </c>
      <c r="T256" s="103">
        <f>IF(H256="","",6.1078*(10^(((7.5*H256)/(237.3+H256)))))</f>
        <v>33.61126698</v>
      </c>
      <c r="U256" s="103">
        <f t="shared" si="1"/>
        <v>31.85126698</v>
      </c>
      <c r="V256" s="103">
        <f>IF(G256="","",6.1078*(10^(((7.5*G256)/(237.3+G256)))))</f>
        <v>38.23798312</v>
      </c>
      <c r="W256" s="103">
        <f>IF(V256="","",(U256/V256)*100)</f>
        <v>83.29745553</v>
      </c>
      <c r="X256" s="104">
        <f>O254+L256-N256</f>
        <v>9.78</v>
      </c>
      <c r="Y256" s="91"/>
      <c r="Z256" s="92">
        <v>1.0</v>
      </c>
      <c r="AA256" s="92">
        <v>1.0</v>
      </c>
      <c r="AB256" s="92">
        <v>3.0</v>
      </c>
      <c r="AC256" s="93"/>
      <c r="AD256" s="88"/>
    </row>
    <row r="257" ht="15.75" customHeight="1">
      <c r="A257" s="4" t="s">
        <v>60</v>
      </c>
      <c r="B257" s="29">
        <v>44689.0</v>
      </c>
      <c r="C257" s="3">
        <v>0.625</v>
      </c>
      <c r="D257" s="74">
        <v>0.75</v>
      </c>
      <c r="E257" s="75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7"/>
      <c r="Q257" s="78"/>
      <c r="R257" s="79"/>
      <c r="S257" s="79"/>
      <c r="T257" s="79"/>
      <c r="U257" s="103" t="str">
        <f t="shared" si="1"/>
        <v/>
      </c>
      <c r="V257" s="79"/>
      <c r="W257" s="79"/>
      <c r="X257" s="80"/>
      <c r="Y257" s="81"/>
      <c r="Z257" s="82"/>
      <c r="AA257" s="82"/>
      <c r="AB257" s="82"/>
      <c r="AC257" s="83"/>
      <c r="AD257" s="78"/>
    </row>
    <row r="258" ht="15.75" customHeight="1">
      <c r="A258" s="8" t="s">
        <v>64</v>
      </c>
      <c r="B258" s="9">
        <v>44690.0</v>
      </c>
      <c r="C258" s="10">
        <v>0.375</v>
      </c>
      <c r="D258" s="84">
        <v>0.5</v>
      </c>
      <c r="E258" s="85">
        <v>32.2</v>
      </c>
      <c r="F258" s="86">
        <v>21.4</v>
      </c>
      <c r="G258" s="86">
        <v>28.2</v>
      </c>
      <c r="H258" s="86">
        <v>26.2</v>
      </c>
      <c r="I258" s="86">
        <v>0.7</v>
      </c>
      <c r="J258" s="86" t="s">
        <v>81</v>
      </c>
      <c r="K258" s="86">
        <v>25.7</v>
      </c>
      <c r="L258" s="86">
        <v>14.25</v>
      </c>
      <c r="M258" s="86"/>
      <c r="N258" s="86">
        <v>99.46</v>
      </c>
      <c r="O258" s="86">
        <v>72.02</v>
      </c>
      <c r="P258" s="87"/>
      <c r="Q258" s="102">
        <f>E260</f>
        <v>33.6</v>
      </c>
      <c r="R258" s="103">
        <f>F258</f>
        <v>21.4</v>
      </c>
      <c r="S258" s="103">
        <f>(Q258+R258)/2</f>
        <v>27.5</v>
      </c>
      <c r="T258" s="103">
        <f t="shared" ref="T258:T268" si="30">IF(H258="","",6.1078*(10^(((7.5*H258)/(237.3+H258)))))</f>
        <v>34.01068335</v>
      </c>
      <c r="U258" s="103">
        <f t="shared" si="1"/>
        <v>32.41068335</v>
      </c>
      <c r="V258" s="103">
        <f t="shared" ref="V258:V268" si="31">IF(G258="","",6.1078*(10^(((7.5*G258)/(237.3+G258)))))</f>
        <v>38.23798312</v>
      </c>
      <c r="W258" s="103">
        <f t="shared" ref="W258:W268" si="32">IF(V258="","",(U258/V258)*100)</f>
        <v>84.76044159</v>
      </c>
      <c r="X258" s="104">
        <f>N256+L258-N258</f>
        <v>5.71</v>
      </c>
      <c r="Y258" s="91"/>
      <c r="Z258" s="92">
        <v>1.0</v>
      </c>
      <c r="AA258" s="92">
        <v>1.0</v>
      </c>
      <c r="AB258" s="92">
        <v>3.0</v>
      </c>
      <c r="AC258" s="93">
        <v>2.0</v>
      </c>
      <c r="AD258" s="88" t="s">
        <v>283</v>
      </c>
    </row>
    <row r="259" ht="15.75" customHeight="1">
      <c r="A259" s="4" t="s">
        <v>64</v>
      </c>
      <c r="B259" s="29">
        <v>44690.0</v>
      </c>
      <c r="C259" s="3">
        <v>0.625</v>
      </c>
      <c r="D259" s="74">
        <v>0.75</v>
      </c>
      <c r="E259" s="75">
        <v>32.6</v>
      </c>
      <c r="F259" s="76"/>
      <c r="G259" s="76">
        <v>26.8</v>
      </c>
      <c r="H259" s="76">
        <v>26.2</v>
      </c>
      <c r="I259" s="76">
        <v>0.6</v>
      </c>
      <c r="J259" s="76" t="s">
        <v>74</v>
      </c>
      <c r="K259" s="76">
        <v>28.2</v>
      </c>
      <c r="L259" s="76"/>
      <c r="M259" s="76"/>
      <c r="N259" s="76"/>
      <c r="O259" s="76"/>
      <c r="P259" s="77"/>
      <c r="Q259" s="78"/>
      <c r="R259" s="79"/>
      <c r="S259" s="79"/>
      <c r="T259" s="145">
        <f t="shared" si="30"/>
        <v>34.01068335</v>
      </c>
      <c r="U259" s="103">
        <f t="shared" si="1"/>
        <v>33.53068335</v>
      </c>
      <c r="V259" s="145">
        <f t="shared" si="31"/>
        <v>35.23385461</v>
      </c>
      <c r="W259" s="145">
        <f t="shared" si="32"/>
        <v>95.16609443</v>
      </c>
      <c r="X259" s="80"/>
      <c r="Y259" s="81"/>
      <c r="Z259" s="82">
        <v>1.0</v>
      </c>
      <c r="AA259" s="82">
        <v>1.0</v>
      </c>
      <c r="AB259" s="82">
        <v>3.0</v>
      </c>
      <c r="AC259" s="83">
        <v>3.0</v>
      </c>
      <c r="AD259" s="78"/>
    </row>
    <row r="260" ht="15.75" customHeight="1">
      <c r="A260" s="8" t="s">
        <v>68</v>
      </c>
      <c r="B260" s="9">
        <v>44691.0</v>
      </c>
      <c r="C260" s="10">
        <v>0.375</v>
      </c>
      <c r="D260" s="84">
        <v>0.5</v>
      </c>
      <c r="E260" s="85">
        <v>33.6</v>
      </c>
      <c r="F260" s="86">
        <v>21.8</v>
      </c>
      <c r="G260" s="86">
        <v>26.4</v>
      </c>
      <c r="H260" s="86">
        <v>25.2</v>
      </c>
      <c r="I260" s="86">
        <v>1.5</v>
      </c>
      <c r="J260" s="86" t="s">
        <v>54</v>
      </c>
      <c r="K260" s="86">
        <v>29.4</v>
      </c>
      <c r="L260" s="86">
        <v>20.75</v>
      </c>
      <c r="M260" s="86"/>
      <c r="N260" s="86">
        <v>85.4</v>
      </c>
      <c r="O260" s="86"/>
      <c r="P260" s="87"/>
      <c r="Q260" s="102">
        <f>E262</f>
        <v>32.6</v>
      </c>
      <c r="R260" s="103">
        <f>F260</f>
        <v>21.8</v>
      </c>
      <c r="S260" s="103">
        <f>(Q260+R260)/2</f>
        <v>27.2</v>
      </c>
      <c r="T260" s="103">
        <f t="shared" si="30"/>
        <v>32.05419006</v>
      </c>
      <c r="U260" s="103">
        <f t="shared" si="1"/>
        <v>31.09419006</v>
      </c>
      <c r="V260" s="103">
        <f t="shared" si="31"/>
        <v>34.41422945</v>
      </c>
      <c r="W260" s="103">
        <f t="shared" si="32"/>
        <v>90.35271326</v>
      </c>
      <c r="X260" s="104">
        <f>O258+L260-N260</f>
        <v>7.37</v>
      </c>
      <c r="Y260" s="91"/>
      <c r="Z260" s="92">
        <v>1.0</v>
      </c>
      <c r="AA260" s="92">
        <v>1.0</v>
      </c>
      <c r="AB260" s="92">
        <v>3.0</v>
      </c>
      <c r="AC260" s="93">
        <v>3.0</v>
      </c>
      <c r="AD260" s="88" t="s">
        <v>280</v>
      </c>
    </row>
    <row r="261" ht="15.75" customHeight="1">
      <c r="A261" s="4" t="s">
        <v>68</v>
      </c>
      <c r="B261" s="29">
        <v>44691.0</v>
      </c>
      <c r="C261" s="3">
        <v>0.625</v>
      </c>
      <c r="D261" s="74">
        <v>0.75</v>
      </c>
      <c r="E261" s="75">
        <v>32.6</v>
      </c>
      <c r="F261" s="76"/>
      <c r="G261" s="76">
        <v>30.2</v>
      </c>
      <c r="H261" s="76">
        <v>28.2</v>
      </c>
      <c r="I261" s="76">
        <v>0.5</v>
      </c>
      <c r="J261" s="76" t="s">
        <v>65</v>
      </c>
      <c r="K261" s="76">
        <v>27.8</v>
      </c>
      <c r="L261" s="76"/>
      <c r="M261" s="76"/>
      <c r="N261" s="76"/>
      <c r="O261" s="76"/>
      <c r="P261" s="77"/>
      <c r="Q261" s="78"/>
      <c r="R261" s="79"/>
      <c r="S261" s="79"/>
      <c r="T261" s="145">
        <f t="shared" si="30"/>
        <v>38.23798312</v>
      </c>
      <c r="U261" s="103">
        <f t="shared" si="1"/>
        <v>36.63798312</v>
      </c>
      <c r="V261" s="145">
        <f t="shared" si="31"/>
        <v>42.91546075</v>
      </c>
      <c r="W261" s="145">
        <f t="shared" si="32"/>
        <v>85.37245663</v>
      </c>
      <c r="X261" s="80"/>
      <c r="Y261" s="81"/>
      <c r="Z261" s="82">
        <v>1.0</v>
      </c>
      <c r="AA261" s="82">
        <v>1.0</v>
      </c>
      <c r="AB261" s="82">
        <v>2.0</v>
      </c>
      <c r="AC261" s="83">
        <v>3.0</v>
      </c>
      <c r="AD261" s="78" t="s">
        <v>284</v>
      </c>
    </row>
    <row r="262" ht="15.75" customHeight="1">
      <c r="A262" s="8" t="s">
        <v>38</v>
      </c>
      <c r="B262" s="9">
        <v>44692.0</v>
      </c>
      <c r="C262" s="10">
        <v>0.375</v>
      </c>
      <c r="D262" s="84">
        <v>0.5</v>
      </c>
      <c r="E262" s="85">
        <v>32.6</v>
      </c>
      <c r="F262" s="86">
        <v>21.0</v>
      </c>
      <c r="G262" s="86">
        <v>25.6</v>
      </c>
      <c r="H262" s="86">
        <v>25.6</v>
      </c>
      <c r="I262" s="86">
        <v>2.2</v>
      </c>
      <c r="J262" s="86" t="s">
        <v>81</v>
      </c>
      <c r="K262" s="86">
        <v>28.3</v>
      </c>
      <c r="L262" s="86">
        <v>39.5</v>
      </c>
      <c r="M262" s="86"/>
      <c r="N262" s="86">
        <v>100.0</v>
      </c>
      <c r="O262" s="86">
        <v>69.66</v>
      </c>
      <c r="P262" s="87"/>
      <c r="Q262" s="102">
        <f>E264</f>
        <v>33</v>
      </c>
      <c r="R262" s="103">
        <f>F262</f>
        <v>21</v>
      </c>
      <c r="S262" s="103">
        <f>(Q262+R262)/2</f>
        <v>27</v>
      </c>
      <c r="T262" s="103">
        <f t="shared" si="30"/>
        <v>32.82468122</v>
      </c>
      <c r="U262" s="103">
        <f t="shared" si="1"/>
        <v>32.82468122</v>
      </c>
      <c r="V262" s="103">
        <f t="shared" si="31"/>
        <v>32.82468122</v>
      </c>
      <c r="W262" s="103">
        <f t="shared" si="32"/>
        <v>100</v>
      </c>
      <c r="X262" s="104"/>
      <c r="Y262" s="91"/>
      <c r="Z262" s="92">
        <v>1.0</v>
      </c>
      <c r="AA262" s="92">
        <v>1.0</v>
      </c>
      <c r="AB262" s="92">
        <v>1.0</v>
      </c>
      <c r="AC262" s="93">
        <v>2.0</v>
      </c>
      <c r="AD262" s="88" t="s">
        <v>285</v>
      </c>
    </row>
    <row r="263" ht="15.75" customHeight="1">
      <c r="A263" s="4" t="s">
        <v>38</v>
      </c>
      <c r="B263" s="29">
        <v>44692.0</v>
      </c>
      <c r="C263" s="3">
        <v>0.625</v>
      </c>
      <c r="D263" s="74">
        <v>0.75</v>
      </c>
      <c r="E263" s="75">
        <v>33.0</v>
      </c>
      <c r="F263" s="76"/>
      <c r="G263" s="76">
        <v>27.2</v>
      </c>
      <c r="H263" s="76">
        <v>26.2</v>
      </c>
      <c r="I263" s="76">
        <v>0.9</v>
      </c>
      <c r="J263" s="76" t="s">
        <v>74</v>
      </c>
      <c r="K263" s="76">
        <v>26.2</v>
      </c>
      <c r="L263" s="76"/>
      <c r="M263" s="76"/>
      <c r="N263" s="76"/>
      <c r="O263" s="76"/>
      <c r="P263" s="77"/>
      <c r="Q263" s="78"/>
      <c r="R263" s="79"/>
      <c r="S263" s="79"/>
      <c r="T263" s="145">
        <f t="shared" si="30"/>
        <v>34.01068335</v>
      </c>
      <c r="U263" s="103">
        <f t="shared" si="1"/>
        <v>33.21068335</v>
      </c>
      <c r="V263" s="145">
        <f t="shared" si="31"/>
        <v>36.07043238</v>
      </c>
      <c r="W263" s="145">
        <f t="shared" si="32"/>
        <v>92.07176392</v>
      </c>
      <c r="X263" s="80"/>
      <c r="Y263" s="81"/>
      <c r="Z263" s="82">
        <v>2.0</v>
      </c>
      <c r="AA263" s="82">
        <v>1.0</v>
      </c>
      <c r="AB263" s="82">
        <v>2.0</v>
      </c>
      <c r="AC263" s="83">
        <v>2.0</v>
      </c>
      <c r="AD263" s="78" t="s">
        <v>286</v>
      </c>
    </row>
    <row r="264" ht="15.75" customHeight="1">
      <c r="A264" s="8" t="s">
        <v>48</v>
      </c>
      <c r="B264" s="9">
        <v>44693.0</v>
      </c>
      <c r="C264" s="10">
        <v>0.375</v>
      </c>
      <c r="D264" s="84">
        <v>0.5</v>
      </c>
      <c r="E264" s="85">
        <v>33.0</v>
      </c>
      <c r="F264" s="86">
        <v>21.6</v>
      </c>
      <c r="G264" s="86">
        <v>27.0</v>
      </c>
      <c r="H264" s="86">
        <v>25.6</v>
      </c>
      <c r="I264" s="86">
        <v>1.0</v>
      </c>
      <c r="J264" s="86" t="s">
        <v>61</v>
      </c>
      <c r="K264" s="86">
        <v>27.4</v>
      </c>
      <c r="L264" s="86">
        <v>12.0</v>
      </c>
      <c r="M264" s="86"/>
      <c r="N264" s="86">
        <v>77.12</v>
      </c>
      <c r="O264" s="86"/>
      <c r="P264" s="87"/>
      <c r="Q264" s="102">
        <f>E266</f>
        <v>33.2</v>
      </c>
      <c r="R264" s="103">
        <f>F264</f>
        <v>21.6</v>
      </c>
      <c r="S264" s="103">
        <f>(Q264+R264)/2</f>
        <v>27.4</v>
      </c>
      <c r="T264" s="103">
        <f t="shared" si="30"/>
        <v>32.82468122</v>
      </c>
      <c r="U264" s="103">
        <f t="shared" si="1"/>
        <v>31.70468122</v>
      </c>
      <c r="V264" s="103">
        <f t="shared" si="31"/>
        <v>35.65000614</v>
      </c>
      <c r="W264" s="103">
        <f t="shared" si="32"/>
        <v>88.93317182</v>
      </c>
      <c r="X264" s="104">
        <f>O262+L264-N264</f>
        <v>4.54</v>
      </c>
      <c r="Y264" s="91"/>
      <c r="Z264" s="92">
        <v>1.0</v>
      </c>
      <c r="AA264" s="92">
        <v>1.0</v>
      </c>
      <c r="AB264" s="92">
        <v>1.0</v>
      </c>
      <c r="AC264" s="93">
        <v>3.0</v>
      </c>
      <c r="AD264" s="88" t="s">
        <v>289</v>
      </c>
    </row>
    <row r="265" ht="15.75" customHeight="1">
      <c r="A265" s="4" t="s">
        <v>48</v>
      </c>
      <c r="B265" s="29">
        <v>44693.0</v>
      </c>
      <c r="C265" s="3">
        <v>0.625</v>
      </c>
      <c r="D265" s="74">
        <v>0.75</v>
      </c>
      <c r="E265" s="75">
        <v>33.0</v>
      </c>
      <c r="F265" s="76"/>
      <c r="G265" s="76">
        <v>27.6</v>
      </c>
      <c r="H265" s="76">
        <v>26.6</v>
      </c>
      <c r="I265" s="76">
        <v>1.8</v>
      </c>
      <c r="J265" s="76" t="s">
        <v>61</v>
      </c>
      <c r="K265" s="76">
        <v>25.8</v>
      </c>
      <c r="L265" s="76"/>
      <c r="M265" s="76"/>
      <c r="N265" s="76"/>
      <c r="O265" s="76"/>
      <c r="P265" s="77"/>
      <c r="Q265" s="78"/>
      <c r="R265" s="79"/>
      <c r="S265" s="79"/>
      <c r="T265" s="145">
        <f t="shared" si="30"/>
        <v>34.82194116</v>
      </c>
      <c r="U265" s="103">
        <f t="shared" si="1"/>
        <v>34.02194116</v>
      </c>
      <c r="V265" s="145">
        <f t="shared" si="31"/>
        <v>36.92425667</v>
      </c>
      <c r="W265" s="145">
        <f t="shared" si="32"/>
        <v>92.13981332</v>
      </c>
      <c r="X265" s="80"/>
      <c r="Y265" s="81"/>
      <c r="Z265" s="82">
        <v>2.0</v>
      </c>
      <c r="AA265" s="82">
        <v>1.0</v>
      </c>
      <c r="AB265" s="82">
        <v>3.0</v>
      </c>
      <c r="AC265" s="83">
        <v>3.0</v>
      </c>
      <c r="AD265" s="78"/>
    </row>
    <row r="266" ht="15.75" customHeight="1">
      <c r="A266" s="8" t="s">
        <v>53</v>
      </c>
      <c r="B266" s="9">
        <v>44694.0</v>
      </c>
      <c r="C266" s="10">
        <v>0.375</v>
      </c>
      <c r="D266" s="84">
        <v>0.5</v>
      </c>
      <c r="E266" s="85">
        <v>33.2</v>
      </c>
      <c r="F266" s="86">
        <v>20.4</v>
      </c>
      <c r="G266" s="86">
        <v>27.8</v>
      </c>
      <c r="H266" s="86">
        <v>26.2</v>
      </c>
      <c r="I266" s="86">
        <v>1.3</v>
      </c>
      <c r="J266" s="86" t="s">
        <v>81</v>
      </c>
      <c r="K266" s="86">
        <v>26.1</v>
      </c>
      <c r="L266" s="86">
        <v>7.25</v>
      </c>
      <c r="M266" s="86"/>
      <c r="N266" s="86">
        <v>80.5</v>
      </c>
      <c r="O266" s="86"/>
      <c r="P266" s="87"/>
      <c r="Q266" s="102">
        <f>E268</f>
        <v>33.2</v>
      </c>
      <c r="R266" s="103">
        <f>F266</f>
        <v>20.4</v>
      </c>
      <c r="S266" s="103">
        <f>(Q266+R266)/2</f>
        <v>26.8</v>
      </c>
      <c r="T266" s="103">
        <f t="shared" si="30"/>
        <v>34.01068335</v>
      </c>
      <c r="U266" s="103">
        <f t="shared" si="1"/>
        <v>32.73068335</v>
      </c>
      <c r="V266" s="103">
        <f t="shared" si="31"/>
        <v>37.3577292</v>
      </c>
      <c r="W266" s="103">
        <f t="shared" si="32"/>
        <v>87.6142208</v>
      </c>
      <c r="X266" s="103">
        <f>N264+L266-N266</f>
        <v>3.87</v>
      </c>
      <c r="Y266" s="91"/>
      <c r="Z266" s="92">
        <v>1.0</v>
      </c>
      <c r="AA266" s="92">
        <v>1.0</v>
      </c>
      <c r="AB266" s="92">
        <v>1.0</v>
      </c>
      <c r="AC266" s="93">
        <v>2.0</v>
      </c>
      <c r="AD266" s="88"/>
    </row>
    <row r="267" ht="15.75" customHeight="1">
      <c r="A267" s="4" t="s">
        <v>53</v>
      </c>
      <c r="B267" s="29">
        <v>44694.0</v>
      </c>
      <c r="C267" s="3">
        <v>0.625</v>
      </c>
      <c r="D267" s="74">
        <v>0.75</v>
      </c>
      <c r="E267" s="75">
        <v>33.0</v>
      </c>
      <c r="F267" s="76"/>
      <c r="G267" s="76">
        <v>32.8</v>
      </c>
      <c r="H267" s="76">
        <v>28.7</v>
      </c>
      <c r="I267" s="76">
        <v>1.7</v>
      </c>
      <c r="J267" s="76" t="s">
        <v>61</v>
      </c>
      <c r="K267" s="76">
        <v>26.8</v>
      </c>
      <c r="L267" s="76"/>
      <c r="M267" s="76"/>
      <c r="N267" s="76"/>
      <c r="O267" s="76"/>
      <c r="P267" s="77"/>
      <c r="Q267" s="78"/>
      <c r="R267" s="79"/>
      <c r="S267" s="79"/>
      <c r="T267" s="145">
        <f t="shared" si="30"/>
        <v>39.36364749</v>
      </c>
      <c r="U267" s="103">
        <f t="shared" si="1"/>
        <v>36.08364749</v>
      </c>
      <c r="V267" s="145">
        <f t="shared" si="31"/>
        <v>49.73459608</v>
      </c>
      <c r="W267" s="145">
        <f t="shared" si="32"/>
        <v>72.55240886</v>
      </c>
      <c r="X267" s="80"/>
      <c r="Y267" s="81"/>
      <c r="Z267" s="82">
        <v>1.0</v>
      </c>
      <c r="AA267" s="82">
        <v>1.0</v>
      </c>
      <c r="AB267" s="82">
        <v>1.0</v>
      </c>
      <c r="AC267" s="83">
        <v>2.0</v>
      </c>
      <c r="AD267" s="78"/>
    </row>
    <row r="268" ht="15.75" customHeight="1">
      <c r="A268" s="8" t="s">
        <v>58</v>
      </c>
      <c r="B268" s="9">
        <v>44695.0</v>
      </c>
      <c r="C268" s="10">
        <v>0.375</v>
      </c>
      <c r="D268" s="84">
        <v>0.5</v>
      </c>
      <c r="E268" s="85">
        <v>33.2</v>
      </c>
      <c r="F268" s="86">
        <v>22.1</v>
      </c>
      <c r="G268" s="86">
        <v>27.2</v>
      </c>
      <c r="H268" s="86">
        <v>26.0</v>
      </c>
      <c r="I268" s="86">
        <v>1.5</v>
      </c>
      <c r="J268" s="86" t="s">
        <v>81</v>
      </c>
      <c r="K268" s="86">
        <v>28.5</v>
      </c>
      <c r="L268" s="86">
        <v>3.25</v>
      </c>
      <c r="M268" s="86"/>
      <c r="N268" s="86">
        <v>79.95</v>
      </c>
      <c r="O268" s="86"/>
      <c r="P268" s="87"/>
      <c r="Q268" s="102">
        <f>E270</f>
        <v>32.6</v>
      </c>
      <c r="R268" s="103">
        <f>F268</f>
        <v>22.1</v>
      </c>
      <c r="S268" s="103">
        <f>(Q268+R268)/2</f>
        <v>27.35</v>
      </c>
      <c r="T268" s="103">
        <f t="shared" si="30"/>
        <v>33.61126698</v>
      </c>
      <c r="U268" s="103">
        <f t="shared" si="1"/>
        <v>32.65126698</v>
      </c>
      <c r="V268" s="103">
        <f t="shared" si="31"/>
        <v>36.07043238</v>
      </c>
      <c r="W268" s="103">
        <f t="shared" si="32"/>
        <v>90.52086385</v>
      </c>
      <c r="X268" s="103">
        <f>N266+L268-N268</f>
        <v>3.8</v>
      </c>
      <c r="Y268" s="91"/>
      <c r="Z268" s="92">
        <v>1.0</v>
      </c>
      <c r="AA268" s="92">
        <v>1.0</v>
      </c>
      <c r="AB268" s="92">
        <v>1.0</v>
      </c>
      <c r="AC268" s="93">
        <v>3.0</v>
      </c>
      <c r="AD268" s="88"/>
    </row>
    <row r="269" ht="15.75" customHeight="1">
      <c r="A269" s="4" t="s">
        <v>58</v>
      </c>
      <c r="B269" s="29">
        <v>44695.0</v>
      </c>
      <c r="C269" s="3">
        <v>0.625</v>
      </c>
      <c r="D269" s="74">
        <v>0.75</v>
      </c>
      <c r="E269" s="75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7"/>
      <c r="Q269" s="78"/>
      <c r="R269" s="79"/>
      <c r="S269" s="79"/>
      <c r="T269" s="79"/>
      <c r="U269" s="103" t="str">
        <f t="shared" si="1"/>
        <v/>
      </c>
      <c r="V269" s="79"/>
      <c r="W269" s="79"/>
      <c r="X269" s="80"/>
      <c r="Y269" s="81"/>
      <c r="Z269" s="82"/>
      <c r="AA269" s="82"/>
      <c r="AB269" s="82"/>
      <c r="AC269" s="83"/>
      <c r="AD269" s="78"/>
    </row>
    <row r="270" ht="15.75" customHeight="1">
      <c r="A270" s="8" t="s">
        <v>60</v>
      </c>
      <c r="B270" s="9">
        <v>44696.0</v>
      </c>
      <c r="C270" s="10">
        <v>0.375</v>
      </c>
      <c r="D270" s="84">
        <v>0.5</v>
      </c>
      <c r="E270" s="85">
        <v>32.6</v>
      </c>
      <c r="F270" s="86">
        <v>21.8</v>
      </c>
      <c r="G270" s="86">
        <v>27.9</v>
      </c>
      <c r="H270" s="86">
        <v>26.4</v>
      </c>
      <c r="I270" s="86">
        <v>0.9</v>
      </c>
      <c r="J270" s="86" t="s">
        <v>54</v>
      </c>
      <c r="K270" s="86">
        <v>28.2</v>
      </c>
      <c r="L270" s="86">
        <v>8.0</v>
      </c>
      <c r="M270" s="86"/>
      <c r="N270" s="86">
        <v>82.0</v>
      </c>
      <c r="O270" s="86"/>
      <c r="P270" s="87"/>
      <c r="Q270" s="102">
        <f>E272</f>
        <v>32.7</v>
      </c>
      <c r="R270" s="103">
        <f>F270</f>
        <v>21.8</v>
      </c>
      <c r="S270" s="103">
        <f>(Q270+R270)/2</f>
        <v>27.25</v>
      </c>
      <c r="T270" s="103">
        <f>IF(H270="","",6.1078*(10^(((7.5*H270)/(237.3+H270)))))</f>
        <v>34.41422945</v>
      </c>
      <c r="U270" s="103">
        <f t="shared" si="1"/>
        <v>33.21422945</v>
      </c>
      <c r="V270" s="103">
        <f>IF(G270="","",6.1078*(10^(((7.5*G270)/(237.3+G270)))))</f>
        <v>37.57612198</v>
      </c>
      <c r="W270" s="103">
        <f>IF(V270="","",(U270/V270)*100)</f>
        <v>88.3918502</v>
      </c>
      <c r="X270" s="103">
        <f>N268+L270-N270</f>
        <v>5.95</v>
      </c>
      <c r="Y270" s="91"/>
      <c r="Z270" s="92">
        <v>1.0</v>
      </c>
      <c r="AA270" s="92">
        <v>1.0</v>
      </c>
      <c r="AB270" s="92">
        <v>2.0</v>
      </c>
      <c r="AC270" s="93">
        <v>2.0</v>
      </c>
      <c r="AD270" s="88"/>
    </row>
    <row r="271" ht="15.75" customHeight="1">
      <c r="A271" s="4" t="s">
        <v>60</v>
      </c>
      <c r="B271" s="29">
        <v>44696.0</v>
      </c>
      <c r="C271" s="3">
        <v>0.625</v>
      </c>
      <c r="D271" s="74">
        <v>0.75</v>
      </c>
      <c r="E271" s="75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7"/>
      <c r="Q271" s="78"/>
      <c r="R271" s="79"/>
      <c r="S271" s="79"/>
      <c r="T271" s="79"/>
      <c r="U271" s="103" t="str">
        <f t="shared" si="1"/>
        <v/>
      </c>
      <c r="V271" s="79"/>
      <c r="W271" s="79"/>
      <c r="X271" s="80"/>
      <c r="Y271" s="81"/>
      <c r="Z271" s="82"/>
      <c r="AA271" s="82"/>
      <c r="AB271" s="82"/>
      <c r="AC271" s="83"/>
      <c r="AD271" s="78"/>
    </row>
    <row r="272" ht="15.75" customHeight="1">
      <c r="A272" s="8" t="s">
        <v>64</v>
      </c>
      <c r="B272" s="9">
        <v>44697.0</v>
      </c>
      <c r="C272" s="10">
        <v>0.375</v>
      </c>
      <c r="D272" s="84">
        <v>0.5</v>
      </c>
      <c r="E272" s="85">
        <v>32.7</v>
      </c>
      <c r="F272" s="86">
        <v>21.6</v>
      </c>
      <c r="G272" s="86">
        <v>28.0</v>
      </c>
      <c r="H272" s="86">
        <v>26.6</v>
      </c>
      <c r="I272" s="86">
        <v>0.9</v>
      </c>
      <c r="J272" s="86" t="s">
        <v>81</v>
      </c>
      <c r="K272" s="86">
        <v>28.9</v>
      </c>
      <c r="L272" s="86">
        <v>1.25</v>
      </c>
      <c r="M272" s="86"/>
      <c r="N272" s="86">
        <v>82.53</v>
      </c>
      <c r="O272" s="86"/>
      <c r="P272" s="87"/>
      <c r="Q272" s="102">
        <f>E274</f>
        <v>33.4</v>
      </c>
      <c r="R272" s="103">
        <f>F272</f>
        <v>21.6</v>
      </c>
      <c r="S272" s="103">
        <f>(Q272+R272)/2</f>
        <v>27.5</v>
      </c>
      <c r="T272" s="103">
        <f t="shared" ref="T272:T282" si="33">IF(H272="","",6.1078*(10^(((7.5*H272)/(237.3+H272)))))</f>
        <v>34.82194116</v>
      </c>
      <c r="U272" s="103">
        <f t="shared" si="1"/>
        <v>33.70194116</v>
      </c>
      <c r="V272" s="103">
        <f t="shared" ref="V272:V282" si="34">IF(G272="","",6.1078*(10^(((7.5*G272)/(237.3+G272)))))</f>
        <v>37.79562539</v>
      </c>
      <c r="W272" s="103">
        <f t="shared" ref="W272:W282" si="35">IF(V272="","",(U272/V272)*100)</f>
        <v>89.16889406</v>
      </c>
      <c r="X272" s="103">
        <f>N270+L272-N272</f>
        <v>0.72</v>
      </c>
      <c r="Y272" s="91"/>
      <c r="Z272" s="92">
        <v>1.0</v>
      </c>
      <c r="AA272" s="92">
        <v>1.0</v>
      </c>
      <c r="AB272" s="92">
        <v>1.0</v>
      </c>
      <c r="AC272" s="93" t="s">
        <v>291</v>
      </c>
      <c r="AD272" s="88" t="s">
        <v>292</v>
      </c>
    </row>
    <row r="273" ht="15.75" customHeight="1">
      <c r="A273" s="4" t="s">
        <v>64</v>
      </c>
      <c r="B273" s="29">
        <v>44697.0</v>
      </c>
      <c r="C273" s="3">
        <v>0.625</v>
      </c>
      <c r="D273" s="74">
        <v>0.75</v>
      </c>
      <c r="E273" s="75">
        <v>32.2</v>
      </c>
      <c r="F273" s="76"/>
      <c r="G273" s="76">
        <v>32.0</v>
      </c>
      <c r="H273" s="76">
        <v>28.2</v>
      </c>
      <c r="I273" s="76">
        <v>2.8</v>
      </c>
      <c r="J273" s="76" t="s">
        <v>81</v>
      </c>
      <c r="K273" s="76">
        <v>27.0</v>
      </c>
      <c r="L273" s="76"/>
      <c r="M273" s="76"/>
      <c r="N273" s="76"/>
      <c r="O273" s="76"/>
      <c r="P273" s="77"/>
      <c r="Q273" s="78"/>
      <c r="R273" s="79"/>
      <c r="S273" s="79"/>
      <c r="T273" s="145">
        <f t="shared" si="33"/>
        <v>38.23798312</v>
      </c>
      <c r="U273" s="103">
        <f t="shared" si="1"/>
        <v>35.19798312</v>
      </c>
      <c r="V273" s="145">
        <f t="shared" si="34"/>
        <v>47.54274065</v>
      </c>
      <c r="W273" s="145">
        <f t="shared" si="35"/>
        <v>74.0344007</v>
      </c>
      <c r="X273" s="80"/>
      <c r="Y273" s="81"/>
      <c r="Z273" s="82">
        <v>1.0</v>
      </c>
      <c r="AA273" s="82">
        <v>1.0</v>
      </c>
      <c r="AB273" s="82">
        <v>3.0</v>
      </c>
      <c r="AC273" s="83" t="s">
        <v>277</v>
      </c>
      <c r="AD273" s="78" t="s">
        <v>279</v>
      </c>
    </row>
    <row r="274" ht="15.75" customHeight="1">
      <c r="A274" s="8" t="s">
        <v>68</v>
      </c>
      <c r="B274" s="9">
        <v>44698.0</v>
      </c>
      <c r="C274" s="10">
        <v>0.375</v>
      </c>
      <c r="D274" s="84">
        <v>0.5</v>
      </c>
      <c r="E274" s="85">
        <v>33.4</v>
      </c>
      <c r="F274" s="86">
        <v>22.6</v>
      </c>
      <c r="G274" s="86">
        <v>28.6</v>
      </c>
      <c r="H274" s="86">
        <v>26.4</v>
      </c>
      <c r="I274" s="86">
        <v>1.7</v>
      </c>
      <c r="J274" s="86" t="s">
        <v>81</v>
      </c>
      <c r="K274" s="86">
        <v>28.1</v>
      </c>
      <c r="L274" s="86">
        <v>0.0</v>
      </c>
      <c r="M274" s="86"/>
      <c r="N274" s="86">
        <v>75.96</v>
      </c>
      <c r="O274" s="86"/>
      <c r="P274" s="87"/>
      <c r="Q274" s="102">
        <f>E276</f>
        <v>34</v>
      </c>
      <c r="R274" s="103">
        <f>F274</f>
        <v>22.6</v>
      </c>
      <c r="S274" s="103">
        <f>(Q274+R274)/2</f>
        <v>28.3</v>
      </c>
      <c r="T274" s="103">
        <f t="shared" si="33"/>
        <v>34.41422945</v>
      </c>
      <c r="U274" s="103">
        <f t="shared" si="1"/>
        <v>32.65422945</v>
      </c>
      <c r="V274" s="103">
        <f t="shared" si="34"/>
        <v>39.13623594</v>
      </c>
      <c r="W274" s="103">
        <f t="shared" si="35"/>
        <v>83.43732775</v>
      </c>
      <c r="X274" s="104">
        <f>N272+L274-N274</f>
        <v>6.57</v>
      </c>
      <c r="Y274" s="91"/>
      <c r="Z274" s="92">
        <v>1.0</v>
      </c>
      <c r="AA274" s="92">
        <v>1.0</v>
      </c>
      <c r="AB274" s="92">
        <v>3.0</v>
      </c>
      <c r="AC274" s="93">
        <v>2.0</v>
      </c>
      <c r="AD274" s="88" t="s">
        <v>280</v>
      </c>
    </row>
    <row r="275" ht="15.75" customHeight="1">
      <c r="A275" s="4" t="s">
        <v>68</v>
      </c>
      <c r="B275" s="29">
        <v>44698.0</v>
      </c>
      <c r="C275" s="3">
        <v>0.625</v>
      </c>
      <c r="D275" s="74">
        <v>0.75</v>
      </c>
      <c r="E275" s="75">
        <v>33.4</v>
      </c>
      <c r="F275" s="76"/>
      <c r="G275" s="76">
        <v>32.8</v>
      </c>
      <c r="H275" s="76">
        <v>28.2</v>
      </c>
      <c r="I275" s="76">
        <v>1.0</v>
      </c>
      <c r="J275" s="76" t="s">
        <v>81</v>
      </c>
      <c r="K275" s="76">
        <v>28.3</v>
      </c>
      <c r="L275" s="76"/>
      <c r="M275" s="76"/>
      <c r="N275" s="76"/>
      <c r="O275" s="76"/>
      <c r="P275" s="77"/>
      <c r="Q275" s="78"/>
      <c r="R275" s="79"/>
      <c r="S275" s="79"/>
      <c r="T275" s="145">
        <f t="shared" si="33"/>
        <v>38.23798312</v>
      </c>
      <c r="U275" s="103">
        <f t="shared" si="1"/>
        <v>34.55798312</v>
      </c>
      <c r="V275" s="145">
        <f t="shared" si="34"/>
        <v>49.73459608</v>
      </c>
      <c r="W275" s="145">
        <f t="shared" si="35"/>
        <v>69.48479699</v>
      </c>
      <c r="X275" s="80"/>
      <c r="Y275" s="81"/>
      <c r="Z275" s="82">
        <v>1.0</v>
      </c>
      <c r="AA275" s="82">
        <v>1.0</v>
      </c>
      <c r="AB275" s="82">
        <v>3.0</v>
      </c>
      <c r="AC275" s="83">
        <v>2.0</v>
      </c>
      <c r="AD275" s="78"/>
    </row>
    <row r="276" ht="15.75" customHeight="1">
      <c r="A276" s="8" t="s">
        <v>38</v>
      </c>
      <c r="B276" s="9">
        <v>44699.0</v>
      </c>
      <c r="C276" s="10">
        <v>0.375</v>
      </c>
      <c r="D276" s="84">
        <v>0.5</v>
      </c>
      <c r="E276" s="85">
        <v>34.0</v>
      </c>
      <c r="F276" s="86">
        <v>22.4</v>
      </c>
      <c r="G276" s="86">
        <v>27.2</v>
      </c>
      <c r="H276" s="86">
        <v>25.8</v>
      </c>
      <c r="I276" s="86">
        <v>1.4</v>
      </c>
      <c r="J276" s="86" t="s">
        <v>54</v>
      </c>
      <c r="K276" s="86">
        <v>26.6</v>
      </c>
      <c r="L276" s="86">
        <v>7.25</v>
      </c>
      <c r="M276" s="86"/>
      <c r="N276" s="86"/>
      <c r="O276" s="86"/>
      <c r="P276" s="87"/>
      <c r="Q276" s="102">
        <f>E278</f>
        <v>34.4</v>
      </c>
      <c r="R276" s="103">
        <f>F276</f>
        <v>22.4</v>
      </c>
      <c r="S276" s="103">
        <f>(Q276+R276)/2</f>
        <v>28.4</v>
      </c>
      <c r="T276" s="103">
        <f t="shared" si="33"/>
        <v>33.21594473</v>
      </c>
      <c r="U276" s="103">
        <f t="shared" si="1"/>
        <v>32.09594473</v>
      </c>
      <c r="V276" s="103">
        <f t="shared" si="34"/>
        <v>36.07043238</v>
      </c>
      <c r="W276" s="103">
        <f t="shared" si="35"/>
        <v>88.9813141</v>
      </c>
      <c r="X276" s="103" t="s">
        <v>71</v>
      </c>
      <c r="Y276" s="91"/>
      <c r="Z276" s="92"/>
      <c r="AA276" s="92"/>
      <c r="AB276" s="92"/>
      <c r="AC276" s="93"/>
      <c r="AD276" s="88"/>
    </row>
    <row r="277" ht="15.75" customHeight="1">
      <c r="A277" s="4" t="s">
        <v>38</v>
      </c>
      <c r="B277" s="29">
        <v>44699.0</v>
      </c>
      <c r="C277" s="3">
        <v>0.625</v>
      </c>
      <c r="D277" s="74">
        <v>0.75</v>
      </c>
      <c r="E277" s="75">
        <v>34.0</v>
      </c>
      <c r="F277" s="76"/>
      <c r="G277" s="76">
        <v>27.0</v>
      </c>
      <c r="H277" s="76">
        <v>26.8</v>
      </c>
      <c r="I277" s="76">
        <v>0.3</v>
      </c>
      <c r="J277" s="76" t="s">
        <v>74</v>
      </c>
      <c r="K277" s="76">
        <v>26.2</v>
      </c>
      <c r="L277" s="76"/>
      <c r="M277" s="76"/>
      <c r="N277" s="76"/>
      <c r="O277" s="76"/>
      <c r="P277" s="77"/>
      <c r="Q277" s="78"/>
      <c r="R277" s="79"/>
      <c r="S277" s="79"/>
      <c r="T277" s="145">
        <f t="shared" si="33"/>
        <v>35.23385461</v>
      </c>
      <c r="U277" s="103">
        <f t="shared" si="1"/>
        <v>35.07385461</v>
      </c>
      <c r="V277" s="145">
        <f t="shared" si="34"/>
        <v>35.65000614</v>
      </c>
      <c r="W277" s="145">
        <f t="shared" si="35"/>
        <v>98.38386694</v>
      </c>
      <c r="X277" s="80"/>
      <c r="Y277" s="81"/>
      <c r="Z277" s="82"/>
      <c r="AA277" s="82"/>
      <c r="AB277" s="82"/>
      <c r="AC277" s="83"/>
      <c r="AD277" s="78"/>
    </row>
    <row r="278" ht="15.75" customHeight="1">
      <c r="A278" s="8" t="s">
        <v>48</v>
      </c>
      <c r="B278" s="9">
        <v>44700.0</v>
      </c>
      <c r="C278" s="10">
        <v>0.375</v>
      </c>
      <c r="D278" s="84">
        <v>0.5</v>
      </c>
      <c r="E278" s="85">
        <v>34.4</v>
      </c>
      <c r="F278" s="86">
        <v>21.8</v>
      </c>
      <c r="G278" s="86">
        <v>27.0</v>
      </c>
      <c r="H278" s="86">
        <v>25.8</v>
      </c>
      <c r="I278" s="86">
        <v>1.1</v>
      </c>
      <c r="J278" s="86" t="s">
        <v>56</v>
      </c>
      <c r="K278" s="86">
        <v>28.1</v>
      </c>
      <c r="L278" s="86">
        <v>24.5</v>
      </c>
      <c r="M278" s="86"/>
      <c r="N278" s="86">
        <v>74.82</v>
      </c>
      <c r="O278" s="86">
        <v>66.54</v>
      </c>
      <c r="P278" s="87"/>
      <c r="Q278" s="102">
        <f>E280</f>
        <v>29.8</v>
      </c>
      <c r="R278" s="103">
        <f>F278</f>
        <v>21.8</v>
      </c>
      <c r="S278" s="103">
        <f>(Q278+R278)/2</f>
        <v>25.8</v>
      </c>
      <c r="T278" s="103">
        <f t="shared" si="33"/>
        <v>33.21594473</v>
      </c>
      <c r="U278" s="103">
        <f t="shared" si="1"/>
        <v>32.25594473</v>
      </c>
      <c r="V278" s="103">
        <f t="shared" si="34"/>
        <v>35.65000614</v>
      </c>
      <c r="W278" s="103">
        <f t="shared" si="35"/>
        <v>90.47949278</v>
      </c>
      <c r="X278" s="104" t="s">
        <v>71</v>
      </c>
      <c r="Y278" s="91"/>
      <c r="Z278" s="92">
        <v>1.0</v>
      </c>
      <c r="AA278" s="92">
        <v>1.0</v>
      </c>
      <c r="AB278" s="92">
        <v>1.0</v>
      </c>
      <c r="AC278" s="93">
        <v>3.0</v>
      </c>
      <c r="AD278" s="88" t="s">
        <v>293</v>
      </c>
    </row>
    <row r="279" ht="15.75" customHeight="1">
      <c r="A279" s="4" t="s">
        <v>48</v>
      </c>
      <c r="B279" s="29">
        <v>44700.0</v>
      </c>
      <c r="C279" s="3">
        <v>0.625</v>
      </c>
      <c r="D279" s="74">
        <v>0.75</v>
      </c>
      <c r="E279" s="75">
        <v>30.0</v>
      </c>
      <c r="F279" s="76"/>
      <c r="G279" s="76">
        <v>29.2</v>
      </c>
      <c r="H279" s="76">
        <v>26.1</v>
      </c>
      <c r="I279" s="76">
        <v>1.2</v>
      </c>
      <c r="J279" s="76" t="s">
        <v>74</v>
      </c>
      <c r="K279" s="76">
        <v>25.4</v>
      </c>
      <c r="L279" s="76"/>
      <c r="M279" s="76"/>
      <c r="N279" s="76"/>
      <c r="O279" s="76"/>
      <c r="P279" s="77"/>
      <c r="Q279" s="78"/>
      <c r="R279" s="79"/>
      <c r="S279" s="79"/>
      <c r="T279" s="145">
        <f t="shared" si="33"/>
        <v>33.81046118</v>
      </c>
      <c r="U279" s="103">
        <f t="shared" si="1"/>
        <v>31.33046118</v>
      </c>
      <c r="V279" s="145">
        <f t="shared" si="34"/>
        <v>40.51803823</v>
      </c>
      <c r="W279" s="145">
        <f t="shared" si="35"/>
        <v>77.32472387</v>
      </c>
      <c r="X279" s="80"/>
      <c r="Y279" s="81"/>
      <c r="Z279" s="82">
        <v>1.0</v>
      </c>
      <c r="AA279" s="82">
        <v>1.0</v>
      </c>
      <c r="AB279" s="82">
        <v>2.0</v>
      </c>
      <c r="AC279" s="83">
        <v>2.0</v>
      </c>
      <c r="AD279" s="78"/>
    </row>
    <row r="280" ht="15.75" customHeight="1">
      <c r="A280" s="8" t="s">
        <v>53</v>
      </c>
      <c r="B280" s="9">
        <v>44701.0</v>
      </c>
      <c r="C280" s="10">
        <v>0.375</v>
      </c>
      <c r="D280" s="84">
        <v>0.5</v>
      </c>
      <c r="E280" s="85">
        <v>29.8</v>
      </c>
      <c r="F280" s="86">
        <v>21.2</v>
      </c>
      <c r="G280" s="86">
        <v>25.6</v>
      </c>
      <c r="H280" s="86">
        <v>24.8</v>
      </c>
      <c r="I280" s="86">
        <v>1.1</v>
      </c>
      <c r="J280" s="86" t="s">
        <v>56</v>
      </c>
      <c r="K280" s="86">
        <v>26.3</v>
      </c>
      <c r="L280" s="86">
        <v>7.5</v>
      </c>
      <c r="M280" s="86">
        <v>72.32</v>
      </c>
      <c r="N280" s="86">
        <v>72.32</v>
      </c>
      <c r="O280" s="86"/>
      <c r="P280" s="87"/>
      <c r="Q280" s="102">
        <f>E282</f>
        <v>32.2</v>
      </c>
      <c r="R280" s="103">
        <f>F280</f>
        <v>21.2</v>
      </c>
      <c r="S280" s="103">
        <f>(Q280+R280)/2</f>
        <v>26.7</v>
      </c>
      <c r="T280" s="103">
        <f t="shared" si="33"/>
        <v>31.29951528</v>
      </c>
      <c r="U280" s="103">
        <f t="shared" si="1"/>
        <v>30.65951528</v>
      </c>
      <c r="V280" s="103">
        <f t="shared" si="34"/>
        <v>32.82468122</v>
      </c>
      <c r="W280" s="103">
        <f t="shared" si="35"/>
        <v>93.40384779</v>
      </c>
      <c r="X280" s="103">
        <f>N278+L280-N280</f>
        <v>10</v>
      </c>
      <c r="Y280" s="91"/>
      <c r="Z280" s="92">
        <v>1.0</v>
      </c>
      <c r="AA280" s="92">
        <v>1.0</v>
      </c>
      <c r="AB280" s="92">
        <v>1.0</v>
      </c>
      <c r="AC280" s="93">
        <v>3.0</v>
      </c>
      <c r="AD280" s="88" t="s">
        <v>294</v>
      </c>
    </row>
    <row r="281" ht="15.75" customHeight="1">
      <c r="A281" s="4" t="s">
        <v>53</v>
      </c>
      <c r="B281" s="29">
        <v>44701.0</v>
      </c>
      <c r="C281" s="3">
        <v>0.625</v>
      </c>
      <c r="D281" s="74">
        <v>0.75</v>
      </c>
      <c r="E281" s="75">
        <v>31.8</v>
      </c>
      <c r="F281" s="76"/>
      <c r="G281" s="76">
        <v>31.2</v>
      </c>
      <c r="H281" s="76">
        <v>27.4</v>
      </c>
      <c r="I281" s="76">
        <v>0.6</v>
      </c>
      <c r="J281" s="76" t="s">
        <v>74</v>
      </c>
      <c r="K281" s="76">
        <v>24.6</v>
      </c>
      <c r="L281" s="76"/>
      <c r="M281" s="76"/>
      <c r="N281" s="76"/>
      <c r="O281" s="76"/>
      <c r="P281" s="77"/>
      <c r="Q281" s="78"/>
      <c r="R281" s="79"/>
      <c r="S281" s="79"/>
      <c r="T281" s="145">
        <f t="shared" si="33"/>
        <v>36.49517019</v>
      </c>
      <c r="U281" s="103">
        <f t="shared" si="1"/>
        <v>33.45517019</v>
      </c>
      <c r="V281" s="145">
        <f t="shared" si="34"/>
        <v>45.43527778</v>
      </c>
      <c r="W281" s="145">
        <f t="shared" si="35"/>
        <v>73.63258645</v>
      </c>
      <c r="X281" s="80"/>
      <c r="Y281" s="81"/>
      <c r="Z281" s="82">
        <v>1.0</v>
      </c>
      <c r="AA281" s="82">
        <v>1.0</v>
      </c>
      <c r="AB281" s="82">
        <v>3.0</v>
      </c>
      <c r="AC281" s="83">
        <v>2.0</v>
      </c>
      <c r="AD281" s="78"/>
    </row>
    <row r="282" ht="15.75" customHeight="1">
      <c r="A282" s="8" t="s">
        <v>58</v>
      </c>
      <c r="B282" s="9">
        <v>44702.0</v>
      </c>
      <c r="C282" s="10">
        <v>0.375</v>
      </c>
      <c r="D282" s="84">
        <v>0.5</v>
      </c>
      <c r="E282" s="85">
        <v>32.2</v>
      </c>
      <c r="F282" s="86">
        <v>20.4</v>
      </c>
      <c r="G282" s="86">
        <v>25.0</v>
      </c>
      <c r="H282" s="86">
        <v>24.0</v>
      </c>
      <c r="I282" s="86">
        <v>0.6</v>
      </c>
      <c r="J282" s="86" t="s">
        <v>79</v>
      </c>
      <c r="K282" s="86">
        <v>26.3</v>
      </c>
      <c r="L282" s="86">
        <v>32.0</v>
      </c>
      <c r="M282" s="86"/>
      <c r="N282" s="86" t="s">
        <v>295</v>
      </c>
      <c r="O282" s="86">
        <v>81.1</v>
      </c>
      <c r="P282" s="87"/>
      <c r="Q282" s="102">
        <f>E284</f>
        <v>32.4</v>
      </c>
      <c r="R282" s="103">
        <f>F282</f>
        <v>20.4</v>
      </c>
      <c r="S282" s="103">
        <f>(Q282+R282)/2</f>
        <v>26.4</v>
      </c>
      <c r="T282" s="103">
        <f t="shared" si="33"/>
        <v>29.83652107</v>
      </c>
      <c r="U282" s="103">
        <f t="shared" si="1"/>
        <v>29.03652107</v>
      </c>
      <c r="V282" s="103">
        <f t="shared" si="34"/>
        <v>31.67489286</v>
      </c>
      <c r="W282" s="103">
        <f t="shared" si="35"/>
        <v>91.6704634</v>
      </c>
      <c r="X282" s="104"/>
      <c r="Y282" s="91"/>
      <c r="Z282" s="92">
        <v>1.0</v>
      </c>
      <c r="AA282" s="92">
        <v>1.0</v>
      </c>
      <c r="AB282" s="92">
        <v>3.0</v>
      </c>
      <c r="AC282" s="93">
        <v>3.0</v>
      </c>
      <c r="AD282" s="88"/>
    </row>
    <row r="283" ht="15.75" customHeight="1">
      <c r="A283" s="4" t="s">
        <v>58</v>
      </c>
      <c r="B283" s="29">
        <v>44702.0</v>
      </c>
      <c r="C283" s="3">
        <v>0.625</v>
      </c>
      <c r="D283" s="74">
        <v>0.75</v>
      </c>
      <c r="E283" s="75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7"/>
      <c r="Q283" s="78"/>
      <c r="R283" s="79"/>
      <c r="S283" s="79"/>
      <c r="T283" s="79"/>
      <c r="U283" s="103" t="str">
        <f t="shared" si="1"/>
        <v/>
      </c>
      <c r="V283" s="79"/>
      <c r="W283" s="79"/>
      <c r="X283" s="80"/>
      <c r="Y283" s="81"/>
      <c r="Z283" s="82"/>
      <c r="AA283" s="82"/>
      <c r="AB283" s="82"/>
      <c r="AC283" s="83"/>
      <c r="AD283" s="78"/>
    </row>
    <row r="284" ht="15.75" customHeight="1">
      <c r="A284" s="8" t="s">
        <v>60</v>
      </c>
      <c r="B284" s="9">
        <v>44703.0</v>
      </c>
      <c r="C284" s="10">
        <v>0.375</v>
      </c>
      <c r="D284" s="84">
        <v>0.5</v>
      </c>
      <c r="E284" s="85">
        <v>32.4</v>
      </c>
      <c r="F284" s="86">
        <v>20.2</v>
      </c>
      <c r="G284" s="86">
        <v>24.0</v>
      </c>
      <c r="H284" s="86">
        <v>23.2</v>
      </c>
      <c r="I284" s="86">
        <v>1.2</v>
      </c>
      <c r="J284" s="86" t="s">
        <v>54</v>
      </c>
      <c r="K284" s="86">
        <v>27.1</v>
      </c>
      <c r="L284" s="86">
        <v>2.0</v>
      </c>
      <c r="M284" s="86"/>
      <c r="N284" s="86">
        <v>80.2</v>
      </c>
      <c r="O284" s="86"/>
      <c r="P284" s="87"/>
      <c r="Q284" s="102">
        <f>E286</f>
        <v>32.4</v>
      </c>
      <c r="R284" s="103">
        <f>F284</f>
        <v>20.2</v>
      </c>
      <c r="S284" s="103">
        <f>(Q284+R284)/2</f>
        <v>26.3</v>
      </c>
      <c r="T284" s="103">
        <f>IF(H284="","",6.1078*(10^(((7.5*H284)/(237.3+H284)))))</f>
        <v>28.43354863</v>
      </c>
      <c r="U284" s="103">
        <f t="shared" si="1"/>
        <v>27.79354863</v>
      </c>
      <c r="V284" s="103">
        <f>IF(G284="","",6.1078*(10^(((7.5*G284)/(237.3+G284)))))</f>
        <v>29.83652107</v>
      </c>
      <c r="W284" s="103">
        <f>IF(V284="","",(U284/V284)*100)</f>
        <v>93.15277932</v>
      </c>
      <c r="X284" s="104">
        <f>O282+L284-N284</f>
        <v>2.9</v>
      </c>
      <c r="Y284" s="91"/>
      <c r="Z284" s="92">
        <v>1.0</v>
      </c>
      <c r="AA284" s="92">
        <v>1.0</v>
      </c>
      <c r="AB284" s="92">
        <v>3.0</v>
      </c>
      <c r="AC284" s="93">
        <v>3.0</v>
      </c>
      <c r="AD284" s="88"/>
    </row>
    <row r="285" ht="15.75" customHeight="1">
      <c r="A285" s="4" t="s">
        <v>60</v>
      </c>
      <c r="B285" s="29">
        <v>44703.0</v>
      </c>
      <c r="C285" s="3">
        <v>0.625</v>
      </c>
      <c r="D285" s="74">
        <v>0.75</v>
      </c>
      <c r="E285" s="75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7"/>
      <c r="Q285" s="78"/>
      <c r="R285" s="79"/>
      <c r="S285" s="79"/>
      <c r="T285" s="79"/>
      <c r="U285" s="103" t="str">
        <f t="shared" si="1"/>
        <v/>
      </c>
      <c r="V285" s="79"/>
      <c r="W285" s="79"/>
      <c r="X285" s="80"/>
      <c r="Y285" s="81"/>
      <c r="Z285" s="82"/>
      <c r="AA285" s="82"/>
      <c r="AB285" s="82"/>
      <c r="AC285" s="83"/>
      <c r="AD285" s="78"/>
    </row>
    <row r="286" ht="15.75" customHeight="1">
      <c r="A286" s="8" t="s">
        <v>64</v>
      </c>
      <c r="B286" s="9">
        <v>44704.0</v>
      </c>
      <c r="C286" s="10">
        <v>0.375</v>
      </c>
      <c r="D286" s="84">
        <v>0.5</v>
      </c>
      <c r="E286" s="85">
        <v>32.4</v>
      </c>
      <c r="F286" s="86">
        <v>20.4</v>
      </c>
      <c r="G286" s="86">
        <v>25.8</v>
      </c>
      <c r="H286" s="86">
        <v>24.8</v>
      </c>
      <c r="I286" s="86">
        <v>0.3</v>
      </c>
      <c r="J286" s="86" t="s">
        <v>225</v>
      </c>
      <c r="K286" s="86">
        <v>26.7</v>
      </c>
      <c r="L286" s="86">
        <v>9.25</v>
      </c>
      <c r="M286" s="86"/>
      <c r="N286" s="86">
        <v>85.66</v>
      </c>
      <c r="O286" s="86"/>
      <c r="P286" s="87"/>
      <c r="Q286" s="102">
        <f>E288</f>
        <v>33.8</v>
      </c>
      <c r="R286" s="103">
        <f>F286</f>
        <v>20.4</v>
      </c>
      <c r="S286" s="103">
        <f>(Q286+R286)/2</f>
        <v>27.1</v>
      </c>
      <c r="T286" s="103">
        <f t="shared" ref="T286:T296" si="36">IF(H286="","",6.1078*(10^(((7.5*H286)/(237.3+H286)))))</f>
        <v>31.29951528</v>
      </c>
      <c r="U286" s="103">
        <f t="shared" si="1"/>
        <v>30.49951528</v>
      </c>
      <c r="V286" s="103">
        <f t="shared" ref="V286:V296" si="37">IF(G286="","",6.1078*(10^(((7.5*G286)/(237.3+G286)))))</f>
        <v>33.21594473</v>
      </c>
      <c r="W286" s="103">
        <f t="shared" ref="W286:W296" si="38">IF(V286="","",(U286/V286)*100)</f>
        <v>91.82191121</v>
      </c>
      <c r="X286" s="104">
        <f>N284+L286-N286</f>
        <v>3.79</v>
      </c>
      <c r="Y286" s="91"/>
      <c r="Z286" s="92">
        <v>1.0</v>
      </c>
      <c r="AA286" s="92">
        <v>1.0</v>
      </c>
      <c r="AB286" s="92">
        <v>2.0</v>
      </c>
      <c r="AC286" s="93">
        <v>2.0</v>
      </c>
      <c r="AD286" s="88" t="s">
        <v>283</v>
      </c>
    </row>
    <row r="287" ht="15.75" customHeight="1">
      <c r="A287" s="4" t="s">
        <v>64</v>
      </c>
      <c r="B287" s="29">
        <v>44704.0</v>
      </c>
      <c r="C287" s="3">
        <v>0.625</v>
      </c>
      <c r="D287" s="74">
        <v>0.75</v>
      </c>
      <c r="E287" s="75">
        <v>33.6</v>
      </c>
      <c r="F287" s="76"/>
      <c r="G287" s="76">
        <v>32.8</v>
      </c>
      <c r="H287" s="76">
        <v>29.2</v>
      </c>
      <c r="I287" s="76">
        <v>0.1</v>
      </c>
      <c r="J287" s="76" t="s">
        <v>74</v>
      </c>
      <c r="K287" s="76">
        <v>25.3</v>
      </c>
      <c r="L287" s="76"/>
      <c r="M287" s="76"/>
      <c r="N287" s="76"/>
      <c r="O287" s="76"/>
      <c r="P287" s="77"/>
      <c r="Q287" s="78"/>
      <c r="R287" s="79"/>
      <c r="S287" s="79"/>
      <c r="T287" s="145">
        <f t="shared" si="36"/>
        <v>40.51803823</v>
      </c>
      <c r="U287" s="103">
        <f t="shared" si="1"/>
        <v>37.63803823</v>
      </c>
      <c r="V287" s="145">
        <f t="shared" si="37"/>
        <v>49.73459608</v>
      </c>
      <c r="W287" s="145">
        <f t="shared" si="38"/>
        <v>75.67778006</v>
      </c>
      <c r="X287" s="80"/>
      <c r="Y287" s="81"/>
      <c r="Z287" s="82"/>
      <c r="AA287" s="82"/>
      <c r="AB287" s="82"/>
      <c r="AC287" s="83"/>
      <c r="AD287" s="78" t="s">
        <v>281</v>
      </c>
    </row>
    <row r="288" ht="15.75" customHeight="1">
      <c r="A288" s="8" t="s">
        <v>68</v>
      </c>
      <c r="B288" s="9">
        <v>44705.0</v>
      </c>
      <c r="C288" s="10">
        <v>0.375</v>
      </c>
      <c r="D288" s="84">
        <v>0.5</v>
      </c>
      <c r="E288" s="85">
        <v>33.8</v>
      </c>
      <c r="F288" s="86">
        <v>19.4</v>
      </c>
      <c r="G288" s="86">
        <v>25.6</v>
      </c>
      <c r="H288" s="86">
        <v>25.4</v>
      </c>
      <c r="I288" s="86">
        <v>2.4</v>
      </c>
      <c r="J288" s="86" t="s">
        <v>81</v>
      </c>
      <c r="K288" s="86">
        <v>26.4</v>
      </c>
      <c r="L288" s="86">
        <v>34.25</v>
      </c>
      <c r="M288" s="86"/>
      <c r="N288" s="86" t="s">
        <v>295</v>
      </c>
      <c r="O288" s="86">
        <v>85.34</v>
      </c>
      <c r="P288" s="87"/>
      <c r="Q288" s="102">
        <f>E290</f>
        <v>32.2</v>
      </c>
      <c r="R288" s="103">
        <f>F288</f>
        <v>19.4</v>
      </c>
      <c r="S288" s="103">
        <f>(Q288+R288)/2</f>
        <v>25.8</v>
      </c>
      <c r="T288" s="103">
        <f t="shared" si="36"/>
        <v>32.43744129</v>
      </c>
      <c r="U288" s="103">
        <f t="shared" si="1"/>
        <v>32.27744129</v>
      </c>
      <c r="V288" s="103">
        <f t="shared" si="37"/>
        <v>32.82468122</v>
      </c>
      <c r="W288" s="103">
        <f t="shared" si="38"/>
        <v>98.33284009</v>
      </c>
      <c r="X288" s="104"/>
      <c r="Y288" s="91"/>
      <c r="Z288" s="92">
        <v>1.0</v>
      </c>
      <c r="AA288" s="92">
        <v>1.0</v>
      </c>
      <c r="AB288" s="92">
        <v>1.0</v>
      </c>
      <c r="AC288" s="93">
        <v>3.0</v>
      </c>
      <c r="AD288" s="88" t="s">
        <v>285</v>
      </c>
    </row>
    <row r="289" ht="15.75" customHeight="1">
      <c r="A289" s="4" t="s">
        <v>68</v>
      </c>
      <c r="B289" s="29">
        <v>44705.0</v>
      </c>
      <c r="C289" s="3">
        <v>0.625</v>
      </c>
      <c r="D289" s="74">
        <v>0.75</v>
      </c>
      <c r="E289" s="75">
        <v>32.6</v>
      </c>
      <c r="F289" s="76"/>
      <c r="G289" s="76">
        <v>31.0</v>
      </c>
      <c r="H289" s="76">
        <v>27.2</v>
      </c>
      <c r="I289" s="76">
        <v>2.5</v>
      </c>
      <c r="J289" s="76" t="s">
        <v>74</v>
      </c>
      <c r="K289" s="76">
        <v>25.0</v>
      </c>
      <c r="L289" s="76"/>
      <c r="M289" s="76"/>
      <c r="N289" s="76"/>
      <c r="O289" s="76"/>
      <c r="P289" s="77"/>
      <c r="Q289" s="78"/>
      <c r="R289" s="79"/>
      <c r="S289" s="79"/>
      <c r="T289" s="145">
        <f t="shared" si="36"/>
        <v>36.07043238</v>
      </c>
      <c r="U289" s="103">
        <f t="shared" si="1"/>
        <v>33.03043238</v>
      </c>
      <c r="V289" s="145">
        <f t="shared" si="37"/>
        <v>44.9212759</v>
      </c>
      <c r="W289" s="145">
        <f t="shared" si="38"/>
        <v>73.52959531</v>
      </c>
      <c r="X289" s="80"/>
      <c r="Y289" s="81"/>
      <c r="Z289" s="82">
        <v>1.0</v>
      </c>
      <c r="AA289" s="82">
        <v>1.0</v>
      </c>
      <c r="AB289" s="82">
        <v>3.0</v>
      </c>
      <c r="AC289" s="83">
        <v>2.0</v>
      </c>
      <c r="AD289" s="78" t="s">
        <v>284</v>
      </c>
    </row>
    <row r="290" ht="15.75" customHeight="1">
      <c r="A290" s="8" t="s">
        <v>38</v>
      </c>
      <c r="B290" s="9">
        <v>44706.0</v>
      </c>
      <c r="C290" s="10">
        <v>0.375</v>
      </c>
      <c r="D290" s="84">
        <v>0.5</v>
      </c>
      <c r="E290" s="85">
        <v>32.2</v>
      </c>
      <c r="F290" s="86">
        <v>20.4</v>
      </c>
      <c r="G290" s="86">
        <v>28.0</v>
      </c>
      <c r="H290" s="86">
        <v>26.4</v>
      </c>
      <c r="I290" s="86">
        <v>1.4</v>
      </c>
      <c r="J290" s="86" t="s">
        <v>81</v>
      </c>
      <c r="K290" s="86">
        <v>26.8</v>
      </c>
      <c r="L290" s="86">
        <v>1.0</v>
      </c>
      <c r="M290" s="86"/>
      <c r="N290" s="86">
        <v>78.38</v>
      </c>
      <c r="O290" s="86"/>
      <c r="P290" s="87"/>
      <c r="Q290" s="102">
        <f>E292</f>
        <v>33</v>
      </c>
      <c r="R290" s="103">
        <f>F290</f>
        <v>20.4</v>
      </c>
      <c r="S290" s="103">
        <f>(Q290+R290)/2</f>
        <v>26.7</v>
      </c>
      <c r="T290" s="103">
        <f t="shared" si="36"/>
        <v>34.41422945</v>
      </c>
      <c r="U290" s="103">
        <f t="shared" si="1"/>
        <v>33.13422945</v>
      </c>
      <c r="V290" s="103">
        <f t="shared" si="37"/>
        <v>37.79562539</v>
      </c>
      <c r="W290" s="103">
        <f t="shared" si="38"/>
        <v>87.66683738</v>
      </c>
      <c r="X290" s="104">
        <f>O288+L290-N290</f>
        <v>7.96</v>
      </c>
      <c r="Y290" s="91"/>
      <c r="Z290" s="92">
        <v>1.0</v>
      </c>
      <c r="AA290" s="92">
        <v>1.0</v>
      </c>
      <c r="AB290" s="92">
        <v>3.0</v>
      </c>
      <c r="AC290" s="93">
        <v>1.0</v>
      </c>
      <c r="AD290" s="88" t="s">
        <v>298</v>
      </c>
    </row>
    <row r="291" ht="15.75" customHeight="1">
      <c r="A291" s="4" t="s">
        <v>38</v>
      </c>
      <c r="B291" s="29">
        <v>44706.0</v>
      </c>
      <c r="C291" s="3">
        <v>0.625</v>
      </c>
      <c r="D291" s="74">
        <v>0.75</v>
      </c>
      <c r="E291" s="75">
        <v>32.8</v>
      </c>
      <c r="F291" s="76"/>
      <c r="G291" s="76">
        <v>32.4</v>
      </c>
      <c r="H291" s="76">
        <v>28.0</v>
      </c>
      <c r="I291" s="76">
        <v>2.3</v>
      </c>
      <c r="J291" s="76" t="s">
        <v>61</v>
      </c>
      <c r="K291" s="76">
        <v>29.3</v>
      </c>
      <c r="L291" s="76"/>
      <c r="M291" s="76"/>
      <c r="N291" s="76"/>
      <c r="O291" s="76"/>
      <c r="P291" s="77"/>
      <c r="Q291" s="78"/>
      <c r="R291" s="79"/>
      <c r="S291" s="79"/>
      <c r="T291" s="145">
        <f t="shared" si="36"/>
        <v>37.79562539</v>
      </c>
      <c r="U291" s="103">
        <f t="shared" si="1"/>
        <v>34.27562539</v>
      </c>
      <c r="V291" s="145">
        <f t="shared" si="37"/>
        <v>48.62794535</v>
      </c>
      <c r="W291" s="145">
        <f t="shared" si="38"/>
        <v>70.48544853</v>
      </c>
      <c r="X291" s="80"/>
      <c r="Y291" s="81"/>
      <c r="Z291" s="82">
        <v>1.0</v>
      </c>
      <c r="AA291" s="82">
        <v>1.0</v>
      </c>
      <c r="AB291" s="82">
        <v>3.0</v>
      </c>
      <c r="AC291" s="83">
        <v>1.0</v>
      </c>
      <c r="AD291" s="78" t="s">
        <v>281</v>
      </c>
    </row>
    <row r="292" ht="15.75" customHeight="1">
      <c r="A292" s="8" t="s">
        <v>48</v>
      </c>
      <c r="B292" s="9">
        <v>44707.0</v>
      </c>
      <c r="C292" s="10">
        <v>0.375</v>
      </c>
      <c r="D292" s="84">
        <v>0.5</v>
      </c>
      <c r="E292" s="85">
        <v>33.0</v>
      </c>
      <c r="F292" s="86">
        <v>21.2</v>
      </c>
      <c r="G292" s="86">
        <v>28.4</v>
      </c>
      <c r="H292" s="86">
        <v>26.6</v>
      </c>
      <c r="I292" s="86">
        <v>3.8</v>
      </c>
      <c r="J292" s="86" t="s">
        <v>81</v>
      </c>
      <c r="K292" s="86">
        <v>26.1</v>
      </c>
      <c r="L292" s="86">
        <v>1.5</v>
      </c>
      <c r="M292" s="86"/>
      <c r="N292" s="86">
        <v>76.36</v>
      </c>
      <c r="O292" s="86"/>
      <c r="P292" s="87"/>
      <c r="Q292" s="102">
        <f>E294</f>
        <v>33.4</v>
      </c>
      <c r="R292" s="103">
        <f>F292</f>
        <v>21.2</v>
      </c>
      <c r="S292" s="103">
        <f>(Q292+R292)/2</f>
        <v>27.3</v>
      </c>
      <c r="T292" s="103">
        <f t="shared" si="36"/>
        <v>34.82194116</v>
      </c>
      <c r="U292" s="103">
        <f t="shared" si="1"/>
        <v>33.38194116</v>
      </c>
      <c r="V292" s="103">
        <f t="shared" si="37"/>
        <v>38.68484051</v>
      </c>
      <c r="W292" s="103">
        <f t="shared" si="38"/>
        <v>86.29204807</v>
      </c>
      <c r="X292" s="104">
        <f>N290+L292-N292</f>
        <v>3.52</v>
      </c>
      <c r="Y292" s="91"/>
      <c r="Z292" s="92">
        <v>1.0</v>
      </c>
      <c r="AA292" s="92">
        <v>1.0</v>
      </c>
      <c r="AB292" s="92">
        <v>1.0</v>
      </c>
      <c r="AC292" s="93">
        <v>1.0</v>
      </c>
      <c r="AD292" s="88" t="s">
        <v>300</v>
      </c>
    </row>
    <row r="293" ht="15.75" customHeight="1">
      <c r="A293" s="4" t="s">
        <v>48</v>
      </c>
      <c r="B293" s="29">
        <v>44707.0</v>
      </c>
      <c r="C293" s="3">
        <v>0.625</v>
      </c>
      <c r="D293" s="74">
        <v>0.75</v>
      </c>
      <c r="E293" s="75">
        <v>33.0</v>
      </c>
      <c r="F293" s="76"/>
      <c r="G293" s="76">
        <v>32.8</v>
      </c>
      <c r="H293" s="76">
        <v>28.4</v>
      </c>
      <c r="I293" s="76">
        <v>0.4</v>
      </c>
      <c r="J293" s="76" t="s">
        <v>81</v>
      </c>
      <c r="K293" s="76">
        <v>27.1</v>
      </c>
      <c r="L293" s="76"/>
      <c r="M293" s="76"/>
      <c r="N293" s="76"/>
      <c r="O293" s="76"/>
      <c r="P293" s="77"/>
      <c r="Q293" s="78"/>
      <c r="R293" s="79"/>
      <c r="S293" s="79"/>
      <c r="T293" s="145">
        <f t="shared" si="36"/>
        <v>38.68484051</v>
      </c>
      <c r="U293" s="103">
        <f t="shared" si="1"/>
        <v>35.16484051</v>
      </c>
      <c r="V293" s="145">
        <f t="shared" si="37"/>
        <v>49.73459608</v>
      </c>
      <c r="W293" s="145">
        <f t="shared" si="38"/>
        <v>70.70498864</v>
      </c>
      <c r="X293" s="80"/>
      <c r="Y293" s="81"/>
      <c r="Z293" s="82">
        <v>1.0</v>
      </c>
      <c r="AA293" s="82">
        <v>1.0</v>
      </c>
      <c r="AB293" s="82">
        <v>3.0</v>
      </c>
      <c r="AC293" s="83">
        <v>1.0</v>
      </c>
      <c r="AD293" s="78" t="s">
        <v>281</v>
      </c>
    </row>
    <row r="294" ht="15.75" customHeight="1">
      <c r="A294" s="8" t="s">
        <v>53</v>
      </c>
      <c r="B294" s="9">
        <v>44708.0</v>
      </c>
      <c r="C294" s="10">
        <v>0.375</v>
      </c>
      <c r="D294" s="84">
        <v>0.5</v>
      </c>
      <c r="E294" s="85">
        <v>33.4</v>
      </c>
      <c r="F294" s="86">
        <v>20.8</v>
      </c>
      <c r="G294" s="86">
        <v>27.6</v>
      </c>
      <c r="H294" s="86">
        <v>26.2</v>
      </c>
      <c r="I294" s="86">
        <v>1.8</v>
      </c>
      <c r="J294" s="86" t="s">
        <v>225</v>
      </c>
      <c r="K294" s="86">
        <v>27.5</v>
      </c>
      <c r="L294" s="86">
        <v>13.25</v>
      </c>
      <c r="M294" s="86"/>
      <c r="N294" s="86">
        <v>86.2</v>
      </c>
      <c r="O294" s="86"/>
      <c r="P294" s="87"/>
      <c r="Q294" s="102">
        <f>E296</f>
        <v>32</v>
      </c>
      <c r="R294" s="103">
        <f>F294</f>
        <v>20.8</v>
      </c>
      <c r="S294" s="103">
        <f>(Q294+R294)/2</f>
        <v>26.4</v>
      </c>
      <c r="T294" s="103">
        <f t="shared" si="36"/>
        <v>34.01068335</v>
      </c>
      <c r="U294" s="103">
        <f t="shared" si="1"/>
        <v>32.89068335</v>
      </c>
      <c r="V294" s="103">
        <f t="shared" si="37"/>
        <v>36.92425667</v>
      </c>
      <c r="W294" s="103">
        <f t="shared" si="38"/>
        <v>89.07608795</v>
      </c>
      <c r="X294" s="104">
        <f>N292+L294-N294</f>
        <v>3.41</v>
      </c>
      <c r="Y294" s="91"/>
      <c r="Z294" s="92">
        <v>1.0</v>
      </c>
      <c r="AA294" s="92">
        <v>1.0</v>
      </c>
      <c r="AB294" s="92">
        <v>3.0</v>
      </c>
      <c r="AC294" s="93">
        <v>2.0</v>
      </c>
      <c r="AD294" s="88" t="s">
        <v>301</v>
      </c>
    </row>
    <row r="295" ht="15.75" customHeight="1">
      <c r="A295" s="4" t="s">
        <v>53</v>
      </c>
      <c r="B295" s="29">
        <v>44708.0</v>
      </c>
      <c r="C295" s="3">
        <v>0.625</v>
      </c>
      <c r="D295" s="74">
        <v>0.75</v>
      </c>
      <c r="E295" s="75">
        <v>32.4</v>
      </c>
      <c r="F295" s="76"/>
      <c r="G295" s="76">
        <v>25.0</v>
      </c>
      <c r="H295" s="76">
        <v>24.8</v>
      </c>
      <c r="I295" s="76">
        <v>0.5</v>
      </c>
      <c r="J295" s="76" t="s">
        <v>74</v>
      </c>
      <c r="K295" s="76">
        <v>24.3</v>
      </c>
      <c r="L295" s="76"/>
      <c r="M295" s="76"/>
      <c r="N295" s="76"/>
      <c r="O295" s="76"/>
      <c r="P295" s="77"/>
      <c r="Q295" s="144"/>
      <c r="R295" s="145"/>
      <c r="S295" s="145"/>
      <c r="T295" s="145">
        <f t="shared" si="36"/>
        <v>31.29951528</v>
      </c>
      <c r="U295" s="103">
        <f t="shared" si="1"/>
        <v>31.13951528</v>
      </c>
      <c r="V295" s="145">
        <f t="shared" si="37"/>
        <v>31.67489286</v>
      </c>
      <c r="W295" s="145">
        <f t="shared" si="38"/>
        <v>98.30977304</v>
      </c>
      <c r="X295" s="153"/>
      <c r="Y295" s="81"/>
      <c r="Z295" s="82">
        <v>1.0</v>
      </c>
      <c r="AA295" s="82">
        <v>1.0</v>
      </c>
      <c r="AB295" s="82">
        <v>2.0</v>
      </c>
      <c r="AC295" s="83">
        <v>2.0</v>
      </c>
      <c r="AD295" s="78" t="s">
        <v>302</v>
      </c>
    </row>
    <row r="296" ht="15.75" customHeight="1">
      <c r="A296" s="8" t="s">
        <v>58</v>
      </c>
      <c r="B296" s="9">
        <v>44709.0</v>
      </c>
      <c r="C296" s="10">
        <v>0.375</v>
      </c>
      <c r="D296" s="84">
        <v>0.5</v>
      </c>
      <c r="E296" s="85">
        <v>32.0</v>
      </c>
      <c r="F296" s="86">
        <v>20.8</v>
      </c>
      <c r="G296" s="86">
        <v>30.0</v>
      </c>
      <c r="H296" s="86">
        <v>27.4</v>
      </c>
      <c r="I296" s="86">
        <v>0.3</v>
      </c>
      <c r="J296" s="86" t="s">
        <v>74</v>
      </c>
      <c r="K296" s="86">
        <v>27.2</v>
      </c>
      <c r="L296" s="86">
        <v>16.75</v>
      </c>
      <c r="M296" s="86"/>
      <c r="N296" s="86">
        <v>88.1</v>
      </c>
      <c r="O296" s="86"/>
      <c r="P296" s="87"/>
      <c r="Q296" s="102">
        <f>E298</f>
        <v>34</v>
      </c>
      <c r="R296" s="103">
        <f>F296</f>
        <v>20.8</v>
      </c>
      <c r="S296" s="103">
        <f>(Q296+R296)/2</f>
        <v>27.4</v>
      </c>
      <c r="T296" s="103">
        <f t="shared" si="36"/>
        <v>36.49517019</v>
      </c>
      <c r="U296" s="103">
        <f t="shared" si="1"/>
        <v>34.41517019</v>
      </c>
      <c r="V296" s="103">
        <f t="shared" si="37"/>
        <v>42.42634795</v>
      </c>
      <c r="W296" s="103">
        <f t="shared" si="38"/>
        <v>81.1174467</v>
      </c>
      <c r="X296" s="104">
        <f>N294+L296-N296</f>
        <v>14.85</v>
      </c>
      <c r="Y296" s="91"/>
      <c r="Z296" s="92">
        <v>1.0</v>
      </c>
      <c r="AA296" s="92">
        <v>1.0</v>
      </c>
      <c r="AB296" s="92">
        <v>1.0</v>
      </c>
      <c r="AC296" s="93">
        <v>1.0</v>
      </c>
      <c r="AD296" s="88"/>
    </row>
    <row r="297" ht="15.75" customHeight="1">
      <c r="A297" s="4" t="s">
        <v>58</v>
      </c>
      <c r="B297" s="29">
        <v>44709.0</v>
      </c>
      <c r="C297" s="3">
        <v>0.625</v>
      </c>
      <c r="D297" s="74">
        <v>0.75</v>
      </c>
      <c r="E297" s="75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7"/>
      <c r="Q297" s="78"/>
      <c r="R297" s="79"/>
      <c r="S297" s="79"/>
      <c r="T297" s="79"/>
      <c r="U297" s="103" t="str">
        <f t="shared" si="1"/>
        <v/>
      </c>
      <c r="V297" s="79"/>
      <c r="W297" s="79"/>
      <c r="X297" s="80"/>
      <c r="Y297" s="81"/>
      <c r="Z297" s="82"/>
      <c r="AA297" s="82"/>
      <c r="AB297" s="82"/>
      <c r="AC297" s="83"/>
      <c r="AD297" s="78"/>
    </row>
    <row r="298" ht="15.75" customHeight="1">
      <c r="A298" s="8" t="s">
        <v>60</v>
      </c>
      <c r="B298" s="9">
        <v>44710.0</v>
      </c>
      <c r="C298" s="10">
        <v>0.375</v>
      </c>
      <c r="D298" s="84">
        <v>0.5</v>
      </c>
      <c r="E298" s="85">
        <v>34.0</v>
      </c>
      <c r="F298" s="86">
        <v>21.0</v>
      </c>
      <c r="G298" s="86">
        <v>26.6</v>
      </c>
      <c r="H298" s="86">
        <v>25.4</v>
      </c>
      <c r="I298" s="86">
        <v>1.1</v>
      </c>
      <c r="J298" s="86" t="s">
        <v>74</v>
      </c>
      <c r="K298" s="86">
        <v>27.7</v>
      </c>
      <c r="L298" s="86">
        <v>1.5</v>
      </c>
      <c r="M298" s="86"/>
      <c r="N298" s="86">
        <v>85.5</v>
      </c>
      <c r="O298" s="86"/>
      <c r="P298" s="87"/>
      <c r="Q298" s="102">
        <f>E300</f>
        <v>34</v>
      </c>
      <c r="R298" s="103">
        <f>F298</f>
        <v>21</v>
      </c>
      <c r="S298" s="103">
        <f>(Q298+R298)/2</f>
        <v>27.5</v>
      </c>
      <c r="T298" s="103">
        <f>IF(H298="","",6.1078*(10^(((7.5*H298)/(237.3+H298)))))</f>
        <v>32.43744129</v>
      </c>
      <c r="U298" s="103">
        <f t="shared" si="1"/>
        <v>31.47744129</v>
      </c>
      <c r="V298" s="103">
        <f>IF(G298="","",6.1078*(10^(((7.5*G298)/(237.3+G298)))))</f>
        <v>34.82194116</v>
      </c>
      <c r="W298" s="103">
        <f>IF(V298="","",(U298/V298)*100)</f>
        <v>90.39542379</v>
      </c>
      <c r="X298" s="104">
        <f>N296+L298-N298</f>
        <v>4.1</v>
      </c>
      <c r="Y298" s="91"/>
      <c r="Z298" s="92">
        <v>1.0</v>
      </c>
      <c r="AA298" s="92">
        <v>1.0</v>
      </c>
      <c r="AB298" s="92">
        <v>2.0</v>
      </c>
      <c r="AC298" s="93">
        <v>2.0</v>
      </c>
      <c r="AD298" s="88"/>
    </row>
    <row r="299" ht="15.75" customHeight="1">
      <c r="A299" s="4" t="s">
        <v>60</v>
      </c>
      <c r="B299" s="29">
        <v>44710.0</v>
      </c>
      <c r="C299" s="3">
        <v>0.625</v>
      </c>
      <c r="D299" s="74">
        <v>0.75</v>
      </c>
      <c r="E299" s="75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7"/>
      <c r="Q299" s="78"/>
      <c r="R299" s="79"/>
      <c r="S299" s="79"/>
      <c r="T299" s="79"/>
      <c r="U299" s="103" t="str">
        <f t="shared" si="1"/>
        <v/>
      </c>
      <c r="V299" s="79"/>
      <c r="W299" s="79"/>
      <c r="X299" s="80"/>
      <c r="Y299" s="81"/>
      <c r="Z299" s="82"/>
      <c r="AA299" s="82"/>
      <c r="AB299" s="82"/>
      <c r="AC299" s="83"/>
      <c r="AD299" s="78"/>
    </row>
    <row r="300" ht="15.75" customHeight="1">
      <c r="A300" s="8" t="s">
        <v>64</v>
      </c>
      <c r="B300" s="9">
        <v>44711.0</v>
      </c>
      <c r="C300" s="10">
        <v>0.375</v>
      </c>
      <c r="D300" s="84">
        <v>0.5</v>
      </c>
      <c r="E300" s="85">
        <v>34.0</v>
      </c>
      <c r="F300" s="86">
        <v>20.8</v>
      </c>
      <c r="G300" s="86">
        <v>27.2</v>
      </c>
      <c r="H300" s="86">
        <v>26.0</v>
      </c>
      <c r="I300" s="86">
        <v>2.7</v>
      </c>
      <c r="J300" s="86" t="s">
        <v>225</v>
      </c>
      <c r="K300" s="86">
        <v>26.7</v>
      </c>
      <c r="L300" s="86">
        <v>1.5</v>
      </c>
      <c r="M300" s="86"/>
      <c r="N300" s="86">
        <v>83.48</v>
      </c>
      <c r="O300" s="86"/>
      <c r="P300" s="87"/>
      <c r="Q300" s="102">
        <f>E302</f>
        <v>31.4</v>
      </c>
      <c r="R300" s="103">
        <f>F300</f>
        <v>20.8</v>
      </c>
      <c r="S300" s="103">
        <f>(Q300+R300)/2</f>
        <v>26.1</v>
      </c>
      <c r="T300" s="103">
        <f t="shared" ref="T300:T310" si="39">IF(H300="","",6.1078*(10^(((7.5*H300)/(237.3+H300)))))</f>
        <v>33.61126698</v>
      </c>
      <c r="U300" s="103">
        <f t="shared" si="1"/>
        <v>32.65126698</v>
      </c>
      <c r="V300" s="103">
        <f t="shared" ref="V300:V310" si="40">IF(G300="","",6.1078*(10^(((7.5*G300)/(237.3+G300)))))</f>
        <v>36.07043238</v>
      </c>
      <c r="W300" s="103">
        <f t="shared" ref="W300:W310" si="41">IF(V300="","",(U300/V300)*100)</f>
        <v>90.52086385</v>
      </c>
      <c r="X300" s="104">
        <f>N298+L300-N300</f>
        <v>3.52</v>
      </c>
      <c r="Y300" s="91"/>
      <c r="Z300" s="92">
        <v>1.0</v>
      </c>
      <c r="AA300" s="92">
        <v>1.0</v>
      </c>
      <c r="AB300" s="92">
        <v>2.0</v>
      </c>
      <c r="AC300" s="93">
        <v>2.0</v>
      </c>
      <c r="AD300" s="88" t="s">
        <v>283</v>
      </c>
    </row>
    <row r="301" ht="15.75" customHeight="1">
      <c r="A301" s="4" t="s">
        <v>64</v>
      </c>
      <c r="B301" s="29">
        <v>44711.0</v>
      </c>
      <c r="C301" s="3">
        <v>0.625</v>
      </c>
      <c r="D301" s="74">
        <v>0.75</v>
      </c>
      <c r="E301" s="75">
        <v>31.4</v>
      </c>
      <c r="F301" s="76"/>
      <c r="G301" s="76">
        <v>27.2</v>
      </c>
      <c r="H301" s="76">
        <v>26.2</v>
      </c>
      <c r="I301" s="76">
        <v>0.5</v>
      </c>
      <c r="J301" s="76" t="s">
        <v>61</v>
      </c>
      <c r="K301" s="76">
        <v>24.6</v>
      </c>
      <c r="L301" s="76"/>
      <c r="M301" s="76"/>
      <c r="N301" s="76"/>
      <c r="O301" s="76"/>
      <c r="P301" s="77"/>
      <c r="Q301" s="78"/>
      <c r="R301" s="79"/>
      <c r="S301" s="79"/>
      <c r="T301" s="145">
        <f t="shared" si="39"/>
        <v>34.01068335</v>
      </c>
      <c r="U301" s="103">
        <f t="shared" si="1"/>
        <v>33.21068335</v>
      </c>
      <c r="V301" s="145">
        <f t="shared" si="40"/>
        <v>36.07043238</v>
      </c>
      <c r="W301" s="145">
        <f t="shared" si="41"/>
        <v>92.07176392</v>
      </c>
      <c r="X301" s="80"/>
      <c r="Y301" s="81"/>
      <c r="Z301" s="82"/>
      <c r="AA301" s="82"/>
      <c r="AB301" s="82"/>
      <c r="AC301" s="83"/>
      <c r="AD301" s="78"/>
    </row>
    <row r="302" ht="15.75" customHeight="1">
      <c r="A302" s="8" t="s">
        <v>68</v>
      </c>
      <c r="B302" s="9">
        <v>44712.0</v>
      </c>
      <c r="C302" s="10">
        <v>0.375</v>
      </c>
      <c r="D302" s="84">
        <v>0.5</v>
      </c>
      <c r="E302" s="85">
        <v>31.4</v>
      </c>
      <c r="F302" s="86">
        <v>20.8</v>
      </c>
      <c r="G302" s="86">
        <v>29.8</v>
      </c>
      <c r="H302" s="86">
        <v>27.2</v>
      </c>
      <c r="I302" s="86">
        <v>0.9</v>
      </c>
      <c r="J302" s="86" t="s">
        <v>81</v>
      </c>
      <c r="K302" s="86">
        <v>26.6</v>
      </c>
      <c r="L302" s="86">
        <v>4.25</v>
      </c>
      <c r="M302" s="86"/>
      <c r="N302" s="86">
        <v>84.44</v>
      </c>
      <c r="O302" s="86">
        <v>76.8</v>
      </c>
      <c r="P302" s="87"/>
      <c r="Q302" s="102"/>
      <c r="R302" s="103">
        <f t="shared" ref="R302:R304" si="42">F302</f>
        <v>20.8</v>
      </c>
      <c r="S302" s="103">
        <f t="shared" ref="S302:S304" si="43">(Q302+R302)/2</f>
        <v>10.4</v>
      </c>
      <c r="T302" s="103">
        <f t="shared" si="39"/>
        <v>36.07043238</v>
      </c>
      <c r="U302" s="103">
        <f t="shared" si="1"/>
        <v>33.99043238</v>
      </c>
      <c r="V302" s="103">
        <f t="shared" si="40"/>
        <v>41.94208964</v>
      </c>
      <c r="W302" s="103">
        <f t="shared" si="41"/>
        <v>81.04134217</v>
      </c>
      <c r="X302" s="104">
        <f t="shared" ref="X302:X303" si="44">N300+L302-N302</f>
        <v>3.29</v>
      </c>
      <c r="Y302" s="91"/>
      <c r="Z302" s="92"/>
      <c r="AA302" s="92"/>
      <c r="AB302" s="92"/>
      <c r="AC302" s="93"/>
      <c r="AD302" s="88"/>
    </row>
    <row r="303" ht="15.75" customHeight="1">
      <c r="A303" s="4" t="s">
        <v>68</v>
      </c>
      <c r="B303" s="29">
        <v>44712.0</v>
      </c>
      <c r="C303" s="3">
        <v>0.625</v>
      </c>
      <c r="D303" s="74">
        <v>0.75</v>
      </c>
      <c r="E303" s="75">
        <v>32.8</v>
      </c>
      <c r="F303" s="76"/>
      <c r="G303" s="76">
        <v>30.2</v>
      </c>
      <c r="H303" s="76">
        <v>26.6</v>
      </c>
      <c r="I303" s="76">
        <v>1.2</v>
      </c>
      <c r="J303" s="76" t="s">
        <v>74</v>
      </c>
      <c r="K303" s="76">
        <v>28.3</v>
      </c>
      <c r="L303" s="76"/>
      <c r="M303" s="76"/>
      <c r="N303" s="76"/>
      <c r="O303" s="76"/>
      <c r="P303" s="77"/>
      <c r="Q303" s="102"/>
      <c r="R303" s="103" t="str">
        <f t="shared" si="42"/>
        <v/>
      </c>
      <c r="S303" s="103">
        <f t="shared" si="43"/>
        <v>0</v>
      </c>
      <c r="T303" s="103">
        <f t="shared" si="39"/>
        <v>34.82194116</v>
      </c>
      <c r="U303" s="103">
        <f t="shared" si="1"/>
        <v>31.94194116</v>
      </c>
      <c r="V303" s="103">
        <f t="shared" si="40"/>
        <v>42.91546075</v>
      </c>
      <c r="W303" s="103">
        <f t="shared" si="41"/>
        <v>74.42991548</v>
      </c>
      <c r="X303" s="104">
        <f t="shared" si="44"/>
        <v>0</v>
      </c>
      <c r="Y303" s="81"/>
      <c r="Z303" s="82"/>
      <c r="AA303" s="82"/>
      <c r="AB303" s="82"/>
      <c r="AC303" s="83"/>
      <c r="AD303" s="78"/>
    </row>
    <row r="304" ht="15.75" customHeight="1">
      <c r="A304" s="8" t="s">
        <v>38</v>
      </c>
      <c r="B304" s="9">
        <v>44713.0</v>
      </c>
      <c r="C304" s="10">
        <v>0.375</v>
      </c>
      <c r="D304" s="84">
        <v>0.5</v>
      </c>
      <c r="E304" s="85">
        <v>33.8</v>
      </c>
      <c r="F304" s="86">
        <v>20.4</v>
      </c>
      <c r="G304" s="86">
        <v>28.0</v>
      </c>
      <c r="H304" s="86">
        <v>26.0</v>
      </c>
      <c r="I304" s="86">
        <v>0.5</v>
      </c>
      <c r="J304" s="86" t="s">
        <v>81</v>
      </c>
      <c r="K304" s="86">
        <v>27.2</v>
      </c>
      <c r="L304" s="86">
        <v>79.75</v>
      </c>
      <c r="M304" s="86"/>
      <c r="N304" s="86" t="s">
        <v>295</v>
      </c>
      <c r="O304" s="86">
        <v>74.81</v>
      </c>
      <c r="P304" s="87"/>
      <c r="Q304" s="102">
        <f>E306</f>
        <v>33.2</v>
      </c>
      <c r="R304" s="103">
        <f t="shared" si="42"/>
        <v>20.4</v>
      </c>
      <c r="S304" s="103">
        <f t="shared" si="43"/>
        <v>26.8</v>
      </c>
      <c r="T304" s="103">
        <f t="shared" si="39"/>
        <v>33.61126698</v>
      </c>
      <c r="U304" s="103">
        <f t="shared" si="1"/>
        <v>32.01126698</v>
      </c>
      <c r="V304" s="103">
        <f t="shared" si="40"/>
        <v>37.79562539</v>
      </c>
      <c r="W304" s="103">
        <f t="shared" si="41"/>
        <v>84.69569335</v>
      </c>
      <c r="X304" s="103"/>
      <c r="Y304" s="91"/>
      <c r="Z304" s="92">
        <v>1.0</v>
      </c>
      <c r="AA304" s="92">
        <v>1.0</v>
      </c>
      <c r="AB304" s="92">
        <v>1.0</v>
      </c>
      <c r="AC304" s="93">
        <v>2.0</v>
      </c>
      <c r="AD304" s="88"/>
    </row>
    <row r="305" ht="15.75" customHeight="1">
      <c r="A305" s="4" t="s">
        <v>38</v>
      </c>
      <c r="B305" s="29">
        <v>44713.0</v>
      </c>
      <c r="C305" s="3">
        <v>0.625</v>
      </c>
      <c r="D305" s="74">
        <v>0.75</v>
      </c>
      <c r="E305" s="75">
        <v>33.0</v>
      </c>
      <c r="F305" s="76"/>
      <c r="G305" s="76">
        <v>31.6</v>
      </c>
      <c r="H305" s="76">
        <v>27.8</v>
      </c>
      <c r="I305" s="76">
        <v>2.5</v>
      </c>
      <c r="J305" s="76" t="s">
        <v>81</v>
      </c>
      <c r="K305" s="76">
        <v>28.0</v>
      </c>
      <c r="L305" s="76"/>
      <c r="M305" s="76"/>
      <c r="N305" s="76"/>
      <c r="O305" s="76"/>
      <c r="P305" s="77"/>
      <c r="Q305" s="78"/>
      <c r="R305" s="79"/>
      <c r="S305" s="79"/>
      <c r="T305" s="145">
        <f t="shared" si="39"/>
        <v>37.3577292</v>
      </c>
      <c r="U305" s="103">
        <f t="shared" si="1"/>
        <v>34.3177292</v>
      </c>
      <c r="V305" s="145">
        <f t="shared" si="40"/>
        <v>46.47863297</v>
      </c>
      <c r="W305" s="145">
        <f t="shared" si="41"/>
        <v>73.83549602</v>
      </c>
      <c r="X305" s="80"/>
      <c r="Y305" s="81"/>
      <c r="Z305" s="82">
        <v>1.0</v>
      </c>
      <c r="AA305" s="82">
        <v>1.0</v>
      </c>
      <c r="AB305" s="82">
        <v>2.0</v>
      </c>
      <c r="AC305" s="83">
        <v>2.0</v>
      </c>
      <c r="AD305" s="78" t="s">
        <v>305</v>
      </c>
    </row>
    <row r="306" ht="15.75" customHeight="1">
      <c r="A306" s="8" t="s">
        <v>48</v>
      </c>
      <c r="B306" s="9">
        <v>44714.0</v>
      </c>
      <c r="C306" s="10">
        <v>0.375</v>
      </c>
      <c r="D306" s="84">
        <v>0.5</v>
      </c>
      <c r="E306" s="85">
        <v>33.2</v>
      </c>
      <c r="F306" s="86">
        <v>20.2</v>
      </c>
      <c r="G306" s="86">
        <v>27.4</v>
      </c>
      <c r="H306" s="86">
        <v>26.2</v>
      </c>
      <c r="I306" s="86">
        <v>1.1</v>
      </c>
      <c r="J306" s="86" t="s">
        <v>54</v>
      </c>
      <c r="K306" s="86">
        <v>27.3</v>
      </c>
      <c r="L306" s="86">
        <v>35.5</v>
      </c>
      <c r="M306" s="86"/>
      <c r="N306" s="86">
        <v>93.4</v>
      </c>
      <c r="O306" s="86"/>
      <c r="P306" s="87"/>
      <c r="Q306" s="102">
        <f>E308</f>
        <v>33</v>
      </c>
      <c r="R306" s="103">
        <f>F306</f>
        <v>20.2</v>
      </c>
      <c r="S306" s="103">
        <f>(Q306+R306)/2</f>
        <v>26.6</v>
      </c>
      <c r="T306" s="103">
        <f t="shared" si="39"/>
        <v>34.01068335</v>
      </c>
      <c r="U306" s="103">
        <f t="shared" si="1"/>
        <v>33.05068335</v>
      </c>
      <c r="V306" s="103">
        <f t="shared" si="40"/>
        <v>36.49517019</v>
      </c>
      <c r="W306" s="103">
        <f t="shared" si="41"/>
        <v>90.56180086</v>
      </c>
      <c r="X306" s="104">
        <f>O304+L306-N306</f>
        <v>16.91</v>
      </c>
      <c r="Y306" s="91"/>
      <c r="Z306" s="92">
        <v>1.0</v>
      </c>
      <c r="AA306" s="92">
        <v>1.0</v>
      </c>
      <c r="AB306" s="92">
        <v>3.0</v>
      </c>
      <c r="AC306" s="93">
        <v>2.0</v>
      </c>
      <c r="AD306" s="88" t="s">
        <v>301</v>
      </c>
    </row>
    <row r="307" ht="15.75" customHeight="1">
      <c r="A307" s="4" t="s">
        <v>48</v>
      </c>
      <c r="B307" s="29">
        <v>44714.0</v>
      </c>
      <c r="C307" s="3">
        <v>0.625</v>
      </c>
      <c r="D307" s="74">
        <v>0.75</v>
      </c>
      <c r="E307" s="75">
        <v>32.6</v>
      </c>
      <c r="F307" s="76"/>
      <c r="G307" s="76">
        <v>31.8</v>
      </c>
      <c r="H307" s="76">
        <v>28.4</v>
      </c>
      <c r="I307" s="76">
        <v>1.4</v>
      </c>
      <c r="J307" s="76" t="s">
        <v>79</v>
      </c>
      <c r="K307" s="76">
        <v>25.4</v>
      </c>
      <c r="L307" s="76"/>
      <c r="M307" s="76"/>
      <c r="N307" s="76"/>
      <c r="O307" s="76"/>
      <c r="P307" s="77"/>
      <c r="Q307" s="78"/>
      <c r="R307" s="79"/>
      <c r="S307" s="79"/>
      <c r="T307" s="145">
        <f t="shared" si="39"/>
        <v>38.68484051</v>
      </c>
      <c r="U307" s="103">
        <f t="shared" si="1"/>
        <v>35.96484051</v>
      </c>
      <c r="V307" s="145">
        <f t="shared" si="40"/>
        <v>47.00807132</v>
      </c>
      <c r="W307" s="145">
        <f t="shared" si="41"/>
        <v>76.50779854</v>
      </c>
      <c r="X307" s="80"/>
      <c r="Y307" s="81"/>
      <c r="Z307" s="82">
        <v>1.0</v>
      </c>
      <c r="AA307" s="82">
        <v>1.0</v>
      </c>
      <c r="AB307" s="82">
        <v>3.0</v>
      </c>
      <c r="AC307" s="83">
        <v>2.0</v>
      </c>
      <c r="AD307" s="78" t="s">
        <v>281</v>
      </c>
    </row>
    <row r="308" ht="15.75" customHeight="1">
      <c r="A308" s="8" t="s">
        <v>53</v>
      </c>
      <c r="B308" s="9">
        <v>44715.0</v>
      </c>
      <c r="C308" s="10">
        <v>0.375</v>
      </c>
      <c r="D308" s="84">
        <v>0.5</v>
      </c>
      <c r="E308" s="85">
        <v>33.0</v>
      </c>
      <c r="F308" s="86">
        <v>20.8</v>
      </c>
      <c r="G308" s="86">
        <v>29.4</v>
      </c>
      <c r="H308" s="86">
        <v>27.0</v>
      </c>
      <c r="I308" s="86">
        <v>1.6</v>
      </c>
      <c r="J308" s="86" t="s">
        <v>70</v>
      </c>
      <c r="K308" s="86">
        <v>27.9</v>
      </c>
      <c r="L308" s="86">
        <v>0.0</v>
      </c>
      <c r="M308" s="86"/>
      <c r="N308" s="86">
        <v>92.2</v>
      </c>
      <c r="O308" s="86"/>
      <c r="P308" s="87"/>
      <c r="Q308" s="102">
        <f>E310</f>
        <v>33.4</v>
      </c>
      <c r="R308" s="103">
        <f>F308</f>
        <v>20.8</v>
      </c>
      <c r="S308" s="103">
        <f>(Q308+R308)/2</f>
        <v>27.1</v>
      </c>
      <c r="T308" s="103">
        <f t="shared" si="39"/>
        <v>35.65000614</v>
      </c>
      <c r="U308" s="103">
        <f t="shared" si="1"/>
        <v>33.73000614</v>
      </c>
      <c r="V308" s="103">
        <f t="shared" si="40"/>
        <v>40.98797486</v>
      </c>
      <c r="W308" s="103">
        <f t="shared" si="41"/>
        <v>82.29244371</v>
      </c>
      <c r="X308" s="104">
        <f>N306+L308-N308</f>
        <v>1.2</v>
      </c>
      <c r="Y308" s="91"/>
      <c r="Z308" s="92">
        <v>1.0</v>
      </c>
      <c r="AA308" s="92">
        <v>1.0</v>
      </c>
      <c r="AB308" s="92">
        <v>3.0</v>
      </c>
      <c r="AC308" s="93">
        <v>2.0</v>
      </c>
      <c r="AD308" s="88" t="s">
        <v>306</v>
      </c>
    </row>
    <row r="309" ht="15.75" customHeight="1">
      <c r="A309" s="4" t="s">
        <v>53</v>
      </c>
      <c r="B309" s="29">
        <v>44715.0</v>
      </c>
      <c r="C309" s="3">
        <v>0.625</v>
      </c>
      <c r="D309" s="74">
        <v>0.75</v>
      </c>
      <c r="E309" s="75">
        <v>33.6</v>
      </c>
      <c r="F309" s="76"/>
      <c r="G309" s="76">
        <v>26.0</v>
      </c>
      <c r="H309" s="76">
        <v>26.0</v>
      </c>
      <c r="I309" s="76">
        <v>0.0</v>
      </c>
      <c r="J309" s="76" t="s">
        <v>74</v>
      </c>
      <c r="K309" s="76">
        <v>25.5</v>
      </c>
      <c r="L309" s="76"/>
      <c r="M309" s="76"/>
      <c r="N309" s="76"/>
      <c r="O309" s="76"/>
      <c r="P309" s="77"/>
      <c r="Q309" s="78"/>
      <c r="R309" s="79"/>
      <c r="S309" s="79"/>
      <c r="T309" s="145">
        <f t="shared" si="39"/>
        <v>33.61126698</v>
      </c>
      <c r="U309" s="103">
        <f t="shared" si="1"/>
        <v>33.61126698</v>
      </c>
      <c r="V309" s="145">
        <f t="shared" si="40"/>
        <v>33.61126698</v>
      </c>
      <c r="W309" s="145">
        <f t="shared" si="41"/>
        <v>100</v>
      </c>
      <c r="X309" s="80"/>
      <c r="Y309" s="81"/>
      <c r="Z309" s="82">
        <v>1.0</v>
      </c>
      <c r="AA309" s="82">
        <v>1.0</v>
      </c>
      <c r="AB309" s="82">
        <v>1.0</v>
      </c>
      <c r="AC309" s="83">
        <v>2.0</v>
      </c>
      <c r="AD309" s="78" t="s">
        <v>279</v>
      </c>
    </row>
    <row r="310" ht="15.75" customHeight="1">
      <c r="A310" s="8" t="s">
        <v>58</v>
      </c>
      <c r="B310" s="9">
        <v>44716.0</v>
      </c>
      <c r="C310" s="10">
        <v>0.375</v>
      </c>
      <c r="D310" s="84">
        <v>0.5</v>
      </c>
      <c r="E310" s="85">
        <v>33.4</v>
      </c>
      <c r="F310" s="86">
        <v>21.4</v>
      </c>
      <c r="G310" s="86">
        <v>27.4</v>
      </c>
      <c r="H310" s="86">
        <v>26.2</v>
      </c>
      <c r="I310" s="86">
        <v>0.8</v>
      </c>
      <c r="J310" s="86" t="s">
        <v>74</v>
      </c>
      <c r="K310" s="86">
        <v>26.8</v>
      </c>
      <c r="L310" s="86">
        <v>9.25</v>
      </c>
      <c r="M310" s="86"/>
      <c r="N310" s="86">
        <v>100.0</v>
      </c>
      <c r="O310" s="86">
        <v>80.3</v>
      </c>
      <c r="P310" s="87"/>
      <c r="Q310" s="102">
        <f>E312</f>
        <v>33.6</v>
      </c>
      <c r="R310" s="103">
        <f>F310</f>
        <v>21.4</v>
      </c>
      <c r="S310" s="103">
        <f>(Q310+R310)/2</f>
        <v>27.5</v>
      </c>
      <c r="T310" s="103">
        <f t="shared" si="39"/>
        <v>34.01068335</v>
      </c>
      <c r="U310" s="103">
        <f t="shared" si="1"/>
        <v>33.05068335</v>
      </c>
      <c r="V310" s="103">
        <f t="shared" si="40"/>
        <v>36.49517019</v>
      </c>
      <c r="W310" s="103">
        <f t="shared" si="41"/>
        <v>90.56180086</v>
      </c>
      <c r="X310" s="104"/>
      <c r="Y310" s="91"/>
      <c r="Z310" s="92">
        <v>1.0</v>
      </c>
      <c r="AA310" s="92">
        <v>1.0</v>
      </c>
      <c r="AB310" s="92">
        <v>1.0</v>
      </c>
      <c r="AC310" s="93">
        <v>2.0</v>
      </c>
      <c r="AD310" s="88"/>
    </row>
    <row r="311" ht="15.75" customHeight="1">
      <c r="A311" s="4" t="s">
        <v>58</v>
      </c>
      <c r="B311" s="29">
        <v>44716.0</v>
      </c>
      <c r="C311" s="3">
        <v>0.625</v>
      </c>
      <c r="D311" s="74">
        <v>0.75</v>
      </c>
      <c r="E311" s="75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7"/>
      <c r="Q311" s="78"/>
      <c r="R311" s="79"/>
      <c r="S311" s="79"/>
      <c r="T311" s="79"/>
      <c r="U311" s="103" t="str">
        <f t="shared" si="1"/>
        <v/>
      </c>
      <c r="V311" s="79"/>
      <c r="W311" s="79"/>
      <c r="X311" s="80"/>
      <c r="Y311" s="81"/>
      <c r="Z311" s="82"/>
      <c r="AA311" s="82"/>
      <c r="AB311" s="82"/>
      <c r="AC311" s="83"/>
      <c r="AD311" s="78"/>
    </row>
    <row r="312" ht="15.75" customHeight="1">
      <c r="A312" s="8" t="s">
        <v>60</v>
      </c>
      <c r="B312" s="9">
        <v>44717.0</v>
      </c>
      <c r="C312" s="10">
        <v>0.375</v>
      </c>
      <c r="D312" s="84">
        <v>0.5</v>
      </c>
      <c r="E312" s="85">
        <v>33.6</v>
      </c>
      <c r="F312" s="86">
        <v>21.2</v>
      </c>
      <c r="G312" s="86">
        <v>28.0</v>
      </c>
      <c r="H312" s="86">
        <v>26.4</v>
      </c>
      <c r="I312" s="86">
        <v>1.5</v>
      </c>
      <c r="J312" s="86" t="s">
        <v>81</v>
      </c>
      <c r="K312" s="86">
        <v>28.8</v>
      </c>
      <c r="L312" s="86">
        <v>11.5</v>
      </c>
      <c r="M312" s="86"/>
      <c r="N312" s="86">
        <v>84.06</v>
      </c>
      <c r="O312" s="86">
        <v>62.86</v>
      </c>
      <c r="P312" s="87"/>
      <c r="Q312" s="102">
        <f>E314</f>
        <v>33.6</v>
      </c>
      <c r="R312" s="103">
        <f>F312</f>
        <v>21.2</v>
      </c>
      <c r="S312" s="103">
        <f>(Q312+R312)/2</f>
        <v>27.4</v>
      </c>
      <c r="T312" s="103">
        <f>IF(H312="","",6.1078*(10^(((7.5*H312)/(237.3+H312)))))</f>
        <v>34.41422945</v>
      </c>
      <c r="U312" s="103">
        <f t="shared" si="1"/>
        <v>33.13422945</v>
      </c>
      <c r="V312" s="103">
        <f>IF(G312="","",6.1078*(10^(((7.5*G312)/(237.3+G312)))))</f>
        <v>37.79562539</v>
      </c>
      <c r="W312" s="103">
        <f>IF(V312="","",(U312/V312)*100)</f>
        <v>87.66683738</v>
      </c>
      <c r="X312" s="104">
        <f>O310+L312-N312</f>
        <v>7.74</v>
      </c>
      <c r="Y312" s="91"/>
      <c r="Z312" s="92">
        <v>1.0</v>
      </c>
      <c r="AA312" s="92">
        <v>1.0</v>
      </c>
      <c r="AB312" s="92">
        <v>3.0</v>
      </c>
      <c r="AC312" s="93">
        <v>1.0</v>
      </c>
      <c r="AD312" s="88"/>
    </row>
    <row r="313" ht="15.75" customHeight="1">
      <c r="A313" s="4" t="s">
        <v>60</v>
      </c>
      <c r="B313" s="29">
        <v>44717.0</v>
      </c>
      <c r="C313" s="3">
        <v>0.625</v>
      </c>
      <c r="D313" s="74">
        <v>0.75</v>
      </c>
      <c r="E313" s="75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7"/>
      <c r="Q313" s="78"/>
      <c r="R313" s="79"/>
      <c r="S313" s="79"/>
      <c r="T313" s="79"/>
      <c r="U313" s="103" t="str">
        <f t="shared" si="1"/>
        <v/>
      </c>
      <c r="V313" s="79"/>
      <c r="W313" s="79"/>
      <c r="X313" s="80"/>
      <c r="Y313" s="81"/>
      <c r="Z313" s="82"/>
      <c r="AA313" s="82"/>
      <c r="AB313" s="82"/>
      <c r="AC313" s="83"/>
      <c r="AD313" s="78"/>
    </row>
    <row r="314" ht="15.75" customHeight="1">
      <c r="A314" s="8" t="s">
        <v>64</v>
      </c>
      <c r="B314" s="9">
        <v>44718.0</v>
      </c>
      <c r="C314" s="10">
        <v>0.375</v>
      </c>
      <c r="D314" s="84">
        <v>0.5</v>
      </c>
      <c r="E314" s="85">
        <v>33.6</v>
      </c>
      <c r="F314" s="86">
        <v>21.0</v>
      </c>
      <c r="G314" s="86">
        <v>28.6</v>
      </c>
      <c r="H314" s="86">
        <v>26.4</v>
      </c>
      <c r="I314" s="86">
        <v>1.7</v>
      </c>
      <c r="J314" s="86" t="s">
        <v>54</v>
      </c>
      <c r="K314" s="86">
        <v>27.7</v>
      </c>
      <c r="L314" s="86">
        <v>11.75</v>
      </c>
      <c r="M314" s="86"/>
      <c r="N314" s="86">
        <v>67.46</v>
      </c>
      <c r="O314" s="86"/>
      <c r="P314" s="87"/>
      <c r="Q314" s="102">
        <f>E316</f>
        <v>33.8</v>
      </c>
      <c r="R314" s="103">
        <f>F314</f>
        <v>21</v>
      </c>
      <c r="S314" s="103">
        <f>(Q314+R314)/2</f>
        <v>27.4</v>
      </c>
      <c r="T314" s="103">
        <f t="shared" ref="T314:T324" si="45">IF(H314="","",6.1078*(10^(((7.5*H314)/(237.3+H314)))))</f>
        <v>34.41422945</v>
      </c>
      <c r="U314" s="103">
        <f t="shared" si="1"/>
        <v>32.65422945</v>
      </c>
      <c r="V314" s="103">
        <f t="shared" ref="V314:V324" si="46">IF(G314="","",6.1078*(10^(((7.5*G314)/(237.3+G314)))))</f>
        <v>39.13623594</v>
      </c>
      <c r="W314" s="103">
        <f t="shared" ref="W314:W324" si="47">IF(V314="","",(U314/V314)*100)</f>
        <v>83.43732775</v>
      </c>
      <c r="X314" s="104">
        <f>O312+L314-N314</f>
        <v>7.15</v>
      </c>
      <c r="Y314" s="91"/>
      <c r="Z314" s="92">
        <v>1.0</v>
      </c>
      <c r="AA314" s="92">
        <v>1.0</v>
      </c>
      <c r="AB314" s="92">
        <v>3.0</v>
      </c>
      <c r="AC314" s="93">
        <v>1.0</v>
      </c>
      <c r="AD314" s="88" t="s">
        <v>283</v>
      </c>
    </row>
    <row r="315" ht="15.75" customHeight="1">
      <c r="A315" s="4" t="s">
        <v>64</v>
      </c>
      <c r="B315" s="29">
        <v>44718.0</v>
      </c>
      <c r="C315" s="3">
        <v>0.625</v>
      </c>
      <c r="D315" s="74">
        <v>0.75</v>
      </c>
      <c r="E315" s="75">
        <v>32.6</v>
      </c>
      <c r="F315" s="76"/>
      <c r="G315" s="76">
        <v>31.2</v>
      </c>
      <c r="H315" s="76">
        <v>27.0</v>
      </c>
      <c r="I315" s="76">
        <v>1.1</v>
      </c>
      <c r="J315" s="76" t="s">
        <v>56</v>
      </c>
      <c r="K315" s="76">
        <v>27.6</v>
      </c>
      <c r="L315" s="76"/>
      <c r="M315" s="76"/>
      <c r="N315" s="76"/>
      <c r="O315" s="76"/>
      <c r="P315" s="77"/>
      <c r="Q315" s="78"/>
      <c r="R315" s="79"/>
      <c r="S315" s="79"/>
      <c r="T315" s="145">
        <f t="shared" si="45"/>
        <v>35.65000614</v>
      </c>
      <c r="U315" s="103">
        <f t="shared" si="1"/>
        <v>32.29000614</v>
      </c>
      <c r="V315" s="145">
        <f t="shared" si="46"/>
        <v>45.43527778</v>
      </c>
      <c r="W315" s="145">
        <f t="shared" si="47"/>
        <v>71.06813851</v>
      </c>
      <c r="X315" s="80"/>
      <c r="Y315" s="81"/>
      <c r="Z315" s="82">
        <v>1.0</v>
      </c>
      <c r="AA315" s="82">
        <v>1.0</v>
      </c>
      <c r="AB315" s="82">
        <v>3.0</v>
      </c>
      <c r="AC315" s="83">
        <v>1.0</v>
      </c>
      <c r="AD315" s="78"/>
    </row>
    <row r="316" ht="15.75" customHeight="1">
      <c r="A316" s="8" t="s">
        <v>68</v>
      </c>
      <c r="B316" s="9">
        <v>44719.0</v>
      </c>
      <c r="C316" s="10">
        <v>0.375</v>
      </c>
      <c r="D316" s="84">
        <v>0.5</v>
      </c>
      <c r="E316" s="85">
        <v>33.8</v>
      </c>
      <c r="F316" s="86">
        <v>21.0</v>
      </c>
      <c r="G316" s="86">
        <v>26.0</v>
      </c>
      <c r="H316" s="86">
        <v>25.6</v>
      </c>
      <c r="I316" s="86">
        <v>1.1</v>
      </c>
      <c r="J316" s="86" t="s">
        <v>81</v>
      </c>
      <c r="K316" s="86">
        <v>28.1</v>
      </c>
      <c r="L316" s="86">
        <v>41.5</v>
      </c>
      <c r="M316" s="86"/>
      <c r="N316" s="86">
        <v>95.1</v>
      </c>
      <c r="O316" s="86">
        <v>78.76</v>
      </c>
      <c r="P316" s="87"/>
      <c r="Q316" s="102">
        <f>E318</f>
        <v>31.6</v>
      </c>
      <c r="R316" s="103">
        <f>F316</f>
        <v>21</v>
      </c>
      <c r="S316" s="103">
        <f>(Q316+R316)/2</f>
        <v>26.3</v>
      </c>
      <c r="T316" s="103">
        <f t="shared" si="45"/>
        <v>32.82468122</v>
      </c>
      <c r="U316" s="103">
        <f t="shared" si="1"/>
        <v>32.50468122</v>
      </c>
      <c r="V316" s="103">
        <f t="shared" si="46"/>
        <v>33.61126698</v>
      </c>
      <c r="W316" s="103">
        <f t="shared" si="47"/>
        <v>96.70769398</v>
      </c>
      <c r="X316" s="104">
        <f>N314+L316-N316</f>
        <v>13.86</v>
      </c>
      <c r="Y316" s="91"/>
      <c r="Z316" s="92">
        <v>1.0</v>
      </c>
      <c r="AA316" s="92">
        <v>1.0</v>
      </c>
      <c r="AB316" s="92">
        <v>3.0</v>
      </c>
      <c r="AC316" s="93">
        <v>1.0</v>
      </c>
      <c r="AD316" s="88"/>
    </row>
    <row r="317" ht="15.75" customHeight="1">
      <c r="A317" s="4" t="s">
        <v>68</v>
      </c>
      <c r="B317" s="29">
        <v>44719.0</v>
      </c>
      <c r="C317" s="3">
        <v>0.625</v>
      </c>
      <c r="D317" s="74">
        <v>0.75</v>
      </c>
      <c r="E317" s="75">
        <v>30.8</v>
      </c>
      <c r="F317" s="76"/>
      <c r="G317" s="76">
        <v>29.8</v>
      </c>
      <c r="H317" s="76">
        <v>27.4</v>
      </c>
      <c r="I317" s="76">
        <v>1.2</v>
      </c>
      <c r="J317" s="76" t="s">
        <v>81</v>
      </c>
      <c r="K317" s="76">
        <v>24.2</v>
      </c>
      <c r="L317" s="76"/>
      <c r="M317" s="76"/>
      <c r="N317" s="76"/>
      <c r="O317" s="76"/>
      <c r="P317" s="77"/>
      <c r="Q317" s="78"/>
      <c r="R317" s="79"/>
      <c r="S317" s="79"/>
      <c r="T317" s="145">
        <f t="shared" si="45"/>
        <v>36.49517019</v>
      </c>
      <c r="U317" s="103">
        <f t="shared" si="1"/>
        <v>34.57517019</v>
      </c>
      <c r="V317" s="145">
        <f t="shared" si="46"/>
        <v>41.94208964</v>
      </c>
      <c r="W317" s="145">
        <f t="shared" si="47"/>
        <v>82.43549733</v>
      </c>
      <c r="X317" s="80"/>
      <c r="Y317" s="81"/>
      <c r="Z317" s="82">
        <v>2.0</v>
      </c>
      <c r="AA317" s="82">
        <v>1.0</v>
      </c>
      <c r="AB317" s="82">
        <v>1.0</v>
      </c>
      <c r="AC317" s="83">
        <v>3.0</v>
      </c>
      <c r="AD317" s="78"/>
    </row>
    <row r="318" ht="15.75" customHeight="1">
      <c r="A318" s="8" t="s">
        <v>38</v>
      </c>
      <c r="B318" s="9">
        <v>44720.0</v>
      </c>
      <c r="C318" s="10">
        <v>0.375</v>
      </c>
      <c r="D318" s="84">
        <v>0.5</v>
      </c>
      <c r="E318" s="85">
        <v>31.6</v>
      </c>
      <c r="F318" s="86">
        <v>20.4</v>
      </c>
      <c r="G318" s="86">
        <v>28.4</v>
      </c>
      <c r="H318" s="86">
        <v>26.2</v>
      </c>
      <c r="I318" s="86">
        <v>2.1</v>
      </c>
      <c r="J318" s="86" t="s">
        <v>61</v>
      </c>
      <c r="K318" s="86">
        <v>28.6</v>
      </c>
      <c r="L318" s="86">
        <v>2.75</v>
      </c>
      <c r="M318" s="86"/>
      <c r="N318" s="86">
        <v>77.5</v>
      </c>
      <c r="O318" s="86"/>
      <c r="P318" s="87"/>
      <c r="Q318" s="102">
        <f>E320</f>
        <v>32.2</v>
      </c>
      <c r="R318" s="103">
        <f>F318</f>
        <v>20.4</v>
      </c>
      <c r="S318" s="103">
        <f>(Q318+R318)/2</f>
        <v>26.3</v>
      </c>
      <c r="T318" s="103">
        <f t="shared" si="45"/>
        <v>34.01068335</v>
      </c>
      <c r="U318" s="103">
        <f t="shared" si="1"/>
        <v>32.25068335</v>
      </c>
      <c r="V318" s="103">
        <f t="shared" si="46"/>
        <v>38.68484051</v>
      </c>
      <c r="W318" s="103">
        <f t="shared" si="47"/>
        <v>83.36775575</v>
      </c>
      <c r="X318" s="104">
        <f>O316+L318-N318</f>
        <v>4.01</v>
      </c>
      <c r="Y318" s="91"/>
      <c r="Z318" s="92">
        <v>1.0</v>
      </c>
      <c r="AA318" s="92">
        <v>1.0</v>
      </c>
      <c r="AB318" s="92">
        <v>3.0</v>
      </c>
      <c r="AC318" s="93">
        <v>1.0</v>
      </c>
      <c r="AD318" s="88" t="s">
        <v>308</v>
      </c>
    </row>
    <row r="319" ht="15.75" customHeight="1">
      <c r="A319" s="4" t="s">
        <v>38</v>
      </c>
      <c r="B319" s="29">
        <v>44720.0</v>
      </c>
      <c r="C319" s="3">
        <v>0.625</v>
      </c>
      <c r="D319" s="74">
        <v>0.75</v>
      </c>
      <c r="E319" s="75">
        <v>32.4</v>
      </c>
      <c r="F319" s="76"/>
      <c r="G319" s="76">
        <v>31.8</v>
      </c>
      <c r="H319" s="76">
        <v>27.8</v>
      </c>
      <c r="I319" s="76">
        <v>1.5</v>
      </c>
      <c r="J319" s="76" t="s">
        <v>81</v>
      </c>
      <c r="K319" s="76">
        <v>27.5</v>
      </c>
      <c r="L319" s="76"/>
      <c r="M319" s="76"/>
      <c r="N319" s="76"/>
      <c r="O319" s="76"/>
      <c r="P319" s="77"/>
      <c r="Q319" s="78"/>
      <c r="R319" s="79"/>
      <c r="S319" s="79"/>
      <c r="T319" s="145">
        <f t="shared" si="45"/>
        <v>37.3577292</v>
      </c>
      <c r="U319" s="103">
        <f t="shared" si="1"/>
        <v>34.1577292</v>
      </c>
      <c r="V319" s="145">
        <f t="shared" si="46"/>
        <v>47.00807132</v>
      </c>
      <c r="W319" s="145">
        <f t="shared" si="47"/>
        <v>72.66354104</v>
      </c>
      <c r="X319" s="80"/>
      <c r="Y319" s="81"/>
      <c r="Z319" s="82">
        <v>1.0</v>
      </c>
      <c r="AA319" s="82">
        <v>1.0</v>
      </c>
      <c r="AB319" s="82">
        <v>1.0</v>
      </c>
      <c r="AC319" s="83">
        <v>3.0</v>
      </c>
      <c r="AD319" s="78"/>
    </row>
    <row r="320" ht="15.75" customHeight="1">
      <c r="A320" s="8" t="s">
        <v>48</v>
      </c>
      <c r="B320" s="9">
        <v>44721.0</v>
      </c>
      <c r="C320" s="10">
        <v>0.375</v>
      </c>
      <c r="D320" s="84">
        <v>0.5</v>
      </c>
      <c r="E320" s="85">
        <v>32.2</v>
      </c>
      <c r="F320" s="86">
        <v>21.0</v>
      </c>
      <c r="G320" s="86">
        <v>28.6</v>
      </c>
      <c r="H320" s="86">
        <v>26.6</v>
      </c>
      <c r="I320" s="86">
        <v>2.7</v>
      </c>
      <c r="J320" s="86" t="s">
        <v>81</v>
      </c>
      <c r="K320" s="86">
        <v>28.2</v>
      </c>
      <c r="L320" s="86">
        <v>7.25</v>
      </c>
      <c r="M320" s="86"/>
      <c r="N320" s="86">
        <v>79.68</v>
      </c>
      <c r="O320" s="86"/>
      <c r="P320" s="87"/>
      <c r="Q320" s="102">
        <f>E322</f>
        <v>31.8</v>
      </c>
      <c r="R320" s="103">
        <f>F320</f>
        <v>21</v>
      </c>
      <c r="S320" s="103">
        <f>(Q320+R320)/2</f>
        <v>26.4</v>
      </c>
      <c r="T320" s="103">
        <f t="shared" si="45"/>
        <v>34.82194116</v>
      </c>
      <c r="U320" s="103">
        <f t="shared" si="1"/>
        <v>33.22194116</v>
      </c>
      <c r="V320" s="103">
        <f t="shared" si="46"/>
        <v>39.13623594</v>
      </c>
      <c r="W320" s="103">
        <f t="shared" si="47"/>
        <v>84.88793152</v>
      </c>
      <c r="X320" s="104">
        <f>N318+L320-N320</f>
        <v>5.07</v>
      </c>
      <c r="Y320" s="91"/>
      <c r="Z320" s="92">
        <v>1.0</v>
      </c>
      <c r="AA320" s="92">
        <v>1.0</v>
      </c>
      <c r="AB320" s="92">
        <v>1.0</v>
      </c>
      <c r="AC320" s="93">
        <v>2.0</v>
      </c>
      <c r="AD320" s="88" t="s">
        <v>289</v>
      </c>
    </row>
    <row r="321" ht="15.75" customHeight="1">
      <c r="A321" s="4" t="s">
        <v>48</v>
      </c>
      <c r="B321" s="29">
        <v>44721.0</v>
      </c>
      <c r="C321" s="3">
        <v>0.625</v>
      </c>
      <c r="D321" s="74">
        <v>0.75</v>
      </c>
      <c r="E321" s="75">
        <v>31.8</v>
      </c>
      <c r="F321" s="76"/>
      <c r="G321" s="76">
        <v>29.6</v>
      </c>
      <c r="H321" s="76">
        <v>27.0</v>
      </c>
      <c r="I321" s="76">
        <v>2.3</v>
      </c>
      <c r="J321" s="76" t="s">
        <v>81</v>
      </c>
      <c r="K321" s="76">
        <v>26.3</v>
      </c>
      <c r="L321" s="76"/>
      <c r="M321" s="76"/>
      <c r="N321" s="76"/>
      <c r="O321" s="76"/>
      <c r="P321" s="77"/>
      <c r="Q321" s="78"/>
      <c r="R321" s="79"/>
      <c r="S321" s="79"/>
      <c r="T321" s="145">
        <f t="shared" si="45"/>
        <v>35.65000614</v>
      </c>
      <c r="U321" s="103">
        <f t="shared" si="1"/>
        <v>33.57000614</v>
      </c>
      <c r="V321" s="145">
        <f t="shared" si="46"/>
        <v>41.46264535</v>
      </c>
      <c r="W321" s="145">
        <f t="shared" si="47"/>
        <v>80.96445815</v>
      </c>
      <c r="X321" s="80"/>
      <c r="Y321" s="81"/>
      <c r="Z321" s="82">
        <v>2.0</v>
      </c>
      <c r="AA321" s="82">
        <v>1.0</v>
      </c>
      <c r="AB321" s="82">
        <v>2.0</v>
      </c>
      <c r="AC321" s="83">
        <v>2.0</v>
      </c>
      <c r="AD321" s="78"/>
    </row>
    <row r="322" ht="15.75" customHeight="1">
      <c r="A322" s="8" t="s">
        <v>53</v>
      </c>
      <c r="B322" s="9">
        <v>44722.0</v>
      </c>
      <c r="C322" s="10">
        <v>0.375</v>
      </c>
      <c r="D322" s="84">
        <v>0.5</v>
      </c>
      <c r="E322" s="85">
        <v>31.8</v>
      </c>
      <c r="F322" s="86">
        <v>20.4</v>
      </c>
      <c r="G322" s="86">
        <v>28.8</v>
      </c>
      <c r="H322" s="86">
        <v>26.6</v>
      </c>
      <c r="I322" s="86">
        <v>2.3</v>
      </c>
      <c r="J322" s="86" t="s">
        <v>61</v>
      </c>
      <c r="K322" s="86">
        <v>27.7</v>
      </c>
      <c r="L322" s="86">
        <v>1.25</v>
      </c>
      <c r="M322" s="86"/>
      <c r="N322" s="86">
        <v>76.72</v>
      </c>
      <c r="O322" s="86"/>
      <c r="P322" s="87"/>
      <c r="Q322" s="102">
        <f>E324</f>
        <v>32.6</v>
      </c>
      <c r="R322" s="103">
        <f>F322</f>
        <v>20.4</v>
      </c>
      <c r="S322" s="103">
        <f>(Q322+R322)/2</f>
        <v>26.5</v>
      </c>
      <c r="T322" s="103">
        <f t="shared" si="45"/>
        <v>34.82194116</v>
      </c>
      <c r="U322" s="103">
        <f t="shared" si="1"/>
        <v>33.06194116</v>
      </c>
      <c r="V322" s="103">
        <f t="shared" si="46"/>
        <v>39.59220806</v>
      </c>
      <c r="W322" s="103">
        <f t="shared" si="47"/>
        <v>83.5061816</v>
      </c>
      <c r="X322" s="104">
        <f>N320+L322-N322</f>
        <v>4.21</v>
      </c>
      <c r="Y322" s="91"/>
      <c r="Z322" s="92"/>
      <c r="AA322" s="92"/>
      <c r="AB322" s="92"/>
      <c r="AC322" s="93"/>
      <c r="AD322" s="88"/>
    </row>
    <row r="323" ht="15.75" customHeight="1">
      <c r="A323" s="4" t="s">
        <v>53</v>
      </c>
      <c r="B323" s="29">
        <v>44722.0</v>
      </c>
      <c r="C323" s="3">
        <v>0.625</v>
      </c>
      <c r="D323" s="74">
        <v>0.75</v>
      </c>
      <c r="E323" s="75">
        <v>32.6</v>
      </c>
      <c r="F323" s="76"/>
      <c r="G323" s="76">
        <v>30.8</v>
      </c>
      <c r="H323" s="76">
        <v>28.4</v>
      </c>
      <c r="I323" s="76">
        <v>0.5</v>
      </c>
      <c r="J323" s="76" t="s">
        <v>78</v>
      </c>
      <c r="K323" s="76">
        <v>25.8</v>
      </c>
      <c r="L323" s="76"/>
      <c r="M323" s="76"/>
      <c r="N323" s="76"/>
      <c r="O323" s="76"/>
      <c r="P323" s="77"/>
      <c r="Q323" s="78"/>
      <c r="R323" s="79"/>
      <c r="S323" s="79"/>
      <c r="T323" s="145">
        <f t="shared" si="45"/>
        <v>38.68484051</v>
      </c>
      <c r="U323" s="103">
        <f t="shared" si="1"/>
        <v>36.76484051</v>
      </c>
      <c r="V323" s="145">
        <f t="shared" si="46"/>
        <v>44.41233496</v>
      </c>
      <c r="W323" s="145">
        <f t="shared" si="47"/>
        <v>82.78069717</v>
      </c>
      <c r="X323" s="80"/>
      <c r="Y323" s="81"/>
      <c r="Z323" s="82">
        <v>1.0</v>
      </c>
      <c r="AA323" s="82">
        <v>1.0</v>
      </c>
      <c r="AB323" s="82">
        <v>1.0</v>
      </c>
      <c r="AC323" s="83">
        <v>3.0</v>
      </c>
      <c r="AD323" s="78" t="s">
        <v>284</v>
      </c>
    </row>
    <row r="324" ht="15.75" customHeight="1">
      <c r="A324" s="8" t="s">
        <v>58</v>
      </c>
      <c r="B324" s="9">
        <v>44723.0</v>
      </c>
      <c r="C324" s="10">
        <v>0.375</v>
      </c>
      <c r="D324" s="84">
        <v>0.5</v>
      </c>
      <c r="E324" s="85">
        <v>32.6</v>
      </c>
      <c r="F324" s="86">
        <v>21.0</v>
      </c>
      <c r="G324" s="86">
        <v>28.6</v>
      </c>
      <c r="H324" s="86">
        <v>26.2</v>
      </c>
      <c r="I324" s="86">
        <v>1.7</v>
      </c>
      <c r="J324" s="86" t="s">
        <v>81</v>
      </c>
      <c r="K324" s="86">
        <v>27.5</v>
      </c>
      <c r="L324" s="86">
        <v>30.0</v>
      </c>
      <c r="M324" s="86"/>
      <c r="N324" s="86">
        <v>98.16</v>
      </c>
      <c r="O324" s="86">
        <v>63.26</v>
      </c>
      <c r="P324" s="87"/>
      <c r="Q324" s="102">
        <f>E326</f>
        <v>33</v>
      </c>
      <c r="R324" s="103">
        <f>F324</f>
        <v>21</v>
      </c>
      <c r="S324" s="103">
        <f>(Q324+R324)/2</f>
        <v>27</v>
      </c>
      <c r="T324" s="103">
        <f t="shared" si="45"/>
        <v>34.01068335</v>
      </c>
      <c r="U324" s="103">
        <f t="shared" si="1"/>
        <v>32.09068335</v>
      </c>
      <c r="V324" s="103">
        <f t="shared" si="46"/>
        <v>39.13623594</v>
      </c>
      <c r="W324" s="103">
        <f t="shared" si="47"/>
        <v>81.99736785</v>
      </c>
      <c r="X324" s="104">
        <f>N322+L324-N324</f>
        <v>8.56</v>
      </c>
      <c r="Y324" s="91"/>
      <c r="Z324" s="92">
        <v>1.0</v>
      </c>
      <c r="AA324" s="92">
        <v>1.0</v>
      </c>
      <c r="AB324" s="92">
        <v>1.0</v>
      </c>
      <c r="AC324" s="93">
        <v>3.0</v>
      </c>
      <c r="AD324" s="88"/>
    </row>
    <row r="325" ht="15.75" customHeight="1">
      <c r="A325" s="4" t="s">
        <v>58</v>
      </c>
      <c r="B325" s="29">
        <v>44723.0</v>
      </c>
      <c r="C325" s="3">
        <v>0.625</v>
      </c>
      <c r="D325" s="74">
        <v>0.75</v>
      </c>
      <c r="E325" s="75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7"/>
      <c r="Q325" s="78"/>
      <c r="R325" s="79"/>
      <c r="S325" s="79"/>
      <c r="T325" s="79"/>
      <c r="U325" s="103" t="str">
        <f t="shared" si="1"/>
        <v/>
      </c>
      <c r="V325" s="79"/>
      <c r="W325" s="79"/>
      <c r="X325" s="80"/>
      <c r="Y325" s="81"/>
      <c r="Z325" s="82"/>
      <c r="AA325" s="82"/>
      <c r="AB325" s="82"/>
      <c r="AC325" s="83"/>
      <c r="AD325" s="78"/>
    </row>
    <row r="326" ht="15.75" customHeight="1">
      <c r="A326" s="8" t="s">
        <v>60</v>
      </c>
      <c r="B326" s="9">
        <v>44724.0</v>
      </c>
      <c r="C326" s="10">
        <v>0.375</v>
      </c>
      <c r="D326" s="84">
        <v>0.5</v>
      </c>
      <c r="E326" s="85">
        <v>33.0</v>
      </c>
      <c r="F326" s="86">
        <v>20.4</v>
      </c>
      <c r="G326" s="86">
        <v>26.6</v>
      </c>
      <c r="H326" s="86">
        <v>25.2</v>
      </c>
      <c r="I326" s="86">
        <v>0.7</v>
      </c>
      <c r="J326" s="86" t="s">
        <v>54</v>
      </c>
      <c r="K326" s="86">
        <v>27.4</v>
      </c>
      <c r="L326" s="86">
        <v>0.25</v>
      </c>
      <c r="M326" s="86"/>
      <c r="N326" s="86">
        <v>60.04</v>
      </c>
      <c r="O326" s="86"/>
      <c r="P326" s="87"/>
      <c r="Q326" s="102">
        <f>E328</f>
        <v>33.6</v>
      </c>
      <c r="R326" s="103">
        <f>F326</f>
        <v>20.4</v>
      </c>
      <c r="S326" s="103">
        <f>(Q326+R326)/2</f>
        <v>27</v>
      </c>
      <c r="T326" s="103">
        <f>IF(H326="","",6.1078*(10^(((7.5*H326)/(237.3+H326)))))</f>
        <v>32.05419006</v>
      </c>
      <c r="U326" s="103">
        <f t="shared" si="1"/>
        <v>30.93419006</v>
      </c>
      <c r="V326" s="103">
        <f>IF(G326="","",6.1078*(10^(((7.5*G326)/(237.3+G326)))))</f>
        <v>34.82194116</v>
      </c>
      <c r="W326" s="103">
        <f>IF(V326="","",(U326/V326)*100)</f>
        <v>88.83534066</v>
      </c>
      <c r="X326" s="104">
        <f>O324+L326-N326</f>
        <v>3.47</v>
      </c>
      <c r="Y326" s="91"/>
      <c r="Z326" s="92">
        <v>1.0</v>
      </c>
      <c r="AA326" s="92">
        <v>1.0</v>
      </c>
      <c r="AB326" s="92">
        <v>1.0</v>
      </c>
      <c r="AC326" s="93">
        <v>1.0</v>
      </c>
      <c r="AD326" s="88"/>
    </row>
    <row r="327" ht="15.75" customHeight="1">
      <c r="A327" s="4" t="s">
        <v>60</v>
      </c>
      <c r="B327" s="29">
        <v>44724.0</v>
      </c>
      <c r="C327" s="3">
        <v>0.625</v>
      </c>
      <c r="D327" s="74">
        <v>0.75</v>
      </c>
      <c r="E327" s="75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7"/>
      <c r="Q327" s="78"/>
      <c r="R327" s="79"/>
      <c r="S327" s="79"/>
      <c r="T327" s="79"/>
      <c r="U327" s="103" t="str">
        <f t="shared" si="1"/>
        <v/>
      </c>
      <c r="V327" s="79"/>
      <c r="W327" s="79"/>
      <c r="X327" s="80"/>
      <c r="Y327" s="81"/>
      <c r="Z327" s="82"/>
      <c r="AA327" s="82"/>
      <c r="AB327" s="82"/>
      <c r="AC327" s="83"/>
      <c r="AD327" s="78"/>
    </row>
    <row r="328" ht="15.75" customHeight="1">
      <c r="A328" s="8" t="s">
        <v>64</v>
      </c>
      <c r="B328" s="9">
        <v>44725.0</v>
      </c>
      <c r="C328" s="10">
        <v>0.375</v>
      </c>
      <c r="D328" s="84">
        <v>0.5</v>
      </c>
      <c r="E328" s="85">
        <v>33.6</v>
      </c>
      <c r="F328" s="86">
        <v>20.2</v>
      </c>
      <c r="G328" s="86">
        <v>29.2</v>
      </c>
      <c r="H328" s="86">
        <v>26.6</v>
      </c>
      <c r="I328" s="86">
        <v>1.3</v>
      </c>
      <c r="J328" s="86" t="s">
        <v>54</v>
      </c>
      <c r="K328" s="86">
        <v>27.7</v>
      </c>
      <c r="L328" s="86">
        <v>0.0</v>
      </c>
      <c r="M328" s="86"/>
      <c r="N328" s="86">
        <v>53.3</v>
      </c>
      <c r="O328" s="86">
        <v>75.08</v>
      </c>
      <c r="P328" s="87"/>
      <c r="Q328" s="102">
        <f>E330</f>
        <v>34.4</v>
      </c>
      <c r="R328" s="103">
        <f>F328</f>
        <v>20.2</v>
      </c>
      <c r="S328" s="103">
        <f>(Q328+R328)/2</f>
        <v>27.3</v>
      </c>
      <c r="T328" s="103">
        <f t="shared" ref="T328:T338" si="48">IF(H328="","",6.1078*(10^(((7.5*H328)/(237.3+H328)))))</f>
        <v>34.82194116</v>
      </c>
      <c r="U328" s="103">
        <f t="shared" si="1"/>
        <v>32.74194116</v>
      </c>
      <c r="V328" s="103">
        <f t="shared" ref="V328:V338" si="49">IF(G328="","",6.1078*(10^(((7.5*G328)/(237.3+G328)))))</f>
        <v>40.51803823</v>
      </c>
      <c r="W328" s="103">
        <f t="shared" ref="W328:W338" si="50">IF(V328="","",(U328/V328)*100)</f>
        <v>80.80830809</v>
      </c>
      <c r="X328" s="104">
        <f>N326+L328-N328</f>
        <v>6.74</v>
      </c>
      <c r="Y328" s="91"/>
      <c r="Z328" s="92">
        <v>1.0</v>
      </c>
      <c r="AA328" s="92">
        <v>1.0</v>
      </c>
      <c r="AB328" s="92">
        <v>3.0</v>
      </c>
      <c r="AC328" s="93">
        <v>2.0</v>
      </c>
      <c r="AD328" s="88" t="s">
        <v>283</v>
      </c>
    </row>
    <row r="329" ht="15.75" customHeight="1">
      <c r="A329" s="4" t="s">
        <v>64</v>
      </c>
      <c r="B329" s="29">
        <v>44725.0</v>
      </c>
      <c r="C329" s="3">
        <v>0.625</v>
      </c>
      <c r="D329" s="74">
        <v>0.75</v>
      </c>
      <c r="E329" s="75">
        <v>33.4</v>
      </c>
      <c r="F329" s="76"/>
      <c r="G329" s="76">
        <v>32.6</v>
      </c>
      <c r="H329" s="76">
        <v>27.6</v>
      </c>
      <c r="I329" s="76">
        <v>1.6</v>
      </c>
      <c r="J329" s="76" t="s">
        <v>54</v>
      </c>
      <c r="K329" s="76">
        <v>25.8</v>
      </c>
      <c r="L329" s="76"/>
      <c r="M329" s="76"/>
      <c r="N329" s="76"/>
      <c r="O329" s="76"/>
      <c r="P329" s="77"/>
      <c r="Q329" s="78"/>
      <c r="R329" s="79"/>
      <c r="S329" s="79"/>
      <c r="T329" s="145">
        <f t="shared" si="48"/>
        <v>36.92425667</v>
      </c>
      <c r="U329" s="103">
        <f t="shared" si="1"/>
        <v>32.92425667</v>
      </c>
      <c r="V329" s="145">
        <f t="shared" si="49"/>
        <v>49.17856797</v>
      </c>
      <c r="W329" s="145">
        <f t="shared" si="50"/>
        <v>66.94838428</v>
      </c>
      <c r="X329" s="80"/>
      <c r="Y329" s="81"/>
      <c r="Z329" s="82">
        <v>1.0</v>
      </c>
      <c r="AA329" s="82">
        <v>1.0</v>
      </c>
      <c r="AB329" s="82">
        <v>1.0</v>
      </c>
      <c r="AC329" s="83">
        <v>1.0</v>
      </c>
      <c r="AD329" s="78"/>
    </row>
    <row r="330" ht="15.75" customHeight="1">
      <c r="A330" s="8" t="s">
        <v>68</v>
      </c>
      <c r="B330" s="9">
        <v>44726.0</v>
      </c>
      <c r="C330" s="10">
        <v>0.375</v>
      </c>
      <c r="D330" s="84">
        <v>0.5</v>
      </c>
      <c r="E330" s="85">
        <v>34.4</v>
      </c>
      <c r="F330" s="86">
        <v>21.4</v>
      </c>
      <c r="G330" s="86">
        <v>29.2</v>
      </c>
      <c r="H330" s="86">
        <v>26.8</v>
      </c>
      <c r="I330" s="86">
        <v>1.9</v>
      </c>
      <c r="J330" s="86" t="s">
        <v>81</v>
      </c>
      <c r="K330" s="86">
        <v>24.5</v>
      </c>
      <c r="L330" s="86">
        <v>0.0</v>
      </c>
      <c r="M330" s="86"/>
      <c r="N330" s="86">
        <v>72.48</v>
      </c>
      <c r="O330" s="86"/>
      <c r="P330" s="87"/>
      <c r="Q330" s="102">
        <f>E332</f>
        <v>33.2</v>
      </c>
      <c r="R330" s="103">
        <f>F330</f>
        <v>21.4</v>
      </c>
      <c r="S330" s="103">
        <f>(Q330+R330)/2</f>
        <v>27.3</v>
      </c>
      <c r="T330" s="103">
        <f t="shared" si="48"/>
        <v>35.23385461</v>
      </c>
      <c r="U330" s="103">
        <f t="shared" si="1"/>
        <v>33.31385461</v>
      </c>
      <c r="V330" s="103">
        <f t="shared" si="49"/>
        <v>40.51803823</v>
      </c>
      <c r="W330" s="103">
        <f t="shared" si="50"/>
        <v>82.21981138</v>
      </c>
      <c r="X330" s="104">
        <f>O328+L330-N330</f>
        <v>2.6</v>
      </c>
      <c r="Y330" s="91"/>
      <c r="Z330" s="92">
        <v>1.0</v>
      </c>
      <c r="AA330" s="92">
        <v>1.0</v>
      </c>
      <c r="AB330" s="92">
        <v>3.0</v>
      </c>
      <c r="AC330" s="93">
        <v>1.0</v>
      </c>
      <c r="AD330" s="88" t="s">
        <v>279</v>
      </c>
    </row>
    <row r="331" ht="15.75" customHeight="1">
      <c r="A331" s="4" t="s">
        <v>68</v>
      </c>
      <c r="B331" s="29">
        <v>44726.0</v>
      </c>
      <c r="C331" s="3">
        <v>0.625</v>
      </c>
      <c r="D331" s="74">
        <v>0.75</v>
      </c>
      <c r="E331" s="75">
        <v>31.6</v>
      </c>
      <c r="F331" s="76"/>
      <c r="G331" s="76">
        <v>30.6</v>
      </c>
      <c r="H331" s="76">
        <v>27.4</v>
      </c>
      <c r="I331" s="76">
        <v>1.3</v>
      </c>
      <c r="J331" s="76" t="s">
        <v>54</v>
      </c>
      <c r="K331" s="76">
        <v>33.4</v>
      </c>
      <c r="L331" s="76"/>
      <c r="M331" s="76"/>
      <c r="N331" s="76"/>
      <c r="O331" s="76"/>
      <c r="P331" s="77"/>
      <c r="Q331" s="78"/>
      <c r="R331" s="79"/>
      <c r="S331" s="79"/>
      <c r="T331" s="145">
        <f t="shared" si="48"/>
        <v>36.49517019</v>
      </c>
      <c r="U331" s="103">
        <f t="shared" si="1"/>
        <v>33.93517019</v>
      </c>
      <c r="V331" s="145">
        <f t="shared" si="49"/>
        <v>43.90841311</v>
      </c>
      <c r="W331" s="145">
        <f t="shared" si="50"/>
        <v>77.2862597</v>
      </c>
      <c r="X331" s="80"/>
      <c r="Y331" s="81"/>
      <c r="Z331" s="82">
        <v>1.0</v>
      </c>
      <c r="AA331" s="82">
        <v>1.0</v>
      </c>
      <c r="AB331" s="82">
        <v>3.0</v>
      </c>
      <c r="AC331" s="83">
        <v>1.0</v>
      </c>
      <c r="AD331" s="78" t="s">
        <v>281</v>
      </c>
    </row>
    <row r="332" ht="15.75" customHeight="1">
      <c r="A332" s="8" t="s">
        <v>38</v>
      </c>
      <c r="B332" s="9">
        <v>44727.0</v>
      </c>
      <c r="C332" s="10">
        <v>0.375</v>
      </c>
      <c r="D332" s="84">
        <v>0.5</v>
      </c>
      <c r="E332" s="85">
        <v>33.2</v>
      </c>
      <c r="F332" s="86">
        <v>20.4</v>
      </c>
      <c r="G332" s="86">
        <v>28.0</v>
      </c>
      <c r="H332" s="86">
        <v>26.0</v>
      </c>
      <c r="I332" s="86">
        <v>2.5</v>
      </c>
      <c r="J332" s="86" t="s">
        <v>81</v>
      </c>
      <c r="K332" s="86">
        <v>27.2</v>
      </c>
      <c r="L332" s="86">
        <v>15.5</v>
      </c>
      <c r="M332" s="86"/>
      <c r="N332" s="86">
        <v>78.66</v>
      </c>
      <c r="O332" s="86"/>
      <c r="P332" s="87"/>
      <c r="Q332" s="102">
        <f>E334</f>
        <v>32</v>
      </c>
      <c r="R332" s="103">
        <f>F332</f>
        <v>20.4</v>
      </c>
      <c r="S332" s="103">
        <f>(Q332+R332)/2</f>
        <v>26.2</v>
      </c>
      <c r="T332" s="103">
        <f t="shared" si="48"/>
        <v>33.61126698</v>
      </c>
      <c r="U332" s="103">
        <f t="shared" si="1"/>
        <v>32.01126698</v>
      </c>
      <c r="V332" s="103">
        <f t="shared" si="49"/>
        <v>37.79562539</v>
      </c>
      <c r="W332" s="103">
        <f t="shared" si="50"/>
        <v>84.69569335</v>
      </c>
      <c r="X332" s="104">
        <f>N330+L332-N332</f>
        <v>9.32</v>
      </c>
      <c r="Y332" s="91"/>
      <c r="Z332" s="92"/>
      <c r="AA332" s="92"/>
      <c r="AB332" s="92"/>
      <c r="AC332" s="93"/>
      <c r="AD332" s="88"/>
    </row>
    <row r="333" ht="15.75" customHeight="1">
      <c r="A333" s="4" t="s">
        <v>38</v>
      </c>
      <c r="B333" s="29">
        <v>44727.0</v>
      </c>
      <c r="C333" s="3">
        <v>0.625</v>
      </c>
      <c r="D333" s="74">
        <v>0.75</v>
      </c>
      <c r="E333" s="75">
        <v>32.0</v>
      </c>
      <c r="F333" s="76"/>
      <c r="G333" s="76">
        <v>31.6</v>
      </c>
      <c r="H333" s="76">
        <v>26.6</v>
      </c>
      <c r="I333" s="76">
        <v>2.3</v>
      </c>
      <c r="J333" s="76" t="s">
        <v>81</v>
      </c>
      <c r="K333" s="76">
        <v>25.1</v>
      </c>
      <c r="L333" s="76"/>
      <c r="M333" s="76"/>
      <c r="N333" s="76"/>
      <c r="O333" s="76"/>
      <c r="P333" s="77"/>
      <c r="Q333" s="78"/>
      <c r="R333" s="79"/>
      <c r="S333" s="79"/>
      <c r="T333" s="145">
        <f t="shared" si="48"/>
        <v>34.82194116</v>
      </c>
      <c r="U333" s="103">
        <f t="shared" si="1"/>
        <v>30.82194116</v>
      </c>
      <c r="V333" s="145">
        <f t="shared" si="49"/>
        <v>46.47863297</v>
      </c>
      <c r="W333" s="145">
        <f t="shared" si="50"/>
        <v>66.31421622</v>
      </c>
      <c r="X333" s="80"/>
      <c r="Y333" s="81"/>
      <c r="Z333" s="82">
        <v>1.0</v>
      </c>
      <c r="AA333" s="82">
        <v>1.0</v>
      </c>
      <c r="AB333" s="82">
        <v>2.0</v>
      </c>
      <c r="AC333" s="83">
        <v>2.0</v>
      </c>
      <c r="AD333" s="78" t="s">
        <v>279</v>
      </c>
    </row>
    <row r="334" ht="15.75" customHeight="1">
      <c r="A334" s="8" t="s">
        <v>48</v>
      </c>
      <c r="B334" s="9">
        <v>44728.0</v>
      </c>
      <c r="C334" s="10">
        <v>0.375</v>
      </c>
      <c r="D334" s="84">
        <v>0.5</v>
      </c>
      <c r="E334" s="85">
        <v>32.0</v>
      </c>
      <c r="F334" s="86">
        <v>21.2</v>
      </c>
      <c r="G334" s="86">
        <v>28.2</v>
      </c>
      <c r="H334" s="86">
        <v>25.8</v>
      </c>
      <c r="I334" s="86">
        <v>2.0</v>
      </c>
      <c r="J334" s="86" t="s">
        <v>81</v>
      </c>
      <c r="K334" s="86">
        <v>27.4</v>
      </c>
      <c r="L334" s="86">
        <v>0.0</v>
      </c>
      <c r="M334" s="86"/>
      <c r="N334" s="86">
        <v>73.42</v>
      </c>
      <c r="O334" s="86"/>
      <c r="P334" s="87"/>
      <c r="Q334" s="102">
        <f>E336</f>
        <v>33.6</v>
      </c>
      <c r="R334" s="103">
        <f>F334</f>
        <v>21.2</v>
      </c>
      <c r="S334" s="103">
        <f>(Q334+R334)/2</f>
        <v>27.4</v>
      </c>
      <c r="T334" s="103">
        <f t="shared" si="48"/>
        <v>33.21594473</v>
      </c>
      <c r="U334" s="103">
        <f t="shared" si="1"/>
        <v>31.29594473</v>
      </c>
      <c r="V334" s="103">
        <f t="shared" si="49"/>
        <v>38.23798312</v>
      </c>
      <c r="W334" s="103">
        <f t="shared" si="50"/>
        <v>81.8451764</v>
      </c>
      <c r="X334" s="103">
        <f>N332+L334-N334</f>
        <v>5.24</v>
      </c>
      <c r="Y334" s="91"/>
      <c r="Z334" s="92">
        <v>1.0</v>
      </c>
      <c r="AA334" s="92">
        <v>1.0</v>
      </c>
      <c r="AB334" s="92">
        <v>3.0</v>
      </c>
      <c r="AC334" s="93">
        <v>1.0</v>
      </c>
      <c r="AD334" s="88" t="s">
        <v>310</v>
      </c>
    </row>
    <row r="335" ht="15.75" customHeight="1">
      <c r="A335" s="4" t="s">
        <v>48</v>
      </c>
      <c r="B335" s="29">
        <v>44728.0</v>
      </c>
      <c r="C335" s="3">
        <v>0.625</v>
      </c>
      <c r="D335" s="74">
        <v>0.75</v>
      </c>
      <c r="E335" s="75">
        <v>32.6</v>
      </c>
      <c r="F335" s="76"/>
      <c r="G335" s="76">
        <v>32.4</v>
      </c>
      <c r="H335" s="76">
        <v>28.0</v>
      </c>
      <c r="I335" s="76">
        <v>1.9</v>
      </c>
      <c r="J335" s="76" t="s">
        <v>81</v>
      </c>
      <c r="K335" s="76">
        <v>30.7</v>
      </c>
      <c r="L335" s="76"/>
      <c r="M335" s="76"/>
      <c r="N335" s="76"/>
      <c r="O335" s="76"/>
      <c r="P335" s="77"/>
      <c r="Q335" s="78"/>
      <c r="R335" s="79"/>
      <c r="S335" s="79"/>
      <c r="T335" s="145">
        <f t="shared" si="48"/>
        <v>37.79562539</v>
      </c>
      <c r="U335" s="103">
        <f t="shared" si="1"/>
        <v>34.27562539</v>
      </c>
      <c r="V335" s="145">
        <f t="shared" si="49"/>
        <v>48.62794535</v>
      </c>
      <c r="W335" s="145">
        <f t="shared" si="50"/>
        <v>70.48544853</v>
      </c>
      <c r="X335" s="80"/>
      <c r="Y335" s="81"/>
      <c r="Z335" s="82"/>
      <c r="AA335" s="82"/>
      <c r="AB335" s="82"/>
      <c r="AC335" s="83"/>
      <c r="AD335" s="78"/>
    </row>
    <row r="336" ht="15.75" customHeight="1">
      <c r="A336" s="8" t="s">
        <v>53</v>
      </c>
      <c r="B336" s="9">
        <v>44729.0</v>
      </c>
      <c r="C336" s="10">
        <v>0.375</v>
      </c>
      <c r="D336" s="84">
        <v>0.5</v>
      </c>
      <c r="E336" s="85">
        <v>33.6</v>
      </c>
      <c r="F336" s="86">
        <v>20.8</v>
      </c>
      <c r="G336" s="86">
        <v>29.2</v>
      </c>
      <c r="H336" s="86">
        <v>26.6</v>
      </c>
      <c r="I336" s="86">
        <v>2.0</v>
      </c>
      <c r="J336" s="86" t="s">
        <v>81</v>
      </c>
      <c r="K336" s="86">
        <v>28.4</v>
      </c>
      <c r="L336" s="86">
        <v>0.0</v>
      </c>
      <c r="M336" s="86"/>
      <c r="N336" s="86">
        <v>67.68</v>
      </c>
      <c r="O336" s="86"/>
      <c r="P336" s="87"/>
      <c r="Q336" s="102">
        <f>E338</f>
        <v>33.4</v>
      </c>
      <c r="R336" s="103">
        <f>F336</f>
        <v>20.8</v>
      </c>
      <c r="S336" s="103">
        <f>(Q336+R336)/2</f>
        <v>27.1</v>
      </c>
      <c r="T336" s="103">
        <f t="shared" si="48"/>
        <v>34.82194116</v>
      </c>
      <c r="U336" s="103">
        <f t="shared" si="1"/>
        <v>32.74194116</v>
      </c>
      <c r="V336" s="103">
        <f t="shared" si="49"/>
        <v>40.51803823</v>
      </c>
      <c r="W336" s="103">
        <f t="shared" si="50"/>
        <v>80.80830809</v>
      </c>
      <c r="X336" s="103">
        <f>N334+L336-N336</f>
        <v>5.74</v>
      </c>
      <c r="Y336" s="91"/>
      <c r="Z336" s="92">
        <v>1.0</v>
      </c>
      <c r="AA336" s="92">
        <v>1.0</v>
      </c>
      <c r="AB336" s="92">
        <v>2.0</v>
      </c>
      <c r="AC336" s="93">
        <v>1.0</v>
      </c>
      <c r="AD336" s="88" t="s">
        <v>289</v>
      </c>
    </row>
    <row r="337" ht="15.75" customHeight="1">
      <c r="A337" s="4" t="s">
        <v>53</v>
      </c>
      <c r="B337" s="29">
        <v>44729.0</v>
      </c>
      <c r="C337" s="3">
        <v>0.625</v>
      </c>
      <c r="D337" s="74">
        <v>0.75</v>
      </c>
      <c r="E337" s="75">
        <v>33.4</v>
      </c>
      <c r="F337" s="76"/>
      <c r="G337" s="76">
        <v>33.0</v>
      </c>
      <c r="H337" s="76">
        <v>28.4</v>
      </c>
      <c r="I337" s="76">
        <v>0.1</v>
      </c>
      <c r="J337" s="76" t="s">
        <v>79</v>
      </c>
      <c r="K337" s="76">
        <v>28.5</v>
      </c>
      <c r="L337" s="76"/>
      <c r="M337" s="76"/>
      <c r="N337" s="76"/>
      <c r="O337" s="76"/>
      <c r="P337" s="77"/>
      <c r="Q337" s="78"/>
      <c r="R337" s="79"/>
      <c r="S337" s="79"/>
      <c r="T337" s="145">
        <f t="shared" si="48"/>
        <v>38.68484051</v>
      </c>
      <c r="U337" s="103">
        <f t="shared" si="1"/>
        <v>35.00484051</v>
      </c>
      <c r="V337" s="145">
        <f t="shared" si="49"/>
        <v>50.29607399</v>
      </c>
      <c r="W337" s="145">
        <f t="shared" si="50"/>
        <v>69.59756047</v>
      </c>
      <c r="X337" s="80"/>
      <c r="Y337" s="81"/>
      <c r="Z337" s="82">
        <v>1.0</v>
      </c>
      <c r="AA337" s="82">
        <v>1.0</v>
      </c>
      <c r="AB337" s="82">
        <v>3.0</v>
      </c>
      <c r="AC337" s="83">
        <v>1.0</v>
      </c>
      <c r="AD337" s="78" t="s">
        <v>311</v>
      </c>
    </row>
    <row r="338" ht="15.75" customHeight="1">
      <c r="A338" s="8" t="s">
        <v>58</v>
      </c>
      <c r="B338" s="9">
        <v>44730.0</v>
      </c>
      <c r="C338" s="10">
        <v>0.375</v>
      </c>
      <c r="D338" s="84">
        <v>0.5</v>
      </c>
      <c r="E338" s="85">
        <v>33.4</v>
      </c>
      <c r="F338" s="86">
        <v>22.0</v>
      </c>
      <c r="G338" s="86">
        <v>29.0</v>
      </c>
      <c r="H338" s="86">
        <v>27.0</v>
      </c>
      <c r="I338" s="86">
        <v>1.8</v>
      </c>
      <c r="J338" s="86" t="s">
        <v>74</v>
      </c>
      <c r="K338" s="86">
        <v>28.9</v>
      </c>
      <c r="L338" s="86">
        <v>0.0</v>
      </c>
      <c r="M338" s="86"/>
      <c r="N338" s="86">
        <v>63.1</v>
      </c>
      <c r="O338" s="86"/>
      <c r="P338" s="87"/>
      <c r="Q338" s="102">
        <f>E340</f>
        <v>33.2</v>
      </c>
      <c r="R338" s="103">
        <f>F338</f>
        <v>22</v>
      </c>
      <c r="S338" s="103">
        <f>(Q338+R338)/2</f>
        <v>27.6</v>
      </c>
      <c r="T338" s="103">
        <f t="shared" si="48"/>
        <v>35.65000614</v>
      </c>
      <c r="U338" s="103">
        <f t="shared" si="1"/>
        <v>34.05000614</v>
      </c>
      <c r="V338" s="103">
        <f t="shared" si="49"/>
        <v>40.05279577</v>
      </c>
      <c r="W338" s="103">
        <f t="shared" si="50"/>
        <v>85.01280743</v>
      </c>
      <c r="X338" s="103">
        <f>N336+L338-N338</f>
        <v>4.58</v>
      </c>
      <c r="Y338" s="91"/>
      <c r="Z338" s="92">
        <v>1.0</v>
      </c>
      <c r="AA338" s="92">
        <v>1.0</v>
      </c>
      <c r="AB338" s="92">
        <v>1.0</v>
      </c>
      <c r="AC338" s="93">
        <v>2.0</v>
      </c>
      <c r="AD338" s="88" t="s">
        <v>281</v>
      </c>
    </row>
    <row r="339" ht="15.75" customHeight="1">
      <c r="A339" s="4" t="s">
        <v>58</v>
      </c>
      <c r="B339" s="29">
        <v>44730.0</v>
      </c>
      <c r="C339" s="3">
        <v>0.625</v>
      </c>
      <c r="D339" s="74">
        <v>0.75</v>
      </c>
      <c r="E339" s="75"/>
      <c r="F339" s="76"/>
      <c r="G339" s="76"/>
      <c r="H339" s="76"/>
      <c r="I339" s="76"/>
      <c r="J339" s="76"/>
      <c r="K339" s="163"/>
      <c r="L339" s="76"/>
      <c r="M339" s="76"/>
      <c r="N339" s="76"/>
      <c r="O339" s="76"/>
      <c r="P339" s="77"/>
      <c r="Q339" s="78"/>
      <c r="R339" s="79"/>
      <c r="S339" s="79"/>
      <c r="T339" s="79"/>
      <c r="U339" s="103" t="str">
        <f t="shared" si="1"/>
        <v/>
      </c>
      <c r="V339" s="79"/>
      <c r="W339" s="79"/>
      <c r="X339" s="80"/>
      <c r="Y339" s="81"/>
      <c r="Z339" s="82"/>
      <c r="AA339" s="82"/>
      <c r="AB339" s="82"/>
      <c r="AC339" s="83"/>
      <c r="AD339" s="78"/>
    </row>
    <row r="340" ht="15.75" customHeight="1">
      <c r="A340" s="8" t="s">
        <v>60</v>
      </c>
      <c r="B340" s="9">
        <v>44731.0</v>
      </c>
      <c r="C340" s="10">
        <v>0.375</v>
      </c>
      <c r="D340" s="84">
        <v>0.5</v>
      </c>
      <c r="E340" s="85">
        <v>33.2</v>
      </c>
      <c r="F340" s="86">
        <v>21.0</v>
      </c>
      <c r="G340" s="86">
        <v>29.3</v>
      </c>
      <c r="H340" s="86">
        <v>26.2</v>
      </c>
      <c r="I340" s="86">
        <v>1.6</v>
      </c>
      <c r="J340" s="86" t="s">
        <v>74</v>
      </c>
      <c r="K340" s="86">
        <v>29.3</v>
      </c>
      <c r="L340" s="86">
        <v>0.0</v>
      </c>
      <c r="M340" s="86"/>
      <c r="N340" s="86">
        <v>55.5</v>
      </c>
      <c r="O340" s="86"/>
      <c r="P340" s="87"/>
      <c r="Q340" s="102">
        <f>E342</f>
        <v>33.8</v>
      </c>
      <c r="R340" s="103">
        <f>F340</f>
        <v>21</v>
      </c>
      <c r="S340" s="103">
        <f>(Q340+R340)/2</f>
        <v>27.4</v>
      </c>
      <c r="T340" s="103">
        <f>IF(H340="","",6.1078*(10^(((7.5*H340)/(237.3+H340)))))</f>
        <v>34.01068335</v>
      </c>
      <c r="U340" s="103">
        <f t="shared" si="1"/>
        <v>31.53068335</v>
      </c>
      <c r="V340" s="103">
        <f>IF(G340="","",6.1078*(10^(((7.5*G340)/(237.3+G340)))))</f>
        <v>40.7524173</v>
      </c>
      <c r="W340" s="103">
        <f>IF(V340="","",(U340/V340)*100)</f>
        <v>77.37132037</v>
      </c>
      <c r="X340" s="103">
        <f>N338+L340-N340</f>
        <v>7.6</v>
      </c>
      <c r="Y340" s="91"/>
      <c r="Z340" s="92">
        <v>1.0</v>
      </c>
      <c r="AA340" s="92">
        <v>1.0</v>
      </c>
      <c r="AB340" s="92">
        <v>1.0</v>
      </c>
      <c r="AC340" s="93">
        <v>1.0</v>
      </c>
      <c r="AD340" s="88" t="s">
        <v>281</v>
      </c>
    </row>
    <row r="341" ht="15.75" customHeight="1">
      <c r="A341" s="4" t="s">
        <v>60</v>
      </c>
      <c r="B341" s="29">
        <v>44731.0</v>
      </c>
      <c r="C341" s="3">
        <v>0.625</v>
      </c>
      <c r="D341" s="74">
        <v>0.75</v>
      </c>
      <c r="E341" s="75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7"/>
      <c r="Q341" s="78"/>
      <c r="R341" s="79"/>
      <c r="S341" s="79"/>
      <c r="T341" s="79"/>
      <c r="U341" s="103" t="str">
        <f t="shared" si="1"/>
        <v/>
      </c>
      <c r="V341" s="79"/>
      <c r="W341" s="79"/>
      <c r="X341" s="80"/>
      <c r="Y341" s="81"/>
      <c r="Z341" s="82"/>
      <c r="AA341" s="82"/>
      <c r="AB341" s="82"/>
      <c r="AC341" s="83"/>
      <c r="AD341" s="78"/>
    </row>
    <row r="342" ht="15.75" customHeight="1">
      <c r="A342" s="8" t="s">
        <v>64</v>
      </c>
      <c r="B342" s="9">
        <v>44732.0</v>
      </c>
      <c r="C342" s="10">
        <v>0.375</v>
      </c>
      <c r="D342" s="84">
        <v>0.5</v>
      </c>
      <c r="E342" s="85">
        <v>33.8</v>
      </c>
      <c r="F342" s="86">
        <v>21.2</v>
      </c>
      <c r="G342" s="86">
        <v>28.8</v>
      </c>
      <c r="H342" s="86">
        <v>26.6</v>
      </c>
      <c r="I342" s="86">
        <v>1.7</v>
      </c>
      <c r="J342" s="86" t="s">
        <v>81</v>
      </c>
      <c r="K342" s="86">
        <v>29.2</v>
      </c>
      <c r="L342" s="86">
        <v>1.5</v>
      </c>
      <c r="M342" s="86"/>
      <c r="N342" s="86">
        <v>53.1</v>
      </c>
      <c r="O342" s="86">
        <v>87.62</v>
      </c>
      <c r="P342" s="87"/>
      <c r="Q342" s="102">
        <f>E344</f>
        <v>34.4</v>
      </c>
      <c r="R342" s="103">
        <f>F342</f>
        <v>21.2</v>
      </c>
      <c r="S342" s="103">
        <f>(Q342+R342)/2</f>
        <v>27.8</v>
      </c>
      <c r="T342" s="103">
        <f t="shared" ref="T342:T352" si="51">IF(H342="","",6.1078*(10^(((7.5*H342)/(237.3+H342)))))</f>
        <v>34.82194116</v>
      </c>
      <c r="U342" s="103">
        <f t="shared" si="1"/>
        <v>33.06194116</v>
      </c>
      <c r="V342" s="103">
        <f t="shared" ref="V342:V352" si="52">IF(G342="","",6.1078*(10^(((7.5*G342)/(237.3+G342)))))</f>
        <v>39.59220806</v>
      </c>
      <c r="W342" s="103">
        <f t="shared" ref="W342:W352" si="53">IF(V342="","",(U342/V342)*100)</f>
        <v>83.5061816</v>
      </c>
      <c r="X342" s="103">
        <f>N340+L342-N342</f>
        <v>3.9</v>
      </c>
      <c r="Y342" s="91"/>
      <c r="Z342" s="92">
        <v>1.0</v>
      </c>
      <c r="AA342" s="92">
        <v>1.0</v>
      </c>
      <c r="AB342" s="92">
        <v>3.0</v>
      </c>
      <c r="AC342" s="93">
        <v>1.0</v>
      </c>
      <c r="AD342" s="88" t="s">
        <v>283</v>
      </c>
    </row>
    <row r="343" ht="15.75" customHeight="1">
      <c r="A343" s="4" t="s">
        <v>64</v>
      </c>
      <c r="B343" s="29">
        <v>44732.0</v>
      </c>
      <c r="C343" s="3">
        <v>0.625</v>
      </c>
      <c r="D343" s="74">
        <v>0.75</v>
      </c>
      <c r="E343" s="75">
        <v>33.4</v>
      </c>
      <c r="F343" s="76"/>
      <c r="G343" s="76">
        <v>33.0</v>
      </c>
      <c r="H343" s="76">
        <v>28.6</v>
      </c>
      <c r="I343" s="76">
        <v>2.2</v>
      </c>
      <c r="J343" s="76" t="s">
        <v>81</v>
      </c>
      <c r="K343" s="76">
        <v>28.4</v>
      </c>
      <c r="L343" s="76"/>
      <c r="M343" s="76"/>
      <c r="N343" s="76"/>
      <c r="O343" s="76"/>
      <c r="P343" s="77"/>
      <c r="Q343" s="78"/>
      <c r="R343" s="79"/>
      <c r="S343" s="79"/>
      <c r="T343" s="145">
        <f t="shared" si="51"/>
        <v>39.13623594</v>
      </c>
      <c r="U343" s="103">
        <f t="shared" si="1"/>
        <v>35.61623594</v>
      </c>
      <c r="V343" s="145">
        <f t="shared" si="52"/>
        <v>50.29607399</v>
      </c>
      <c r="W343" s="145">
        <f t="shared" si="53"/>
        <v>70.81315323</v>
      </c>
      <c r="X343" s="80"/>
      <c r="Y343" s="81"/>
      <c r="Z343" s="82">
        <v>1.0</v>
      </c>
      <c r="AA343" s="82">
        <v>1.0</v>
      </c>
      <c r="AB343" s="82">
        <v>1.0</v>
      </c>
      <c r="AC343" s="83">
        <v>2.0</v>
      </c>
      <c r="AD343" s="78" t="s">
        <v>284</v>
      </c>
    </row>
    <row r="344" ht="15.75" customHeight="1">
      <c r="A344" s="8" t="s">
        <v>68</v>
      </c>
      <c r="B344" s="9">
        <v>44733.0</v>
      </c>
      <c r="C344" s="10">
        <v>0.375</v>
      </c>
      <c r="D344" s="84">
        <v>0.5</v>
      </c>
      <c r="E344" s="85">
        <v>34.4</v>
      </c>
      <c r="F344" s="86">
        <v>20.4</v>
      </c>
      <c r="G344" s="86">
        <v>29.2</v>
      </c>
      <c r="H344" s="86">
        <v>26.6</v>
      </c>
      <c r="I344" s="86">
        <v>1.2</v>
      </c>
      <c r="J344" s="86" t="s">
        <v>81</v>
      </c>
      <c r="K344" s="86">
        <v>28.5</v>
      </c>
      <c r="L344" s="86">
        <v>0.0</v>
      </c>
      <c r="M344" s="86"/>
      <c r="N344" s="86">
        <v>82.42</v>
      </c>
      <c r="O344" s="86"/>
      <c r="P344" s="87"/>
      <c r="Q344" s="102">
        <f>E346</f>
        <v>33.4</v>
      </c>
      <c r="R344" s="103">
        <f>F344</f>
        <v>20.4</v>
      </c>
      <c r="S344" s="103">
        <f>(Q344+R344)/2</f>
        <v>26.9</v>
      </c>
      <c r="T344" s="103">
        <f t="shared" si="51"/>
        <v>34.82194116</v>
      </c>
      <c r="U344" s="103">
        <f t="shared" si="1"/>
        <v>32.74194116</v>
      </c>
      <c r="V344" s="103">
        <f t="shared" si="52"/>
        <v>40.51803823</v>
      </c>
      <c r="W344" s="103">
        <f t="shared" si="53"/>
        <v>80.80830809</v>
      </c>
      <c r="X344" s="104">
        <f>O342+L344-N344</f>
        <v>5.2</v>
      </c>
      <c r="Y344" s="91"/>
      <c r="Z344" s="92">
        <v>1.0</v>
      </c>
      <c r="AA344" s="92">
        <v>1.0</v>
      </c>
      <c r="AB344" s="92">
        <v>1.0</v>
      </c>
      <c r="AC344" s="93">
        <v>2.0</v>
      </c>
      <c r="AD344" s="88" t="s">
        <v>313</v>
      </c>
    </row>
    <row r="345" ht="15.75" customHeight="1">
      <c r="A345" s="4" t="s">
        <v>68</v>
      </c>
      <c r="B345" s="29">
        <v>44733.0</v>
      </c>
      <c r="C345" s="3">
        <v>0.625</v>
      </c>
      <c r="D345" s="74">
        <v>0.75</v>
      </c>
      <c r="E345" s="75">
        <v>33.0</v>
      </c>
      <c r="F345" s="76"/>
      <c r="G345" s="76">
        <v>32.8</v>
      </c>
      <c r="H345" s="76">
        <v>28.0</v>
      </c>
      <c r="I345" s="76">
        <v>0.5</v>
      </c>
      <c r="J345" s="76" t="s">
        <v>81</v>
      </c>
      <c r="K345" s="76">
        <v>26.0</v>
      </c>
      <c r="L345" s="76"/>
      <c r="M345" s="76"/>
      <c r="N345" s="76"/>
      <c r="O345" s="76"/>
      <c r="P345" s="77"/>
      <c r="Q345" s="78"/>
      <c r="R345" s="79"/>
      <c r="S345" s="79"/>
      <c r="T345" s="145">
        <f t="shared" si="51"/>
        <v>37.79562539</v>
      </c>
      <c r="U345" s="103">
        <f t="shared" si="1"/>
        <v>33.95562539</v>
      </c>
      <c r="V345" s="145">
        <f t="shared" si="52"/>
        <v>49.73459608</v>
      </c>
      <c r="W345" s="145">
        <f t="shared" si="53"/>
        <v>68.27365269</v>
      </c>
      <c r="X345" s="80"/>
      <c r="Y345" s="81"/>
      <c r="Z345" s="82">
        <v>1.0</v>
      </c>
      <c r="AA345" s="82">
        <v>1.0</v>
      </c>
      <c r="AB345" s="82">
        <v>3.0</v>
      </c>
      <c r="AC345" s="83">
        <v>2.0</v>
      </c>
      <c r="AD345" s="78" t="s">
        <v>281</v>
      </c>
    </row>
    <row r="346" ht="15.75" customHeight="1">
      <c r="A346" s="8" t="s">
        <v>38</v>
      </c>
      <c r="B346" s="9">
        <v>44734.0</v>
      </c>
      <c r="C346" s="10">
        <v>0.375</v>
      </c>
      <c r="D346" s="84">
        <v>0.5</v>
      </c>
      <c r="E346" s="85">
        <v>33.4</v>
      </c>
      <c r="F346" s="86">
        <v>21.2</v>
      </c>
      <c r="G346" s="86">
        <v>26.2</v>
      </c>
      <c r="H346" s="86">
        <v>24.4</v>
      </c>
      <c r="I346" s="86">
        <v>2.9</v>
      </c>
      <c r="J346" s="86" t="s">
        <v>81</v>
      </c>
      <c r="K346" s="86">
        <v>27.4</v>
      </c>
      <c r="L346" s="86">
        <v>15.0</v>
      </c>
      <c r="M346" s="86"/>
      <c r="N346" s="86">
        <v>89.7</v>
      </c>
      <c r="O346" s="86"/>
      <c r="P346" s="87"/>
      <c r="Q346" s="102">
        <f>E348</f>
        <v>32</v>
      </c>
      <c r="R346" s="103">
        <f>F346</f>
        <v>21.2</v>
      </c>
      <c r="S346" s="103">
        <f>(Q346+R346)/2</f>
        <v>26.6</v>
      </c>
      <c r="T346" s="103">
        <f t="shared" si="51"/>
        <v>30.56038249</v>
      </c>
      <c r="U346" s="103">
        <f t="shared" si="1"/>
        <v>29.12038249</v>
      </c>
      <c r="V346" s="103">
        <f t="shared" si="52"/>
        <v>34.01068335</v>
      </c>
      <c r="W346" s="103">
        <f t="shared" si="53"/>
        <v>85.6212802</v>
      </c>
      <c r="X346" s="103">
        <f>N344+L346-N346</f>
        <v>7.72</v>
      </c>
      <c r="Y346" s="91"/>
      <c r="Z346" s="92">
        <v>1.0</v>
      </c>
      <c r="AA346" s="92">
        <v>1.0</v>
      </c>
      <c r="AB346" s="92">
        <v>1.0</v>
      </c>
      <c r="AC346" s="93">
        <v>2.0</v>
      </c>
      <c r="AD346" s="88" t="s">
        <v>289</v>
      </c>
    </row>
    <row r="347" ht="15.75" customHeight="1">
      <c r="A347" s="4" t="s">
        <v>38</v>
      </c>
      <c r="B347" s="29">
        <v>44734.0</v>
      </c>
      <c r="C347" s="3">
        <v>0.625</v>
      </c>
      <c r="D347" s="74">
        <v>0.75</v>
      </c>
      <c r="E347" s="75">
        <v>32.0</v>
      </c>
      <c r="F347" s="76"/>
      <c r="G347" s="76">
        <v>31.4</v>
      </c>
      <c r="H347" s="76">
        <v>27.2</v>
      </c>
      <c r="I347" s="76">
        <v>2.2</v>
      </c>
      <c r="J347" s="76" t="s">
        <v>81</v>
      </c>
      <c r="K347" s="76">
        <v>26.0</v>
      </c>
      <c r="L347" s="76"/>
      <c r="M347" s="76"/>
      <c r="N347" s="76"/>
      <c r="O347" s="76"/>
      <c r="P347" s="77"/>
      <c r="Q347" s="78"/>
      <c r="R347" s="79"/>
      <c r="S347" s="79"/>
      <c r="T347" s="145">
        <f t="shared" si="51"/>
        <v>36.07043238</v>
      </c>
      <c r="U347" s="103">
        <f t="shared" si="1"/>
        <v>32.71043238</v>
      </c>
      <c r="V347" s="145">
        <f t="shared" si="52"/>
        <v>45.95438267</v>
      </c>
      <c r="W347" s="145">
        <f t="shared" si="53"/>
        <v>71.18022368</v>
      </c>
      <c r="X347" s="80"/>
      <c r="Y347" s="81"/>
      <c r="Z347" s="82">
        <v>1.0</v>
      </c>
      <c r="AA347" s="82">
        <v>1.0</v>
      </c>
      <c r="AB347" s="82">
        <v>3.0</v>
      </c>
      <c r="AC347" s="83">
        <v>1.0</v>
      </c>
      <c r="AD347" s="78" t="s">
        <v>279</v>
      </c>
    </row>
    <row r="348" ht="15.75" customHeight="1">
      <c r="A348" s="8" t="s">
        <v>48</v>
      </c>
      <c r="B348" s="9">
        <v>44735.0</v>
      </c>
      <c r="C348" s="10">
        <v>0.375</v>
      </c>
      <c r="D348" s="84">
        <v>0.5</v>
      </c>
      <c r="E348" s="85">
        <v>32.0</v>
      </c>
      <c r="F348" s="86">
        <v>20.8</v>
      </c>
      <c r="G348" s="86">
        <v>28.6</v>
      </c>
      <c r="H348" s="86">
        <v>26.4</v>
      </c>
      <c r="I348" s="86">
        <v>1.2</v>
      </c>
      <c r="J348" s="86" t="s">
        <v>81</v>
      </c>
      <c r="K348" s="86">
        <v>28.4</v>
      </c>
      <c r="L348" s="86">
        <v>0.0</v>
      </c>
      <c r="M348" s="86"/>
      <c r="N348" s="86">
        <v>84.32</v>
      </c>
      <c r="O348" s="86"/>
      <c r="P348" s="87"/>
      <c r="Q348" s="102">
        <f>E350</f>
        <v>31.8</v>
      </c>
      <c r="R348" s="103">
        <f>F348</f>
        <v>20.8</v>
      </c>
      <c r="S348" s="103">
        <f>(Q348+R348)/2</f>
        <v>26.3</v>
      </c>
      <c r="T348" s="103">
        <f t="shared" si="51"/>
        <v>34.41422945</v>
      </c>
      <c r="U348" s="103">
        <f t="shared" si="1"/>
        <v>32.65422945</v>
      </c>
      <c r="V348" s="103">
        <f t="shared" si="52"/>
        <v>39.13623594</v>
      </c>
      <c r="W348" s="103">
        <f t="shared" si="53"/>
        <v>83.43732775</v>
      </c>
      <c r="X348" s="103">
        <f>N346+L348-N348</f>
        <v>5.38</v>
      </c>
      <c r="Y348" s="91"/>
      <c r="Z348" s="92">
        <v>1.0</v>
      </c>
      <c r="AA348" s="92">
        <v>1.0</v>
      </c>
      <c r="AB348" s="92">
        <v>3.0</v>
      </c>
      <c r="AC348" s="93">
        <v>1.0</v>
      </c>
      <c r="AD348" s="88" t="s">
        <v>298</v>
      </c>
    </row>
    <row r="349" ht="15.75" customHeight="1">
      <c r="A349" s="4" t="s">
        <v>48</v>
      </c>
      <c r="B349" s="29">
        <v>44735.0</v>
      </c>
      <c r="C349" s="3">
        <v>0.625</v>
      </c>
      <c r="D349" s="74">
        <v>0.75</v>
      </c>
      <c r="E349" s="75">
        <v>32.6</v>
      </c>
      <c r="F349" s="76"/>
      <c r="G349" s="76">
        <v>32.2</v>
      </c>
      <c r="H349" s="76">
        <v>27.2</v>
      </c>
      <c r="I349" s="76">
        <v>1.9</v>
      </c>
      <c r="J349" s="76" t="s">
        <v>81</v>
      </c>
      <c r="K349" s="76">
        <v>25.5</v>
      </c>
      <c r="L349" s="76"/>
      <c r="M349" s="76"/>
      <c r="N349" s="76"/>
      <c r="O349" s="76"/>
      <c r="P349" s="77"/>
      <c r="Q349" s="78"/>
      <c r="R349" s="79"/>
      <c r="S349" s="79"/>
      <c r="T349" s="145">
        <f t="shared" si="51"/>
        <v>36.07043238</v>
      </c>
      <c r="U349" s="103">
        <f t="shared" si="1"/>
        <v>32.07043238</v>
      </c>
      <c r="V349" s="145">
        <f t="shared" si="52"/>
        <v>48.08268417</v>
      </c>
      <c r="W349" s="145">
        <f t="shared" si="53"/>
        <v>66.69850682</v>
      </c>
      <c r="X349" s="80"/>
      <c r="Y349" s="81"/>
      <c r="Z349" s="82">
        <v>1.0</v>
      </c>
      <c r="AA349" s="82">
        <v>1.0</v>
      </c>
      <c r="AB349" s="82">
        <v>1.0</v>
      </c>
      <c r="AC349" s="83">
        <v>1.0</v>
      </c>
      <c r="AD349" s="78" t="s">
        <v>281</v>
      </c>
    </row>
    <row r="350" ht="15.75" customHeight="1">
      <c r="A350" s="8" t="s">
        <v>53</v>
      </c>
      <c r="B350" s="9">
        <v>44736.0</v>
      </c>
      <c r="C350" s="10">
        <v>0.375</v>
      </c>
      <c r="D350" s="84">
        <v>0.5</v>
      </c>
      <c r="E350" s="85">
        <v>31.8</v>
      </c>
      <c r="F350" s="86">
        <v>21.4</v>
      </c>
      <c r="G350" s="86">
        <v>27.8</v>
      </c>
      <c r="H350" s="86">
        <v>25.8</v>
      </c>
      <c r="I350" s="86">
        <v>1.9</v>
      </c>
      <c r="J350" s="86" t="s">
        <v>81</v>
      </c>
      <c r="K350" s="86">
        <v>27.5</v>
      </c>
      <c r="L350" s="86">
        <v>0.0</v>
      </c>
      <c r="M350" s="86"/>
      <c r="N350" s="86">
        <v>78.38</v>
      </c>
      <c r="O350" s="86"/>
      <c r="P350" s="87"/>
      <c r="Q350" s="102">
        <f>E352</f>
        <v>32.6</v>
      </c>
      <c r="R350" s="103">
        <f>F350</f>
        <v>21.4</v>
      </c>
      <c r="S350" s="103">
        <f>(Q350+R350)/2</f>
        <v>27</v>
      </c>
      <c r="T350" s="103">
        <f t="shared" si="51"/>
        <v>33.21594473</v>
      </c>
      <c r="U350" s="103">
        <f t="shared" si="1"/>
        <v>31.61594473</v>
      </c>
      <c r="V350" s="103">
        <f t="shared" si="52"/>
        <v>37.3577292</v>
      </c>
      <c r="W350" s="103">
        <f t="shared" si="53"/>
        <v>84.6302637</v>
      </c>
      <c r="X350" s="103">
        <f>N348+L350-N350</f>
        <v>5.94</v>
      </c>
      <c r="Y350" s="91"/>
      <c r="Z350" s="92">
        <v>1.0</v>
      </c>
      <c r="AA350" s="92">
        <v>1.0</v>
      </c>
      <c r="AB350" s="92">
        <v>1.0</v>
      </c>
      <c r="AC350" s="93">
        <v>1.0</v>
      </c>
      <c r="AD350" s="88"/>
    </row>
    <row r="351" ht="15.75" customHeight="1">
      <c r="A351" s="4" t="s">
        <v>53</v>
      </c>
      <c r="B351" s="29">
        <v>44736.0</v>
      </c>
      <c r="C351" s="3">
        <v>0.625</v>
      </c>
      <c r="D351" s="74">
        <v>0.75</v>
      </c>
      <c r="E351" s="75">
        <v>32.6</v>
      </c>
      <c r="F351" s="76"/>
      <c r="G351" s="76">
        <v>32.2</v>
      </c>
      <c r="H351" s="76">
        <v>27.2</v>
      </c>
      <c r="I351" s="76">
        <v>3.5</v>
      </c>
      <c r="J351" s="76" t="s">
        <v>81</v>
      </c>
      <c r="K351" s="76">
        <v>29.8</v>
      </c>
      <c r="L351" s="76"/>
      <c r="M351" s="76"/>
      <c r="N351" s="76"/>
      <c r="O351" s="76"/>
      <c r="P351" s="77"/>
      <c r="Q351" s="78"/>
      <c r="R351" s="79"/>
      <c r="S351" s="79"/>
      <c r="T351" s="145">
        <f t="shared" si="51"/>
        <v>36.07043238</v>
      </c>
      <c r="U351" s="103">
        <f t="shared" si="1"/>
        <v>32.07043238</v>
      </c>
      <c r="V351" s="145">
        <f t="shared" si="52"/>
        <v>48.08268417</v>
      </c>
      <c r="W351" s="145">
        <f t="shared" si="53"/>
        <v>66.69850682</v>
      </c>
      <c r="X351" s="80"/>
      <c r="Y351" s="81"/>
      <c r="Z351" s="82">
        <v>1.0</v>
      </c>
      <c r="AA351" s="82">
        <v>1.0</v>
      </c>
      <c r="AB351" s="82">
        <v>3.0</v>
      </c>
      <c r="AC351" s="83">
        <v>1.0</v>
      </c>
      <c r="AD351" s="78"/>
    </row>
    <row r="352" ht="15.75" customHeight="1">
      <c r="A352" s="8" t="s">
        <v>58</v>
      </c>
      <c r="B352" s="9">
        <v>44737.0</v>
      </c>
      <c r="C352" s="10">
        <v>0.375</v>
      </c>
      <c r="D352" s="84">
        <v>0.5</v>
      </c>
      <c r="E352" s="85">
        <v>32.6</v>
      </c>
      <c r="F352" s="86">
        <v>20.4</v>
      </c>
      <c r="G352" s="86">
        <v>29.6</v>
      </c>
      <c r="H352" s="86">
        <v>27.2</v>
      </c>
      <c r="I352" s="86">
        <v>1.4</v>
      </c>
      <c r="J352" s="86" t="s">
        <v>81</v>
      </c>
      <c r="K352" s="86">
        <v>29.9</v>
      </c>
      <c r="L352" s="86">
        <v>0.0</v>
      </c>
      <c r="M352" s="86"/>
      <c r="N352" s="86">
        <v>75.42</v>
      </c>
      <c r="O352" s="86"/>
      <c r="P352" s="87"/>
      <c r="Q352" s="102">
        <f>E354</f>
        <v>33.1</v>
      </c>
      <c r="R352" s="103">
        <f>F352</f>
        <v>20.4</v>
      </c>
      <c r="S352" s="103">
        <f>(Q352+R352)/2</f>
        <v>26.75</v>
      </c>
      <c r="T352" s="103">
        <f t="shared" si="51"/>
        <v>36.07043238</v>
      </c>
      <c r="U352" s="103">
        <f t="shared" si="1"/>
        <v>34.15043238</v>
      </c>
      <c r="V352" s="103">
        <f t="shared" si="52"/>
        <v>41.46264535</v>
      </c>
      <c r="W352" s="103">
        <f t="shared" si="53"/>
        <v>82.36433564</v>
      </c>
      <c r="X352" s="103">
        <f>N350+L352-N352</f>
        <v>2.96</v>
      </c>
      <c r="Y352" s="91"/>
      <c r="Z352" s="92">
        <v>1.0</v>
      </c>
      <c r="AA352" s="92">
        <v>1.0</v>
      </c>
      <c r="AB352" s="92">
        <v>3.0</v>
      </c>
      <c r="AC352" s="93">
        <v>1.0</v>
      </c>
      <c r="AD352" s="88"/>
    </row>
    <row r="353" ht="15.75" customHeight="1">
      <c r="A353" s="4" t="s">
        <v>58</v>
      </c>
      <c r="B353" s="29">
        <v>44737.0</v>
      </c>
      <c r="C353" s="3">
        <v>0.625</v>
      </c>
      <c r="D353" s="74">
        <v>0.75</v>
      </c>
      <c r="E353" s="75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7"/>
      <c r="Q353" s="78"/>
      <c r="R353" s="79"/>
      <c r="S353" s="79"/>
      <c r="T353" s="79"/>
      <c r="U353" s="103" t="str">
        <f t="shared" si="1"/>
        <v/>
      </c>
      <c r="V353" s="79"/>
      <c r="W353" s="79"/>
      <c r="X353" s="80"/>
      <c r="Y353" s="81"/>
      <c r="Z353" s="82"/>
      <c r="AA353" s="82"/>
      <c r="AB353" s="82"/>
      <c r="AC353" s="83"/>
      <c r="AD353" s="78"/>
    </row>
    <row r="354" ht="15.75" customHeight="1">
      <c r="A354" s="8" t="s">
        <v>60</v>
      </c>
      <c r="B354" s="9">
        <v>44738.0</v>
      </c>
      <c r="C354" s="10">
        <v>0.375</v>
      </c>
      <c r="D354" s="84">
        <v>0.5</v>
      </c>
      <c r="E354" s="85">
        <v>33.1</v>
      </c>
      <c r="F354" s="86">
        <v>21.0</v>
      </c>
      <c r="G354" s="86">
        <v>26.6</v>
      </c>
      <c r="H354" s="86">
        <v>25.4</v>
      </c>
      <c r="I354" s="86">
        <v>0.8</v>
      </c>
      <c r="J354" s="86" t="s">
        <v>78</v>
      </c>
      <c r="K354" s="86">
        <v>28.8</v>
      </c>
      <c r="L354" s="86">
        <v>6.25</v>
      </c>
      <c r="M354" s="86"/>
      <c r="N354" s="86">
        <v>73.48</v>
      </c>
      <c r="O354" s="86"/>
      <c r="P354" s="87"/>
      <c r="Q354" s="102">
        <f>E356</f>
        <v>34.8</v>
      </c>
      <c r="R354" s="103">
        <f>F354</f>
        <v>21</v>
      </c>
      <c r="S354" s="103">
        <f>(Q354+R354)/2</f>
        <v>27.9</v>
      </c>
      <c r="T354" s="103">
        <f>IF(H354="","",6.1078*(10^(((7.5*H354)/(237.3+H354)))))</f>
        <v>32.43744129</v>
      </c>
      <c r="U354" s="103">
        <f t="shared" si="1"/>
        <v>31.47744129</v>
      </c>
      <c r="V354" s="103">
        <f>IF(G354="","",6.1078*(10^(((7.5*G354)/(237.3+G354)))))</f>
        <v>34.82194116</v>
      </c>
      <c r="W354" s="103">
        <f>IF(V354="","",(U354/V354)*100)</f>
        <v>90.39542379</v>
      </c>
      <c r="X354" s="103">
        <f>N352+L354-N354</f>
        <v>8.19</v>
      </c>
      <c r="Y354" s="91"/>
      <c r="Z354" s="92">
        <v>1.0</v>
      </c>
      <c r="AA354" s="92">
        <v>1.0</v>
      </c>
      <c r="AB354" s="92">
        <v>2.0</v>
      </c>
      <c r="AC354" s="93">
        <v>2.0</v>
      </c>
      <c r="AD354" s="88"/>
    </row>
    <row r="355" ht="15.75" customHeight="1">
      <c r="A355" s="4" t="s">
        <v>60</v>
      </c>
      <c r="B355" s="29">
        <v>44738.0</v>
      </c>
      <c r="C355" s="3">
        <v>0.625</v>
      </c>
      <c r="D355" s="74">
        <v>0.75</v>
      </c>
      <c r="E355" s="75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7"/>
      <c r="Q355" s="78"/>
      <c r="R355" s="79"/>
      <c r="S355" s="79"/>
      <c r="T355" s="79"/>
      <c r="U355" s="103" t="str">
        <f t="shared" si="1"/>
        <v/>
      </c>
      <c r="V355" s="79"/>
      <c r="W355" s="79"/>
      <c r="X355" s="80"/>
      <c r="Y355" s="81"/>
      <c r="Z355" s="82"/>
      <c r="AA355" s="82"/>
      <c r="AB355" s="82"/>
      <c r="AC355" s="83"/>
      <c r="AD355" s="78"/>
    </row>
    <row r="356" ht="15.75" customHeight="1">
      <c r="A356" s="8" t="s">
        <v>64</v>
      </c>
      <c r="B356" s="9">
        <v>44739.0</v>
      </c>
      <c r="C356" s="10">
        <v>0.375</v>
      </c>
      <c r="D356" s="84">
        <v>0.5</v>
      </c>
      <c r="E356" s="85">
        <v>34.8</v>
      </c>
      <c r="F356" s="86">
        <v>21.0</v>
      </c>
      <c r="G356" s="86">
        <v>28.4</v>
      </c>
      <c r="H356" s="86">
        <v>26.1</v>
      </c>
      <c r="I356" s="86">
        <v>1.1</v>
      </c>
      <c r="J356" s="86" t="s">
        <v>81</v>
      </c>
      <c r="K356" s="86">
        <v>27.5</v>
      </c>
      <c r="L356" s="86">
        <v>0.0</v>
      </c>
      <c r="M356" s="86"/>
      <c r="N356" s="86">
        <v>69.98</v>
      </c>
      <c r="O356" s="86"/>
      <c r="P356" s="87"/>
      <c r="Q356" s="102">
        <f>E358</f>
        <v>34.8</v>
      </c>
      <c r="R356" s="103">
        <f>F356</f>
        <v>21</v>
      </c>
      <c r="S356" s="103">
        <f>(Q356+R356)/2</f>
        <v>27.9</v>
      </c>
      <c r="T356" s="103">
        <f t="shared" ref="T356:T366" si="54">IF(H356="","",6.1078*(10^(((7.5*H356)/(237.3+H356)))))</f>
        <v>33.81046118</v>
      </c>
      <c r="U356" s="103">
        <f t="shared" si="1"/>
        <v>31.97046118</v>
      </c>
      <c r="V356" s="103">
        <f t="shared" ref="V356:V366" si="55">IF(G356="","",6.1078*(10^(((7.5*G356)/(237.3+G356)))))</f>
        <v>38.68484051</v>
      </c>
      <c r="W356" s="103">
        <f t="shared" ref="W356:W366" si="56">IF(V356="","",(U356/V356)*100)</f>
        <v>82.64338372</v>
      </c>
      <c r="X356" s="103">
        <f>N354+L356-N356</f>
        <v>3.5</v>
      </c>
      <c r="Y356" s="91"/>
      <c r="Z356" s="92">
        <v>1.0</v>
      </c>
      <c r="AA356" s="92">
        <v>1.0</v>
      </c>
      <c r="AB356" s="92">
        <v>3.0</v>
      </c>
      <c r="AC356" s="93">
        <v>2.0</v>
      </c>
      <c r="AD356" s="88" t="s">
        <v>315</v>
      </c>
    </row>
    <row r="357" ht="15.75" customHeight="1">
      <c r="A357" s="4" t="s">
        <v>64</v>
      </c>
      <c r="B357" s="29">
        <v>44739.0</v>
      </c>
      <c r="C357" s="3">
        <v>0.625</v>
      </c>
      <c r="D357" s="74">
        <v>0.75</v>
      </c>
      <c r="E357" s="75">
        <v>34.1</v>
      </c>
      <c r="F357" s="76"/>
      <c r="G357" s="76">
        <v>33.4</v>
      </c>
      <c r="H357" s="76">
        <v>28.2</v>
      </c>
      <c r="I357" s="76">
        <v>1.2</v>
      </c>
      <c r="J357" s="76" t="s">
        <v>81</v>
      </c>
      <c r="K357" s="76">
        <v>28.9</v>
      </c>
      <c r="L357" s="76"/>
      <c r="M357" s="76"/>
      <c r="N357" s="76"/>
      <c r="O357" s="76"/>
      <c r="P357" s="77"/>
      <c r="Q357" s="78"/>
      <c r="R357" s="79"/>
      <c r="S357" s="79"/>
      <c r="T357" s="145">
        <f t="shared" si="54"/>
        <v>38.23798312</v>
      </c>
      <c r="U357" s="103">
        <f t="shared" si="1"/>
        <v>34.07798312</v>
      </c>
      <c r="V357" s="145">
        <f t="shared" si="55"/>
        <v>51.43555799</v>
      </c>
      <c r="W357" s="145">
        <f t="shared" si="56"/>
        <v>66.25374439</v>
      </c>
      <c r="X357" s="80"/>
      <c r="Y357" s="81"/>
      <c r="Z357" s="82"/>
      <c r="AA357" s="82"/>
      <c r="AB357" s="82"/>
      <c r="AC357" s="83"/>
      <c r="AD357" s="78"/>
    </row>
    <row r="358" ht="15.75" customHeight="1">
      <c r="A358" s="8" t="s">
        <v>68</v>
      </c>
      <c r="B358" s="9">
        <v>44740.0</v>
      </c>
      <c r="C358" s="10">
        <v>0.375</v>
      </c>
      <c r="D358" s="84">
        <v>0.5</v>
      </c>
      <c r="E358" s="85">
        <v>34.8</v>
      </c>
      <c r="F358" s="86">
        <v>21.6</v>
      </c>
      <c r="G358" s="86">
        <v>26.6</v>
      </c>
      <c r="H358" s="86">
        <v>24.8</v>
      </c>
      <c r="I358" s="86">
        <v>0.8</v>
      </c>
      <c r="J358" s="86" t="s">
        <v>81</v>
      </c>
      <c r="K358" s="86">
        <v>28.4</v>
      </c>
      <c r="L358" s="86">
        <v>0.0</v>
      </c>
      <c r="M358" s="86"/>
      <c r="N358" s="86">
        <v>64.58</v>
      </c>
      <c r="O358" s="86"/>
      <c r="P358" s="87"/>
      <c r="Q358" s="102">
        <f>E360</f>
        <v>33</v>
      </c>
      <c r="R358" s="103">
        <f>F358</f>
        <v>21.6</v>
      </c>
      <c r="S358" s="103">
        <f>(Q358+R358)/2</f>
        <v>27.3</v>
      </c>
      <c r="T358" s="103">
        <f t="shared" si="54"/>
        <v>31.29951528</v>
      </c>
      <c r="U358" s="103">
        <f t="shared" si="1"/>
        <v>29.85951528</v>
      </c>
      <c r="V358" s="103">
        <f t="shared" si="55"/>
        <v>34.82194116</v>
      </c>
      <c r="W358" s="103">
        <f t="shared" si="56"/>
        <v>85.74914058</v>
      </c>
      <c r="X358" s="103">
        <f>N356+L358-N358</f>
        <v>5.4</v>
      </c>
      <c r="Y358" s="91"/>
      <c r="Z358" s="92">
        <v>1.0</v>
      </c>
      <c r="AA358" s="92">
        <v>1.0</v>
      </c>
      <c r="AB358" s="92">
        <v>1.0</v>
      </c>
      <c r="AC358" s="93">
        <v>2.0</v>
      </c>
      <c r="AD358" s="88" t="s">
        <v>310</v>
      </c>
    </row>
    <row r="359" ht="15.75" customHeight="1">
      <c r="A359" s="4" t="s">
        <v>68</v>
      </c>
      <c r="B359" s="29">
        <v>44740.0</v>
      </c>
      <c r="C359" s="3">
        <v>0.625</v>
      </c>
      <c r="D359" s="74">
        <v>0.75</v>
      </c>
      <c r="E359" s="75">
        <v>33.0</v>
      </c>
      <c r="F359" s="76"/>
      <c r="G359" s="76">
        <v>32.2</v>
      </c>
      <c r="H359" s="76">
        <v>27.2</v>
      </c>
      <c r="I359" s="76">
        <v>1.0</v>
      </c>
      <c r="J359" s="76" t="s">
        <v>81</v>
      </c>
      <c r="K359" s="76">
        <v>26.2</v>
      </c>
      <c r="L359" s="76"/>
      <c r="M359" s="76"/>
      <c r="N359" s="76"/>
      <c r="O359" s="76"/>
      <c r="P359" s="77"/>
      <c r="Q359" s="78"/>
      <c r="R359" s="79"/>
      <c r="S359" s="79"/>
      <c r="T359" s="145">
        <f t="shared" si="54"/>
        <v>36.07043238</v>
      </c>
      <c r="U359" s="103">
        <f t="shared" si="1"/>
        <v>32.07043238</v>
      </c>
      <c r="V359" s="145">
        <f t="shared" si="55"/>
        <v>48.08268417</v>
      </c>
      <c r="W359" s="145">
        <f t="shared" si="56"/>
        <v>66.69850682</v>
      </c>
      <c r="X359" s="80"/>
      <c r="Y359" s="81"/>
      <c r="Z359" s="82">
        <v>1.0</v>
      </c>
      <c r="AA359" s="82">
        <v>1.0</v>
      </c>
      <c r="AB359" s="82">
        <v>1.0</v>
      </c>
      <c r="AC359" s="83">
        <v>3.0</v>
      </c>
      <c r="AD359" s="78"/>
    </row>
    <row r="360" ht="15.75" customHeight="1">
      <c r="A360" s="8" t="s">
        <v>38</v>
      </c>
      <c r="B360" s="9">
        <v>44741.0</v>
      </c>
      <c r="C360" s="10">
        <v>0.375</v>
      </c>
      <c r="D360" s="84">
        <v>0.5</v>
      </c>
      <c r="E360" s="85">
        <v>33.0</v>
      </c>
      <c r="F360" s="86">
        <v>22.1</v>
      </c>
      <c r="G360" s="86">
        <v>28.6</v>
      </c>
      <c r="H360" s="86">
        <v>26.4</v>
      </c>
      <c r="I360" s="86">
        <v>1.7</v>
      </c>
      <c r="J360" s="86" t="s">
        <v>81</v>
      </c>
      <c r="K360" s="86">
        <v>28.2</v>
      </c>
      <c r="L360" s="86">
        <v>0.0</v>
      </c>
      <c r="M360" s="86"/>
      <c r="N360" s="86">
        <v>61.26</v>
      </c>
      <c r="O360" s="86"/>
      <c r="P360" s="87"/>
      <c r="Q360" s="102">
        <f>E362</f>
        <v>32.2</v>
      </c>
      <c r="R360" s="103">
        <f>F360</f>
        <v>22.1</v>
      </c>
      <c r="S360" s="103">
        <f>(Q360+R360)/2</f>
        <v>27.15</v>
      </c>
      <c r="T360" s="103">
        <f t="shared" si="54"/>
        <v>34.41422945</v>
      </c>
      <c r="U360" s="103">
        <f t="shared" si="1"/>
        <v>32.65422945</v>
      </c>
      <c r="V360" s="103">
        <f t="shared" si="55"/>
        <v>39.13623594</v>
      </c>
      <c r="W360" s="103">
        <f t="shared" si="56"/>
        <v>83.43732775</v>
      </c>
      <c r="X360" s="103">
        <f>N358+L360-N360</f>
        <v>3.32</v>
      </c>
      <c r="Y360" s="91"/>
      <c r="Z360" s="92">
        <v>1.0</v>
      </c>
      <c r="AA360" s="92">
        <v>1.0</v>
      </c>
      <c r="AB360" s="92">
        <v>3.0</v>
      </c>
      <c r="AC360" s="93">
        <v>2.0</v>
      </c>
      <c r="AD360" s="88" t="s">
        <v>317</v>
      </c>
    </row>
    <row r="361" ht="15.75" customHeight="1">
      <c r="A361" s="4" t="s">
        <v>38</v>
      </c>
      <c r="B361" s="29">
        <v>44741.0</v>
      </c>
      <c r="C361" s="3">
        <v>0.625</v>
      </c>
      <c r="D361" s="74">
        <v>0.75</v>
      </c>
      <c r="E361" s="75">
        <v>32.2</v>
      </c>
      <c r="F361" s="76"/>
      <c r="G361" s="76">
        <v>26.8</v>
      </c>
      <c r="H361" s="76">
        <v>25.4</v>
      </c>
      <c r="I361" s="76">
        <v>0.6</v>
      </c>
      <c r="J361" s="76" t="s">
        <v>74</v>
      </c>
      <c r="K361" s="76">
        <v>25.2</v>
      </c>
      <c r="L361" s="76"/>
      <c r="M361" s="76"/>
      <c r="N361" s="76"/>
      <c r="O361" s="76"/>
      <c r="P361" s="77"/>
      <c r="Q361" s="78"/>
      <c r="R361" s="79"/>
      <c r="S361" s="79"/>
      <c r="T361" s="145">
        <f t="shared" si="54"/>
        <v>32.43744129</v>
      </c>
      <c r="U361" s="103">
        <f t="shared" si="1"/>
        <v>31.31744129</v>
      </c>
      <c r="V361" s="145">
        <f t="shared" si="55"/>
        <v>35.23385461</v>
      </c>
      <c r="W361" s="145">
        <f t="shared" si="56"/>
        <v>88.88451644</v>
      </c>
      <c r="X361" s="80"/>
      <c r="Y361" s="81"/>
      <c r="Z361" s="82">
        <v>1.0</v>
      </c>
      <c r="AA361" s="82">
        <v>1.0</v>
      </c>
      <c r="AB361" s="82">
        <v>3.0</v>
      </c>
      <c r="AC361" s="83">
        <v>3.0</v>
      </c>
      <c r="AD361" s="78" t="s">
        <v>318</v>
      </c>
    </row>
    <row r="362" ht="15.75" customHeight="1">
      <c r="A362" s="8" t="s">
        <v>48</v>
      </c>
      <c r="B362" s="9">
        <v>44742.0</v>
      </c>
      <c r="C362" s="10">
        <v>0.375</v>
      </c>
      <c r="D362" s="84">
        <v>0.5</v>
      </c>
      <c r="E362" s="85">
        <v>32.2</v>
      </c>
      <c r="F362" s="86">
        <v>19.6</v>
      </c>
      <c r="G362" s="86">
        <v>27.8</v>
      </c>
      <c r="H362" s="86">
        <v>26.4</v>
      </c>
      <c r="I362" s="86">
        <v>0.5</v>
      </c>
      <c r="J362" s="86" t="s">
        <v>74</v>
      </c>
      <c r="K362" s="86">
        <v>27.5</v>
      </c>
      <c r="L362" s="86">
        <v>17.25</v>
      </c>
      <c r="M362" s="86"/>
      <c r="N362" s="86">
        <v>71.05</v>
      </c>
      <c r="O362" s="86"/>
      <c r="P362" s="87"/>
      <c r="Q362" s="102">
        <f>E364</f>
        <v>33.2</v>
      </c>
      <c r="R362" s="103">
        <f>F362</f>
        <v>19.6</v>
      </c>
      <c r="S362" s="103">
        <f>(Q362+R362)/2</f>
        <v>26.4</v>
      </c>
      <c r="T362" s="103">
        <f t="shared" si="54"/>
        <v>34.41422945</v>
      </c>
      <c r="U362" s="103">
        <f t="shared" si="1"/>
        <v>33.29422945</v>
      </c>
      <c r="V362" s="103">
        <f t="shared" si="55"/>
        <v>37.3577292</v>
      </c>
      <c r="W362" s="103">
        <f t="shared" si="56"/>
        <v>89.12273354</v>
      </c>
      <c r="X362" s="103">
        <f>N360+L362-N362</f>
        <v>7.46</v>
      </c>
      <c r="Y362" s="91"/>
      <c r="Z362" s="92">
        <v>1.0</v>
      </c>
      <c r="AA362" s="92">
        <v>1.0</v>
      </c>
      <c r="AB362" s="92">
        <v>1.0</v>
      </c>
      <c r="AC362" s="93">
        <v>3.0</v>
      </c>
      <c r="AD362" s="88" t="s">
        <v>289</v>
      </c>
    </row>
    <row r="363" ht="15.75" customHeight="1">
      <c r="A363" s="4" t="s">
        <v>48</v>
      </c>
      <c r="B363" s="29">
        <v>44742.0</v>
      </c>
      <c r="C363" s="3">
        <v>0.625</v>
      </c>
      <c r="D363" s="74">
        <v>0.75</v>
      </c>
      <c r="E363" s="75">
        <v>33.4</v>
      </c>
      <c r="F363" s="76"/>
      <c r="G363" s="76">
        <v>32.4</v>
      </c>
      <c r="H363" s="76">
        <v>28.8</v>
      </c>
      <c r="I363" s="76">
        <v>1.2</v>
      </c>
      <c r="J363" s="76" t="s">
        <v>74</v>
      </c>
      <c r="K363" s="76">
        <v>26.8</v>
      </c>
      <c r="L363" s="76"/>
      <c r="M363" s="76"/>
      <c r="N363" s="76"/>
      <c r="O363" s="76"/>
      <c r="P363" s="77"/>
      <c r="Q363" s="78"/>
      <c r="R363" s="79"/>
      <c r="S363" s="79"/>
      <c r="T363" s="145">
        <f t="shared" si="54"/>
        <v>39.59220806</v>
      </c>
      <c r="U363" s="103">
        <f t="shared" si="1"/>
        <v>36.71220806</v>
      </c>
      <c r="V363" s="145">
        <f t="shared" si="55"/>
        <v>48.62794535</v>
      </c>
      <c r="W363" s="145">
        <f t="shared" si="56"/>
        <v>75.49611195</v>
      </c>
      <c r="X363" s="80"/>
      <c r="Y363" s="81"/>
      <c r="Z363" s="82">
        <v>1.0</v>
      </c>
      <c r="AA363" s="82">
        <v>1.0</v>
      </c>
      <c r="AB363" s="82">
        <v>1.0</v>
      </c>
      <c r="AC363" s="83">
        <v>2.0</v>
      </c>
      <c r="AD363" s="78"/>
    </row>
    <row r="364" ht="15.75" customHeight="1">
      <c r="A364" s="8" t="s">
        <v>53</v>
      </c>
      <c r="B364" s="9">
        <v>44743.0</v>
      </c>
      <c r="C364" s="10">
        <v>0.375</v>
      </c>
      <c r="D364" s="84">
        <v>0.5</v>
      </c>
      <c r="E364" s="85">
        <v>33.2</v>
      </c>
      <c r="F364" s="86">
        <v>21.2</v>
      </c>
      <c r="G364" s="86">
        <v>28.8</v>
      </c>
      <c r="H364" s="86">
        <v>26.6</v>
      </c>
      <c r="I364" s="86">
        <v>2.5</v>
      </c>
      <c r="J364" s="86" t="s">
        <v>61</v>
      </c>
      <c r="K364" s="86">
        <v>27.2</v>
      </c>
      <c r="L364" s="86">
        <v>0.0</v>
      </c>
      <c r="M364" s="86"/>
      <c r="N364" s="86">
        <v>68.74</v>
      </c>
      <c r="O364" s="86"/>
      <c r="P364" s="87"/>
      <c r="Q364" s="102">
        <f>E366</f>
        <v>33</v>
      </c>
      <c r="R364" s="103">
        <f>F364</f>
        <v>21.2</v>
      </c>
      <c r="S364" s="103">
        <f>(Q364+R364)/2</f>
        <v>27.1</v>
      </c>
      <c r="T364" s="103">
        <f t="shared" si="54"/>
        <v>34.82194116</v>
      </c>
      <c r="U364" s="103">
        <f t="shared" si="1"/>
        <v>33.06194116</v>
      </c>
      <c r="V364" s="103">
        <f t="shared" si="55"/>
        <v>39.59220806</v>
      </c>
      <c r="W364" s="103">
        <f t="shared" si="56"/>
        <v>83.5061816</v>
      </c>
      <c r="X364" s="103">
        <f>N362+L364-N364</f>
        <v>2.31</v>
      </c>
      <c r="Y364" s="91"/>
      <c r="Z364" s="92">
        <v>1.0</v>
      </c>
      <c r="AA364" s="92">
        <v>1.0</v>
      </c>
      <c r="AB364" s="92">
        <v>3.0</v>
      </c>
      <c r="AC364" s="93">
        <v>2.0</v>
      </c>
      <c r="AD364" s="88" t="s">
        <v>313</v>
      </c>
    </row>
    <row r="365" ht="15.75" customHeight="1">
      <c r="A365" s="4" t="s">
        <v>53</v>
      </c>
      <c r="B365" s="29">
        <v>44743.0</v>
      </c>
      <c r="C365" s="3">
        <v>0.625</v>
      </c>
      <c r="D365" s="74">
        <v>0.75</v>
      </c>
      <c r="E365" s="75">
        <v>33.0</v>
      </c>
      <c r="F365" s="76"/>
      <c r="G365" s="76">
        <v>32.4</v>
      </c>
      <c r="H365" s="76">
        <v>28.2</v>
      </c>
      <c r="I365" s="76">
        <v>0.8</v>
      </c>
      <c r="J365" s="76" t="s">
        <v>81</v>
      </c>
      <c r="K365" s="76">
        <v>25.5</v>
      </c>
      <c r="L365" s="76"/>
      <c r="M365" s="76"/>
      <c r="N365" s="76"/>
      <c r="O365" s="76"/>
      <c r="P365" s="77"/>
      <c r="Q365" s="78"/>
      <c r="R365" s="79"/>
      <c r="S365" s="79"/>
      <c r="T365" s="145">
        <f t="shared" si="54"/>
        <v>38.23798312</v>
      </c>
      <c r="U365" s="103">
        <f t="shared" si="1"/>
        <v>34.87798312</v>
      </c>
      <c r="V365" s="145">
        <f t="shared" si="55"/>
        <v>48.62794535</v>
      </c>
      <c r="W365" s="145">
        <f t="shared" si="56"/>
        <v>71.72415545</v>
      </c>
      <c r="X365" s="80"/>
      <c r="Y365" s="81"/>
      <c r="Z365" s="82">
        <v>1.0</v>
      </c>
      <c r="AA365" s="82">
        <v>1.0</v>
      </c>
      <c r="AB365" s="82">
        <v>1.0</v>
      </c>
      <c r="AC365" s="83">
        <v>2.0</v>
      </c>
      <c r="AD365" s="78"/>
    </row>
    <row r="366" ht="15.75" customHeight="1">
      <c r="A366" s="8" t="s">
        <v>58</v>
      </c>
      <c r="B366" s="9">
        <v>44744.0</v>
      </c>
      <c r="C366" s="10">
        <v>0.375</v>
      </c>
      <c r="D366" s="84">
        <v>0.5</v>
      </c>
      <c r="E366" s="85">
        <v>33.0</v>
      </c>
      <c r="F366" s="86">
        <v>21.1</v>
      </c>
      <c r="G366" s="86">
        <v>27.8</v>
      </c>
      <c r="H366" s="86">
        <v>26.1</v>
      </c>
      <c r="I366" s="86">
        <v>1.1</v>
      </c>
      <c r="J366" s="86" t="s">
        <v>74</v>
      </c>
      <c r="K366" s="86">
        <v>27.4</v>
      </c>
      <c r="L366" s="86">
        <v>10.75</v>
      </c>
      <c r="M366" s="86"/>
      <c r="N366" s="86">
        <v>73.09</v>
      </c>
      <c r="O366" s="86"/>
      <c r="P366" s="87"/>
      <c r="Q366" s="102">
        <f>E368</f>
        <v>33</v>
      </c>
      <c r="R366" s="103">
        <f>F366</f>
        <v>21.1</v>
      </c>
      <c r="S366" s="103">
        <f>(Q366+R366)/2</f>
        <v>27.05</v>
      </c>
      <c r="T366" s="103">
        <f t="shared" si="54"/>
        <v>33.81046118</v>
      </c>
      <c r="U366" s="103">
        <f t="shared" si="1"/>
        <v>32.45046118</v>
      </c>
      <c r="V366" s="103">
        <f t="shared" si="55"/>
        <v>37.3577292</v>
      </c>
      <c r="W366" s="103">
        <f t="shared" si="56"/>
        <v>86.86411587</v>
      </c>
      <c r="X366" s="103">
        <f>N364+L366-N366</f>
        <v>6.4</v>
      </c>
      <c r="Y366" s="91"/>
      <c r="Z366" s="92">
        <v>1.0</v>
      </c>
      <c r="AA366" s="92">
        <v>1.0</v>
      </c>
      <c r="AB366" s="92">
        <v>1.0</v>
      </c>
      <c r="AC366" s="93">
        <v>1.0</v>
      </c>
      <c r="AD366" s="88"/>
    </row>
    <row r="367" ht="15.75" customHeight="1">
      <c r="A367" s="4" t="s">
        <v>58</v>
      </c>
      <c r="B367" s="29">
        <v>44744.0</v>
      </c>
      <c r="C367" s="3">
        <v>0.625</v>
      </c>
      <c r="D367" s="74">
        <v>0.75</v>
      </c>
      <c r="E367" s="75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7"/>
      <c r="Q367" s="78"/>
      <c r="R367" s="79"/>
      <c r="S367" s="79"/>
      <c r="T367" s="79"/>
      <c r="U367" s="103" t="str">
        <f t="shared" si="1"/>
        <v/>
      </c>
      <c r="V367" s="79"/>
      <c r="W367" s="79"/>
      <c r="X367" s="80"/>
      <c r="Y367" s="81"/>
      <c r="Z367" s="82"/>
      <c r="AA367" s="82"/>
      <c r="AB367" s="82"/>
      <c r="AC367" s="83"/>
      <c r="AD367" s="78"/>
    </row>
    <row r="368" ht="15.75" customHeight="1">
      <c r="A368" s="8" t="s">
        <v>60</v>
      </c>
      <c r="B368" s="9">
        <v>44745.0</v>
      </c>
      <c r="C368" s="10">
        <v>0.375</v>
      </c>
      <c r="D368" s="84">
        <v>0.5</v>
      </c>
      <c r="E368" s="85">
        <v>33.0</v>
      </c>
      <c r="F368" s="86">
        <v>21.2</v>
      </c>
      <c r="G368" s="86">
        <v>27.4</v>
      </c>
      <c r="H368" s="86">
        <v>26.0</v>
      </c>
      <c r="I368" s="86">
        <v>1.7</v>
      </c>
      <c r="J368" s="86" t="s">
        <v>74</v>
      </c>
      <c r="K368" s="86">
        <v>28.4</v>
      </c>
      <c r="L368" s="86">
        <v>0.0</v>
      </c>
      <c r="M368" s="86"/>
      <c r="N368" s="86">
        <v>66.14</v>
      </c>
      <c r="O368" s="86"/>
      <c r="P368" s="87"/>
      <c r="Q368" s="102">
        <f>E370</f>
        <v>33</v>
      </c>
      <c r="R368" s="103">
        <f>F368</f>
        <v>21.2</v>
      </c>
      <c r="S368" s="103">
        <f>(Q368+R368)/2</f>
        <v>27.1</v>
      </c>
      <c r="T368" s="103">
        <f>IF(H368="","",6.1078*(10^(((7.5*H368)/(237.3+H368)))))</f>
        <v>33.61126698</v>
      </c>
      <c r="U368" s="103">
        <f t="shared" si="1"/>
        <v>32.49126698</v>
      </c>
      <c r="V368" s="103">
        <f>IF(G368="","",6.1078*(10^(((7.5*G368)/(237.3+G368)))))</f>
        <v>36.49517019</v>
      </c>
      <c r="W368" s="103">
        <f>IF(V368="","",(U368/V368)*100)</f>
        <v>89.02895046</v>
      </c>
      <c r="X368" s="103">
        <f>N366+L368-N368</f>
        <v>6.95</v>
      </c>
      <c r="Y368" s="91"/>
      <c r="Z368" s="92">
        <v>1.0</v>
      </c>
      <c r="AA368" s="92">
        <v>1.0</v>
      </c>
      <c r="AB368" s="92">
        <v>2.0</v>
      </c>
      <c r="AC368" s="93">
        <v>2.0</v>
      </c>
      <c r="AD368" s="88"/>
    </row>
    <row r="369" ht="15.75" customHeight="1">
      <c r="A369" s="4" t="s">
        <v>60</v>
      </c>
      <c r="B369" s="29">
        <v>44745.0</v>
      </c>
      <c r="C369" s="3">
        <v>0.625</v>
      </c>
      <c r="D369" s="74">
        <v>0.75</v>
      </c>
      <c r="E369" s="75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7"/>
      <c r="Q369" s="78"/>
      <c r="R369" s="79"/>
      <c r="S369" s="79"/>
      <c r="T369" s="79"/>
      <c r="U369" s="103" t="str">
        <f t="shared" si="1"/>
        <v/>
      </c>
      <c r="V369" s="79"/>
      <c r="W369" s="79"/>
      <c r="X369" s="80"/>
      <c r="Y369" s="81"/>
      <c r="Z369" s="82"/>
      <c r="AA369" s="82"/>
      <c r="AB369" s="82"/>
      <c r="AC369" s="83"/>
      <c r="AD369" s="78"/>
    </row>
    <row r="370" ht="15.75" customHeight="1">
      <c r="A370" s="8" t="s">
        <v>64</v>
      </c>
      <c r="B370" s="9">
        <v>44746.0</v>
      </c>
      <c r="C370" s="10">
        <v>0.375</v>
      </c>
      <c r="D370" s="84">
        <v>0.5</v>
      </c>
      <c r="E370" s="85">
        <v>33.0</v>
      </c>
      <c r="F370" s="86">
        <v>21.4</v>
      </c>
      <c r="G370" s="86">
        <v>25.8</v>
      </c>
      <c r="H370" s="86">
        <v>24.6</v>
      </c>
      <c r="I370" s="86">
        <v>0.8</v>
      </c>
      <c r="J370" s="86" t="s">
        <v>74</v>
      </c>
      <c r="K370" s="86">
        <v>26.7</v>
      </c>
      <c r="L370" s="86">
        <v>13.0</v>
      </c>
      <c r="M370" s="86"/>
      <c r="N370" s="86">
        <v>74.38</v>
      </c>
      <c r="O370" s="86"/>
      <c r="P370" s="87"/>
      <c r="Q370" s="102">
        <f>E372</f>
        <v>31.6</v>
      </c>
      <c r="R370" s="103">
        <f>F370</f>
        <v>21.4</v>
      </c>
      <c r="S370" s="103">
        <f>(Q370+R370)/2</f>
        <v>26.5</v>
      </c>
      <c r="T370" s="103">
        <f t="shared" ref="T370:T380" si="57">IF(H370="","",6.1078*(10^(((7.5*H370)/(237.3+H370)))))</f>
        <v>30.92802314</v>
      </c>
      <c r="U370" s="103">
        <f t="shared" si="1"/>
        <v>29.96802314</v>
      </c>
      <c r="V370" s="103">
        <f t="shared" ref="V370:V380" si="58">IF(G370="","",6.1078*(10^(((7.5*G370)/(237.3+G370)))))</f>
        <v>33.21594473</v>
      </c>
      <c r="W370" s="103">
        <f t="shared" ref="W370:W380" si="59">IF(V370="","",(U370/V370)*100)</f>
        <v>90.22179974</v>
      </c>
      <c r="X370" s="103">
        <f>N368+L370-N370</f>
        <v>4.76</v>
      </c>
      <c r="Y370" s="91"/>
      <c r="Z370" s="92">
        <v>1.0</v>
      </c>
      <c r="AA370" s="92">
        <v>1.0</v>
      </c>
      <c r="AB370" s="92">
        <v>2.0</v>
      </c>
      <c r="AC370" s="93">
        <v>2.0</v>
      </c>
      <c r="AD370" s="88"/>
    </row>
    <row r="371" ht="15.75" customHeight="1">
      <c r="A371" s="4" t="s">
        <v>64</v>
      </c>
      <c r="B371" s="29">
        <v>44746.0</v>
      </c>
      <c r="C371" s="3">
        <v>0.625</v>
      </c>
      <c r="D371" s="74">
        <v>0.75</v>
      </c>
      <c r="E371" s="75">
        <v>31.2</v>
      </c>
      <c r="F371" s="76"/>
      <c r="G371" s="76">
        <v>27.8</v>
      </c>
      <c r="H371" s="76">
        <v>25.8</v>
      </c>
      <c r="I371" s="76">
        <v>4.6</v>
      </c>
      <c r="J371" s="76" t="s">
        <v>61</v>
      </c>
      <c r="K371" s="76">
        <v>25.2</v>
      </c>
      <c r="L371" s="76"/>
      <c r="M371" s="76"/>
      <c r="N371" s="76"/>
      <c r="O371" s="76"/>
      <c r="P371" s="77"/>
      <c r="Q371" s="78"/>
      <c r="R371" s="79"/>
      <c r="S371" s="79"/>
      <c r="T371" s="145">
        <f t="shared" si="57"/>
        <v>33.21594473</v>
      </c>
      <c r="U371" s="103">
        <f t="shared" si="1"/>
        <v>31.61594473</v>
      </c>
      <c r="V371" s="145">
        <f t="shared" si="58"/>
        <v>37.3577292</v>
      </c>
      <c r="W371" s="145">
        <f t="shared" si="59"/>
        <v>84.6302637</v>
      </c>
      <c r="X371" s="80"/>
      <c r="Y371" s="81"/>
      <c r="Z371" s="82">
        <v>1.0</v>
      </c>
      <c r="AA371" s="82">
        <v>1.0</v>
      </c>
      <c r="AB371" s="82">
        <v>1.0</v>
      </c>
      <c r="AC371" s="83">
        <v>3.0</v>
      </c>
      <c r="AD371" s="78"/>
    </row>
    <row r="372" ht="15.75" customHeight="1">
      <c r="A372" s="8" t="s">
        <v>68</v>
      </c>
      <c r="B372" s="9">
        <v>44747.0</v>
      </c>
      <c r="C372" s="10">
        <v>0.375</v>
      </c>
      <c r="D372" s="84">
        <v>0.5</v>
      </c>
      <c r="E372" s="85">
        <v>31.6</v>
      </c>
      <c r="F372" s="86">
        <v>21.0</v>
      </c>
      <c r="G372" s="86">
        <v>27.2</v>
      </c>
      <c r="H372" s="86">
        <v>25.4</v>
      </c>
      <c r="I372" s="86">
        <v>1.2</v>
      </c>
      <c r="J372" s="86" t="s">
        <v>81</v>
      </c>
      <c r="K372" s="86">
        <v>26.6</v>
      </c>
      <c r="L372" s="86">
        <v>16.75</v>
      </c>
      <c r="M372" s="86"/>
      <c r="N372" s="86">
        <v>87.7</v>
      </c>
      <c r="O372" s="86">
        <v>70.8</v>
      </c>
      <c r="P372" s="87"/>
      <c r="Q372" s="102">
        <f>E374</f>
        <v>32.8</v>
      </c>
      <c r="R372" s="103">
        <f>F372</f>
        <v>21</v>
      </c>
      <c r="S372" s="103">
        <f>(Q372+R372)/2</f>
        <v>26.9</v>
      </c>
      <c r="T372" s="103">
        <f t="shared" si="57"/>
        <v>32.43744129</v>
      </c>
      <c r="U372" s="103">
        <f t="shared" si="1"/>
        <v>30.99744129</v>
      </c>
      <c r="V372" s="103">
        <f t="shared" si="58"/>
        <v>36.07043238</v>
      </c>
      <c r="W372" s="103">
        <f t="shared" si="59"/>
        <v>85.93587391</v>
      </c>
      <c r="X372" s="103">
        <f>N370+L372-N372</f>
        <v>3.43</v>
      </c>
      <c r="Y372" s="91"/>
      <c r="Z372" s="92">
        <v>1.0</v>
      </c>
      <c r="AA372" s="92">
        <v>1.0</v>
      </c>
      <c r="AB372" s="92">
        <v>1.0</v>
      </c>
      <c r="AC372" s="93">
        <v>2.0</v>
      </c>
      <c r="AD372" s="88" t="s">
        <v>310</v>
      </c>
    </row>
    <row r="373" ht="15.75" customHeight="1">
      <c r="A373" s="4" t="s">
        <v>68</v>
      </c>
      <c r="B373" s="29">
        <v>44747.0</v>
      </c>
      <c r="C373" s="3">
        <v>0.625</v>
      </c>
      <c r="D373" s="74">
        <v>0.75</v>
      </c>
      <c r="E373" s="75">
        <v>32.4</v>
      </c>
      <c r="F373" s="76"/>
      <c r="G373" s="76">
        <v>31.6</v>
      </c>
      <c r="H373" s="76">
        <v>27.6</v>
      </c>
      <c r="I373" s="76">
        <v>1.6</v>
      </c>
      <c r="J373" s="76" t="s">
        <v>81</v>
      </c>
      <c r="K373" s="76">
        <v>27.2</v>
      </c>
      <c r="L373" s="76"/>
      <c r="M373" s="76"/>
      <c r="N373" s="76"/>
      <c r="O373" s="76"/>
      <c r="P373" s="77"/>
      <c r="Q373" s="78"/>
      <c r="R373" s="79"/>
      <c r="S373" s="79"/>
      <c r="T373" s="145">
        <f t="shared" si="57"/>
        <v>36.92425667</v>
      </c>
      <c r="U373" s="103">
        <f t="shared" si="1"/>
        <v>33.72425667</v>
      </c>
      <c r="V373" s="145">
        <f t="shared" si="58"/>
        <v>46.47863297</v>
      </c>
      <c r="W373" s="145">
        <f t="shared" si="59"/>
        <v>72.55862428</v>
      </c>
      <c r="X373" s="80"/>
      <c r="Y373" s="81"/>
      <c r="Z373" s="82">
        <v>1.0</v>
      </c>
      <c r="AA373" s="82">
        <v>1.0</v>
      </c>
      <c r="AB373" s="82">
        <v>3.0</v>
      </c>
      <c r="AC373" s="83">
        <v>1.0</v>
      </c>
      <c r="AD373" s="78"/>
    </row>
    <row r="374" ht="15.75" customHeight="1">
      <c r="A374" s="8" t="s">
        <v>38</v>
      </c>
      <c r="B374" s="9">
        <v>44748.0</v>
      </c>
      <c r="C374" s="10">
        <v>0.375</v>
      </c>
      <c r="D374" s="84">
        <v>0.5</v>
      </c>
      <c r="E374" s="85">
        <v>32.8</v>
      </c>
      <c r="F374" s="86">
        <v>20.4</v>
      </c>
      <c r="G374" s="86">
        <v>28.8</v>
      </c>
      <c r="H374" s="86">
        <v>26.4</v>
      </c>
      <c r="I374" s="86">
        <v>1.2</v>
      </c>
      <c r="J374" s="86" t="s">
        <v>81</v>
      </c>
      <c r="K374" s="86">
        <v>27.5</v>
      </c>
      <c r="L374" s="86">
        <v>0.0</v>
      </c>
      <c r="M374" s="86"/>
      <c r="N374" s="86">
        <v>65.86</v>
      </c>
      <c r="O374" s="86"/>
      <c r="P374" s="87"/>
      <c r="Q374" s="102">
        <f>E376</f>
        <v>33.2</v>
      </c>
      <c r="R374" s="103">
        <f>F374</f>
        <v>20.4</v>
      </c>
      <c r="S374" s="103">
        <f>(Q374+R374)/2</f>
        <v>26.8</v>
      </c>
      <c r="T374" s="103">
        <f t="shared" si="57"/>
        <v>34.41422945</v>
      </c>
      <c r="U374" s="103">
        <f t="shared" si="1"/>
        <v>32.49422945</v>
      </c>
      <c r="V374" s="103">
        <f t="shared" si="58"/>
        <v>39.59220806</v>
      </c>
      <c r="W374" s="103">
        <f t="shared" si="59"/>
        <v>82.07228402</v>
      </c>
      <c r="X374" s="103">
        <f>O372+L374-N374</f>
        <v>4.94</v>
      </c>
      <c r="Y374" s="91"/>
      <c r="Z374" s="92">
        <v>1.0</v>
      </c>
      <c r="AA374" s="92">
        <v>1.0</v>
      </c>
      <c r="AB374" s="92">
        <v>2.0</v>
      </c>
      <c r="AC374" s="93">
        <v>2.0</v>
      </c>
      <c r="AD374" s="88" t="s">
        <v>289</v>
      </c>
    </row>
    <row r="375" ht="15.75" customHeight="1">
      <c r="A375" s="4" t="s">
        <v>38</v>
      </c>
      <c r="B375" s="29">
        <v>44748.0</v>
      </c>
      <c r="C375" s="3">
        <v>0.625</v>
      </c>
      <c r="D375" s="74">
        <v>0.75</v>
      </c>
      <c r="E375" s="75">
        <v>33.0</v>
      </c>
      <c r="F375" s="76"/>
      <c r="G375" s="76">
        <v>32.6</v>
      </c>
      <c r="H375" s="76">
        <v>28.0</v>
      </c>
      <c r="I375" s="76">
        <v>1.2</v>
      </c>
      <c r="J375" s="76" t="s">
        <v>54</v>
      </c>
      <c r="K375" s="76">
        <v>26.0</v>
      </c>
      <c r="L375" s="76"/>
      <c r="M375" s="76"/>
      <c r="N375" s="76"/>
      <c r="O375" s="76"/>
      <c r="P375" s="77"/>
      <c r="Q375" s="78"/>
      <c r="R375" s="79"/>
      <c r="S375" s="79"/>
      <c r="T375" s="145">
        <f t="shared" si="57"/>
        <v>37.79562539</v>
      </c>
      <c r="U375" s="103">
        <f t="shared" si="1"/>
        <v>34.11562539</v>
      </c>
      <c r="V375" s="145">
        <f t="shared" si="58"/>
        <v>49.17856797</v>
      </c>
      <c r="W375" s="145">
        <f t="shared" si="59"/>
        <v>69.3709207</v>
      </c>
      <c r="X375" s="80"/>
      <c r="Y375" s="81"/>
      <c r="Z375" s="82">
        <v>1.0</v>
      </c>
      <c r="AA375" s="82">
        <v>1.0</v>
      </c>
      <c r="AB375" s="82">
        <v>3.0</v>
      </c>
      <c r="AC375" s="83">
        <v>1.0</v>
      </c>
      <c r="AD375" s="78"/>
    </row>
    <row r="376" ht="15.75" customHeight="1">
      <c r="A376" s="8" t="s">
        <v>48</v>
      </c>
      <c r="B376" s="9">
        <v>44749.0</v>
      </c>
      <c r="C376" s="10">
        <v>0.375</v>
      </c>
      <c r="D376" s="84">
        <v>0.5</v>
      </c>
      <c r="E376" s="85">
        <v>33.2</v>
      </c>
      <c r="F376" s="86">
        <v>20.2</v>
      </c>
      <c r="G376" s="86">
        <v>25.8</v>
      </c>
      <c r="H376" s="86">
        <v>24.8</v>
      </c>
      <c r="I376" s="86">
        <v>2.1</v>
      </c>
      <c r="J376" s="86" t="s">
        <v>81</v>
      </c>
      <c r="K376" s="86">
        <v>28.9</v>
      </c>
      <c r="L376" s="86">
        <v>0.0</v>
      </c>
      <c r="M376" s="86"/>
      <c r="N376" s="86">
        <v>62.48</v>
      </c>
      <c r="O376" s="86"/>
      <c r="P376" s="87"/>
      <c r="Q376" s="102">
        <f>E378</f>
        <v>31.8</v>
      </c>
      <c r="R376" s="103">
        <f>F376</f>
        <v>20.2</v>
      </c>
      <c r="S376" s="103">
        <f>(Q376+R376)/2</f>
        <v>26</v>
      </c>
      <c r="T376" s="103">
        <f t="shared" si="57"/>
        <v>31.29951528</v>
      </c>
      <c r="U376" s="103">
        <f t="shared" si="1"/>
        <v>30.49951528</v>
      </c>
      <c r="V376" s="103">
        <f t="shared" si="58"/>
        <v>33.21594473</v>
      </c>
      <c r="W376" s="103">
        <f t="shared" si="59"/>
        <v>91.82191121</v>
      </c>
      <c r="X376" s="103">
        <f>N374+L376-N376</f>
        <v>3.38</v>
      </c>
      <c r="Y376" s="91"/>
      <c r="Z376" s="92">
        <v>1.0</v>
      </c>
      <c r="AA376" s="92">
        <v>1.0</v>
      </c>
      <c r="AB376" s="92">
        <v>1.0</v>
      </c>
      <c r="AC376" s="93">
        <v>3.0</v>
      </c>
      <c r="AD376" s="88" t="s">
        <v>313</v>
      </c>
    </row>
    <row r="377" ht="15.75" customHeight="1">
      <c r="A377" s="4" t="s">
        <v>48</v>
      </c>
      <c r="B377" s="29">
        <v>44749.0</v>
      </c>
      <c r="C377" s="3">
        <v>0.625</v>
      </c>
      <c r="D377" s="74">
        <v>0.75</v>
      </c>
      <c r="E377" s="75">
        <v>31.8</v>
      </c>
      <c r="F377" s="76"/>
      <c r="G377" s="76">
        <v>30.2</v>
      </c>
      <c r="H377" s="76">
        <v>27.4</v>
      </c>
      <c r="I377" s="76">
        <v>2.5</v>
      </c>
      <c r="J377" s="76" t="s">
        <v>81</v>
      </c>
      <c r="K377" s="76">
        <v>26.8</v>
      </c>
      <c r="L377" s="76"/>
      <c r="M377" s="76"/>
      <c r="N377" s="76"/>
      <c r="O377" s="76"/>
      <c r="P377" s="77"/>
      <c r="Q377" s="78"/>
      <c r="R377" s="79"/>
      <c r="S377" s="79"/>
      <c r="T377" s="145">
        <f t="shared" si="57"/>
        <v>36.49517019</v>
      </c>
      <c r="U377" s="103">
        <f t="shared" si="1"/>
        <v>34.25517019</v>
      </c>
      <c r="V377" s="145">
        <f t="shared" si="58"/>
        <v>42.91546075</v>
      </c>
      <c r="W377" s="145">
        <f t="shared" si="59"/>
        <v>79.82011514</v>
      </c>
      <c r="X377" s="80"/>
      <c r="Y377" s="81"/>
      <c r="Z377" s="82">
        <v>1.0</v>
      </c>
      <c r="AA377" s="82">
        <v>1.0</v>
      </c>
      <c r="AB377" s="82">
        <v>2.0</v>
      </c>
      <c r="AC377" s="83">
        <v>3.0</v>
      </c>
      <c r="AD377" s="78" t="s">
        <v>279</v>
      </c>
    </row>
    <row r="378" ht="15.75" customHeight="1">
      <c r="A378" s="8" t="s">
        <v>53</v>
      </c>
      <c r="B378" s="9">
        <v>44750.0</v>
      </c>
      <c r="C378" s="10">
        <v>0.375</v>
      </c>
      <c r="D378" s="84">
        <v>0.5</v>
      </c>
      <c r="E378" s="85">
        <v>31.8</v>
      </c>
      <c r="F378" s="86">
        <v>21.4</v>
      </c>
      <c r="G378" s="86">
        <v>26.0</v>
      </c>
      <c r="H378" s="86">
        <v>25.2</v>
      </c>
      <c r="I378" s="86">
        <v>2.2</v>
      </c>
      <c r="J378" s="86" t="s">
        <v>81</v>
      </c>
      <c r="K378" s="86">
        <v>27.2</v>
      </c>
      <c r="L378" s="86">
        <v>1.75</v>
      </c>
      <c r="M378" s="86"/>
      <c r="N378" s="86">
        <v>61.08</v>
      </c>
      <c r="O378" s="86"/>
      <c r="P378" s="87"/>
      <c r="Q378" s="102">
        <f>E380</f>
        <v>32.2</v>
      </c>
      <c r="R378" s="103">
        <f>F378</f>
        <v>21.4</v>
      </c>
      <c r="S378" s="103">
        <f>(Q378+R378)/2</f>
        <v>26.8</v>
      </c>
      <c r="T378" s="103">
        <f t="shared" si="57"/>
        <v>32.05419006</v>
      </c>
      <c r="U378" s="103">
        <f t="shared" si="1"/>
        <v>31.41419006</v>
      </c>
      <c r="V378" s="103">
        <f t="shared" si="58"/>
        <v>33.61126698</v>
      </c>
      <c r="W378" s="103">
        <f t="shared" si="59"/>
        <v>93.46327252</v>
      </c>
      <c r="X378" s="103">
        <f>N376+L378-N378</f>
        <v>3.15</v>
      </c>
      <c r="Y378" s="91"/>
      <c r="Z378" s="92">
        <v>1.0</v>
      </c>
      <c r="AA378" s="92">
        <v>1.0</v>
      </c>
      <c r="AB378" s="92">
        <v>3.0</v>
      </c>
      <c r="AC378" s="93">
        <v>2.0</v>
      </c>
      <c r="AD378" s="88" t="s">
        <v>317</v>
      </c>
    </row>
    <row r="379" ht="15.75" customHeight="1">
      <c r="A379" s="4" t="s">
        <v>53</v>
      </c>
      <c r="B379" s="29">
        <v>44750.0</v>
      </c>
      <c r="C379" s="3">
        <v>0.625</v>
      </c>
      <c r="D379" s="74">
        <v>0.75</v>
      </c>
      <c r="E379" s="75">
        <v>31.6</v>
      </c>
      <c r="F379" s="76"/>
      <c r="G379" s="76">
        <v>31.4</v>
      </c>
      <c r="H379" s="76">
        <v>27.4</v>
      </c>
      <c r="I379" s="76">
        <v>1.8</v>
      </c>
      <c r="J379" s="76" t="s">
        <v>81</v>
      </c>
      <c r="K379" s="76">
        <v>27.8</v>
      </c>
      <c r="L379" s="76"/>
      <c r="M379" s="76"/>
      <c r="N379" s="76"/>
      <c r="O379" s="76"/>
      <c r="P379" s="77"/>
      <c r="Q379" s="78"/>
      <c r="R379" s="79"/>
      <c r="S379" s="79"/>
      <c r="T379" s="145">
        <f t="shared" si="57"/>
        <v>36.49517019</v>
      </c>
      <c r="U379" s="103">
        <f t="shared" si="1"/>
        <v>33.29517019</v>
      </c>
      <c r="V379" s="145">
        <f t="shared" si="58"/>
        <v>45.95438267</v>
      </c>
      <c r="W379" s="145">
        <f t="shared" si="59"/>
        <v>72.45265467</v>
      </c>
      <c r="X379" s="80"/>
      <c r="Y379" s="81"/>
      <c r="Z379" s="82">
        <v>1.0</v>
      </c>
      <c r="AA379" s="82">
        <v>1.0</v>
      </c>
      <c r="AB379" s="82">
        <v>3.0</v>
      </c>
      <c r="AC379" s="83">
        <v>2.0</v>
      </c>
      <c r="AD379" s="78" t="s">
        <v>310</v>
      </c>
    </row>
    <row r="380" ht="15.75" customHeight="1">
      <c r="A380" s="8" t="s">
        <v>58</v>
      </c>
      <c r="B380" s="9">
        <v>44751.0</v>
      </c>
      <c r="C380" s="10">
        <v>0.375</v>
      </c>
      <c r="D380" s="84">
        <v>0.5</v>
      </c>
      <c r="E380" s="85">
        <v>32.2</v>
      </c>
      <c r="F380" s="86">
        <v>20.8</v>
      </c>
      <c r="G380" s="86">
        <v>28.6</v>
      </c>
      <c r="H380" s="86">
        <v>26.2</v>
      </c>
      <c r="I380" s="86">
        <v>0.9</v>
      </c>
      <c r="J380" s="86" t="s">
        <v>81</v>
      </c>
      <c r="K380" s="86">
        <v>27.8</v>
      </c>
      <c r="L380" s="86">
        <v>0.0</v>
      </c>
      <c r="M380" s="86"/>
      <c r="N380" s="86">
        <v>53.02</v>
      </c>
      <c r="O380" s="86"/>
      <c r="P380" s="87"/>
      <c r="Q380" s="102">
        <f>E382</f>
        <v>32.2</v>
      </c>
      <c r="R380" s="103">
        <f>F380</f>
        <v>20.8</v>
      </c>
      <c r="S380" s="103">
        <f>(Q380+R380)/2</f>
        <v>26.5</v>
      </c>
      <c r="T380" s="103">
        <f t="shared" si="57"/>
        <v>34.01068335</v>
      </c>
      <c r="U380" s="103">
        <f t="shared" si="1"/>
        <v>32.09068335</v>
      </c>
      <c r="V380" s="103">
        <f t="shared" si="58"/>
        <v>39.13623594</v>
      </c>
      <c r="W380" s="103">
        <f t="shared" si="59"/>
        <v>81.99736785</v>
      </c>
      <c r="X380" s="103">
        <f>N378+L380-N380</f>
        <v>8.06</v>
      </c>
      <c r="Y380" s="91"/>
      <c r="Z380" s="92">
        <v>1.0</v>
      </c>
      <c r="AA380" s="92">
        <v>1.0</v>
      </c>
      <c r="AB380" s="92">
        <v>2.0</v>
      </c>
      <c r="AC380" s="93">
        <v>2.0</v>
      </c>
      <c r="AD380" s="88"/>
    </row>
    <row r="381" ht="15.75" customHeight="1">
      <c r="A381" s="4" t="s">
        <v>58</v>
      </c>
      <c r="B381" s="29">
        <v>44751.0</v>
      </c>
      <c r="C381" s="3">
        <v>0.625</v>
      </c>
      <c r="D381" s="74">
        <v>0.75</v>
      </c>
      <c r="E381" s="75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7"/>
      <c r="Q381" s="78"/>
      <c r="R381" s="79"/>
      <c r="S381" s="79"/>
      <c r="T381" s="79"/>
      <c r="U381" s="103" t="str">
        <f t="shared" si="1"/>
        <v/>
      </c>
      <c r="V381" s="79"/>
      <c r="W381" s="79"/>
      <c r="X381" s="80"/>
      <c r="Y381" s="81"/>
      <c r="Z381" s="82"/>
      <c r="AA381" s="82"/>
      <c r="AB381" s="82"/>
      <c r="AC381" s="83"/>
      <c r="AD381" s="78"/>
    </row>
    <row r="382" ht="15.75" customHeight="1">
      <c r="A382" s="8" t="s">
        <v>60</v>
      </c>
      <c r="B382" s="9">
        <v>44752.0</v>
      </c>
      <c r="C382" s="10">
        <v>0.375</v>
      </c>
      <c r="D382" s="84">
        <v>0.5</v>
      </c>
      <c r="E382" s="85">
        <v>32.2</v>
      </c>
      <c r="F382" s="86">
        <v>21.0</v>
      </c>
      <c r="G382" s="86">
        <v>28.0</v>
      </c>
      <c r="H382" s="86">
        <v>26.4</v>
      </c>
      <c r="I382" s="86">
        <v>1.1</v>
      </c>
      <c r="J382" s="86" t="s">
        <v>56</v>
      </c>
      <c r="K382" s="86">
        <v>28.1</v>
      </c>
      <c r="L382" s="86">
        <v>2.5</v>
      </c>
      <c r="M382" s="86"/>
      <c r="N382" s="86">
        <v>52.1</v>
      </c>
      <c r="O382" s="86"/>
      <c r="P382" s="87"/>
      <c r="Q382" s="102">
        <f>E384</f>
        <v>33.2</v>
      </c>
      <c r="R382" s="103">
        <f>F382</f>
        <v>21</v>
      </c>
      <c r="S382" s="103">
        <f>(Q382+R382)/2</f>
        <v>27.1</v>
      </c>
      <c r="T382" s="103">
        <f>IF(H382="","",6.1078*(10^(((7.5*H382)/(237.3+H382)))))</f>
        <v>34.41422945</v>
      </c>
      <c r="U382" s="103">
        <f t="shared" si="1"/>
        <v>33.13422945</v>
      </c>
      <c r="V382" s="103">
        <f>IF(G382="","",6.1078*(10^(((7.5*G382)/(237.3+G382)))))</f>
        <v>37.79562539</v>
      </c>
      <c r="W382" s="103">
        <f>IF(V382="","",(U382/V382)*100)</f>
        <v>87.66683738</v>
      </c>
      <c r="X382" s="103">
        <f>N380+L382-N382</f>
        <v>3.42</v>
      </c>
      <c r="Y382" s="91"/>
      <c r="Z382" s="92">
        <v>1.0</v>
      </c>
      <c r="AA382" s="92">
        <v>1.0</v>
      </c>
      <c r="AB382" s="92">
        <v>3.0</v>
      </c>
      <c r="AC382" s="93">
        <v>2.0</v>
      </c>
      <c r="AD382" s="88"/>
    </row>
    <row r="383" ht="15.75" customHeight="1">
      <c r="A383" s="4" t="s">
        <v>60</v>
      </c>
      <c r="B383" s="29">
        <v>44752.0</v>
      </c>
      <c r="C383" s="3">
        <v>0.625</v>
      </c>
      <c r="D383" s="74">
        <v>0.75</v>
      </c>
      <c r="E383" s="75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7"/>
      <c r="Q383" s="78"/>
      <c r="R383" s="79"/>
      <c r="S383" s="79"/>
      <c r="T383" s="79"/>
      <c r="U383" s="103" t="str">
        <f t="shared" si="1"/>
        <v/>
      </c>
      <c r="V383" s="79"/>
      <c r="W383" s="79"/>
      <c r="X383" s="80"/>
      <c r="Y383" s="81"/>
      <c r="Z383" s="82"/>
      <c r="AA383" s="82"/>
      <c r="AB383" s="82"/>
      <c r="AC383" s="83"/>
      <c r="AD383" s="78"/>
    </row>
    <row r="384" ht="15.75" customHeight="1">
      <c r="A384" s="8" t="s">
        <v>64</v>
      </c>
      <c r="B384" s="9">
        <v>44753.0</v>
      </c>
      <c r="C384" s="10">
        <v>0.375</v>
      </c>
      <c r="D384" s="84">
        <v>0.5</v>
      </c>
      <c r="E384" s="85">
        <v>33.2</v>
      </c>
      <c r="F384" s="86">
        <v>20.8</v>
      </c>
      <c r="G384" s="86">
        <v>27.4</v>
      </c>
      <c r="H384" s="86">
        <v>26.0</v>
      </c>
      <c r="I384" s="86">
        <v>1.5</v>
      </c>
      <c r="J384" s="86" t="s">
        <v>225</v>
      </c>
      <c r="K384" s="86">
        <v>26.6</v>
      </c>
      <c r="L384" s="86">
        <v>0.0</v>
      </c>
      <c r="M384" s="86"/>
      <c r="N384" s="86">
        <v>47.22</v>
      </c>
      <c r="O384" s="86">
        <v>79.48</v>
      </c>
      <c r="P384" s="87"/>
      <c r="Q384" s="102">
        <f>E386</f>
        <v>33.8</v>
      </c>
      <c r="R384" s="103">
        <f>F384</f>
        <v>20.8</v>
      </c>
      <c r="S384" s="103">
        <f>(Q384+R384)/2</f>
        <v>27.3</v>
      </c>
      <c r="T384" s="103">
        <f t="shared" ref="T384:T394" si="60">IF(H384="","",6.1078*(10^(((7.5*H384)/(237.3+H384)))))</f>
        <v>33.61126698</v>
      </c>
      <c r="U384" s="103">
        <f t="shared" si="1"/>
        <v>32.49126698</v>
      </c>
      <c r="V384" s="103">
        <f t="shared" ref="V384:V394" si="61">IF(G384="","",6.1078*(10^(((7.5*G384)/(237.3+G384)))))</f>
        <v>36.49517019</v>
      </c>
      <c r="W384" s="103">
        <f t="shared" ref="W384:W394" si="62">IF(V384="","",(U384/V384)*100)</f>
        <v>89.02895046</v>
      </c>
      <c r="X384" s="103">
        <f>N382+L384-N384</f>
        <v>4.88</v>
      </c>
      <c r="Y384" s="91"/>
      <c r="Z384" s="92">
        <v>1.0</v>
      </c>
      <c r="AA384" s="92">
        <v>1.0</v>
      </c>
      <c r="AB384" s="92">
        <v>3.0</v>
      </c>
      <c r="AC384" s="93">
        <v>3.0</v>
      </c>
      <c r="AD384" s="88" t="s">
        <v>283</v>
      </c>
    </row>
    <row r="385" ht="15.75" customHeight="1">
      <c r="A385" s="4" t="s">
        <v>64</v>
      </c>
      <c r="B385" s="29">
        <v>44753.0</v>
      </c>
      <c r="C385" s="3">
        <v>0.625</v>
      </c>
      <c r="D385" s="74">
        <v>0.75</v>
      </c>
      <c r="E385" s="75">
        <v>32.6</v>
      </c>
      <c r="F385" s="76"/>
      <c r="G385" s="76">
        <v>32.2</v>
      </c>
      <c r="H385" s="76">
        <v>28.0</v>
      </c>
      <c r="I385" s="76">
        <v>1.4</v>
      </c>
      <c r="J385" s="76" t="s">
        <v>61</v>
      </c>
      <c r="K385" s="76">
        <v>27.9</v>
      </c>
      <c r="L385" s="76"/>
      <c r="M385" s="76"/>
      <c r="N385" s="76"/>
      <c r="O385" s="76"/>
      <c r="P385" s="77"/>
      <c r="Q385" s="78"/>
      <c r="R385" s="79"/>
      <c r="S385" s="79"/>
      <c r="T385" s="145">
        <f t="shared" si="60"/>
        <v>37.79562539</v>
      </c>
      <c r="U385" s="103">
        <f t="shared" si="1"/>
        <v>34.43562539</v>
      </c>
      <c r="V385" s="145">
        <f t="shared" si="61"/>
        <v>48.08268417</v>
      </c>
      <c r="W385" s="145">
        <f t="shared" si="62"/>
        <v>71.61751884</v>
      </c>
      <c r="X385" s="80"/>
      <c r="Y385" s="81"/>
      <c r="Z385" s="82">
        <v>1.0</v>
      </c>
      <c r="AA385" s="82">
        <v>1.0</v>
      </c>
      <c r="AB385" s="82">
        <v>3.0</v>
      </c>
      <c r="AC385" s="83">
        <v>1.0</v>
      </c>
      <c r="AD385" s="78"/>
    </row>
    <row r="386" ht="15.75" customHeight="1">
      <c r="A386" s="8" t="s">
        <v>68</v>
      </c>
      <c r="B386" s="9">
        <v>44754.0</v>
      </c>
      <c r="C386" s="10">
        <v>0.375</v>
      </c>
      <c r="D386" s="84">
        <v>0.5</v>
      </c>
      <c r="E386" s="85">
        <v>33.8</v>
      </c>
      <c r="F386" s="86">
        <v>21.6</v>
      </c>
      <c r="G386" s="86">
        <v>28.2</v>
      </c>
      <c r="H386" s="86">
        <v>26.4</v>
      </c>
      <c r="I386" s="86">
        <v>1.8</v>
      </c>
      <c r="J386" s="86" t="s">
        <v>81</v>
      </c>
      <c r="K386" s="86">
        <v>26.8</v>
      </c>
      <c r="L386" s="86">
        <v>0.0</v>
      </c>
      <c r="M386" s="86"/>
      <c r="N386" s="86">
        <v>74.38</v>
      </c>
      <c r="O386" s="86"/>
      <c r="P386" s="87"/>
      <c r="Q386" s="102">
        <f>E388</f>
        <v>33.6</v>
      </c>
      <c r="R386" s="103">
        <f>F386</f>
        <v>21.6</v>
      </c>
      <c r="S386" s="103">
        <f>(Q386+R386)/2</f>
        <v>27.6</v>
      </c>
      <c r="T386" s="103">
        <f t="shared" si="60"/>
        <v>34.41422945</v>
      </c>
      <c r="U386" s="103">
        <f t="shared" si="1"/>
        <v>32.97422945</v>
      </c>
      <c r="V386" s="103">
        <f t="shared" si="61"/>
        <v>38.23798312</v>
      </c>
      <c r="W386" s="103">
        <f t="shared" si="62"/>
        <v>86.23422775</v>
      </c>
      <c r="X386" s="103">
        <f>O384+L386-N386</f>
        <v>5.1</v>
      </c>
      <c r="Y386" s="91"/>
      <c r="Z386" s="92">
        <v>1.0</v>
      </c>
      <c r="AA386" s="92">
        <v>1.0</v>
      </c>
      <c r="AB386" s="92">
        <v>2.0</v>
      </c>
      <c r="AC386" s="93">
        <v>2.0</v>
      </c>
      <c r="AD386" s="88" t="s">
        <v>310</v>
      </c>
    </row>
    <row r="387" ht="15.75" customHeight="1">
      <c r="A387" s="4" t="s">
        <v>68</v>
      </c>
      <c r="B387" s="29">
        <v>44754.0</v>
      </c>
      <c r="C387" s="3">
        <v>0.625</v>
      </c>
      <c r="D387" s="74">
        <v>0.75</v>
      </c>
      <c r="E387" s="75">
        <v>33.6</v>
      </c>
      <c r="F387" s="76"/>
      <c r="G387" s="76">
        <v>32.8</v>
      </c>
      <c r="H387" s="76">
        <v>28.0</v>
      </c>
      <c r="I387" s="76">
        <v>1.8</v>
      </c>
      <c r="J387" s="76" t="s">
        <v>81</v>
      </c>
      <c r="K387" s="76">
        <v>25.4</v>
      </c>
      <c r="L387" s="76"/>
      <c r="M387" s="76"/>
      <c r="N387" s="76"/>
      <c r="O387" s="76"/>
      <c r="P387" s="77"/>
      <c r="Q387" s="78"/>
      <c r="R387" s="79"/>
      <c r="S387" s="79"/>
      <c r="T387" s="145">
        <f t="shared" si="60"/>
        <v>37.79562539</v>
      </c>
      <c r="U387" s="103">
        <f t="shared" si="1"/>
        <v>33.95562539</v>
      </c>
      <c r="V387" s="145">
        <f t="shared" si="61"/>
        <v>49.73459608</v>
      </c>
      <c r="W387" s="145">
        <f t="shared" si="62"/>
        <v>68.27365269</v>
      </c>
      <c r="X387" s="80"/>
      <c r="Y387" s="81"/>
      <c r="Z387" s="82">
        <v>1.0</v>
      </c>
      <c r="AA387" s="82">
        <v>1.0</v>
      </c>
      <c r="AB387" s="82">
        <v>3.0</v>
      </c>
      <c r="AC387" s="83">
        <v>3.0</v>
      </c>
      <c r="AD387" s="78" t="s">
        <v>279</v>
      </c>
    </row>
    <row r="388" ht="15.75" customHeight="1">
      <c r="A388" s="8" t="s">
        <v>38</v>
      </c>
      <c r="B388" s="9">
        <v>44755.0</v>
      </c>
      <c r="C388" s="10">
        <v>0.375</v>
      </c>
      <c r="D388" s="84">
        <v>0.5</v>
      </c>
      <c r="E388" s="85">
        <v>33.6</v>
      </c>
      <c r="F388" s="86">
        <v>21.2</v>
      </c>
      <c r="G388" s="86">
        <v>28.2</v>
      </c>
      <c r="H388" s="86">
        <v>26.4</v>
      </c>
      <c r="I388" s="86">
        <v>3.4</v>
      </c>
      <c r="J388" s="86" t="s">
        <v>81</v>
      </c>
      <c r="K388" s="86">
        <v>28.0</v>
      </c>
      <c r="L388" s="86">
        <v>0.0</v>
      </c>
      <c r="M388" s="86"/>
      <c r="N388" s="86">
        <v>69.22</v>
      </c>
      <c r="O388" s="86"/>
      <c r="P388" s="87"/>
      <c r="Q388" s="102">
        <f>E390</f>
        <v>35.2</v>
      </c>
      <c r="R388" s="103">
        <f>F388</f>
        <v>21.2</v>
      </c>
      <c r="S388" s="103">
        <f>(Q388+R388)/2</f>
        <v>28.2</v>
      </c>
      <c r="T388" s="103">
        <f t="shared" si="60"/>
        <v>34.41422945</v>
      </c>
      <c r="U388" s="103">
        <f t="shared" si="1"/>
        <v>32.97422945</v>
      </c>
      <c r="V388" s="103">
        <f t="shared" si="61"/>
        <v>38.23798312</v>
      </c>
      <c r="W388" s="103">
        <f t="shared" si="62"/>
        <v>86.23422775</v>
      </c>
      <c r="X388" s="103">
        <f>N386+L388-N388</f>
        <v>5.16</v>
      </c>
      <c r="Y388" s="91"/>
      <c r="Z388" s="92">
        <v>1.0</v>
      </c>
      <c r="AA388" s="92">
        <v>1.0</v>
      </c>
      <c r="AB388" s="92">
        <v>2.0</v>
      </c>
      <c r="AC388" s="93">
        <v>2.0</v>
      </c>
      <c r="AD388" s="88" t="s">
        <v>289</v>
      </c>
    </row>
    <row r="389" ht="15.75" customHeight="1">
      <c r="A389" s="4" t="s">
        <v>38</v>
      </c>
      <c r="B389" s="29">
        <v>44755.0</v>
      </c>
      <c r="C389" s="3">
        <v>0.625</v>
      </c>
      <c r="D389" s="74">
        <v>0.75</v>
      </c>
      <c r="E389" s="75">
        <v>34.2</v>
      </c>
      <c r="F389" s="76"/>
      <c r="G389" s="76">
        <v>33.8</v>
      </c>
      <c r="H389" s="76">
        <v>29.2</v>
      </c>
      <c r="I389" s="76">
        <v>0.0</v>
      </c>
      <c r="J389" s="76" t="s">
        <v>74</v>
      </c>
      <c r="K389" s="76">
        <v>27.1</v>
      </c>
      <c r="L389" s="76"/>
      <c r="M389" s="76"/>
      <c r="N389" s="76"/>
      <c r="O389" s="76"/>
      <c r="P389" s="77"/>
      <c r="Q389" s="78"/>
      <c r="R389" s="79"/>
      <c r="S389" s="79"/>
      <c r="T389" s="145">
        <f t="shared" si="60"/>
        <v>40.51803823</v>
      </c>
      <c r="U389" s="103">
        <f t="shared" si="1"/>
        <v>36.83803823</v>
      </c>
      <c r="V389" s="145">
        <f t="shared" si="61"/>
        <v>52.59738033</v>
      </c>
      <c r="W389" s="145">
        <f t="shared" si="62"/>
        <v>70.03778135</v>
      </c>
      <c r="X389" s="80"/>
      <c r="Y389" s="81"/>
      <c r="Z389" s="82"/>
      <c r="AA389" s="82"/>
      <c r="AB389" s="82"/>
      <c r="AC389" s="83"/>
      <c r="AD389" s="78"/>
    </row>
    <row r="390" ht="15.75" customHeight="1">
      <c r="A390" s="8" t="s">
        <v>48</v>
      </c>
      <c r="B390" s="9">
        <v>44756.0</v>
      </c>
      <c r="C390" s="10">
        <v>0.375</v>
      </c>
      <c r="D390" s="84">
        <v>0.5</v>
      </c>
      <c r="E390" s="85">
        <v>35.2</v>
      </c>
      <c r="F390" s="86">
        <v>20.8</v>
      </c>
      <c r="G390" s="86">
        <v>28.0</v>
      </c>
      <c r="H390" s="86">
        <v>26.0</v>
      </c>
      <c r="I390" s="86">
        <v>2.5</v>
      </c>
      <c r="J390" s="86" t="s">
        <v>81</v>
      </c>
      <c r="K390" s="86">
        <v>28.2</v>
      </c>
      <c r="L390" s="86">
        <v>37.0</v>
      </c>
      <c r="N390" s="86">
        <v>93.36</v>
      </c>
      <c r="O390" s="86">
        <v>63.42</v>
      </c>
      <c r="P390" s="87"/>
      <c r="Q390" s="102">
        <f>E392</f>
        <v>33</v>
      </c>
      <c r="R390" s="103">
        <f>F390</f>
        <v>20.8</v>
      </c>
      <c r="S390" s="103">
        <f>(Q390+R390)/2</f>
        <v>26.9</v>
      </c>
      <c r="T390" s="103">
        <f t="shared" si="60"/>
        <v>33.61126698</v>
      </c>
      <c r="U390" s="103">
        <f t="shared" si="1"/>
        <v>32.01126698</v>
      </c>
      <c r="V390" s="103">
        <f t="shared" si="61"/>
        <v>37.79562539</v>
      </c>
      <c r="W390" s="103">
        <f t="shared" si="62"/>
        <v>84.69569335</v>
      </c>
      <c r="X390" s="103">
        <f>N388+L390-N390</f>
        <v>12.86</v>
      </c>
      <c r="Y390" s="91"/>
      <c r="Z390" s="92">
        <v>1.0</v>
      </c>
      <c r="AA390" s="92">
        <v>1.0</v>
      </c>
      <c r="AB390" s="92">
        <v>1.0</v>
      </c>
      <c r="AC390" s="93">
        <v>1.0</v>
      </c>
      <c r="AD390" s="88"/>
    </row>
    <row r="391" ht="15.75" customHeight="1">
      <c r="A391" s="4" t="s">
        <v>48</v>
      </c>
      <c r="B391" s="29">
        <v>44756.0</v>
      </c>
      <c r="C391" s="3">
        <v>0.625</v>
      </c>
      <c r="D391" s="74">
        <v>0.75</v>
      </c>
      <c r="E391" s="75">
        <v>32.6</v>
      </c>
      <c r="F391" s="76"/>
      <c r="G391" s="76">
        <v>32.4</v>
      </c>
      <c r="H391" s="76">
        <v>27.8</v>
      </c>
      <c r="I391" s="76">
        <v>2.5</v>
      </c>
      <c r="J391" s="76" t="s">
        <v>81</v>
      </c>
      <c r="K391" s="76">
        <v>25.6</v>
      </c>
      <c r="L391" s="76"/>
      <c r="M391" s="76"/>
      <c r="N391" s="76"/>
      <c r="O391" s="76"/>
      <c r="P391" s="77"/>
      <c r="Q391" s="78"/>
      <c r="R391" s="79"/>
      <c r="S391" s="79"/>
      <c r="T391" s="145">
        <f t="shared" si="60"/>
        <v>37.3577292</v>
      </c>
      <c r="U391" s="103">
        <f t="shared" si="1"/>
        <v>33.6777292</v>
      </c>
      <c r="V391" s="145">
        <f t="shared" si="61"/>
        <v>48.62794535</v>
      </c>
      <c r="W391" s="145">
        <f t="shared" si="62"/>
        <v>69.25591644</v>
      </c>
      <c r="X391" s="80"/>
      <c r="Y391" s="81"/>
      <c r="Z391" s="82">
        <v>1.0</v>
      </c>
      <c r="AA391" s="82">
        <v>1.0</v>
      </c>
      <c r="AB391" s="82">
        <v>1.0</v>
      </c>
      <c r="AC391" s="83">
        <v>1.0</v>
      </c>
      <c r="AD391" s="78" t="s">
        <v>313</v>
      </c>
    </row>
    <row r="392" ht="15.75" customHeight="1">
      <c r="A392" s="8" t="s">
        <v>53</v>
      </c>
      <c r="B392" s="9">
        <v>44757.0</v>
      </c>
      <c r="C392" s="10">
        <v>0.375</v>
      </c>
      <c r="D392" s="84">
        <v>0.5</v>
      </c>
      <c r="E392" s="85">
        <v>33.0</v>
      </c>
      <c r="F392" s="86">
        <v>21.2</v>
      </c>
      <c r="G392" s="86">
        <v>27.8</v>
      </c>
      <c r="H392" s="86">
        <v>26.0</v>
      </c>
      <c r="I392" s="86">
        <v>2.8</v>
      </c>
      <c r="J392" s="86" t="s">
        <v>81</v>
      </c>
      <c r="K392" s="86">
        <v>26.8</v>
      </c>
      <c r="L392" s="86">
        <v>0.0</v>
      </c>
      <c r="M392" s="86"/>
      <c r="N392" s="86">
        <v>59.9</v>
      </c>
      <c r="O392" s="86"/>
      <c r="P392" s="87"/>
      <c r="Q392" s="102">
        <f>E394</f>
        <v>32.4</v>
      </c>
      <c r="R392" s="103">
        <f>F392</f>
        <v>21.2</v>
      </c>
      <c r="S392" s="103">
        <f>(Q392+R392)/2</f>
        <v>26.8</v>
      </c>
      <c r="T392" s="103">
        <f t="shared" si="60"/>
        <v>33.61126698</v>
      </c>
      <c r="U392" s="103">
        <f t="shared" si="1"/>
        <v>32.17126698</v>
      </c>
      <c r="V392" s="103">
        <f t="shared" si="61"/>
        <v>37.3577292</v>
      </c>
      <c r="W392" s="103">
        <f t="shared" si="62"/>
        <v>86.11676264</v>
      </c>
      <c r="X392" s="103">
        <f>O390+L392-N392</f>
        <v>3.52</v>
      </c>
      <c r="Y392" s="91"/>
      <c r="Z392" s="92">
        <v>1.0</v>
      </c>
      <c r="AA392" s="92">
        <v>1.0</v>
      </c>
      <c r="AB392" s="92">
        <v>3.0</v>
      </c>
      <c r="AC392" s="93">
        <v>3.0</v>
      </c>
      <c r="AD392" s="88"/>
    </row>
    <row r="393" ht="15.75" customHeight="1">
      <c r="A393" s="4" t="s">
        <v>53</v>
      </c>
      <c r="B393" s="29">
        <v>44757.0</v>
      </c>
      <c r="C393" s="3">
        <v>0.625</v>
      </c>
      <c r="D393" s="74">
        <v>0.75</v>
      </c>
      <c r="E393" s="75">
        <v>32.4</v>
      </c>
      <c r="F393" s="76"/>
      <c r="G393" s="76">
        <v>31.2</v>
      </c>
      <c r="H393" s="76">
        <v>28.0</v>
      </c>
      <c r="I393" s="76">
        <v>2.1</v>
      </c>
      <c r="J393" s="76" t="s">
        <v>54</v>
      </c>
      <c r="K393" s="76">
        <v>26.2</v>
      </c>
      <c r="L393" s="76"/>
      <c r="M393" s="76"/>
      <c r="N393" s="76"/>
      <c r="O393" s="76"/>
      <c r="P393" s="77"/>
      <c r="Q393" s="78"/>
      <c r="R393" s="79"/>
      <c r="S393" s="79"/>
      <c r="T393" s="145">
        <f t="shared" si="60"/>
        <v>37.79562539</v>
      </c>
      <c r="U393" s="103">
        <f t="shared" si="1"/>
        <v>35.23562539</v>
      </c>
      <c r="V393" s="145">
        <f t="shared" si="61"/>
        <v>45.43527778</v>
      </c>
      <c r="W393" s="145">
        <f t="shared" si="62"/>
        <v>77.55124898</v>
      </c>
      <c r="X393" s="80"/>
      <c r="Y393" s="81"/>
      <c r="Z393" s="82">
        <v>1.0</v>
      </c>
      <c r="AA393" s="82">
        <v>1.0</v>
      </c>
      <c r="AB393" s="82">
        <v>1.0</v>
      </c>
      <c r="AC393" s="83">
        <v>2.0</v>
      </c>
      <c r="AD393" s="78"/>
    </row>
    <row r="394" ht="15.75" customHeight="1">
      <c r="A394" s="8" t="s">
        <v>58</v>
      </c>
      <c r="B394" s="9">
        <v>44758.0</v>
      </c>
      <c r="C394" s="10">
        <v>0.375</v>
      </c>
      <c r="D394" s="84">
        <v>0.5</v>
      </c>
      <c r="E394" s="85">
        <v>32.4</v>
      </c>
      <c r="F394" s="86">
        <v>20.0</v>
      </c>
      <c r="G394" s="86">
        <v>29.0</v>
      </c>
      <c r="H394" s="86">
        <v>26.8</v>
      </c>
      <c r="I394" s="86">
        <v>1.1</v>
      </c>
      <c r="J394" s="86" t="s">
        <v>79</v>
      </c>
      <c r="K394" s="86">
        <v>27.6</v>
      </c>
      <c r="L394" s="86">
        <v>30.25</v>
      </c>
      <c r="M394" s="86"/>
      <c r="N394" s="86">
        <v>83.0</v>
      </c>
      <c r="O394" s="86"/>
      <c r="P394" s="87"/>
      <c r="Q394" s="102">
        <f>E396</f>
        <v>33.4</v>
      </c>
      <c r="R394" s="103">
        <f>F394</f>
        <v>20</v>
      </c>
      <c r="S394" s="103">
        <f>(Q394+R394)/2</f>
        <v>26.7</v>
      </c>
      <c r="T394" s="103">
        <f t="shared" si="60"/>
        <v>35.23385461</v>
      </c>
      <c r="U394" s="103">
        <f t="shared" si="1"/>
        <v>33.47385461</v>
      </c>
      <c r="V394" s="103">
        <f t="shared" si="61"/>
        <v>40.05279577</v>
      </c>
      <c r="W394" s="103">
        <f t="shared" si="62"/>
        <v>83.57432724</v>
      </c>
      <c r="X394" s="103">
        <f>N392+L394-N394</f>
        <v>7.15</v>
      </c>
      <c r="Y394" s="91"/>
      <c r="Z394" s="92">
        <v>1.0</v>
      </c>
      <c r="AA394" s="92">
        <v>1.0</v>
      </c>
      <c r="AB394" s="92">
        <v>3.0</v>
      </c>
      <c r="AC394" s="93">
        <v>1.0</v>
      </c>
      <c r="AD394" s="88"/>
    </row>
    <row r="395" ht="15.75" customHeight="1">
      <c r="A395" s="4" t="s">
        <v>58</v>
      </c>
      <c r="B395" s="29">
        <v>44758.0</v>
      </c>
      <c r="C395" s="3">
        <v>0.625</v>
      </c>
      <c r="D395" s="74">
        <v>0.75</v>
      </c>
      <c r="E395" s="75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7"/>
      <c r="Q395" s="78"/>
      <c r="R395" s="79"/>
      <c r="S395" s="79"/>
      <c r="T395" s="79"/>
      <c r="U395" s="103" t="str">
        <f t="shared" si="1"/>
        <v/>
      </c>
      <c r="V395" s="79"/>
      <c r="W395" s="79"/>
      <c r="X395" s="80"/>
      <c r="Y395" s="81"/>
      <c r="Z395" s="82"/>
      <c r="AA395" s="82"/>
      <c r="AB395" s="82"/>
      <c r="AC395" s="83"/>
      <c r="AD395" s="78"/>
    </row>
    <row r="396" ht="15.75" customHeight="1">
      <c r="A396" s="8" t="s">
        <v>60</v>
      </c>
      <c r="B396" s="9">
        <v>44759.0</v>
      </c>
      <c r="C396" s="10">
        <v>0.375</v>
      </c>
      <c r="D396" s="84">
        <v>0.5</v>
      </c>
      <c r="E396" s="85">
        <v>33.4</v>
      </c>
      <c r="F396" s="86">
        <v>20.0</v>
      </c>
      <c r="G396" s="86">
        <v>30.0</v>
      </c>
      <c r="H396" s="86">
        <v>27.2</v>
      </c>
      <c r="I396" s="86">
        <v>0.4</v>
      </c>
      <c r="J396" s="86" t="s">
        <v>81</v>
      </c>
      <c r="K396" s="86">
        <v>28.4</v>
      </c>
      <c r="L396" s="86">
        <v>0.0</v>
      </c>
      <c r="M396" s="86"/>
      <c r="N396" s="86">
        <v>75.4</v>
      </c>
      <c r="O396" s="86"/>
      <c r="P396" s="87"/>
      <c r="Q396" s="102">
        <f>E398</f>
        <v>36</v>
      </c>
      <c r="R396" s="103">
        <f>F396</f>
        <v>20</v>
      </c>
      <c r="S396" s="103">
        <f>(Q396+R396)/2</f>
        <v>28</v>
      </c>
      <c r="T396" s="103">
        <f>IF(H396="","",6.1078*(10^(((7.5*H396)/(237.3+H396)))))</f>
        <v>36.07043238</v>
      </c>
      <c r="U396" s="103">
        <f t="shared" si="1"/>
        <v>33.83043238</v>
      </c>
      <c r="V396" s="103">
        <f>IF(G396="","",6.1078*(10^(((7.5*G396)/(237.3+G396)))))</f>
        <v>42.42634795</v>
      </c>
      <c r="W396" s="103">
        <f>IF(V396="","",(U396/V396)*100)</f>
        <v>79.73920457</v>
      </c>
      <c r="X396" s="103">
        <f>N394+L396-N396</f>
        <v>7.6</v>
      </c>
      <c r="Y396" s="91"/>
      <c r="Z396" s="92"/>
      <c r="AA396" s="92"/>
      <c r="AB396" s="92"/>
      <c r="AC396" s="93"/>
      <c r="AD396" s="88"/>
    </row>
    <row r="397" ht="15.75" customHeight="1">
      <c r="A397" s="4" t="s">
        <v>60</v>
      </c>
      <c r="B397" s="29">
        <v>44759.0</v>
      </c>
      <c r="C397" s="3">
        <v>0.625</v>
      </c>
      <c r="D397" s="74">
        <v>0.75</v>
      </c>
      <c r="E397" s="75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7"/>
      <c r="Q397" s="78"/>
      <c r="R397" s="79"/>
      <c r="S397" s="79"/>
      <c r="T397" s="79"/>
      <c r="U397" s="103" t="str">
        <f t="shared" si="1"/>
        <v/>
      </c>
      <c r="V397" s="79"/>
      <c r="W397" s="79"/>
      <c r="X397" s="80"/>
      <c r="Y397" s="81"/>
      <c r="Z397" s="82"/>
      <c r="AA397" s="82"/>
      <c r="AB397" s="82"/>
      <c r="AC397" s="83"/>
      <c r="AD397" s="78"/>
    </row>
    <row r="398" ht="15.75" customHeight="1">
      <c r="A398" s="8" t="s">
        <v>64</v>
      </c>
      <c r="B398" s="9">
        <v>44760.0</v>
      </c>
      <c r="C398" s="10">
        <v>0.375</v>
      </c>
      <c r="D398" s="84">
        <v>0.5</v>
      </c>
      <c r="E398" s="85">
        <v>36.0</v>
      </c>
      <c r="F398" s="86">
        <v>20.2</v>
      </c>
      <c r="G398" s="86">
        <v>28.8</v>
      </c>
      <c r="H398" s="86">
        <v>26.8</v>
      </c>
      <c r="I398" s="86">
        <v>1.7</v>
      </c>
      <c r="J398" s="86" t="s">
        <v>225</v>
      </c>
      <c r="K398" s="86">
        <v>29.0</v>
      </c>
      <c r="L398" s="86">
        <v>0.0</v>
      </c>
      <c r="M398" s="86"/>
      <c r="N398" s="86">
        <v>70.36</v>
      </c>
      <c r="O398" s="86"/>
      <c r="P398" s="87"/>
      <c r="Q398" s="102">
        <f>E400</f>
        <v>33</v>
      </c>
      <c r="R398" s="103">
        <f>F398</f>
        <v>20.2</v>
      </c>
      <c r="S398" s="103">
        <f>(Q398+R398)/2</f>
        <v>26.6</v>
      </c>
      <c r="T398" s="103">
        <f t="shared" ref="T398:T408" si="63">IF(H398="","",6.1078*(10^(((7.5*H398)/(237.3+H398)))))</f>
        <v>35.23385461</v>
      </c>
      <c r="U398" s="103">
        <f t="shared" si="1"/>
        <v>33.63385461</v>
      </c>
      <c r="V398" s="103">
        <f t="shared" ref="V398:V408" si="64">IF(G398="","",6.1078*(10^(((7.5*G398)/(237.3+G398)))))</f>
        <v>39.59220806</v>
      </c>
      <c r="W398" s="103">
        <f t="shared" ref="W398:W408" si="65">IF(V398="","",(U398/V398)*100)</f>
        <v>84.9506917</v>
      </c>
      <c r="X398" s="103">
        <f>N396+L398-N398</f>
        <v>5.04</v>
      </c>
      <c r="Y398" s="91"/>
      <c r="Z398" s="92">
        <v>1.0</v>
      </c>
      <c r="AA398" s="92">
        <v>1.0</v>
      </c>
      <c r="AB398" s="92">
        <v>2.0</v>
      </c>
      <c r="AC398" s="93">
        <v>2.0</v>
      </c>
      <c r="AD398" s="88" t="s">
        <v>283</v>
      </c>
    </row>
    <row r="399" ht="15.75" customHeight="1">
      <c r="A399" s="4" t="s">
        <v>64</v>
      </c>
      <c r="B399" s="29">
        <v>44760.0</v>
      </c>
      <c r="C399" s="3">
        <v>0.625</v>
      </c>
      <c r="D399" s="74">
        <v>0.75</v>
      </c>
      <c r="E399" s="75">
        <v>33.0</v>
      </c>
      <c r="F399" s="76"/>
      <c r="G399" s="76">
        <v>32.6</v>
      </c>
      <c r="H399" s="76">
        <v>28.0</v>
      </c>
      <c r="I399" s="76">
        <v>1.8</v>
      </c>
      <c r="J399" s="76" t="s">
        <v>225</v>
      </c>
      <c r="K399" s="76">
        <v>28.0</v>
      </c>
      <c r="L399" s="76"/>
      <c r="M399" s="76"/>
      <c r="N399" s="76"/>
      <c r="O399" s="76"/>
      <c r="P399" s="77"/>
      <c r="Q399" s="78"/>
      <c r="R399" s="79"/>
      <c r="S399" s="79"/>
      <c r="T399" s="145">
        <f t="shared" si="63"/>
        <v>37.79562539</v>
      </c>
      <c r="U399" s="103">
        <f t="shared" si="1"/>
        <v>34.11562539</v>
      </c>
      <c r="V399" s="145">
        <f t="shared" si="64"/>
        <v>49.17856797</v>
      </c>
      <c r="W399" s="145">
        <f t="shared" si="65"/>
        <v>69.3709207</v>
      </c>
      <c r="X399" s="80"/>
      <c r="Y399" s="81"/>
      <c r="Z399" s="82">
        <v>1.0</v>
      </c>
      <c r="AA399" s="82">
        <v>1.0</v>
      </c>
      <c r="AB399" s="82">
        <v>1.0</v>
      </c>
      <c r="AC399" s="83"/>
      <c r="AD399" s="78"/>
    </row>
    <row r="400" ht="15.75" customHeight="1">
      <c r="A400" s="8" t="s">
        <v>68</v>
      </c>
      <c r="B400" s="9">
        <v>44761.0</v>
      </c>
      <c r="C400" s="10">
        <v>0.375</v>
      </c>
      <c r="D400" s="84">
        <v>0.5</v>
      </c>
      <c r="E400" s="85">
        <v>33.0</v>
      </c>
      <c r="F400" s="86">
        <v>21.6</v>
      </c>
      <c r="G400" s="86">
        <v>28.0</v>
      </c>
      <c r="H400" s="86">
        <v>25.6</v>
      </c>
      <c r="I400" s="86">
        <v>0.8</v>
      </c>
      <c r="J400" s="86" t="s">
        <v>79</v>
      </c>
      <c r="K400" s="86">
        <v>29.6</v>
      </c>
      <c r="L400" s="86">
        <v>2.5</v>
      </c>
      <c r="M400" s="86"/>
      <c r="N400" s="86">
        <v>68.24</v>
      </c>
      <c r="O400" s="86"/>
      <c r="P400" s="87"/>
      <c r="Q400" s="102">
        <f>E402</f>
        <v>33.6</v>
      </c>
      <c r="R400" s="103">
        <f>F400</f>
        <v>21.6</v>
      </c>
      <c r="S400" s="103">
        <f>(Q400+R400)/2</f>
        <v>27.6</v>
      </c>
      <c r="T400" s="103">
        <f t="shared" si="63"/>
        <v>32.82468122</v>
      </c>
      <c r="U400" s="103">
        <f t="shared" si="1"/>
        <v>30.90468122</v>
      </c>
      <c r="V400" s="103">
        <f t="shared" si="64"/>
        <v>37.79562539</v>
      </c>
      <c r="W400" s="103">
        <f t="shared" si="65"/>
        <v>81.76787894</v>
      </c>
      <c r="X400" s="103">
        <f>N398+L400-N400</f>
        <v>4.62</v>
      </c>
      <c r="Y400" s="91"/>
      <c r="Z400" s="92">
        <v>1.0</v>
      </c>
      <c r="AA400" s="92">
        <v>1.0</v>
      </c>
      <c r="AB400" s="92">
        <v>2.0</v>
      </c>
      <c r="AC400" s="93">
        <v>2.0</v>
      </c>
      <c r="AD400" s="88" t="s">
        <v>321</v>
      </c>
    </row>
    <row r="401" ht="15.75" customHeight="1">
      <c r="A401" s="4" t="s">
        <v>68</v>
      </c>
      <c r="B401" s="29">
        <v>44761.0</v>
      </c>
      <c r="C401" s="3">
        <v>0.625</v>
      </c>
      <c r="D401" s="74">
        <v>0.75</v>
      </c>
      <c r="E401" s="75"/>
      <c r="F401" s="76"/>
      <c r="G401" s="76">
        <v>32.6</v>
      </c>
      <c r="H401" s="76">
        <v>28.4</v>
      </c>
      <c r="I401" s="76">
        <v>1.8</v>
      </c>
      <c r="J401" s="76" t="s">
        <v>81</v>
      </c>
      <c r="K401" s="76">
        <v>27.9</v>
      </c>
      <c r="L401" s="76"/>
      <c r="M401" s="76"/>
      <c r="N401" s="76"/>
      <c r="O401" s="76"/>
      <c r="P401" s="77"/>
      <c r="Q401" s="78"/>
      <c r="R401" s="79"/>
      <c r="S401" s="79"/>
      <c r="T401" s="145">
        <f t="shared" si="63"/>
        <v>38.68484051</v>
      </c>
      <c r="U401" s="103">
        <f t="shared" si="1"/>
        <v>35.32484051</v>
      </c>
      <c r="V401" s="145">
        <f t="shared" si="64"/>
        <v>49.17856797</v>
      </c>
      <c r="W401" s="145">
        <f t="shared" si="65"/>
        <v>71.82974609</v>
      </c>
      <c r="X401" s="80"/>
      <c r="Y401" s="81"/>
      <c r="Z401" s="82"/>
      <c r="AA401" s="82"/>
      <c r="AB401" s="82"/>
      <c r="AC401" s="83"/>
      <c r="AD401" s="78" t="s">
        <v>321</v>
      </c>
    </row>
    <row r="402" ht="15.75" customHeight="1">
      <c r="A402" s="8" t="s">
        <v>38</v>
      </c>
      <c r="B402" s="9">
        <v>44762.0</v>
      </c>
      <c r="C402" s="10">
        <v>0.375</v>
      </c>
      <c r="D402" s="84">
        <v>0.5</v>
      </c>
      <c r="E402" s="85">
        <v>33.6</v>
      </c>
      <c r="F402" s="86">
        <v>21.0</v>
      </c>
      <c r="G402" s="86">
        <v>29.0</v>
      </c>
      <c r="H402" s="86">
        <v>26.8</v>
      </c>
      <c r="I402" s="86">
        <v>1.1</v>
      </c>
      <c r="J402" s="86" t="s">
        <v>61</v>
      </c>
      <c r="K402" s="86">
        <v>28.1</v>
      </c>
      <c r="L402" s="86">
        <v>0.75</v>
      </c>
      <c r="M402" s="86"/>
      <c r="N402" s="86">
        <v>64.12</v>
      </c>
      <c r="O402" s="86"/>
      <c r="P402" s="87"/>
      <c r="Q402" s="102">
        <f>E404</f>
        <v>34.8</v>
      </c>
      <c r="R402" s="103">
        <f>F402</f>
        <v>21</v>
      </c>
      <c r="S402" s="103">
        <f>(Q402+R402)/2</f>
        <v>27.9</v>
      </c>
      <c r="T402" s="103">
        <f t="shared" si="63"/>
        <v>35.23385461</v>
      </c>
      <c r="U402" s="103">
        <f t="shared" si="1"/>
        <v>33.47385461</v>
      </c>
      <c r="V402" s="103">
        <f t="shared" si="64"/>
        <v>40.05279577</v>
      </c>
      <c r="W402" s="103">
        <f t="shared" si="65"/>
        <v>83.57432724</v>
      </c>
      <c r="X402" s="103">
        <f>N400+L402-N402</f>
        <v>4.87</v>
      </c>
      <c r="Y402" s="91"/>
      <c r="Z402" s="92">
        <v>1.0</v>
      </c>
      <c r="AA402" s="92">
        <v>1.0</v>
      </c>
      <c r="AB402" s="92">
        <v>3.0</v>
      </c>
      <c r="AC402" s="93">
        <v>1.0</v>
      </c>
      <c r="AD402" s="88" t="s">
        <v>289</v>
      </c>
    </row>
    <row r="403" ht="15.75" customHeight="1">
      <c r="A403" s="4" t="s">
        <v>38</v>
      </c>
      <c r="B403" s="29">
        <v>44762.0</v>
      </c>
      <c r="C403" s="3">
        <v>0.625</v>
      </c>
      <c r="D403" s="74">
        <v>0.75</v>
      </c>
      <c r="E403" s="75">
        <v>33.6</v>
      </c>
      <c r="F403" s="76"/>
      <c r="G403" s="76">
        <v>33.0</v>
      </c>
      <c r="H403" s="76">
        <v>28.0</v>
      </c>
      <c r="I403" s="76">
        <v>1.8</v>
      </c>
      <c r="J403" s="76" t="s">
        <v>81</v>
      </c>
      <c r="K403" s="76">
        <v>29.3</v>
      </c>
      <c r="L403" s="76"/>
      <c r="M403" s="76"/>
      <c r="N403" s="76"/>
      <c r="O403" s="76"/>
      <c r="P403" s="77"/>
      <c r="Q403" s="78"/>
      <c r="R403" s="79"/>
      <c r="S403" s="79"/>
      <c r="T403" s="145">
        <f t="shared" si="63"/>
        <v>37.79562539</v>
      </c>
      <c r="U403" s="103">
        <f t="shared" si="1"/>
        <v>33.79562539</v>
      </c>
      <c r="V403" s="145">
        <f t="shared" si="64"/>
        <v>50.29607399</v>
      </c>
      <c r="W403" s="145">
        <f t="shared" si="65"/>
        <v>67.19336662</v>
      </c>
      <c r="X403" s="80"/>
      <c r="Y403" s="81"/>
      <c r="Z403" s="82">
        <v>1.0</v>
      </c>
      <c r="AA403" s="82">
        <v>1.0</v>
      </c>
      <c r="AB403" s="82">
        <v>1.0</v>
      </c>
      <c r="AC403" s="83">
        <v>2.0</v>
      </c>
      <c r="AD403" s="78" t="s">
        <v>313</v>
      </c>
    </row>
    <row r="404" ht="15.75" customHeight="1">
      <c r="A404" s="8" t="s">
        <v>48</v>
      </c>
      <c r="B404" s="9">
        <v>44763.0</v>
      </c>
      <c r="C404" s="10">
        <v>0.375</v>
      </c>
      <c r="D404" s="84">
        <v>0.5</v>
      </c>
      <c r="E404" s="85">
        <v>34.8</v>
      </c>
      <c r="F404" s="86">
        <v>20.8</v>
      </c>
      <c r="G404" s="86">
        <v>29.0</v>
      </c>
      <c r="H404" s="86">
        <v>26.8</v>
      </c>
      <c r="I404" s="86">
        <v>0.7</v>
      </c>
      <c r="J404" s="86" t="s">
        <v>81</v>
      </c>
      <c r="K404" s="86">
        <v>29.5</v>
      </c>
      <c r="L404" s="86">
        <v>0.0</v>
      </c>
      <c r="M404" s="86"/>
      <c r="N404" s="86">
        <v>60.96</v>
      </c>
      <c r="O404" s="86"/>
      <c r="P404" s="87"/>
      <c r="Q404" s="102">
        <f>E406</f>
        <v>34.2</v>
      </c>
      <c r="R404" s="103">
        <f>F404</f>
        <v>20.8</v>
      </c>
      <c r="S404" s="103">
        <f>(Q404+R404)/2</f>
        <v>27.5</v>
      </c>
      <c r="T404" s="103">
        <f t="shared" si="63"/>
        <v>35.23385461</v>
      </c>
      <c r="U404" s="103">
        <f t="shared" si="1"/>
        <v>33.47385461</v>
      </c>
      <c r="V404" s="103">
        <f t="shared" si="64"/>
        <v>40.05279577</v>
      </c>
      <c r="W404" s="103">
        <f t="shared" si="65"/>
        <v>83.57432724</v>
      </c>
      <c r="X404" s="103">
        <f>N402+L404-N404</f>
        <v>3.16</v>
      </c>
      <c r="Y404" s="91"/>
      <c r="Z404" s="92">
        <v>1.0</v>
      </c>
      <c r="AA404" s="92">
        <v>1.0</v>
      </c>
      <c r="AB404" s="92">
        <v>1.0</v>
      </c>
      <c r="AC404" s="93">
        <v>2.0</v>
      </c>
      <c r="AD404" s="88" t="s">
        <v>321</v>
      </c>
    </row>
    <row r="405" ht="15.75" customHeight="1">
      <c r="A405" s="4" t="s">
        <v>48</v>
      </c>
      <c r="B405" s="29">
        <v>44763.0</v>
      </c>
      <c r="C405" s="3">
        <v>0.625</v>
      </c>
      <c r="D405" s="74">
        <v>0.75</v>
      </c>
      <c r="E405" s="75">
        <v>33.8</v>
      </c>
      <c r="F405" s="76"/>
      <c r="G405" s="76">
        <v>33.0</v>
      </c>
      <c r="H405" s="76">
        <v>28.4</v>
      </c>
      <c r="I405" s="76">
        <v>0.1</v>
      </c>
      <c r="J405" s="76" t="s">
        <v>81</v>
      </c>
      <c r="K405" s="76">
        <v>30.0</v>
      </c>
      <c r="L405" s="76"/>
      <c r="M405" s="76"/>
      <c r="N405" s="76"/>
      <c r="O405" s="76"/>
      <c r="P405" s="77"/>
      <c r="Q405" s="78"/>
      <c r="R405" s="79"/>
      <c r="S405" s="79"/>
      <c r="T405" s="145">
        <f t="shared" si="63"/>
        <v>38.68484051</v>
      </c>
      <c r="U405" s="103">
        <f t="shared" si="1"/>
        <v>35.00484051</v>
      </c>
      <c r="V405" s="145">
        <f t="shared" si="64"/>
        <v>50.29607399</v>
      </c>
      <c r="W405" s="145">
        <f t="shared" si="65"/>
        <v>69.59756047</v>
      </c>
      <c r="X405" s="80"/>
      <c r="Y405" s="81"/>
      <c r="Z405" s="82">
        <v>1.0</v>
      </c>
      <c r="AA405" s="82">
        <v>1.0</v>
      </c>
      <c r="AB405" s="82">
        <v>2.0</v>
      </c>
      <c r="AC405" s="83">
        <v>1.0</v>
      </c>
      <c r="AD405" s="78" t="s">
        <v>279</v>
      </c>
    </row>
    <row r="406" ht="15.75" customHeight="1">
      <c r="A406" s="8" t="s">
        <v>53</v>
      </c>
      <c r="B406" s="9">
        <v>44764.0</v>
      </c>
      <c r="C406" s="10">
        <v>0.375</v>
      </c>
      <c r="D406" s="84">
        <v>0.5</v>
      </c>
      <c r="E406" s="85">
        <v>34.2</v>
      </c>
      <c r="F406" s="86">
        <v>20.8</v>
      </c>
      <c r="G406" s="86">
        <v>28.0</v>
      </c>
      <c r="H406" s="86">
        <v>26.6</v>
      </c>
      <c r="I406" s="86">
        <v>2.4</v>
      </c>
      <c r="J406" s="86" t="s">
        <v>81</v>
      </c>
      <c r="K406" s="86">
        <v>28.6</v>
      </c>
      <c r="L406" s="86">
        <v>0.0</v>
      </c>
      <c r="M406" s="86"/>
      <c r="N406" s="86">
        <v>54.64</v>
      </c>
      <c r="O406" s="86">
        <v>83.9</v>
      </c>
      <c r="P406" s="87"/>
      <c r="Q406" s="102">
        <f>E408</f>
        <v>33.2</v>
      </c>
      <c r="R406" s="103">
        <f>F406</f>
        <v>20.8</v>
      </c>
      <c r="S406" s="103">
        <f>(Q406+R406)/2</f>
        <v>27</v>
      </c>
      <c r="T406" s="103">
        <f t="shared" si="63"/>
        <v>34.82194116</v>
      </c>
      <c r="U406" s="103">
        <f t="shared" si="1"/>
        <v>33.70194116</v>
      </c>
      <c r="V406" s="103">
        <f t="shared" si="64"/>
        <v>37.79562539</v>
      </c>
      <c r="W406" s="103">
        <f t="shared" si="65"/>
        <v>89.16889406</v>
      </c>
      <c r="X406" s="103">
        <f>N404+L406-N406</f>
        <v>6.32</v>
      </c>
      <c r="Y406" s="91"/>
      <c r="Z406" s="92">
        <v>1.0</v>
      </c>
      <c r="AA406" s="92">
        <v>1.0</v>
      </c>
      <c r="AB406" s="92">
        <v>2.0</v>
      </c>
      <c r="AC406" s="93">
        <v>2.0</v>
      </c>
      <c r="AD406" s="88"/>
    </row>
    <row r="407" ht="15.75" customHeight="1">
      <c r="A407" s="4" t="s">
        <v>53</v>
      </c>
      <c r="B407" s="29">
        <v>44764.0</v>
      </c>
      <c r="C407" s="3">
        <v>0.625</v>
      </c>
      <c r="D407" s="74">
        <v>0.75</v>
      </c>
      <c r="E407" s="75">
        <v>32.6</v>
      </c>
      <c r="F407" s="76"/>
      <c r="G407" s="76">
        <v>32.2</v>
      </c>
      <c r="H407" s="76">
        <v>27.2</v>
      </c>
      <c r="I407" s="76">
        <v>2.0</v>
      </c>
      <c r="J407" s="76" t="s">
        <v>81</v>
      </c>
      <c r="K407" s="76">
        <v>27.7</v>
      </c>
      <c r="L407" s="76"/>
      <c r="M407" s="76"/>
      <c r="N407" s="76"/>
      <c r="O407" s="76"/>
      <c r="P407" s="77"/>
      <c r="Q407" s="78"/>
      <c r="R407" s="79"/>
      <c r="S407" s="79"/>
      <c r="T407" s="145">
        <f t="shared" si="63"/>
        <v>36.07043238</v>
      </c>
      <c r="U407" s="103">
        <f t="shared" si="1"/>
        <v>32.07043238</v>
      </c>
      <c r="V407" s="145">
        <f t="shared" si="64"/>
        <v>48.08268417</v>
      </c>
      <c r="W407" s="145">
        <f t="shared" si="65"/>
        <v>66.69850682</v>
      </c>
      <c r="X407" s="80"/>
      <c r="Y407" s="81"/>
      <c r="Z407" s="82">
        <v>1.0</v>
      </c>
      <c r="AA407" s="82">
        <v>1.0</v>
      </c>
      <c r="AB407" s="82">
        <v>2.0</v>
      </c>
      <c r="AC407" s="83">
        <v>2.0</v>
      </c>
      <c r="AD407" s="78"/>
    </row>
    <row r="408" ht="15.75" customHeight="1">
      <c r="A408" s="8" t="s">
        <v>58</v>
      </c>
      <c r="B408" s="9">
        <v>44765.0</v>
      </c>
      <c r="C408" s="10">
        <v>0.375</v>
      </c>
      <c r="D408" s="84">
        <v>0.5</v>
      </c>
      <c r="E408" s="85">
        <v>33.2</v>
      </c>
      <c r="F408" s="86">
        <v>21.2</v>
      </c>
      <c r="G408" s="86">
        <v>30.0</v>
      </c>
      <c r="H408" s="86">
        <v>27.2</v>
      </c>
      <c r="I408" s="86">
        <v>0.8</v>
      </c>
      <c r="J408" s="86" t="s">
        <v>81</v>
      </c>
      <c r="K408" s="86">
        <v>29.4</v>
      </c>
      <c r="L408" s="86">
        <v>0.0</v>
      </c>
      <c r="M408" s="86"/>
      <c r="N408" s="86">
        <v>80.4</v>
      </c>
      <c r="O408" s="86"/>
      <c r="P408" s="87"/>
      <c r="Q408" s="102">
        <f>E410</f>
        <v>35</v>
      </c>
      <c r="R408" s="103">
        <f>F408</f>
        <v>21.2</v>
      </c>
      <c r="S408" s="103">
        <f>(Q408+R408)/2</f>
        <v>28.1</v>
      </c>
      <c r="T408" s="103">
        <f t="shared" si="63"/>
        <v>36.07043238</v>
      </c>
      <c r="U408" s="103">
        <f t="shared" si="1"/>
        <v>33.83043238</v>
      </c>
      <c r="V408" s="103">
        <f t="shared" si="64"/>
        <v>42.42634795</v>
      </c>
      <c r="W408" s="103">
        <f t="shared" si="65"/>
        <v>79.73920457</v>
      </c>
      <c r="X408" s="103">
        <f>O406+L408-N408</f>
        <v>3.5</v>
      </c>
      <c r="Y408" s="91"/>
      <c r="Z408" s="92">
        <v>1.0</v>
      </c>
      <c r="AA408" s="92">
        <v>1.0</v>
      </c>
      <c r="AB408" s="92">
        <v>3.0</v>
      </c>
      <c r="AC408" s="93">
        <v>1.0</v>
      </c>
      <c r="AD408" s="88" t="s">
        <v>298</v>
      </c>
    </row>
    <row r="409" ht="15.75" customHeight="1">
      <c r="A409" s="4" t="s">
        <v>58</v>
      </c>
      <c r="B409" s="29">
        <v>44765.0</v>
      </c>
      <c r="C409" s="3">
        <v>0.625</v>
      </c>
      <c r="D409" s="74">
        <v>0.75</v>
      </c>
      <c r="E409" s="75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7"/>
      <c r="Q409" s="78"/>
      <c r="R409" s="79"/>
      <c r="S409" s="79"/>
      <c r="T409" s="79"/>
      <c r="U409" s="103" t="str">
        <f t="shared" si="1"/>
        <v/>
      </c>
      <c r="V409" s="79"/>
      <c r="W409" s="79"/>
      <c r="X409" s="80"/>
      <c r="Y409" s="81"/>
      <c r="Z409" s="82"/>
      <c r="AA409" s="82"/>
      <c r="AB409" s="82"/>
      <c r="AC409" s="83"/>
      <c r="AD409" s="78"/>
    </row>
    <row r="410" ht="15.75" customHeight="1">
      <c r="A410" s="8" t="s">
        <v>60</v>
      </c>
      <c r="B410" s="9">
        <v>44766.0</v>
      </c>
      <c r="C410" s="10">
        <v>0.375</v>
      </c>
      <c r="D410" s="84">
        <v>0.5</v>
      </c>
      <c r="E410" s="85">
        <v>35.0</v>
      </c>
      <c r="F410" s="86">
        <v>22.4</v>
      </c>
      <c r="G410" s="86">
        <v>30.0</v>
      </c>
      <c r="H410" s="86">
        <v>27.0</v>
      </c>
      <c r="I410" s="86">
        <v>1.5</v>
      </c>
      <c r="J410" s="86" t="s">
        <v>81</v>
      </c>
      <c r="K410" s="86">
        <v>29.5</v>
      </c>
      <c r="L410" s="86">
        <v>0.0</v>
      </c>
      <c r="M410" s="86"/>
      <c r="N410" s="86">
        <v>74.6</v>
      </c>
      <c r="O410" s="86"/>
      <c r="P410" s="87"/>
      <c r="Q410" s="102">
        <f>E412</f>
        <v>34.6</v>
      </c>
      <c r="R410" s="103">
        <f>F410</f>
        <v>22.4</v>
      </c>
      <c r="S410" s="103">
        <f>(Q410+R410)/2</f>
        <v>28.5</v>
      </c>
      <c r="T410" s="103">
        <f>IF(H410="","",6.1078*(10^(((7.5*H410)/(237.3+H410)))))</f>
        <v>35.65000614</v>
      </c>
      <c r="U410" s="103">
        <f t="shared" si="1"/>
        <v>33.25000614</v>
      </c>
      <c r="V410" s="103">
        <f>IF(G410="","",6.1078*(10^(((7.5*G410)/(237.3+G410)))))</f>
        <v>42.42634795</v>
      </c>
      <c r="W410" s="103">
        <f>IF(V410="","",(U410/V410)*100)</f>
        <v>78.3711249</v>
      </c>
      <c r="X410" s="103">
        <f>N408+L410-N410</f>
        <v>5.8</v>
      </c>
      <c r="Y410" s="91"/>
      <c r="Z410" s="92">
        <v>1.0</v>
      </c>
      <c r="AA410" s="92">
        <v>1.0</v>
      </c>
      <c r="AB410" s="92">
        <v>3.0</v>
      </c>
      <c r="AC410" s="93">
        <v>2.0</v>
      </c>
      <c r="AD410" s="88" t="s">
        <v>292</v>
      </c>
    </row>
    <row r="411" ht="15.75" customHeight="1">
      <c r="A411" s="4" t="s">
        <v>60</v>
      </c>
      <c r="B411" s="29">
        <v>44746.0</v>
      </c>
      <c r="C411" s="3">
        <v>0.625</v>
      </c>
      <c r="D411" s="74">
        <v>0.75</v>
      </c>
      <c r="E411" s="75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7"/>
      <c r="Q411" s="78"/>
      <c r="R411" s="79"/>
      <c r="S411" s="79"/>
      <c r="T411" s="79"/>
      <c r="U411" s="103" t="str">
        <f t="shared" si="1"/>
        <v/>
      </c>
      <c r="V411" s="79"/>
      <c r="W411" s="79"/>
      <c r="X411" s="80"/>
      <c r="Y411" s="81"/>
      <c r="Z411" s="82"/>
      <c r="AA411" s="82"/>
      <c r="AB411" s="82"/>
      <c r="AC411" s="83"/>
      <c r="AD411" s="78"/>
    </row>
    <row r="412" ht="15.75" customHeight="1">
      <c r="A412" s="8" t="s">
        <v>64</v>
      </c>
      <c r="B412" s="9">
        <v>44767.0</v>
      </c>
      <c r="C412" s="10">
        <v>0.375</v>
      </c>
      <c r="D412" s="84">
        <v>0.5</v>
      </c>
      <c r="E412" s="85">
        <v>34.6</v>
      </c>
      <c r="F412" s="86">
        <v>22.0</v>
      </c>
      <c r="G412" s="86">
        <v>29.2</v>
      </c>
      <c r="H412" s="86">
        <v>27.0</v>
      </c>
      <c r="I412" s="86">
        <v>2.3</v>
      </c>
      <c r="J412" s="86" t="s">
        <v>81</v>
      </c>
      <c r="K412" s="86">
        <v>29.9</v>
      </c>
      <c r="L412" s="86">
        <v>0.0</v>
      </c>
      <c r="M412" s="86"/>
      <c r="N412" s="86">
        <v>67.22</v>
      </c>
      <c r="O412" s="86">
        <v>79.0</v>
      </c>
      <c r="P412" s="87"/>
      <c r="Q412" s="102">
        <f>E414</f>
        <v>35.4</v>
      </c>
      <c r="R412" s="103">
        <f>F412</f>
        <v>22</v>
      </c>
      <c r="S412" s="103">
        <f>(Q412+R412)/2</f>
        <v>28.7</v>
      </c>
      <c r="T412" s="103">
        <f t="shared" ref="T412:T422" si="66">IF(H412="","",6.1078*(10^(((7.5*H412)/(237.3+H412)))))</f>
        <v>35.65000614</v>
      </c>
      <c r="U412" s="103">
        <f t="shared" si="1"/>
        <v>33.89000614</v>
      </c>
      <c r="V412" s="103">
        <f t="shared" ref="V412:V422" si="67">IF(G412="","",6.1078*(10^(((7.5*G412)/(237.3+G412)))))</f>
        <v>40.51803823</v>
      </c>
      <c r="W412" s="103">
        <f t="shared" ref="W412:W422" si="68">IF(V412="","",(U412/V412)*100)</f>
        <v>83.64177443</v>
      </c>
      <c r="X412" s="103">
        <f>N410+L412-N412</f>
        <v>7.38</v>
      </c>
      <c r="Y412" s="91"/>
      <c r="Z412" s="92">
        <v>1.0</v>
      </c>
      <c r="AA412" s="92">
        <v>1.0</v>
      </c>
      <c r="AB412" s="92">
        <v>1.0</v>
      </c>
      <c r="AC412" s="93">
        <v>2.0</v>
      </c>
      <c r="AD412" s="88" t="s">
        <v>321</v>
      </c>
    </row>
    <row r="413" ht="15.75" customHeight="1">
      <c r="A413" s="4" t="s">
        <v>64</v>
      </c>
      <c r="B413" s="29">
        <v>44767.0</v>
      </c>
      <c r="C413" s="3">
        <v>0.625</v>
      </c>
      <c r="D413" s="74">
        <v>0.75</v>
      </c>
      <c r="E413" s="75">
        <v>35.2</v>
      </c>
      <c r="F413" s="76"/>
      <c r="G413" s="76">
        <v>34.6</v>
      </c>
      <c r="H413" s="76">
        <v>28.8</v>
      </c>
      <c r="I413" s="76">
        <v>1.8</v>
      </c>
      <c r="J413" s="76" t="s">
        <v>61</v>
      </c>
      <c r="K413" s="76">
        <v>31.2</v>
      </c>
      <c r="L413" s="76"/>
      <c r="M413" s="76"/>
      <c r="N413" s="76"/>
      <c r="O413" s="76"/>
      <c r="P413" s="77"/>
      <c r="Q413" s="78"/>
      <c r="R413" s="79"/>
      <c r="S413" s="79"/>
      <c r="T413" s="145">
        <f t="shared" si="66"/>
        <v>39.59220806</v>
      </c>
      <c r="U413" s="103">
        <f t="shared" si="1"/>
        <v>34.95220806</v>
      </c>
      <c r="V413" s="145">
        <f t="shared" si="67"/>
        <v>54.98950443</v>
      </c>
      <c r="W413" s="145">
        <f t="shared" si="68"/>
        <v>63.56159857</v>
      </c>
      <c r="X413" s="80"/>
      <c r="Y413" s="81"/>
      <c r="Z413" s="82"/>
      <c r="AA413" s="82"/>
      <c r="AB413" s="82"/>
      <c r="AC413" s="83"/>
      <c r="AD413" s="78"/>
    </row>
    <row r="414" ht="15.75" customHeight="1">
      <c r="A414" s="8" t="s">
        <v>68</v>
      </c>
      <c r="B414" s="9">
        <v>44768.0</v>
      </c>
      <c r="C414" s="10">
        <v>0.375</v>
      </c>
      <c r="D414" s="84">
        <v>0.5</v>
      </c>
      <c r="E414" s="85">
        <v>35.4</v>
      </c>
      <c r="F414" s="86">
        <v>21.8</v>
      </c>
      <c r="G414" s="86">
        <v>28.0</v>
      </c>
      <c r="H414" s="86">
        <v>26.4</v>
      </c>
      <c r="I414" s="86">
        <v>2.0</v>
      </c>
      <c r="J414" s="86" t="s">
        <v>81</v>
      </c>
      <c r="K414" s="86">
        <v>28.9</v>
      </c>
      <c r="L414" s="86">
        <v>0.0</v>
      </c>
      <c r="M414" s="86"/>
      <c r="N414" s="86">
        <v>74.68</v>
      </c>
      <c r="O414" s="86"/>
      <c r="P414" s="87"/>
      <c r="Q414" s="102">
        <f>E416</f>
        <v>34.6</v>
      </c>
      <c r="R414" s="103">
        <f>F414</f>
        <v>21.8</v>
      </c>
      <c r="S414" s="103">
        <f>(Q414+R414)/2</f>
        <v>28.2</v>
      </c>
      <c r="T414" s="103">
        <f t="shared" si="66"/>
        <v>34.41422945</v>
      </c>
      <c r="U414" s="103">
        <f t="shared" si="1"/>
        <v>33.13422945</v>
      </c>
      <c r="V414" s="103">
        <f t="shared" si="67"/>
        <v>37.79562539</v>
      </c>
      <c r="W414" s="103">
        <f t="shared" si="68"/>
        <v>87.66683738</v>
      </c>
      <c r="X414" s="103">
        <f>O412+L414-N414</f>
        <v>4.32</v>
      </c>
      <c r="Y414" s="91"/>
      <c r="Z414" s="92">
        <v>1.0</v>
      </c>
      <c r="AA414" s="92">
        <v>1.0</v>
      </c>
      <c r="AB414" s="92">
        <v>3.0</v>
      </c>
      <c r="AC414" s="93">
        <v>2.0</v>
      </c>
      <c r="AD414" s="88" t="s">
        <v>310</v>
      </c>
    </row>
    <row r="415" ht="15.75" customHeight="1">
      <c r="A415" s="4" t="s">
        <v>68</v>
      </c>
      <c r="B415" s="29">
        <v>44768.0</v>
      </c>
      <c r="C415" s="3">
        <v>0.625</v>
      </c>
      <c r="D415" s="74">
        <v>0.75</v>
      </c>
      <c r="E415" s="75">
        <v>34.5</v>
      </c>
      <c r="F415" s="76"/>
      <c r="G415" s="76">
        <v>33.6</v>
      </c>
      <c r="H415" s="76">
        <v>28.4</v>
      </c>
      <c r="I415" s="76">
        <v>1.3</v>
      </c>
      <c r="J415" s="76" t="s">
        <v>81</v>
      </c>
      <c r="K415" s="76">
        <v>30.5</v>
      </c>
      <c r="L415" s="76"/>
      <c r="M415" s="76"/>
      <c r="N415" s="76"/>
      <c r="O415" s="76"/>
      <c r="P415" s="77"/>
      <c r="Q415" s="78"/>
      <c r="R415" s="79"/>
      <c r="S415" s="79"/>
      <c r="T415" s="145">
        <f t="shared" si="66"/>
        <v>38.68484051</v>
      </c>
      <c r="U415" s="103">
        <f t="shared" si="1"/>
        <v>34.52484051</v>
      </c>
      <c r="V415" s="145">
        <f t="shared" si="67"/>
        <v>52.01365417</v>
      </c>
      <c r="W415" s="145">
        <f t="shared" si="68"/>
        <v>66.3764949</v>
      </c>
      <c r="X415" s="80"/>
      <c r="Y415" s="81"/>
      <c r="Z415" s="82">
        <v>1.0</v>
      </c>
      <c r="AA415" s="82">
        <v>1.0</v>
      </c>
      <c r="AB415" s="82">
        <v>2.0</v>
      </c>
      <c r="AC415" s="83">
        <v>2.0</v>
      </c>
      <c r="AD415" s="78" t="s">
        <v>298</v>
      </c>
    </row>
    <row r="416" ht="15.75" customHeight="1">
      <c r="A416" s="8" t="s">
        <v>38</v>
      </c>
      <c r="B416" s="9">
        <v>44769.0</v>
      </c>
      <c r="C416" s="10">
        <v>0.375</v>
      </c>
      <c r="D416" s="84">
        <v>0.5</v>
      </c>
      <c r="E416" s="85">
        <v>34.6</v>
      </c>
      <c r="F416" s="86">
        <v>21.2</v>
      </c>
      <c r="G416" s="86">
        <v>28.4</v>
      </c>
      <c r="H416" s="86">
        <v>26.6</v>
      </c>
      <c r="I416" s="86">
        <v>1.7</v>
      </c>
      <c r="J416" s="86" t="s">
        <v>81</v>
      </c>
      <c r="K416" s="86">
        <v>29.8</v>
      </c>
      <c r="L416" s="86">
        <v>0.0</v>
      </c>
      <c r="M416" s="86"/>
      <c r="N416" s="86">
        <v>67.4</v>
      </c>
      <c r="O416" s="86"/>
      <c r="P416" s="87"/>
      <c r="Q416" s="102">
        <f>E418</f>
        <v>36</v>
      </c>
      <c r="R416" s="103">
        <f>F416</f>
        <v>21.2</v>
      </c>
      <c r="S416" s="103">
        <f>(Q416+R416)/2</f>
        <v>28.6</v>
      </c>
      <c r="T416" s="103">
        <f t="shared" si="66"/>
        <v>34.82194116</v>
      </c>
      <c r="U416" s="103">
        <f t="shared" si="1"/>
        <v>33.38194116</v>
      </c>
      <c r="V416" s="103">
        <f t="shared" si="67"/>
        <v>38.68484051</v>
      </c>
      <c r="W416" s="103">
        <f t="shared" si="68"/>
        <v>86.29204807</v>
      </c>
      <c r="X416" s="103">
        <f>N414+L416-N416</f>
        <v>7.28</v>
      </c>
      <c r="Y416" s="91"/>
      <c r="Z416" s="92">
        <v>1.0</v>
      </c>
      <c r="AA416" s="92">
        <v>1.0</v>
      </c>
      <c r="AB416" s="92">
        <v>1.0</v>
      </c>
      <c r="AC416" s="93">
        <v>2.0</v>
      </c>
      <c r="AD416" s="88" t="s">
        <v>292</v>
      </c>
    </row>
    <row r="417" ht="15.75" customHeight="1">
      <c r="A417" s="4" t="s">
        <v>38</v>
      </c>
      <c r="B417" s="29">
        <v>44769.0</v>
      </c>
      <c r="C417" s="3">
        <v>0.625</v>
      </c>
      <c r="D417" s="74">
        <v>0.75</v>
      </c>
      <c r="E417" s="75">
        <v>33.8</v>
      </c>
      <c r="F417" s="76"/>
      <c r="G417" s="76">
        <v>33.6</v>
      </c>
      <c r="H417" s="76">
        <v>28.0</v>
      </c>
      <c r="I417" s="76">
        <v>1.2</v>
      </c>
      <c r="J417" s="76" t="s">
        <v>225</v>
      </c>
      <c r="K417" s="76">
        <v>29.5</v>
      </c>
      <c r="L417" s="76"/>
      <c r="M417" s="76"/>
      <c r="N417" s="76"/>
      <c r="O417" s="76"/>
      <c r="P417" s="77"/>
      <c r="Q417" s="78"/>
      <c r="R417" s="79"/>
      <c r="S417" s="79"/>
      <c r="T417" s="145">
        <f t="shared" si="66"/>
        <v>37.79562539</v>
      </c>
      <c r="U417" s="103">
        <f t="shared" si="1"/>
        <v>33.31562539</v>
      </c>
      <c r="V417" s="145">
        <f t="shared" si="67"/>
        <v>52.01365417</v>
      </c>
      <c r="W417" s="145">
        <f t="shared" si="68"/>
        <v>64.05169167</v>
      </c>
      <c r="X417" s="80"/>
      <c r="Y417" s="81"/>
      <c r="Z417" s="82">
        <v>1.0</v>
      </c>
      <c r="AA417" s="82">
        <v>1.0</v>
      </c>
      <c r="AB417" s="82">
        <v>2.0</v>
      </c>
      <c r="AC417" s="83">
        <v>2.0</v>
      </c>
      <c r="AD417" s="78" t="s">
        <v>283</v>
      </c>
    </row>
    <row r="418" ht="15.75" customHeight="1">
      <c r="A418" s="8" t="s">
        <v>48</v>
      </c>
      <c r="B418" s="9">
        <v>44770.0</v>
      </c>
      <c r="C418" s="10">
        <v>0.375</v>
      </c>
      <c r="D418" s="84">
        <v>0.5</v>
      </c>
      <c r="E418" s="85">
        <v>36.0</v>
      </c>
      <c r="F418" s="86">
        <v>21.4</v>
      </c>
      <c r="G418" s="86">
        <v>27.9</v>
      </c>
      <c r="H418" s="86">
        <v>25.6</v>
      </c>
      <c r="I418" s="86">
        <v>2.2</v>
      </c>
      <c r="J418" s="86" t="s">
        <v>81</v>
      </c>
      <c r="K418" s="86">
        <v>28.5</v>
      </c>
      <c r="L418" s="86">
        <v>0.0</v>
      </c>
      <c r="M418" s="86"/>
      <c r="N418" s="86">
        <v>61.88</v>
      </c>
      <c r="O418" s="86"/>
      <c r="P418" s="87"/>
      <c r="Q418" s="102">
        <f>E420</f>
        <v>34.2</v>
      </c>
      <c r="R418" s="103">
        <f>F418</f>
        <v>21.4</v>
      </c>
      <c r="S418" s="103">
        <f>(Q418+R418)/2</f>
        <v>27.8</v>
      </c>
      <c r="T418" s="103">
        <f t="shared" si="66"/>
        <v>32.82468122</v>
      </c>
      <c r="U418" s="103">
        <f t="shared" si="1"/>
        <v>30.98468122</v>
      </c>
      <c r="V418" s="103">
        <f t="shared" si="67"/>
        <v>37.57612198</v>
      </c>
      <c r="W418" s="103">
        <f t="shared" si="68"/>
        <v>82.4584326</v>
      </c>
      <c r="X418" s="103">
        <f>N416+L418-N418</f>
        <v>5.52</v>
      </c>
      <c r="Y418" s="91"/>
      <c r="Z418" s="92">
        <v>1.0</v>
      </c>
      <c r="AA418" s="92">
        <v>2.0</v>
      </c>
      <c r="AB418" s="92">
        <v>1.0</v>
      </c>
      <c r="AC418" s="93">
        <v>3.0</v>
      </c>
      <c r="AD418" s="88" t="s">
        <v>317</v>
      </c>
    </row>
    <row r="419" ht="15.75" customHeight="1">
      <c r="A419" s="4" t="s">
        <v>48</v>
      </c>
      <c r="B419" s="139" t="s">
        <v>339</v>
      </c>
      <c r="C419" s="3">
        <v>0.625</v>
      </c>
      <c r="D419" s="74">
        <v>0.75</v>
      </c>
      <c r="E419" s="75">
        <v>33.6</v>
      </c>
      <c r="F419" s="76"/>
      <c r="G419" s="76">
        <v>33.2</v>
      </c>
      <c r="H419" s="76">
        <v>27.8</v>
      </c>
      <c r="I419" s="76">
        <v>2.7</v>
      </c>
      <c r="J419" s="76" t="s">
        <v>81</v>
      </c>
      <c r="K419" s="76">
        <v>31.8</v>
      </c>
      <c r="L419" s="76"/>
      <c r="M419" s="76"/>
      <c r="N419" s="76"/>
      <c r="O419" s="76"/>
      <c r="P419" s="77"/>
      <c r="Q419" s="78"/>
      <c r="R419" s="79"/>
      <c r="S419" s="79"/>
      <c r="T419" s="145">
        <f t="shared" si="66"/>
        <v>37.3577292</v>
      </c>
      <c r="U419" s="103">
        <f t="shared" si="1"/>
        <v>33.0377292</v>
      </c>
      <c r="V419" s="145">
        <f t="shared" si="67"/>
        <v>50.86304633</v>
      </c>
      <c r="W419" s="145">
        <f t="shared" si="68"/>
        <v>64.95428722</v>
      </c>
      <c r="X419" s="80"/>
      <c r="Y419" s="81"/>
      <c r="Z419" s="82"/>
      <c r="AA419" s="82"/>
      <c r="AB419" s="82"/>
      <c r="AC419" s="83"/>
      <c r="AD419" s="78"/>
    </row>
    <row r="420" ht="15.75" customHeight="1">
      <c r="A420" s="8" t="s">
        <v>53</v>
      </c>
      <c r="B420" s="9">
        <v>44771.0</v>
      </c>
      <c r="C420" s="10">
        <v>0.375</v>
      </c>
      <c r="D420" s="84">
        <v>0.5</v>
      </c>
      <c r="E420" s="85">
        <v>34.2</v>
      </c>
      <c r="F420" s="86">
        <v>20.2</v>
      </c>
      <c r="G420" s="86">
        <v>29.0</v>
      </c>
      <c r="H420" s="86">
        <v>26.8</v>
      </c>
      <c r="I420" s="86">
        <v>1.8</v>
      </c>
      <c r="J420" s="86" t="s">
        <v>81</v>
      </c>
      <c r="K420" s="86">
        <v>28.9</v>
      </c>
      <c r="L420" s="86">
        <v>0.0</v>
      </c>
      <c r="M420" s="86"/>
      <c r="N420" s="86">
        <v>57.43</v>
      </c>
      <c r="O420" s="86"/>
      <c r="P420" s="87"/>
      <c r="Q420" s="102">
        <f>E422</f>
        <v>33.4</v>
      </c>
      <c r="R420" s="103">
        <f>F420</f>
        <v>20.2</v>
      </c>
      <c r="S420" s="103">
        <f>(Q420+R420)/2</f>
        <v>26.8</v>
      </c>
      <c r="T420" s="103">
        <f t="shared" si="66"/>
        <v>35.23385461</v>
      </c>
      <c r="U420" s="103">
        <f t="shared" si="1"/>
        <v>33.47385461</v>
      </c>
      <c r="V420" s="103">
        <f t="shared" si="67"/>
        <v>40.05279577</v>
      </c>
      <c r="W420" s="103">
        <f t="shared" si="68"/>
        <v>83.57432724</v>
      </c>
      <c r="X420" s="103">
        <f>N418+L420-N420</f>
        <v>4.45</v>
      </c>
      <c r="Y420" s="91"/>
      <c r="Z420" s="92">
        <v>1.0</v>
      </c>
      <c r="AA420" s="92">
        <v>1.0</v>
      </c>
      <c r="AB420" s="92">
        <v>2.0</v>
      </c>
      <c r="AC420" s="93">
        <v>1.0</v>
      </c>
      <c r="AD420" s="88" t="s">
        <v>321</v>
      </c>
    </row>
    <row r="421" ht="15.75" customHeight="1">
      <c r="A421" s="4" t="s">
        <v>53</v>
      </c>
      <c r="B421" s="29">
        <v>44771.0</v>
      </c>
      <c r="C421" s="3">
        <v>0.625</v>
      </c>
      <c r="D421" s="74">
        <v>0.75</v>
      </c>
      <c r="E421" s="75">
        <v>33.6</v>
      </c>
      <c r="F421" s="76"/>
      <c r="G421" s="76">
        <v>29.8</v>
      </c>
      <c r="H421" s="76">
        <v>27.4</v>
      </c>
      <c r="I421" s="76">
        <v>0.2</v>
      </c>
      <c r="J421" s="76" t="s">
        <v>81</v>
      </c>
      <c r="K421" s="76">
        <v>29.1</v>
      </c>
      <c r="L421" s="76"/>
      <c r="M421" s="76"/>
      <c r="N421" s="76"/>
      <c r="O421" s="76"/>
      <c r="P421" s="77"/>
      <c r="Q421" s="78"/>
      <c r="R421" s="79"/>
      <c r="S421" s="79"/>
      <c r="T421" s="145">
        <f t="shared" si="66"/>
        <v>36.49517019</v>
      </c>
      <c r="U421" s="103">
        <f t="shared" si="1"/>
        <v>34.57517019</v>
      </c>
      <c r="V421" s="145">
        <f t="shared" si="67"/>
        <v>41.94208964</v>
      </c>
      <c r="W421" s="145">
        <f t="shared" si="68"/>
        <v>82.43549733</v>
      </c>
      <c r="X421" s="80"/>
      <c r="Y421" s="81"/>
      <c r="Z421" s="82">
        <v>1.0</v>
      </c>
      <c r="AA421" s="82">
        <v>1.0</v>
      </c>
      <c r="AB421" s="82">
        <v>1.0</v>
      </c>
      <c r="AC421" s="83">
        <v>3.0</v>
      </c>
      <c r="AD421" s="78" t="s">
        <v>310</v>
      </c>
    </row>
    <row r="422" ht="15.75" customHeight="1">
      <c r="A422" s="8" t="s">
        <v>58</v>
      </c>
      <c r="B422" s="9">
        <v>44772.0</v>
      </c>
      <c r="C422" s="10">
        <v>0.375</v>
      </c>
      <c r="D422" s="84">
        <v>0.5</v>
      </c>
      <c r="E422" s="85">
        <v>33.4</v>
      </c>
      <c r="F422" s="86">
        <v>21.6</v>
      </c>
      <c r="G422" s="86">
        <v>29.0</v>
      </c>
      <c r="H422" s="86">
        <v>26.8</v>
      </c>
      <c r="I422" s="86">
        <v>3.2</v>
      </c>
      <c r="J422" s="86" t="s">
        <v>61</v>
      </c>
      <c r="K422" s="86">
        <v>28.2</v>
      </c>
      <c r="L422" s="86">
        <v>0.25</v>
      </c>
      <c r="M422" s="86"/>
      <c r="N422" s="86">
        <v>53.08</v>
      </c>
      <c r="O422" s="86">
        <v>62.0</v>
      </c>
      <c r="P422" s="87"/>
      <c r="Q422" s="102">
        <f>E424</f>
        <v>33.2</v>
      </c>
      <c r="R422" s="103">
        <f>F422</f>
        <v>21.6</v>
      </c>
      <c r="S422" s="103">
        <f>(Q422+R422)/2</f>
        <v>27.4</v>
      </c>
      <c r="T422" s="103">
        <f t="shared" si="66"/>
        <v>35.23385461</v>
      </c>
      <c r="U422" s="103">
        <f t="shared" si="1"/>
        <v>33.47385461</v>
      </c>
      <c r="V422" s="103">
        <f t="shared" si="67"/>
        <v>40.05279577</v>
      </c>
      <c r="W422" s="103">
        <f t="shared" si="68"/>
        <v>83.57432724</v>
      </c>
      <c r="X422" s="103">
        <f>N420+L422-N422</f>
        <v>4.6</v>
      </c>
      <c r="Y422" s="91"/>
      <c r="Z422" s="92">
        <v>1.0</v>
      </c>
      <c r="AA422" s="92">
        <v>1.0</v>
      </c>
      <c r="AB422" s="92">
        <v>2.0</v>
      </c>
      <c r="AC422" s="93">
        <v>2.0</v>
      </c>
      <c r="AD422" s="88" t="s">
        <v>279</v>
      </c>
    </row>
    <row r="423" ht="15.75" customHeight="1">
      <c r="A423" s="4" t="s">
        <v>58</v>
      </c>
      <c r="B423" s="29">
        <v>44772.0</v>
      </c>
      <c r="C423" s="3">
        <v>0.625</v>
      </c>
      <c r="D423" s="74">
        <v>0.75</v>
      </c>
      <c r="E423" s="75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7"/>
      <c r="Q423" s="78"/>
      <c r="R423" s="79"/>
      <c r="S423" s="79"/>
      <c r="T423" s="79"/>
      <c r="U423" s="103" t="str">
        <f t="shared" si="1"/>
        <v/>
      </c>
      <c r="V423" s="79"/>
      <c r="W423" s="79"/>
      <c r="X423" s="80"/>
      <c r="Y423" s="81"/>
      <c r="Z423" s="82"/>
      <c r="AA423" s="82"/>
      <c r="AB423" s="82"/>
      <c r="AC423" s="83"/>
      <c r="AD423" s="78"/>
    </row>
    <row r="424" ht="15.75" customHeight="1">
      <c r="A424" s="8" t="s">
        <v>60</v>
      </c>
      <c r="B424" s="9">
        <v>44773.0</v>
      </c>
      <c r="C424" s="10">
        <v>0.375</v>
      </c>
      <c r="D424" s="84">
        <v>0.5</v>
      </c>
      <c r="E424" s="85">
        <v>33.2</v>
      </c>
      <c r="F424" s="86">
        <v>20.8</v>
      </c>
      <c r="G424" s="86">
        <v>28.8</v>
      </c>
      <c r="H424" s="86">
        <v>26.6</v>
      </c>
      <c r="I424" s="86">
        <v>1.8</v>
      </c>
      <c r="J424" s="86" t="s">
        <v>81</v>
      </c>
      <c r="K424" s="86">
        <v>28.9</v>
      </c>
      <c r="L424" s="86">
        <v>5.5</v>
      </c>
      <c r="M424" s="86"/>
      <c r="N424" s="86">
        <v>64.53</v>
      </c>
      <c r="O424" s="86"/>
      <c r="P424" s="87"/>
      <c r="Q424" s="102">
        <f>E426</f>
        <v>33.4</v>
      </c>
      <c r="R424" s="103">
        <f>F424</f>
        <v>20.8</v>
      </c>
      <c r="S424" s="103">
        <f>(Q424+R424)/2</f>
        <v>27.1</v>
      </c>
      <c r="T424" s="103">
        <f>IF(H424="","",6.1078*(10^(((7.5*H424)/(237.3+H424)))))</f>
        <v>34.82194116</v>
      </c>
      <c r="U424" s="103">
        <f t="shared" si="1"/>
        <v>33.06194116</v>
      </c>
      <c r="V424" s="103">
        <f>IF(G424="","",6.1078*(10^(((7.5*G424)/(237.3+G424)))))</f>
        <v>39.59220806</v>
      </c>
      <c r="W424" s="103">
        <f>IF(V424="","",(U424/V424)*100)</f>
        <v>83.5061816</v>
      </c>
      <c r="X424" s="103">
        <f>O422+L424-N424</f>
        <v>2.97</v>
      </c>
      <c r="Y424" s="91"/>
      <c r="Z424" s="92">
        <v>1.0</v>
      </c>
      <c r="AA424" s="92">
        <v>1.0</v>
      </c>
      <c r="AB424" s="92">
        <v>1.0</v>
      </c>
      <c r="AC424" s="93">
        <v>2.0</v>
      </c>
      <c r="AD424" s="88" t="s">
        <v>292</v>
      </c>
    </row>
    <row r="425" ht="15.75" customHeight="1">
      <c r="A425" s="4" t="s">
        <v>60</v>
      </c>
      <c r="B425" s="29">
        <v>44773.0</v>
      </c>
      <c r="C425" s="3">
        <v>0.625</v>
      </c>
      <c r="D425" s="74">
        <v>0.75</v>
      </c>
      <c r="E425" s="75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7"/>
      <c r="Q425" s="78"/>
      <c r="R425" s="79"/>
      <c r="S425" s="79"/>
      <c r="T425" s="79"/>
      <c r="U425" s="103" t="str">
        <f t="shared" si="1"/>
        <v/>
      </c>
      <c r="V425" s="79"/>
      <c r="W425" s="79"/>
      <c r="X425" s="80"/>
      <c r="Y425" s="81"/>
      <c r="Z425" s="82"/>
      <c r="AA425" s="82"/>
      <c r="AB425" s="82"/>
      <c r="AC425" s="83"/>
      <c r="AD425" s="78"/>
    </row>
    <row r="426" ht="15.75" customHeight="1">
      <c r="A426" s="8" t="s">
        <v>64</v>
      </c>
      <c r="B426" s="9">
        <v>44774.0</v>
      </c>
      <c r="C426" s="10">
        <v>0.375</v>
      </c>
      <c r="D426" s="84">
        <v>0.5</v>
      </c>
      <c r="E426" s="85">
        <v>33.4</v>
      </c>
      <c r="F426" s="86">
        <v>21.8</v>
      </c>
      <c r="G426" s="86">
        <v>26.4</v>
      </c>
      <c r="H426" s="86">
        <v>25.0</v>
      </c>
      <c r="I426" s="86">
        <v>0.7</v>
      </c>
      <c r="J426" s="86" t="s">
        <v>81</v>
      </c>
      <c r="K426" s="86">
        <v>28.7</v>
      </c>
      <c r="L426" s="86">
        <v>3.5</v>
      </c>
      <c r="M426" s="86"/>
      <c r="N426" s="86">
        <v>64.58</v>
      </c>
      <c r="O426" s="86"/>
      <c r="P426" s="87"/>
      <c r="Q426" s="102">
        <f>E428</f>
        <v>34.2</v>
      </c>
      <c r="R426" s="103">
        <f>F426</f>
        <v>21.8</v>
      </c>
      <c r="S426" s="103">
        <f>(Q426+R426)/2</f>
        <v>28</v>
      </c>
      <c r="T426" s="103">
        <f t="shared" ref="T426:T438" si="69">IF(H426="","",6.1078*(10^(((7.5*H426)/(237.3+H426)))))</f>
        <v>31.67489286</v>
      </c>
      <c r="U426" s="103">
        <f t="shared" si="1"/>
        <v>30.55489286</v>
      </c>
      <c r="V426" s="103">
        <f t="shared" ref="V426:V438" si="70">IF(G426="","",6.1078*(10^(((7.5*G426)/(237.3+G426)))))</f>
        <v>34.41422945</v>
      </c>
      <c r="W426" s="103">
        <f t="shared" ref="W426:W438" si="71">IF(V426="","",(U426/V426)*100)</f>
        <v>88.78563707</v>
      </c>
      <c r="X426" s="103">
        <f>N424+L426-N426</f>
        <v>3.45</v>
      </c>
      <c r="Y426" s="91"/>
      <c r="Z426" s="92">
        <v>1.0</v>
      </c>
      <c r="AA426" s="92">
        <v>1.0</v>
      </c>
      <c r="AB426" s="92">
        <v>1.0</v>
      </c>
      <c r="AC426" s="93">
        <v>2.0</v>
      </c>
      <c r="AD426" s="88" t="s">
        <v>342</v>
      </c>
    </row>
    <row r="427" ht="15.75" customHeight="1">
      <c r="A427" s="4" t="s">
        <v>64</v>
      </c>
      <c r="B427" s="29">
        <v>44774.0</v>
      </c>
      <c r="C427" s="3">
        <v>0.625</v>
      </c>
      <c r="D427" s="74">
        <v>0.75</v>
      </c>
      <c r="E427" s="75">
        <v>33.0</v>
      </c>
      <c r="F427" s="76"/>
      <c r="G427" s="76">
        <v>32.6</v>
      </c>
      <c r="H427" s="76">
        <v>28.0</v>
      </c>
      <c r="I427" s="76">
        <v>1.7</v>
      </c>
      <c r="J427" s="76" t="s">
        <v>81</v>
      </c>
      <c r="K427" s="76">
        <v>29.9</v>
      </c>
      <c r="L427" s="76"/>
      <c r="M427" s="76"/>
      <c r="N427" s="76"/>
      <c r="O427" s="76"/>
      <c r="P427" s="77"/>
      <c r="Q427" s="79"/>
      <c r="R427" s="79"/>
      <c r="S427" s="79"/>
      <c r="T427" s="145">
        <f t="shared" si="69"/>
        <v>37.79562539</v>
      </c>
      <c r="U427" s="103">
        <f t="shared" si="1"/>
        <v>34.11562539</v>
      </c>
      <c r="V427" s="145">
        <f t="shared" si="70"/>
        <v>49.17856797</v>
      </c>
      <c r="W427" s="145">
        <f t="shared" si="71"/>
        <v>69.3709207</v>
      </c>
      <c r="X427" s="80"/>
      <c r="Y427" s="81"/>
      <c r="Z427" s="82">
        <v>1.0</v>
      </c>
      <c r="AA427" s="82">
        <v>1.0</v>
      </c>
      <c r="AB427" s="82">
        <v>1.0</v>
      </c>
      <c r="AC427" s="83">
        <v>2.0</v>
      </c>
      <c r="AD427" s="78" t="s">
        <v>310</v>
      </c>
    </row>
    <row r="428" ht="15.75" customHeight="1">
      <c r="A428" s="8" t="s">
        <v>68</v>
      </c>
      <c r="B428" s="9">
        <v>44775.0</v>
      </c>
      <c r="C428" s="10">
        <v>0.375</v>
      </c>
      <c r="D428" s="84">
        <v>0.5</v>
      </c>
      <c r="E428" s="85">
        <v>34.2</v>
      </c>
      <c r="F428" s="86">
        <v>20.2</v>
      </c>
      <c r="G428" s="86">
        <v>28.6</v>
      </c>
      <c r="H428" s="86">
        <v>26.6</v>
      </c>
      <c r="I428" s="86">
        <v>2.8</v>
      </c>
      <c r="J428" s="86" t="s">
        <v>61</v>
      </c>
      <c r="K428" s="86">
        <v>31.3</v>
      </c>
      <c r="L428" s="86">
        <v>2.5</v>
      </c>
      <c r="M428" s="86"/>
      <c r="N428" s="86">
        <v>64.88</v>
      </c>
      <c r="O428" s="86"/>
      <c r="P428" s="87"/>
      <c r="Q428" s="102">
        <f>E430</f>
        <v>32.5</v>
      </c>
      <c r="R428" s="103">
        <f>F428</f>
        <v>20.2</v>
      </c>
      <c r="S428" s="103">
        <f>(Q428+R428)/2</f>
        <v>26.35</v>
      </c>
      <c r="T428" s="103">
        <f t="shared" si="69"/>
        <v>34.82194116</v>
      </c>
      <c r="U428" s="103">
        <f t="shared" si="1"/>
        <v>33.22194116</v>
      </c>
      <c r="V428" s="103">
        <f t="shared" si="70"/>
        <v>39.13623594</v>
      </c>
      <c r="W428" s="103">
        <f t="shared" si="71"/>
        <v>84.88793152</v>
      </c>
      <c r="X428" s="103">
        <f>N426+L428-N428</f>
        <v>2.2</v>
      </c>
      <c r="Y428" s="91"/>
      <c r="Z428" s="92">
        <v>1.0</v>
      </c>
      <c r="AA428" s="92">
        <v>1.0</v>
      </c>
      <c r="AB428" s="92">
        <v>1.0</v>
      </c>
      <c r="AC428" s="93">
        <v>3.0</v>
      </c>
      <c r="AD428" s="88" t="s">
        <v>313</v>
      </c>
    </row>
    <row r="429" ht="15.75" customHeight="1">
      <c r="A429" s="4" t="s">
        <v>68</v>
      </c>
      <c r="B429" s="141">
        <v>44775.0</v>
      </c>
      <c r="C429" s="3">
        <v>0.625</v>
      </c>
      <c r="D429" s="74">
        <v>0.75</v>
      </c>
      <c r="E429" s="75">
        <v>32.4</v>
      </c>
      <c r="F429" s="76"/>
      <c r="G429" s="76">
        <v>32.0</v>
      </c>
      <c r="H429" s="76">
        <v>27.0</v>
      </c>
      <c r="I429" s="76">
        <v>3.2</v>
      </c>
      <c r="J429" s="76" t="s">
        <v>81</v>
      </c>
      <c r="K429" s="76">
        <v>30.1</v>
      </c>
      <c r="L429" s="76"/>
      <c r="M429" s="76"/>
      <c r="N429" s="76"/>
      <c r="O429" s="76"/>
      <c r="P429" s="77"/>
      <c r="Q429" s="78"/>
      <c r="R429" s="79"/>
      <c r="S429" s="79"/>
      <c r="T429" s="145">
        <f t="shared" si="69"/>
        <v>35.65000614</v>
      </c>
      <c r="U429" s="103">
        <f t="shared" si="1"/>
        <v>31.65000614</v>
      </c>
      <c r="V429" s="145">
        <f t="shared" si="70"/>
        <v>47.54274065</v>
      </c>
      <c r="W429" s="145">
        <f t="shared" si="71"/>
        <v>66.57169045</v>
      </c>
      <c r="X429" s="80"/>
      <c r="Y429" s="81"/>
      <c r="Z429" s="82"/>
      <c r="AA429" s="82"/>
      <c r="AB429" s="82"/>
      <c r="AC429" s="83"/>
      <c r="AD429" s="78"/>
    </row>
    <row r="430" ht="15.75" customHeight="1">
      <c r="A430" s="8" t="s">
        <v>38</v>
      </c>
      <c r="B430" s="9">
        <v>44776.0</v>
      </c>
      <c r="C430" s="10">
        <v>0.375</v>
      </c>
      <c r="D430" s="84">
        <v>0.5</v>
      </c>
      <c r="E430" s="85">
        <v>32.5</v>
      </c>
      <c r="F430" s="86">
        <v>21.0</v>
      </c>
      <c r="G430" s="86">
        <v>28.8</v>
      </c>
      <c r="H430" s="86">
        <v>26.0</v>
      </c>
      <c r="I430" s="86">
        <v>2.5</v>
      </c>
      <c r="J430" s="86" t="s">
        <v>81</v>
      </c>
      <c r="K430" s="86">
        <v>29.2</v>
      </c>
      <c r="L430" s="86">
        <v>0.0</v>
      </c>
      <c r="M430" s="86"/>
      <c r="N430" s="86">
        <v>54.38</v>
      </c>
      <c r="O430" s="86"/>
      <c r="P430" s="87"/>
      <c r="Q430" s="102">
        <f>E432</f>
        <v>33.8</v>
      </c>
      <c r="R430" s="103">
        <f>F430</f>
        <v>21</v>
      </c>
      <c r="S430" s="103">
        <f>(Q430+R430)/2</f>
        <v>27.4</v>
      </c>
      <c r="T430" s="103">
        <f t="shared" si="69"/>
        <v>33.61126698</v>
      </c>
      <c r="U430" s="103">
        <f t="shared" si="1"/>
        <v>31.37126698</v>
      </c>
      <c r="V430" s="103">
        <f t="shared" si="70"/>
        <v>39.59220806</v>
      </c>
      <c r="W430" s="103">
        <f t="shared" si="71"/>
        <v>79.23596212</v>
      </c>
      <c r="X430" s="103">
        <v>4.5</v>
      </c>
      <c r="Y430" s="91"/>
      <c r="Z430" s="92">
        <v>1.0</v>
      </c>
      <c r="AA430" s="92">
        <v>1.0</v>
      </c>
      <c r="AB430" s="92">
        <v>1.0</v>
      </c>
      <c r="AC430" s="93">
        <v>2.0</v>
      </c>
      <c r="AD430" s="88" t="s">
        <v>292</v>
      </c>
    </row>
    <row r="431" ht="15.75" customHeight="1">
      <c r="A431" s="4" t="s">
        <v>38</v>
      </c>
      <c r="B431" s="29">
        <v>44776.0</v>
      </c>
      <c r="C431" s="3">
        <v>0.625</v>
      </c>
      <c r="D431" s="74">
        <v>0.75</v>
      </c>
      <c r="E431" s="75">
        <v>33.2</v>
      </c>
      <c r="F431" s="76"/>
      <c r="G431" s="76">
        <v>32.6</v>
      </c>
      <c r="H431" s="76">
        <v>27.2</v>
      </c>
      <c r="I431" s="76">
        <v>1.7</v>
      </c>
      <c r="J431" s="76" t="s">
        <v>225</v>
      </c>
      <c r="K431" s="76">
        <v>33.2</v>
      </c>
      <c r="L431" s="76"/>
      <c r="M431" s="76"/>
      <c r="N431" s="76"/>
      <c r="O431" s="76"/>
      <c r="P431" s="77"/>
      <c r="Q431" s="78"/>
      <c r="R431" s="79"/>
      <c r="S431" s="79"/>
      <c r="T431" s="145">
        <f t="shared" si="69"/>
        <v>36.07043238</v>
      </c>
      <c r="U431" s="103">
        <f t="shared" si="1"/>
        <v>31.75043238</v>
      </c>
      <c r="V431" s="145">
        <f t="shared" si="70"/>
        <v>49.17856797</v>
      </c>
      <c r="W431" s="145">
        <f t="shared" si="71"/>
        <v>64.56152281</v>
      </c>
      <c r="X431" s="80"/>
      <c r="Y431" s="81"/>
      <c r="Z431" s="82">
        <v>1.0</v>
      </c>
      <c r="AA431" s="82">
        <v>1.0</v>
      </c>
      <c r="AB431" s="82">
        <v>3.0</v>
      </c>
      <c r="AC431" s="83">
        <v>2.0</v>
      </c>
      <c r="AD431" s="78" t="s">
        <v>315</v>
      </c>
    </row>
    <row r="432" ht="15.75" customHeight="1">
      <c r="A432" s="8" t="s">
        <v>48</v>
      </c>
      <c r="B432" s="9">
        <v>44777.0</v>
      </c>
      <c r="C432" s="10">
        <v>0.375</v>
      </c>
      <c r="D432" s="84">
        <v>0.5</v>
      </c>
      <c r="E432" s="85">
        <v>33.8</v>
      </c>
      <c r="F432" s="86">
        <v>20.6</v>
      </c>
      <c r="G432" s="86">
        <v>28.8</v>
      </c>
      <c r="H432" s="86">
        <v>26.4</v>
      </c>
      <c r="I432" s="86">
        <v>1.7</v>
      </c>
      <c r="J432" s="86" t="s">
        <v>81</v>
      </c>
      <c r="K432" s="86">
        <v>29.5</v>
      </c>
      <c r="L432" s="86">
        <v>0.0</v>
      </c>
      <c r="M432" s="86"/>
      <c r="N432" s="86">
        <v>50.8</v>
      </c>
      <c r="O432" s="86">
        <v>89.74</v>
      </c>
      <c r="P432" s="87"/>
      <c r="Q432" s="102">
        <f>E434</f>
        <v>34.4</v>
      </c>
      <c r="R432" s="103">
        <f>F432</f>
        <v>20.6</v>
      </c>
      <c r="S432" s="103">
        <f>(Q432+R432)/2</f>
        <v>27.5</v>
      </c>
      <c r="T432" s="103">
        <f t="shared" si="69"/>
        <v>34.41422945</v>
      </c>
      <c r="U432" s="103">
        <f t="shared" si="1"/>
        <v>32.49422945</v>
      </c>
      <c r="V432" s="103">
        <f t="shared" si="70"/>
        <v>39.59220806</v>
      </c>
      <c r="W432" s="103">
        <f t="shared" si="71"/>
        <v>82.07228402</v>
      </c>
      <c r="X432" s="103">
        <f>N430+L432-N432</f>
        <v>3.58</v>
      </c>
      <c r="Y432" s="91"/>
      <c r="Z432" s="92">
        <v>1.0</v>
      </c>
      <c r="AA432" s="92">
        <v>1.0</v>
      </c>
      <c r="AB432" s="92">
        <v>1.0</v>
      </c>
      <c r="AC432" s="93">
        <v>2.0</v>
      </c>
      <c r="AD432" s="88" t="s">
        <v>321</v>
      </c>
    </row>
    <row r="433" ht="15.75" customHeight="1">
      <c r="A433" s="4" t="s">
        <v>48</v>
      </c>
      <c r="B433" s="29">
        <v>44777.0</v>
      </c>
      <c r="C433" s="3">
        <v>0.625</v>
      </c>
      <c r="D433" s="74">
        <v>0.75</v>
      </c>
      <c r="E433" s="75">
        <v>33.4</v>
      </c>
      <c r="F433" s="76"/>
      <c r="G433" s="76">
        <v>33.0</v>
      </c>
      <c r="H433" s="76">
        <v>27.8</v>
      </c>
      <c r="I433" s="76">
        <v>1.2</v>
      </c>
      <c r="J433" s="76" t="s">
        <v>79</v>
      </c>
      <c r="K433" s="76">
        <v>31.5</v>
      </c>
      <c r="L433" s="76"/>
      <c r="M433" s="76"/>
      <c r="N433" s="76"/>
      <c r="O433" s="76"/>
      <c r="P433" s="77"/>
      <c r="Q433" s="78"/>
      <c r="R433" s="79"/>
      <c r="S433" s="79"/>
      <c r="T433" s="145">
        <f t="shared" si="69"/>
        <v>37.3577292</v>
      </c>
      <c r="U433" s="103">
        <f t="shared" si="1"/>
        <v>33.1977292</v>
      </c>
      <c r="V433" s="145">
        <f t="shared" si="70"/>
        <v>50.29607399</v>
      </c>
      <c r="W433" s="145">
        <f t="shared" si="71"/>
        <v>66.00461342</v>
      </c>
      <c r="X433" s="80"/>
      <c r="Y433" s="81"/>
      <c r="Z433" s="82">
        <v>1.0</v>
      </c>
      <c r="AA433" s="82">
        <v>1.0</v>
      </c>
      <c r="AB433" s="82">
        <v>1.0</v>
      </c>
      <c r="AC433" s="83">
        <v>2.0</v>
      </c>
      <c r="AD433" s="78" t="s">
        <v>310</v>
      </c>
    </row>
    <row r="434" ht="15.75" customHeight="1">
      <c r="A434" s="8" t="s">
        <v>53</v>
      </c>
      <c r="B434" s="9">
        <v>44778.0</v>
      </c>
      <c r="C434" s="10">
        <v>0.375</v>
      </c>
      <c r="D434" s="84">
        <v>0.5</v>
      </c>
      <c r="E434" s="85">
        <v>34.4</v>
      </c>
      <c r="F434" s="86">
        <v>20.4</v>
      </c>
      <c r="G434" s="86">
        <v>28.4</v>
      </c>
      <c r="H434" s="86">
        <v>26.2</v>
      </c>
      <c r="I434" s="86">
        <v>2.1</v>
      </c>
      <c r="J434" s="86" t="s">
        <v>81</v>
      </c>
      <c r="K434" s="86">
        <v>29.2</v>
      </c>
      <c r="L434" s="86">
        <v>3.25</v>
      </c>
      <c r="M434" s="86"/>
      <c r="N434" s="86">
        <v>85.02</v>
      </c>
      <c r="O434" s="86"/>
      <c r="P434" s="87"/>
      <c r="Q434" s="102">
        <f>E436</f>
        <v>34.6</v>
      </c>
      <c r="R434" s="103">
        <f>F434</f>
        <v>20.4</v>
      </c>
      <c r="S434" s="103">
        <f>(Q434+R434)/2</f>
        <v>27.5</v>
      </c>
      <c r="T434" s="103">
        <f t="shared" si="69"/>
        <v>34.01068335</v>
      </c>
      <c r="U434" s="103">
        <f t="shared" si="1"/>
        <v>32.25068335</v>
      </c>
      <c r="V434" s="103">
        <f t="shared" si="70"/>
        <v>38.68484051</v>
      </c>
      <c r="W434" s="103">
        <f t="shared" si="71"/>
        <v>83.36775575</v>
      </c>
      <c r="X434" s="103">
        <f>O432+L434-N434</f>
        <v>7.97</v>
      </c>
      <c r="Y434" s="91"/>
      <c r="Z434" s="92">
        <v>1.0</v>
      </c>
      <c r="AA434" s="92">
        <v>1.0</v>
      </c>
      <c r="AB434" s="92">
        <v>1.0</v>
      </c>
      <c r="AC434" s="93">
        <v>1.0</v>
      </c>
      <c r="AD434" s="88" t="s">
        <v>289</v>
      </c>
    </row>
    <row r="435" ht="15.75" customHeight="1">
      <c r="A435" s="4" t="s">
        <v>53</v>
      </c>
      <c r="B435" s="29">
        <v>44778.0</v>
      </c>
      <c r="C435" s="3">
        <v>0.625</v>
      </c>
      <c r="D435" s="74">
        <v>0.75</v>
      </c>
      <c r="E435" s="75">
        <v>34.6</v>
      </c>
      <c r="F435" s="76"/>
      <c r="G435" s="76">
        <v>32.6</v>
      </c>
      <c r="H435" s="76">
        <v>28.0</v>
      </c>
      <c r="I435" s="76">
        <v>2.5</v>
      </c>
      <c r="J435" s="76" t="s">
        <v>225</v>
      </c>
      <c r="K435" s="76">
        <v>31.2</v>
      </c>
      <c r="L435" s="76"/>
      <c r="M435" s="76"/>
      <c r="N435" s="76"/>
      <c r="O435" s="76"/>
      <c r="P435" s="77"/>
      <c r="Q435" s="78"/>
      <c r="R435" s="79"/>
      <c r="S435" s="79"/>
      <c r="T435" s="145">
        <f t="shared" si="69"/>
        <v>37.79562539</v>
      </c>
      <c r="U435" s="103">
        <f t="shared" si="1"/>
        <v>34.11562539</v>
      </c>
      <c r="V435" s="145">
        <f t="shared" si="70"/>
        <v>49.17856797</v>
      </c>
      <c r="W435" s="145">
        <f t="shared" si="71"/>
        <v>69.3709207</v>
      </c>
      <c r="X435" s="80"/>
      <c r="Y435" s="81"/>
      <c r="Z435" s="82">
        <v>1.0</v>
      </c>
      <c r="AA435" s="82">
        <v>1.0</v>
      </c>
      <c r="AB435" s="82">
        <v>2.0</v>
      </c>
      <c r="AC435" s="83">
        <v>2.0</v>
      </c>
      <c r="AD435" s="78" t="s">
        <v>320</v>
      </c>
    </row>
    <row r="436" ht="15.75" customHeight="1">
      <c r="A436" s="8" t="s">
        <v>58</v>
      </c>
      <c r="B436" s="9">
        <v>44779.0</v>
      </c>
      <c r="C436" s="143">
        <v>0.375</v>
      </c>
      <c r="D436" s="84">
        <v>0.5</v>
      </c>
      <c r="E436" s="85">
        <v>34.6</v>
      </c>
      <c r="F436" s="86">
        <v>20.1</v>
      </c>
      <c r="G436" s="86">
        <v>28.0</v>
      </c>
      <c r="H436" s="86">
        <v>25.4</v>
      </c>
      <c r="I436" s="86">
        <v>2.7</v>
      </c>
      <c r="J436" s="86" t="s">
        <v>225</v>
      </c>
      <c r="K436" s="86">
        <v>29.0</v>
      </c>
      <c r="L436" s="86">
        <v>0.0</v>
      </c>
      <c r="M436" s="86"/>
      <c r="N436" s="86">
        <v>80.6</v>
      </c>
      <c r="O436" s="86"/>
      <c r="P436" s="87"/>
      <c r="Q436" s="102">
        <f>E438</f>
        <v>33.4</v>
      </c>
      <c r="R436" s="103">
        <f>F436</f>
        <v>20.1</v>
      </c>
      <c r="S436" s="103">
        <f>(Q436+R436)/2</f>
        <v>26.75</v>
      </c>
      <c r="T436" s="103">
        <f t="shared" si="69"/>
        <v>32.43744129</v>
      </c>
      <c r="U436" s="103">
        <f t="shared" si="1"/>
        <v>30.35744129</v>
      </c>
      <c r="V436" s="103">
        <f t="shared" si="70"/>
        <v>37.79562539</v>
      </c>
      <c r="W436" s="103">
        <f t="shared" si="71"/>
        <v>80.3199867</v>
      </c>
      <c r="X436" s="103">
        <f>N434+L436-N436</f>
        <v>4.42</v>
      </c>
      <c r="Y436" s="91"/>
      <c r="Z436" s="92">
        <v>1.0</v>
      </c>
      <c r="AA436" s="92">
        <v>1.0</v>
      </c>
      <c r="AB436" s="92">
        <v>1.0</v>
      </c>
      <c r="AC436" s="93">
        <v>2.0</v>
      </c>
      <c r="AD436" s="88" t="s">
        <v>292</v>
      </c>
    </row>
    <row r="437" ht="15.75" customHeight="1">
      <c r="A437" s="4" t="s">
        <v>58</v>
      </c>
      <c r="B437" s="29">
        <v>44779.0</v>
      </c>
      <c r="C437" s="3">
        <v>0.625</v>
      </c>
      <c r="D437" s="74">
        <v>0.75</v>
      </c>
      <c r="E437" s="75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7"/>
      <c r="Q437" s="78"/>
      <c r="R437" s="79"/>
      <c r="S437" s="79"/>
      <c r="T437" s="145" t="str">
        <f t="shared" si="69"/>
        <v/>
      </c>
      <c r="U437" s="103" t="str">
        <f t="shared" si="1"/>
        <v/>
      </c>
      <c r="V437" s="145" t="str">
        <f t="shared" si="70"/>
        <v/>
      </c>
      <c r="W437" s="145" t="str">
        <f t="shared" si="71"/>
        <v/>
      </c>
      <c r="X437" s="80"/>
      <c r="Y437" s="81"/>
      <c r="Z437" s="82"/>
      <c r="AA437" s="82"/>
      <c r="AB437" s="82"/>
      <c r="AC437" s="83"/>
      <c r="AD437" s="78"/>
    </row>
    <row r="438" ht="15.75" customHeight="1">
      <c r="A438" s="8" t="s">
        <v>60</v>
      </c>
      <c r="B438" s="9">
        <v>44780.0</v>
      </c>
      <c r="C438" s="10">
        <v>0.375</v>
      </c>
      <c r="D438" s="84">
        <v>0.5</v>
      </c>
      <c r="E438" s="85">
        <v>33.4</v>
      </c>
      <c r="F438" s="86">
        <v>20.0</v>
      </c>
      <c r="G438" s="86">
        <v>29.0</v>
      </c>
      <c r="H438" s="86">
        <v>25.8</v>
      </c>
      <c r="I438" s="86">
        <v>2.2</v>
      </c>
      <c r="J438" s="86" t="s">
        <v>61</v>
      </c>
      <c r="K438" s="86">
        <v>28.9</v>
      </c>
      <c r="L438" s="86">
        <v>0.0</v>
      </c>
      <c r="M438" s="86"/>
      <c r="N438" s="86">
        <v>73.96</v>
      </c>
      <c r="O438" s="86"/>
      <c r="P438" s="87"/>
      <c r="Q438" s="102">
        <f>E440</f>
        <v>34.6</v>
      </c>
      <c r="R438" s="103">
        <f>F438</f>
        <v>20</v>
      </c>
      <c r="S438" s="103">
        <f>(Q438+R438)/2</f>
        <v>27.3</v>
      </c>
      <c r="T438" s="103">
        <f t="shared" si="69"/>
        <v>33.21594473</v>
      </c>
      <c r="U438" s="103">
        <f t="shared" si="1"/>
        <v>30.65594473</v>
      </c>
      <c r="V438" s="103">
        <f t="shared" si="70"/>
        <v>40.05279577</v>
      </c>
      <c r="W438" s="103">
        <f t="shared" si="71"/>
        <v>76.53883866</v>
      </c>
      <c r="X438" s="103">
        <f>N436+L438-N438</f>
        <v>6.64</v>
      </c>
      <c r="Y438" s="91"/>
      <c r="Z438" s="92">
        <v>1.0</v>
      </c>
      <c r="AA438" s="92">
        <v>1.0</v>
      </c>
      <c r="AB438" s="92">
        <v>3.0</v>
      </c>
      <c r="AC438" s="93">
        <v>1.0</v>
      </c>
      <c r="AD438" s="88" t="s">
        <v>298</v>
      </c>
    </row>
    <row r="439" ht="15.75" customHeight="1">
      <c r="A439" s="4" t="s">
        <v>60</v>
      </c>
      <c r="B439" s="29">
        <v>44780.0</v>
      </c>
      <c r="C439" s="3">
        <v>0.625</v>
      </c>
      <c r="D439" s="74">
        <v>0.75</v>
      </c>
      <c r="E439" s="75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7"/>
      <c r="Q439" s="78"/>
      <c r="R439" s="79"/>
      <c r="S439" s="79"/>
      <c r="T439" s="79"/>
      <c r="U439" s="103" t="str">
        <f t="shared" si="1"/>
        <v/>
      </c>
      <c r="V439" s="79"/>
      <c r="W439" s="79"/>
      <c r="X439" s="80"/>
      <c r="Y439" s="81"/>
      <c r="Z439" s="82"/>
      <c r="AA439" s="82"/>
      <c r="AB439" s="82"/>
      <c r="AC439" s="83"/>
      <c r="AD439" s="78"/>
    </row>
    <row r="440" ht="15.75" customHeight="1">
      <c r="A440" s="8" t="s">
        <v>64</v>
      </c>
      <c r="B440" s="9">
        <v>44781.0</v>
      </c>
      <c r="C440" s="10">
        <v>0.375</v>
      </c>
      <c r="D440" s="84">
        <v>0.5</v>
      </c>
      <c r="E440" s="85">
        <v>34.6</v>
      </c>
      <c r="F440" s="86">
        <v>20.0</v>
      </c>
      <c r="G440" s="86">
        <v>28.8</v>
      </c>
      <c r="H440" s="86">
        <v>26.4</v>
      </c>
      <c r="I440" s="86">
        <v>1.8</v>
      </c>
      <c r="J440" s="86" t="s">
        <v>61</v>
      </c>
      <c r="K440" s="86">
        <v>29.0</v>
      </c>
      <c r="L440" s="86">
        <v>2.75</v>
      </c>
      <c r="M440" s="86"/>
      <c r="N440" s="86">
        <v>70.34</v>
      </c>
      <c r="O440" s="86"/>
      <c r="P440" s="87"/>
      <c r="Q440" s="102">
        <f>E442</f>
        <v>33.2</v>
      </c>
      <c r="R440" s="103">
        <f>F440</f>
        <v>20</v>
      </c>
      <c r="S440" s="103">
        <f>(Q440+R440)/2</f>
        <v>26.6</v>
      </c>
      <c r="T440" s="103">
        <f t="shared" ref="T440:T450" si="72">IF(H440="","",6.1078*(10^(((7.5*H440)/(237.3+H440)))))</f>
        <v>34.41422945</v>
      </c>
      <c r="U440" s="103">
        <f t="shared" si="1"/>
        <v>32.49422945</v>
      </c>
      <c r="V440" s="103">
        <f t="shared" ref="V440:V450" si="73">IF(G440="","",6.1078*(10^(((7.5*G440)/(237.3+G440)))))</f>
        <v>39.59220806</v>
      </c>
      <c r="W440" s="103">
        <f t="shared" ref="W440:W450" si="74">IF(V440="","",(U440/V440)*100)</f>
        <v>82.07228402</v>
      </c>
      <c r="X440" s="103">
        <f>N438+L440-N440</f>
        <v>6.37</v>
      </c>
      <c r="Y440" s="91"/>
      <c r="Z440" s="92">
        <v>1.0</v>
      </c>
      <c r="AA440" s="92">
        <v>1.0</v>
      </c>
      <c r="AB440" s="92">
        <v>3.0</v>
      </c>
      <c r="AC440" s="93">
        <v>1.0</v>
      </c>
      <c r="AD440" s="88" t="s">
        <v>345</v>
      </c>
    </row>
    <row r="441" ht="15.75" customHeight="1">
      <c r="A441" s="4" t="s">
        <v>64</v>
      </c>
      <c r="B441" s="29">
        <v>44781.0</v>
      </c>
      <c r="C441" s="3">
        <v>0.625</v>
      </c>
      <c r="D441" s="74">
        <v>0.75</v>
      </c>
      <c r="E441" s="75">
        <v>33.2</v>
      </c>
      <c r="F441" s="76"/>
      <c r="G441" s="76">
        <v>32.6</v>
      </c>
      <c r="H441" s="76">
        <v>27.2</v>
      </c>
      <c r="I441" s="76">
        <v>2.2</v>
      </c>
      <c r="J441" s="76" t="s">
        <v>70</v>
      </c>
      <c r="K441" s="76">
        <v>33.0</v>
      </c>
      <c r="L441" s="76"/>
      <c r="M441" s="76"/>
      <c r="N441" s="76"/>
      <c r="O441" s="76"/>
      <c r="P441" s="77"/>
      <c r="Q441" s="78"/>
      <c r="R441" s="79"/>
      <c r="S441" s="79"/>
      <c r="T441" s="145">
        <f t="shared" si="72"/>
        <v>36.07043238</v>
      </c>
      <c r="U441" s="103">
        <f t="shared" si="1"/>
        <v>31.75043238</v>
      </c>
      <c r="V441" s="145">
        <f t="shared" si="73"/>
        <v>49.17856797</v>
      </c>
      <c r="W441" s="145">
        <f t="shared" si="74"/>
        <v>64.56152281</v>
      </c>
      <c r="X441" s="80"/>
      <c r="Y441" s="81"/>
      <c r="Z441" s="82">
        <v>1.0</v>
      </c>
      <c r="AA441" s="82">
        <v>1.0</v>
      </c>
      <c r="AB441" s="82">
        <v>1.0</v>
      </c>
      <c r="AC441" s="83">
        <v>1.0</v>
      </c>
      <c r="AD441" s="78" t="s">
        <v>313</v>
      </c>
    </row>
    <row r="442" ht="15.75" customHeight="1">
      <c r="A442" s="8" t="s">
        <v>68</v>
      </c>
      <c r="B442" s="9">
        <v>44782.0</v>
      </c>
      <c r="C442" s="10">
        <v>0.375</v>
      </c>
      <c r="D442" s="84">
        <v>0.5</v>
      </c>
      <c r="E442" s="85">
        <v>33.2</v>
      </c>
      <c r="F442" s="86">
        <v>21.1</v>
      </c>
      <c r="G442" s="86">
        <v>29.0</v>
      </c>
      <c r="H442" s="86">
        <v>26.4</v>
      </c>
      <c r="I442" s="86">
        <v>1.5</v>
      </c>
      <c r="J442" s="86" t="s">
        <v>70</v>
      </c>
      <c r="K442" s="86">
        <v>29.3</v>
      </c>
      <c r="L442" s="86">
        <v>0.0</v>
      </c>
      <c r="M442" s="86"/>
      <c r="N442" s="86">
        <v>65.4</v>
      </c>
      <c r="O442" s="86"/>
      <c r="P442" s="87"/>
      <c r="Q442" s="102">
        <f>E444</f>
        <v>34</v>
      </c>
      <c r="R442" s="103">
        <f>F442</f>
        <v>21.1</v>
      </c>
      <c r="S442" s="103">
        <f>(Q442+R442)/2</f>
        <v>27.55</v>
      </c>
      <c r="T442" s="103">
        <f t="shared" si="72"/>
        <v>34.41422945</v>
      </c>
      <c r="U442" s="103">
        <f t="shared" si="1"/>
        <v>32.33422945</v>
      </c>
      <c r="V442" s="103">
        <f t="shared" si="73"/>
        <v>40.05279577</v>
      </c>
      <c r="W442" s="103">
        <f t="shared" si="74"/>
        <v>80.72901985</v>
      </c>
      <c r="X442" s="103">
        <f>N440+L442-N442</f>
        <v>4.94</v>
      </c>
      <c r="Y442" s="91"/>
      <c r="Z442" s="92">
        <v>1.0</v>
      </c>
      <c r="AA442" s="92">
        <v>1.0</v>
      </c>
      <c r="AB442" s="92">
        <v>1.0</v>
      </c>
      <c r="AC442" s="93">
        <v>2.0</v>
      </c>
      <c r="AD442" s="88" t="s">
        <v>292</v>
      </c>
    </row>
    <row r="443" ht="15.75" customHeight="1">
      <c r="A443" s="4" t="s">
        <v>68</v>
      </c>
      <c r="B443" s="29">
        <v>44782.0</v>
      </c>
      <c r="C443" s="3">
        <v>0.625</v>
      </c>
      <c r="D443" s="74">
        <v>0.75</v>
      </c>
      <c r="E443" s="75">
        <v>33.4</v>
      </c>
      <c r="F443" s="76"/>
      <c r="G443" s="76">
        <v>33.2</v>
      </c>
      <c r="H443" s="76">
        <v>27.6</v>
      </c>
      <c r="I443" s="76">
        <v>2.2</v>
      </c>
      <c r="J443" s="76" t="s">
        <v>70</v>
      </c>
      <c r="K443" s="76">
        <v>29.6</v>
      </c>
      <c r="L443" s="76"/>
      <c r="M443" s="76"/>
      <c r="N443" s="76"/>
      <c r="O443" s="76"/>
      <c r="P443" s="77"/>
      <c r="Q443" s="78"/>
      <c r="R443" s="79"/>
      <c r="S443" s="79"/>
      <c r="T443" s="145">
        <f t="shared" si="72"/>
        <v>36.92425667</v>
      </c>
      <c r="U443" s="103">
        <f t="shared" si="1"/>
        <v>32.44425667</v>
      </c>
      <c r="V443" s="145">
        <f t="shared" si="73"/>
        <v>50.86304633</v>
      </c>
      <c r="W443" s="145">
        <f t="shared" si="74"/>
        <v>63.78748229</v>
      </c>
      <c r="X443" s="80"/>
      <c r="Y443" s="81"/>
      <c r="Z443" s="82"/>
      <c r="AA443" s="82"/>
      <c r="AB443" s="82"/>
      <c r="AC443" s="83"/>
      <c r="AD443" s="78" t="s">
        <v>317</v>
      </c>
    </row>
    <row r="444" ht="15.75" customHeight="1">
      <c r="A444" s="8" t="s">
        <v>38</v>
      </c>
      <c r="B444" s="9">
        <v>44783.0</v>
      </c>
      <c r="C444" s="10">
        <v>0.375</v>
      </c>
      <c r="D444" s="84">
        <v>0.5</v>
      </c>
      <c r="E444" s="85">
        <v>34.0</v>
      </c>
      <c r="F444" s="86">
        <v>20.6</v>
      </c>
      <c r="G444" s="86">
        <v>29.6</v>
      </c>
      <c r="H444" s="86">
        <v>26.6</v>
      </c>
      <c r="I444" s="86">
        <v>1.8</v>
      </c>
      <c r="J444" s="86" t="s">
        <v>61</v>
      </c>
      <c r="K444" s="86">
        <v>31.5</v>
      </c>
      <c r="L444" s="86">
        <v>0.0</v>
      </c>
      <c r="M444" s="86"/>
      <c r="N444" s="86">
        <v>59.6</v>
      </c>
      <c r="O444" s="86">
        <v>77.62</v>
      </c>
      <c r="P444" s="87"/>
      <c r="Q444" s="102">
        <f>E446</f>
        <v>36</v>
      </c>
      <c r="R444" s="103">
        <f>F444</f>
        <v>20.6</v>
      </c>
      <c r="S444" s="103">
        <f>(Q444+R444)/2</f>
        <v>28.3</v>
      </c>
      <c r="T444" s="103">
        <f t="shared" si="72"/>
        <v>34.82194116</v>
      </c>
      <c r="U444" s="103">
        <f t="shared" si="1"/>
        <v>32.42194116</v>
      </c>
      <c r="V444" s="103">
        <f t="shared" si="73"/>
        <v>41.46264535</v>
      </c>
      <c r="W444" s="103">
        <f t="shared" si="74"/>
        <v>78.19554419</v>
      </c>
      <c r="X444" s="103">
        <f>N442+L444-N444</f>
        <v>5.8</v>
      </c>
      <c r="Y444" s="91"/>
      <c r="Z444" s="92">
        <v>1.0</v>
      </c>
      <c r="AA444" s="92">
        <v>1.0</v>
      </c>
      <c r="AB444" s="92">
        <v>1.0</v>
      </c>
      <c r="AC444" s="93">
        <v>2.0</v>
      </c>
      <c r="AD444" s="88"/>
    </row>
    <row r="445" ht="15.75" customHeight="1">
      <c r="A445" s="4" t="s">
        <v>38</v>
      </c>
      <c r="B445" s="29">
        <v>44783.0</v>
      </c>
      <c r="C445" s="3">
        <v>0.625</v>
      </c>
      <c r="D445" s="74">
        <v>0.75</v>
      </c>
      <c r="E445" s="75">
        <v>34.8</v>
      </c>
      <c r="F445" s="76"/>
      <c r="G445" s="76">
        <v>34.2</v>
      </c>
      <c r="H445" s="76">
        <v>29.0</v>
      </c>
      <c r="I445" s="76">
        <v>2.2</v>
      </c>
      <c r="J445" s="76" t="s">
        <v>70</v>
      </c>
      <c r="K445" s="76">
        <v>32.4</v>
      </c>
      <c r="L445" s="76"/>
      <c r="M445" s="76"/>
      <c r="N445" s="76"/>
      <c r="O445" s="76"/>
      <c r="P445" s="77"/>
      <c r="Q445" s="78"/>
      <c r="R445" s="79"/>
      <c r="S445" s="79"/>
      <c r="T445" s="145">
        <f t="shared" si="72"/>
        <v>40.05279577</v>
      </c>
      <c r="U445" s="103">
        <f t="shared" si="1"/>
        <v>35.89279577</v>
      </c>
      <c r="V445" s="145">
        <f t="shared" si="73"/>
        <v>53.78190594</v>
      </c>
      <c r="W445" s="145">
        <f t="shared" si="74"/>
        <v>66.73767904</v>
      </c>
      <c r="X445" s="80"/>
      <c r="Y445" s="81"/>
      <c r="Z445" s="82"/>
      <c r="AA445" s="82"/>
      <c r="AB445" s="82"/>
      <c r="AC445" s="83"/>
      <c r="AD445" s="78" t="s">
        <v>279</v>
      </c>
    </row>
    <row r="446" ht="15.75" customHeight="1">
      <c r="A446" s="8" t="s">
        <v>48</v>
      </c>
      <c r="B446" s="9">
        <v>44784.0</v>
      </c>
      <c r="C446" s="10">
        <v>0.375</v>
      </c>
      <c r="D446" s="84">
        <v>0.5</v>
      </c>
      <c r="E446" s="85">
        <v>36.0</v>
      </c>
      <c r="F446" s="86">
        <v>20.4</v>
      </c>
      <c r="G446" s="86">
        <v>29.4</v>
      </c>
      <c r="H446" s="86">
        <v>26.8</v>
      </c>
      <c r="I446" s="86">
        <v>2.6</v>
      </c>
      <c r="J446" s="86" t="s">
        <v>61</v>
      </c>
      <c r="K446" s="86">
        <v>28.1</v>
      </c>
      <c r="L446" s="86">
        <v>0.0</v>
      </c>
      <c r="M446" s="86"/>
      <c r="N446" s="86">
        <v>75.62</v>
      </c>
      <c r="O446" s="86"/>
      <c r="P446" s="87"/>
      <c r="Q446" s="102">
        <f>E448</f>
        <v>34.4</v>
      </c>
      <c r="R446" s="103">
        <f>F446</f>
        <v>20.4</v>
      </c>
      <c r="S446" s="103">
        <f>(Q446+R446)/2</f>
        <v>27.4</v>
      </c>
      <c r="T446" s="103">
        <f t="shared" si="72"/>
        <v>35.23385461</v>
      </c>
      <c r="U446" s="103">
        <f t="shared" si="1"/>
        <v>33.15385461</v>
      </c>
      <c r="V446" s="103">
        <f t="shared" si="73"/>
        <v>40.98797486</v>
      </c>
      <c r="W446" s="103">
        <f t="shared" si="74"/>
        <v>80.88678379</v>
      </c>
      <c r="X446" s="103">
        <f>O444+L446-N446</f>
        <v>2</v>
      </c>
      <c r="Y446" s="91"/>
      <c r="Z446" s="92">
        <v>1.0</v>
      </c>
      <c r="AA446" s="92">
        <v>1.0</v>
      </c>
      <c r="AB446" s="92">
        <v>1.0</v>
      </c>
      <c r="AC446" s="93">
        <v>2.0</v>
      </c>
      <c r="AD446" s="88" t="s">
        <v>317</v>
      </c>
    </row>
    <row r="447" ht="15.75" customHeight="1">
      <c r="A447" s="4" t="s">
        <v>48</v>
      </c>
      <c r="B447" s="29">
        <v>44784.0</v>
      </c>
      <c r="C447" s="3">
        <v>0.625</v>
      </c>
      <c r="D447" s="74">
        <v>0.75</v>
      </c>
      <c r="E447" s="75">
        <v>34.4</v>
      </c>
      <c r="F447" s="76"/>
      <c r="G447" s="76">
        <v>33.2</v>
      </c>
      <c r="H447" s="76">
        <v>29.0</v>
      </c>
      <c r="I447" s="76">
        <v>0.7</v>
      </c>
      <c r="J447" s="76" t="s">
        <v>78</v>
      </c>
      <c r="K447" s="76">
        <v>28.8</v>
      </c>
      <c r="L447" s="76"/>
      <c r="M447" s="76"/>
      <c r="N447" s="76"/>
      <c r="O447" s="76"/>
      <c r="P447" s="77"/>
      <c r="Q447" s="78"/>
      <c r="R447" s="79"/>
      <c r="S447" s="79"/>
      <c r="T447" s="145">
        <f t="shared" si="72"/>
        <v>40.05279577</v>
      </c>
      <c r="U447" s="103">
        <f t="shared" si="1"/>
        <v>36.69279577</v>
      </c>
      <c r="V447" s="145">
        <f t="shared" si="73"/>
        <v>50.86304633</v>
      </c>
      <c r="W447" s="145">
        <f t="shared" si="74"/>
        <v>72.14038171</v>
      </c>
      <c r="X447" s="80"/>
      <c r="Y447" s="81"/>
      <c r="Z447" s="82">
        <v>1.0</v>
      </c>
      <c r="AA447" s="82">
        <v>1.0</v>
      </c>
      <c r="AB447" s="82">
        <v>2.0</v>
      </c>
      <c r="AC447" s="83">
        <v>2.0</v>
      </c>
      <c r="AD447" s="78" t="s">
        <v>283</v>
      </c>
    </row>
    <row r="448" ht="15.75" customHeight="1">
      <c r="A448" s="8" t="s">
        <v>53</v>
      </c>
      <c r="B448" s="9">
        <v>44785.0</v>
      </c>
      <c r="C448" s="10">
        <v>0.375</v>
      </c>
      <c r="D448" s="84">
        <v>0.5</v>
      </c>
      <c r="E448" s="85">
        <v>34.4</v>
      </c>
      <c r="F448" s="86">
        <v>20.6</v>
      </c>
      <c r="G448" s="86">
        <v>28.6</v>
      </c>
      <c r="H448" s="86">
        <v>26.2</v>
      </c>
      <c r="I448" s="86">
        <v>2.7</v>
      </c>
      <c r="J448" s="86" t="s">
        <v>81</v>
      </c>
      <c r="K448" s="86">
        <v>28.2</v>
      </c>
      <c r="L448" s="86">
        <v>0.0</v>
      </c>
      <c r="M448" s="86"/>
      <c r="N448" s="86">
        <v>68.42</v>
      </c>
      <c r="O448" s="86"/>
      <c r="P448" s="87"/>
      <c r="Q448" s="102">
        <f>E450</f>
        <v>35</v>
      </c>
      <c r="R448" s="103">
        <f>F448</f>
        <v>20.6</v>
      </c>
      <c r="S448" s="103">
        <f>(Q448+R448)/2</f>
        <v>27.8</v>
      </c>
      <c r="T448" s="103">
        <f t="shared" si="72"/>
        <v>34.01068335</v>
      </c>
      <c r="U448" s="103">
        <f t="shared" si="1"/>
        <v>32.09068335</v>
      </c>
      <c r="V448" s="103">
        <f t="shared" si="73"/>
        <v>39.13623594</v>
      </c>
      <c r="W448" s="103">
        <f t="shared" si="74"/>
        <v>81.99736785</v>
      </c>
      <c r="X448" s="103">
        <f>N446+L448-N448</f>
        <v>7.2</v>
      </c>
      <c r="Y448" s="91"/>
      <c r="Z448" s="92">
        <v>1.0</v>
      </c>
      <c r="AA448" s="92">
        <v>1.0</v>
      </c>
      <c r="AB448" s="92">
        <v>1.0</v>
      </c>
      <c r="AC448" s="93">
        <v>1.0</v>
      </c>
      <c r="AD448" s="88" t="s">
        <v>289</v>
      </c>
    </row>
    <row r="449" ht="15.75" customHeight="1">
      <c r="A449" s="4" t="s">
        <v>53</v>
      </c>
      <c r="B449" s="29">
        <v>44785.0</v>
      </c>
      <c r="C449" s="3">
        <v>0.625</v>
      </c>
      <c r="D449" s="74">
        <v>0.75</v>
      </c>
      <c r="E449" s="75">
        <v>34.4</v>
      </c>
      <c r="F449" s="76"/>
      <c r="G449" s="76">
        <v>34.0</v>
      </c>
      <c r="H449" s="76">
        <v>28.2</v>
      </c>
      <c r="I449" s="76">
        <v>1.7</v>
      </c>
      <c r="J449" s="76" t="s">
        <v>81</v>
      </c>
      <c r="K449" s="76">
        <v>33.1</v>
      </c>
      <c r="L449" s="76"/>
      <c r="M449" s="76"/>
      <c r="N449" s="76"/>
      <c r="O449" s="76"/>
      <c r="P449" s="77"/>
      <c r="Q449" s="78"/>
      <c r="R449" s="79"/>
      <c r="S449" s="79"/>
      <c r="T449" s="145">
        <f t="shared" si="72"/>
        <v>38.23798312</v>
      </c>
      <c r="U449" s="103">
        <f t="shared" si="1"/>
        <v>33.59798312</v>
      </c>
      <c r="V449" s="145">
        <f t="shared" si="73"/>
        <v>53.18678224</v>
      </c>
      <c r="W449" s="145">
        <f t="shared" si="74"/>
        <v>63.16979841</v>
      </c>
      <c r="X449" s="80"/>
      <c r="Y449" s="81"/>
      <c r="Z449" s="82">
        <v>1.0</v>
      </c>
      <c r="AA449" s="82">
        <v>1.0</v>
      </c>
      <c r="AB449" s="82">
        <v>1.0</v>
      </c>
      <c r="AC449" s="83">
        <v>2.0</v>
      </c>
      <c r="AD449" s="78" t="s">
        <v>310</v>
      </c>
    </row>
    <row r="450" ht="15.75" customHeight="1">
      <c r="A450" s="8" t="s">
        <v>58</v>
      </c>
      <c r="B450" s="9">
        <v>44786.0</v>
      </c>
      <c r="C450" s="10">
        <v>0.375</v>
      </c>
      <c r="D450" s="84">
        <v>0.5</v>
      </c>
      <c r="E450" s="85">
        <v>35.0</v>
      </c>
      <c r="F450" s="86">
        <v>20.4</v>
      </c>
      <c r="G450" s="86">
        <v>29.4</v>
      </c>
      <c r="H450" s="86">
        <v>26.2</v>
      </c>
      <c r="I450" s="86">
        <v>2.7</v>
      </c>
      <c r="J450" s="86" t="s">
        <v>81</v>
      </c>
      <c r="K450" s="86">
        <v>32.5</v>
      </c>
      <c r="L450" s="86">
        <v>0.0</v>
      </c>
      <c r="M450" s="86"/>
      <c r="N450" s="86">
        <v>63.54</v>
      </c>
      <c r="O450" s="86"/>
      <c r="P450" s="87"/>
      <c r="Q450" s="102">
        <f>E452</f>
        <v>33.4</v>
      </c>
      <c r="R450" s="103">
        <f>F450</f>
        <v>20.4</v>
      </c>
      <c r="S450" s="103">
        <f>(Q450+R450)/2</f>
        <v>26.9</v>
      </c>
      <c r="T450" s="103">
        <f t="shared" si="72"/>
        <v>34.01068335</v>
      </c>
      <c r="U450" s="103">
        <f t="shared" si="1"/>
        <v>31.45068335</v>
      </c>
      <c r="V450" s="103">
        <f t="shared" si="73"/>
        <v>40.98797486</v>
      </c>
      <c r="W450" s="103">
        <f t="shared" si="74"/>
        <v>76.73148882</v>
      </c>
      <c r="X450" s="103">
        <f>N448+L450-N450</f>
        <v>4.88</v>
      </c>
      <c r="Y450" s="91"/>
      <c r="Z450" s="92">
        <v>1.0</v>
      </c>
      <c r="AA450" s="92">
        <v>1.0</v>
      </c>
      <c r="AB450" s="92">
        <v>1.0</v>
      </c>
      <c r="AC450" s="93">
        <v>1.0</v>
      </c>
      <c r="AD450" s="88" t="s">
        <v>310</v>
      </c>
    </row>
    <row r="451" ht="15.75" customHeight="1">
      <c r="A451" s="4" t="s">
        <v>58</v>
      </c>
      <c r="B451" s="29">
        <v>44786.0</v>
      </c>
      <c r="C451" s="3">
        <v>0.625</v>
      </c>
      <c r="D451" s="74">
        <v>0.75</v>
      </c>
      <c r="E451" s="75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7"/>
      <c r="Q451" s="78"/>
      <c r="R451" s="79"/>
      <c r="S451" s="79"/>
      <c r="T451" s="79"/>
      <c r="U451" s="103" t="str">
        <f t="shared" si="1"/>
        <v/>
      </c>
      <c r="W451" s="79"/>
      <c r="X451" s="80"/>
      <c r="Y451" s="81"/>
      <c r="Z451" s="82"/>
      <c r="AA451" s="82"/>
      <c r="AB451" s="82"/>
      <c r="AC451" s="83"/>
      <c r="AD451" s="78"/>
    </row>
    <row r="452" ht="15.75" customHeight="1">
      <c r="A452" s="8" t="s">
        <v>60</v>
      </c>
      <c r="B452" s="9">
        <v>44787.0</v>
      </c>
      <c r="C452" s="10">
        <v>0.375</v>
      </c>
      <c r="D452" s="84">
        <v>0.5</v>
      </c>
      <c r="E452" s="85">
        <v>33.4</v>
      </c>
      <c r="F452" s="86">
        <v>21.2</v>
      </c>
      <c r="G452" s="86">
        <v>28.4</v>
      </c>
      <c r="H452" s="86">
        <v>26.2</v>
      </c>
      <c r="I452" s="86">
        <v>4.2</v>
      </c>
      <c r="J452" s="86" t="s">
        <v>70</v>
      </c>
      <c r="K452" s="86">
        <v>28.6</v>
      </c>
      <c r="L452" s="86">
        <v>0.0</v>
      </c>
      <c r="M452" s="86"/>
      <c r="N452" s="86">
        <v>57.7</v>
      </c>
      <c r="O452" s="86"/>
      <c r="P452" s="87"/>
      <c r="Q452" s="102">
        <f>E454</f>
        <v>34.4</v>
      </c>
      <c r="R452" s="103">
        <f>F452</f>
        <v>21.2</v>
      </c>
      <c r="S452" s="103">
        <f>(Q452+R452)/2</f>
        <v>27.8</v>
      </c>
      <c r="T452" s="103">
        <f>IF(H452="","",6.1078*(10^(((7.5*H452)/(237.3+H452)))))</f>
        <v>34.01068335</v>
      </c>
      <c r="U452" s="103">
        <f t="shared" si="1"/>
        <v>32.25068335</v>
      </c>
      <c r="V452" s="103">
        <f>IF(G452="","",6.1078*(10^(((7.5*G452)/(237.3+G452)))))</f>
        <v>38.68484051</v>
      </c>
      <c r="W452" s="103">
        <f>IF(V452="","",(U452/V452)*100)</f>
        <v>83.36775575</v>
      </c>
      <c r="X452" s="103">
        <f>N450+L452-N452</f>
        <v>5.84</v>
      </c>
      <c r="Y452" s="91"/>
      <c r="Z452" s="92">
        <v>1.0</v>
      </c>
      <c r="AA452" s="92">
        <v>1.0</v>
      </c>
      <c r="AB452" s="92">
        <v>3.0</v>
      </c>
      <c r="AC452" s="93">
        <v>2.0</v>
      </c>
      <c r="AD452" s="88" t="s">
        <v>279</v>
      </c>
    </row>
    <row r="453" ht="15.75" customHeight="1">
      <c r="A453" s="4" t="s">
        <v>60</v>
      </c>
      <c r="B453" s="29">
        <v>44787.0</v>
      </c>
      <c r="C453" s="3">
        <v>0.625</v>
      </c>
      <c r="D453" s="74">
        <v>0.75</v>
      </c>
      <c r="E453" s="75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7"/>
      <c r="Q453" s="78"/>
      <c r="R453" s="79"/>
      <c r="S453" s="79"/>
      <c r="T453" s="79"/>
      <c r="U453" s="103" t="str">
        <f t="shared" si="1"/>
        <v/>
      </c>
      <c r="V453" s="79"/>
      <c r="W453" s="79"/>
      <c r="X453" s="80"/>
      <c r="Y453" s="81"/>
      <c r="Z453" s="82"/>
      <c r="AA453" s="82"/>
      <c r="AB453" s="82"/>
      <c r="AC453" s="83"/>
      <c r="AD453" s="78"/>
    </row>
    <row r="454" ht="15.75" customHeight="1">
      <c r="A454" s="8" t="s">
        <v>64</v>
      </c>
      <c r="B454" s="9">
        <v>44788.0</v>
      </c>
      <c r="C454" s="10">
        <v>0.375</v>
      </c>
      <c r="D454" s="84">
        <v>0.5</v>
      </c>
      <c r="E454" s="85">
        <v>34.4</v>
      </c>
      <c r="F454" s="86">
        <v>19.6</v>
      </c>
      <c r="G454" s="86">
        <v>28.4</v>
      </c>
      <c r="H454" s="86">
        <v>26.2</v>
      </c>
      <c r="I454" s="86">
        <v>2.2</v>
      </c>
      <c r="J454" s="86" t="s">
        <v>70</v>
      </c>
      <c r="K454" s="86">
        <v>31.2</v>
      </c>
      <c r="L454" s="86">
        <v>35.5</v>
      </c>
      <c r="M454" s="86"/>
      <c r="N454" s="86">
        <v>80.45</v>
      </c>
      <c r="O454" s="86"/>
      <c r="P454" s="87"/>
      <c r="Q454" s="102">
        <f>E456</f>
        <v>34.8</v>
      </c>
      <c r="R454" s="103">
        <f>F454</f>
        <v>19.6</v>
      </c>
      <c r="S454" s="103">
        <f>(Q454+R454)/2</f>
        <v>27.2</v>
      </c>
      <c r="T454" s="103">
        <f t="shared" ref="T454:T464" si="75">IF(H454="","",6.1078*(10^(((7.5*H454)/(237.3+H454)))))</f>
        <v>34.01068335</v>
      </c>
      <c r="U454" s="103">
        <f t="shared" si="1"/>
        <v>32.25068335</v>
      </c>
      <c r="V454" s="103">
        <f t="shared" ref="V454:V461" si="76">IF(G454="","",6.1078*(10^(((7.5*G454)/(237.3+G454)))))</f>
        <v>38.68484051</v>
      </c>
      <c r="W454" s="103">
        <f t="shared" ref="W454:W464" si="77">IF(V454="","",(U454/V454)*100)</f>
        <v>83.36775575</v>
      </c>
      <c r="X454" s="103"/>
      <c r="Y454" s="91"/>
      <c r="Z454" s="92">
        <v>1.0</v>
      </c>
      <c r="AA454" s="92">
        <v>1.0</v>
      </c>
      <c r="AB454" s="92">
        <v>1.0</v>
      </c>
      <c r="AC454" s="93">
        <v>2.0</v>
      </c>
      <c r="AD454" s="88" t="s">
        <v>292</v>
      </c>
    </row>
    <row r="455" ht="15.75" customHeight="1">
      <c r="A455" s="4" t="s">
        <v>64</v>
      </c>
      <c r="B455" s="55">
        <v>44788.0</v>
      </c>
      <c r="C455" s="3">
        <v>0.625</v>
      </c>
      <c r="D455" s="74">
        <v>0.75</v>
      </c>
      <c r="E455" s="75">
        <v>33.2</v>
      </c>
      <c r="F455" s="76"/>
      <c r="G455" s="76">
        <v>33.0</v>
      </c>
      <c r="H455" s="76">
        <v>27.8</v>
      </c>
      <c r="I455" s="76">
        <v>1.6</v>
      </c>
      <c r="J455" s="76" t="s">
        <v>225</v>
      </c>
      <c r="K455" s="76">
        <v>29.5</v>
      </c>
      <c r="L455" s="76"/>
      <c r="M455" s="76"/>
      <c r="N455" s="76"/>
      <c r="O455" s="76"/>
      <c r="P455" s="77"/>
      <c r="Q455" s="78"/>
      <c r="R455" s="79"/>
      <c r="S455" s="79"/>
      <c r="T455" s="145">
        <f t="shared" si="75"/>
        <v>37.3577292</v>
      </c>
      <c r="U455" s="103">
        <f t="shared" si="1"/>
        <v>33.1977292</v>
      </c>
      <c r="V455" s="145">
        <f t="shared" si="76"/>
        <v>50.29607399</v>
      </c>
      <c r="W455" s="145">
        <f t="shared" si="77"/>
        <v>66.00461342</v>
      </c>
      <c r="X455" s="80"/>
      <c r="Y455" s="81"/>
      <c r="Z455" s="82">
        <v>1.0</v>
      </c>
      <c r="AA455" s="82">
        <v>1.0</v>
      </c>
      <c r="AB455" s="82">
        <v>2.0</v>
      </c>
      <c r="AC455" s="83">
        <v>2.0</v>
      </c>
      <c r="AD455" s="78"/>
    </row>
    <row r="456" ht="15.75" customHeight="1">
      <c r="A456" s="8" t="s">
        <v>68</v>
      </c>
      <c r="B456" s="9">
        <v>44789.0</v>
      </c>
      <c r="C456" s="10">
        <v>0.375</v>
      </c>
      <c r="D456" s="84">
        <v>0.5</v>
      </c>
      <c r="E456" s="85">
        <v>34.8</v>
      </c>
      <c r="F456" s="86">
        <v>20.6</v>
      </c>
      <c r="G456" s="86">
        <v>29.4</v>
      </c>
      <c r="H456" s="86">
        <v>26.6</v>
      </c>
      <c r="I456" s="86">
        <v>1.4</v>
      </c>
      <c r="J456" s="86" t="s">
        <v>61</v>
      </c>
      <c r="K456" s="86">
        <v>32.5</v>
      </c>
      <c r="L456" s="86">
        <v>0.0</v>
      </c>
      <c r="M456" s="86"/>
      <c r="N456" s="86">
        <v>76.74</v>
      </c>
      <c r="O456" s="86"/>
      <c r="P456" s="87"/>
      <c r="Q456" s="102">
        <f>E458</f>
        <v>34.6</v>
      </c>
      <c r="R456" s="103">
        <f>F456</f>
        <v>20.6</v>
      </c>
      <c r="S456" s="103">
        <f>(Q456+R456)/2</f>
        <v>27.6</v>
      </c>
      <c r="T456" s="103">
        <f t="shared" si="75"/>
        <v>34.82194116</v>
      </c>
      <c r="U456" s="103">
        <f t="shared" si="1"/>
        <v>32.58194116</v>
      </c>
      <c r="V456" s="103">
        <f t="shared" si="76"/>
        <v>40.98797486</v>
      </c>
      <c r="W456" s="103">
        <f t="shared" si="77"/>
        <v>79.49146371</v>
      </c>
      <c r="X456" s="103">
        <f>N454+L456-N456</f>
        <v>3.71</v>
      </c>
      <c r="Y456" s="91"/>
      <c r="Z456" s="92">
        <v>1.0</v>
      </c>
      <c r="AA456" s="92">
        <v>1.0</v>
      </c>
      <c r="AB456" s="92">
        <v>3.0</v>
      </c>
      <c r="AC456" s="93">
        <v>1.0</v>
      </c>
      <c r="AD456" s="88" t="s">
        <v>313</v>
      </c>
    </row>
    <row r="457" ht="15.75" customHeight="1">
      <c r="A457" s="4" t="s">
        <v>68</v>
      </c>
      <c r="B457" s="29">
        <v>44789.0</v>
      </c>
      <c r="C457" s="3">
        <v>0.625</v>
      </c>
      <c r="D457" s="74">
        <v>0.75</v>
      </c>
      <c r="E457" s="75">
        <v>34.0</v>
      </c>
      <c r="F457" s="76"/>
      <c r="G457" s="76">
        <v>33.8</v>
      </c>
      <c r="H457" s="76">
        <v>28.0</v>
      </c>
      <c r="I457" s="76">
        <v>1.7</v>
      </c>
      <c r="J457" s="76" t="s">
        <v>61</v>
      </c>
      <c r="K457" s="76">
        <v>31.2</v>
      </c>
      <c r="L457" s="76"/>
      <c r="M457" s="76"/>
      <c r="N457" s="76"/>
      <c r="O457" s="76"/>
      <c r="P457" s="77"/>
      <c r="Q457" s="78"/>
      <c r="R457" s="79"/>
      <c r="S457" s="79"/>
      <c r="T457" s="145">
        <f t="shared" si="75"/>
        <v>37.79562539</v>
      </c>
      <c r="U457" s="103">
        <f t="shared" si="1"/>
        <v>33.15562539</v>
      </c>
      <c r="V457" s="145">
        <f t="shared" si="76"/>
        <v>52.59738033</v>
      </c>
      <c r="W457" s="145">
        <f t="shared" si="77"/>
        <v>63.03664781</v>
      </c>
      <c r="X457" s="80"/>
      <c r="Y457" s="81"/>
      <c r="Z457" s="82">
        <v>1.0</v>
      </c>
      <c r="AA457" s="82">
        <v>1.0</v>
      </c>
      <c r="AB457" s="82">
        <v>1.0</v>
      </c>
      <c r="AC457" s="83">
        <v>2.0</v>
      </c>
      <c r="AD457" s="78" t="s">
        <v>310</v>
      </c>
    </row>
    <row r="458" ht="15.75" customHeight="1">
      <c r="A458" s="8" t="s">
        <v>38</v>
      </c>
      <c r="B458" s="9">
        <v>44790.0</v>
      </c>
      <c r="C458" s="10">
        <v>0.375</v>
      </c>
      <c r="D458" s="84">
        <v>0.5</v>
      </c>
      <c r="E458" s="85">
        <v>34.6</v>
      </c>
      <c r="F458" s="86">
        <v>20.6</v>
      </c>
      <c r="G458" s="86">
        <v>28.8</v>
      </c>
      <c r="H458" s="86">
        <v>26.6</v>
      </c>
      <c r="I458" s="86">
        <v>2.9</v>
      </c>
      <c r="J458" s="86" t="s">
        <v>81</v>
      </c>
      <c r="K458" s="86">
        <v>28.1</v>
      </c>
      <c r="L458" s="86">
        <v>0.0</v>
      </c>
      <c r="M458" s="86"/>
      <c r="N458" s="86">
        <v>69.08</v>
      </c>
      <c r="O458" s="86"/>
      <c r="P458" s="87"/>
      <c r="Q458" s="102">
        <f>E460</f>
        <v>35</v>
      </c>
      <c r="R458" s="103">
        <f>F458</f>
        <v>20.6</v>
      </c>
      <c r="S458" s="103">
        <f>(Q458+R458)/2</f>
        <v>27.8</v>
      </c>
      <c r="T458" s="103">
        <f t="shared" si="75"/>
        <v>34.82194116</v>
      </c>
      <c r="U458" s="103">
        <f t="shared" si="1"/>
        <v>33.06194116</v>
      </c>
      <c r="V458" s="103">
        <f t="shared" si="76"/>
        <v>39.59220806</v>
      </c>
      <c r="W458" s="103">
        <f t="shared" si="77"/>
        <v>83.5061816</v>
      </c>
      <c r="X458" s="103">
        <f>N456+L458-N458</f>
        <v>7.66</v>
      </c>
      <c r="Y458" s="91"/>
      <c r="Z458" s="92">
        <v>1.0</v>
      </c>
      <c r="AA458" s="92">
        <v>1.0</v>
      </c>
      <c r="AB458" s="92">
        <v>1.0</v>
      </c>
      <c r="AC458" s="93">
        <v>2.0</v>
      </c>
      <c r="AD458" s="88" t="s">
        <v>317</v>
      </c>
    </row>
    <row r="459" ht="15.75" customHeight="1">
      <c r="A459" s="4" t="s">
        <v>38</v>
      </c>
      <c r="B459" s="29">
        <v>44790.0</v>
      </c>
      <c r="C459" s="3">
        <v>0.625</v>
      </c>
      <c r="D459" s="74">
        <v>0.75</v>
      </c>
      <c r="E459" s="75">
        <v>34.4</v>
      </c>
      <c r="F459" s="76"/>
      <c r="G459" s="76">
        <v>32.8</v>
      </c>
      <c r="H459" s="76">
        <v>28.0</v>
      </c>
      <c r="I459" s="76">
        <v>0.9</v>
      </c>
      <c r="J459" s="76" t="s">
        <v>79</v>
      </c>
      <c r="K459" s="76">
        <v>28.5</v>
      </c>
      <c r="L459" s="76"/>
      <c r="M459" s="76"/>
      <c r="N459" s="76"/>
      <c r="O459" s="76"/>
      <c r="P459" s="77"/>
      <c r="Q459" s="78"/>
      <c r="R459" s="79"/>
      <c r="S459" s="79"/>
      <c r="T459" s="145">
        <f t="shared" si="75"/>
        <v>37.79562539</v>
      </c>
      <c r="U459" s="103">
        <f t="shared" si="1"/>
        <v>33.95562539</v>
      </c>
      <c r="V459" s="145">
        <f t="shared" si="76"/>
        <v>49.73459608</v>
      </c>
      <c r="W459" s="145">
        <f t="shared" si="77"/>
        <v>68.27365269</v>
      </c>
      <c r="X459" s="80"/>
      <c r="Y459" s="81"/>
      <c r="Z459" s="82">
        <v>1.0</v>
      </c>
      <c r="AA459" s="82">
        <v>1.0</v>
      </c>
      <c r="AB459" s="82">
        <v>1.0</v>
      </c>
      <c r="AC459" s="83">
        <v>2.0</v>
      </c>
      <c r="AD459" s="78" t="s">
        <v>321</v>
      </c>
    </row>
    <row r="460" ht="15.75" customHeight="1">
      <c r="A460" s="8" t="s">
        <v>48</v>
      </c>
      <c r="B460" s="9">
        <v>44791.0</v>
      </c>
      <c r="C460" s="10">
        <v>0.375</v>
      </c>
      <c r="D460" s="84">
        <v>0.5</v>
      </c>
      <c r="E460" s="85">
        <v>35.0</v>
      </c>
      <c r="F460" s="86">
        <v>20.2</v>
      </c>
      <c r="G460" s="86">
        <v>28.0</v>
      </c>
      <c r="H460" s="86">
        <v>26.0</v>
      </c>
      <c r="I460" s="86">
        <v>2.5</v>
      </c>
      <c r="J460" s="86" t="s">
        <v>61</v>
      </c>
      <c r="K460" s="86">
        <v>32.0</v>
      </c>
      <c r="L460" s="86">
        <v>0.0</v>
      </c>
      <c r="M460" s="86"/>
      <c r="N460" s="86">
        <v>61.66</v>
      </c>
      <c r="O460" s="86"/>
      <c r="P460" s="87"/>
      <c r="Q460" s="102">
        <f>E462</f>
        <v>35</v>
      </c>
      <c r="R460" s="103">
        <f>F460</f>
        <v>20.2</v>
      </c>
      <c r="S460" s="103">
        <f>(Q460+R460)/2</f>
        <v>27.6</v>
      </c>
      <c r="T460" s="103">
        <f t="shared" si="75"/>
        <v>33.61126698</v>
      </c>
      <c r="U460" s="103">
        <f t="shared" si="1"/>
        <v>32.01126698</v>
      </c>
      <c r="V460" s="103">
        <f t="shared" si="76"/>
        <v>37.79562539</v>
      </c>
      <c r="W460" s="103">
        <f t="shared" si="77"/>
        <v>84.69569335</v>
      </c>
      <c r="X460" s="103">
        <f>N458+L460-N460</f>
        <v>7.42</v>
      </c>
      <c r="Y460" s="91"/>
      <c r="Z460" s="92">
        <v>1.0</v>
      </c>
      <c r="AA460" s="92">
        <v>1.0</v>
      </c>
      <c r="AB460" s="92">
        <v>2.0</v>
      </c>
      <c r="AC460" s="93">
        <v>2.0</v>
      </c>
      <c r="AD460" s="88" t="s">
        <v>289</v>
      </c>
    </row>
    <row r="461" ht="15.75" customHeight="1">
      <c r="A461" s="4" t="s">
        <v>48</v>
      </c>
      <c r="B461" s="29">
        <v>44791.0</v>
      </c>
      <c r="C461" s="3">
        <v>0.625</v>
      </c>
      <c r="D461" s="74">
        <v>0.75</v>
      </c>
      <c r="E461" s="75">
        <v>34.8</v>
      </c>
      <c r="F461" s="76"/>
      <c r="G461" s="76">
        <v>32.8</v>
      </c>
      <c r="H461" s="76">
        <v>29.2</v>
      </c>
      <c r="I461" s="76">
        <v>0.9</v>
      </c>
      <c r="J461" s="76" t="s">
        <v>79</v>
      </c>
      <c r="K461" s="76">
        <v>29.8</v>
      </c>
      <c r="L461" s="76"/>
      <c r="M461" s="76"/>
      <c r="N461" s="76"/>
      <c r="O461" s="76"/>
      <c r="P461" s="77"/>
      <c r="Q461" s="78"/>
      <c r="R461" s="79"/>
      <c r="S461" s="79"/>
      <c r="T461" s="145">
        <f t="shared" si="75"/>
        <v>40.51803823</v>
      </c>
      <c r="U461" s="103">
        <f t="shared" si="1"/>
        <v>37.63803823</v>
      </c>
      <c r="V461" s="145">
        <f t="shared" si="76"/>
        <v>49.73459608</v>
      </c>
      <c r="W461" s="145">
        <f t="shared" si="77"/>
        <v>75.67778006</v>
      </c>
      <c r="X461" s="80"/>
      <c r="Y461" s="81"/>
      <c r="Z461" s="82">
        <v>1.0</v>
      </c>
      <c r="AA461" s="82">
        <v>2.0</v>
      </c>
      <c r="AB461" s="82">
        <v>3.0</v>
      </c>
      <c r="AC461" s="83">
        <v>2.0</v>
      </c>
      <c r="AD461" s="78" t="s">
        <v>321</v>
      </c>
    </row>
    <row r="462" ht="15.75" customHeight="1">
      <c r="A462" s="8" t="s">
        <v>53</v>
      </c>
      <c r="B462" s="9">
        <v>44792.0</v>
      </c>
      <c r="C462" s="10">
        <v>0.375</v>
      </c>
      <c r="D462" s="84">
        <v>0.5</v>
      </c>
      <c r="E462" s="85">
        <v>35.0</v>
      </c>
      <c r="F462" s="86">
        <v>21.0</v>
      </c>
      <c r="G462" s="86">
        <v>9.0</v>
      </c>
      <c r="H462" s="86">
        <v>27.4</v>
      </c>
      <c r="I462" s="86">
        <v>2.1</v>
      </c>
      <c r="J462" s="86" t="s">
        <v>225</v>
      </c>
      <c r="K462" s="86">
        <v>29.8</v>
      </c>
      <c r="L462" s="86">
        <v>0.0</v>
      </c>
      <c r="M462" s="86"/>
      <c r="N462" s="86">
        <v>57.22</v>
      </c>
      <c r="O462" s="86">
        <v>75.56</v>
      </c>
      <c r="P462" s="87"/>
      <c r="Q462" s="102">
        <f>E464</f>
        <v>35.6</v>
      </c>
      <c r="R462" s="103">
        <f>F462</f>
        <v>21</v>
      </c>
      <c r="S462" s="103">
        <f>(Q462+R462)/2</f>
        <v>28.3</v>
      </c>
      <c r="T462" s="103">
        <f t="shared" si="75"/>
        <v>36.49517019</v>
      </c>
      <c r="U462" s="103">
        <v>11.48</v>
      </c>
      <c r="V462" s="103">
        <v>51.22</v>
      </c>
      <c r="W462" s="103">
        <f t="shared" si="77"/>
        <v>22.41311988</v>
      </c>
      <c r="X462" s="103">
        <f>N460+L462-N462</f>
        <v>4.44</v>
      </c>
      <c r="Y462" s="91"/>
      <c r="Z462" s="92">
        <v>1.0</v>
      </c>
      <c r="AA462" s="92">
        <v>1.0</v>
      </c>
      <c r="AB462" s="92"/>
      <c r="AC462" s="93">
        <v>1.0</v>
      </c>
      <c r="AD462" s="88" t="s">
        <v>351</v>
      </c>
    </row>
    <row r="463" ht="15.75" customHeight="1">
      <c r="A463" s="4" t="s">
        <v>53</v>
      </c>
      <c r="B463" s="29">
        <v>44792.0</v>
      </c>
      <c r="C463" s="3">
        <v>0.625</v>
      </c>
      <c r="D463" s="74">
        <v>0.75</v>
      </c>
      <c r="E463" s="75">
        <v>35.6</v>
      </c>
      <c r="F463" s="76"/>
      <c r="G463" s="76">
        <v>35.0</v>
      </c>
      <c r="H463" s="76">
        <v>29.6</v>
      </c>
      <c r="I463" s="76">
        <v>0.9</v>
      </c>
      <c r="J463" s="76" t="s">
        <v>74</v>
      </c>
      <c r="K463" s="76">
        <v>30.2</v>
      </c>
      <c r="L463" s="76"/>
      <c r="M463" s="76"/>
      <c r="N463" s="76"/>
      <c r="O463" s="76"/>
      <c r="P463" s="77"/>
      <c r="Q463" s="78"/>
      <c r="R463" s="79"/>
      <c r="S463" s="79"/>
      <c r="T463" s="145">
        <f t="shared" si="75"/>
        <v>41.46264535</v>
      </c>
      <c r="U463" s="103">
        <f t="shared" ref="U463:U731" si="78">IF(T463="","",T463-(0.8*(G463-H463)))</f>
        <v>37.14264535</v>
      </c>
      <c r="V463" s="145">
        <f t="shared" ref="V463:V464" si="79">IF(G463="","",6.1078*(10^(((7.5*G463)/(237.3+G463)))))</f>
        <v>56.22055006</v>
      </c>
      <c r="W463" s="145">
        <f t="shared" si="77"/>
        <v>66.06595864</v>
      </c>
      <c r="X463" s="80"/>
      <c r="Y463" s="81"/>
      <c r="Z463" s="82">
        <v>1.0</v>
      </c>
      <c r="AA463" s="82">
        <v>1.0</v>
      </c>
      <c r="AB463" s="82">
        <v>3.0</v>
      </c>
      <c r="AC463" s="83">
        <v>2.0</v>
      </c>
      <c r="AD463" s="78" t="s">
        <v>283</v>
      </c>
    </row>
    <row r="464" ht="15.75" customHeight="1">
      <c r="A464" s="8" t="s">
        <v>58</v>
      </c>
      <c r="B464" s="9">
        <v>44793.0</v>
      </c>
      <c r="C464" s="10">
        <v>0.375</v>
      </c>
      <c r="D464" s="84">
        <v>0.5</v>
      </c>
      <c r="E464" s="85">
        <v>35.6</v>
      </c>
      <c r="F464" s="86">
        <v>21.0</v>
      </c>
      <c r="G464" s="86">
        <v>28.6</v>
      </c>
      <c r="H464" s="86">
        <v>26.6</v>
      </c>
      <c r="I464" s="86">
        <v>1.4</v>
      </c>
      <c r="J464" s="86" t="s">
        <v>81</v>
      </c>
      <c r="K464" s="86">
        <v>29.9</v>
      </c>
      <c r="L464" s="86">
        <v>1.0</v>
      </c>
      <c r="M464" s="86"/>
      <c r="N464" s="86">
        <v>72.34</v>
      </c>
      <c r="O464" s="86"/>
      <c r="P464" s="87"/>
      <c r="Q464" s="102">
        <f>E466</f>
        <v>34.8</v>
      </c>
      <c r="R464" s="103">
        <f>F464</f>
        <v>21</v>
      </c>
      <c r="S464" s="103">
        <f>(Q464+R464)/2</f>
        <v>27.9</v>
      </c>
      <c r="T464" s="103">
        <f t="shared" si="75"/>
        <v>34.82194116</v>
      </c>
      <c r="U464" s="103">
        <f t="shared" si="78"/>
        <v>33.22194116</v>
      </c>
      <c r="V464" s="103">
        <f t="shared" si="79"/>
        <v>39.13623594</v>
      </c>
      <c r="W464" s="103">
        <f t="shared" si="77"/>
        <v>84.88793152</v>
      </c>
      <c r="X464" s="103">
        <f>O462+L464-N464</f>
        <v>4.22</v>
      </c>
      <c r="Y464" s="91"/>
      <c r="Z464" s="92">
        <v>1.0</v>
      </c>
      <c r="AA464" s="92">
        <v>1.0</v>
      </c>
      <c r="AB464" s="92">
        <v>1.0</v>
      </c>
      <c r="AC464" s="93">
        <v>2.0</v>
      </c>
      <c r="AD464" s="88" t="s">
        <v>321</v>
      </c>
    </row>
    <row r="465" ht="15.75" customHeight="1">
      <c r="A465" s="4" t="s">
        <v>58</v>
      </c>
      <c r="B465" s="29">
        <v>44793.0</v>
      </c>
      <c r="C465" s="3">
        <v>0.625</v>
      </c>
      <c r="D465" s="74">
        <v>0.75</v>
      </c>
      <c r="E465" s="75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7"/>
      <c r="Q465" s="78"/>
      <c r="R465" s="79"/>
      <c r="S465" s="79"/>
      <c r="T465" s="79"/>
      <c r="U465" s="103" t="str">
        <f t="shared" si="78"/>
        <v/>
      </c>
      <c r="V465" s="79"/>
      <c r="W465" s="79"/>
      <c r="X465" s="80"/>
      <c r="Y465" s="81"/>
      <c r="Z465" s="82"/>
      <c r="AA465" s="82"/>
      <c r="AB465" s="82"/>
      <c r="AC465" s="83"/>
      <c r="AD465" s="78"/>
    </row>
    <row r="466" ht="15.75" customHeight="1">
      <c r="A466" s="8" t="s">
        <v>60</v>
      </c>
      <c r="B466" s="9">
        <v>44794.0</v>
      </c>
      <c r="C466" s="10">
        <v>0.375</v>
      </c>
      <c r="D466" s="84">
        <v>0.5</v>
      </c>
      <c r="E466" s="85">
        <v>34.8</v>
      </c>
      <c r="F466" s="86">
        <v>21.0</v>
      </c>
      <c r="G466" s="86">
        <v>27.4</v>
      </c>
      <c r="H466" s="86">
        <v>26.2</v>
      </c>
      <c r="I466" s="86">
        <v>1.3</v>
      </c>
      <c r="J466" s="86" t="s">
        <v>54</v>
      </c>
      <c r="K466" s="86">
        <v>31.5</v>
      </c>
      <c r="L466" s="86">
        <v>12.0</v>
      </c>
      <c r="M466" s="86"/>
      <c r="N466" s="86">
        <v>77.22</v>
      </c>
      <c r="O466" s="86"/>
      <c r="P466" s="87"/>
      <c r="Q466" s="102">
        <f>E468</f>
        <v>33</v>
      </c>
      <c r="R466" s="103">
        <f>F466</f>
        <v>21</v>
      </c>
      <c r="S466" s="103">
        <f>(Q466+R466)/2</f>
        <v>27</v>
      </c>
      <c r="T466" s="103">
        <f>IF(H466="","",6.1078*(10^(((7.5*H466)/(237.3+H466)))))</f>
        <v>34.01068335</v>
      </c>
      <c r="U466" s="103">
        <f t="shared" si="78"/>
        <v>33.05068335</v>
      </c>
      <c r="V466" s="103">
        <f>IF(G466="","",6.1078*(10^(((7.5*G466)/(237.3+G466)))))</f>
        <v>36.49517019</v>
      </c>
      <c r="W466" s="103">
        <f>IF(V466="","",(U466/V466)*100)</f>
        <v>90.56180086</v>
      </c>
      <c r="X466" s="103">
        <f>N464+L466-N466</f>
        <v>7.12</v>
      </c>
      <c r="Y466" s="91"/>
      <c r="Z466" s="92">
        <v>1.0</v>
      </c>
      <c r="AA466" s="92">
        <v>1.0</v>
      </c>
      <c r="AB466" s="92">
        <v>2.0</v>
      </c>
      <c r="AC466" s="93">
        <v>3.0</v>
      </c>
      <c r="AD466" s="88" t="s">
        <v>321</v>
      </c>
    </row>
    <row r="467" ht="15.75" customHeight="1">
      <c r="A467" s="4" t="s">
        <v>60</v>
      </c>
      <c r="B467" s="29">
        <v>44794.0</v>
      </c>
      <c r="C467" s="3">
        <v>0.625</v>
      </c>
      <c r="D467" s="74">
        <v>0.75</v>
      </c>
      <c r="E467" s="75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7"/>
      <c r="Q467" s="78"/>
      <c r="R467" s="79"/>
      <c r="S467" s="79"/>
      <c r="T467" s="79"/>
      <c r="U467" s="103" t="str">
        <f t="shared" si="78"/>
        <v/>
      </c>
      <c r="V467" s="79"/>
      <c r="W467" s="79"/>
      <c r="X467" s="80"/>
      <c r="Y467" s="81"/>
      <c r="Z467" s="82"/>
      <c r="AA467" s="82"/>
      <c r="AB467" s="82"/>
      <c r="AC467" s="83"/>
      <c r="AD467" s="78"/>
    </row>
    <row r="468" ht="15.75" customHeight="1">
      <c r="A468" s="8" t="s">
        <v>64</v>
      </c>
      <c r="B468" s="9">
        <v>44795.0</v>
      </c>
      <c r="C468" s="10">
        <v>0.375</v>
      </c>
      <c r="D468" s="84">
        <v>0.5</v>
      </c>
      <c r="E468" s="85">
        <v>33.0</v>
      </c>
      <c r="F468" s="86">
        <v>21.2</v>
      </c>
      <c r="G468" s="86">
        <v>27.4</v>
      </c>
      <c r="H468" s="86">
        <v>26.0</v>
      </c>
      <c r="I468" s="86">
        <v>1.6</v>
      </c>
      <c r="J468" s="86" t="s">
        <v>70</v>
      </c>
      <c r="K468" s="86">
        <v>28.2</v>
      </c>
      <c r="L468" s="86">
        <v>0.25</v>
      </c>
      <c r="M468" s="86"/>
      <c r="N468" s="86">
        <v>75.94</v>
      </c>
      <c r="O468" s="86"/>
      <c r="P468" s="87"/>
      <c r="Q468" s="102">
        <f>E470</f>
        <v>33.6</v>
      </c>
      <c r="R468" s="103">
        <f>F468</f>
        <v>21.2</v>
      </c>
      <c r="S468" s="103">
        <f>(Q468+R468)/2</f>
        <v>27.4</v>
      </c>
      <c r="T468" s="103">
        <f t="shared" ref="T468:T478" si="80">IF(H468="","",6.1078*(10^(((7.5*H468)/(237.3+H468)))))</f>
        <v>33.61126698</v>
      </c>
      <c r="U468" s="103">
        <f t="shared" si="78"/>
        <v>32.49126698</v>
      </c>
      <c r="V468" s="103">
        <f t="shared" ref="V468:V478" si="81">IF(G468="","",6.1078*(10^(((7.5*G468)/(237.3+G468)))))</f>
        <v>36.49517019</v>
      </c>
      <c r="W468" s="103">
        <f t="shared" ref="W468:W478" si="82">IF(V468="","",(U468/V468)*100)</f>
        <v>89.02895046</v>
      </c>
      <c r="X468" s="103">
        <f>N466+L468-N468</f>
        <v>1.53</v>
      </c>
      <c r="Y468" s="91"/>
      <c r="Z468" s="92">
        <v>1.0</v>
      </c>
      <c r="AA468" s="92">
        <v>1.0</v>
      </c>
      <c r="AB468" s="92">
        <v>2.0</v>
      </c>
      <c r="AC468" s="93">
        <v>2.0</v>
      </c>
      <c r="AD468" s="88" t="s">
        <v>292</v>
      </c>
    </row>
    <row r="469" ht="15.75" customHeight="1">
      <c r="A469" s="4" t="s">
        <v>64</v>
      </c>
      <c r="B469" s="29">
        <v>44795.0</v>
      </c>
      <c r="C469" s="3">
        <v>0.625</v>
      </c>
      <c r="D469" s="74">
        <v>0.75</v>
      </c>
      <c r="E469" s="75">
        <v>32.8</v>
      </c>
      <c r="F469" s="76"/>
      <c r="G469" s="76">
        <v>32.2</v>
      </c>
      <c r="H469" s="76">
        <v>27.0</v>
      </c>
      <c r="I469" s="76">
        <v>1.5</v>
      </c>
      <c r="J469" s="76" t="s">
        <v>70</v>
      </c>
      <c r="K469" s="76">
        <v>27.0</v>
      </c>
      <c r="L469" s="76"/>
      <c r="M469" s="76"/>
      <c r="N469" s="76"/>
      <c r="O469" s="76"/>
      <c r="P469" s="77"/>
      <c r="Q469" s="78"/>
      <c r="R469" s="79"/>
      <c r="S469" s="79"/>
      <c r="T469" s="145">
        <f t="shared" si="80"/>
        <v>35.65000614</v>
      </c>
      <c r="U469" s="103">
        <f t="shared" si="78"/>
        <v>31.49000614</v>
      </c>
      <c r="V469" s="145">
        <f t="shared" si="81"/>
        <v>48.08268417</v>
      </c>
      <c r="W469" s="145">
        <f t="shared" si="82"/>
        <v>65.4913649</v>
      </c>
      <c r="X469" s="80"/>
      <c r="Y469" s="81"/>
      <c r="Z469" s="82">
        <v>1.0</v>
      </c>
      <c r="AA469" s="82">
        <v>1.0</v>
      </c>
      <c r="AB469" s="82">
        <v>3.0</v>
      </c>
      <c r="AC469" s="83">
        <v>2.0</v>
      </c>
      <c r="AD469" s="78" t="s">
        <v>320</v>
      </c>
    </row>
    <row r="470" ht="15.75" customHeight="1">
      <c r="A470" s="8" t="s">
        <v>68</v>
      </c>
      <c r="B470" s="9">
        <v>44796.0</v>
      </c>
      <c r="C470" s="10">
        <v>0.375</v>
      </c>
      <c r="D470" s="84">
        <v>0.5</v>
      </c>
      <c r="E470" s="85">
        <v>33.6</v>
      </c>
      <c r="F470" s="86">
        <v>20.6</v>
      </c>
      <c r="G470" s="86">
        <v>29.0</v>
      </c>
      <c r="H470" s="86">
        <v>25.5</v>
      </c>
      <c r="I470" s="86">
        <v>2.1</v>
      </c>
      <c r="J470" s="86" t="s">
        <v>225</v>
      </c>
      <c r="K470" s="86">
        <v>27.4</v>
      </c>
      <c r="L470" s="86">
        <v>0.0</v>
      </c>
      <c r="M470" s="86"/>
      <c r="N470" s="86">
        <v>69.22</v>
      </c>
      <c r="O470" s="86"/>
      <c r="P470" s="87"/>
      <c r="Q470" s="102">
        <f>E472</f>
        <v>34.8</v>
      </c>
      <c r="R470" s="103">
        <f>F470</f>
        <v>20.6</v>
      </c>
      <c r="S470" s="103">
        <f>(Q470+R470)/2</f>
        <v>27.7</v>
      </c>
      <c r="T470" s="103">
        <f t="shared" si="80"/>
        <v>32.63056049</v>
      </c>
      <c r="U470" s="103">
        <f t="shared" si="78"/>
        <v>29.83056049</v>
      </c>
      <c r="V470" s="103">
        <f t="shared" si="81"/>
        <v>40.05279577</v>
      </c>
      <c r="W470" s="103">
        <f t="shared" si="82"/>
        <v>74.47809801</v>
      </c>
      <c r="X470" s="103">
        <f>N468+L470-N470</f>
        <v>6.72</v>
      </c>
      <c r="Y470" s="91"/>
      <c r="Z470" s="92">
        <v>1.0</v>
      </c>
      <c r="AA470" s="92">
        <v>1.0</v>
      </c>
      <c r="AB470" s="92">
        <v>1.0</v>
      </c>
      <c r="AC470" s="93">
        <v>1.0</v>
      </c>
      <c r="AD470" s="88" t="s">
        <v>283</v>
      </c>
    </row>
    <row r="471" ht="15.75" customHeight="1">
      <c r="A471" s="4" t="s">
        <v>68</v>
      </c>
      <c r="B471" s="29">
        <v>44796.0</v>
      </c>
      <c r="C471" s="3">
        <v>0.625</v>
      </c>
      <c r="D471" s="74">
        <v>0.75</v>
      </c>
      <c r="E471" s="75">
        <v>34.8</v>
      </c>
      <c r="F471" s="76"/>
      <c r="G471" s="76">
        <v>32.8</v>
      </c>
      <c r="H471" s="76">
        <v>29.2</v>
      </c>
      <c r="I471" s="76">
        <v>0.4</v>
      </c>
      <c r="J471" s="76" t="s">
        <v>61</v>
      </c>
      <c r="K471" s="76">
        <v>29.0</v>
      </c>
      <c r="L471" s="76"/>
      <c r="M471" s="76"/>
      <c r="N471" s="76"/>
      <c r="O471" s="76"/>
      <c r="P471" s="77"/>
      <c r="Q471" s="78"/>
      <c r="R471" s="79"/>
      <c r="S471" s="79"/>
      <c r="T471" s="145">
        <f t="shared" si="80"/>
        <v>40.51803823</v>
      </c>
      <c r="U471" s="103">
        <f t="shared" si="78"/>
        <v>37.63803823</v>
      </c>
      <c r="V471" s="145">
        <f t="shared" si="81"/>
        <v>49.73459608</v>
      </c>
      <c r="W471" s="145">
        <f t="shared" si="82"/>
        <v>75.67778006</v>
      </c>
      <c r="X471" s="80"/>
      <c r="Y471" s="81"/>
      <c r="Z471" s="82">
        <v>1.0</v>
      </c>
      <c r="AA471" s="82">
        <v>1.0</v>
      </c>
      <c r="AB471" s="82">
        <v>2.0</v>
      </c>
      <c r="AC471" s="83">
        <v>2.0</v>
      </c>
      <c r="AD471" s="78" t="s">
        <v>355</v>
      </c>
    </row>
    <row r="472" ht="15.75" customHeight="1">
      <c r="A472" s="8" t="s">
        <v>38</v>
      </c>
      <c r="B472" s="9">
        <v>44797.0</v>
      </c>
      <c r="C472" s="10">
        <v>0.375</v>
      </c>
      <c r="D472" s="84">
        <v>0.5</v>
      </c>
      <c r="E472" s="85">
        <v>34.8</v>
      </c>
      <c r="F472" s="86">
        <v>20.2</v>
      </c>
      <c r="G472" s="86">
        <v>28.4</v>
      </c>
      <c r="H472" s="86">
        <v>26.2</v>
      </c>
      <c r="I472" s="86">
        <v>3.0</v>
      </c>
      <c r="J472" s="86" t="s">
        <v>81</v>
      </c>
      <c r="K472" s="86">
        <v>29.5</v>
      </c>
      <c r="L472" s="86">
        <v>53.5</v>
      </c>
      <c r="M472" s="86"/>
      <c r="N472" s="86" t="s">
        <v>295</v>
      </c>
      <c r="O472" s="86">
        <v>82.58</v>
      </c>
      <c r="P472" s="87"/>
      <c r="Q472" s="102">
        <f>E474</f>
        <v>33.6</v>
      </c>
      <c r="R472" s="103">
        <f>F472</f>
        <v>20.2</v>
      </c>
      <c r="S472" s="103">
        <f>(Q472+R472)/2</f>
        <v>26.9</v>
      </c>
      <c r="T472" s="103">
        <f t="shared" si="80"/>
        <v>34.01068335</v>
      </c>
      <c r="U472" s="103">
        <f t="shared" si="78"/>
        <v>32.25068335</v>
      </c>
      <c r="V472" s="103">
        <f t="shared" si="81"/>
        <v>38.68484051</v>
      </c>
      <c r="W472" s="103">
        <f t="shared" si="82"/>
        <v>83.36775575</v>
      </c>
      <c r="X472" s="103"/>
      <c r="Y472" s="91"/>
      <c r="Z472" s="92">
        <v>1.0</v>
      </c>
      <c r="AA472" s="92">
        <v>1.0</v>
      </c>
      <c r="AB472" s="92">
        <v>3.0</v>
      </c>
      <c r="AC472" s="93">
        <v>2.0</v>
      </c>
      <c r="AD472" s="88" t="s">
        <v>313</v>
      </c>
    </row>
    <row r="473" ht="15.75" customHeight="1">
      <c r="A473" s="4" t="s">
        <v>38</v>
      </c>
      <c r="B473" s="29">
        <v>44797.0</v>
      </c>
      <c r="C473" s="3">
        <v>0.625</v>
      </c>
      <c r="D473" s="74">
        <v>0.75</v>
      </c>
      <c r="E473" s="75">
        <v>33.6</v>
      </c>
      <c r="F473" s="76"/>
      <c r="G473" s="76">
        <v>32.6</v>
      </c>
      <c r="H473" s="76">
        <v>28.8</v>
      </c>
      <c r="I473" s="76">
        <v>1.2</v>
      </c>
      <c r="J473" s="76" t="s">
        <v>81</v>
      </c>
      <c r="K473" s="76">
        <v>29.2</v>
      </c>
      <c r="L473" s="76"/>
      <c r="M473" s="76"/>
      <c r="N473" s="76"/>
      <c r="O473" s="76"/>
      <c r="P473" s="77"/>
      <c r="Q473" s="78"/>
      <c r="R473" s="79"/>
      <c r="S473" s="79"/>
      <c r="T473" s="145">
        <f t="shared" si="80"/>
        <v>39.59220806</v>
      </c>
      <c r="U473" s="103">
        <f t="shared" si="78"/>
        <v>36.55220806</v>
      </c>
      <c r="V473" s="145">
        <f t="shared" si="81"/>
        <v>49.17856797</v>
      </c>
      <c r="W473" s="145">
        <f t="shared" si="82"/>
        <v>74.32548276</v>
      </c>
      <c r="X473" s="80"/>
      <c r="Y473" s="81"/>
      <c r="Z473" s="82">
        <v>1.0</v>
      </c>
      <c r="AA473" s="82">
        <v>1.0</v>
      </c>
      <c r="AB473" s="82">
        <v>2.0</v>
      </c>
      <c r="AC473" s="83">
        <v>1.0</v>
      </c>
      <c r="AD473" s="78" t="s">
        <v>356</v>
      </c>
    </row>
    <row r="474" ht="15.75" customHeight="1">
      <c r="A474" s="8" t="s">
        <v>48</v>
      </c>
      <c r="B474" s="9">
        <v>44798.0</v>
      </c>
      <c r="C474" s="10">
        <v>0.375</v>
      </c>
      <c r="D474" s="84">
        <v>0.5</v>
      </c>
      <c r="E474" s="85">
        <v>33.6</v>
      </c>
      <c r="F474" s="86">
        <v>20.8</v>
      </c>
      <c r="G474" s="86">
        <v>29.0</v>
      </c>
      <c r="H474" s="86">
        <v>26.6</v>
      </c>
      <c r="I474" s="86">
        <v>1.5</v>
      </c>
      <c r="J474" s="86" t="s">
        <v>61</v>
      </c>
      <c r="K474" s="86">
        <v>30.0</v>
      </c>
      <c r="L474" s="86">
        <v>0.0</v>
      </c>
      <c r="M474" s="86"/>
      <c r="N474" s="86">
        <v>76.68</v>
      </c>
      <c r="O474" s="86"/>
      <c r="P474" s="87"/>
      <c r="Q474" s="102">
        <f>E476</f>
        <v>34</v>
      </c>
      <c r="R474" s="103">
        <f>F474</f>
        <v>20.8</v>
      </c>
      <c r="S474" s="103">
        <f>(Q474+R474)/2</f>
        <v>27.4</v>
      </c>
      <c r="T474" s="103">
        <f t="shared" si="80"/>
        <v>34.82194116</v>
      </c>
      <c r="U474" s="103">
        <f t="shared" si="78"/>
        <v>32.90194116</v>
      </c>
      <c r="V474" s="103">
        <f t="shared" si="81"/>
        <v>40.05279577</v>
      </c>
      <c r="W474" s="103">
        <f t="shared" si="82"/>
        <v>82.14642831</v>
      </c>
      <c r="X474" s="103">
        <f>O472+L474-N474</f>
        <v>5.9</v>
      </c>
      <c r="Y474" s="91"/>
      <c r="Z474" s="92">
        <v>1.0</v>
      </c>
      <c r="AA474" s="92">
        <v>1.0</v>
      </c>
      <c r="AB474" s="92">
        <v>1.0</v>
      </c>
      <c r="AC474" s="93">
        <v>2.0</v>
      </c>
      <c r="AD474" s="88" t="s">
        <v>289</v>
      </c>
    </row>
    <row r="475" ht="15.75" customHeight="1">
      <c r="A475" s="4" t="s">
        <v>48</v>
      </c>
      <c r="B475" s="29">
        <v>44798.0</v>
      </c>
      <c r="C475" s="3">
        <v>0.625</v>
      </c>
      <c r="D475" s="74">
        <v>0.75</v>
      </c>
      <c r="E475" s="75">
        <v>33.0</v>
      </c>
      <c r="F475" s="76"/>
      <c r="G475" s="76">
        <v>28.0</v>
      </c>
      <c r="H475" s="76">
        <v>26.2</v>
      </c>
      <c r="I475" s="76">
        <v>1.0</v>
      </c>
      <c r="J475" s="76" t="s">
        <v>81</v>
      </c>
      <c r="K475" s="76">
        <v>31.7</v>
      </c>
      <c r="L475" s="76"/>
      <c r="M475" s="76"/>
      <c r="N475" s="76"/>
      <c r="O475" s="76"/>
      <c r="P475" s="77"/>
      <c r="Q475" s="78"/>
      <c r="R475" s="79"/>
      <c r="S475" s="79"/>
      <c r="T475" s="145">
        <f t="shared" si="80"/>
        <v>34.01068335</v>
      </c>
      <c r="U475" s="103">
        <f t="shared" si="78"/>
        <v>32.57068335</v>
      </c>
      <c r="V475" s="145">
        <f t="shared" si="81"/>
        <v>37.79562539</v>
      </c>
      <c r="W475" s="145">
        <f t="shared" si="82"/>
        <v>86.17580212</v>
      </c>
      <c r="X475" s="80"/>
      <c r="Y475" s="81"/>
      <c r="Z475" s="82">
        <v>1.0</v>
      </c>
      <c r="AA475" s="82">
        <v>1.0</v>
      </c>
      <c r="AB475" s="82">
        <v>1.0</v>
      </c>
      <c r="AC475" s="83">
        <v>2.0</v>
      </c>
      <c r="AD475" s="78" t="s">
        <v>355</v>
      </c>
    </row>
    <row r="476" ht="15.75" customHeight="1">
      <c r="A476" s="8" t="s">
        <v>53</v>
      </c>
      <c r="B476" s="9">
        <v>44799.0</v>
      </c>
      <c r="C476" s="10">
        <v>0.375</v>
      </c>
      <c r="D476" s="84">
        <v>0.5</v>
      </c>
      <c r="E476" s="85">
        <v>34.0</v>
      </c>
      <c r="F476" s="86">
        <v>19.6</v>
      </c>
      <c r="G476" s="86">
        <v>25.4</v>
      </c>
      <c r="H476" s="86">
        <v>24.4</v>
      </c>
      <c r="I476" s="86">
        <v>0.8</v>
      </c>
      <c r="J476" s="86" t="s">
        <v>81</v>
      </c>
      <c r="K476" s="86">
        <v>26.6</v>
      </c>
      <c r="L476" s="86">
        <v>0.0</v>
      </c>
      <c r="M476" s="86"/>
      <c r="N476" s="86">
        <v>75.18</v>
      </c>
      <c r="O476" s="86"/>
      <c r="P476" s="87"/>
      <c r="Q476" s="102">
        <f>E478</f>
        <v>32.2</v>
      </c>
      <c r="R476" s="103">
        <f>F476</f>
        <v>19.6</v>
      </c>
      <c r="S476" s="103">
        <f>(Q476+R476)/2</f>
        <v>25.9</v>
      </c>
      <c r="T476" s="103">
        <f t="shared" si="80"/>
        <v>30.56038249</v>
      </c>
      <c r="U476" s="103">
        <f t="shared" si="78"/>
        <v>29.76038249</v>
      </c>
      <c r="V476" s="103">
        <f t="shared" si="81"/>
        <v>32.43744129</v>
      </c>
      <c r="W476" s="103">
        <f t="shared" si="82"/>
        <v>91.74700995</v>
      </c>
      <c r="X476" s="103">
        <f>N474+L476-N476</f>
        <v>1.5</v>
      </c>
      <c r="Y476" s="91"/>
      <c r="Z476" s="92">
        <v>1.0</v>
      </c>
      <c r="AA476" s="92">
        <v>1.0</v>
      </c>
      <c r="AB476" s="92">
        <v>2.0</v>
      </c>
      <c r="AC476" s="93">
        <v>2.0</v>
      </c>
      <c r="AD476" s="88" t="s">
        <v>292</v>
      </c>
    </row>
    <row r="477" ht="15.75" customHeight="1">
      <c r="A477" s="4" t="s">
        <v>53</v>
      </c>
      <c r="B477" s="29">
        <v>44799.0</v>
      </c>
      <c r="C477" s="3">
        <v>0.625</v>
      </c>
      <c r="D477" s="74">
        <v>0.75</v>
      </c>
      <c r="E477" s="75">
        <v>33.2</v>
      </c>
      <c r="F477" s="76"/>
      <c r="G477" s="76">
        <v>27.8</v>
      </c>
      <c r="H477" s="76">
        <v>25.4</v>
      </c>
      <c r="I477" s="76">
        <v>1.5</v>
      </c>
      <c r="J477" s="76" t="s">
        <v>74</v>
      </c>
      <c r="K477" s="76">
        <v>26.5</v>
      </c>
      <c r="L477" s="76"/>
      <c r="M477" s="76"/>
      <c r="N477" s="76"/>
      <c r="O477" s="76"/>
      <c r="P477" s="77"/>
      <c r="Q477" s="78"/>
      <c r="R477" s="79"/>
      <c r="S477" s="79"/>
      <c r="T477" s="145">
        <f t="shared" si="80"/>
        <v>32.43744129</v>
      </c>
      <c r="U477" s="103">
        <f t="shared" si="78"/>
        <v>30.51744129</v>
      </c>
      <c r="V477" s="145">
        <f t="shared" si="81"/>
        <v>37.3577292</v>
      </c>
      <c r="W477" s="145">
        <f t="shared" si="82"/>
        <v>81.68976526</v>
      </c>
      <c r="X477" s="80"/>
      <c r="Y477" s="81"/>
      <c r="Z477" s="82">
        <v>1.0</v>
      </c>
      <c r="AA477" s="82">
        <v>1.0</v>
      </c>
      <c r="AB477" s="82">
        <v>2.0</v>
      </c>
      <c r="AC477" s="83">
        <v>3.0</v>
      </c>
      <c r="AD477" s="78" t="s">
        <v>279</v>
      </c>
    </row>
    <row r="478" ht="15.75" customHeight="1">
      <c r="A478" s="8" t="s">
        <v>58</v>
      </c>
      <c r="B478" s="9">
        <v>44800.0</v>
      </c>
      <c r="C478" s="10">
        <v>0.375</v>
      </c>
      <c r="D478" s="84">
        <v>0.5</v>
      </c>
      <c r="E478" s="85">
        <v>32.2</v>
      </c>
      <c r="F478" s="86">
        <v>19.6</v>
      </c>
      <c r="G478" s="86">
        <v>29.0</v>
      </c>
      <c r="H478" s="86">
        <v>26.4</v>
      </c>
      <c r="I478" s="86">
        <v>2.0</v>
      </c>
      <c r="J478" s="86" t="s">
        <v>61</v>
      </c>
      <c r="K478" s="86">
        <v>28.2</v>
      </c>
      <c r="L478" s="86">
        <v>0.0</v>
      </c>
      <c r="M478" s="86"/>
      <c r="N478" s="86">
        <v>71.2</v>
      </c>
      <c r="O478" s="86"/>
      <c r="P478" s="87"/>
      <c r="Q478" s="102">
        <f>E480</f>
        <v>33</v>
      </c>
      <c r="R478" s="103">
        <f>F478</f>
        <v>19.6</v>
      </c>
      <c r="S478" s="103">
        <f>(Q478+R478)/2</f>
        <v>26.3</v>
      </c>
      <c r="T478" s="103">
        <f t="shared" si="80"/>
        <v>34.41422945</v>
      </c>
      <c r="U478" s="103">
        <f t="shared" si="78"/>
        <v>32.33422945</v>
      </c>
      <c r="V478" s="103">
        <f t="shared" si="81"/>
        <v>40.05279577</v>
      </c>
      <c r="W478" s="103">
        <f t="shared" si="82"/>
        <v>80.72901985</v>
      </c>
      <c r="X478" s="103">
        <f>N476+L478-N478</f>
        <v>3.98</v>
      </c>
      <c r="Y478" s="91"/>
      <c r="Z478" s="92">
        <v>1.0</v>
      </c>
      <c r="AA478" s="92">
        <v>1.0</v>
      </c>
      <c r="AB478" s="92">
        <v>2.0</v>
      </c>
      <c r="AC478" s="93">
        <v>1.0</v>
      </c>
      <c r="AD478" s="88" t="s">
        <v>321</v>
      </c>
    </row>
    <row r="479" ht="15.75" customHeight="1">
      <c r="A479" s="4" t="s">
        <v>58</v>
      </c>
      <c r="B479" s="29">
        <v>44800.0</v>
      </c>
      <c r="C479" s="3">
        <v>0.625</v>
      </c>
      <c r="D479" s="74">
        <v>0.75</v>
      </c>
      <c r="E479" s="75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7"/>
      <c r="Q479" s="78"/>
      <c r="R479" s="79"/>
      <c r="S479" s="79"/>
      <c r="T479" s="79"/>
      <c r="U479" s="103" t="str">
        <f t="shared" si="78"/>
        <v/>
      </c>
      <c r="V479" s="79"/>
      <c r="W479" s="79"/>
      <c r="X479" s="80"/>
      <c r="Y479" s="81"/>
      <c r="Z479" s="82"/>
      <c r="AA479" s="82"/>
      <c r="AB479" s="82"/>
      <c r="AC479" s="83"/>
      <c r="AD479" s="78"/>
    </row>
    <row r="480" ht="15.75" customHeight="1">
      <c r="A480" s="8" t="s">
        <v>60</v>
      </c>
      <c r="B480" s="9">
        <v>44801.0</v>
      </c>
      <c r="C480" s="10">
        <v>0.375</v>
      </c>
      <c r="D480" s="84">
        <v>0.5</v>
      </c>
      <c r="E480" s="85">
        <v>33.0</v>
      </c>
      <c r="F480" s="86">
        <v>20.2</v>
      </c>
      <c r="G480" s="86">
        <v>28.8</v>
      </c>
      <c r="H480" s="86">
        <v>26.0</v>
      </c>
      <c r="I480" s="86">
        <v>1.0</v>
      </c>
      <c r="J480" s="86" t="s">
        <v>61</v>
      </c>
      <c r="K480" s="86">
        <v>30.9</v>
      </c>
      <c r="L480" s="86">
        <v>0.0</v>
      </c>
      <c r="M480" s="86"/>
      <c r="N480" s="86">
        <v>65.18</v>
      </c>
      <c r="O480" s="86"/>
      <c r="P480" s="87"/>
      <c r="Q480" s="102">
        <f>E482</f>
        <v>34.2</v>
      </c>
      <c r="R480" s="103">
        <f>F480</f>
        <v>20.2</v>
      </c>
      <c r="S480" s="103">
        <f>(Q480+R480)/2</f>
        <v>27.2</v>
      </c>
      <c r="T480" s="103">
        <f t="shared" ref="T480:T492" si="83">IF(H480="","",6.1078*(10^(((7.5*H480)/(237.3+H480)))))</f>
        <v>33.61126698</v>
      </c>
      <c r="U480" s="103">
        <f t="shared" si="78"/>
        <v>31.37126698</v>
      </c>
      <c r="V480" s="103">
        <f t="shared" ref="V480:V492" si="84">IF(G480="","",6.1078*(10^(((7.5*G480)/(237.3+G480)))))</f>
        <v>39.59220806</v>
      </c>
      <c r="W480" s="103">
        <f t="shared" ref="W480:W492" si="85">IF(V480="","",(U480/V480)*100)</f>
        <v>79.23596212</v>
      </c>
      <c r="X480" s="103">
        <f>N478+L480-N480</f>
        <v>6.02</v>
      </c>
      <c r="Y480" s="91"/>
      <c r="Z480" s="92">
        <v>1.0</v>
      </c>
      <c r="AA480" s="92">
        <v>1.0</v>
      </c>
      <c r="AB480" s="92">
        <v>3.0</v>
      </c>
      <c r="AC480" s="93">
        <v>1.0</v>
      </c>
      <c r="AD480" s="88" t="s">
        <v>321</v>
      </c>
    </row>
    <row r="481" ht="15.75" customHeight="1">
      <c r="A481" s="4" t="s">
        <v>60</v>
      </c>
      <c r="B481" s="29">
        <v>44801.0</v>
      </c>
      <c r="C481" s="3">
        <v>0.625</v>
      </c>
      <c r="D481" s="74">
        <v>0.75</v>
      </c>
      <c r="E481" s="75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7"/>
      <c r="Q481" s="78"/>
      <c r="R481" s="79"/>
      <c r="S481" s="79"/>
      <c r="T481" s="145" t="str">
        <f t="shared" si="83"/>
        <v/>
      </c>
      <c r="U481" s="103" t="str">
        <f t="shared" si="78"/>
        <v/>
      </c>
      <c r="V481" s="145" t="str">
        <f t="shared" si="84"/>
        <v/>
      </c>
      <c r="W481" s="145" t="str">
        <f t="shared" si="85"/>
        <v/>
      </c>
      <c r="X481" s="80"/>
      <c r="Y481" s="81"/>
      <c r="Z481" s="82"/>
      <c r="AA481" s="82"/>
      <c r="AB481" s="82"/>
      <c r="AC481" s="83"/>
      <c r="AD481" s="78"/>
    </row>
    <row r="482" ht="15.75" customHeight="1">
      <c r="A482" s="8" t="s">
        <v>64</v>
      </c>
      <c r="B482" s="9">
        <v>44802.0</v>
      </c>
      <c r="C482" s="10">
        <v>0.375</v>
      </c>
      <c r="D482" s="84">
        <v>0.5</v>
      </c>
      <c r="E482" s="85">
        <v>34.2</v>
      </c>
      <c r="F482" s="86">
        <v>21.4</v>
      </c>
      <c r="G482" s="86">
        <v>28.8</v>
      </c>
      <c r="H482" s="86">
        <v>26.4</v>
      </c>
      <c r="I482" s="86">
        <v>2.3</v>
      </c>
      <c r="J482" s="86" t="s">
        <v>81</v>
      </c>
      <c r="K482" s="86">
        <v>27.7</v>
      </c>
      <c r="L482" s="86">
        <v>0.0</v>
      </c>
      <c r="M482" s="86"/>
      <c r="N482" s="86">
        <v>60.34</v>
      </c>
      <c r="O482" s="86"/>
      <c r="P482" s="87"/>
      <c r="Q482" s="102">
        <f>E484</f>
        <v>35.2</v>
      </c>
      <c r="R482" s="103">
        <f>F482</f>
        <v>21.4</v>
      </c>
      <c r="S482" s="103">
        <f>(Q482+R482)/2</f>
        <v>28.3</v>
      </c>
      <c r="T482" s="103">
        <f t="shared" si="83"/>
        <v>34.41422945</v>
      </c>
      <c r="U482" s="103">
        <f t="shared" si="78"/>
        <v>32.49422945</v>
      </c>
      <c r="V482" s="103">
        <f t="shared" si="84"/>
        <v>39.59220806</v>
      </c>
      <c r="W482" s="103">
        <f t="shared" si="85"/>
        <v>82.07228402</v>
      </c>
      <c r="X482" s="103">
        <f>N480+L482-N482</f>
        <v>4.84</v>
      </c>
      <c r="Y482" s="91"/>
      <c r="Z482" s="92">
        <v>1.0</v>
      </c>
      <c r="AA482" s="92">
        <v>1.0</v>
      </c>
      <c r="AB482" s="92">
        <v>1.0</v>
      </c>
      <c r="AC482" s="93">
        <v>2.0</v>
      </c>
      <c r="AD482" s="88" t="s">
        <v>292</v>
      </c>
    </row>
    <row r="483" ht="15.75" customHeight="1">
      <c r="A483" s="4" t="s">
        <v>64</v>
      </c>
      <c r="B483" s="29">
        <v>44802.0</v>
      </c>
      <c r="C483" s="3">
        <v>0.625</v>
      </c>
      <c r="D483" s="74">
        <v>0.75</v>
      </c>
      <c r="E483" s="75">
        <v>35.2</v>
      </c>
      <c r="F483" s="76"/>
      <c r="G483" s="76">
        <v>33.8</v>
      </c>
      <c r="H483" s="76">
        <v>30.0</v>
      </c>
      <c r="I483" s="76">
        <v>0.5</v>
      </c>
      <c r="J483" s="76" t="s">
        <v>78</v>
      </c>
      <c r="K483" s="76">
        <v>27.2</v>
      </c>
      <c r="L483" s="76"/>
      <c r="M483" s="76"/>
      <c r="N483" s="76"/>
      <c r="O483" s="76"/>
      <c r="P483" s="77"/>
      <c r="Q483" s="78"/>
      <c r="R483" s="79"/>
      <c r="S483" s="79"/>
      <c r="T483" s="145">
        <f t="shared" si="83"/>
        <v>42.42634795</v>
      </c>
      <c r="U483" s="103">
        <f t="shared" si="78"/>
        <v>39.38634795</v>
      </c>
      <c r="V483" s="145">
        <f t="shared" si="84"/>
        <v>52.59738033</v>
      </c>
      <c r="W483" s="145">
        <f t="shared" si="85"/>
        <v>74.88271793</v>
      </c>
      <c r="X483" s="80"/>
      <c r="Y483" s="81"/>
      <c r="Z483" s="82">
        <v>1.0</v>
      </c>
      <c r="AA483" s="82">
        <v>1.0</v>
      </c>
      <c r="AB483" s="82">
        <v>1.0</v>
      </c>
      <c r="AC483" s="83">
        <v>2.0</v>
      </c>
      <c r="AD483" s="78" t="s">
        <v>321</v>
      </c>
    </row>
    <row r="484" ht="15.75" customHeight="1">
      <c r="A484" s="8" t="s">
        <v>68</v>
      </c>
      <c r="B484" s="9">
        <v>44803.0</v>
      </c>
      <c r="C484" s="10">
        <v>0.375</v>
      </c>
      <c r="D484" s="84">
        <v>0.5</v>
      </c>
      <c r="E484" s="85">
        <v>35.2</v>
      </c>
      <c r="F484" s="86">
        <v>20.8</v>
      </c>
      <c r="G484" s="86">
        <v>29.6</v>
      </c>
      <c r="H484" s="86">
        <v>26.8</v>
      </c>
      <c r="I484" s="86">
        <v>3.5</v>
      </c>
      <c r="J484" s="86" t="s">
        <v>81</v>
      </c>
      <c r="K484" s="86">
        <v>30.5</v>
      </c>
      <c r="L484" s="86">
        <v>0.0</v>
      </c>
      <c r="M484" s="86"/>
      <c r="N484" s="86">
        <v>56.18</v>
      </c>
      <c r="O484" s="86">
        <v>68.8</v>
      </c>
      <c r="P484" s="87"/>
      <c r="Q484" s="102">
        <f>E486</f>
        <v>34.8</v>
      </c>
      <c r="R484" s="103">
        <f>F484</f>
        <v>20.8</v>
      </c>
      <c r="S484" s="103">
        <f>(Q484+R484)/2</f>
        <v>27.8</v>
      </c>
      <c r="T484" s="103">
        <f t="shared" si="83"/>
        <v>35.23385461</v>
      </c>
      <c r="U484" s="103">
        <f t="shared" si="78"/>
        <v>32.99385461</v>
      </c>
      <c r="V484" s="103">
        <f t="shared" si="84"/>
        <v>41.46264535</v>
      </c>
      <c r="W484" s="103">
        <f t="shared" si="85"/>
        <v>79.57489043</v>
      </c>
      <c r="X484" s="103">
        <f>N482+L484-N484</f>
        <v>4.16</v>
      </c>
      <c r="Y484" s="91"/>
      <c r="Z484" s="92">
        <v>1.0</v>
      </c>
      <c r="AA484" s="92">
        <v>1.0</v>
      </c>
      <c r="AB484" s="92">
        <v>3.0</v>
      </c>
      <c r="AC484" s="93">
        <v>1.0</v>
      </c>
      <c r="AD484" s="88" t="s">
        <v>313</v>
      </c>
    </row>
    <row r="485" ht="15.75" customHeight="1">
      <c r="A485" s="4" t="s">
        <v>68</v>
      </c>
      <c r="B485" s="29">
        <v>44803.0</v>
      </c>
      <c r="C485" s="3">
        <v>0.625</v>
      </c>
      <c r="D485" s="74">
        <v>0.75</v>
      </c>
      <c r="E485" s="75">
        <v>35.0</v>
      </c>
      <c r="F485" s="76"/>
      <c r="G485" s="76">
        <v>33.8</v>
      </c>
      <c r="H485" s="76">
        <v>29.4</v>
      </c>
      <c r="I485" s="76">
        <v>1.5</v>
      </c>
      <c r="J485" s="76" t="s">
        <v>74</v>
      </c>
      <c r="K485" s="76">
        <v>26.6</v>
      </c>
      <c r="L485" s="76"/>
      <c r="M485" s="76"/>
      <c r="N485" s="76"/>
      <c r="O485" s="76"/>
      <c r="P485" s="77"/>
      <c r="Q485" s="78"/>
      <c r="R485" s="79"/>
      <c r="S485" s="79"/>
      <c r="T485" s="145">
        <f t="shared" si="83"/>
        <v>40.98797486</v>
      </c>
      <c r="U485" s="103">
        <f t="shared" si="78"/>
        <v>37.46797486</v>
      </c>
      <c r="V485" s="145">
        <f t="shared" si="84"/>
        <v>52.59738033</v>
      </c>
      <c r="W485" s="145">
        <f t="shared" si="85"/>
        <v>71.23543916</v>
      </c>
      <c r="X485" s="80"/>
      <c r="Y485" s="81"/>
      <c r="Z485" s="82">
        <v>1.0</v>
      </c>
      <c r="AA485" s="82">
        <v>1.0</v>
      </c>
      <c r="AB485" s="82">
        <v>2.0</v>
      </c>
      <c r="AC485" s="83">
        <v>2.0</v>
      </c>
      <c r="AD485" s="78" t="s">
        <v>358</v>
      </c>
    </row>
    <row r="486" ht="15.75" customHeight="1">
      <c r="A486" s="8" t="s">
        <v>38</v>
      </c>
      <c r="B486" s="9">
        <v>44804.0</v>
      </c>
      <c r="C486" s="10">
        <v>0.375</v>
      </c>
      <c r="D486" s="84">
        <v>0.5</v>
      </c>
      <c r="E486" s="85">
        <v>34.8</v>
      </c>
      <c r="F486" s="86">
        <v>20.8</v>
      </c>
      <c r="G486" s="86">
        <v>28.8</v>
      </c>
      <c r="H486" s="86">
        <v>26.6</v>
      </c>
      <c r="I486" s="86">
        <v>1.8</v>
      </c>
      <c r="J486" s="86" t="s">
        <v>78</v>
      </c>
      <c r="K486" s="86">
        <v>28.0</v>
      </c>
      <c r="L486" s="86">
        <v>11.75</v>
      </c>
      <c r="M486" s="86"/>
      <c r="N486" s="86">
        <v>72.1</v>
      </c>
      <c r="O486" s="86"/>
      <c r="P486" s="87"/>
      <c r="Q486" s="102">
        <f>E488</f>
        <v>34.6</v>
      </c>
      <c r="R486" s="103">
        <f>F486</f>
        <v>20.8</v>
      </c>
      <c r="S486" s="103">
        <f>(Q486+R486)/2</f>
        <v>27.7</v>
      </c>
      <c r="T486" s="103">
        <f t="shared" si="83"/>
        <v>34.82194116</v>
      </c>
      <c r="U486" s="103">
        <f t="shared" si="78"/>
        <v>33.06194116</v>
      </c>
      <c r="V486" s="103">
        <f t="shared" si="84"/>
        <v>39.59220806</v>
      </c>
      <c r="W486" s="103">
        <f t="shared" si="85"/>
        <v>83.5061816</v>
      </c>
      <c r="X486" s="103">
        <f>O484+L486-N486</f>
        <v>8.45</v>
      </c>
      <c r="Y486" s="91"/>
      <c r="Z486" s="92">
        <v>1.0</v>
      </c>
      <c r="AA486" s="92">
        <v>1.0</v>
      </c>
      <c r="AB486" s="92">
        <v>1.0</v>
      </c>
      <c r="AC486" s="93">
        <v>3.0</v>
      </c>
      <c r="AD486" s="88" t="s">
        <v>313</v>
      </c>
    </row>
    <row r="487" ht="15.75" customHeight="1">
      <c r="A487" s="4" t="s">
        <v>38</v>
      </c>
      <c r="B487" s="29">
        <v>44804.0</v>
      </c>
      <c r="C487" s="3">
        <v>0.625</v>
      </c>
      <c r="D487" s="74">
        <v>0.75</v>
      </c>
      <c r="E487" s="75">
        <v>34.6</v>
      </c>
      <c r="F487" s="76"/>
      <c r="G487" s="76">
        <v>33.6</v>
      </c>
      <c r="H487" s="76">
        <v>29.2</v>
      </c>
      <c r="I487" s="76">
        <v>0.7</v>
      </c>
      <c r="J487" s="76" t="s">
        <v>81</v>
      </c>
      <c r="K487" s="76">
        <v>28.5</v>
      </c>
      <c r="L487" s="76"/>
      <c r="M487" s="76"/>
      <c r="N487" s="76"/>
      <c r="O487" s="76"/>
      <c r="P487" s="77"/>
      <c r="Q487" s="78"/>
      <c r="R487" s="79"/>
      <c r="S487" s="79"/>
      <c r="T487" s="145">
        <f t="shared" si="83"/>
        <v>40.51803823</v>
      </c>
      <c r="U487" s="103">
        <f t="shared" si="78"/>
        <v>36.99803823</v>
      </c>
      <c r="V487" s="145">
        <f t="shared" si="84"/>
        <v>52.01365417</v>
      </c>
      <c r="W487" s="145">
        <f t="shared" si="85"/>
        <v>71.13139583</v>
      </c>
      <c r="X487" s="80"/>
      <c r="Y487" s="81"/>
      <c r="Z487" s="82">
        <v>1.0</v>
      </c>
      <c r="AA487" s="82">
        <v>1.0</v>
      </c>
      <c r="AB487" s="82">
        <v>2.0</v>
      </c>
      <c r="AC487" s="83">
        <v>2.0</v>
      </c>
      <c r="AD487" s="78" t="s">
        <v>355</v>
      </c>
    </row>
    <row r="488" ht="15.75" customHeight="1">
      <c r="A488" s="8" t="s">
        <v>48</v>
      </c>
      <c r="B488" s="9">
        <v>44805.0</v>
      </c>
      <c r="C488" s="10">
        <v>0.375</v>
      </c>
      <c r="D488" s="84">
        <v>0.5</v>
      </c>
      <c r="E488" s="85">
        <v>34.6</v>
      </c>
      <c r="F488" s="86">
        <v>20.0</v>
      </c>
      <c r="G488" s="86">
        <v>29.2</v>
      </c>
      <c r="H488" s="86">
        <v>27.0</v>
      </c>
      <c r="I488" s="86">
        <v>2.5</v>
      </c>
      <c r="J488" s="86" t="s">
        <v>81</v>
      </c>
      <c r="K488" s="86">
        <v>30.2</v>
      </c>
      <c r="L488" s="86">
        <v>70.75</v>
      </c>
      <c r="M488" s="86"/>
      <c r="N488" s="86" t="s">
        <v>295</v>
      </c>
      <c r="O488" s="86">
        <v>78.3</v>
      </c>
      <c r="P488" s="87"/>
      <c r="Q488" s="102">
        <f>E490</f>
        <v>33.6</v>
      </c>
      <c r="R488" s="103">
        <f>F488</f>
        <v>20</v>
      </c>
      <c r="S488" s="103">
        <f>(Q488+R488)/2</f>
        <v>26.8</v>
      </c>
      <c r="T488" s="103">
        <f t="shared" si="83"/>
        <v>35.65000614</v>
      </c>
      <c r="U488" s="103">
        <f t="shared" si="78"/>
        <v>33.89000614</v>
      </c>
      <c r="V488" s="103">
        <f t="shared" si="84"/>
        <v>40.51803823</v>
      </c>
      <c r="W488" s="103">
        <f t="shared" si="85"/>
        <v>83.64177443</v>
      </c>
      <c r="X488" s="103"/>
      <c r="Y488" s="91"/>
      <c r="Z488" s="92"/>
      <c r="AA488" s="92"/>
      <c r="AB488" s="92"/>
      <c r="AC488" s="93"/>
      <c r="AD488" s="88"/>
    </row>
    <row r="489" ht="15.75" customHeight="1">
      <c r="A489" s="4" t="s">
        <v>48</v>
      </c>
      <c r="B489" s="29">
        <v>44805.0</v>
      </c>
      <c r="C489" s="3">
        <v>0.625</v>
      </c>
      <c r="D489" s="74">
        <v>0.75</v>
      </c>
      <c r="E489" s="75">
        <v>33.6</v>
      </c>
      <c r="F489" s="76"/>
      <c r="G489" s="76">
        <v>31.4</v>
      </c>
      <c r="H489" s="76">
        <v>27.6</v>
      </c>
      <c r="I489" s="76">
        <v>1.5</v>
      </c>
      <c r="J489" s="76" t="s">
        <v>81</v>
      </c>
      <c r="K489" s="76">
        <v>28.8</v>
      </c>
      <c r="L489" s="76"/>
      <c r="M489" s="76"/>
      <c r="N489" s="76"/>
      <c r="O489" s="76"/>
      <c r="P489" s="77"/>
      <c r="Q489" s="78"/>
      <c r="R489" s="79"/>
      <c r="S489" s="79"/>
      <c r="T489" s="145">
        <f t="shared" si="83"/>
        <v>36.92425667</v>
      </c>
      <c r="U489" s="103">
        <f t="shared" si="78"/>
        <v>33.88425667</v>
      </c>
      <c r="V489" s="145">
        <f t="shared" si="84"/>
        <v>45.95438267</v>
      </c>
      <c r="W489" s="145">
        <f t="shared" si="85"/>
        <v>73.7345487</v>
      </c>
      <c r="X489" s="79"/>
      <c r="Y489" s="81"/>
      <c r="Z489" s="82">
        <v>1.0</v>
      </c>
      <c r="AA489" s="82">
        <v>1.0</v>
      </c>
      <c r="AB489" s="82">
        <v>3.0</v>
      </c>
      <c r="AC489" s="83">
        <v>2.0</v>
      </c>
      <c r="AD489" s="78" t="s">
        <v>310</v>
      </c>
    </row>
    <row r="490" ht="15.75" customHeight="1">
      <c r="A490" s="8" t="s">
        <v>53</v>
      </c>
      <c r="B490" s="9">
        <v>44806.0</v>
      </c>
      <c r="C490" s="10">
        <v>0.375</v>
      </c>
      <c r="D490" s="84">
        <v>0.5</v>
      </c>
      <c r="E490" s="85">
        <v>33.6</v>
      </c>
      <c r="F490" s="86">
        <v>21.8</v>
      </c>
      <c r="G490" s="86">
        <v>29.2</v>
      </c>
      <c r="H490" s="86">
        <v>26.8</v>
      </c>
      <c r="I490" s="86">
        <v>2.0</v>
      </c>
      <c r="J490" s="86" t="s">
        <v>81</v>
      </c>
      <c r="K490" s="86">
        <v>31.2</v>
      </c>
      <c r="L490" s="86">
        <v>0.0</v>
      </c>
      <c r="M490" s="86"/>
      <c r="N490" s="86">
        <v>74.78</v>
      </c>
      <c r="O490" s="86"/>
      <c r="P490" s="87"/>
      <c r="Q490" s="102">
        <f>E492</f>
        <v>33.6</v>
      </c>
      <c r="R490" s="103">
        <f>F490</f>
        <v>21.8</v>
      </c>
      <c r="S490" s="103">
        <f>(Q490+R490)/2</f>
        <v>27.7</v>
      </c>
      <c r="T490" s="103">
        <f t="shared" si="83"/>
        <v>35.23385461</v>
      </c>
      <c r="U490" s="103">
        <f t="shared" si="78"/>
        <v>33.31385461</v>
      </c>
      <c r="V490" s="103">
        <f t="shared" si="84"/>
        <v>40.51803823</v>
      </c>
      <c r="W490" s="103">
        <f t="shared" si="85"/>
        <v>82.21981138</v>
      </c>
      <c r="X490" s="103">
        <f>O488+L490-N490</f>
        <v>3.52</v>
      </c>
      <c r="Y490" s="91"/>
      <c r="Z490" s="92">
        <v>1.0</v>
      </c>
      <c r="AA490" s="92">
        <v>1.0</v>
      </c>
      <c r="AB490" s="92">
        <v>1.0</v>
      </c>
      <c r="AC490" s="93">
        <v>1.0</v>
      </c>
      <c r="AD490" s="88" t="s">
        <v>360</v>
      </c>
    </row>
    <row r="491" ht="15.75" customHeight="1">
      <c r="A491" s="4" t="s">
        <v>53</v>
      </c>
      <c r="B491" s="29">
        <v>44806.0</v>
      </c>
      <c r="C491" s="3">
        <v>0.625</v>
      </c>
      <c r="D491" s="74">
        <v>0.75</v>
      </c>
      <c r="E491" s="75">
        <v>33.4</v>
      </c>
      <c r="F491" s="76"/>
      <c r="G491" s="76">
        <v>32.0</v>
      </c>
      <c r="H491" s="76">
        <v>28.0</v>
      </c>
      <c r="I491" s="76">
        <v>1.1</v>
      </c>
      <c r="J491" s="76" t="s">
        <v>54</v>
      </c>
      <c r="K491" s="76">
        <v>28.8</v>
      </c>
      <c r="L491" s="76"/>
      <c r="M491" s="76"/>
      <c r="N491" s="76"/>
      <c r="O491" s="76"/>
      <c r="P491" s="77"/>
      <c r="Q491" s="78"/>
      <c r="R491" s="79"/>
      <c r="S491" s="79"/>
      <c r="T491" s="145">
        <f t="shared" si="83"/>
        <v>37.79562539</v>
      </c>
      <c r="U491" s="103">
        <f t="shared" si="78"/>
        <v>34.59562539</v>
      </c>
      <c r="V491" s="145">
        <f t="shared" si="84"/>
        <v>47.54274065</v>
      </c>
      <c r="W491" s="145">
        <f t="shared" si="85"/>
        <v>72.7674192</v>
      </c>
      <c r="X491" s="80"/>
      <c r="Y491" s="81"/>
      <c r="Z491" s="82">
        <v>1.0</v>
      </c>
      <c r="AA491" s="82">
        <v>1.0</v>
      </c>
      <c r="AB491" s="82">
        <v>2.0</v>
      </c>
      <c r="AC491" s="83">
        <v>2.0</v>
      </c>
      <c r="AD491" s="78" t="s">
        <v>361</v>
      </c>
    </row>
    <row r="492" ht="15.75" customHeight="1">
      <c r="A492" s="8" t="s">
        <v>58</v>
      </c>
      <c r="B492" s="9">
        <v>44807.0</v>
      </c>
      <c r="C492" s="10">
        <v>0.375</v>
      </c>
      <c r="D492" s="84">
        <v>0.5</v>
      </c>
      <c r="E492" s="85">
        <v>33.6</v>
      </c>
      <c r="F492" s="86">
        <v>21.0</v>
      </c>
      <c r="G492" s="86">
        <v>29.0</v>
      </c>
      <c r="H492" s="86">
        <v>26.8</v>
      </c>
      <c r="I492" s="86">
        <v>3.4</v>
      </c>
      <c r="J492" s="86" t="s">
        <v>61</v>
      </c>
      <c r="K492" s="86">
        <v>29.7</v>
      </c>
      <c r="L492" s="86">
        <v>0.0</v>
      </c>
      <c r="M492" s="86"/>
      <c r="N492" s="86">
        <v>67.22</v>
      </c>
      <c r="O492" s="86"/>
      <c r="P492" s="87"/>
      <c r="Q492" s="102">
        <f>E494</f>
        <v>34.6</v>
      </c>
      <c r="R492" s="103">
        <f>F492</f>
        <v>21</v>
      </c>
      <c r="S492" s="103">
        <f>(Q492+R492)/2</f>
        <v>27.8</v>
      </c>
      <c r="T492" s="103">
        <f t="shared" si="83"/>
        <v>35.23385461</v>
      </c>
      <c r="U492" s="103">
        <f t="shared" si="78"/>
        <v>33.47385461</v>
      </c>
      <c r="V492" s="103">
        <f t="shared" si="84"/>
        <v>40.05279577</v>
      </c>
      <c r="W492" s="103">
        <f t="shared" si="85"/>
        <v>83.57432724</v>
      </c>
      <c r="X492" s="103">
        <f>N490+L492-N492</f>
        <v>7.56</v>
      </c>
      <c r="Y492" s="91"/>
      <c r="Z492" s="92">
        <v>1.0</v>
      </c>
      <c r="AA492" s="92">
        <v>1.0</v>
      </c>
      <c r="AB492" s="92">
        <v>3.0</v>
      </c>
      <c r="AC492" s="93">
        <v>2.0</v>
      </c>
      <c r="AD492" s="88" t="s">
        <v>321</v>
      </c>
    </row>
    <row r="493" ht="15.75" customHeight="1">
      <c r="A493" s="4" t="s">
        <v>58</v>
      </c>
      <c r="B493" s="29">
        <v>44807.0</v>
      </c>
      <c r="C493" s="3">
        <v>0.625</v>
      </c>
      <c r="D493" s="74">
        <v>0.75</v>
      </c>
      <c r="E493" s="75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7"/>
      <c r="Q493" s="78"/>
      <c r="R493" s="79"/>
      <c r="S493" s="79"/>
      <c r="T493" s="79"/>
      <c r="U493" s="103" t="str">
        <f t="shared" si="78"/>
        <v/>
      </c>
      <c r="V493" s="79"/>
      <c r="W493" s="79"/>
      <c r="X493" s="80"/>
      <c r="Y493" s="81"/>
      <c r="Z493" s="82"/>
      <c r="AA493" s="82"/>
      <c r="AB493" s="82"/>
      <c r="AC493" s="83"/>
      <c r="AD493" s="78"/>
    </row>
    <row r="494" ht="15.75" customHeight="1">
      <c r="A494" s="8" t="s">
        <v>60</v>
      </c>
      <c r="B494" s="9">
        <v>44808.0</v>
      </c>
      <c r="C494" s="10">
        <v>0.375</v>
      </c>
      <c r="D494" s="84">
        <v>0.5</v>
      </c>
      <c r="E494" s="85">
        <v>34.6</v>
      </c>
      <c r="F494" s="86">
        <v>19.8</v>
      </c>
      <c r="G494" s="86">
        <v>28.8</v>
      </c>
      <c r="H494" s="86">
        <v>26.4</v>
      </c>
      <c r="I494" s="86">
        <v>2.5</v>
      </c>
      <c r="J494" s="86" t="s">
        <v>81</v>
      </c>
      <c r="K494" s="86">
        <v>30.2</v>
      </c>
      <c r="L494" s="86">
        <v>0.0</v>
      </c>
      <c r="M494" s="86"/>
      <c r="N494" s="86">
        <v>61.52</v>
      </c>
      <c r="O494" s="86"/>
      <c r="P494" s="87"/>
      <c r="Q494" s="102">
        <f>E496</f>
        <v>35.2</v>
      </c>
      <c r="R494" s="103">
        <f>F494</f>
        <v>19.8</v>
      </c>
      <c r="S494" s="103">
        <f>(Q494+R494)/2</f>
        <v>27.5</v>
      </c>
      <c r="T494" s="103">
        <f>IF(H494="","",6.1078*(10^(((7.5*H494)/(237.3+H494)))))</f>
        <v>34.41422945</v>
      </c>
      <c r="U494" s="103">
        <f t="shared" si="78"/>
        <v>32.49422945</v>
      </c>
      <c r="V494" s="103">
        <f>IF(G494="","",6.1078*(10^(((7.5*G494)/(237.3+G494)))))</f>
        <v>39.59220806</v>
      </c>
      <c r="W494" s="103">
        <f>IF(V494="","",(U494/V494)*100)</f>
        <v>82.07228402</v>
      </c>
      <c r="X494" s="103">
        <f>N492+L494-N494</f>
        <v>5.7</v>
      </c>
      <c r="Y494" s="91"/>
      <c r="Z494" s="92">
        <v>1.0</v>
      </c>
      <c r="AA494" s="92">
        <v>1.0</v>
      </c>
      <c r="AB494" s="92">
        <v>1.0</v>
      </c>
      <c r="AC494" s="93">
        <v>1.0</v>
      </c>
      <c r="AD494" s="88" t="s">
        <v>321</v>
      </c>
    </row>
    <row r="495" ht="15.75" customHeight="1">
      <c r="A495" s="4" t="s">
        <v>60</v>
      </c>
      <c r="B495" s="29">
        <v>44808.0</v>
      </c>
      <c r="C495" s="3">
        <v>0.625</v>
      </c>
      <c r="D495" s="74">
        <v>0.75</v>
      </c>
      <c r="E495" s="75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7"/>
      <c r="Q495" s="78"/>
      <c r="R495" s="79"/>
      <c r="S495" s="79"/>
      <c r="T495" s="79"/>
      <c r="U495" s="103" t="str">
        <f t="shared" si="78"/>
        <v/>
      </c>
      <c r="V495" s="79"/>
      <c r="W495" s="79"/>
      <c r="X495" s="80"/>
      <c r="Y495" s="81"/>
      <c r="Z495" s="82"/>
      <c r="AA495" s="82"/>
      <c r="AB495" s="82"/>
      <c r="AC495" s="83"/>
      <c r="AD495" s="78"/>
    </row>
    <row r="496" ht="15.75" customHeight="1">
      <c r="A496" s="8" t="s">
        <v>64</v>
      </c>
      <c r="B496" s="9">
        <v>44809.0</v>
      </c>
      <c r="C496" s="10">
        <v>0.375</v>
      </c>
      <c r="D496" s="84">
        <v>0.5</v>
      </c>
      <c r="E496" s="85">
        <v>35.2</v>
      </c>
      <c r="F496" s="86">
        <v>20.4</v>
      </c>
      <c r="G496" s="86">
        <v>28.6</v>
      </c>
      <c r="H496" s="86">
        <v>26.6</v>
      </c>
      <c r="I496" s="86">
        <v>2.1</v>
      </c>
      <c r="J496" s="86" t="s">
        <v>81</v>
      </c>
      <c r="K496" s="86">
        <v>32.6</v>
      </c>
      <c r="L496" s="86">
        <v>5.5</v>
      </c>
      <c r="M496" s="86"/>
      <c r="N496" s="86">
        <v>62.68</v>
      </c>
      <c r="O496" s="86"/>
      <c r="P496" s="87"/>
      <c r="Q496" s="102">
        <f>E498</f>
        <v>35.2</v>
      </c>
      <c r="R496" s="103">
        <f>F496</f>
        <v>20.4</v>
      </c>
      <c r="S496" s="103">
        <f>(Q496+R496)/2</f>
        <v>27.8</v>
      </c>
      <c r="T496" s="103">
        <f t="shared" ref="T496:T506" si="86">IF(H496="","",6.1078*(10^(((7.5*H496)/(237.3+H496)))))</f>
        <v>34.82194116</v>
      </c>
      <c r="U496" s="103">
        <f t="shared" si="78"/>
        <v>33.22194116</v>
      </c>
      <c r="V496" s="103">
        <f t="shared" ref="V496:V506" si="87">IF(G496="","",6.1078*(10^(((7.5*G496)/(237.3+G496)))))</f>
        <v>39.13623594</v>
      </c>
      <c r="W496" s="103">
        <f t="shared" ref="W496:W506" si="88">IF(V496="","",(U496/V496)*100)</f>
        <v>84.88793152</v>
      </c>
      <c r="X496" s="103">
        <f>N494+L496-N496</f>
        <v>4.34</v>
      </c>
      <c r="Y496" s="91"/>
      <c r="Z496" s="92">
        <v>1.0</v>
      </c>
      <c r="AA496" s="92">
        <v>1.0</v>
      </c>
      <c r="AB496" s="92">
        <v>1.0</v>
      </c>
      <c r="AC496" s="93">
        <v>2.0</v>
      </c>
      <c r="AD496" s="88" t="s">
        <v>362</v>
      </c>
    </row>
    <row r="497" ht="15.75" customHeight="1">
      <c r="A497" s="4" t="s">
        <v>64</v>
      </c>
      <c r="B497" s="29">
        <v>44809.0</v>
      </c>
      <c r="C497" s="3">
        <v>0.625</v>
      </c>
      <c r="D497" s="74">
        <v>0.75</v>
      </c>
      <c r="E497" s="75">
        <v>29.4</v>
      </c>
      <c r="F497" s="76"/>
      <c r="G497" s="76">
        <v>33.8</v>
      </c>
      <c r="H497" s="76">
        <v>29.8</v>
      </c>
      <c r="I497" s="76">
        <v>2.0</v>
      </c>
      <c r="J497" s="76" t="s">
        <v>81</v>
      </c>
      <c r="K497" s="76">
        <v>37.8</v>
      </c>
      <c r="L497" s="76"/>
      <c r="M497" s="76"/>
      <c r="N497" s="76"/>
      <c r="O497" s="76"/>
      <c r="P497" s="77"/>
      <c r="Q497" s="78"/>
      <c r="R497" s="79"/>
      <c r="S497" s="79"/>
      <c r="T497" s="145">
        <f t="shared" si="86"/>
        <v>41.94208964</v>
      </c>
      <c r="U497" s="103">
        <f t="shared" si="78"/>
        <v>38.74208964</v>
      </c>
      <c r="V497" s="145">
        <f t="shared" si="87"/>
        <v>52.59738033</v>
      </c>
      <c r="W497" s="145">
        <f t="shared" si="88"/>
        <v>73.65783124</v>
      </c>
      <c r="X497" s="80"/>
      <c r="Y497" s="81"/>
      <c r="Z497" s="82"/>
      <c r="AA497" s="82"/>
      <c r="AB497" s="82"/>
      <c r="AC497" s="83"/>
      <c r="AD497" s="78" t="s">
        <v>364</v>
      </c>
    </row>
    <row r="498" ht="15.75" customHeight="1">
      <c r="A498" s="8" t="s">
        <v>68</v>
      </c>
      <c r="B498" s="9">
        <v>44810.0</v>
      </c>
      <c r="C498" s="10">
        <v>0.375</v>
      </c>
      <c r="D498" s="84">
        <v>0.5</v>
      </c>
      <c r="E498" s="85">
        <v>35.2</v>
      </c>
      <c r="F498" s="86">
        <v>21.0</v>
      </c>
      <c r="G498" s="86">
        <v>28.2</v>
      </c>
      <c r="H498" s="86">
        <v>26.0</v>
      </c>
      <c r="I498" s="86">
        <v>2.8</v>
      </c>
      <c r="J498" s="86" t="s">
        <v>61</v>
      </c>
      <c r="K498" s="86">
        <v>30.2</v>
      </c>
      <c r="L498" s="86">
        <v>15.75</v>
      </c>
      <c r="M498" s="86"/>
      <c r="N498" s="86">
        <v>67.28</v>
      </c>
      <c r="O498" s="86">
        <v>80.28</v>
      </c>
      <c r="P498" s="87"/>
      <c r="Q498" s="102">
        <f>E500</f>
        <v>33.4</v>
      </c>
      <c r="R498" s="103">
        <f>F498</f>
        <v>21</v>
      </c>
      <c r="S498" s="103">
        <f>(Q498+R498)/2</f>
        <v>27.2</v>
      </c>
      <c r="T498" s="103">
        <f t="shared" si="86"/>
        <v>33.61126698</v>
      </c>
      <c r="U498" s="103">
        <f t="shared" si="78"/>
        <v>31.85126698</v>
      </c>
      <c r="V498" s="103">
        <f t="shared" si="87"/>
        <v>38.23798312</v>
      </c>
      <c r="W498" s="103">
        <f t="shared" si="88"/>
        <v>83.29745553</v>
      </c>
      <c r="X498" s="103">
        <f>AVERAGE(X490,X492,X494,X496)</f>
        <v>5.28</v>
      </c>
      <c r="Y498" s="91"/>
      <c r="Z498" s="92">
        <v>1.0</v>
      </c>
      <c r="AA498" s="92">
        <v>1.0</v>
      </c>
      <c r="AB498" s="92">
        <v>1.0</v>
      </c>
      <c r="AC498" s="93">
        <v>3.0</v>
      </c>
      <c r="AD498" s="88" t="s">
        <v>313</v>
      </c>
    </row>
    <row r="499" ht="15.75" customHeight="1">
      <c r="A499" s="4" t="s">
        <v>68</v>
      </c>
      <c r="B499" s="29">
        <v>44810.0</v>
      </c>
      <c r="C499" s="3">
        <v>0.625</v>
      </c>
      <c r="D499" s="74">
        <v>0.75</v>
      </c>
      <c r="E499" s="75">
        <v>38.6</v>
      </c>
      <c r="F499" s="76"/>
      <c r="G499" s="76">
        <v>31.6</v>
      </c>
      <c r="H499" s="76">
        <v>28.6</v>
      </c>
      <c r="I499" s="76">
        <v>0.5</v>
      </c>
      <c r="J499" s="76" t="s">
        <v>81</v>
      </c>
      <c r="K499" s="76">
        <v>26.3</v>
      </c>
      <c r="L499" s="76"/>
      <c r="M499" s="76"/>
      <c r="N499" s="76"/>
      <c r="O499" s="76"/>
      <c r="P499" s="77"/>
      <c r="Q499" s="78"/>
      <c r="R499" s="79"/>
      <c r="S499" s="79"/>
      <c r="T499" s="145">
        <f t="shared" si="86"/>
        <v>39.13623594</v>
      </c>
      <c r="U499" s="103">
        <f t="shared" si="78"/>
        <v>36.73623594</v>
      </c>
      <c r="V499" s="145">
        <f t="shared" si="87"/>
        <v>46.47863297</v>
      </c>
      <c r="W499" s="145">
        <f t="shared" si="88"/>
        <v>79.03897682</v>
      </c>
      <c r="X499" s="80"/>
      <c r="Y499" s="81"/>
      <c r="Z499" s="82">
        <v>2.0</v>
      </c>
      <c r="AA499" s="82">
        <v>1.0</v>
      </c>
      <c r="AB499" s="82">
        <v>1.0</v>
      </c>
      <c r="AC499" s="83">
        <v>3.0</v>
      </c>
      <c r="AD499" s="78" t="s">
        <v>366</v>
      </c>
    </row>
    <row r="500" ht="15.75" customHeight="1">
      <c r="A500" s="8" t="s">
        <v>38</v>
      </c>
      <c r="B500" s="9">
        <v>44811.0</v>
      </c>
      <c r="C500" s="10">
        <v>0.375</v>
      </c>
      <c r="D500" s="84">
        <v>0.5</v>
      </c>
      <c r="E500" s="85">
        <v>33.4</v>
      </c>
      <c r="F500" s="86">
        <v>20.6</v>
      </c>
      <c r="G500" s="86">
        <v>28.4</v>
      </c>
      <c r="H500" s="86">
        <v>26.2</v>
      </c>
      <c r="I500" s="86">
        <v>1.0</v>
      </c>
      <c r="J500" s="86" t="s">
        <v>81</v>
      </c>
      <c r="K500" s="86">
        <v>27.4</v>
      </c>
      <c r="L500" s="86">
        <v>12.75</v>
      </c>
      <c r="M500" s="86"/>
      <c r="N500" s="86">
        <v>86.12</v>
      </c>
      <c r="O500" s="86"/>
      <c r="P500" s="87"/>
      <c r="Q500" s="102">
        <f>E502</f>
        <v>32.6</v>
      </c>
      <c r="R500" s="103">
        <f>F500</f>
        <v>20.6</v>
      </c>
      <c r="S500" s="103">
        <f>(Q500+R500)/2</f>
        <v>26.6</v>
      </c>
      <c r="T500" s="103">
        <f t="shared" si="86"/>
        <v>34.01068335</v>
      </c>
      <c r="U500" s="103">
        <f t="shared" si="78"/>
        <v>32.25068335</v>
      </c>
      <c r="V500" s="103">
        <f t="shared" si="87"/>
        <v>38.68484051</v>
      </c>
      <c r="W500" s="103">
        <f t="shared" si="88"/>
        <v>83.36775575</v>
      </c>
      <c r="X500" s="103">
        <f>O498+L500-N500</f>
        <v>6.91</v>
      </c>
      <c r="Y500" s="91"/>
      <c r="Z500" s="92">
        <v>1.0</v>
      </c>
      <c r="AA500" s="92">
        <v>1.0</v>
      </c>
      <c r="AB500" s="92">
        <v>3.0</v>
      </c>
      <c r="AC500" s="93">
        <v>2.0</v>
      </c>
      <c r="AD500" s="88" t="s">
        <v>320</v>
      </c>
    </row>
    <row r="501" ht="15.75" customHeight="1">
      <c r="A501" s="4" t="s">
        <v>38</v>
      </c>
      <c r="B501" s="29">
        <v>44811.0</v>
      </c>
      <c r="C501" s="3">
        <v>0.625</v>
      </c>
      <c r="D501" s="74">
        <v>0.75</v>
      </c>
      <c r="E501" s="75">
        <v>32.6</v>
      </c>
      <c r="F501" s="76"/>
      <c r="G501" s="76">
        <v>29.0</v>
      </c>
      <c r="H501" s="76">
        <v>27.4</v>
      </c>
      <c r="I501" s="76">
        <v>0.0</v>
      </c>
      <c r="J501" s="76" t="s">
        <v>78</v>
      </c>
      <c r="K501" s="76">
        <v>28.5</v>
      </c>
      <c r="L501" s="76"/>
      <c r="M501" s="76"/>
      <c r="N501" s="76"/>
      <c r="O501" s="76"/>
      <c r="P501" s="77"/>
      <c r="Q501" s="78"/>
      <c r="R501" s="79"/>
      <c r="S501" s="79"/>
      <c r="T501" s="145">
        <f t="shared" si="86"/>
        <v>36.49517019</v>
      </c>
      <c r="U501" s="103">
        <f t="shared" si="78"/>
        <v>35.21517019</v>
      </c>
      <c r="V501" s="145">
        <f t="shared" si="87"/>
        <v>40.05279577</v>
      </c>
      <c r="W501" s="145">
        <f t="shared" si="88"/>
        <v>87.92187788</v>
      </c>
      <c r="X501" s="80"/>
      <c r="Y501" s="81"/>
      <c r="Z501" s="82">
        <v>1.0</v>
      </c>
      <c r="AA501" s="82">
        <v>1.0</v>
      </c>
      <c r="AB501" s="82">
        <v>1.0</v>
      </c>
      <c r="AC501" s="83">
        <v>2.0</v>
      </c>
      <c r="AD501" s="78" t="s">
        <v>302</v>
      </c>
    </row>
    <row r="502" ht="15.75" customHeight="1">
      <c r="A502" s="8" t="s">
        <v>48</v>
      </c>
      <c r="B502" s="9">
        <v>44812.0</v>
      </c>
      <c r="C502" s="10">
        <v>0.375</v>
      </c>
      <c r="D502" s="84">
        <v>0.5</v>
      </c>
      <c r="E502" s="85">
        <v>32.6</v>
      </c>
      <c r="F502" s="86">
        <v>20.6</v>
      </c>
      <c r="G502" s="86">
        <v>28.6</v>
      </c>
      <c r="H502" s="86"/>
      <c r="I502" s="86">
        <v>2.1</v>
      </c>
      <c r="J502" s="86" t="s">
        <v>81</v>
      </c>
      <c r="K502" s="86">
        <v>29.9</v>
      </c>
      <c r="L502" s="86">
        <v>5.5</v>
      </c>
      <c r="M502" s="86"/>
      <c r="N502" s="86">
        <v>85.74</v>
      </c>
      <c r="O502" s="86"/>
      <c r="P502" s="87"/>
      <c r="Q502" s="102">
        <f>E504</f>
        <v>34</v>
      </c>
      <c r="R502" s="103">
        <f t="shared" ref="R502:R504" si="89">F502</f>
        <v>20.6</v>
      </c>
      <c r="S502" s="103">
        <f>(Q502+R502)/2</f>
        <v>27.3</v>
      </c>
      <c r="T502" s="103" t="str">
        <f t="shared" si="86"/>
        <v/>
      </c>
      <c r="U502" s="103" t="str">
        <f t="shared" si="78"/>
        <v/>
      </c>
      <c r="V502" s="103">
        <f t="shared" si="87"/>
        <v>39.13623594</v>
      </c>
      <c r="W502" s="103">
        <f t="shared" si="88"/>
        <v>0</v>
      </c>
      <c r="X502" s="103">
        <f>N500+L502-N502</f>
        <v>5.88</v>
      </c>
      <c r="Y502" s="91"/>
      <c r="Z502" s="92">
        <v>1.0</v>
      </c>
      <c r="AA502" s="92">
        <v>1.0</v>
      </c>
      <c r="AB502" s="92">
        <v>1.0</v>
      </c>
      <c r="AC502" s="93">
        <v>2.0</v>
      </c>
      <c r="AD502" s="88" t="s">
        <v>289</v>
      </c>
    </row>
    <row r="503" ht="15.75" customHeight="1">
      <c r="A503" s="4" t="s">
        <v>48</v>
      </c>
      <c r="B503" s="29">
        <v>44812.0</v>
      </c>
      <c r="C503" s="3">
        <v>0.625</v>
      </c>
      <c r="D503" s="74">
        <v>0.75</v>
      </c>
      <c r="E503" s="75">
        <v>33.2</v>
      </c>
      <c r="F503" s="76"/>
      <c r="G503" s="76">
        <v>32.0</v>
      </c>
      <c r="H503" s="76">
        <v>28.6</v>
      </c>
      <c r="I503" s="76">
        <v>0.6</v>
      </c>
      <c r="J503" s="76" t="s">
        <v>65</v>
      </c>
      <c r="K503" s="76">
        <v>31.5</v>
      </c>
      <c r="L503" s="76"/>
      <c r="M503" s="76"/>
      <c r="N503" s="76"/>
      <c r="O503" s="76"/>
      <c r="P503" s="77"/>
      <c r="Q503" s="78"/>
      <c r="R503" s="145" t="str">
        <f t="shared" si="89"/>
        <v/>
      </c>
      <c r="S503" s="145"/>
      <c r="T503" s="145">
        <f t="shared" si="86"/>
        <v>39.13623594</v>
      </c>
      <c r="U503" s="103">
        <f t="shared" si="78"/>
        <v>36.41623594</v>
      </c>
      <c r="V503" s="145">
        <f t="shared" si="87"/>
        <v>47.54274065</v>
      </c>
      <c r="W503" s="145">
        <f t="shared" si="88"/>
        <v>76.59683779</v>
      </c>
      <c r="X503" s="145"/>
      <c r="Y503" s="81"/>
      <c r="Z503" s="82">
        <v>1.0</v>
      </c>
      <c r="AA503" s="82">
        <v>1.0</v>
      </c>
      <c r="AB503" s="82">
        <v>2.0</v>
      </c>
      <c r="AC503" s="83">
        <v>2.0</v>
      </c>
      <c r="AD503" s="78"/>
    </row>
    <row r="504" ht="15.75" customHeight="1">
      <c r="A504" s="8" t="s">
        <v>53</v>
      </c>
      <c r="B504" s="9">
        <v>44813.0</v>
      </c>
      <c r="C504" s="10">
        <v>0.375</v>
      </c>
      <c r="D504" s="84">
        <v>0.5</v>
      </c>
      <c r="E504" s="85">
        <v>34.0</v>
      </c>
      <c r="F504" s="86">
        <v>20.2</v>
      </c>
      <c r="G504" s="86">
        <v>28.6</v>
      </c>
      <c r="H504" s="86">
        <v>25.6</v>
      </c>
      <c r="I504" s="86">
        <v>1.7</v>
      </c>
      <c r="J504" s="86" t="s">
        <v>81</v>
      </c>
      <c r="K504" s="86">
        <v>29.3</v>
      </c>
      <c r="L504" s="86">
        <v>0.0</v>
      </c>
      <c r="M504" s="86"/>
      <c r="N504" s="86">
        <v>81.52</v>
      </c>
      <c r="O504" s="86"/>
      <c r="P504" s="87"/>
      <c r="Q504" s="102">
        <f>E506</f>
        <v>30</v>
      </c>
      <c r="R504" s="103">
        <f t="shared" si="89"/>
        <v>20.2</v>
      </c>
      <c r="S504" s="103">
        <f>(Q504+R504)/2</f>
        <v>25.1</v>
      </c>
      <c r="T504" s="103">
        <f t="shared" si="86"/>
        <v>32.82468122</v>
      </c>
      <c r="U504" s="103">
        <f t="shared" si="78"/>
        <v>30.42468122</v>
      </c>
      <c r="V504" s="103">
        <f t="shared" si="87"/>
        <v>39.13623594</v>
      </c>
      <c r="W504" s="103">
        <f t="shared" si="88"/>
        <v>77.74043795</v>
      </c>
      <c r="X504" s="103">
        <f>N502+L504-N504</f>
        <v>4.22</v>
      </c>
      <c r="Y504" s="91"/>
      <c r="Z504" s="92">
        <v>1.0</v>
      </c>
      <c r="AA504" s="92">
        <v>1.0</v>
      </c>
      <c r="AB504" s="92">
        <v>3.0</v>
      </c>
      <c r="AC504" s="93">
        <v>1.0</v>
      </c>
      <c r="AD504" s="88" t="s">
        <v>313</v>
      </c>
    </row>
    <row r="505" ht="15.75" customHeight="1">
      <c r="A505" s="4" t="s">
        <v>53</v>
      </c>
      <c r="B505" s="29">
        <v>44813.0</v>
      </c>
      <c r="C505" s="3">
        <v>0.625</v>
      </c>
      <c r="D505" s="74">
        <v>0.75</v>
      </c>
      <c r="E505" s="75">
        <v>34.0</v>
      </c>
      <c r="F505" s="76"/>
      <c r="G505" s="76">
        <v>33.2</v>
      </c>
      <c r="H505" s="76">
        <v>28.8</v>
      </c>
      <c r="I505" s="76">
        <v>0.4</v>
      </c>
      <c r="J505" s="76" t="s">
        <v>65</v>
      </c>
      <c r="K505" s="76">
        <v>23.9</v>
      </c>
      <c r="L505" s="76"/>
      <c r="M505" s="76"/>
      <c r="N505" s="76"/>
      <c r="O505" s="76"/>
      <c r="P505" s="77"/>
      <c r="Q505" s="78"/>
      <c r="R505" s="79"/>
      <c r="S505" s="79"/>
      <c r="T505" s="145">
        <f t="shared" si="86"/>
        <v>39.59220806</v>
      </c>
      <c r="U505" s="103">
        <f t="shared" si="78"/>
        <v>36.07220806</v>
      </c>
      <c r="V505" s="145">
        <f t="shared" si="87"/>
        <v>50.86304633</v>
      </c>
      <c r="W505" s="145">
        <f t="shared" si="88"/>
        <v>70.92026661</v>
      </c>
      <c r="X505" s="80"/>
      <c r="Y505" s="81"/>
      <c r="Z505" s="82">
        <v>1.0</v>
      </c>
      <c r="AA505" s="82">
        <v>1.0</v>
      </c>
      <c r="AB505" s="82">
        <v>1.0</v>
      </c>
      <c r="AC505" s="83">
        <v>2.0</v>
      </c>
      <c r="AD505" s="78" t="s">
        <v>368</v>
      </c>
    </row>
    <row r="506" ht="15.75" customHeight="1">
      <c r="A506" s="8" t="s">
        <v>58</v>
      </c>
      <c r="B506" s="9">
        <v>44814.0</v>
      </c>
      <c r="C506" s="10">
        <v>0.375</v>
      </c>
      <c r="D506" s="84">
        <v>0.5</v>
      </c>
      <c r="E506" s="85">
        <v>30.0</v>
      </c>
      <c r="F506" s="86">
        <v>20.6</v>
      </c>
      <c r="G506" s="86">
        <v>29.2</v>
      </c>
      <c r="H506" s="86">
        <v>26.6</v>
      </c>
      <c r="I506" s="86">
        <v>1.5</v>
      </c>
      <c r="J506" s="86" t="s">
        <v>81</v>
      </c>
      <c r="K506" s="86">
        <v>30.0</v>
      </c>
      <c r="L506" s="86">
        <v>0.0</v>
      </c>
      <c r="M506" s="86"/>
      <c r="N506" s="86">
        <v>76.64</v>
      </c>
      <c r="O506" s="86">
        <v>88.98</v>
      </c>
      <c r="P506" s="87"/>
      <c r="Q506" s="102">
        <f>E508</f>
        <v>35.2</v>
      </c>
      <c r="R506" s="103">
        <f>F506</f>
        <v>20.6</v>
      </c>
      <c r="S506" s="103">
        <f>(Q506+R506)/2</f>
        <v>27.9</v>
      </c>
      <c r="T506" s="103">
        <f t="shared" si="86"/>
        <v>34.82194116</v>
      </c>
      <c r="U506" s="103">
        <f t="shared" si="78"/>
        <v>32.74194116</v>
      </c>
      <c r="V506" s="103">
        <f t="shared" si="87"/>
        <v>40.51803823</v>
      </c>
      <c r="W506" s="103">
        <f t="shared" si="88"/>
        <v>80.80830809</v>
      </c>
      <c r="X506" s="103">
        <f>N504+L506-N506</f>
        <v>4.88</v>
      </c>
      <c r="Y506" s="91"/>
      <c r="Z506" s="92">
        <v>1.0</v>
      </c>
      <c r="AA506" s="92">
        <v>1.0</v>
      </c>
      <c r="AB506" s="92">
        <v>2.0</v>
      </c>
      <c r="AC506" s="93">
        <v>1.0</v>
      </c>
      <c r="AD506" s="88" t="s">
        <v>321</v>
      </c>
    </row>
    <row r="507" ht="15.75" customHeight="1">
      <c r="A507" s="4" t="s">
        <v>58</v>
      </c>
      <c r="B507" s="29">
        <v>44814.0</v>
      </c>
      <c r="C507" s="3">
        <v>0.625</v>
      </c>
      <c r="D507" s="74">
        <v>0.75</v>
      </c>
      <c r="E507" s="75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7"/>
      <c r="Q507" s="78"/>
      <c r="R507" s="79"/>
      <c r="S507" s="79"/>
      <c r="T507" s="79"/>
      <c r="U507" s="103" t="str">
        <f t="shared" si="78"/>
        <v/>
      </c>
      <c r="V507" s="79"/>
      <c r="W507" s="79"/>
      <c r="X507" s="80"/>
      <c r="Y507" s="81"/>
      <c r="Z507" s="82"/>
      <c r="AA507" s="82"/>
      <c r="AB507" s="82"/>
      <c r="AC507" s="83"/>
      <c r="AD507" s="78"/>
    </row>
    <row r="508" ht="15.75" customHeight="1">
      <c r="A508" s="8" t="s">
        <v>60</v>
      </c>
      <c r="B508" s="9">
        <v>44815.0</v>
      </c>
      <c r="C508" s="10">
        <v>0.375</v>
      </c>
      <c r="D508" s="84">
        <v>0.5</v>
      </c>
      <c r="E508" s="85">
        <v>35.2</v>
      </c>
      <c r="F508" s="86">
        <v>20.0</v>
      </c>
      <c r="G508" s="86">
        <v>29.2</v>
      </c>
      <c r="H508" s="86">
        <v>25.8</v>
      </c>
      <c r="I508" s="86">
        <v>1.6</v>
      </c>
      <c r="J508" s="86" t="s">
        <v>61</v>
      </c>
      <c r="K508" s="86">
        <v>30.5</v>
      </c>
      <c r="L508" s="86">
        <v>0.0</v>
      </c>
      <c r="M508" s="86"/>
      <c r="N508" s="86">
        <v>80.56</v>
      </c>
      <c r="O508" s="86"/>
      <c r="P508" s="87"/>
      <c r="Q508" s="102">
        <f>E510</f>
        <v>34.6</v>
      </c>
      <c r="R508" s="103">
        <f>F508</f>
        <v>20</v>
      </c>
      <c r="S508" s="103">
        <f>(Q508+R508)/2</f>
        <v>27.3</v>
      </c>
      <c r="T508" s="103">
        <f>IF(H508="","",6.1078*(10^(((7.5*H508)/(237.3+H508)))))</f>
        <v>33.21594473</v>
      </c>
      <c r="U508" s="103">
        <f t="shared" si="78"/>
        <v>30.49594473</v>
      </c>
      <c r="V508" s="103">
        <f>IF(G508="","",6.1078*(10^(((7.5*G508)/(237.3+G508)))))</f>
        <v>40.51803823</v>
      </c>
      <c r="W508" s="103">
        <f>IF(V508="","",(U508/V508)*100)</f>
        <v>75.26510676</v>
      </c>
      <c r="X508" s="103">
        <f>O506+L508-N508</f>
        <v>8.42</v>
      </c>
      <c r="Y508" s="91"/>
      <c r="Z508" s="92">
        <v>1.0</v>
      </c>
      <c r="AA508" s="92">
        <v>1.0</v>
      </c>
      <c r="AB508" s="92">
        <v>3.0</v>
      </c>
      <c r="AC508" s="93">
        <v>1.0</v>
      </c>
      <c r="AD508" s="88" t="s">
        <v>321</v>
      </c>
    </row>
    <row r="509" ht="15.75" customHeight="1">
      <c r="A509" s="4" t="s">
        <v>60</v>
      </c>
      <c r="B509" s="29">
        <v>44815.0</v>
      </c>
      <c r="C509" s="3">
        <v>0.625</v>
      </c>
      <c r="D509" s="74">
        <v>0.75</v>
      </c>
      <c r="E509" s="75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7"/>
      <c r="Q509" s="78"/>
      <c r="R509" s="79"/>
      <c r="S509" s="79"/>
      <c r="T509" s="79"/>
      <c r="U509" s="103" t="str">
        <f t="shared" si="78"/>
        <v/>
      </c>
      <c r="V509" s="79"/>
      <c r="W509" s="79"/>
      <c r="X509" s="80"/>
      <c r="Y509" s="81"/>
      <c r="Z509" s="82"/>
      <c r="AA509" s="82"/>
      <c r="AB509" s="82"/>
      <c r="AC509" s="83"/>
      <c r="AD509" s="78"/>
    </row>
    <row r="510" ht="15.75" customHeight="1">
      <c r="A510" s="8" t="s">
        <v>64</v>
      </c>
      <c r="B510" s="9">
        <v>44816.0</v>
      </c>
      <c r="C510" s="10">
        <v>0.375</v>
      </c>
      <c r="D510" s="84">
        <v>0.5</v>
      </c>
      <c r="E510" s="85">
        <v>34.6</v>
      </c>
      <c r="F510" s="86">
        <v>20.6</v>
      </c>
      <c r="G510" s="86">
        <v>29.2</v>
      </c>
      <c r="H510" s="86">
        <v>26.2</v>
      </c>
      <c r="I510" s="86">
        <v>0.4</v>
      </c>
      <c r="J510" s="86" t="s">
        <v>78</v>
      </c>
      <c r="K510" s="86">
        <v>32.5</v>
      </c>
      <c r="L510" s="86">
        <v>0.0</v>
      </c>
      <c r="M510" s="86"/>
      <c r="N510" s="86">
        <v>75.24</v>
      </c>
      <c r="O510" s="86"/>
      <c r="P510" s="87"/>
      <c r="Q510" s="102">
        <f>E512</f>
        <v>34.2</v>
      </c>
      <c r="R510" s="103">
        <f>F510</f>
        <v>20.6</v>
      </c>
      <c r="S510" s="103">
        <f>(Q510+R510)/2</f>
        <v>27.4</v>
      </c>
      <c r="T510" s="103">
        <f t="shared" ref="T510:T520" si="90">IF(H510="","",6.1078*(10^(((7.5*H510)/(237.3+H510)))))</f>
        <v>34.01068335</v>
      </c>
      <c r="U510" s="103">
        <f t="shared" si="78"/>
        <v>31.61068335</v>
      </c>
      <c r="V510" s="103">
        <f t="shared" ref="V510:V520" si="91">IF(G510="","",6.1078*(10^(((7.5*G510)/(237.3+G510)))))</f>
        <v>40.51803823</v>
      </c>
      <c r="W510" s="103">
        <f t="shared" ref="W510:W520" si="92">IF(V510="","",(U510/V510)*100)</f>
        <v>78.01632243</v>
      </c>
      <c r="X510" s="103">
        <f>N508+L510-N510</f>
        <v>5.32</v>
      </c>
      <c r="Y510" s="91"/>
      <c r="Z510" s="92">
        <v>1.0</v>
      </c>
      <c r="AA510" s="92">
        <v>1.0</v>
      </c>
      <c r="AB510" s="92">
        <v>1.0</v>
      </c>
      <c r="AC510" s="93">
        <v>2.0</v>
      </c>
      <c r="AD510" s="88" t="s">
        <v>283</v>
      </c>
    </row>
    <row r="511" ht="15.75" customHeight="1">
      <c r="A511" s="4" t="s">
        <v>64</v>
      </c>
      <c r="B511" s="29">
        <v>44816.0</v>
      </c>
      <c r="C511" s="3">
        <v>0.625</v>
      </c>
      <c r="D511" s="74">
        <v>0.75</v>
      </c>
      <c r="E511" s="75">
        <v>34.2</v>
      </c>
      <c r="F511" s="76"/>
      <c r="G511" s="76">
        <v>32.8</v>
      </c>
      <c r="H511" s="76">
        <v>29.2</v>
      </c>
      <c r="I511" s="76">
        <v>0.3</v>
      </c>
      <c r="J511" s="76" t="s">
        <v>61</v>
      </c>
      <c r="K511" s="76">
        <v>32.8</v>
      </c>
      <c r="L511" s="76"/>
      <c r="M511" s="76"/>
      <c r="N511" s="76"/>
      <c r="O511" s="76"/>
      <c r="P511" s="77"/>
      <c r="Q511" s="78"/>
      <c r="R511" s="79"/>
      <c r="S511" s="79"/>
      <c r="T511" s="145">
        <f t="shared" si="90"/>
        <v>40.51803823</v>
      </c>
      <c r="U511" s="103">
        <f t="shared" si="78"/>
        <v>37.63803823</v>
      </c>
      <c r="V511" s="145">
        <f t="shared" si="91"/>
        <v>49.73459608</v>
      </c>
      <c r="W511" s="145">
        <f t="shared" si="92"/>
        <v>75.67778006</v>
      </c>
      <c r="X511" s="80"/>
      <c r="Y511" s="81"/>
      <c r="Z511" s="82">
        <v>1.0</v>
      </c>
      <c r="AA511" s="82">
        <v>1.0</v>
      </c>
      <c r="AB511" s="82">
        <v>2.0</v>
      </c>
      <c r="AC511" s="83">
        <v>2.0</v>
      </c>
      <c r="AD511" s="78" t="s">
        <v>369</v>
      </c>
    </row>
    <row r="512" ht="15.75" customHeight="1">
      <c r="A512" s="8" t="s">
        <v>68</v>
      </c>
      <c r="B512" s="9">
        <v>44817.0</v>
      </c>
      <c r="C512" s="10">
        <v>0.375</v>
      </c>
      <c r="D512" s="84">
        <v>0.5</v>
      </c>
      <c r="E512" s="85">
        <v>34.2</v>
      </c>
      <c r="F512" s="86">
        <v>21.0</v>
      </c>
      <c r="G512" s="86">
        <v>29.4</v>
      </c>
      <c r="H512" s="86">
        <v>26.4</v>
      </c>
      <c r="I512" s="86">
        <v>3.6</v>
      </c>
      <c r="J512" s="86" t="s">
        <v>61</v>
      </c>
      <c r="K512" s="86">
        <v>31.6</v>
      </c>
      <c r="L512" s="86">
        <v>0.0</v>
      </c>
      <c r="M512" s="86"/>
      <c r="N512" s="86">
        <v>71.72</v>
      </c>
      <c r="O512" s="86"/>
      <c r="P512" s="87"/>
      <c r="Q512" s="102">
        <f>E514</f>
        <v>34</v>
      </c>
      <c r="R512" s="103">
        <f>F512</f>
        <v>21</v>
      </c>
      <c r="S512" s="103">
        <f>(Q512+R512)/2</f>
        <v>27.5</v>
      </c>
      <c r="T512" s="103">
        <f t="shared" si="90"/>
        <v>34.41422945</v>
      </c>
      <c r="U512" s="103">
        <f t="shared" si="78"/>
        <v>32.01422945</v>
      </c>
      <c r="V512" s="103">
        <f t="shared" si="91"/>
        <v>40.98797486</v>
      </c>
      <c r="W512" s="103">
        <f t="shared" si="92"/>
        <v>78.10639476</v>
      </c>
      <c r="X512" s="103">
        <f>N510+L512-N512</f>
        <v>3.52</v>
      </c>
      <c r="Y512" s="91"/>
      <c r="Z512" s="92">
        <v>1.0</v>
      </c>
      <c r="AA512" s="92">
        <v>1.0</v>
      </c>
      <c r="AB512" s="92">
        <v>1.0</v>
      </c>
      <c r="AC512" s="93">
        <v>2.0</v>
      </c>
      <c r="AD512" s="88" t="s">
        <v>289</v>
      </c>
    </row>
    <row r="513" ht="15.75" customHeight="1">
      <c r="A513" s="4" t="s">
        <v>68</v>
      </c>
      <c r="B513" s="29">
        <v>44817.0</v>
      </c>
      <c r="C513" s="3">
        <v>0.625</v>
      </c>
      <c r="D513" s="74">
        <v>0.75</v>
      </c>
      <c r="E513" s="75">
        <v>34.0</v>
      </c>
      <c r="F513" s="76"/>
      <c r="G513" s="76">
        <v>31.6</v>
      </c>
      <c r="H513" s="76">
        <v>27.8</v>
      </c>
      <c r="I513" s="76">
        <v>0.8</v>
      </c>
      <c r="J513" s="76" t="s">
        <v>78</v>
      </c>
      <c r="K513" s="76">
        <v>28.5</v>
      </c>
      <c r="L513" s="76"/>
      <c r="M513" s="76"/>
      <c r="N513" s="76"/>
      <c r="O513" s="76"/>
      <c r="P513" s="77"/>
      <c r="Q513" s="78"/>
      <c r="R513" s="79"/>
      <c r="S513" s="79"/>
      <c r="T513" s="145">
        <f t="shared" si="90"/>
        <v>37.3577292</v>
      </c>
      <c r="U513" s="103">
        <f t="shared" si="78"/>
        <v>34.3177292</v>
      </c>
      <c r="V513" s="145">
        <f t="shared" si="91"/>
        <v>46.47863297</v>
      </c>
      <c r="W513" s="145">
        <f t="shared" si="92"/>
        <v>73.83549602</v>
      </c>
      <c r="X513" s="80"/>
      <c r="Y513" s="81"/>
      <c r="Z513" s="82">
        <v>2.0</v>
      </c>
      <c r="AA513" s="82">
        <v>1.0</v>
      </c>
      <c r="AB513" s="82">
        <v>1.0</v>
      </c>
      <c r="AC513" s="83">
        <v>3.0</v>
      </c>
      <c r="AD513" s="78" t="s">
        <v>370</v>
      </c>
    </row>
    <row r="514" ht="15.75" customHeight="1">
      <c r="A514" s="8" t="s">
        <v>38</v>
      </c>
      <c r="B514" s="9">
        <v>44818.0</v>
      </c>
      <c r="C514" s="10">
        <v>0.375</v>
      </c>
      <c r="D514" s="84">
        <v>0.5</v>
      </c>
      <c r="E514" s="85">
        <v>34.0</v>
      </c>
      <c r="F514" s="86">
        <v>20.6</v>
      </c>
      <c r="G514" s="86">
        <v>29.0</v>
      </c>
      <c r="H514" s="86">
        <v>26.8</v>
      </c>
      <c r="I514" s="86">
        <v>2.2</v>
      </c>
      <c r="J514" s="86" t="s">
        <v>81</v>
      </c>
      <c r="K514" s="86">
        <v>28.6</v>
      </c>
      <c r="L514" s="86">
        <v>8.0</v>
      </c>
      <c r="M514" s="86"/>
      <c r="N514" s="86">
        <v>76.06</v>
      </c>
      <c r="O514" s="86"/>
      <c r="P514" s="87"/>
      <c r="Q514" s="102">
        <f>E516</f>
        <v>35</v>
      </c>
      <c r="R514" s="103">
        <f>F514</f>
        <v>20.6</v>
      </c>
      <c r="S514" s="103">
        <f>(Q514+R514)/2</f>
        <v>27.8</v>
      </c>
      <c r="T514" s="103">
        <f t="shared" si="90"/>
        <v>35.23385461</v>
      </c>
      <c r="U514" s="103">
        <f t="shared" si="78"/>
        <v>33.47385461</v>
      </c>
      <c r="V514" s="103">
        <f t="shared" si="91"/>
        <v>40.05279577</v>
      </c>
      <c r="W514" s="103">
        <f t="shared" si="92"/>
        <v>83.57432724</v>
      </c>
      <c r="X514" s="103">
        <f>N512+L514-N514</f>
        <v>3.66</v>
      </c>
      <c r="Y514" s="91"/>
      <c r="Z514" s="92">
        <v>1.0</v>
      </c>
      <c r="AA514" s="92">
        <v>1.0</v>
      </c>
      <c r="AB514" s="92">
        <v>1.0</v>
      </c>
      <c r="AC514" s="93">
        <v>2.0</v>
      </c>
      <c r="AD514" s="88" t="s">
        <v>313</v>
      </c>
    </row>
    <row r="515" ht="15.75" customHeight="1">
      <c r="A515" s="4" t="s">
        <v>38</v>
      </c>
      <c r="B515" s="29">
        <v>44818.0</v>
      </c>
      <c r="C515" s="3">
        <v>0.625</v>
      </c>
      <c r="D515" s="74">
        <v>0.75</v>
      </c>
      <c r="E515" s="75">
        <v>34.8</v>
      </c>
      <c r="F515" s="76"/>
      <c r="G515" s="76">
        <v>33.8</v>
      </c>
      <c r="H515" s="76">
        <v>29.8</v>
      </c>
      <c r="I515" s="76">
        <v>1.2</v>
      </c>
      <c r="J515" s="76" t="s">
        <v>78</v>
      </c>
      <c r="K515" s="76">
        <v>24.6</v>
      </c>
      <c r="L515" s="76"/>
      <c r="M515" s="76"/>
      <c r="N515" s="76"/>
      <c r="O515" s="76"/>
      <c r="P515" s="77"/>
      <c r="Q515" s="78"/>
      <c r="R515" s="79"/>
      <c r="S515" s="79"/>
      <c r="T515" s="145">
        <f t="shared" si="90"/>
        <v>41.94208964</v>
      </c>
      <c r="U515" s="103">
        <f t="shared" si="78"/>
        <v>38.74208964</v>
      </c>
      <c r="V515" s="145">
        <f t="shared" si="91"/>
        <v>52.59738033</v>
      </c>
      <c r="W515" s="145">
        <f t="shared" si="92"/>
        <v>73.65783124</v>
      </c>
      <c r="X515" s="80"/>
      <c r="Y515" s="81"/>
      <c r="Z515" s="82">
        <v>1.0</v>
      </c>
      <c r="AA515" s="82">
        <v>1.0</v>
      </c>
      <c r="AB515" s="82">
        <v>2.0</v>
      </c>
      <c r="AC515" s="83">
        <v>2.0</v>
      </c>
      <c r="AD515" s="78" t="s">
        <v>355</v>
      </c>
    </row>
    <row r="516" ht="15.75" customHeight="1">
      <c r="A516" s="8" t="s">
        <v>48</v>
      </c>
      <c r="B516" s="9">
        <v>44819.0</v>
      </c>
      <c r="C516" s="10">
        <v>0.375</v>
      </c>
      <c r="D516" s="84">
        <v>0.5</v>
      </c>
      <c r="E516" s="85">
        <v>35.0</v>
      </c>
      <c r="F516" s="86">
        <v>20.4</v>
      </c>
      <c r="G516" s="86">
        <v>29.2</v>
      </c>
      <c r="H516" s="86">
        <v>26.6</v>
      </c>
      <c r="I516" s="86">
        <v>3.1</v>
      </c>
      <c r="J516" s="86" t="s">
        <v>61</v>
      </c>
      <c r="K516" s="86">
        <v>30.2</v>
      </c>
      <c r="L516" s="86">
        <v>0.0</v>
      </c>
      <c r="M516" s="86"/>
      <c r="N516" s="86">
        <v>67.56</v>
      </c>
      <c r="O516" s="86"/>
      <c r="P516" s="87"/>
      <c r="Q516" s="102">
        <f>E518</f>
        <v>34</v>
      </c>
      <c r="R516" s="103">
        <f>F516</f>
        <v>20.4</v>
      </c>
      <c r="S516" s="103">
        <f>(Q516+R516)/2</f>
        <v>27.2</v>
      </c>
      <c r="T516" s="103">
        <f t="shared" si="90"/>
        <v>34.82194116</v>
      </c>
      <c r="U516" s="103">
        <f t="shared" si="78"/>
        <v>32.74194116</v>
      </c>
      <c r="V516" s="103">
        <f t="shared" si="91"/>
        <v>40.51803823</v>
      </c>
      <c r="W516" s="103">
        <f t="shared" si="92"/>
        <v>80.80830809</v>
      </c>
      <c r="X516" s="103">
        <f>N514+L516-N516</f>
        <v>8.5</v>
      </c>
      <c r="Y516" s="91"/>
      <c r="Z516" s="92">
        <v>1.0</v>
      </c>
      <c r="AA516" s="92">
        <v>1.0</v>
      </c>
      <c r="AB516" s="92">
        <v>1.0</v>
      </c>
      <c r="AC516" s="93">
        <v>2.0</v>
      </c>
      <c r="AD516" s="88" t="s">
        <v>371</v>
      </c>
    </row>
    <row r="517" ht="15.75" customHeight="1">
      <c r="A517" s="4" t="s">
        <v>48</v>
      </c>
      <c r="B517" s="29">
        <v>44819.0</v>
      </c>
      <c r="C517" s="3">
        <v>0.625</v>
      </c>
      <c r="D517" s="74">
        <v>0.75</v>
      </c>
      <c r="E517" s="75">
        <v>34.0</v>
      </c>
      <c r="F517" s="76"/>
      <c r="G517" s="76">
        <v>32.2</v>
      </c>
      <c r="H517" s="76">
        <v>28.8</v>
      </c>
      <c r="I517" s="76">
        <v>0.6</v>
      </c>
      <c r="J517" s="76" t="s">
        <v>78</v>
      </c>
      <c r="K517" s="76">
        <v>29.6</v>
      </c>
      <c r="L517" s="76"/>
      <c r="M517" s="76"/>
      <c r="N517" s="76"/>
      <c r="O517" s="76"/>
      <c r="P517" s="77"/>
      <c r="Q517" s="78"/>
      <c r="R517" s="79"/>
      <c r="S517" s="79"/>
      <c r="T517" s="145">
        <f t="shared" si="90"/>
        <v>39.59220806</v>
      </c>
      <c r="U517" s="103">
        <f t="shared" si="78"/>
        <v>36.87220806</v>
      </c>
      <c r="V517" s="145">
        <f t="shared" si="91"/>
        <v>48.08268417</v>
      </c>
      <c r="W517" s="145">
        <f t="shared" si="92"/>
        <v>76.68500355</v>
      </c>
      <c r="X517" s="80"/>
      <c r="Y517" s="81"/>
      <c r="Z517" s="82">
        <v>1.0</v>
      </c>
      <c r="AA517" s="82">
        <v>1.0</v>
      </c>
      <c r="AB517" s="82">
        <v>2.0</v>
      </c>
      <c r="AC517" s="83">
        <v>2.0</v>
      </c>
      <c r="AD517" s="78" t="s">
        <v>361</v>
      </c>
    </row>
    <row r="518" ht="15.75" customHeight="1">
      <c r="A518" s="8" t="s">
        <v>53</v>
      </c>
      <c r="B518" s="9">
        <v>44820.0</v>
      </c>
      <c r="C518" s="10">
        <v>0.375</v>
      </c>
      <c r="D518" s="84">
        <v>0.5</v>
      </c>
      <c r="E518" s="85">
        <v>34.0</v>
      </c>
      <c r="F518" s="86">
        <v>20.6</v>
      </c>
      <c r="G518" s="86">
        <v>29.0</v>
      </c>
      <c r="H518" s="86">
        <v>26.4</v>
      </c>
      <c r="I518" s="86">
        <v>1.8</v>
      </c>
      <c r="J518" s="86" t="s">
        <v>61</v>
      </c>
      <c r="K518" s="86">
        <v>25.5</v>
      </c>
      <c r="L518" s="86">
        <v>0.0</v>
      </c>
      <c r="M518" s="86"/>
      <c r="N518" s="86">
        <v>62.36</v>
      </c>
      <c r="O518" s="86">
        <v>75.5</v>
      </c>
      <c r="P518" s="87"/>
      <c r="Q518" s="102">
        <f>E520</f>
        <v>33.6</v>
      </c>
      <c r="R518" s="103">
        <f>F518</f>
        <v>20.6</v>
      </c>
      <c r="S518" s="103">
        <f>(Q518+R518)/2</f>
        <v>27.1</v>
      </c>
      <c r="T518" s="103">
        <f t="shared" si="90"/>
        <v>34.41422945</v>
      </c>
      <c r="U518" s="103">
        <f t="shared" si="78"/>
        <v>32.33422945</v>
      </c>
      <c r="V518" s="103">
        <f t="shared" si="91"/>
        <v>40.05279577</v>
      </c>
      <c r="W518" s="103">
        <f t="shared" si="92"/>
        <v>80.72901985</v>
      </c>
      <c r="X518" s="103">
        <f>N516+L518-N518</f>
        <v>5.2</v>
      </c>
      <c r="Y518" s="91"/>
      <c r="Z518" s="92">
        <v>1.0</v>
      </c>
      <c r="AA518" s="92">
        <v>1.0</v>
      </c>
      <c r="AB518" s="92">
        <v>1.0</v>
      </c>
      <c r="AC518" s="93">
        <v>2.0</v>
      </c>
      <c r="AD518" s="88" t="s">
        <v>372</v>
      </c>
    </row>
    <row r="519" ht="15.75" customHeight="1">
      <c r="A519" s="4" t="s">
        <v>53</v>
      </c>
      <c r="B519" s="29">
        <v>44820.0</v>
      </c>
      <c r="C519" s="3">
        <v>0.625</v>
      </c>
      <c r="D519" s="74">
        <v>0.75</v>
      </c>
      <c r="E519" s="75"/>
      <c r="F519" s="76"/>
      <c r="G519" s="76">
        <v>33.6</v>
      </c>
      <c r="H519" s="76">
        <v>28.2</v>
      </c>
      <c r="I519" s="76">
        <v>1.7</v>
      </c>
      <c r="J519" s="76" t="s">
        <v>54</v>
      </c>
      <c r="K519" s="76">
        <v>28.2</v>
      </c>
      <c r="L519" s="76"/>
      <c r="M519" s="76"/>
      <c r="N519" s="76"/>
      <c r="O519" s="76"/>
      <c r="P519" s="77"/>
      <c r="Q519" s="78"/>
      <c r="R519" s="79"/>
      <c r="S519" s="79"/>
      <c r="T519" s="145">
        <f t="shared" si="90"/>
        <v>38.23798312</v>
      </c>
      <c r="U519" s="103">
        <f t="shared" si="78"/>
        <v>33.91798312</v>
      </c>
      <c r="V519" s="145">
        <f t="shared" si="91"/>
        <v>52.01365417</v>
      </c>
      <c r="W519" s="145">
        <f t="shared" si="92"/>
        <v>65.20976782</v>
      </c>
      <c r="X519" s="80"/>
      <c r="Y519" s="81"/>
      <c r="Z519" s="82">
        <v>1.0</v>
      </c>
      <c r="AA519" s="82">
        <v>1.0</v>
      </c>
      <c r="AB519" s="82">
        <v>2.0</v>
      </c>
      <c r="AC519" s="83">
        <v>2.0</v>
      </c>
      <c r="AD519" s="78" t="s">
        <v>283</v>
      </c>
    </row>
    <row r="520" ht="15.75" customHeight="1">
      <c r="A520" s="8" t="s">
        <v>58</v>
      </c>
      <c r="B520" s="9">
        <v>44821.0</v>
      </c>
      <c r="C520" s="10">
        <v>0.375</v>
      </c>
      <c r="D520" s="84">
        <v>0.5</v>
      </c>
      <c r="E520" s="85">
        <v>33.6</v>
      </c>
      <c r="F520" s="86">
        <v>22.6</v>
      </c>
      <c r="G520" s="86">
        <v>28.6</v>
      </c>
      <c r="H520" s="86">
        <v>25.8</v>
      </c>
      <c r="I520" s="86">
        <v>1.5</v>
      </c>
      <c r="J520" s="86" t="s">
        <v>81</v>
      </c>
      <c r="K520" s="86">
        <v>28.0</v>
      </c>
      <c r="L520" s="86">
        <v>0.0</v>
      </c>
      <c r="M520" s="86"/>
      <c r="N520" s="86">
        <v>68.66</v>
      </c>
      <c r="O520" s="86"/>
      <c r="P520" s="87"/>
      <c r="Q520" s="102">
        <f>E522</f>
        <v>33.2</v>
      </c>
      <c r="R520" s="103">
        <f>F520</f>
        <v>22.6</v>
      </c>
      <c r="S520" s="103">
        <f>(Q520+R520)/2</f>
        <v>27.9</v>
      </c>
      <c r="T520" s="103">
        <f t="shared" si="90"/>
        <v>33.21594473</v>
      </c>
      <c r="U520" s="103">
        <f t="shared" si="78"/>
        <v>30.97594473</v>
      </c>
      <c r="V520" s="103">
        <f t="shared" si="91"/>
        <v>39.13623594</v>
      </c>
      <c r="W520" s="103">
        <f t="shared" si="92"/>
        <v>79.14901367</v>
      </c>
      <c r="X520" s="103">
        <f>O518+L520-N520</f>
        <v>6.84</v>
      </c>
      <c r="Y520" s="91"/>
      <c r="Z520" s="92">
        <v>1.0</v>
      </c>
      <c r="AA520" s="92">
        <v>1.0</v>
      </c>
      <c r="AB520" s="92">
        <v>2.0</v>
      </c>
      <c r="AC520" s="93">
        <v>2.0</v>
      </c>
      <c r="AD520" s="88" t="s">
        <v>358</v>
      </c>
    </row>
    <row r="521" ht="15.75" customHeight="1">
      <c r="A521" s="4" t="s">
        <v>58</v>
      </c>
      <c r="B521" s="29">
        <v>44821.0</v>
      </c>
      <c r="C521" s="3">
        <v>0.625</v>
      </c>
      <c r="D521" s="74">
        <v>0.75</v>
      </c>
      <c r="E521" s="75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7"/>
      <c r="Q521" s="78"/>
      <c r="R521" s="79"/>
      <c r="S521" s="79"/>
      <c r="T521" s="79"/>
      <c r="U521" s="103" t="str">
        <f t="shared" si="78"/>
        <v/>
      </c>
      <c r="V521" s="79"/>
      <c r="W521" s="79"/>
      <c r="X521" s="80"/>
      <c r="Y521" s="81"/>
      <c r="Z521" s="82"/>
      <c r="AA521" s="82"/>
      <c r="AB521" s="82"/>
      <c r="AC521" s="83"/>
      <c r="AD521" s="78"/>
    </row>
    <row r="522" ht="15.75" customHeight="1">
      <c r="A522" s="8" t="s">
        <v>60</v>
      </c>
      <c r="B522" s="9">
        <v>44822.0</v>
      </c>
      <c r="C522" s="10">
        <v>0.375</v>
      </c>
      <c r="D522" s="84">
        <v>0.5</v>
      </c>
      <c r="E522" s="85">
        <v>33.2</v>
      </c>
      <c r="F522" s="86">
        <v>22.2</v>
      </c>
      <c r="G522" s="86">
        <v>29.2</v>
      </c>
      <c r="H522" s="86">
        <v>25.8</v>
      </c>
      <c r="I522" s="86">
        <v>1.0</v>
      </c>
      <c r="J522" s="86" t="s">
        <v>81</v>
      </c>
      <c r="K522" s="86">
        <v>28.4</v>
      </c>
      <c r="L522" s="86">
        <v>0.0</v>
      </c>
      <c r="M522" s="86"/>
      <c r="N522" s="86">
        <v>63.48</v>
      </c>
      <c r="O522" s="86">
        <v>89.02</v>
      </c>
      <c r="P522" s="87"/>
      <c r="Q522" s="102">
        <f>E524</f>
        <v>34</v>
      </c>
      <c r="R522" s="103">
        <f>F522</f>
        <v>22.2</v>
      </c>
      <c r="S522" s="103">
        <f>(Q522+R522)/2</f>
        <v>28.1</v>
      </c>
      <c r="T522" s="103">
        <f>IF(H522="","",6.1078*(10^(((7.5*H522)/(237.3+H522)))))</f>
        <v>33.21594473</v>
      </c>
      <c r="U522" s="103">
        <f t="shared" si="78"/>
        <v>30.49594473</v>
      </c>
      <c r="V522" s="103">
        <f>IF(G522="","",6.1078*(10^(((7.5*G522)/(237.3+G522)))))</f>
        <v>40.51803823</v>
      </c>
      <c r="W522" s="103">
        <f>IF(V522="","",(U522/V522)*100)</f>
        <v>75.26510676</v>
      </c>
      <c r="X522" s="103">
        <f>N520+L522-N522</f>
        <v>5.18</v>
      </c>
      <c r="Y522" s="91"/>
      <c r="Z522" s="92">
        <v>1.0</v>
      </c>
      <c r="AA522" s="92">
        <v>1.0</v>
      </c>
      <c r="AB522" s="92">
        <v>2.0</v>
      </c>
      <c r="AC522" s="93">
        <v>2.0</v>
      </c>
      <c r="AD522" s="88" t="s">
        <v>321</v>
      </c>
    </row>
    <row r="523" ht="15.75" customHeight="1">
      <c r="A523" s="4" t="s">
        <v>60</v>
      </c>
      <c r="B523" s="29">
        <v>44822.0</v>
      </c>
      <c r="C523" s="3">
        <v>0.625</v>
      </c>
      <c r="D523" s="74">
        <v>0.75</v>
      </c>
      <c r="E523" s="75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7"/>
      <c r="Q523" s="78"/>
      <c r="R523" s="79"/>
      <c r="S523" s="79"/>
      <c r="T523" s="79"/>
      <c r="U523" s="103" t="str">
        <f t="shared" si="78"/>
        <v/>
      </c>
      <c r="V523" s="79"/>
      <c r="W523" s="79"/>
      <c r="X523" s="80"/>
      <c r="Y523" s="81"/>
      <c r="Z523" s="82"/>
      <c r="AA523" s="82"/>
      <c r="AB523" s="82"/>
      <c r="AC523" s="83"/>
      <c r="AD523" s="78"/>
    </row>
    <row r="524" ht="15.75" customHeight="1">
      <c r="A524" s="8" t="s">
        <v>64</v>
      </c>
      <c r="B524" s="9">
        <v>44823.0</v>
      </c>
      <c r="C524" s="10">
        <v>0.375</v>
      </c>
      <c r="D524" s="84">
        <v>0.5</v>
      </c>
      <c r="E524" s="85">
        <v>34.0</v>
      </c>
      <c r="F524" s="86">
        <v>22.1</v>
      </c>
      <c r="G524" s="86">
        <v>27.6</v>
      </c>
      <c r="H524" s="86">
        <v>25.8</v>
      </c>
      <c r="I524" s="86">
        <v>2.8</v>
      </c>
      <c r="J524" s="86" t="s">
        <v>81</v>
      </c>
      <c r="K524" s="86">
        <v>30.0</v>
      </c>
      <c r="L524" s="86">
        <v>1.5</v>
      </c>
      <c r="M524" s="86"/>
      <c r="N524" s="86">
        <v>83.96</v>
      </c>
      <c r="O524" s="86"/>
      <c r="P524" s="87"/>
      <c r="Q524" s="102">
        <f>E526</f>
        <v>34.8</v>
      </c>
      <c r="R524" s="103">
        <f>F524</f>
        <v>22.1</v>
      </c>
      <c r="S524" s="103">
        <f>(Q524+R524)/2</f>
        <v>28.45</v>
      </c>
      <c r="T524" s="103">
        <f t="shared" ref="T524:T548" si="93">IF(H524="","",6.1078*(10^(((7.5*H524)/(237.3+H524)))))</f>
        <v>33.21594473</v>
      </c>
      <c r="U524" s="103">
        <f t="shared" si="78"/>
        <v>31.77594473</v>
      </c>
      <c r="V524" s="103">
        <f t="shared" ref="V524:V548" si="94">IF(G524="","",6.1078*(10^(((7.5*G524)/(237.3+G524)))))</f>
        <v>36.92425667</v>
      </c>
      <c r="W524" s="103">
        <f t="shared" ref="W524:W548" si="95">IF(V524="","",(U524/V524)*100)</f>
        <v>86.05710067</v>
      </c>
      <c r="X524" s="103">
        <f>O522+L524-N524</f>
        <v>6.56</v>
      </c>
      <c r="Y524" s="91"/>
      <c r="Z524" s="92">
        <v>1.0</v>
      </c>
      <c r="AA524" s="92">
        <v>1.0</v>
      </c>
      <c r="AB524" s="92">
        <v>1.0</v>
      </c>
      <c r="AC524" s="93">
        <v>2.0</v>
      </c>
      <c r="AD524" s="88" t="s">
        <v>373</v>
      </c>
    </row>
    <row r="525" ht="15.75" customHeight="1">
      <c r="A525" s="4" t="s">
        <v>64</v>
      </c>
      <c r="B525" s="29">
        <v>44823.0</v>
      </c>
      <c r="C525" s="3">
        <v>0.625</v>
      </c>
      <c r="D525" s="74">
        <v>0.75</v>
      </c>
      <c r="E525" s="75">
        <v>33.8</v>
      </c>
      <c r="F525" s="76"/>
      <c r="G525" s="76">
        <v>33.8</v>
      </c>
      <c r="H525" s="76">
        <v>27.6</v>
      </c>
      <c r="I525" s="76">
        <v>1.3</v>
      </c>
      <c r="J525" s="76" t="s">
        <v>81</v>
      </c>
      <c r="K525" s="76">
        <v>28.9</v>
      </c>
      <c r="L525" s="76"/>
      <c r="M525" s="76"/>
      <c r="N525" s="76"/>
      <c r="O525" s="76"/>
      <c r="P525" s="77"/>
      <c r="Q525" s="78"/>
      <c r="R525" s="79"/>
      <c r="S525" s="79"/>
      <c r="T525" s="145">
        <f t="shared" si="93"/>
        <v>36.92425667</v>
      </c>
      <c r="U525" s="103">
        <f t="shared" si="78"/>
        <v>31.96425667</v>
      </c>
      <c r="V525" s="145">
        <f t="shared" si="94"/>
        <v>52.59738033</v>
      </c>
      <c r="W525" s="145">
        <f t="shared" si="95"/>
        <v>60.77157545</v>
      </c>
      <c r="X525" s="80"/>
      <c r="Y525" s="81"/>
      <c r="Z525" s="82">
        <v>1.0</v>
      </c>
      <c r="AA525" s="82">
        <v>1.0</v>
      </c>
      <c r="AB525" s="82">
        <v>1.0</v>
      </c>
      <c r="AC525" s="83">
        <v>2.0</v>
      </c>
      <c r="AD525" s="78" t="s">
        <v>374</v>
      </c>
    </row>
    <row r="526" ht="15.75" customHeight="1">
      <c r="A526" s="8" t="s">
        <v>68</v>
      </c>
      <c r="B526" s="9">
        <v>44824.0</v>
      </c>
      <c r="C526" s="10">
        <v>0.375</v>
      </c>
      <c r="D526" s="84">
        <v>0.5</v>
      </c>
      <c r="E526" s="85">
        <v>34.8</v>
      </c>
      <c r="F526" s="86">
        <v>20.8</v>
      </c>
      <c r="G526" s="86">
        <v>29.2</v>
      </c>
      <c r="H526" s="86">
        <v>26.4</v>
      </c>
      <c r="I526" s="86">
        <v>0.3</v>
      </c>
      <c r="J526" s="86" t="s">
        <v>61</v>
      </c>
      <c r="K526" s="86">
        <v>28.5</v>
      </c>
      <c r="L526" s="86">
        <v>16.25</v>
      </c>
      <c r="M526" s="86"/>
      <c r="N526" s="86">
        <v>94.9</v>
      </c>
      <c r="O526" s="86"/>
      <c r="P526" s="87"/>
      <c r="Q526" s="102">
        <f>E528</f>
        <v>35</v>
      </c>
      <c r="R526" s="103">
        <f>F526</f>
        <v>20.8</v>
      </c>
      <c r="S526" s="103">
        <f>(Q526+R526)/2</f>
        <v>27.9</v>
      </c>
      <c r="T526" s="103">
        <f t="shared" si="93"/>
        <v>34.41422945</v>
      </c>
      <c r="U526" s="103">
        <f t="shared" si="78"/>
        <v>32.17422945</v>
      </c>
      <c r="V526" s="103">
        <f t="shared" si="94"/>
        <v>40.51803823</v>
      </c>
      <c r="W526" s="103">
        <f t="shared" si="95"/>
        <v>79.40717482</v>
      </c>
      <c r="X526" s="103">
        <f>N524+L526-N526</f>
        <v>5.31</v>
      </c>
      <c r="Y526" s="91"/>
      <c r="Z526" s="92">
        <v>1.0</v>
      </c>
      <c r="AA526" s="92">
        <v>1.0</v>
      </c>
      <c r="AB526" s="92">
        <v>1.0</v>
      </c>
      <c r="AC526" s="93">
        <v>2.0</v>
      </c>
      <c r="AD526" s="88" t="s">
        <v>313</v>
      </c>
    </row>
    <row r="527" ht="15.75" customHeight="1">
      <c r="A527" s="4" t="s">
        <v>68</v>
      </c>
      <c r="B527" s="29">
        <v>44824.0</v>
      </c>
      <c r="C527" s="3">
        <v>0.625</v>
      </c>
      <c r="D527" s="74">
        <v>0.75</v>
      </c>
      <c r="E527" s="75">
        <v>35.2</v>
      </c>
      <c r="F527" s="76"/>
      <c r="G527" s="76">
        <v>33.8</v>
      </c>
      <c r="H527" s="76">
        <v>28.8</v>
      </c>
      <c r="I527" s="76">
        <v>1.6</v>
      </c>
      <c r="J527" s="76" t="s">
        <v>375</v>
      </c>
      <c r="K527" s="76">
        <v>27.9</v>
      </c>
      <c r="L527" s="76"/>
      <c r="M527" s="76"/>
      <c r="N527" s="76" t="s">
        <v>0</v>
      </c>
      <c r="O527" s="76"/>
      <c r="P527" s="77"/>
      <c r="Q527" s="78"/>
      <c r="R527" s="79"/>
      <c r="S527" s="79"/>
      <c r="T527" s="145">
        <f t="shared" si="93"/>
        <v>39.59220806</v>
      </c>
      <c r="U527" s="103">
        <f t="shared" si="78"/>
        <v>35.59220806</v>
      </c>
      <c r="V527" s="145">
        <f t="shared" si="94"/>
        <v>52.59738033</v>
      </c>
      <c r="W527" s="145">
        <f t="shared" si="95"/>
        <v>67.66916497</v>
      </c>
      <c r="X527" s="80"/>
      <c r="Y527" s="81"/>
      <c r="Z527" s="82">
        <v>1.0</v>
      </c>
      <c r="AA527" s="82">
        <v>1.0</v>
      </c>
      <c r="AB527" s="82">
        <v>2.0</v>
      </c>
      <c r="AC527" s="83">
        <v>2.0</v>
      </c>
      <c r="AD527" s="78" t="s">
        <v>376</v>
      </c>
    </row>
    <row r="528" ht="15.75" customHeight="1">
      <c r="A528" s="8" t="s">
        <v>38</v>
      </c>
      <c r="B528" s="9">
        <v>44825.0</v>
      </c>
      <c r="C528" s="10">
        <v>0.375</v>
      </c>
      <c r="D528" s="84">
        <v>0.5</v>
      </c>
      <c r="E528" s="85">
        <v>35.0</v>
      </c>
      <c r="F528" s="86">
        <v>23.5</v>
      </c>
      <c r="G528" s="86">
        <v>28.6</v>
      </c>
      <c r="H528" s="86">
        <v>25.8</v>
      </c>
      <c r="I528" s="86">
        <v>3.7</v>
      </c>
      <c r="J528" s="86" t="s">
        <v>61</v>
      </c>
      <c r="K528" s="86">
        <v>28.1</v>
      </c>
      <c r="L528" s="86">
        <v>9.5</v>
      </c>
      <c r="M528" s="86"/>
      <c r="N528" s="86">
        <v>96.76</v>
      </c>
      <c r="O528" s="86">
        <v>76.64</v>
      </c>
      <c r="P528" s="87"/>
      <c r="Q528" s="102">
        <f>E530</f>
        <v>34</v>
      </c>
      <c r="R528" s="103">
        <f>F528</f>
        <v>23.5</v>
      </c>
      <c r="S528" s="103"/>
      <c r="T528" s="103">
        <f t="shared" si="93"/>
        <v>33.21594473</v>
      </c>
      <c r="U528" s="103">
        <f t="shared" si="78"/>
        <v>30.97594473</v>
      </c>
      <c r="V528" s="103">
        <f t="shared" si="94"/>
        <v>39.13623594</v>
      </c>
      <c r="W528" s="103">
        <f t="shared" si="95"/>
        <v>79.14901367</v>
      </c>
      <c r="X528" s="103">
        <f>N526+L528-N528</f>
        <v>7.64</v>
      </c>
      <c r="Y528" s="91"/>
      <c r="Z528" s="92"/>
      <c r="AA528" s="92"/>
      <c r="AB528" s="92"/>
      <c r="AC528" s="93"/>
      <c r="AD528" s="88"/>
    </row>
    <row r="529" ht="15.75" customHeight="1">
      <c r="A529" s="4" t="s">
        <v>38</v>
      </c>
      <c r="B529" s="29">
        <v>44825.0</v>
      </c>
      <c r="C529" s="3">
        <v>0.625</v>
      </c>
      <c r="D529" s="74">
        <v>0.75</v>
      </c>
      <c r="E529" s="75">
        <v>33.4</v>
      </c>
      <c r="F529" s="76"/>
      <c r="G529" s="76">
        <v>33.0</v>
      </c>
      <c r="H529" s="76">
        <v>28.0</v>
      </c>
      <c r="I529" s="76">
        <v>0.6</v>
      </c>
      <c r="J529" s="76" t="s">
        <v>81</v>
      </c>
      <c r="K529" s="76">
        <v>28.6</v>
      </c>
      <c r="L529" s="76"/>
      <c r="M529" s="76"/>
      <c r="N529" s="76"/>
      <c r="O529" s="76"/>
      <c r="P529" s="77"/>
      <c r="Q529" s="78"/>
      <c r="R529" s="79"/>
      <c r="S529" s="79"/>
      <c r="T529" s="145">
        <f t="shared" si="93"/>
        <v>37.79562539</v>
      </c>
      <c r="U529" s="103">
        <f t="shared" si="78"/>
        <v>33.79562539</v>
      </c>
      <c r="V529" s="145">
        <f t="shared" si="94"/>
        <v>50.29607399</v>
      </c>
      <c r="W529" s="145">
        <f t="shared" si="95"/>
        <v>67.19336662</v>
      </c>
      <c r="X529" s="80"/>
      <c r="Y529" s="81"/>
      <c r="Z529" s="82">
        <v>1.0</v>
      </c>
      <c r="AA529" s="82">
        <v>1.0</v>
      </c>
      <c r="AB529" s="82">
        <v>3.0</v>
      </c>
      <c r="AC529" s="83">
        <v>1.0</v>
      </c>
      <c r="AD529" s="78" t="s">
        <v>377</v>
      </c>
    </row>
    <row r="530" ht="15.75" customHeight="1">
      <c r="A530" s="8" t="s">
        <v>48</v>
      </c>
      <c r="B530" s="9">
        <v>44826.0</v>
      </c>
      <c r="C530" s="10">
        <v>0.375</v>
      </c>
      <c r="D530" s="84">
        <v>0.5</v>
      </c>
      <c r="E530" s="85">
        <v>34.0</v>
      </c>
      <c r="F530" s="86">
        <v>23.0</v>
      </c>
      <c r="G530" s="86">
        <v>29.2</v>
      </c>
      <c r="H530" s="86">
        <v>25.4</v>
      </c>
      <c r="I530" s="86">
        <v>0.3</v>
      </c>
      <c r="J530" s="86" t="s">
        <v>81</v>
      </c>
      <c r="K530" s="86">
        <v>28.2</v>
      </c>
      <c r="L530" s="86">
        <v>0.0</v>
      </c>
      <c r="M530" s="86"/>
      <c r="N530" s="86">
        <v>69.7</v>
      </c>
      <c r="O530" s="86"/>
      <c r="P530" s="87"/>
      <c r="Q530" s="102">
        <f>E532</f>
        <v>34.8</v>
      </c>
      <c r="R530" s="103">
        <f>F530</f>
        <v>23</v>
      </c>
      <c r="S530" s="103">
        <f>(Q530+R530)/2</f>
        <v>28.9</v>
      </c>
      <c r="T530" s="103">
        <f t="shared" si="93"/>
        <v>32.43744129</v>
      </c>
      <c r="U530" s="103">
        <f t="shared" si="78"/>
        <v>29.39744129</v>
      </c>
      <c r="V530" s="103">
        <f t="shared" si="94"/>
        <v>40.51803823</v>
      </c>
      <c r="W530" s="103">
        <f t="shared" si="95"/>
        <v>72.55396009</v>
      </c>
      <c r="X530" s="103">
        <f>O528+L530-N530</f>
        <v>6.94</v>
      </c>
      <c r="Y530" s="91"/>
      <c r="Z530" s="92">
        <v>1.0</v>
      </c>
      <c r="AA530" s="92">
        <v>1.0</v>
      </c>
      <c r="AB530" s="92">
        <v>1.0</v>
      </c>
      <c r="AC530" s="93">
        <v>1.0</v>
      </c>
      <c r="AD530" s="88" t="s">
        <v>313</v>
      </c>
    </row>
    <row r="531" ht="15.75" customHeight="1">
      <c r="A531" s="4" t="s">
        <v>48</v>
      </c>
      <c r="B531" s="29">
        <v>44826.0</v>
      </c>
      <c r="C531" s="3">
        <v>0.625</v>
      </c>
      <c r="D531" s="74">
        <v>0.75</v>
      </c>
      <c r="E531" s="75">
        <v>34.0</v>
      </c>
      <c r="F531" s="76"/>
      <c r="G531" s="76">
        <v>33.4</v>
      </c>
      <c r="H531" s="76">
        <v>29.0</v>
      </c>
      <c r="I531" s="76">
        <v>1.1</v>
      </c>
      <c r="J531" s="76" t="s">
        <v>74</v>
      </c>
      <c r="K531" s="76">
        <v>29.2</v>
      </c>
      <c r="L531" s="76"/>
      <c r="M531" s="76"/>
      <c r="N531" s="76"/>
      <c r="O531" s="76"/>
      <c r="P531" s="77"/>
      <c r="Q531" s="78"/>
      <c r="R531" s="79"/>
      <c r="S531" s="79"/>
      <c r="T531" s="145">
        <f t="shared" si="93"/>
        <v>40.05279577</v>
      </c>
      <c r="U531" s="103">
        <f t="shared" si="78"/>
        <v>36.53279577</v>
      </c>
      <c r="V531" s="145">
        <f t="shared" si="94"/>
        <v>51.43555799</v>
      </c>
      <c r="W531" s="145">
        <f t="shared" si="95"/>
        <v>71.02634286</v>
      </c>
      <c r="X531" s="80"/>
      <c r="Y531" s="81"/>
      <c r="Z531" s="82">
        <v>1.0</v>
      </c>
      <c r="AA531" s="82">
        <v>1.0</v>
      </c>
      <c r="AB531" s="82">
        <v>2.0</v>
      </c>
      <c r="AC531" s="83">
        <v>2.0</v>
      </c>
      <c r="AD531" s="78" t="s">
        <v>279</v>
      </c>
    </row>
    <row r="532" ht="15.75" customHeight="1">
      <c r="A532" s="8" t="s">
        <v>53</v>
      </c>
      <c r="B532" s="9">
        <v>44827.0</v>
      </c>
      <c r="C532" s="10">
        <v>0.375</v>
      </c>
      <c r="D532" s="84">
        <v>0.5</v>
      </c>
      <c r="E532" s="85">
        <v>34.8</v>
      </c>
      <c r="F532" s="86">
        <v>21.7</v>
      </c>
      <c r="G532" s="86">
        <v>29.0</v>
      </c>
      <c r="H532" s="86">
        <v>26.4</v>
      </c>
      <c r="I532" s="86">
        <v>1.4</v>
      </c>
      <c r="J532" s="86" t="s">
        <v>81</v>
      </c>
      <c r="K532" s="86">
        <v>26.4</v>
      </c>
      <c r="L532" s="86">
        <v>0.0</v>
      </c>
      <c r="M532" s="86"/>
      <c r="N532" s="86">
        <v>63.3</v>
      </c>
      <c r="O532" s="86"/>
      <c r="P532" s="87"/>
      <c r="Q532" s="102">
        <f>E534</f>
        <v>34.8</v>
      </c>
      <c r="R532" s="103">
        <f>F532</f>
        <v>21.7</v>
      </c>
      <c r="S532" s="103">
        <f>(Q532+R532)/2</f>
        <v>28.25</v>
      </c>
      <c r="T532" s="103">
        <f t="shared" si="93"/>
        <v>34.41422945</v>
      </c>
      <c r="U532" s="103">
        <f t="shared" si="78"/>
        <v>32.33422945</v>
      </c>
      <c r="V532" s="103">
        <f t="shared" si="94"/>
        <v>40.05279577</v>
      </c>
      <c r="W532" s="103">
        <f t="shared" si="95"/>
        <v>80.72901985</v>
      </c>
      <c r="X532" s="103">
        <f>N530+L532-N532</f>
        <v>6.4</v>
      </c>
      <c r="Y532" s="91"/>
      <c r="Z532" s="92">
        <v>1.0</v>
      </c>
      <c r="AA532" s="92">
        <v>1.0</v>
      </c>
      <c r="AB532" s="92">
        <v>1.0</v>
      </c>
      <c r="AC532" s="93">
        <v>1.0</v>
      </c>
      <c r="AD532" s="88" t="s">
        <v>317</v>
      </c>
    </row>
    <row r="533" ht="15.75" customHeight="1">
      <c r="A533" s="4" t="s">
        <v>53</v>
      </c>
      <c r="B533" s="29">
        <v>44827.0</v>
      </c>
      <c r="C533" s="3">
        <v>0.625</v>
      </c>
      <c r="D533" s="74">
        <v>0.75</v>
      </c>
      <c r="E533" s="75">
        <v>34.8</v>
      </c>
      <c r="F533" s="76"/>
      <c r="G533" s="76">
        <v>33.8</v>
      </c>
      <c r="H533" s="76">
        <v>29.2</v>
      </c>
      <c r="I533" s="76">
        <v>1.5</v>
      </c>
      <c r="J533" s="76" t="s">
        <v>81</v>
      </c>
      <c r="K533" s="76">
        <v>25.3</v>
      </c>
      <c r="L533" s="76"/>
      <c r="M533" s="76"/>
      <c r="N533" s="76"/>
      <c r="O533" s="76"/>
      <c r="P533" s="77"/>
      <c r="Q533" s="78"/>
      <c r="R533" s="79"/>
      <c r="S533" s="79"/>
      <c r="T533" s="145">
        <f t="shared" si="93"/>
        <v>40.51803823</v>
      </c>
      <c r="U533" s="103">
        <f t="shared" si="78"/>
        <v>36.83803823</v>
      </c>
      <c r="V533" s="145">
        <f t="shared" si="94"/>
        <v>52.59738033</v>
      </c>
      <c r="W533" s="145">
        <f t="shared" si="95"/>
        <v>70.03778135</v>
      </c>
      <c r="X533" s="80"/>
      <c r="Y533" s="81"/>
      <c r="Z533" s="82">
        <v>1.0</v>
      </c>
      <c r="AA533" s="82">
        <v>1.0</v>
      </c>
      <c r="AB533" s="82">
        <v>3.0</v>
      </c>
      <c r="AC533" s="83">
        <v>2.0</v>
      </c>
      <c r="AD533" s="78" t="s">
        <v>378</v>
      </c>
    </row>
    <row r="534" ht="15.75" customHeight="1">
      <c r="A534" s="8" t="s">
        <v>58</v>
      </c>
      <c r="B534" s="9">
        <v>44828.0</v>
      </c>
      <c r="C534" s="10">
        <v>0.375</v>
      </c>
      <c r="D534" s="84">
        <v>0.5</v>
      </c>
      <c r="E534" s="85">
        <v>34.8</v>
      </c>
      <c r="F534" s="86">
        <v>22.6</v>
      </c>
      <c r="G534" s="86">
        <v>29.4</v>
      </c>
      <c r="H534" s="86">
        <v>25.8</v>
      </c>
      <c r="I534" s="86">
        <v>1.8</v>
      </c>
      <c r="J534" s="86" t="s">
        <v>81</v>
      </c>
      <c r="K534" s="86">
        <v>27.4</v>
      </c>
      <c r="L534" s="86">
        <v>0.0</v>
      </c>
      <c r="M534" s="86"/>
      <c r="N534" s="86">
        <v>58.88</v>
      </c>
      <c r="O534" s="86">
        <v>84.44</v>
      </c>
      <c r="P534" s="87"/>
      <c r="Q534" s="102">
        <f>E536</f>
        <v>35</v>
      </c>
      <c r="R534" s="103">
        <f>F534</f>
        <v>22.6</v>
      </c>
      <c r="S534" s="103">
        <f>(Q534+R534)/2</f>
        <v>28.8</v>
      </c>
      <c r="T534" s="103">
        <f t="shared" si="93"/>
        <v>33.21594473</v>
      </c>
      <c r="U534" s="103">
        <f t="shared" si="78"/>
        <v>30.33594473</v>
      </c>
      <c r="V534" s="103">
        <f t="shared" si="94"/>
        <v>40.98797486</v>
      </c>
      <c r="W534" s="103">
        <f t="shared" si="95"/>
        <v>74.01181648</v>
      </c>
      <c r="X534" s="103">
        <f>N532+L534-N534</f>
        <v>4.42</v>
      </c>
      <c r="Y534" s="91"/>
      <c r="Z534" s="92">
        <v>1.0</v>
      </c>
      <c r="AA534" s="92">
        <v>1.0</v>
      </c>
      <c r="AB534" s="92">
        <v>3.0</v>
      </c>
      <c r="AC534" s="93">
        <v>2.0</v>
      </c>
      <c r="AD534" s="88" t="s">
        <v>321</v>
      </c>
    </row>
    <row r="535" ht="15.75" customHeight="1">
      <c r="A535" s="4" t="s">
        <v>58</v>
      </c>
      <c r="B535" s="29">
        <v>44828.0</v>
      </c>
      <c r="C535" s="3">
        <v>0.625</v>
      </c>
      <c r="D535" s="74">
        <v>0.75</v>
      </c>
      <c r="E535" s="75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7"/>
      <c r="Q535" s="78"/>
      <c r="R535" s="79"/>
      <c r="S535" s="79"/>
      <c r="T535" s="145" t="str">
        <f t="shared" si="93"/>
        <v/>
      </c>
      <c r="U535" s="103" t="str">
        <f t="shared" si="78"/>
        <v/>
      </c>
      <c r="V535" s="145" t="str">
        <f t="shared" si="94"/>
        <v/>
      </c>
      <c r="W535" s="145" t="str">
        <f t="shared" si="95"/>
        <v/>
      </c>
      <c r="X535" s="80"/>
      <c r="Y535" s="81"/>
      <c r="Z535" s="82"/>
      <c r="AA535" s="82"/>
      <c r="AB535" s="82"/>
      <c r="AC535" s="83"/>
      <c r="AD535" s="78"/>
    </row>
    <row r="536" ht="15.75" customHeight="1">
      <c r="A536" s="8" t="s">
        <v>60</v>
      </c>
      <c r="B536" s="9">
        <v>44829.0</v>
      </c>
      <c r="C536" s="10">
        <v>0.375</v>
      </c>
      <c r="D536" s="84">
        <v>0.5</v>
      </c>
      <c r="E536" s="85">
        <v>35.0</v>
      </c>
      <c r="F536" s="86">
        <v>23.0</v>
      </c>
      <c r="G536" s="86">
        <v>27.8</v>
      </c>
      <c r="H536" s="86">
        <v>25.8</v>
      </c>
      <c r="I536" s="86">
        <v>1.7</v>
      </c>
      <c r="J536" s="86" t="s">
        <v>81</v>
      </c>
      <c r="K536" s="86">
        <v>29.3</v>
      </c>
      <c r="L536" s="86">
        <v>0.0</v>
      </c>
      <c r="M536" s="86"/>
      <c r="N536" s="86">
        <v>80.48</v>
      </c>
      <c r="O536" s="86"/>
      <c r="P536" s="87"/>
      <c r="Q536" s="102">
        <f>E538</f>
        <v>35.5</v>
      </c>
      <c r="R536" s="103">
        <f>F536</f>
        <v>23</v>
      </c>
      <c r="S536" s="103">
        <f>(Q536+R536)/2</f>
        <v>29.25</v>
      </c>
      <c r="T536" s="103">
        <f t="shared" si="93"/>
        <v>33.21594473</v>
      </c>
      <c r="U536" s="103">
        <f t="shared" si="78"/>
        <v>31.61594473</v>
      </c>
      <c r="V536" s="103">
        <f t="shared" si="94"/>
        <v>37.3577292</v>
      </c>
      <c r="W536" s="103">
        <f t="shared" si="95"/>
        <v>84.6302637</v>
      </c>
      <c r="X536" s="103">
        <f>O534+L536-N536</f>
        <v>3.96</v>
      </c>
      <c r="Y536" s="91"/>
      <c r="Z536" s="92">
        <v>1.0</v>
      </c>
      <c r="AA536" s="92">
        <v>1.0</v>
      </c>
      <c r="AB536" s="92">
        <v>1.0</v>
      </c>
      <c r="AC536" s="93">
        <v>2.0</v>
      </c>
      <c r="AD536" s="88" t="s">
        <v>321</v>
      </c>
    </row>
    <row r="537" ht="15.75" customHeight="1">
      <c r="A537" s="4" t="s">
        <v>60</v>
      </c>
      <c r="B537" s="29">
        <v>44829.0</v>
      </c>
      <c r="C537" s="3">
        <v>0.625</v>
      </c>
      <c r="D537" s="74">
        <v>0.75</v>
      </c>
      <c r="E537" s="75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7"/>
      <c r="Q537" s="78"/>
      <c r="R537" s="79"/>
      <c r="S537" s="79"/>
      <c r="T537" s="145" t="str">
        <f t="shared" si="93"/>
        <v/>
      </c>
      <c r="U537" s="103" t="str">
        <f t="shared" si="78"/>
        <v/>
      </c>
      <c r="V537" s="145" t="str">
        <f t="shared" si="94"/>
        <v/>
      </c>
      <c r="W537" s="145" t="str">
        <f t="shared" si="95"/>
        <v/>
      </c>
      <c r="X537" s="80"/>
      <c r="Y537" s="81"/>
      <c r="Z537" s="82"/>
      <c r="AA537" s="82"/>
      <c r="AB537" s="82"/>
      <c r="AC537" s="83"/>
      <c r="AD537" s="78"/>
    </row>
    <row r="538" ht="15.75" customHeight="1">
      <c r="A538" s="8" t="s">
        <v>64</v>
      </c>
      <c r="B538" s="9">
        <v>44830.0</v>
      </c>
      <c r="C538" s="10">
        <v>0.375</v>
      </c>
      <c r="D538" s="84">
        <v>0.5</v>
      </c>
      <c r="E538" s="85">
        <v>35.5</v>
      </c>
      <c r="F538" s="86">
        <v>22.5</v>
      </c>
      <c r="G538" s="86">
        <v>28.8</v>
      </c>
      <c r="H538" s="86">
        <v>26.3</v>
      </c>
      <c r="I538" s="86">
        <v>1.3</v>
      </c>
      <c r="J538" s="86" t="s">
        <v>81</v>
      </c>
      <c r="K538" s="86">
        <v>28.8</v>
      </c>
      <c r="L538" s="86">
        <v>0.75</v>
      </c>
      <c r="M538" s="86"/>
      <c r="N538" s="86">
        <v>73.69</v>
      </c>
      <c r="O538" s="86"/>
      <c r="P538" s="87"/>
      <c r="Q538" s="102">
        <f>E540</f>
        <v>35.2</v>
      </c>
      <c r="R538" s="103">
        <f>F538</f>
        <v>22.5</v>
      </c>
      <c r="S538" s="103">
        <f>(Q538+R538)/2</f>
        <v>28.85</v>
      </c>
      <c r="T538" s="103">
        <f t="shared" si="93"/>
        <v>34.21193795</v>
      </c>
      <c r="U538" s="103">
        <f t="shared" si="78"/>
        <v>32.21193795</v>
      </c>
      <c r="V538" s="103">
        <f t="shared" si="94"/>
        <v>39.59220806</v>
      </c>
      <c r="W538" s="103">
        <f t="shared" si="95"/>
        <v>81.35928639</v>
      </c>
      <c r="X538" s="103">
        <f>N536+L538-N538</f>
        <v>7.54</v>
      </c>
      <c r="Y538" s="91"/>
      <c r="Z538" s="92">
        <v>1.0</v>
      </c>
      <c r="AA538" s="92">
        <v>1.0</v>
      </c>
      <c r="AB538" s="92">
        <v>1.0</v>
      </c>
      <c r="AC538" s="93">
        <v>2.0</v>
      </c>
      <c r="AD538" s="88" t="s">
        <v>382</v>
      </c>
    </row>
    <row r="539" ht="15.75" customHeight="1">
      <c r="A539" s="4" t="s">
        <v>64</v>
      </c>
      <c r="B539" s="29">
        <v>44830.0</v>
      </c>
      <c r="C539" s="3">
        <v>0.625</v>
      </c>
      <c r="D539" s="74">
        <v>0.75</v>
      </c>
      <c r="E539" s="75">
        <v>34.8</v>
      </c>
      <c r="F539" s="76"/>
      <c r="G539" s="76">
        <v>33.8</v>
      </c>
      <c r="H539" s="76">
        <v>29.2</v>
      </c>
      <c r="I539" s="76">
        <v>0.5</v>
      </c>
      <c r="J539" s="76" t="s">
        <v>81</v>
      </c>
      <c r="K539" s="76">
        <v>31.2</v>
      </c>
      <c r="L539" s="76"/>
      <c r="M539" s="76"/>
      <c r="N539" s="76"/>
      <c r="O539" s="76"/>
      <c r="P539" s="77"/>
      <c r="Q539" s="78"/>
      <c r="R539" s="79"/>
      <c r="S539" s="79"/>
      <c r="T539" s="145">
        <f t="shared" si="93"/>
        <v>40.51803823</v>
      </c>
      <c r="U539" s="103">
        <f t="shared" si="78"/>
        <v>36.83803823</v>
      </c>
      <c r="V539" s="145">
        <f t="shared" si="94"/>
        <v>52.59738033</v>
      </c>
      <c r="W539" s="145">
        <f t="shared" si="95"/>
        <v>70.03778135</v>
      </c>
      <c r="X539" s="80"/>
      <c r="Y539" s="81"/>
      <c r="Z539" s="82">
        <v>1.0</v>
      </c>
      <c r="AA539" s="82">
        <v>1.0</v>
      </c>
      <c r="AB539" s="82">
        <v>2.0</v>
      </c>
      <c r="AC539" s="83">
        <v>2.0</v>
      </c>
      <c r="AD539" s="78" t="s">
        <v>383</v>
      </c>
    </row>
    <row r="540" ht="15.75" customHeight="1">
      <c r="A540" s="8" t="s">
        <v>68</v>
      </c>
      <c r="B540" s="9">
        <v>44831.0</v>
      </c>
      <c r="C540" s="10">
        <v>0.375</v>
      </c>
      <c r="D540" s="84">
        <v>0.5</v>
      </c>
      <c r="E540" s="85">
        <v>35.2</v>
      </c>
      <c r="F540" s="86">
        <v>22.1</v>
      </c>
      <c r="G540" s="86">
        <v>28.8</v>
      </c>
      <c r="H540" s="86">
        <v>26.2</v>
      </c>
      <c r="I540" s="86">
        <v>2.3</v>
      </c>
      <c r="J540" s="86" t="s">
        <v>61</v>
      </c>
      <c r="K540" s="86">
        <v>29.3</v>
      </c>
      <c r="L540" s="86">
        <v>0.0</v>
      </c>
      <c r="M540" s="86"/>
      <c r="N540" s="86">
        <v>66.48</v>
      </c>
      <c r="O540" s="86"/>
      <c r="P540" s="87"/>
      <c r="Q540" s="102">
        <f>E542</f>
        <v>35.4</v>
      </c>
      <c r="R540" s="103">
        <f>F540</f>
        <v>22.1</v>
      </c>
      <c r="S540" s="103">
        <f>(Q540+R540)/2</f>
        <v>28.75</v>
      </c>
      <c r="T540" s="103">
        <f t="shared" si="93"/>
        <v>34.01068335</v>
      </c>
      <c r="U540" s="103">
        <f t="shared" si="78"/>
        <v>31.93068335</v>
      </c>
      <c r="V540" s="103">
        <f t="shared" si="94"/>
        <v>39.59220806</v>
      </c>
      <c r="W540" s="103">
        <f t="shared" si="95"/>
        <v>80.64890773</v>
      </c>
      <c r="X540" s="103">
        <f>N538+L540-N540</f>
        <v>7.21</v>
      </c>
      <c r="Y540" s="91"/>
      <c r="Z540" s="92">
        <v>1.0</v>
      </c>
      <c r="AA540" s="92">
        <v>1.0</v>
      </c>
      <c r="AB540" s="92">
        <v>1.0</v>
      </c>
      <c r="AC540" s="93">
        <v>2.0</v>
      </c>
      <c r="AD540" s="88" t="s">
        <v>289</v>
      </c>
    </row>
    <row r="541" ht="15.75" customHeight="1">
      <c r="A541" s="4" t="s">
        <v>68</v>
      </c>
      <c r="B541" s="29">
        <v>44831.0</v>
      </c>
      <c r="C541" s="3">
        <v>0.625</v>
      </c>
      <c r="D541" s="74">
        <v>0.75</v>
      </c>
      <c r="E541" s="75">
        <v>34.6</v>
      </c>
      <c r="F541" s="76"/>
      <c r="G541" s="76">
        <v>33.8</v>
      </c>
      <c r="H541" s="76">
        <v>29.4</v>
      </c>
      <c r="I541" s="76">
        <v>1.0</v>
      </c>
      <c r="J541" s="76" t="s">
        <v>81</v>
      </c>
      <c r="K541" s="76">
        <v>27.6</v>
      </c>
      <c r="L541" s="76"/>
      <c r="M541" s="76"/>
      <c r="N541" s="76"/>
      <c r="O541" s="76"/>
      <c r="P541" s="77"/>
      <c r="Q541" s="78"/>
      <c r="R541" s="79"/>
      <c r="S541" s="79"/>
      <c r="T541" s="145">
        <f t="shared" si="93"/>
        <v>40.98797486</v>
      </c>
      <c r="U541" s="103">
        <f t="shared" si="78"/>
        <v>37.46797486</v>
      </c>
      <c r="V541" s="145">
        <f t="shared" si="94"/>
        <v>52.59738033</v>
      </c>
      <c r="W541" s="145">
        <f t="shared" si="95"/>
        <v>71.23543916</v>
      </c>
      <c r="X541" s="80"/>
      <c r="Y541" s="81"/>
      <c r="Z541" s="82">
        <v>1.0</v>
      </c>
      <c r="AA541" s="82">
        <v>1.0</v>
      </c>
      <c r="AB541" s="82">
        <v>2.0</v>
      </c>
      <c r="AC541" s="83">
        <v>2.0</v>
      </c>
      <c r="AD541" s="78" t="s">
        <v>384</v>
      </c>
    </row>
    <row r="542" ht="15.75" customHeight="1">
      <c r="A542" s="8" t="s">
        <v>38</v>
      </c>
      <c r="B542" s="9">
        <v>44832.0</v>
      </c>
      <c r="C542" s="10">
        <v>0.375</v>
      </c>
      <c r="D542" s="84">
        <v>0.5</v>
      </c>
      <c r="E542" s="85">
        <v>35.4</v>
      </c>
      <c r="F542" s="86">
        <v>23.1</v>
      </c>
      <c r="G542" s="86">
        <v>29.7</v>
      </c>
      <c r="H542" s="86">
        <v>27.3</v>
      </c>
      <c r="I542" s="86">
        <v>1.1</v>
      </c>
      <c r="J542" s="86" t="s">
        <v>61</v>
      </c>
      <c r="K542" s="86">
        <v>28.4</v>
      </c>
      <c r="L542" s="86">
        <v>0.0</v>
      </c>
      <c r="M542" s="86"/>
      <c r="N542" s="86">
        <v>60.29</v>
      </c>
      <c r="O542" s="86"/>
      <c r="P542" s="87"/>
      <c r="Q542" s="102">
        <f>E544</f>
        <v>34.8</v>
      </c>
      <c r="R542" s="103">
        <f>F542</f>
        <v>23.1</v>
      </c>
      <c r="S542" s="103">
        <f>(Q542+R542)/2</f>
        <v>28.95</v>
      </c>
      <c r="T542" s="103">
        <f t="shared" si="93"/>
        <v>36.28226002</v>
      </c>
      <c r="U542" s="103">
        <f t="shared" si="78"/>
        <v>34.36226002</v>
      </c>
      <c r="V542" s="103">
        <f t="shared" si="94"/>
        <v>41.70176826</v>
      </c>
      <c r="W542" s="103">
        <f t="shared" si="95"/>
        <v>82.40000714</v>
      </c>
      <c r="X542" s="103">
        <f>N540+L542-N542</f>
        <v>6.19</v>
      </c>
      <c r="Y542" s="91"/>
      <c r="Z542" s="92">
        <v>1.0</v>
      </c>
      <c r="AA542" s="92">
        <v>1.0</v>
      </c>
      <c r="AB542" s="92">
        <v>1.0</v>
      </c>
      <c r="AC542" s="93">
        <v>2.0</v>
      </c>
      <c r="AD542" s="88" t="s">
        <v>337</v>
      </c>
    </row>
    <row r="543" ht="15.75" customHeight="1">
      <c r="A543" s="4" t="s">
        <v>38</v>
      </c>
      <c r="B543" s="29">
        <v>44832.0</v>
      </c>
      <c r="C543" s="3">
        <v>0.625</v>
      </c>
      <c r="D543" s="74">
        <v>0.75</v>
      </c>
      <c r="E543" s="75">
        <v>34.6</v>
      </c>
      <c r="F543" s="76"/>
      <c r="G543" s="76">
        <v>33.8</v>
      </c>
      <c r="H543" s="76">
        <v>29.9</v>
      </c>
      <c r="I543" s="76">
        <v>2.6</v>
      </c>
      <c r="J543" s="76" t="s">
        <v>74</v>
      </c>
      <c r="K543" s="76">
        <v>27.2</v>
      </c>
      <c r="L543" s="76"/>
      <c r="M543" s="76"/>
      <c r="N543" s="76"/>
      <c r="O543" s="76"/>
      <c r="P543" s="77"/>
      <c r="Q543" s="78"/>
      <c r="R543" s="79"/>
      <c r="S543" s="79"/>
      <c r="T543" s="145">
        <f t="shared" si="93"/>
        <v>42.18361452</v>
      </c>
      <c r="U543" s="103">
        <f t="shared" si="78"/>
        <v>39.06361452</v>
      </c>
      <c r="V543" s="145">
        <f t="shared" si="94"/>
        <v>52.59738033</v>
      </c>
      <c r="W543" s="145">
        <f t="shared" si="95"/>
        <v>74.26912571</v>
      </c>
      <c r="X543" s="80"/>
      <c r="Y543" s="81"/>
      <c r="Z543" s="82">
        <v>1.0</v>
      </c>
      <c r="AA543" s="82">
        <v>1.0</v>
      </c>
      <c r="AB543" s="82">
        <v>1.0</v>
      </c>
      <c r="AC543" s="83">
        <v>2.0</v>
      </c>
      <c r="AD543" s="78" t="s">
        <v>385</v>
      </c>
    </row>
    <row r="544" ht="15.75" customHeight="1">
      <c r="A544" s="8" t="s">
        <v>48</v>
      </c>
      <c r="B544" s="9">
        <v>44833.0</v>
      </c>
      <c r="C544" s="10">
        <v>0.375</v>
      </c>
      <c r="D544" s="84">
        <v>0.5</v>
      </c>
      <c r="E544" s="85">
        <v>34.8</v>
      </c>
      <c r="F544" s="86">
        <v>23.1</v>
      </c>
      <c r="G544" s="86">
        <v>28.6</v>
      </c>
      <c r="H544" s="86">
        <v>26.4</v>
      </c>
      <c r="I544" s="86">
        <v>3.2</v>
      </c>
      <c r="J544" s="86" t="s">
        <v>386</v>
      </c>
      <c r="K544" s="86">
        <v>28.5</v>
      </c>
      <c r="L544" s="86">
        <v>1.25</v>
      </c>
      <c r="M544" s="86"/>
      <c r="N544" s="86">
        <v>57.68</v>
      </c>
      <c r="O544" s="86">
        <v>81.7</v>
      </c>
      <c r="P544" s="87"/>
      <c r="Q544" s="102">
        <f>E546</f>
        <v>34.6</v>
      </c>
      <c r="R544" s="103">
        <f>F544</f>
        <v>23.1</v>
      </c>
      <c r="S544" s="103">
        <f>(Q544+R544)/2</f>
        <v>28.85</v>
      </c>
      <c r="T544" s="103">
        <f t="shared" si="93"/>
        <v>34.41422945</v>
      </c>
      <c r="U544" s="103">
        <f t="shared" si="78"/>
        <v>32.65422945</v>
      </c>
      <c r="V544" s="103">
        <f t="shared" si="94"/>
        <v>39.13623594</v>
      </c>
      <c r="W544" s="103">
        <f t="shared" si="95"/>
        <v>83.43732775</v>
      </c>
      <c r="X544" s="103">
        <f>N542+L544-N544</f>
        <v>3.86</v>
      </c>
      <c r="Y544" s="91"/>
      <c r="Z544" s="92">
        <v>1.0</v>
      </c>
      <c r="AA544" s="92">
        <v>1.0</v>
      </c>
      <c r="AB544" s="92">
        <v>1.0</v>
      </c>
      <c r="AC544" s="93">
        <v>2.0</v>
      </c>
      <c r="AD544" s="88" t="s">
        <v>387</v>
      </c>
    </row>
    <row r="545" ht="15.75" customHeight="1">
      <c r="A545" s="4" t="s">
        <v>48</v>
      </c>
      <c r="B545" s="29">
        <v>44833.0</v>
      </c>
      <c r="C545" s="3">
        <v>0.625</v>
      </c>
      <c r="D545" s="74">
        <v>0.75</v>
      </c>
      <c r="E545" s="75">
        <v>34.6</v>
      </c>
      <c r="F545" s="76"/>
      <c r="G545" s="76">
        <v>34.2</v>
      </c>
      <c r="H545" s="76">
        <v>29.6</v>
      </c>
      <c r="I545" s="76">
        <v>1.0</v>
      </c>
      <c r="J545" s="76" t="s">
        <v>56</v>
      </c>
      <c r="K545" s="76">
        <v>27.9</v>
      </c>
      <c r="L545" s="76"/>
      <c r="M545" s="76"/>
      <c r="N545" s="76"/>
      <c r="O545" s="76"/>
      <c r="P545" s="77"/>
      <c r="Q545" s="78"/>
      <c r="R545" s="79"/>
      <c r="S545" s="79"/>
      <c r="T545" s="145">
        <f t="shared" si="93"/>
        <v>41.46264535</v>
      </c>
      <c r="U545" s="103">
        <f t="shared" si="78"/>
        <v>37.78264535</v>
      </c>
      <c r="V545" s="145">
        <f t="shared" si="94"/>
        <v>53.78190594</v>
      </c>
      <c r="W545" s="145">
        <f t="shared" si="95"/>
        <v>70.2515924</v>
      </c>
      <c r="X545" s="80"/>
      <c r="Y545" s="81"/>
      <c r="Z545" s="82">
        <v>1.0</v>
      </c>
      <c r="AA545" s="82">
        <v>1.0</v>
      </c>
      <c r="AB545" s="82">
        <v>1.0</v>
      </c>
      <c r="AC545" s="83">
        <v>2.0</v>
      </c>
      <c r="AD545" s="78" t="s">
        <v>320</v>
      </c>
    </row>
    <row r="546" ht="15.75" customHeight="1">
      <c r="A546" s="8" t="s">
        <v>53</v>
      </c>
      <c r="B546" s="9">
        <v>44834.0</v>
      </c>
      <c r="C546" s="10">
        <v>0.375</v>
      </c>
      <c r="D546" s="84">
        <v>0.5</v>
      </c>
      <c r="E546" s="85">
        <v>34.6</v>
      </c>
      <c r="F546" s="86">
        <v>22.9</v>
      </c>
      <c r="G546" s="86">
        <v>29.6</v>
      </c>
      <c r="H546" s="86">
        <v>27.0</v>
      </c>
      <c r="I546" s="86">
        <v>2.2</v>
      </c>
      <c r="J546" s="86" t="s">
        <v>81</v>
      </c>
      <c r="K546" s="86">
        <v>28.0</v>
      </c>
      <c r="L546" s="86">
        <v>0.0</v>
      </c>
      <c r="M546" s="86"/>
      <c r="N546" s="86">
        <v>76.63</v>
      </c>
      <c r="O546" s="86"/>
      <c r="P546" s="87"/>
      <c r="Q546" s="102">
        <f>E548</f>
        <v>33.8</v>
      </c>
      <c r="R546" s="103">
        <f>F546</f>
        <v>22.9</v>
      </c>
      <c r="S546" s="103">
        <f>(Q546+R546)/2</f>
        <v>28.35</v>
      </c>
      <c r="T546" s="103">
        <f t="shared" si="93"/>
        <v>35.65000614</v>
      </c>
      <c r="U546" s="103">
        <f t="shared" si="78"/>
        <v>33.57000614</v>
      </c>
      <c r="V546" s="103">
        <f t="shared" si="94"/>
        <v>41.46264535</v>
      </c>
      <c r="W546" s="103">
        <f t="shared" si="95"/>
        <v>80.96445815</v>
      </c>
      <c r="X546" s="103">
        <f>O544+L546-N546</f>
        <v>5.07</v>
      </c>
      <c r="Y546" s="91"/>
      <c r="Z546" s="92">
        <v>1.0</v>
      </c>
      <c r="AA546" s="92">
        <v>1.0</v>
      </c>
      <c r="AB546" s="92">
        <v>1.0</v>
      </c>
      <c r="AC546" s="93">
        <v>2.0</v>
      </c>
      <c r="AD546" s="88" t="s">
        <v>382</v>
      </c>
    </row>
    <row r="547" ht="15.75" customHeight="1">
      <c r="A547" s="4" t="s">
        <v>53</v>
      </c>
      <c r="B547" s="29">
        <v>44834.0</v>
      </c>
      <c r="C547" s="3">
        <v>0.625</v>
      </c>
      <c r="D547" s="74">
        <v>0.75</v>
      </c>
      <c r="E547" s="75">
        <v>33.8</v>
      </c>
      <c r="F547" s="76"/>
      <c r="G547" s="76">
        <v>32.2</v>
      </c>
      <c r="H547" s="76">
        <v>29.2</v>
      </c>
      <c r="I547" s="76">
        <v>2.1</v>
      </c>
      <c r="J547" s="76" t="s">
        <v>74</v>
      </c>
      <c r="K547" s="76">
        <v>26.4</v>
      </c>
      <c r="L547" s="76"/>
      <c r="M547" s="76"/>
      <c r="N547" s="76"/>
      <c r="O547" s="76"/>
      <c r="P547" s="77"/>
      <c r="Q547" s="78"/>
      <c r="R547" s="79"/>
      <c r="S547" s="79"/>
      <c r="T547" s="145">
        <f t="shared" si="93"/>
        <v>40.51803823</v>
      </c>
      <c r="U547" s="103">
        <f t="shared" si="78"/>
        <v>38.11803823</v>
      </c>
      <c r="V547" s="145">
        <f t="shared" si="94"/>
        <v>48.08268417</v>
      </c>
      <c r="W547" s="145">
        <f t="shared" si="95"/>
        <v>79.27601982</v>
      </c>
      <c r="X547" s="80"/>
      <c r="Y547" s="81"/>
      <c r="Z547" s="82">
        <v>1.0</v>
      </c>
      <c r="AA547" s="82">
        <v>1.0</v>
      </c>
      <c r="AB547" s="82">
        <v>1.0</v>
      </c>
      <c r="AC547" s="83">
        <v>2.0</v>
      </c>
      <c r="AD547" s="78" t="s">
        <v>358</v>
      </c>
    </row>
    <row r="548" ht="15.75" customHeight="1">
      <c r="A548" s="8" t="s">
        <v>58</v>
      </c>
      <c r="B548" s="9">
        <v>44835.0</v>
      </c>
      <c r="C548" s="10">
        <v>0.375</v>
      </c>
      <c r="D548" s="84">
        <v>0.5</v>
      </c>
      <c r="E548" s="85">
        <v>33.8</v>
      </c>
      <c r="F548" s="86">
        <v>22.0</v>
      </c>
      <c r="G548" s="86">
        <v>28.4</v>
      </c>
      <c r="H548" s="86">
        <v>26.2</v>
      </c>
      <c r="I548" s="86">
        <v>2.0</v>
      </c>
      <c r="J548" s="86" t="s">
        <v>81</v>
      </c>
      <c r="K548" s="86">
        <v>29.8</v>
      </c>
      <c r="L548" s="86">
        <v>10.25</v>
      </c>
      <c r="M548" s="86"/>
      <c r="N548" s="86">
        <v>80.5</v>
      </c>
      <c r="O548" s="86"/>
      <c r="P548" s="87"/>
      <c r="Q548" s="102">
        <f>E550</f>
        <v>35</v>
      </c>
      <c r="R548" s="103">
        <f>F548</f>
        <v>22</v>
      </c>
      <c r="S548" s="103">
        <f>(Q548+R548)/2</f>
        <v>28.5</v>
      </c>
      <c r="T548" s="103">
        <f t="shared" si="93"/>
        <v>34.01068335</v>
      </c>
      <c r="U548" s="103">
        <f t="shared" si="78"/>
        <v>32.25068335</v>
      </c>
      <c r="V548" s="103">
        <f t="shared" si="94"/>
        <v>38.68484051</v>
      </c>
      <c r="W548" s="103">
        <f t="shared" si="95"/>
        <v>83.36775575</v>
      </c>
      <c r="X548" s="103">
        <f>N546+L548-N548</f>
        <v>6.38</v>
      </c>
      <c r="Y548" s="91"/>
      <c r="Z548" s="92">
        <v>1.0</v>
      </c>
      <c r="AA548" s="92">
        <v>1.0</v>
      </c>
      <c r="AB548" s="92">
        <v>2.0</v>
      </c>
      <c r="AC548" s="93">
        <v>2.0</v>
      </c>
      <c r="AD548" s="88" t="s">
        <v>321</v>
      </c>
    </row>
    <row r="549" ht="15.75" customHeight="1">
      <c r="A549" s="4" t="s">
        <v>58</v>
      </c>
      <c r="B549" s="29">
        <v>44835.0</v>
      </c>
      <c r="C549" s="3">
        <v>0.625</v>
      </c>
      <c r="D549" s="74">
        <v>0.75</v>
      </c>
      <c r="E549" s="75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7"/>
      <c r="Q549" s="78"/>
      <c r="R549" s="79"/>
      <c r="S549" s="79"/>
      <c r="T549" s="79"/>
      <c r="U549" s="103" t="str">
        <f t="shared" si="78"/>
        <v/>
      </c>
      <c r="V549" s="79"/>
      <c r="W549" s="79"/>
      <c r="X549" s="80"/>
      <c r="Y549" s="81"/>
      <c r="Z549" s="82"/>
      <c r="AA549" s="82"/>
      <c r="AB549" s="82"/>
      <c r="AC549" s="83"/>
      <c r="AD549" s="78"/>
    </row>
    <row r="550" ht="15.75" customHeight="1">
      <c r="A550" s="8" t="s">
        <v>60</v>
      </c>
      <c r="B550" s="9">
        <v>44836.0</v>
      </c>
      <c r="C550" s="10">
        <v>0.375</v>
      </c>
      <c r="D550" s="84">
        <v>0.5</v>
      </c>
      <c r="E550" s="85">
        <v>35.0</v>
      </c>
      <c r="F550" s="86">
        <v>22.1</v>
      </c>
      <c r="G550" s="86">
        <v>28.4</v>
      </c>
      <c r="H550" s="86">
        <v>26.0</v>
      </c>
      <c r="I550" s="86">
        <v>0.6</v>
      </c>
      <c r="J550" s="86" t="s">
        <v>81</v>
      </c>
      <c r="K550" s="86">
        <v>28.0</v>
      </c>
      <c r="L550" s="86">
        <v>26.25</v>
      </c>
      <c r="M550" s="86"/>
      <c r="N550" s="86">
        <f>100</f>
        <v>100</v>
      </c>
      <c r="O550" s="86">
        <v>64.56</v>
      </c>
      <c r="P550" s="87"/>
      <c r="Q550" s="102">
        <f>E552</f>
        <v>35</v>
      </c>
      <c r="R550" s="103">
        <f>F550</f>
        <v>22.1</v>
      </c>
      <c r="S550" s="103">
        <f>(Q550+R550)/2</f>
        <v>28.55</v>
      </c>
      <c r="T550" s="103">
        <f>IF(H550="","",6.1078*(10^(((7.5*H550)/(237.3+H550)))))</f>
        <v>33.61126698</v>
      </c>
      <c r="U550" s="103">
        <f t="shared" si="78"/>
        <v>31.69126698</v>
      </c>
      <c r="V550" s="103">
        <f>IF(G550="","",6.1078*(10^(((7.5*G550)/(237.3+G550)))))</f>
        <v>38.68484051</v>
      </c>
      <c r="W550" s="103">
        <f>IF(V550="","",(U550/V550)*100)</f>
        <v>81.92166898</v>
      </c>
      <c r="X550" s="103"/>
      <c r="Y550" s="91"/>
      <c r="Z550" s="92">
        <v>1.0</v>
      </c>
      <c r="AA550" s="92">
        <v>1.0</v>
      </c>
      <c r="AB550" s="92">
        <v>3.0</v>
      </c>
      <c r="AC550" s="93">
        <v>3.0</v>
      </c>
      <c r="AD550" s="88" t="s">
        <v>279</v>
      </c>
    </row>
    <row r="551" ht="15.75" customHeight="1">
      <c r="A551" s="4" t="s">
        <v>60</v>
      </c>
      <c r="B551" s="29">
        <v>44836.0</v>
      </c>
      <c r="C551" s="3">
        <v>0.625</v>
      </c>
      <c r="D551" s="74">
        <v>0.75</v>
      </c>
      <c r="E551" s="75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7"/>
      <c r="Q551" s="78"/>
      <c r="R551" s="79"/>
      <c r="S551" s="79"/>
      <c r="T551" s="79"/>
      <c r="U551" s="103" t="str">
        <f t="shared" si="78"/>
        <v/>
      </c>
      <c r="V551" s="79"/>
      <c r="W551" s="79"/>
      <c r="X551" s="80"/>
      <c r="Y551" s="81"/>
      <c r="Z551" s="82"/>
      <c r="AA551" s="82"/>
      <c r="AB551" s="82"/>
      <c r="AC551" s="83"/>
      <c r="AD551" s="78"/>
    </row>
    <row r="552" ht="15.75" customHeight="1">
      <c r="A552" s="8" t="s">
        <v>64</v>
      </c>
      <c r="B552" s="9">
        <v>44837.0</v>
      </c>
      <c r="C552" s="10">
        <v>0.375</v>
      </c>
      <c r="D552" s="84">
        <v>0.5</v>
      </c>
      <c r="E552" s="85">
        <v>35.0</v>
      </c>
      <c r="F552" s="86">
        <v>22.3</v>
      </c>
      <c r="G552" s="86">
        <v>29.6</v>
      </c>
      <c r="H552" s="86">
        <v>26.8</v>
      </c>
      <c r="I552" s="86">
        <v>1.8</v>
      </c>
      <c r="J552" s="86" t="s">
        <v>61</v>
      </c>
      <c r="K552" s="86">
        <v>29.2</v>
      </c>
      <c r="L552" s="86">
        <v>5.0</v>
      </c>
      <c r="M552" s="86"/>
      <c r="N552" s="86">
        <v>63.04</v>
      </c>
      <c r="O552" s="86"/>
      <c r="P552" s="87"/>
      <c r="Q552" s="102">
        <f>E554</f>
        <v>33.8</v>
      </c>
      <c r="R552" s="103">
        <f>F552</f>
        <v>22.3</v>
      </c>
      <c r="S552" s="103">
        <f>(Q552+R552)/2</f>
        <v>28.05</v>
      </c>
      <c r="T552" s="103">
        <f t="shared" ref="T552:T562" si="96">IF(H552="","",6.1078*(10^(((7.5*H552)/(237.3+H552)))))</f>
        <v>35.23385461</v>
      </c>
      <c r="U552" s="103">
        <f t="shared" si="78"/>
        <v>32.99385461</v>
      </c>
      <c r="V552" s="103">
        <f t="shared" ref="V552:V562" si="97">IF(G552="","",6.1078*(10^(((7.5*G552)/(237.3+G552)))))</f>
        <v>41.46264535</v>
      </c>
      <c r="W552" s="103">
        <f t="shared" ref="W552:W562" si="98">IF(V552="","",(U552/V552)*100)</f>
        <v>79.57489043</v>
      </c>
      <c r="X552" s="103">
        <f>O550+L552-N552</f>
        <v>6.52</v>
      </c>
      <c r="Y552" s="91"/>
      <c r="Z552" s="92">
        <v>1.0</v>
      </c>
      <c r="AA552" s="92">
        <v>1.0</v>
      </c>
      <c r="AB552" s="92">
        <v>1.0</v>
      </c>
      <c r="AC552" s="93">
        <v>2.0</v>
      </c>
      <c r="AD552" s="88" t="s">
        <v>382</v>
      </c>
    </row>
    <row r="553" ht="15.75" customHeight="1">
      <c r="A553" s="4" t="s">
        <v>64</v>
      </c>
      <c r="B553" s="29">
        <v>44837.0</v>
      </c>
      <c r="C553" s="3">
        <v>0.625</v>
      </c>
      <c r="D553" s="74">
        <v>0.75</v>
      </c>
      <c r="E553" s="75"/>
      <c r="F553" s="76"/>
      <c r="G553" s="76">
        <v>31.8</v>
      </c>
      <c r="H553" s="76">
        <v>28.6</v>
      </c>
      <c r="I553" s="76">
        <v>2.4</v>
      </c>
      <c r="J553" s="76" t="s">
        <v>65</v>
      </c>
      <c r="K553" s="76">
        <v>28.9</v>
      </c>
      <c r="L553" s="76"/>
      <c r="M553" s="76"/>
      <c r="N553" s="76"/>
      <c r="O553" s="76"/>
      <c r="P553" s="77"/>
      <c r="Q553" s="79"/>
      <c r="R553" s="79"/>
      <c r="S553" s="79"/>
      <c r="T553" s="145">
        <f t="shared" si="96"/>
        <v>39.13623594</v>
      </c>
      <c r="U553" s="103">
        <f t="shared" si="78"/>
        <v>36.57623594</v>
      </c>
      <c r="V553" s="145">
        <f t="shared" si="97"/>
        <v>47.00807132</v>
      </c>
      <c r="W553" s="145">
        <f t="shared" si="98"/>
        <v>77.80841653</v>
      </c>
      <c r="X553" s="79"/>
      <c r="Y553" s="81"/>
      <c r="Z553" s="82">
        <v>3.0</v>
      </c>
      <c r="AA553" s="82">
        <v>1.0</v>
      </c>
      <c r="AB553" s="82">
        <v>1.0</v>
      </c>
      <c r="AC553" s="83">
        <v>3.0</v>
      </c>
      <c r="AD553" s="78" t="s">
        <v>388</v>
      </c>
    </row>
    <row r="554" ht="15.75" customHeight="1">
      <c r="A554" s="8" t="s">
        <v>68</v>
      </c>
      <c r="B554" s="9">
        <v>44838.0</v>
      </c>
      <c r="C554" s="10">
        <v>0.375</v>
      </c>
      <c r="D554" s="84">
        <v>0.5</v>
      </c>
      <c r="E554" s="85">
        <v>33.8</v>
      </c>
      <c r="F554" s="86">
        <v>22.1</v>
      </c>
      <c r="G554" s="86">
        <v>29.0</v>
      </c>
      <c r="H554" s="86">
        <v>26.4</v>
      </c>
      <c r="I554" s="86">
        <v>2.4</v>
      </c>
      <c r="J554" s="86" t="s">
        <v>61</v>
      </c>
      <c r="K554" s="86">
        <v>26.8</v>
      </c>
      <c r="L554" s="86">
        <v>33.75</v>
      </c>
      <c r="M554" s="86"/>
      <c r="N554" s="86">
        <v>89.12</v>
      </c>
      <c r="O554" s="86"/>
      <c r="P554" s="87"/>
      <c r="Q554" s="102">
        <f>E556</f>
        <v>34.2</v>
      </c>
      <c r="R554" s="103">
        <f>F554</f>
        <v>22.1</v>
      </c>
      <c r="S554" s="103">
        <f>(Q554+R554)/2</f>
        <v>28.15</v>
      </c>
      <c r="T554" s="103">
        <f t="shared" si="96"/>
        <v>34.41422945</v>
      </c>
      <c r="U554" s="103">
        <f t="shared" si="78"/>
        <v>32.33422945</v>
      </c>
      <c r="V554" s="103">
        <f t="shared" si="97"/>
        <v>40.05279577</v>
      </c>
      <c r="W554" s="103">
        <f t="shared" si="98"/>
        <v>80.72901985</v>
      </c>
      <c r="X554" s="103">
        <f>N552+L554-N554</f>
        <v>7.67</v>
      </c>
      <c r="Y554" s="91"/>
      <c r="Z554" s="92">
        <v>1.0</v>
      </c>
      <c r="AA554" s="92">
        <v>1.0</v>
      </c>
      <c r="AB554" s="92">
        <v>3.0</v>
      </c>
      <c r="AC554" s="93">
        <v>2.0</v>
      </c>
      <c r="AD554" s="88" t="s">
        <v>313</v>
      </c>
    </row>
    <row r="555" ht="15.75" customHeight="1">
      <c r="A555" s="4" t="s">
        <v>68</v>
      </c>
      <c r="B555" s="29">
        <v>44838.0</v>
      </c>
      <c r="C555" s="3">
        <v>0.625</v>
      </c>
      <c r="D555" s="74">
        <v>0.75</v>
      </c>
      <c r="E555" s="75">
        <v>33.4</v>
      </c>
      <c r="F555" s="76"/>
      <c r="G555" s="76">
        <v>31.2</v>
      </c>
      <c r="H555" s="76">
        <v>29.0</v>
      </c>
      <c r="I555" s="76">
        <v>1.9</v>
      </c>
      <c r="J555" s="76" t="s">
        <v>74</v>
      </c>
      <c r="K555" s="76">
        <v>25.9</v>
      </c>
      <c r="L555" s="76"/>
      <c r="M555" s="76"/>
      <c r="N555" s="76"/>
      <c r="O555" s="76"/>
      <c r="P555" s="77"/>
      <c r="Q555" s="78"/>
      <c r="R555" s="79"/>
      <c r="S555" s="79"/>
      <c r="T555" s="145">
        <f t="shared" si="96"/>
        <v>40.05279577</v>
      </c>
      <c r="U555" s="103">
        <f t="shared" si="78"/>
        <v>38.29279577</v>
      </c>
      <c r="V555" s="145">
        <f t="shared" si="97"/>
        <v>45.43527778</v>
      </c>
      <c r="W555" s="145">
        <f t="shared" si="98"/>
        <v>84.27987601</v>
      </c>
      <c r="X555" s="80"/>
      <c r="Y555" s="81"/>
      <c r="Z555" s="82">
        <v>1.0</v>
      </c>
      <c r="AA555" s="82">
        <v>1.0</v>
      </c>
      <c r="AB555" s="82">
        <v>1.0</v>
      </c>
      <c r="AC555" s="83">
        <v>2.0</v>
      </c>
      <c r="AD555" s="78" t="s">
        <v>389</v>
      </c>
    </row>
    <row r="556" ht="15.75" customHeight="1">
      <c r="A556" s="8" t="s">
        <v>38</v>
      </c>
      <c r="B556" s="9">
        <v>44839.0</v>
      </c>
      <c r="C556" s="10">
        <v>0.375</v>
      </c>
      <c r="D556" s="84">
        <v>0.5</v>
      </c>
      <c r="E556" s="85">
        <v>34.2</v>
      </c>
      <c r="F556" s="86">
        <v>21.9</v>
      </c>
      <c r="G556" s="86">
        <v>28.4</v>
      </c>
      <c r="H556" s="86">
        <v>26.2</v>
      </c>
      <c r="I556" s="86">
        <v>2.6</v>
      </c>
      <c r="J556" s="86" t="s">
        <v>61</v>
      </c>
      <c r="K556" s="86">
        <v>20.5</v>
      </c>
      <c r="L556" s="86">
        <v>24.5</v>
      </c>
      <c r="M556" s="86"/>
      <c r="N556" s="86">
        <v>100.0</v>
      </c>
      <c r="O556" s="86">
        <v>79.34</v>
      </c>
      <c r="P556" s="87"/>
      <c r="Q556" s="102">
        <f>E558</f>
        <v>33.8</v>
      </c>
      <c r="R556" s="103">
        <f>F556</f>
        <v>21.9</v>
      </c>
      <c r="S556" s="103">
        <f>(Q556+R556)/2</f>
        <v>27.85</v>
      </c>
      <c r="T556" s="103">
        <f t="shared" si="96"/>
        <v>34.01068335</v>
      </c>
      <c r="U556" s="103">
        <f t="shared" si="78"/>
        <v>32.25068335</v>
      </c>
      <c r="V556" s="103">
        <f t="shared" si="97"/>
        <v>38.68484051</v>
      </c>
      <c r="W556" s="103">
        <f t="shared" si="98"/>
        <v>83.36775575</v>
      </c>
      <c r="X556" s="103"/>
      <c r="Y556" s="91"/>
      <c r="Z556" s="92">
        <v>1.0</v>
      </c>
      <c r="AA556" s="92">
        <v>1.0</v>
      </c>
      <c r="AB556" s="92">
        <v>3.0</v>
      </c>
      <c r="AC556" s="93">
        <v>2.0</v>
      </c>
      <c r="AD556" s="88" t="s">
        <v>390</v>
      </c>
    </row>
    <row r="557" ht="15.75" customHeight="1">
      <c r="A557" s="4" t="s">
        <v>38</v>
      </c>
      <c r="B557" s="29">
        <v>44839.0</v>
      </c>
      <c r="C557" s="3">
        <v>0.625</v>
      </c>
      <c r="D557" s="74">
        <v>0.75</v>
      </c>
      <c r="E557" s="75">
        <v>33.4</v>
      </c>
      <c r="F557" s="76"/>
      <c r="G557" s="76">
        <v>32.6</v>
      </c>
      <c r="H557" s="76">
        <v>29.0</v>
      </c>
      <c r="I557" s="76">
        <v>1.1</v>
      </c>
      <c r="J557" s="76" t="s">
        <v>56</v>
      </c>
      <c r="K557" s="76">
        <v>25.2</v>
      </c>
      <c r="L557" s="76"/>
      <c r="M557" s="76"/>
      <c r="N557" s="76"/>
      <c r="O557" s="76"/>
      <c r="P557" s="77"/>
      <c r="Q557" s="78"/>
      <c r="R557" s="79"/>
      <c r="S557" s="79"/>
      <c r="T557" s="145">
        <f t="shared" si="96"/>
        <v>40.05279577</v>
      </c>
      <c r="U557" s="103">
        <f t="shared" si="78"/>
        <v>37.17279577</v>
      </c>
      <c r="V557" s="145">
        <f t="shared" si="97"/>
        <v>49.17856797</v>
      </c>
      <c r="W557" s="145">
        <f t="shared" si="98"/>
        <v>75.5873896</v>
      </c>
      <c r="X557" s="80"/>
      <c r="Y557" s="81"/>
      <c r="Z557" s="82">
        <v>1.0</v>
      </c>
      <c r="AA557" s="82">
        <v>1.0</v>
      </c>
      <c r="AB557" s="82">
        <v>1.0</v>
      </c>
      <c r="AC557" s="83">
        <v>2.0</v>
      </c>
      <c r="AD557" s="78" t="s">
        <v>392</v>
      </c>
    </row>
    <row r="558" ht="15.75" customHeight="1">
      <c r="A558" s="8" t="s">
        <v>48</v>
      </c>
      <c r="B558" s="9">
        <v>44840.0</v>
      </c>
      <c r="C558" s="10">
        <v>0.375</v>
      </c>
      <c r="D558" s="84">
        <v>0.5</v>
      </c>
      <c r="E558" s="85">
        <v>33.8</v>
      </c>
      <c r="F558" s="86">
        <v>22.3</v>
      </c>
      <c r="G558" s="86">
        <v>28.8</v>
      </c>
      <c r="H558" s="86">
        <v>26.0</v>
      </c>
      <c r="I558" s="86">
        <v>2.2</v>
      </c>
      <c r="J558" s="86" t="s">
        <v>81</v>
      </c>
      <c r="K558" s="86">
        <v>29.3</v>
      </c>
      <c r="L558" s="86">
        <v>0.75</v>
      </c>
      <c r="M558" s="86"/>
      <c r="N558" s="86">
        <v>74.48</v>
      </c>
      <c r="O558" s="86"/>
      <c r="P558" s="87"/>
      <c r="Q558" s="102">
        <f>E560</f>
        <v>35.4</v>
      </c>
      <c r="R558" s="103">
        <f>F558</f>
        <v>22.3</v>
      </c>
      <c r="S558" s="103">
        <f>(Q558+R558)/2</f>
        <v>28.85</v>
      </c>
      <c r="T558" s="103">
        <f t="shared" si="96"/>
        <v>33.61126698</v>
      </c>
      <c r="U558" s="103">
        <f t="shared" si="78"/>
        <v>31.37126698</v>
      </c>
      <c r="V558" s="103">
        <f t="shared" si="97"/>
        <v>39.59220806</v>
      </c>
      <c r="W558" s="103">
        <f t="shared" si="98"/>
        <v>79.23596212</v>
      </c>
      <c r="X558" s="103">
        <f>O556+L558-N558</f>
        <v>5.61</v>
      </c>
      <c r="Y558" s="91"/>
      <c r="Z558" s="92">
        <v>1.0</v>
      </c>
      <c r="AA558" s="92">
        <v>1.0</v>
      </c>
      <c r="AB558" s="92">
        <v>3.0</v>
      </c>
      <c r="AC558" s="93">
        <v>2.0</v>
      </c>
      <c r="AD558" s="88" t="s">
        <v>393</v>
      </c>
    </row>
    <row r="559" ht="15.75" customHeight="1">
      <c r="A559" s="4" t="s">
        <v>48</v>
      </c>
      <c r="B559" s="29">
        <v>44840.0</v>
      </c>
      <c r="C559" s="3">
        <v>0.625</v>
      </c>
      <c r="D559" s="74">
        <v>0.75</v>
      </c>
      <c r="E559" s="75">
        <v>33.8</v>
      </c>
      <c r="F559" s="76"/>
      <c r="G559" s="76">
        <v>33.2</v>
      </c>
      <c r="H559" s="76">
        <v>28.2</v>
      </c>
      <c r="I559" s="76">
        <v>1.2</v>
      </c>
      <c r="J559" s="76" t="s">
        <v>81</v>
      </c>
      <c r="K559" s="76">
        <v>28.0</v>
      </c>
      <c r="L559" s="76"/>
      <c r="M559" s="76"/>
      <c r="N559" s="76"/>
      <c r="O559" s="76"/>
      <c r="P559" s="77"/>
      <c r="Q559" s="78"/>
      <c r="R559" s="79"/>
      <c r="S559" s="79"/>
      <c r="T559" s="145">
        <f t="shared" si="96"/>
        <v>38.23798312</v>
      </c>
      <c r="U559" s="103">
        <f t="shared" si="78"/>
        <v>34.23798312</v>
      </c>
      <c r="V559" s="145">
        <f t="shared" si="97"/>
        <v>50.86304633</v>
      </c>
      <c r="W559" s="145">
        <f t="shared" si="98"/>
        <v>67.31406314</v>
      </c>
      <c r="X559" s="80"/>
      <c r="Y559" s="81"/>
      <c r="Z559" s="82">
        <v>1.0</v>
      </c>
      <c r="AA559" s="82">
        <v>1.0</v>
      </c>
      <c r="AB559" s="82">
        <v>3.0</v>
      </c>
      <c r="AC559" s="83">
        <v>2.0</v>
      </c>
      <c r="AD559" s="78" t="s">
        <v>279</v>
      </c>
    </row>
    <row r="560" ht="15.75" customHeight="1">
      <c r="A560" s="8" t="s">
        <v>53</v>
      </c>
      <c r="B560" s="9">
        <v>44841.0</v>
      </c>
      <c r="C560" s="10">
        <v>0.375</v>
      </c>
      <c r="D560" s="84">
        <v>0.5</v>
      </c>
      <c r="E560" s="85">
        <v>35.4</v>
      </c>
      <c r="F560" s="86">
        <v>22.7</v>
      </c>
      <c r="G560" s="86">
        <v>29.2</v>
      </c>
      <c r="H560" s="86">
        <v>26.2</v>
      </c>
      <c r="I560" s="86">
        <v>2.1</v>
      </c>
      <c r="J560" s="86" t="s">
        <v>61</v>
      </c>
      <c r="K560" s="86">
        <v>29.9</v>
      </c>
      <c r="L560" s="86">
        <v>0.0</v>
      </c>
      <c r="M560" s="86"/>
      <c r="N560" s="86">
        <v>68.64</v>
      </c>
      <c r="O560" s="86"/>
      <c r="P560" s="87"/>
      <c r="Q560" s="102">
        <f t="shared" ref="Q560:Q562" si="99">E562</f>
        <v>33.2</v>
      </c>
      <c r="R560" s="103">
        <f t="shared" ref="R560:R562" si="100">F560</f>
        <v>22.7</v>
      </c>
      <c r="S560" s="103">
        <f t="shared" ref="S560:S562" si="101">(Q560+R560)/2</f>
        <v>27.95</v>
      </c>
      <c r="T560" s="103">
        <f t="shared" si="96"/>
        <v>34.01068335</v>
      </c>
      <c r="U560" s="103">
        <f t="shared" si="78"/>
        <v>31.61068335</v>
      </c>
      <c r="V560" s="103">
        <f t="shared" si="97"/>
        <v>40.51803823</v>
      </c>
      <c r="W560" s="103">
        <f t="shared" si="98"/>
        <v>78.01632243</v>
      </c>
      <c r="X560" s="103">
        <f>N558+L560-N560</f>
        <v>5.84</v>
      </c>
      <c r="Y560" s="91"/>
      <c r="Z560" s="92">
        <v>1.0</v>
      </c>
      <c r="AA560" s="92">
        <v>1.0</v>
      </c>
      <c r="AB560" s="92">
        <v>1.0</v>
      </c>
      <c r="AC560" s="93">
        <v>2.0</v>
      </c>
      <c r="AD560" s="88" t="s">
        <v>395</v>
      </c>
    </row>
    <row r="561" ht="15.75" customHeight="1">
      <c r="A561" s="4" t="s">
        <v>53</v>
      </c>
      <c r="B561" s="29">
        <v>44841.0</v>
      </c>
      <c r="C561" s="3">
        <v>0.625</v>
      </c>
      <c r="D561" s="74">
        <v>0.75</v>
      </c>
      <c r="E561" s="75">
        <v>34.0</v>
      </c>
      <c r="F561" s="76"/>
      <c r="G561" s="76">
        <v>33.6</v>
      </c>
      <c r="H561" s="76">
        <v>26.8</v>
      </c>
      <c r="I561" s="76">
        <v>1.0</v>
      </c>
      <c r="J561" s="76" t="s">
        <v>61</v>
      </c>
      <c r="K561" s="76">
        <v>27.7</v>
      </c>
      <c r="L561" s="76"/>
      <c r="M561" s="76"/>
      <c r="N561" s="76"/>
      <c r="O561" s="76"/>
      <c r="P561" s="77"/>
      <c r="Q561" s="102" t="str">
        <f t="shared" si="99"/>
        <v/>
      </c>
      <c r="R561" s="103" t="str">
        <f t="shared" si="100"/>
        <v/>
      </c>
      <c r="S561" s="103">
        <f t="shared" si="101"/>
        <v>0</v>
      </c>
      <c r="T561" s="103">
        <f t="shared" si="96"/>
        <v>35.23385461</v>
      </c>
      <c r="U561" s="103">
        <f t="shared" si="78"/>
        <v>29.79385461</v>
      </c>
      <c r="V561" s="103">
        <f t="shared" si="97"/>
        <v>52.01365417</v>
      </c>
      <c r="W561" s="103">
        <f t="shared" si="98"/>
        <v>57.28083343</v>
      </c>
      <c r="X561" s="103"/>
      <c r="Y561" s="81"/>
      <c r="Z561" s="82">
        <v>1.0</v>
      </c>
      <c r="AA561" s="82">
        <v>1.0</v>
      </c>
      <c r="AB561" s="82">
        <v>2.0</v>
      </c>
      <c r="AC561" s="83">
        <v>2.0</v>
      </c>
      <c r="AD561" s="78" t="s">
        <v>396</v>
      </c>
    </row>
    <row r="562" ht="15.75" customHeight="1">
      <c r="A562" s="8" t="s">
        <v>58</v>
      </c>
      <c r="B562" s="9">
        <v>44842.0</v>
      </c>
      <c r="C562" s="10">
        <v>0.375</v>
      </c>
      <c r="D562" s="84">
        <v>0.5</v>
      </c>
      <c r="E562" s="85">
        <v>33.2</v>
      </c>
      <c r="F562" s="86">
        <v>21.8</v>
      </c>
      <c r="G562" s="86">
        <v>29.8</v>
      </c>
      <c r="H562" s="86">
        <v>26.8</v>
      </c>
      <c r="I562" s="86">
        <v>2.3</v>
      </c>
      <c r="J562" s="86" t="s">
        <v>81</v>
      </c>
      <c r="K562" s="86">
        <v>28.6</v>
      </c>
      <c r="L562" s="86">
        <v>0.0</v>
      </c>
      <c r="M562" s="86"/>
      <c r="N562" s="86">
        <v>64.2</v>
      </c>
      <c r="O562" s="86">
        <v>77.76</v>
      </c>
      <c r="P562" s="87"/>
      <c r="Q562" s="102">
        <f t="shared" si="99"/>
        <v>34.8</v>
      </c>
      <c r="R562" s="103">
        <f t="shared" si="100"/>
        <v>21.8</v>
      </c>
      <c r="S562" s="103">
        <f t="shared" si="101"/>
        <v>28.3</v>
      </c>
      <c r="T562" s="103">
        <f t="shared" si="96"/>
        <v>35.23385461</v>
      </c>
      <c r="U562" s="103">
        <f t="shared" si="78"/>
        <v>32.83385461</v>
      </c>
      <c r="V562" s="103">
        <f t="shared" si="97"/>
        <v>41.94208964</v>
      </c>
      <c r="W562" s="103">
        <f t="shared" si="98"/>
        <v>78.2837834</v>
      </c>
      <c r="X562" s="103">
        <f>N560+L562-N562</f>
        <v>4.44</v>
      </c>
      <c r="Y562" s="91"/>
      <c r="Z562" s="92">
        <v>1.0</v>
      </c>
      <c r="AA562" s="92">
        <v>1.0</v>
      </c>
      <c r="AB562" s="92">
        <v>2.0</v>
      </c>
      <c r="AC562" s="93">
        <v>2.0</v>
      </c>
      <c r="AD562" s="88" t="s">
        <v>321</v>
      </c>
    </row>
    <row r="563" ht="15.75" customHeight="1">
      <c r="A563" s="4" t="s">
        <v>58</v>
      </c>
      <c r="B563" s="29">
        <v>44842.0</v>
      </c>
      <c r="C563" s="3">
        <v>0.625</v>
      </c>
      <c r="D563" s="74">
        <v>0.75</v>
      </c>
      <c r="E563" s="75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7"/>
      <c r="Q563" s="78"/>
      <c r="R563" s="79"/>
      <c r="S563" s="79"/>
      <c r="T563" s="79"/>
      <c r="U563" s="103" t="str">
        <f t="shared" si="78"/>
        <v/>
      </c>
      <c r="V563" s="79"/>
      <c r="W563" s="79"/>
      <c r="X563" s="80"/>
      <c r="Y563" s="81"/>
      <c r="Z563" s="82"/>
      <c r="AA563" s="82"/>
      <c r="AB563" s="82"/>
      <c r="AC563" s="83"/>
      <c r="AD563" s="78"/>
    </row>
    <row r="564" ht="15.75" customHeight="1">
      <c r="A564" s="8" t="s">
        <v>60</v>
      </c>
      <c r="B564" s="9">
        <v>44843.0</v>
      </c>
      <c r="C564" s="10">
        <v>0.375</v>
      </c>
      <c r="D564" s="84">
        <v>0.5</v>
      </c>
      <c r="E564" s="85">
        <v>34.8</v>
      </c>
      <c r="F564" s="86">
        <v>23.2</v>
      </c>
      <c r="G564" s="86">
        <v>29.0</v>
      </c>
      <c r="H564" s="86">
        <v>27.0</v>
      </c>
      <c r="I564" s="86">
        <v>0.7</v>
      </c>
      <c r="J564" s="86" t="s">
        <v>81</v>
      </c>
      <c r="K564" s="86">
        <v>28.7</v>
      </c>
      <c r="L564" s="86">
        <v>4.25</v>
      </c>
      <c r="M564" s="86"/>
      <c r="N564" s="86">
        <v>73.47</v>
      </c>
      <c r="O564" s="86"/>
      <c r="P564" s="87"/>
      <c r="Q564" s="102">
        <f>E566</f>
        <v>34</v>
      </c>
      <c r="R564" s="103">
        <f>F564</f>
        <v>23.2</v>
      </c>
      <c r="S564" s="103">
        <f>(Q564+R564)/2</f>
        <v>28.6</v>
      </c>
      <c r="T564" s="103">
        <f>IF(H564="","",6.1078*(10^(((7.5*H564)/(237.3+H564)))))</f>
        <v>35.65000614</v>
      </c>
      <c r="U564" s="103">
        <f t="shared" si="78"/>
        <v>34.05000614</v>
      </c>
      <c r="V564" s="103">
        <f>IF(G564="","",6.1078*(10^(((7.5*G564)/(237.3+G564)))))</f>
        <v>40.05279577</v>
      </c>
      <c r="W564" s="103">
        <f>IF(V564="","",(U564/V564)*100)</f>
        <v>85.01280743</v>
      </c>
      <c r="X564" s="103">
        <f>O562+L564-N564</f>
        <v>8.54</v>
      </c>
      <c r="Y564" s="91"/>
      <c r="Z564" s="92">
        <v>1.0</v>
      </c>
      <c r="AA564" s="92">
        <v>1.0</v>
      </c>
      <c r="AB564" s="92">
        <v>2.0</v>
      </c>
      <c r="AC564" s="93">
        <v>2.0</v>
      </c>
      <c r="AD564" s="88" t="s">
        <v>321</v>
      </c>
    </row>
    <row r="565" ht="15.75" customHeight="1">
      <c r="A565" s="4" t="s">
        <v>60</v>
      </c>
      <c r="B565" s="29">
        <v>44843.0</v>
      </c>
      <c r="C565" s="3">
        <v>0.625</v>
      </c>
      <c r="D565" s="74">
        <v>0.75</v>
      </c>
      <c r="E565" s="75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7"/>
      <c r="Q565" s="78"/>
      <c r="R565" s="79"/>
      <c r="S565" s="79"/>
      <c r="T565" s="79"/>
      <c r="U565" s="103" t="str">
        <f t="shared" si="78"/>
        <v/>
      </c>
      <c r="V565" s="79"/>
      <c r="W565" s="79"/>
      <c r="X565" s="80"/>
      <c r="Y565" s="81"/>
      <c r="Z565" s="82"/>
      <c r="AA565" s="82"/>
      <c r="AB565" s="82"/>
      <c r="AC565" s="83"/>
      <c r="AD565" s="78"/>
    </row>
    <row r="566" ht="15.75" customHeight="1">
      <c r="A566" s="8" t="s">
        <v>64</v>
      </c>
      <c r="B566" s="9">
        <v>44844.0</v>
      </c>
      <c r="C566" s="10">
        <v>0.375</v>
      </c>
      <c r="D566" s="84">
        <v>0.5</v>
      </c>
      <c r="E566" s="85">
        <v>34.0</v>
      </c>
      <c r="F566" s="86">
        <v>23.2</v>
      </c>
      <c r="G566" s="86">
        <v>28.2</v>
      </c>
      <c r="H566" s="86">
        <v>26.4</v>
      </c>
      <c r="I566" s="86">
        <v>1.5</v>
      </c>
      <c r="J566" s="86" t="s">
        <v>61</v>
      </c>
      <c r="K566" s="86">
        <v>30.8</v>
      </c>
      <c r="L566" s="86">
        <v>1.5</v>
      </c>
      <c r="M566" s="86"/>
      <c r="N566" s="86">
        <v>70.58</v>
      </c>
      <c r="O566" s="86">
        <v>86.0</v>
      </c>
      <c r="P566" s="87"/>
      <c r="Q566" s="102">
        <f>E568</f>
        <v>33.4</v>
      </c>
      <c r="R566" s="103">
        <f>F566</f>
        <v>23.2</v>
      </c>
      <c r="S566" s="103">
        <f>(Q566+R566)/2</f>
        <v>28.3</v>
      </c>
      <c r="T566" s="103">
        <f t="shared" ref="T566:T576" si="102">IF(H566="","",6.1078*(10^(((7.5*H566)/(237.3+H566)))))</f>
        <v>34.41422945</v>
      </c>
      <c r="U566" s="103">
        <f t="shared" si="78"/>
        <v>32.97422945</v>
      </c>
      <c r="V566" s="103">
        <f t="shared" ref="V566:V576" si="103">IF(G566="","",6.1078*(10^(((7.5*G566)/(237.3+G566)))))</f>
        <v>38.23798312</v>
      </c>
      <c r="W566" s="103">
        <f t="shared" ref="W566:W576" si="104">IF(V566="","",(U566/V566)*100)</f>
        <v>86.23422775</v>
      </c>
      <c r="X566" s="103">
        <f>N564+L566-N566</f>
        <v>4.39</v>
      </c>
      <c r="Y566" s="91"/>
      <c r="Z566" s="92">
        <v>1.0</v>
      </c>
      <c r="AA566" s="92">
        <v>1.0</v>
      </c>
      <c r="AB566" s="92">
        <v>1.0</v>
      </c>
      <c r="AC566" s="93">
        <v>2.0</v>
      </c>
      <c r="AD566" s="88" t="s">
        <v>397</v>
      </c>
    </row>
    <row r="567" ht="15.75" customHeight="1">
      <c r="A567" s="4" t="s">
        <v>64</v>
      </c>
      <c r="B567" s="29">
        <v>44844.0</v>
      </c>
      <c r="C567" s="3">
        <v>0.625</v>
      </c>
      <c r="D567" s="74">
        <v>0.75</v>
      </c>
      <c r="E567" s="75">
        <v>33.2</v>
      </c>
      <c r="F567" s="76"/>
      <c r="G567" s="76">
        <v>32.6</v>
      </c>
      <c r="H567" s="76">
        <v>27.8</v>
      </c>
      <c r="I567" s="76">
        <v>2.3</v>
      </c>
      <c r="J567" s="76" t="s">
        <v>70</v>
      </c>
      <c r="K567" s="76">
        <v>28.5</v>
      </c>
      <c r="L567" s="76"/>
      <c r="M567" s="76"/>
      <c r="N567" s="76"/>
      <c r="O567" s="76"/>
      <c r="P567" s="77"/>
      <c r="Q567" s="78"/>
      <c r="R567" s="79"/>
      <c r="S567" s="79"/>
      <c r="T567" s="103">
        <f t="shared" si="102"/>
        <v>37.3577292</v>
      </c>
      <c r="U567" s="103">
        <f t="shared" si="78"/>
        <v>33.5177292</v>
      </c>
      <c r="V567" s="103">
        <f t="shared" si="103"/>
        <v>49.17856797</v>
      </c>
      <c r="W567" s="103">
        <f t="shared" si="104"/>
        <v>68.15515494</v>
      </c>
      <c r="X567" s="80"/>
      <c r="Y567" s="81"/>
      <c r="Z567" s="82">
        <v>1.0</v>
      </c>
      <c r="AA567" s="82">
        <v>1.0</v>
      </c>
      <c r="AB567" s="82">
        <v>1.0</v>
      </c>
      <c r="AC567" s="83">
        <v>2.0</v>
      </c>
      <c r="AD567" s="78" t="s">
        <v>398</v>
      </c>
    </row>
    <row r="568" ht="15.75" customHeight="1">
      <c r="A568" s="8" t="s">
        <v>68</v>
      </c>
      <c r="B568" s="9">
        <v>44845.0</v>
      </c>
      <c r="C568" s="10">
        <v>0.375</v>
      </c>
      <c r="D568" s="84">
        <v>0.5</v>
      </c>
      <c r="E568" s="85">
        <v>33.4</v>
      </c>
      <c r="F568" s="86">
        <v>22.2</v>
      </c>
      <c r="G568" s="86">
        <v>29.6</v>
      </c>
      <c r="H568" s="86">
        <v>27.2</v>
      </c>
      <c r="I568" s="86">
        <v>1.3</v>
      </c>
      <c r="J568" s="86" t="s">
        <v>70</v>
      </c>
      <c r="K568" s="86">
        <v>28.5</v>
      </c>
      <c r="L568" s="86">
        <v>0.0</v>
      </c>
      <c r="M568" s="86"/>
      <c r="N568" s="86">
        <v>80.36</v>
      </c>
      <c r="O568" s="86"/>
      <c r="P568" s="87"/>
      <c r="Q568" s="102">
        <f>E570</f>
        <v>34.4</v>
      </c>
      <c r="R568" s="103">
        <f>F568</f>
        <v>22.2</v>
      </c>
      <c r="S568" s="103">
        <f>(Q568+R568)/2</f>
        <v>28.3</v>
      </c>
      <c r="T568" s="103">
        <f t="shared" si="102"/>
        <v>36.07043238</v>
      </c>
      <c r="U568" s="103">
        <f t="shared" si="78"/>
        <v>34.15043238</v>
      </c>
      <c r="V568" s="103">
        <f t="shared" si="103"/>
        <v>41.46264535</v>
      </c>
      <c r="W568" s="103">
        <f t="shared" si="104"/>
        <v>82.36433564</v>
      </c>
      <c r="X568" s="103">
        <f>O566+L568-N568</f>
        <v>5.64</v>
      </c>
      <c r="Y568" s="91"/>
      <c r="Z568" s="92">
        <v>1.0</v>
      </c>
      <c r="AA568" s="92">
        <v>1.0</v>
      </c>
      <c r="AB568" s="92">
        <v>1.0</v>
      </c>
      <c r="AC568" s="93">
        <v>2.0</v>
      </c>
      <c r="AD568" s="88" t="s">
        <v>313</v>
      </c>
    </row>
    <row r="569" ht="15.75" customHeight="1">
      <c r="A569" s="4" t="s">
        <v>68</v>
      </c>
      <c r="B569" s="29">
        <v>44845.0</v>
      </c>
      <c r="C569" s="3">
        <v>0.625</v>
      </c>
      <c r="D569" s="74">
        <v>0.75</v>
      </c>
      <c r="E569" s="75">
        <v>34.4</v>
      </c>
      <c r="F569" s="76"/>
      <c r="G569" s="76">
        <v>32.6</v>
      </c>
      <c r="H569" s="76">
        <v>28.8</v>
      </c>
      <c r="I569" s="76">
        <v>1.0</v>
      </c>
      <c r="J569" s="76" t="s">
        <v>74</v>
      </c>
      <c r="K569" s="76">
        <v>28.1</v>
      </c>
      <c r="L569" s="76"/>
      <c r="M569" s="76"/>
      <c r="N569" s="76"/>
      <c r="O569" s="76"/>
      <c r="P569" s="77"/>
      <c r="Q569" s="78"/>
      <c r="R569" s="79"/>
      <c r="S569" s="79"/>
      <c r="T569" s="103">
        <f t="shared" si="102"/>
        <v>39.59220806</v>
      </c>
      <c r="U569" s="103">
        <f t="shared" si="78"/>
        <v>36.55220806</v>
      </c>
      <c r="V569" s="103">
        <f t="shared" si="103"/>
        <v>49.17856797</v>
      </c>
      <c r="W569" s="103">
        <f t="shared" si="104"/>
        <v>74.32548276</v>
      </c>
      <c r="X569" s="80"/>
      <c r="Y569" s="81"/>
      <c r="Z569" s="82">
        <v>1.0</v>
      </c>
      <c r="AA569" s="82">
        <v>1.0</v>
      </c>
      <c r="AB569" s="82">
        <v>1.0</v>
      </c>
      <c r="AC569" s="83">
        <v>2.0</v>
      </c>
      <c r="AD569" s="78" t="s">
        <v>399</v>
      </c>
    </row>
    <row r="570" ht="15.75" customHeight="1">
      <c r="A570" s="8" t="s">
        <v>38</v>
      </c>
      <c r="B570" s="9">
        <v>44846.0</v>
      </c>
      <c r="C570" s="10">
        <v>0.375</v>
      </c>
      <c r="D570" s="84">
        <v>0.5</v>
      </c>
      <c r="E570" s="85">
        <v>34.4</v>
      </c>
      <c r="F570" s="86">
        <v>23.2</v>
      </c>
      <c r="G570" s="86">
        <v>29.0</v>
      </c>
      <c r="H570" s="86">
        <v>26.6</v>
      </c>
      <c r="I570" s="86">
        <v>1.3</v>
      </c>
      <c r="J570" s="86" t="s">
        <v>70</v>
      </c>
      <c r="K570" s="86">
        <v>29.2</v>
      </c>
      <c r="L570" s="86">
        <v>0.0</v>
      </c>
      <c r="M570" s="86"/>
      <c r="N570" s="86">
        <v>74.2</v>
      </c>
      <c r="O570" s="86"/>
      <c r="P570" s="87"/>
      <c r="Q570" s="102">
        <f>E572</f>
        <v>34.2</v>
      </c>
      <c r="R570" s="103">
        <f>F570</f>
        <v>23.2</v>
      </c>
      <c r="S570" s="103">
        <f>(Q570+R570)/2</f>
        <v>28.7</v>
      </c>
      <c r="T570" s="103">
        <f t="shared" si="102"/>
        <v>34.82194116</v>
      </c>
      <c r="U570" s="103">
        <f t="shared" si="78"/>
        <v>32.90194116</v>
      </c>
      <c r="V570" s="103">
        <f t="shared" si="103"/>
        <v>40.05279577</v>
      </c>
      <c r="W570" s="103">
        <f t="shared" si="104"/>
        <v>82.14642831</v>
      </c>
      <c r="X570" s="103">
        <f>N568+L570-N570</f>
        <v>6.16</v>
      </c>
      <c r="Y570" s="91"/>
      <c r="Z570" s="92">
        <v>1.0</v>
      </c>
      <c r="AA570" s="92">
        <v>1.0</v>
      </c>
      <c r="AB570" s="92">
        <v>2.0</v>
      </c>
      <c r="AC570" s="93">
        <v>2.0</v>
      </c>
      <c r="AD570" s="88" t="s">
        <v>400</v>
      </c>
    </row>
    <row r="571" ht="15.75" customHeight="1">
      <c r="A571" s="4" t="s">
        <v>38</v>
      </c>
      <c r="B571" s="29">
        <v>44846.0</v>
      </c>
      <c r="C571" s="3">
        <v>0.625</v>
      </c>
      <c r="D571" s="74">
        <v>0.75</v>
      </c>
      <c r="E571" s="75">
        <v>34.2</v>
      </c>
      <c r="F571" s="76"/>
      <c r="G571" s="76">
        <v>32.6</v>
      </c>
      <c r="H571" s="76">
        <v>29.4</v>
      </c>
      <c r="I571" s="76">
        <v>0.1</v>
      </c>
      <c r="J571" s="76" t="s">
        <v>79</v>
      </c>
      <c r="K571" s="76">
        <v>29.8</v>
      </c>
      <c r="L571" s="76"/>
      <c r="M571" s="76"/>
      <c r="N571" s="76"/>
      <c r="O571" s="76"/>
      <c r="P571" s="77"/>
      <c r="Q571" s="78"/>
      <c r="R571" s="79"/>
      <c r="S571" s="79"/>
      <c r="T571" s="103">
        <f t="shared" si="102"/>
        <v>40.98797486</v>
      </c>
      <c r="U571" s="103">
        <f t="shared" si="78"/>
        <v>38.42797486</v>
      </c>
      <c r="V571" s="103">
        <f t="shared" si="103"/>
        <v>49.17856797</v>
      </c>
      <c r="W571" s="103">
        <f t="shared" si="104"/>
        <v>78.13967841</v>
      </c>
      <c r="X571" s="80"/>
      <c r="Y571" s="81"/>
      <c r="Z571" s="82">
        <v>1.0</v>
      </c>
      <c r="AA571" s="82">
        <v>1.0</v>
      </c>
      <c r="AB571" s="82">
        <v>2.0</v>
      </c>
      <c r="AC571" s="83">
        <v>2.0</v>
      </c>
      <c r="AD571" s="78" t="s">
        <v>321</v>
      </c>
    </row>
    <row r="572" ht="15.75" customHeight="1">
      <c r="A572" s="8" t="s">
        <v>48</v>
      </c>
      <c r="B572" s="9">
        <v>44847.0</v>
      </c>
      <c r="C572" s="10">
        <v>0.375</v>
      </c>
      <c r="D572" s="84">
        <v>0.5</v>
      </c>
      <c r="E572" s="85">
        <v>34.2</v>
      </c>
      <c r="F572" s="86">
        <v>22.0</v>
      </c>
      <c r="G572" s="86">
        <v>29.8</v>
      </c>
      <c r="H572" s="86">
        <v>26.0</v>
      </c>
      <c r="I572" s="86">
        <v>2.2</v>
      </c>
      <c r="J572" s="86" t="s">
        <v>61</v>
      </c>
      <c r="K572" s="86">
        <v>27.8</v>
      </c>
      <c r="L572" s="86">
        <v>0.0</v>
      </c>
      <c r="M572" s="86"/>
      <c r="N572" s="86">
        <v>73.5</v>
      </c>
      <c r="O572" s="86"/>
      <c r="P572" s="87"/>
      <c r="Q572" s="102">
        <f>E574</f>
        <v>34</v>
      </c>
      <c r="R572" s="103">
        <f>F572</f>
        <v>22</v>
      </c>
      <c r="S572" s="103">
        <f>(Q572+R572)/2</f>
        <v>28</v>
      </c>
      <c r="T572" s="103">
        <f t="shared" si="102"/>
        <v>33.61126698</v>
      </c>
      <c r="U572" s="103">
        <f t="shared" si="78"/>
        <v>30.57126698</v>
      </c>
      <c r="V572" s="103">
        <f t="shared" si="103"/>
        <v>41.94208964</v>
      </c>
      <c r="W572" s="103">
        <f t="shared" si="104"/>
        <v>72.88923191</v>
      </c>
      <c r="X572" s="103">
        <f>N570+L572-N572</f>
        <v>0.7</v>
      </c>
      <c r="Y572" s="91"/>
      <c r="Z572" s="92">
        <v>1.0</v>
      </c>
      <c r="AA572" s="92">
        <v>1.0</v>
      </c>
      <c r="AB572" s="92">
        <v>2.0</v>
      </c>
      <c r="AC572" s="93">
        <v>2.0</v>
      </c>
      <c r="AD572" s="88" t="s">
        <v>301</v>
      </c>
    </row>
    <row r="573" ht="15.75" customHeight="1">
      <c r="A573" s="4" t="s">
        <v>48</v>
      </c>
      <c r="B573" s="29">
        <v>44847.0</v>
      </c>
      <c r="C573" s="3">
        <v>0.625</v>
      </c>
      <c r="D573" s="74">
        <v>0.75</v>
      </c>
      <c r="E573" s="75">
        <v>34.0</v>
      </c>
      <c r="F573" s="76"/>
      <c r="G573" s="76">
        <v>32.6</v>
      </c>
      <c r="H573" s="76">
        <v>29.8</v>
      </c>
      <c r="I573" s="76">
        <v>0.2</v>
      </c>
      <c r="J573" s="76" t="s">
        <v>61</v>
      </c>
      <c r="K573" s="76">
        <v>30.5</v>
      </c>
      <c r="L573" s="76"/>
      <c r="M573" s="76"/>
      <c r="N573" s="76"/>
      <c r="O573" s="76"/>
      <c r="P573" s="77"/>
      <c r="Q573" s="78"/>
      <c r="R573" s="79"/>
      <c r="S573" s="79"/>
      <c r="T573" s="103">
        <f t="shared" si="102"/>
        <v>41.94208964</v>
      </c>
      <c r="U573" s="103">
        <f t="shared" si="78"/>
        <v>39.70208964</v>
      </c>
      <c r="V573" s="103">
        <f t="shared" si="103"/>
        <v>49.17856797</v>
      </c>
      <c r="W573" s="103">
        <f t="shared" si="104"/>
        <v>80.73047117</v>
      </c>
      <c r="X573" s="80"/>
      <c r="Y573" s="81"/>
      <c r="Z573" s="82">
        <v>1.0</v>
      </c>
      <c r="AA573" s="82">
        <v>1.0</v>
      </c>
      <c r="AB573" s="82">
        <v>3.0</v>
      </c>
      <c r="AC573" s="83">
        <v>2.0</v>
      </c>
      <c r="AD573" s="187" t="s">
        <v>378</v>
      </c>
    </row>
    <row r="574" ht="15.75" customHeight="1">
      <c r="A574" s="8" t="s">
        <v>53</v>
      </c>
      <c r="B574" s="9">
        <v>44848.0</v>
      </c>
      <c r="C574" s="10">
        <v>0.375</v>
      </c>
      <c r="D574" s="84">
        <v>0.5</v>
      </c>
      <c r="E574" s="85">
        <v>34.0</v>
      </c>
      <c r="F574" s="86">
        <v>23.5</v>
      </c>
      <c r="G574" s="86">
        <v>29.8</v>
      </c>
      <c r="H574" s="86">
        <v>27.0</v>
      </c>
      <c r="I574" s="86">
        <v>3.0</v>
      </c>
      <c r="J574" s="86" t="s">
        <v>61</v>
      </c>
      <c r="K574" s="86">
        <v>28.2</v>
      </c>
      <c r="L574" s="86">
        <v>0.0</v>
      </c>
      <c r="M574" s="86"/>
      <c r="N574" s="86">
        <v>64.46</v>
      </c>
      <c r="O574" s="86">
        <v>83.68</v>
      </c>
      <c r="P574" s="87"/>
      <c r="Q574" s="102">
        <f>E576</f>
        <v>34.6</v>
      </c>
      <c r="R574" s="103">
        <f>F574</f>
        <v>23.5</v>
      </c>
      <c r="S574" s="103">
        <f>(Q574+R574)/2</f>
        <v>29.05</v>
      </c>
      <c r="T574" s="103">
        <f t="shared" si="102"/>
        <v>35.65000614</v>
      </c>
      <c r="U574" s="103">
        <f t="shared" si="78"/>
        <v>33.41000614</v>
      </c>
      <c r="V574" s="103">
        <f t="shared" si="103"/>
        <v>41.94208964</v>
      </c>
      <c r="W574" s="103">
        <f t="shared" si="104"/>
        <v>79.65746683</v>
      </c>
      <c r="X574" s="103">
        <f>N572+L574-N574</f>
        <v>9.04</v>
      </c>
      <c r="Y574" s="91"/>
      <c r="Z574" s="92">
        <v>1.0</v>
      </c>
      <c r="AA574" s="92">
        <v>1.0</v>
      </c>
      <c r="AB574" s="92">
        <v>1.0</v>
      </c>
      <c r="AC574" s="93">
        <v>2.0</v>
      </c>
      <c r="AD574" s="88" t="s">
        <v>313</v>
      </c>
    </row>
    <row r="575" ht="15.75" customHeight="1">
      <c r="A575" s="4" t="s">
        <v>53</v>
      </c>
      <c r="B575" s="29">
        <v>44848.0</v>
      </c>
      <c r="C575" s="3">
        <v>0.625</v>
      </c>
      <c r="D575" s="74">
        <v>0.75</v>
      </c>
      <c r="E575" s="75">
        <v>34.8</v>
      </c>
      <c r="F575" s="76"/>
      <c r="G575" s="76">
        <v>31.8</v>
      </c>
      <c r="H575" s="76">
        <v>27.0</v>
      </c>
      <c r="I575" s="76">
        <v>1.2</v>
      </c>
      <c r="J575" s="76" t="s">
        <v>74</v>
      </c>
      <c r="K575" s="76">
        <v>24.3</v>
      </c>
      <c r="L575" s="76"/>
      <c r="M575" s="76"/>
      <c r="N575" s="76"/>
      <c r="O575" s="76"/>
      <c r="P575" s="77"/>
      <c r="Q575" s="78"/>
      <c r="R575" s="79"/>
      <c r="S575" s="79"/>
      <c r="T575" s="103">
        <f t="shared" si="102"/>
        <v>35.65000614</v>
      </c>
      <c r="U575" s="103">
        <f t="shared" si="78"/>
        <v>31.81000614</v>
      </c>
      <c r="V575" s="103">
        <f t="shared" si="103"/>
        <v>47.00807132</v>
      </c>
      <c r="W575" s="103">
        <f t="shared" si="104"/>
        <v>67.66924327</v>
      </c>
      <c r="X575" s="80"/>
      <c r="Y575" s="81"/>
      <c r="Z575" s="82">
        <v>3.0</v>
      </c>
      <c r="AA575" s="82">
        <v>1.0</v>
      </c>
      <c r="AB575" s="82">
        <v>1.0</v>
      </c>
      <c r="AC575" s="83">
        <v>3.0</v>
      </c>
      <c r="AD575" s="78" t="s">
        <v>401</v>
      </c>
    </row>
    <row r="576" ht="15.75" customHeight="1">
      <c r="A576" s="8" t="s">
        <v>58</v>
      </c>
      <c r="B576" s="9">
        <v>44849.0</v>
      </c>
      <c r="C576" s="10">
        <v>0.375</v>
      </c>
      <c r="D576" s="84">
        <v>0.5</v>
      </c>
      <c r="E576" s="85">
        <v>34.6</v>
      </c>
      <c r="F576" s="86">
        <v>22.8</v>
      </c>
      <c r="G576" s="86">
        <v>29.0</v>
      </c>
      <c r="H576" s="86">
        <v>26.4</v>
      </c>
      <c r="I576" s="86">
        <v>1.1</v>
      </c>
      <c r="J576" s="86" t="s">
        <v>81</v>
      </c>
      <c r="K576" s="86">
        <v>28.7</v>
      </c>
      <c r="L576" s="86">
        <v>21.25</v>
      </c>
      <c r="M576" s="86"/>
      <c r="N576" s="86">
        <v>95.44</v>
      </c>
      <c r="O576" s="86"/>
      <c r="P576" s="87"/>
      <c r="Q576" s="102">
        <f>E578</f>
        <v>33.6</v>
      </c>
      <c r="R576" s="103">
        <f>F576</f>
        <v>22.8</v>
      </c>
      <c r="S576" s="103">
        <f>(Q576+R576)/2</f>
        <v>28.2</v>
      </c>
      <c r="T576" s="103">
        <f t="shared" si="102"/>
        <v>34.41422945</v>
      </c>
      <c r="U576" s="103">
        <f t="shared" si="78"/>
        <v>32.33422945</v>
      </c>
      <c r="V576" s="103">
        <f t="shared" si="103"/>
        <v>40.05279577</v>
      </c>
      <c r="W576" s="103">
        <f t="shared" si="104"/>
        <v>80.72901985</v>
      </c>
      <c r="X576" s="103">
        <f>O574+L576-N576</f>
        <v>9.49</v>
      </c>
      <c r="Y576" s="91"/>
      <c r="Z576" s="92">
        <v>1.0</v>
      </c>
      <c r="AA576" s="92">
        <v>1.0</v>
      </c>
      <c r="AB576" s="92">
        <v>2.0</v>
      </c>
      <c r="AC576" s="93">
        <v>2.0</v>
      </c>
      <c r="AD576" s="88" t="s">
        <v>321</v>
      </c>
    </row>
    <row r="577" ht="15.75" customHeight="1">
      <c r="A577" s="4" t="s">
        <v>58</v>
      </c>
      <c r="B577" s="29">
        <v>44849.0</v>
      </c>
      <c r="C577" s="3">
        <v>0.625</v>
      </c>
      <c r="D577" s="74">
        <v>0.75</v>
      </c>
      <c r="E577" s="75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7"/>
      <c r="Q577" s="78"/>
      <c r="R577" s="79"/>
      <c r="S577" s="79"/>
      <c r="T577" s="79"/>
      <c r="U577" s="103" t="str">
        <f t="shared" si="78"/>
        <v/>
      </c>
      <c r="V577" s="79"/>
      <c r="W577" s="79"/>
      <c r="X577" s="80"/>
      <c r="Y577" s="81"/>
      <c r="Z577" s="82"/>
      <c r="AA577" s="82"/>
      <c r="AB577" s="82"/>
      <c r="AC577" s="83"/>
      <c r="AD577" s="78"/>
    </row>
    <row r="578" ht="15.75" customHeight="1">
      <c r="A578" s="8" t="s">
        <v>60</v>
      </c>
      <c r="B578" s="9">
        <v>44850.0</v>
      </c>
      <c r="C578" s="10">
        <v>0.375</v>
      </c>
      <c r="D578" s="84">
        <v>0.5</v>
      </c>
      <c r="E578" s="85">
        <v>33.6</v>
      </c>
      <c r="F578" s="86">
        <v>23.6</v>
      </c>
      <c r="G578" s="86">
        <v>29.2</v>
      </c>
      <c r="H578" s="86">
        <v>26.6</v>
      </c>
      <c r="I578" s="86">
        <v>1.9</v>
      </c>
      <c r="J578" s="86" t="s">
        <v>81</v>
      </c>
      <c r="K578" s="86">
        <v>28.2</v>
      </c>
      <c r="L578" s="86">
        <v>0.0</v>
      </c>
      <c r="M578" s="86"/>
      <c r="N578" s="86">
        <v>92.02</v>
      </c>
      <c r="O578" s="86"/>
      <c r="P578" s="87"/>
      <c r="Q578" s="102">
        <f>E580</f>
        <v>34</v>
      </c>
      <c r="R578" s="103">
        <f>F578</f>
        <v>23.6</v>
      </c>
      <c r="S578" s="103">
        <f>(Q578+R578)/2</f>
        <v>28.8</v>
      </c>
      <c r="T578" s="103">
        <f>IF(H578="","",6.1078*(10^(((7.5*H578)/(237.3+H578)))))</f>
        <v>34.82194116</v>
      </c>
      <c r="U578" s="103">
        <f t="shared" si="78"/>
        <v>32.74194116</v>
      </c>
      <c r="V578" s="103">
        <f>IF(G578="","",6.1078*(10^(((7.5*G578)/(237.3+G578)))))</f>
        <v>40.51803823</v>
      </c>
      <c r="W578" s="103">
        <f>IF(V578="","",(U578/V578)*100)</f>
        <v>80.80830809</v>
      </c>
      <c r="X578" s="103">
        <f>N576+L578-N578</f>
        <v>3.42</v>
      </c>
      <c r="Y578" s="91"/>
      <c r="Z578" s="92">
        <v>1.0</v>
      </c>
      <c r="AA578" s="92">
        <v>1.0</v>
      </c>
      <c r="AB578" s="92">
        <v>1.0</v>
      </c>
      <c r="AC578" s="93">
        <v>2.0</v>
      </c>
      <c r="AD578" s="88" t="s">
        <v>321</v>
      </c>
    </row>
    <row r="579" ht="15.75" customHeight="1">
      <c r="A579" s="4" t="s">
        <v>60</v>
      </c>
      <c r="B579" s="29">
        <v>44850.0</v>
      </c>
      <c r="C579" s="3">
        <v>0.625</v>
      </c>
      <c r="D579" s="74">
        <v>0.75</v>
      </c>
      <c r="E579" s="75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7"/>
      <c r="Q579" s="78"/>
      <c r="R579" s="79"/>
      <c r="S579" s="79"/>
      <c r="T579" s="79"/>
      <c r="U579" s="103" t="str">
        <f t="shared" si="78"/>
        <v/>
      </c>
      <c r="V579" s="79"/>
      <c r="W579" s="79"/>
      <c r="X579" s="80"/>
      <c r="Y579" s="81"/>
      <c r="Z579" s="82"/>
      <c r="AA579" s="82"/>
      <c r="AB579" s="82"/>
      <c r="AC579" s="83"/>
      <c r="AD579" s="78"/>
    </row>
    <row r="580" ht="15.75" customHeight="1">
      <c r="A580" s="8" t="s">
        <v>64</v>
      </c>
      <c r="B580" s="9">
        <v>44851.0</v>
      </c>
      <c r="C580" s="10">
        <v>0.375</v>
      </c>
      <c r="D580" s="84">
        <v>0.5</v>
      </c>
      <c r="E580" s="85">
        <v>34.0</v>
      </c>
      <c r="F580" s="86">
        <v>23.4</v>
      </c>
      <c r="G580" s="86">
        <v>29.4</v>
      </c>
      <c r="H580" s="86">
        <v>26.6</v>
      </c>
      <c r="I580" s="86">
        <v>2.0</v>
      </c>
      <c r="J580" s="86" t="s">
        <v>61</v>
      </c>
      <c r="K580" s="86">
        <v>27.5</v>
      </c>
      <c r="L580" s="86">
        <v>0.5</v>
      </c>
      <c r="M580" s="86"/>
      <c r="N580" s="86">
        <v>87.56</v>
      </c>
      <c r="O580" s="86"/>
      <c r="P580" s="87"/>
      <c r="Q580" s="102">
        <f>E582</f>
        <v>33.8</v>
      </c>
      <c r="R580" s="103">
        <f>F580</f>
        <v>23.4</v>
      </c>
      <c r="S580" s="103">
        <f>(Q580+R580)/2</f>
        <v>28.6</v>
      </c>
      <c r="T580" s="103">
        <f t="shared" ref="T580:T590" si="105">IF(H580="","",6.1078*(10^(((7.5*H580)/(237.3+H580)))))</f>
        <v>34.82194116</v>
      </c>
      <c r="U580" s="103">
        <f t="shared" si="78"/>
        <v>32.58194116</v>
      </c>
      <c r="V580" s="103">
        <f t="shared" ref="V580:V590" si="106">IF(G580="","",6.1078*(10^(((7.5*G580)/(237.3+G580)))))</f>
        <v>40.98797486</v>
      </c>
      <c r="W580" s="103">
        <f t="shared" ref="W580:W590" si="107">IF(V580="","",(U580/V580)*100)</f>
        <v>79.49146371</v>
      </c>
      <c r="X580" s="103">
        <f>N578+L580-N580</f>
        <v>4.96</v>
      </c>
      <c r="Y580" s="91"/>
      <c r="Z580" s="92">
        <v>1.0</v>
      </c>
      <c r="AA580" s="92">
        <v>1.0</v>
      </c>
      <c r="AB580" s="92">
        <v>1.0</v>
      </c>
      <c r="AC580" s="93">
        <v>2.0</v>
      </c>
      <c r="AD580" s="88" t="s">
        <v>402</v>
      </c>
    </row>
    <row r="581" ht="15.75" customHeight="1">
      <c r="A581" s="4" t="s">
        <v>64</v>
      </c>
      <c r="B581" s="29">
        <v>44851.0</v>
      </c>
      <c r="C581" s="3">
        <v>0.625</v>
      </c>
      <c r="D581" s="74">
        <v>0.75</v>
      </c>
      <c r="E581" s="75">
        <v>33.8</v>
      </c>
      <c r="F581" s="76"/>
      <c r="G581" s="76">
        <v>30.8</v>
      </c>
      <c r="H581" s="76">
        <v>28.2</v>
      </c>
      <c r="I581" s="76">
        <v>0.4</v>
      </c>
      <c r="J581" s="76" t="s">
        <v>61</v>
      </c>
      <c r="K581" s="76">
        <v>26.5</v>
      </c>
      <c r="L581" s="76"/>
      <c r="M581" s="76"/>
      <c r="N581" s="76"/>
      <c r="O581" s="76"/>
      <c r="P581" s="77"/>
      <c r="Q581" s="78"/>
      <c r="R581" s="79"/>
      <c r="S581" s="79"/>
      <c r="T581" s="103">
        <f t="shared" si="105"/>
        <v>38.23798312</v>
      </c>
      <c r="U581" s="103">
        <f t="shared" si="78"/>
        <v>36.15798312</v>
      </c>
      <c r="V581" s="103">
        <f t="shared" si="106"/>
        <v>44.41233496</v>
      </c>
      <c r="W581" s="103">
        <f t="shared" si="107"/>
        <v>81.41428086</v>
      </c>
      <c r="X581" s="80"/>
      <c r="Y581" s="81"/>
      <c r="Z581" s="82">
        <v>1.0</v>
      </c>
      <c r="AA581" s="82">
        <v>1.0</v>
      </c>
      <c r="AB581" s="82">
        <v>1.0</v>
      </c>
      <c r="AC581" s="83">
        <v>2.0</v>
      </c>
      <c r="AD581" s="78" t="s">
        <v>403</v>
      </c>
    </row>
    <row r="582" ht="15.75" customHeight="1">
      <c r="A582" s="8" t="s">
        <v>68</v>
      </c>
      <c r="B582" s="9">
        <v>44852.0</v>
      </c>
      <c r="C582" s="10">
        <v>0.375</v>
      </c>
      <c r="D582" s="84">
        <v>0.5</v>
      </c>
      <c r="E582" s="85">
        <v>33.8</v>
      </c>
      <c r="F582" s="86">
        <v>24.0</v>
      </c>
      <c r="G582" s="86">
        <v>28.6</v>
      </c>
      <c r="H582" s="86">
        <v>26.0</v>
      </c>
      <c r="I582" s="86">
        <v>4.0</v>
      </c>
      <c r="J582" s="86" t="s">
        <v>81</v>
      </c>
      <c r="K582" s="86">
        <v>29.2</v>
      </c>
      <c r="L582" s="86">
        <v>0.0</v>
      </c>
      <c r="M582" s="86"/>
      <c r="N582" s="86">
        <v>83.64</v>
      </c>
      <c r="O582" s="86"/>
      <c r="P582" s="87"/>
      <c r="Q582" s="102">
        <f>E584</f>
        <v>33.8</v>
      </c>
      <c r="R582" s="103">
        <f>F582</f>
        <v>24</v>
      </c>
      <c r="S582" s="103">
        <f>(Q582+R582)/2</f>
        <v>28.9</v>
      </c>
      <c r="T582" s="103">
        <f t="shared" si="105"/>
        <v>33.61126698</v>
      </c>
      <c r="U582" s="103">
        <f t="shared" si="78"/>
        <v>31.53126698</v>
      </c>
      <c r="V582" s="103">
        <f t="shared" si="106"/>
        <v>39.13623594</v>
      </c>
      <c r="W582" s="103">
        <f t="shared" si="107"/>
        <v>80.56796017</v>
      </c>
      <c r="X582" s="103">
        <f>N580+L582-N582</f>
        <v>3.92</v>
      </c>
      <c r="Y582" s="91"/>
      <c r="Z582" s="92">
        <v>1.0</v>
      </c>
      <c r="AA582" s="92">
        <v>1.0</v>
      </c>
      <c r="AB582" s="92">
        <v>2.0</v>
      </c>
      <c r="AC582" s="93">
        <v>2.0</v>
      </c>
      <c r="AD582" s="88" t="s">
        <v>404</v>
      </c>
    </row>
    <row r="583" ht="15.75" customHeight="1">
      <c r="A583" s="4" t="s">
        <v>68</v>
      </c>
      <c r="B583" s="29">
        <v>44852.0</v>
      </c>
      <c r="C583" s="3">
        <v>0.625</v>
      </c>
      <c r="D583" s="74">
        <v>0.75</v>
      </c>
      <c r="E583" s="75">
        <v>33.8</v>
      </c>
      <c r="F583" s="76"/>
      <c r="G583" s="76">
        <v>31.4</v>
      </c>
      <c r="H583" s="76">
        <v>27.9</v>
      </c>
      <c r="I583" s="76">
        <v>0.4</v>
      </c>
      <c r="J583" s="76" t="s">
        <v>78</v>
      </c>
      <c r="K583" s="76"/>
      <c r="L583" s="76"/>
      <c r="M583" s="76"/>
      <c r="N583" s="76"/>
      <c r="O583" s="76"/>
      <c r="P583" s="77"/>
      <c r="Q583" s="78"/>
      <c r="R583" s="79"/>
      <c r="S583" s="79"/>
      <c r="T583" s="103">
        <f t="shared" si="105"/>
        <v>37.57612198</v>
      </c>
      <c r="U583" s="103">
        <f t="shared" si="78"/>
        <v>34.77612198</v>
      </c>
      <c r="V583" s="103">
        <f t="shared" si="106"/>
        <v>45.95438267</v>
      </c>
      <c r="W583" s="103">
        <f t="shared" si="107"/>
        <v>75.67531094</v>
      </c>
      <c r="X583" s="80"/>
      <c r="Y583" s="81"/>
      <c r="Z583" s="82">
        <v>1.0</v>
      </c>
      <c r="AA583" s="82">
        <v>1.0</v>
      </c>
      <c r="AB583" s="82">
        <v>2.0</v>
      </c>
      <c r="AC583" s="83">
        <v>2.0</v>
      </c>
      <c r="AD583" s="187" t="s">
        <v>405</v>
      </c>
    </row>
    <row r="584" ht="15.75" customHeight="1">
      <c r="A584" s="8" t="s">
        <v>38</v>
      </c>
      <c r="B584" s="9">
        <v>44853.0</v>
      </c>
      <c r="C584" s="10">
        <v>0.375</v>
      </c>
      <c r="D584" s="84">
        <v>0.5</v>
      </c>
      <c r="E584" s="85">
        <v>33.8</v>
      </c>
      <c r="F584" s="86">
        <v>23.2</v>
      </c>
      <c r="G584" s="86">
        <v>29.4</v>
      </c>
      <c r="H584" s="86">
        <v>26.8</v>
      </c>
      <c r="I584" s="86">
        <v>2.4</v>
      </c>
      <c r="J584" s="86" t="s">
        <v>81</v>
      </c>
      <c r="K584" s="86">
        <v>28.2</v>
      </c>
      <c r="L584" s="86">
        <v>0.0</v>
      </c>
      <c r="M584" s="86"/>
      <c r="N584" s="86">
        <v>78.48</v>
      </c>
      <c r="O584" s="86"/>
      <c r="P584" s="87"/>
      <c r="Q584" s="102">
        <f>E586</f>
        <v>34.2</v>
      </c>
      <c r="R584" s="103">
        <f>F584</f>
        <v>23.2</v>
      </c>
      <c r="S584" s="103">
        <f>(Q584+R584)/2</f>
        <v>28.7</v>
      </c>
      <c r="T584" s="103">
        <f t="shared" si="105"/>
        <v>35.23385461</v>
      </c>
      <c r="U584" s="103">
        <f t="shared" si="78"/>
        <v>33.15385461</v>
      </c>
      <c r="V584" s="103">
        <f t="shared" si="106"/>
        <v>40.98797486</v>
      </c>
      <c r="W584" s="103">
        <f t="shared" si="107"/>
        <v>80.88678379</v>
      </c>
      <c r="X584" s="103">
        <f>N582+L584-N584</f>
        <v>5.16</v>
      </c>
      <c r="Y584" s="91"/>
      <c r="Z584" s="92">
        <v>1.0</v>
      </c>
      <c r="AA584" s="92">
        <v>1.0</v>
      </c>
      <c r="AB584" s="92">
        <v>2.0</v>
      </c>
      <c r="AC584" s="93">
        <v>2.0</v>
      </c>
      <c r="AD584" s="166" t="s">
        <v>406</v>
      </c>
    </row>
    <row r="585" ht="15.75" customHeight="1">
      <c r="A585" s="4" t="s">
        <v>38</v>
      </c>
      <c r="B585" s="29">
        <v>44853.0</v>
      </c>
      <c r="C585" s="3">
        <v>0.625</v>
      </c>
      <c r="D585" s="74">
        <v>0.75</v>
      </c>
      <c r="E585" s="75">
        <v>34.0</v>
      </c>
      <c r="F585" s="76"/>
      <c r="G585" s="76">
        <v>32.8</v>
      </c>
      <c r="H585" s="76">
        <v>28.8</v>
      </c>
      <c r="I585" s="76">
        <v>0.2</v>
      </c>
      <c r="J585" s="76" t="s">
        <v>61</v>
      </c>
      <c r="K585" s="76">
        <v>24.5</v>
      </c>
      <c r="L585" s="76"/>
      <c r="M585" s="76"/>
      <c r="N585" s="76"/>
      <c r="O585" s="76"/>
      <c r="P585" s="77"/>
      <c r="Q585" s="78"/>
      <c r="R585" s="79"/>
      <c r="S585" s="79"/>
      <c r="T585" s="103">
        <f t="shared" si="105"/>
        <v>39.59220806</v>
      </c>
      <c r="U585" s="103">
        <f t="shared" si="78"/>
        <v>36.39220806</v>
      </c>
      <c r="V585" s="103">
        <f t="shared" si="106"/>
        <v>49.73459608</v>
      </c>
      <c r="W585" s="103">
        <f t="shared" si="107"/>
        <v>73.17282321</v>
      </c>
      <c r="X585" s="80"/>
      <c r="Y585" s="81"/>
      <c r="Z585" s="82">
        <v>1.0</v>
      </c>
      <c r="AA585" s="82">
        <v>1.0</v>
      </c>
      <c r="AB585" s="82">
        <v>1.0</v>
      </c>
      <c r="AC585" s="83">
        <v>2.0</v>
      </c>
      <c r="AD585" s="187" t="s">
        <v>313</v>
      </c>
    </row>
    <row r="586" ht="15.75" customHeight="1">
      <c r="A586" s="8" t="s">
        <v>48</v>
      </c>
      <c r="B586" s="9">
        <v>44854.0</v>
      </c>
      <c r="C586" s="10">
        <v>0.375</v>
      </c>
      <c r="D586" s="84">
        <v>0.5</v>
      </c>
      <c r="E586" s="85">
        <v>34.2</v>
      </c>
      <c r="F586" s="86">
        <v>22.7</v>
      </c>
      <c r="G586" s="86">
        <v>29.2</v>
      </c>
      <c r="H586" s="86">
        <v>26.0</v>
      </c>
      <c r="I586" s="86">
        <v>2.0</v>
      </c>
      <c r="J586" s="86" t="s">
        <v>61</v>
      </c>
      <c r="K586" s="86">
        <v>27.8</v>
      </c>
      <c r="L586" s="86">
        <v>0.0</v>
      </c>
      <c r="M586" s="86"/>
      <c r="N586" s="86">
        <v>72.26</v>
      </c>
      <c r="O586" s="86"/>
      <c r="P586" s="87"/>
      <c r="Q586" s="102">
        <f>E588</f>
        <v>34.2</v>
      </c>
      <c r="R586" s="103">
        <f>F586</f>
        <v>22.7</v>
      </c>
      <c r="S586" s="103">
        <f>(Q586+R586)/2</f>
        <v>28.45</v>
      </c>
      <c r="T586" s="103">
        <f t="shared" si="105"/>
        <v>33.61126698</v>
      </c>
      <c r="U586" s="103">
        <f t="shared" si="78"/>
        <v>31.05126698</v>
      </c>
      <c r="V586" s="103">
        <f t="shared" si="106"/>
        <v>40.51803823</v>
      </c>
      <c r="W586" s="103">
        <f t="shared" si="107"/>
        <v>76.63566238</v>
      </c>
      <c r="X586" s="103">
        <f>N584+L586-N586</f>
        <v>6.22</v>
      </c>
      <c r="Y586" s="91"/>
      <c r="Z586" s="92">
        <v>1.0</v>
      </c>
      <c r="AA586" s="92">
        <v>1.0</v>
      </c>
      <c r="AB586" s="92">
        <v>1.0</v>
      </c>
      <c r="AC586" s="93">
        <v>2.0</v>
      </c>
      <c r="AD586" s="166" t="s">
        <v>407</v>
      </c>
    </row>
    <row r="587" ht="15.75" customHeight="1">
      <c r="A587" s="4" t="s">
        <v>48</v>
      </c>
      <c r="B587" s="29">
        <v>44854.0</v>
      </c>
      <c r="C587" s="3">
        <v>0.625</v>
      </c>
      <c r="D587" s="74">
        <v>0.75</v>
      </c>
      <c r="E587" s="75">
        <v>34.2</v>
      </c>
      <c r="F587" s="76"/>
      <c r="G587" s="76">
        <v>32.8</v>
      </c>
      <c r="H587" s="76">
        <v>28.8</v>
      </c>
      <c r="I587" s="76">
        <v>0.7</v>
      </c>
      <c r="J587" s="76" t="s">
        <v>81</v>
      </c>
      <c r="K587" s="76">
        <v>26.1</v>
      </c>
      <c r="L587" s="76"/>
      <c r="M587" s="76"/>
      <c r="N587" s="76"/>
      <c r="O587" s="76"/>
      <c r="P587" s="77"/>
      <c r="Q587" s="78"/>
      <c r="R587" s="79"/>
      <c r="S587" s="79"/>
      <c r="T587" s="103">
        <f t="shared" si="105"/>
        <v>39.59220806</v>
      </c>
      <c r="U587" s="103">
        <f t="shared" si="78"/>
        <v>36.39220806</v>
      </c>
      <c r="V587" s="103">
        <f t="shared" si="106"/>
        <v>49.73459608</v>
      </c>
      <c r="W587" s="103">
        <f t="shared" si="107"/>
        <v>73.17282321</v>
      </c>
      <c r="X587" s="80"/>
      <c r="Y587" s="81"/>
      <c r="Z587" s="82">
        <v>1.0</v>
      </c>
      <c r="AA587" s="82">
        <v>1.0</v>
      </c>
      <c r="AB587" s="82">
        <v>2.0</v>
      </c>
      <c r="AC587" s="83">
        <v>2.0</v>
      </c>
      <c r="AD587" s="187" t="s">
        <v>408</v>
      </c>
    </row>
    <row r="588" ht="15.75" customHeight="1">
      <c r="A588" s="8" t="s">
        <v>53</v>
      </c>
      <c r="B588" s="9">
        <v>44855.0</v>
      </c>
      <c r="C588" s="10">
        <v>0.375</v>
      </c>
      <c r="D588" s="84">
        <v>0.5</v>
      </c>
      <c r="E588" s="85">
        <v>34.2</v>
      </c>
      <c r="F588" s="86">
        <v>22.9</v>
      </c>
      <c r="G588" s="86">
        <v>29.0</v>
      </c>
      <c r="H588" s="86">
        <v>26.4</v>
      </c>
      <c r="I588" s="86">
        <v>2.4</v>
      </c>
      <c r="J588" s="86" t="s">
        <v>61</v>
      </c>
      <c r="K588" s="86">
        <v>28.6</v>
      </c>
      <c r="L588" s="86">
        <v>0.0</v>
      </c>
      <c r="M588" s="86"/>
      <c r="N588" s="86">
        <v>67.34</v>
      </c>
      <c r="O588" s="86"/>
      <c r="P588" s="87"/>
      <c r="Q588" s="102">
        <f>E590</f>
        <v>34</v>
      </c>
      <c r="R588" s="103">
        <f>F588</f>
        <v>22.9</v>
      </c>
      <c r="S588" s="103">
        <f>(Q588+R588)/2</f>
        <v>28.45</v>
      </c>
      <c r="T588" s="103">
        <f t="shared" si="105"/>
        <v>34.41422945</v>
      </c>
      <c r="U588" s="103">
        <f t="shared" si="78"/>
        <v>32.33422945</v>
      </c>
      <c r="V588" s="103">
        <f t="shared" si="106"/>
        <v>40.05279577</v>
      </c>
      <c r="W588" s="103">
        <f t="shared" si="107"/>
        <v>80.72901985</v>
      </c>
      <c r="X588" s="103">
        <f>N586+L588-N588</f>
        <v>4.92</v>
      </c>
      <c r="Y588" s="91"/>
      <c r="Z588" s="92">
        <v>1.0</v>
      </c>
      <c r="AA588" s="92">
        <v>1.0</v>
      </c>
      <c r="AB588" s="92">
        <v>2.0</v>
      </c>
      <c r="AC588" s="93">
        <v>2.0</v>
      </c>
      <c r="AD588" s="166" t="s">
        <v>289</v>
      </c>
    </row>
    <row r="589" ht="15.75" customHeight="1">
      <c r="A589" s="4" t="s">
        <v>53</v>
      </c>
      <c r="B589" s="29">
        <v>44855.0</v>
      </c>
      <c r="C589" s="3">
        <v>0.625</v>
      </c>
      <c r="D589" s="74">
        <v>0.75</v>
      </c>
      <c r="E589" s="75">
        <v>34.0</v>
      </c>
      <c r="F589" s="76"/>
      <c r="G589" s="76">
        <v>33.0</v>
      </c>
      <c r="H589" s="76">
        <v>29.2</v>
      </c>
      <c r="I589" s="76">
        <v>0.6</v>
      </c>
      <c r="J589" s="76" t="s">
        <v>61</v>
      </c>
      <c r="K589" s="76">
        <v>29.5</v>
      </c>
      <c r="L589" s="76"/>
      <c r="M589" s="76"/>
      <c r="N589" s="76"/>
      <c r="O589" s="76"/>
      <c r="P589" s="77"/>
      <c r="Q589" s="78"/>
      <c r="R589" s="79"/>
      <c r="S589" s="79"/>
      <c r="T589" s="103">
        <f t="shared" si="105"/>
        <v>40.51803823</v>
      </c>
      <c r="U589" s="103">
        <f t="shared" si="78"/>
        <v>37.47803823</v>
      </c>
      <c r="V589" s="103">
        <f t="shared" si="106"/>
        <v>50.29607399</v>
      </c>
      <c r="W589" s="103">
        <f t="shared" si="107"/>
        <v>74.51483835</v>
      </c>
      <c r="X589" s="80"/>
      <c r="Y589" s="81"/>
      <c r="Z589" s="82">
        <v>1.0</v>
      </c>
      <c r="AA589" s="82">
        <v>1.0</v>
      </c>
      <c r="AB589" s="82">
        <v>1.0</v>
      </c>
      <c r="AC589" s="83">
        <v>2.0</v>
      </c>
      <c r="AD589" s="187" t="s">
        <v>321</v>
      </c>
    </row>
    <row r="590" ht="15.75" customHeight="1">
      <c r="A590" s="8" t="s">
        <v>58</v>
      </c>
      <c r="B590" s="9">
        <v>44856.0</v>
      </c>
      <c r="C590" s="10">
        <v>0.375</v>
      </c>
      <c r="D590" s="84">
        <v>0.5</v>
      </c>
      <c r="E590" s="85">
        <v>34.0</v>
      </c>
      <c r="F590" s="86">
        <v>23.8</v>
      </c>
      <c r="G590" s="86">
        <v>28.6</v>
      </c>
      <c r="H590" s="86">
        <v>26.6</v>
      </c>
      <c r="I590" s="86">
        <v>0.9</v>
      </c>
      <c r="J590" s="86" t="s">
        <v>81</v>
      </c>
      <c r="K590" s="86">
        <v>27.8</v>
      </c>
      <c r="L590" s="86">
        <v>0.0</v>
      </c>
      <c r="M590" s="86"/>
      <c r="N590" s="86">
        <v>63.46</v>
      </c>
      <c r="O590" s="86">
        <v>93.52</v>
      </c>
      <c r="P590" s="87"/>
      <c r="Q590" s="102">
        <f>E592</f>
        <v>33.2</v>
      </c>
      <c r="R590" s="103">
        <f>F590</f>
        <v>23.8</v>
      </c>
      <c r="S590" s="103">
        <f>(Q590+R590)/2</f>
        <v>28.5</v>
      </c>
      <c r="T590" s="103">
        <f t="shared" si="105"/>
        <v>34.82194116</v>
      </c>
      <c r="U590" s="103">
        <f t="shared" si="78"/>
        <v>33.22194116</v>
      </c>
      <c r="V590" s="103">
        <f t="shared" si="106"/>
        <v>39.13623594</v>
      </c>
      <c r="W590" s="103">
        <f t="shared" si="107"/>
        <v>84.88793152</v>
      </c>
      <c r="X590" s="103">
        <f>N588+L590-N590</f>
        <v>3.88</v>
      </c>
      <c r="Y590" s="91"/>
      <c r="Z590" s="92">
        <v>1.0</v>
      </c>
      <c r="AA590" s="92">
        <v>1.0</v>
      </c>
      <c r="AB590" s="92">
        <v>1.0</v>
      </c>
      <c r="AC590" s="93">
        <v>2.0</v>
      </c>
      <c r="AD590" s="166" t="s">
        <v>321</v>
      </c>
    </row>
    <row r="591" ht="15.75" customHeight="1">
      <c r="A591" s="4" t="s">
        <v>58</v>
      </c>
      <c r="B591" s="29">
        <v>44856.0</v>
      </c>
      <c r="C591" s="3">
        <v>0.625</v>
      </c>
      <c r="D591" s="74">
        <v>0.75</v>
      </c>
      <c r="E591" s="75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7"/>
      <c r="Q591" s="78"/>
      <c r="R591" s="79"/>
      <c r="S591" s="79"/>
      <c r="T591" s="79"/>
      <c r="U591" s="103" t="str">
        <f t="shared" si="78"/>
        <v/>
      </c>
      <c r="V591" s="79"/>
      <c r="W591" s="79"/>
      <c r="X591" s="80"/>
      <c r="Y591" s="81"/>
      <c r="Z591" s="82"/>
      <c r="AA591" s="82"/>
      <c r="AB591" s="82"/>
      <c r="AC591" s="83"/>
      <c r="AD591" s="78"/>
    </row>
    <row r="592" ht="15.75" customHeight="1">
      <c r="A592" s="8" t="s">
        <v>60</v>
      </c>
      <c r="B592" s="9">
        <v>44857.0</v>
      </c>
      <c r="C592" s="10">
        <v>0.375</v>
      </c>
      <c r="D592" s="84">
        <v>0.5</v>
      </c>
      <c r="E592" s="85">
        <v>33.2</v>
      </c>
      <c r="F592" s="86">
        <v>22.8</v>
      </c>
      <c r="G592" s="86">
        <v>29.2</v>
      </c>
      <c r="H592" s="86">
        <v>26.8</v>
      </c>
      <c r="I592" s="86">
        <v>2.1</v>
      </c>
      <c r="J592" s="86" t="s">
        <v>81</v>
      </c>
      <c r="K592" s="86">
        <v>28.8</v>
      </c>
      <c r="L592" s="86">
        <v>0.0</v>
      </c>
      <c r="M592" s="86"/>
      <c r="N592" s="86">
        <v>87.66</v>
      </c>
      <c r="O592" s="86"/>
      <c r="P592" s="87"/>
      <c r="Q592" s="102">
        <f>E594</f>
        <v>34.2</v>
      </c>
      <c r="R592" s="103">
        <f>F592</f>
        <v>22.8</v>
      </c>
      <c r="S592" s="103">
        <f>(Q592+R592)/2</f>
        <v>28.5</v>
      </c>
      <c r="T592" s="103">
        <f>IF(H592="","",6.1078*(10^(((7.5*H592)/(237.3+H592)))))</f>
        <v>35.23385461</v>
      </c>
      <c r="U592" s="103">
        <f t="shared" si="78"/>
        <v>33.31385461</v>
      </c>
      <c r="V592" s="103">
        <f>IF(G592="","",6.1078*(10^(((7.5*G592)/(237.3+G592)))))</f>
        <v>40.51803823</v>
      </c>
      <c r="W592" s="103">
        <f>IF(V592="","",(U592/V592)*100)</f>
        <v>82.21981138</v>
      </c>
      <c r="X592" s="103">
        <f>O590+L592-N592</f>
        <v>5.86</v>
      </c>
      <c r="Y592" s="91"/>
      <c r="Z592" s="92">
        <v>1.0</v>
      </c>
      <c r="AA592" s="92">
        <v>1.0</v>
      </c>
      <c r="AB592" s="92">
        <v>1.0</v>
      </c>
      <c r="AC592" s="93">
        <v>2.0</v>
      </c>
      <c r="AD592" s="166" t="s">
        <v>321</v>
      </c>
    </row>
    <row r="593" ht="15.75" customHeight="1">
      <c r="A593" s="4" t="s">
        <v>60</v>
      </c>
      <c r="B593" s="29">
        <v>44857.0</v>
      </c>
      <c r="C593" s="3">
        <v>0.625</v>
      </c>
      <c r="D593" s="74">
        <v>0.75</v>
      </c>
      <c r="E593" s="75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7"/>
      <c r="Q593" s="78"/>
      <c r="R593" s="79"/>
      <c r="S593" s="79"/>
      <c r="T593" s="79"/>
      <c r="U593" s="103" t="str">
        <f t="shared" si="78"/>
        <v/>
      </c>
      <c r="V593" s="79"/>
      <c r="W593" s="79"/>
      <c r="X593" s="80"/>
      <c r="Y593" s="81"/>
      <c r="Z593" s="82"/>
      <c r="AA593" s="82"/>
      <c r="AB593" s="82"/>
      <c r="AC593" s="83"/>
      <c r="AD593" s="78"/>
    </row>
    <row r="594" ht="15.75" customHeight="1">
      <c r="A594" s="8" t="s">
        <v>64</v>
      </c>
      <c r="B594" s="9">
        <v>44858.0</v>
      </c>
      <c r="C594" s="10">
        <v>0.375</v>
      </c>
      <c r="D594" s="84">
        <v>0.5</v>
      </c>
      <c r="E594" s="85">
        <v>34.2</v>
      </c>
      <c r="F594" s="86">
        <v>22.1</v>
      </c>
      <c r="G594" s="86">
        <v>28.4</v>
      </c>
      <c r="H594" s="86">
        <v>27.2</v>
      </c>
      <c r="I594" s="86">
        <v>1.8</v>
      </c>
      <c r="J594" s="86" t="s">
        <v>81</v>
      </c>
      <c r="K594" s="86">
        <v>27.5</v>
      </c>
      <c r="L594" s="86">
        <v>0.75</v>
      </c>
      <c r="M594" s="86"/>
      <c r="N594" s="86">
        <v>83.58</v>
      </c>
      <c r="O594" s="86"/>
      <c r="P594" s="87"/>
      <c r="Q594" s="102">
        <f>E596</f>
        <v>33.2</v>
      </c>
      <c r="R594" s="103">
        <f>F594</f>
        <v>22.1</v>
      </c>
      <c r="S594" s="103">
        <f>(Q594+R594)/2</f>
        <v>27.65</v>
      </c>
      <c r="T594" s="103">
        <f t="shared" ref="T594:T604" si="108">IF(H594="","",6.1078*(10^(((7.5*H594)/(237.3+H594)))))</f>
        <v>36.07043238</v>
      </c>
      <c r="U594" s="103">
        <f t="shared" si="78"/>
        <v>35.11043238</v>
      </c>
      <c r="V594" s="103">
        <f t="shared" ref="V594:V604" si="109">IF(G594="","",6.1078*(10^(((7.5*G594)/(237.3+G594)))))</f>
        <v>38.68484051</v>
      </c>
      <c r="W594" s="103">
        <f t="shared" ref="W594:W604" si="110">IF(V594="","",(U594/V594)*100)</f>
        <v>90.76018389</v>
      </c>
      <c r="X594" s="103">
        <f>N592+L594-N594</f>
        <v>4.83</v>
      </c>
      <c r="Y594" s="91"/>
      <c r="Z594" s="92">
        <v>1.0</v>
      </c>
      <c r="AA594" s="92">
        <v>1.0</v>
      </c>
      <c r="AB594" s="92">
        <v>1.0</v>
      </c>
      <c r="AC594" s="93">
        <v>2.0</v>
      </c>
      <c r="AD594" s="166" t="s">
        <v>292</v>
      </c>
    </row>
    <row r="595" ht="15.75" customHeight="1">
      <c r="A595" s="4" t="s">
        <v>64</v>
      </c>
      <c r="B595" s="29">
        <v>44858.0</v>
      </c>
      <c r="C595" s="3">
        <v>0.625</v>
      </c>
      <c r="D595" s="74">
        <v>0.75</v>
      </c>
      <c r="E595" s="75">
        <v>34.2</v>
      </c>
      <c r="F595" s="76"/>
      <c r="G595" s="76">
        <v>32.2</v>
      </c>
      <c r="H595" s="76">
        <v>28.6</v>
      </c>
      <c r="I595" s="76">
        <v>2.0</v>
      </c>
      <c r="J595" s="76" t="s">
        <v>65</v>
      </c>
      <c r="K595" s="76">
        <v>32.9</v>
      </c>
      <c r="L595" s="76"/>
      <c r="M595" s="76"/>
      <c r="N595" s="76"/>
      <c r="O595" s="76"/>
      <c r="P595" s="77"/>
      <c r="Q595" s="78"/>
      <c r="R595" s="79"/>
      <c r="S595" s="79"/>
      <c r="T595" s="103">
        <f t="shared" si="108"/>
        <v>39.13623594</v>
      </c>
      <c r="U595" s="103">
        <f t="shared" si="78"/>
        <v>36.25623594</v>
      </c>
      <c r="V595" s="103">
        <f t="shared" si="109"/>
        <v>48.08268417</v>
      </c>
      <c r="W595" s="103">
        <f t="shared" si="110"/>
        <v>75.40393505</v>
      </c>
      <c r="X595" s="80"/>
      <c r="Y595" s="81"/>
      <c r="Z595" s="82">
        <v>2.0</v>
      </c>
      <c r="AA595" s="82">
        <v>1.0</v>
      </c>
      <c r="AB595" s="82">
        <v>1.0</v>
      </c>
      <c r="AC595" s="83">
        <v>2.0</v>
      </c>
      <c r="AD595" s="187" t="s">
        <v>292</v>
      </c>
    </row>
    <row r="596" ht="15.75" customHeight="1">
      <c r="A596" s="8" t="s">
        <v>68</v>
      </c>
      <c r="B596" s="9">
        <v>44859.0</v>
      </c>
      <c r="C596" s="10">
        <v>0.375</v>
      </c>
      <c r="D596" s="84">
        <v>0.5</v>
      </c>
      <c r="E596" s="85">
        <v>33.2</v>
      </c>
      <c r="F596" s="86">
        <v>22.5</v>
      </c>
      <c r="G596" s="86">
        <v>29.2</v>
      </c>
      <c r="H596" s="86">
        <v>26.6</v>
      </c>
      <c r="I596" s="86">
        <v>2.2</v>
      </c>
      <c r="J596" s="86" t="s">
        <v>81</v>
      </c>
      <c r="K596" s="86">
        <v>29.0</v>
      </c>
      <c r="L596" s="86">
        <v>0.0</v>
      </c>
      <c r="M596" s="86"/>
      <c r="N596" s="86">
        <v>79.36</v>
      </c>
      <c r="O596" s="86"/>
      <c r="P596" s="87"/>
      <c r="Q596" s="102">
        <f>E598</f>
        <v>34.8</v>
      </c>
      <c r="R596" s="103">
        <f>F596</f>
        <v>22.5</v>
      </c>
      <c r="S596" s="103">
        <f>(Q596+R596)/2</f>
        <v>28.65</v>
      </c>
      <c r="T596" s="103">
        <f t="shared" si="108"/>
        <v>34.82194116</v>
      </c>
      <c r="U596" s="103">
        <f t="shared" si="78"/>
        <v>32.74194116</v>
      </c>
      <c r="V596" s="103">
        <f t="shared" si="109"/>
        <v>40.51803823</v>
      </c>
      <c r="W596" s="103">
        <f t="shared" si="110"/>
        <v>80.80830809</v>
      </c>
      <c r="X596" s="103">
        <f>N594+L596-N596</f>
        <v>4.22</v>
      </c>
      <c r="Y596" s="91"/>
      <c r="Z596" s="92">
        <v>1.0</v>
      </c>
      <c r="AA596" s="92">
        <v>1.0</v>
      </c>
      <c r="AB596" s="92">
        <v>1.0</v>
      </c>
      <c r="AC596" s="93">
        <v>2.0</v>
      </c>
      <c r="AD596" s="166" t="s">
        <v>313</v>
      </c>
    </row>
    <row r="597" ht="15.75" customHeight="1">
      <c r="A597" s="4" t="s">
        <v>68</v>
      </c>
      <c r="B597" s="29">
        <v>44859.0</v>
      </c>
      <c r="C597" s="3">
        <v>0.625</v>
      </c>
      <c r="D597" s="74">
        <v>0.75</v>
      </c>
      <c r="E597" s="75">
        <v>33.8</v>
      </c>
      <c r="F597" s="76"/>
      <c r="G597" s="76">
        <v>32.8</v>
      </c>
      <c r="H597" s="76">
        <v>28.8</v>
      </c>
      <c r="I597" s="76">
        <v>1.4</v>
      </c>
      <c r="J597" s="76" t="s">
        <v>61</v>
      </c>
      <c r="K597" s="76">
        <v>29.3</v>
      </c>
      <c r="L597" s="76"/>
      <c r="M597" s="76"/>
      <c r="N597" s="76"/>
      <c r="O597" s="76"/>
      <c r="P597" s="77"/>
      <c r="Q597" s="78"/>
      <c r="R597" s="79"/>
      <c r="S597" s="79"/>
      <c r="T597" s="103">
        <f t="shared" si="108"/>
        <v>39.59220806</v>
      </c>
      <c r="U597" s="103">
        <f t="shared" si="78"/>
        <v>36.39220806</v>
      </c>
      <c r="V597" s="103">
        <f t="shared" si="109"/>
        <v>49.73459608</v>
      </c>
      <c r="W597" s="103">
        <f t="shared" si="110"/>
        <v>73.17282321</v>
      </c>
      <c r="X597" s="134"/>
      <c r="Y597" s="81"/>
      <c r="Z597" s="82">
        <v>1.0</v>
      </c>
      <c r="AA597" s="82">
        <v>1.0</v>
      </c>
      <c r="AB597" s="82">
        <v>2.0</v>
      </c>
      <c r="AC597" s="83">
        <v>2.0</v>
      </c>
      <c r="AD597" s="78" t="s">
        <v>409</v>
      </c>
    </row>
    <row r="598" ht="15.75" customHeight="1">
      <c r="A598" s="8" t="s">
        <v>38</v>
      </c>
      <c r="B598" s="9">
        <v>44860.0</v>
      </c>
      <c r="C598" s="10">
        <v>0.375</v>
      </c>
      <c r="D598" s="84">
        <v>0.5</v>
      </c>
      <c r="E598" s="85">
        <v>34.8</v>
      </c>
      <c r="F598" s="86">
        <v>24.7</v>
      </c>
      <c r="G598" s="86">
        <v>27.0</v>
      </c>
      <c r="H598" s="86">
        <v>25.8</v>
      </c>
      <c r="I598" s="86">
        <v>0.4</v>
      </c>
      <c r="J598" s="86" t="s">
        <v>56</v>
      </c>
      <c r="K598" s="86">
        <v>27.7</v>
      </c>
      <c r="L598" s="86">
        <v>5.75</v>
      </c>
      <c r="M598" s="86"/>
      <c r="N598" s="86">
        <v>80.44</v>
      </c>
      <c r="O598" s="86"/>
      <c r="P598" s="87"/>
      <c r="Q598" s="102">
        <f>E600</f>
        <v>33.2</v>
      </c>
      <c r="R598" s="103">
        <f>F598</f>
        <v>24.7</v>
      </c>
      <c r="S598" s="103">
        <f>(Q598+R598)/2</f>
        <v>28.95</v>
      </c>
      <c r="T598" s="103">
        <f t="shared" si="108"/>
        <v>33.21594473</v>
      </c>
      <c r="U598" s="103">
        <f t="shared" si="78"/>
        <v>32.25594473</v>
      </c>
      <c r="V598" s="103">
        <f t="shared" si="109"/>
        <v>35.65000614</v>
      </c>
      <c r="W598" s="103">
        <f t="shared" si="110"/>
        <v>90.47949278</v>
      </c>
      <c r="X598" s="103">
        <f>N596+L598-N598</f>
        <v>4.67</v>
      </c>
      <c r="Y598" s="91"/>
      <c r="Z598" s="92">
        <v>1.0</v>
      </c>
      <c r="AA598" s="92">
        <v>1.0</v>
      </c>
      <c r="AB598" s="92">
        <v>1.0</v>
      </c>
      <c r="AC598" s="93">
        <v>3.0</v>
      </c>
      <c r="AD598" s="166" t="s">
        <v>410</v>
      </c>
    </row>
    <row r="599" ht="15.75" customHeight="1">
      <c r="A599" s="4" t="s">
        <v>38</v>
      </c>
      <c r="B599" s="29">
        <v>44860.0</v>
      </c>
      <c r="C599" s="3">
        <v>0.625</v>
      </c>
      <c r="D599" s="74">
        <v>0.75</v>
      </c>
      <c r="E599" s="75">
        <v>33.0</v>
      </c>
      <c r="F599" s="76"/>
      <c r="G599" s="76">
        <v>32.6</v>
      </c>
      <c r="H599" s="76">
        <v>28.2</v>
      </c>
      <c r="I599" s="76">
        <v>1.3</v>
      </c>
      <c r="J599" s="76" t="s">
        <v>81</v>
      </c>
      <c r="K599" s="76">
        <v>24.4</v>
      </c>
      <c r="L599" s="76"/>
      <c r="M599" s="76"/>
      <c r="N599" s="76"/>
      <c r="O599" s="76"/>
      <c r="P599" s="77"/>
      <c r="Q599" s="78"/>
      <c r="R599" s="79"/>
      <c r="S599" s="79"/>
      <c r="T599" s="103">
        <f t="shared" si="108"/>
        <v>38.23798312</v>
      </c>
      <c r="U599" s="103">
        <f t="shared" si="78"/>
        <v>34.71798312</v>
      </c>
      <c r="V599" s="103">
        <f t="shared" si="109"/>
        <v>49.17856797</v>
      </c>
      <c r="W599" s="103">
        <f t="shared" si="110"/>
        <v>70.59575858</v>
      </c>
      <c r="X599" s="80"/>
      <c r="Y599" s="81"/>
      <c r="Z599" s="82">
        <v>1.0</v>
      </c>
      <c r="AA599" s="82">
        <v>1.0</v>
      </c>
      <c r="AB599" s="82">
        <v>2.0</v>
      </c>
      <c r="AC599" s="83">
        <v>2.0</v>
      </c>
      <c r="AD599" s="187" t="s">
        <v>358</v>
      </c>
    </row>
    <row r="600" ht="15.75" customHeight="1">
      <c r="A600" s="8" t="s">
        <v>48</v>
      </c>
      <c r="B600" s="9">
        <v>44861.0</v>
      </c>
      <c r="C600" s="10">
        <v>0.375</v>
      </c>
      <c r="D600" s="84">
        <v>0.5</v>
      </c>
      <c r="E600" s="85">
        <v>33.2</v>
      </c>
      <c r="F600" s="86">
        <v>25.4</v>
      </c>
      <c r="G600" s="86">
        <v>29.4</v>
      </c>
      <c r="H600" s="86">
        <v>26.4</v>
      </c>
      <c r="I600" s="86">
        <v>3.4</v>
      </c>
      <c r="J600" s="86" t="s">
        <v>61</v>
      </c>
      <c r="K600" s="86">
        <v>27.5</v>
      </c>
      <c r="L600" s="86">
        <v>0.0</v>
      </c>
      <c r="M600" s="86"/>
      <c r="N600" s="86">
        <v>76.42</v>
      </c>
      <c r="O600" s="86"/>
      <c r="P600" s="87"/>
      <c r="Q600" s="102">
        <f>E602</f>
        <v>34.5</v>
      </c>
      <c r="R600" s="103">
        <f>F600</f>
        <v>25.4</v>
      </c>
      <c r="S600" s="103">
        <f>(Q600+R600)/2</f>
        <v>29.95</v>
      </c>
      <c r="T600" s="103">
        <f t="shared" si="108"/>
        <v>34.41422945</v>
      </c>
      <c r="U600" s="103">
        <f t="shared" si="78"/>
        <v>32.01422945</v>
      </c>
      <c r="V600" s="103">
        <f t="shared" si="109"/>
        <v>40.98797486</v>
      </c>
      <c r="W600" s="103">
        <f t="shared" si="110"/>
        <v>78.10639476</v>
      </c>
      <c r="X600" s="103">
        <f>N598+L600-N600</f>
        <v>4.02</v>
      </c>
      <c r="Y600" s="91"/>
      <c r="Z600" s="92">
        <v>1.0</v>
      </c>
      <c r="AA600" s="92">
        <v>1.0</v>
      </c>
      <c r="AB600" s="92">
        <v>1.0</v>
      </c>
      <c r="AC600" s="93">
        <v>2.0</v>
      </c>
      <c r="AD600" s="166" t="s">
        <v>412</v>
      </c>
    </row>
    <row r="601" ht="15.75" customHeight="1">
      <c r="A601" s="4" t="s">
        <v>48</v>
      </c>
      <c r="B601" s="29">
        <v>44861.0</v>
      </c>
      <c r="C601" s="3">
        <v>0.625</v>
      </c>
      <c r="D601" s="74">
        <v>0.75</v>
      </c>
      <c r="E601" s="75">
        <v>34.2</v>
      </c>
      <c r="F601" s="76"/>
      <c r="G601" s="76">
        <v>33.8</v>
      </c>
      <c r="H601" s="76">
        <v>28.2</v>
      </c>
      <c r="I601" s="76">
        <v>1.4</v>
      </c>
      <c r="J601" s="76" t="s">
        <v>78</v>
      </c>
      <c r="K601" s="76">
        <v>25.9</v>
      </c>
      <c r="L601" s="76"/>
      <c r="M601" s="76"/>
      <c r="N601" s="76"/>
      <c r="O601" s="76"/>
      <c r="P601" s="77"/>
      <c r="Q601" s="78"/>
      <c r="R601" s="79"/>
      <c r="S601" s="79"/>
      <c r="T601" s="103">
        <f t="shared" si="108"/>
        <v>38.23798312</v>
      </c>
      <c r="U601" s="103">
        <f t="shared" si="78"/>
        <v>33.75798312</v>
      </c>
      <c r="V601" s="103">
        <f t="shared" si="109"/>
        <v>52.59738033</v>
      </c>
      <c r="W601" s="103">
        <f t="shared" si="110"/>
        <v>64.18187162</v>
      </c>
      <c r="X601" s="80"/>
      <c r="Y601" s="81"/>
      <c r="Z601" s="82">
        <v>1.0</v>
      </c>
      <c r="AA601" s="82">
        <v>1.0</v>
      </c>
      <c r="AB601" s="82">
        <v>1.0</v>
      </c>
      <c r="AC601" s="83">
        <v>2.0</v>
      </c>
      <c r="AD601" s="187" t="s">
        <v>321</v>
      </c>
    </row>
    <row r="602" ht="15.75" customHeight="1">
      <c r="A602" s="8" t="s">
        <v>53</v>
      </c>
      <c r="B602" s="9">
        <v>44862.0</v>
      </c>
      <c r="C602" s="10">
        <v>0.375</v>
      </c>
      <c r="D602" s="84">
        <v>0.5</v>
      </c>
      <c r="E602" s="85">
        <v>34.5</v>
      </c>
      <c r="F602" s="86">
        <v>22.7</v>
      </c>
      <c r="G602" s="86">
        <v>29.0</v>
      </c>
      <c r="H602" s="86">
        <v>26.2</v>
      </c>
      <c r="I602" s="86">
        <v>2.2</v>
      </c>
      <c r="J602" s="86" t="s">
        <v>413</v>
      </c>
      <c r="K602" s="86">
        <v>27.8</v>
      </c>
      <c r="L602" s="86">
        <v>0.0</v>
      </c>
      <c r="M602" s="86"/>
      <c r="N602" s="86">
        <v>69.77</v>
      </c>
      <c r="O602" s="86"/>
      <c r="P602" s="87"/>
      <c r="Q602" s="102">
        <f>E604</f>
        <v>36.4</v>
      </c>
      <c r="R602" s="103">
        <f>F602</f>
        <v>22.7</v>
      </c>
      <c r="S602" s="103">
        <f>(Q602+R602)/2</f>
        <v>29.55</v>
      </c>
      <c r="T602" s="103">
        <f t="shared" si="108"/>
        <v>34.01068335</v>
      </c>
      <c r="U602" s="103">
        <f t="shared" si="78"/>
        <v>31.77068335</v>
      </c>
      <c r="V602" s="103">
        <f t="shared" si="109"/>
        <v>40.05279577</v>
      </c>
      <c r="W602" s="103">
        <f t="shared" si="110"/>
        <v>79.3220117</v>
      </c>
      <c r="X602" s="103">
        <f>N600+L602-N602</f>
        <v>6.65</v>
      </c>
      <c r="Y602" s="91"/>
      <c r="Z602" s="92">
        <v>1.0</v>
      </c>
      <c r="AA602" s="92">
        <v>1.0</v>
      </c>
      <c r="AB602" s="92">
        <v>1.0</v>
      </c>
      <c r="AC602" s="93">
        <v>2.0</v>
      </c>
      <c r="AD602" s="88" t="s">
        <v>292</v>
      </c>
    </row>
    <row r="603" ht="15.75" customHeight="1">
      <c r="A603" s="4" t="s">
        <v>53</v>
      </c>
      <c r="B603" s="29">
        <v>44862.0</v>
      </c>
      <c r="C603" s="3">
        <v>0.625</v>
      </c>
      <c r="D603" s="74">
        <v>0.75</v>
      </c>
      <c r="E603" s="75">
        <v>35.2</v>
      </c>
      <c r="F603" s="76"/>
      <c r="G603" s="76">
        <v>34.8</v>
      </c>
      <c r="H603" s="76">
        <v>28.4</v>
      </c>
      <c r="I603" s="76">
        <v>0.7</v>
      </c>
      <c r="J603" s="76" t="s">
        <v>54</v>
      </c>
      <c r="K603" s="76">
        <v>29.3</v>
      </c>
      <c r="L603" s="76"/>
      <c r="M603" s="76"/>
      <c r="N603" s="76"/>
      <c r="O603" s="76"/>
      <c r="P603" s="77"/>
      <c r="Q603" s="78"/>
      <c r="R603" s="79"/>
      <c r="S603" s="79"/>
      <c r="T603" s="103">
        <f t="shared" si="108"/>
        <v>38.68484051</v>
      </c>
      <c r="U603" s="103">
        <f t="shared" si="78"/>
        <v>33.56484051</v>
      </c>
      <c r="V603" s="103">
        <f t="shared" si="109"/>
        <v>55.60207278</v>
      </c>
      <c r="W603" s="103">
        <f t="shared" si="110"/>
        <v>60.36616772</v>
      </c>
      <c r="X603" s="80"/>
      <c r="Y603" s="81"/>
      <c r="Z603" s="82">
        <v>1.0</v>
      </c>
      <c r="AA603" s="82">
        <v>1.0</v>
      </c>
      <c r="AB603" s="82">
        <v>1.0</v>
      </c>
      <c r="AC603" s="83">
        <v>2.0</v>
      </c>
      <c r="AD603" s="187" t="s">
        <v>292</v>
      </c>
    </row>
    <row r="604" ht="15.75" customHeight="1">
      <c r="A604" s="8" t="s">
        <v>58</v>
      </c>
      <c r="B604" s="9">
        <v>44863.0</v>
      </c>
      <c r="C604" s="10">
        <v>0.375</v>
      </c>
      <c r="D604" s="84">
        <v>0.5</v>
      </c>
      <c r="E604" s="85">
        <v>36.4</v>
      </c>
      <c r="F604" s="86">
        <v>22.2</v>
      </c>
      <c r="G604" s="86">
        <v>28.8</v>
      </c>
      <c r="H604" s="86">
        <v>26.6</v>
      </c>
      <c r="I604" s="86">
        <v>1.3</v>
      </c>
      <c r="J604" s="86" t="s">
        <v>81</v>
      </c>
      <c r="K604" s="86">
        <v>29.4</v>
      </c>
      <c r="L604" s="86">
        <v>0.0</v>
      </c>
      <c r="M604" s="86"/>
      <c r="N604" s="86">
        <v>64.7</v>
      </c>
      <c r="O604" s="86">
        <v>87.28</v>
      </c>
      <c r="P604" s="87"/>
      <c r="Q604" s="102">
        <f>E606</f>
        <v>35.2</v>
      </c>
      <c r="R604" s="103">
        <f>F604</f>
        <v>22.2</v>
      </c>
      <c r="S604" s="103">
        <f>(Q604+R604)/2</f>
        <v>28.7</v>
      </c>
      <c r="T604" s="103">
        <f t="shared" si="108"/>
        <v>34.82194116</v>
      </c>
      <c r="U604" s="103">
        <f t="shared" si="78"/>
        <v>33.06194116</v>
      </c>
      <c r="V604" s="103">
        <f t="shared" si="109"/>
        <v>39.59220806</v>
      </c>
      <c r="W604" s="103">
        <f t="shared" si="110"/>
        <v>83.5061816</v>
      </c>
      <c r="X604" s="103">
        <f>N602+L604-N604</f>
        <v>5.07</v>
      </c>
      <c r="Y604" s="91"/>
      <c r="Z604" s="92">
        <v>1.0</v>
      </c>
      <c r="AA604" s="92">
        <v>1.0</v>
      </c>
      <c r="AB604" s="92">
        <v>2.0</v>
      </c>
      <c r="AC604" s="93">
        <v>2.0</v>
      </c>
      <c r="AD604" s="166" t="s">
        <v>414</v>
      </c>
    </row>
    <row r="605" ht="15.75" customHeight="1">
      <c r="A605" s="4" t="s">
        <v>58</v>
      </c>
      <c r="B605" s="29">
        <v>44863.0</v>
      </c>
      <c r="C605" s="3">
        <v>0.625</v>
      </c>
      <c r="D605" s="74">
        <v>0.75</v>
      </c>
      <c r="E605" s="75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7"/>
      <c r="Q605" s="78"/>
      <c r="R605" s="79"/>
      <c r="S605" s="79"/>
      <c r="T605" s="79"/>
      <c r="U605" s="103" t="str">
        <f t="shared" si="78"/>
        <v/>
      </c>
      <c r="V605" s="79"/>
      <c r="W605" s="79"/>
      <c r="X605" s="80"/>
      <c r="Y605" s="81"/>
      <c r="Z605" s="82"/>
      <c r="AA605" s="82"/>
      <c r="AB605" s="82"/>
      <c r="AC605" s="83"/>
      <c r="AD605" s="78"/>
    </row>
    <row r="606" ht="15.75" customHeight="1">
      <c r="A606" s="8" t="s">
        <v>60</v>
      </c>
      <c r="B606" s="9">
        <v>44864.0</v>
      </c>
      <c r="C606" s="10">
        <v>0.375</v>
      </c>
      <c r="D606" s="84">
        <v>0.5</v>
      </c>
      <c r="E606" s="85">
        <v>35.2</v>
      </c>
      <c r="F606" s="86">
        <v>23.8</v>
      </c>
      <c r="G606" s="86">
        <v>30.4</v>
      </c>
      <c r="H606" s="86">
        <v>27.2</v>
      </c>
      <c r="I606" s="86">
        <v>2.4</v>
      </c>
      <c r="J606" s="86" t="s">
        <v>81</v>
      </c>
      <c r="K606" s="86">
        <v>30.8</v>
      </c>
      <c r="L606" s="86">
        <v>0.0</v>
      </c>
      <c r="M606" s="86"/>
      <c r="N606" s="86">
        <v>78.7</v>
      </c>
      <c r="O606" s="86"/>
      <c r="P606" s="87"/>
      <c r="Q606" s="102">
        <f>E608</f>
        <v>35.6</v>
      </c>
      <c r="R606" s="103">
        <f>F606</f>
        <v>23.8</v>
      </c>
      <c r="S606" s="103">
        <f>(Q606+R606)/2</f>
        <v>29.7</v>
      </c>
      <c r="T606" s="103">
        <f>IF(H606="","",6.1078*(10^(((7.5*H606)/(237.3+H606)))))</f>
        <v>36.07043238</v>
      </c>
      <c r="U606" s="103">
        <f t="shared" si="78"/>
        <v>33.51043238</v>
      </c>
      <c r="V606" s="103">
        <f>IF(G606="","",6.1078*(10^(((7.5*G606)/(237.3+G606)))))</f>
        <v>43.4094688</v>
      </c>
      <c r="W606" s="103">
        <f>IF(V606="","",(U606/V606)*100)</f>
        <v>77.19613556</v>
      </c>
      <c r="X606" s="103">
        <f>O604+L606-N606</f>
        <v>8.58</v>
      </c>
      <c r="Y606" s="91"/>
      <c r="Z606" s="92">
        <v>1.0</v>
      </c>
      <c r="AA606" s="92">
        <v>1.0</v>
      </c>
      <c r="AB606" s="92">
        <v>3.0</v>
      </c>
      <c r="AC606" s="93">
        <v>2.0</v>
      </c>
      <c r="AD606" s="166" t="s">
        <v>321</v>
      </c>
    </row>
    <row r="607" ht="15.75" customHeight="1">
      <c r="A607" s="4" t="s">
        <v>60</v>
      </c>
      <c r="B607" s="29">
        <v>44864.0</v>
      </c>
      <c r="C607" s="3">
        <v>0.625</v>
      </c>
      <c r="D607" s="74">
        <v>0.75</v>
      </c>
      <c r="E607" s="75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7"/>
      <c r="Q607" s="78"/>
      <c r="R607" s="79"/>
      <c r="S607" s="79"/>
      <c r="T607" s="79"/>
      <c r="U607" s="103" t="str">
        <f t="shared" si="78"/>
        <v/>
      </c>
      <c r="V607" s="79"/>
      <c r="W607" s="79"/>
      <c r="X607" s="80"/>
      <c r="Y607" s="81"/>
      <c r="Z607" s="82"/>
      <c r="AA607" s="82"/>
      <c r="AB607" s="82"/>
      <c r="AC607" s="83"/>
      <c r="AD607" s="78"/>
    </row>
    <row r="608" ht="15.75" customHeight="1">
      <c r="A608" s="8" t="s">
        <v>64</v>
      </c>
      <c r="B608" s="9">
        <v>44865.0</v>
      </c>
      <c r="C608" s="10">
        <v>0.375</v>
      </c>
      <c r="D608" s="84">
        <v>0.5</v>
      </c>
      <c r="E608" s="85">
        <v>35.6</v>
      </c>
      <c r="F608" s="86">
        <v>22.4</v>
      </c>
      <c r="G608" s="86">
        <v>29.8</v>
      </c>
      <c r="H608" s="86">
        <v>26.8</v>
      </c>
      <c r="I608" s="86">
        <v>2.0</v>
      </c>
      <c r="J608" s="86" t="s">
        <v>81</v>
      </c>
      <c r="K608" s="86">
        <v>27.1</v>
      </c>
      <c r="L608" s="86">
        <v>7.25</v>
      </c>
      <c r="M608" s="86"/>
      <c r="N608" s="86">
        <v>82.66</v>
      </c>
      <c r="O608" s="86"/>
      <c r="P608" s="87"/>
      <c r="Q608" s="102">
        <f>E610</f>
        <v>34.4</v>
      </c>
      <c r="R608" s="103">
        <f>F608</f>
        <v>22.4</v>
      </c>
      <c r="S608" s="103">
        <f>(Q608+R608)/2</f>
        <v>28.4</v>
      </c>
      <c r="T608" s="103">
        <f t="shared" ref="T608:T618" si="111">IF(H608="","",6.1078*(10^(((7.5*H608)/(237.3+H608)))))</f>
        <v>35.23385461</v>
      </c>
      <c r="U608" s="103">
        <f t="shared" si="78"/>
        <v>32.83385461</v>
      </c>
      <c r="V608" s="103">
        <f t="shared" ref="V608:V618" si="112">IF(G608="","",6.1078*(10^(((7.5*G608)/(237.3+G608)))))</f>
        <v>41.94208964</v>
      </c>
      <c r="W608" s="103">
        <f t="shared" ref="W608:W618" si="113">IF(V608="","",(U608/V608)*100)</f>
        <v>78.2837834</v>
      </c>
      <c r="X608" s="103">
        <f>N606+L608-N608</f>
        <v>3.29</v>
      </c>
      <c r="Y608" s="91"/>
      <c r="Z608" s="92">
        <v>1.0</v>
      </c>
      <c r="AA608" s="92">
        <v>1.0</v>
      </c>
      <c r="AB608" s="92">
        <v>2.0</v>
      </c>
      <c r="AC608" s="93">
        <v>2.0</v>
      </c>
      <c r="AD608" s="166" t="s">
        <v>415</v>
      </c>
    </row>
    <row r="609" ht="15.75" customHeight="1">
      <c r="A609" s="4" t="s">
        <v>64</v>
      </c>
      <c r="B609" s="29">
        <v>44865.0</v>
      </c>
      <c r="C609" s="3">
        <v>0.625</v>
      </c>
      <c r="D609" s="74">
        <v>0.75</v>
      </c>
      <c r="E609" s="75">
        <v>33.8</v>
      </c>
      <c r="F609" s="76"/>
      <c r="G609" s="76">
        <v>33.0</v>
      </c>
      <c r="H609" s="76">
        <v>29.2</v>
      </c>
      <c r="I609" s="76">
        <v>1.4</v>
      </c>
      <c r="J609" s="76" t="s">
        <v>65</v>
      </c>
      <c r="K609" s="76">
        <v>27.2</v>
      </c>
      <c r="L609" s="76"/>
      <c r="M609" s="76"/>
      <c r="N609" s="76"/>
      <c r="O609" s="76"/>
      <c r="P609" s="77"/>
      <c r="Q609" s="78"/>
      <c r="R609" s="79"/>
      <c r="S609" s="79"/>
      <c r="T609" s="103">
        <f t="shared" si="111"/>
        <v>40.51803823</v>
      </c>
      <c r="U609" s="103">
        <f t="shared" si="78"/>
        <v>37.47803823</v>
      </c>
      <c r="V609" s="103">
        <f t="shared" si="112"/>
        <v>50.29607399</v>
      </c>
      <c r="W609" s="103">
        <f t="shared" si="113"/>
        <v>74.51483835</v>
      </c>
      <c r="X609" s="80"/>
      <c r="Y609" s="81"/>
      <c r="Z609" s="82">
        <v>1.0</v>
      </c>
      <c r="AA609" s="82">
        <v>1.0</v>
      </c>
      <c r="AB609" s="82">
        <v>1.0</v>
      </c>
      <c r="AC609" s="83">
        <v>2.0</v>
      </c>
      <c r="AD609" s="187" t="s">
        <v>416</v>
      </c>
    </row>
    <row r="610" ht="15.75" customHeight="1">
      <c r="A610" s="8" t="s">
        <v>68</v>
      </c>
      <c r="B610" s="9">
        <v>44866.0</v>
      </c>
      <c r="C610" s="10">
        <v>0.375</v>
      </c>
      <c r="D610" s="84">
        <v>0.5</v>
      </c>
      <c r="E610" s="85">
        <v>34.4</v>
      </c>
      <c r="F610" s="86">
        <v>23.3</v>
      </c>
      <c r="G610" s="86">
        <v>30.8</v>
      </c>
      <c r="H610" s="86">
        <v>27.4</v>
      </c>
      <c r="I610" s="86">
        <v>2.6</v>
      </c>
      <c r="J610" s="86" t="s">
        <v>81</v>
      </c>
      <c r="K610" s="86">
        <v>28.2</v>
      </c>
      <c r="L610" s="86">
        <v>0.0</v>
      </c>
      <c r="M610" s="86"/>
      <c r="N610" s="86">
        <v>78.42</v>
      </c>
      <c r="O610" s="86"/>
      <c r="P610" s="87"/>
      <c r="Q610" s="102">
        <f>E612</f>
        <v>34.2</v>
      </c>
      <c r="R610" s="103">
        <f>F610</f>
        <v>23.3</v>
      </c>
      <c r="S610" s="103">
        <f>(Q610+R610)/2</f>
        <v>28.75</v>
      </c>
      <c r="T610" s="103">
        <f t="shared" si="111"/>
        <v>36.49517019</v>
      </c>
      <c r="U610" s="103">
        <f t="shared" si="78"/>
        <v>33.77517019</v>
      </c>
      <c r="V610" s="103">
        <f t="shared" si="112"/>
        <v>44.41233496</v>
      </c>
      <c r="W610" s="103">
        <f t="shared" si="113"/>
        <v>76.0490756</v>
      </c>
      <c r="X610" s="103">
        <f>N608+L610-N610</f>
        <v>4.24</v>
      </c>
      <c r="Y610" s="91"/>
      <c r="Z610" s="92">
        <v>1.0</v>
      </c>
      <c r="AA610" s="92">
        <v>1.0</v>
      </c>
      <c r="AB610" s="92">
        <v>1.0</v>
      </c>
      <c r="AC610" s="93">
        <v>2.0</v>
      </c>
      <c r="AD610" s="166" t="s">
        <v>313</v>
      </c>
    </row>
    <row r="611" ht="15.75" customHeight="1">
      <c r="A611" s="4" t="s">
        <v>68</v>
      </c>
      <c r="B611" s="29">
        <v>44866.0</v>
      </c>
      <c r="C611" s="3">
        <v>0.625</v>
      </c>
      <c r="D611" s="74">
        <v>0.75</v>
      </c>
      <c r="E611" s="75">
        <v>34.2</v>
      </c>
      <c r="F611" s="76"/>
      <c r="G611" s="76">
        <v>30.8</v>
      </c>
      <c r="H611" s="76">
        <v>28.6</v>
      </c>
      <c r="I611" s="76">
        <v>0.1</v>
      </c>
      <c r="J611" s="76" t="s">
        <v>74</v>
      </c>
      <c r="K611" s="76">
        <v>25.4</v>
      </c>
      <c r="L611" s="76"/>
      <c r="M611" s="76"/>
      <c r="N611" s="76"/>
      <c r="O611" s="76"/>
      <c r="P611" s="77"/>
      <c r="Q611" s="78"/>
      <c r="R611" s="79"/>
      <c r="S611" s="79"/>
      <c r="T611" s="103">
        <f t="shared" si="111"/>
        <v>39.13623594</v>
      </c>
      <c r="U611" s="103">
        <f t="shared" si="78"/>
        <v>37.37623594</v>
      </c>
      <c r="V611" s="103">
        <f t="shared" si="112"/>
        <v>44.41233496</v>
      </c>
      <c r="W611" s="103">
        <f t="shared" si="113"/>
        <v>84.15733146</v>
      </c>
      <c r="X611" s="80"/>
      <c r="Y611" s="81"/>
      <c r="Z611" s="82">
        <v>2.0</v>
      </c>
      <c r="AA611" s="82">
        <v>1.0</v>
      </c>
      <c r="AB611" s="82">
        <v>1.0</v>
      </c>
      <c r="AC611" s="83">
        <v>2.0</v>
      </c>
      <c r="AD611" s="187" t="s">
        <v>321</v>
      </c>
    </row>
    <row r="612" ht="15.75" customHeight="1">
      <c r="A612" s="8" t="s">
        <v>38</v>
      </c>
      <c r="B612" s="9">
        <v>44867.0</v>
      </c>
      <c r="C612" s="10">
        <v>0.375</v>
      </c>
      <c r="D612" s="84">
        <v>0.5</v>
      </c>
      <c r="E612" s="85">
        <v>34.2</v>
      </c>
      <c r="F612" s="86">
        <v>23.6</v>
      </c>
      <c r="G612" s="86">
        <v>30.0</v>
      </c>
      <c r="H612" s="86">
        <v>28.4</v>
      </c>
      <c r="I612" s="86">
        <v>0.7</v>
      </c>
      <c r="J612" s="86" t="s">
        <v>54</v>
      </c>
      <c r="K612" s="86">
        <v>28.1</v>
      </c>
      <c r="L612" s="86">
        <v>0.0</v>
      </c>
      <c r="M612" s="86"/>
      <c r="N612" s="86">
        <v>77.02</v>
      </c>
      <c r="O612" s="86"/>
      <c r="P612" s="87"/>
      <c r="Q612" s="102">
        <f>E614</f>
        <v>36.4</v>
      </c>
      <c r="R612" s="103">
        <f>F612</f>
        <v>23.6</v>
      </c>
      <c r="S612" s="103">
        <f>(Q612+R612)/2</f>
        <v>30</v>
      </c>
      <c r="T612" s="103">
        <f t="shared" si="111"/>
        <v>38.68484051</v>
      </c>
      <c r="U612" s="103">
        <f t="shared" si="78"/>
        <v>37.40484051</v>
      </c>
      <c r="V612" s="103">
        <f t="shared" si="112"/>
        <v>42.42634795</v>
      </c>
      <c r="W612" s="103">
        <f t="shared" si="113"/>
        <v>88.16417702</v>
      </c>
      <c r="X612" s="103">
        <f>N610+L612-N612</f>
        <v>1.4</v>
      </c>
      <c r="Y612" s="91"/>
      <c r="Z612" s="92">
        <v>1.0</v>
      </c>
      <c r="AA612" s="92">
        <v>1.0</v>
      </c>
      <c r="AB612" s="92">
        <v>3.0</v>
      </c>
      <c r="AC612" s="93">
        <v>2.0</v>
      </c>
      <c r="AD612" s="88" t="s">
        <v>317</v>
      </c>
    </row>
    <row r="613" ht="15.75" customHeight="1">
      <c r="A613" s="4" t="s">
        <v>38</v>
      </c>
      <c r="B613" s="29">
        <v>44867.0</v>
      </c>
      <c r="C613" s="3">
        <v>0.625</v>
      </c>
      <c r="D613" s="74">
        <v>0.75</v>
      </c>
      <c r="E613" s="75">
        <v>35.8</v>
      </c>
      <c r="F613" s="76"/>
      <c r="G613" s="76">
        <v>34.6</v>
      </c>
      <c r="H613" s="76">
        <v>28.4</v>
      </c>
      <c r="I613" s="76">
        <v>0.7</v>
      </c>
      <c r="J613" s="76" t="s">
        <v>54</v>
      </c>
      <c r="K613" s="76">
        <v>28.0</v>
      </c>
      <c r="L613" s="76"/>
      <c r="M613" s="76"/>
      <c r="N613" s="76"/>
      <c r="O613" s="76"/>
      <c r="P613" s="77"/>
      <c r="Q613" s="78"/>
      <c r="R613" s="79"/>
      <c r="S613" s="79"/>
      <c r="T613" s="103">
        <f t="shared" si="111"/>
        <v>38.68484051</v>
      </c>
      <c r="U613" s="103">
        <f t="shared" si="78"/>
        <v>33.72484051</v>
      </c>
      <c r="V613" s="103">
        <f t="shared" si="112"/>
        <v>54.98950443</v>
      </c>
      <c r="W613" s="103">
        <f t="shared" si="113"/>
        <v>61.32959527</v>
      </c>
      <c r="X613" s="80"/>
      <c r="Y613" s="81"/>
      <c r="Z613" s="82">
        <v>1.0</v>
      </c>
      <c r="AA613" s="82">
        <v>1.0</v>
      </c>
      <c r="AB613" s="82">
        <v>2.0</v>
      </c>
      <c r="AC613" s="83">
        <v>2.0</v>
      </c>
      <c r="AD613" s="78" t="s">
        <v>417</v>
      </c>
    </row>
    <row r="614" ht="15.75" customHeight="1">
      <c r="A614" s="8" t="s">
        <v>48</v>
      </c>
      <c r="B614" s="9">
        <v>44868.0</v>
      </c>
      <c r="C614" s="10">
        <v>0.375</v>
      </c>
      <c r="D614" s="84">
        <v>0.5</v>
      </c>
      <c r="E614" s="85">
        <v>36.4</v>
      </c>
      <c r="F614" s="86">
        <v>24.7</v>
      </c>
      <c r="G614" s="86">
        <v>29.0</v>
      </c>
      <c r="H614" s="86">
        <v>27.4</v>
      </c>
      <c r="I614" s="86">
        <v>0.8</v>
      </c>
      <c r="J614" s="86" t="s">
        <v>81</v>
      </c>
      <c r="K614" s="86">
        <v>30.3</v>
      </c>
      <c r="L614" s="86">
        <v>0.0</v>
      </c>
      <c r="M614" s="86"/>
      <c r="N614" s="86">
        <v>68.84</v>
      </c>
      <c r="O614" s="86"/>
      <c r="P614" s="87"/>
      <c r="Q614" s="102">
        <f>E616</f>
        <v>33.8</v>
      </c>
      <c r="R614" s="103">
        <f>F614</f>
        <v>24.7</v>
      </c>
      <c r="S614" s="103">
        <f>(Q614+R614)/2</f>
        <v>29.25</v>
      </c>
      <c r="T614" s="103">
        <f t="shared" si="111"/>
        <v>36.49517019</v>
      </c>
      <c r="U614" s="103">
        <f t="shared" si="78"/>
        <v>35.21517019</v>
      </c>
      <c r="V614" s="103">
        <f t="shared" si="112"/>
        <v>40.05279577</v>
      </c>
      <c r="W614" s="103">
        <f t="shared" si="113"/>
        <v>87.92187788</v>
      </c>
      <c r="X614" s="103">
        <f>N612+L614-N614</f>
        <v>8.18</v>
      </c>
      <c r="Y614" s="91"/>
      <c r="Z614" s="92">
        <v>1.0</v>
      </c>
      <c r="AA614" s="92">
        <v>1.0</v>
      </c>
      <c r="AB614" s="92">
        <v>2.0</v>
      </c>
      <c r="AC614" s="93">
        <v>2.0</v>
      </c>
      <c r="AD614" s="88" t="s">
        <v>289</v>
      </c>
    </row>
    <row r="615" ht="15.75" customHeight="1">
      <c r="A615" s="4" t="s">
        <v>48</v>
      </c>
      <c r="B615" s="29">
        <v>44868.0</v>
      </c>
      <c r="C615" s="3">
        <v>0.625</v>
      </c>
      <c r="D615" s="74">
        <v>0.75</v>
      </c>
      <c r="E615" s="75">
        <v>34.0</v>
      </c>
      <c r="F615" s="76"/>
      <c r="G615" s="76">
        <v>31.8</v>
      </c>
      <c r="H615" s="76">
        <v>28.2</v>
      </c>
      <c r="I615" s="76">
        <v>1.5</v>
      </c>
      <c r="J615" s="76" t="s">
        <v>56</v>
      </c>
      <c r="K615" s="76">
        <v>28.2</v>
      </c>
      <c r="L615" s="76"/>
      <c r="M615" s="76"/>
      <c r="N615" s="76"/>
      <c r="O615" s="76"/>
      <c r="P615" s="77"/>
      <c r="Q615" s="78"/>
      <c r="R615" s="79"/>
      <c r="S615" s="79"/>
      <c r="T615" s="103">
        <f t="shared" si="111"/>
        <v>38.23798312</v>
      </c>
      <c r="U615" s="103">
        <f t="shared" si="78"/>
        <v>35.35798312</v>
      </c>
      <c r="V615" s="103">
        <f t="shared" si="112"/>
        <v>47.00807132</v>
      </c>
      <c r="W615" s="103">
        <f t="shared" si="113"/>
        <v>75.21683431</v>
      </c>
      <c r="X615" s="80"/>
      <c r="Y615" s="81"/>
      <c r="Z615" s="82">
        <v>1.0</v>
      </c>
      <c r="AA615" s="82">
        <v>1.0</v>
      </c>
      <c r="AB615" s="82">
        <v>1.0</v>
      </c>
      <c r="AC615" s="83">
        <v>3.0</v>
      </c>
      <c r="AD615" s="78" t="s">
        <v>321</v>
      </c>
    </row>
    <row r="616" ht="15.75" customHeight="1">
      <c r="A616" s="8" t="s">
        <v>53</v>
      </c>
      <c r="B616" s="9">
        <v>44869.0</v>
      </c>
      <c r="C616" s="10">
        <v>0.375</v>
      </c>
      <c r="D616" s="84">
        <v>0.5</v>
      </c>
      <c r="E616" s="85">
        <v>33.8</v>
      </c>
      <c r="F616" s="86">
        <v>23.5</v>
      </c>
      <c r="G616" s="86">
        <v>26.4</v>
      </c>
      <c r="H616" s="86">
        <v>25.8</v>
      </c>
      <c r="I616" s="86">
        <v>0.2</v>
      </c>
      <c r="J616" s="86" t="s">
        <v>79</v>
      </c>
      <c r="K616" s="86">
        <v>27.8</v>
      </c>
      <c r="L616" s="86">
        <v>14.25</v>
      </c>
      <c r="M616" s="86"/>
      <c r="N616" s="86">
        <v>76.62</v>
      </c>
      <c r="O616" s="86"/>
      <c r="P616" s="87"/>
      <c r="Q616" s="102">
        <f>E618</f>
        <v>27.6</v>
      </c>
      <c r="R616" s="103">
        <f>F616</f>
        <v>23.5</v>
      </c>
      <c r="S616" s="103">
        <f>(Q616+R616)/2</f>
        <v>25.55</v>
      </c>
      <c r="T616" s="103">
        <f t="shared" si="111"/>
        <v>33.21594473</v>
      </c>
      <c r="U616" s="103">
        <f t="shared" si="78"/>
        <v>32.73594473</v>
      </c>
      <c r="V616" s="103">
        <f t="shared" si="112"/>
        <v>34.41422945</v>
      </c>
      <c r="W616" s="103">
        <f t="shared" si="113"/>
        <v>95.1232826</v>
      </c>
      <c r="X616" s="103">
        <f>N614+L616-N616</f>
        <v>6.47</v>
      </c>
      <c r="Y616" s="91"/>
      <c r="Z616" s="92">
        <v>3.0</v>
      </c>
      <c r="AA616" s="92">
        <v>1.0</v>
      </c>
      <c r="AB616" s="92">
        <v>1.0</v>
      </c>
      <c r="AC616" s="93">
        <v>3.0</v>
      </c>
      <c r="AD616" s="88" t="s">
        <v>292</v>
      </c>
    </row>
    <row r="617" ht="15.75" customHeight="1">
      <c r="A617" s="4" t="s">
        <v>53</v>
      </c>
      <c r="B617" s="29">
        <v>44869.0</v>
      </c>
      <c r="C617" s="3">
        <v>0.625</v>
      </c>
      <c r="D617" s="74">
        <v>0.75</v>
      </c>
      <c r="E617" s="75">
        <v>27.4</v>
      </c>
      <c r="F617" s="76"/>
      <c r="G617" s="76">
        <v>27.2</v>
      </c>
      <c r="H617" s="76">
        <v>26.0</v>
      </c>
      <c r="I617" s="76">
        <v>1.2</v>
      </c>
      <c r="J617" s="76" t="s">
        <v>70</v>
      </c>
      <c r="K617" s="76">
        <v>26.4</v>
      </c>
      <c r="L617" s="76"/>
      <c r="M617" s="76"/>
      <c r="N617" s="76"/>
      <c r="O617" s="76"/>
      <c r="P617" s="77"/>
      <c r="Q617" s="78"/>
      <c r="R617" s="79"/>
      <c r="S617" s="79"/>
      <c r="T617" s="103">
        <f t="shared" si="111"/>
        <v>33.61126698</v>
      </c>
      <c r="U617" s="103">
        <f t="shared" si="78"/>
        <v>32.65126698</v>
      </c>
      <c r="V617" s="103">
        <f t="shared" si="112"/>
        <v>36.07043238</v>
      </c>
      <c r="W617" s="103">
        <f t="shared" si="113"/>
        <v>90.52086385</v>
      </c>
      <c r="X617" s="80"/>
      <c r="Y617" s="81"/>
      <c r="Z617" s="82">
        <v>1.0</v>
      </c>
      <c r="AA617" s="82">
        <v>1.0</v>
      </c>
      <c r="AB617" s="82">
        <v>1.0</v>
      </c>
      <c r="AC617" s="83">
        <v>3.0</v>
      </c>
      <c r="AD617" s="78" t="s">
        <v>419</v>
      </c>
    </row>
    <row r="618" ht="15.75" customHeight="1">
      <c r="A618" s="8" t="s">
        <v>58</v>
      </c>
      <c r="B618" s="9">
        <v>44870.0</v>
      </c>
      <c r="C618" s="10">
        <v>0.375</v>
      </c>
      <c r="D618" s="84">
        <v>0.5</v>
      </c>
      <c r="E618" s="85">
        <v>27.6</v>
      </c>
      <c r="F618" s="86">
        <v>23.2</v>
      </c>
      <c r="G618" s="86">
        <v>26.2</v>
      </c>
      <c r="H618" s="86">
        <v>25.0</v>
      </c>
      <c r="I618" s="86">
        <v>1.7</v>
      </c>
      <c r="J618" s="86" t="s">
        <v>70</v>
      </c>
      <c r="K618" s="86">
        <v>28.3</v>
      </c>
      <c r="L618" s="86">
        <v>68.75</v>
      </c>
      <c r="M618" s="86"/>
      <c r="N618" s="86">
        <v>100.0</v>
      </c>
      <c r="O618" s="86">
        <v>84.64</v>
      </c>
      <c r="P618" s="87"/>
      <c r="Q618" s="102">
        <f>E620</f>
        <v>32.8</v>
      </c>
      <c r="R618" s="103">
        <f>F618</f>
        <v>23.2</v>
      </c>
      <c r="S618" s="103">
        <f>(Q618+R618)/2</f>
        <v>28</v>
      </c>
      <c r="T618" s="103">
        <f t="shared" si="111"/>
        <v>31.67489286</v>
      </c>
      <c r="U618" s="103">
        <f t="shared" si="78"/>
        <v>30.71489286</v>
      </c>
      <c r="V618" s="103">
        <f t="shared" si="112"/>
        <v>34.01068335</v>
      </c>
      <c r="W618" s="103">
        <f t="shared" si="113"/>
        <v>90.30954347</v>
      </c>
      <c r="X618" s="103"/>
      <c r="Y618" s="91"/>
      <c r="Z618" s="92">
        <v>1.0</v>
      </c>
      <c r="AA618" s="92">
        <v>1.0</v>
      </c>
      <c r="AB618" s="92">
        <v>1.0</v>
      </c>
      <c r="AC618" s="93">
        <v>3.0</v>
      </c>
      <c r="AD618" s="88" t="s">
        <v>420</v>
      </c>
    </row>
    <row r="619" ht="15.75" customHeight="1">
      <c r="A619" s="4" t="s">
        <v>58</v>
      </c>
      <c r="B619" s="29">
        <v>44870.0</v>
      </c>
      <c r="C619" s="3">
        <v>0.625</v>
      </c>
      <c r="D619" s="74">
        <v>0.75</v>
      </c>
      <c r="E619" s="75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7"/>
      <c r="Q619" s="78"/>
      <c r="R619" s="79"/>
      <c r="S619" s="79"/>
      <c r="T619" s="79"/>
      <c r="U619" s="103" t="str">
        <f t="shared" si="78"/>
        <v/>
      </c>
      <c r="V619" s="79"/>
      <c r="W619" s="79"/>
      <c r="X619" s="80"/>
      <c r="Y619" s="81"/>
      <c r="Z619" s="82"/>
      <c r="AA619" s="82"/>
      <c r="AB619" s="82"/>
      <c r="AC619" s="83"/>
      <c r="AD619" s="78"/>
    </row>
    <row r="620" ht="15.75" customHeight="1">
      <c r="A620" s="8" t="s">
        <v>60</v>
      </c>
      <c r="B620" s="9">
        <v>44871.0</v>
      </c>
      <c r="C620" s="10">
        <v>0.375</v>
      </c>
      <c r="D620" s="84">
        <v>0.5</v>
      </c>
      <c r="E620" s="85">
        <v>32.8</v>
      </c>
      <c r="F620" s="86">
        <v>23.0</v>
      </c>
      <c r="G620" s="86">
        <v>27.6</v>
      </c>
      <c r="H620" s="86">
        <v>25.6</v>
      </c>
      <c r="I620" s="86">
        <v>0.9</v>
      </c>
      <c r="J620" s="86" t="s">
        <v>56</v>
      </c>
      <c r="K620" s="86">
        <v>27.2</v>
      </c>
      <c r="L620" s="86">
        <v>15.25</v>
      </c>
      <c r="M620" s="86"/>
      <c r="N620" s="86">
        <v>92.72</v>
      </c>
      <c r="O620" s="86">
        <v>87.72</v>
      </c>
      <c r="P620" s="87"/>
      <c r="Q620" s="102">
        <f>E622</f>
        <v>34</v>
      </c>
      <c r="R620" s="103">
        <f>F620</f>
        <v>23</v>
      </c>
      <c r="S620" s="103">
        <f>(Q620+R620)/2</f>
        <v>28.5</v>
      </c>
      <c r="T620" s="103">
        <f>IF(H620="","",6.1078*(10^(((7.5*H620)/(237.3+H620)))))</f>
        <v>32.82468122</v>
      </c>
      <c r="U620" s="103">
        <f t="shared" si="78"/>
        <v>31.22468122</v>
      </c>
      <c r="V620" s="103">
        <f>IF(G620="","",6.1078*(10^(((7.5*G620)/(237.3+G620)))))</f>
        <v>36.92425667</v>
      </c>
      <c r="W620" s="103">
        <f>IF(V620="","",(U620/V620)*100)</f>
        <v>84.56414301</v>
      </c>
      <c r="X620" s="103">
        <f>O618+L620-N620</f>
        <v>7.17</v>
      </c>
      <c r="Y620" s="91"/>
      <c r="Z620" s="92">
        <v>1.0</v>
      </c>
      <c r="AA620" s="92">
        <v>1.0</v>
      </c>
      <c r="AB620" s="92">
        <v>2.0</v>
      </c>
      <c r="AC620" s="93">
        <v>2.0</v>
      </c>
      <c r="AD620" s="88" t="s">
        <v>321</v>
      </c>
    </row>
    <row r="621" ht="15.75" customHeight="1">
      <c r="A621" s="4" t="s">
        <v>60</v>
      </c>
      <c r="B621" s="29">
        <v>44871.0</v>
      </c>
      <c r="C621" s="3">
        <v>0.625</v>
      </c>
      <c r="D621" s="74">
        <v>0.75</v>
      </c>
      <c r="E621" s="75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7"/>
      <c r="Q621" s="78"/>
      <c r="R621" s="79"/>
      <c r="S621" s="79"/>
      <c r="T621" s="79"/>
      <c r="U621" s="103" t="str">
        <f t="shared" si="78"/>
        <v/>
      </c>
      <c r="V621" s="79"/>
      <c r="W621" s="79"/>
      <c r="X621" s="80"/>
      <c r="Y621" s="81"/>
      <c r="Z621" s="82"/>
      <c r="AA621" s="82"/>
      <c r="AB621" s="82"/>
      <c r="AC621" s="83"/>
      <c r="AD621" s="78"/>
    </row>
    <row r="622" ht="15.75" customHeight="1">
      <c r="A622" s="8" t="s">
        <v>64</v>
      </c>
      <c r="B622" s="9">
        <v>44872.0</v>
      </c>
      <c r="C622" s="10">
        <v>0.375</v>
      </c>
      <c r="D622" s="84">
        <v>0.5</v>
      </c>
      <c r="E622" s="85">
        <v>34.0</v>
      </c>
      <c r="F622" s="86">
        <v>23.3</v>
      </c>
      <c r="G622" s="86">
        <v>26.9</v>
      </c>
      <c r="H622" s="86">
        <v>25.6</v>
      </c>
      <c r="I622" s="86">
        <v>0.7</v>
      </c>
      <c r="J622" s="86" t="s">
        <v>56</v>
      </c>
      <c r="K622" s="86">
        <v>27.5</v>
      </c>
      <c r="L622" s="86">
        <v>7.25</v>
      </c>
      <c r="M622" s="86"/>
      <c r="N622" s="86">
        <v>87.24</v>
      </c>
      <c r="O622" s="86"/>
      <c r="P622" s="87"/>
      <c r="Q622" s="102">
        <f>E624</f>
        <v>31.6</v>
      </c>
      <c r="R622" s="103">
        <f>F622</f>
        <v>23.3</v>
      </c>
      <c r="S622" s="103">
        <f>(Q622+R622)/2</f>
        <v>27.45</v>
      </c>
      <c r="T622" s="103">
        <f t="shared" ref="T622:T632" si="114">IF(H622="","",6.1078*(10^(((7.5*H622)/(237.3+H622)))))</f>
        <v>32.82468122</v>
      </c>
      <c r="U622" s="103">
        <f t="shared" si="78"/>
        <v>31.78468122</v>
      </c>
      <c r="V622" s="103">
        <f t="shared" ref="V622:V632" si="115">IF(G622="","",6.1078*(10^(((7.5*G622)/(237.3+G622)))))</f>
        <v>35.44139833</v>
      </c>
      <c r="W622" s="103">
        <f t="shared" ref="W622:W632" si="116">IF(V622="","",(U622/V622)*100)</f>
        <v>89.68235655</v>
      </c>
      <c r="X622" s="103">
        <f>O620+L622-N622</f>
        <v>7.73</v>
      </c>
      <c r="Y622" s="91"/>
      <c r="Z622" s="92">
        <v>1.0</v>
      </c>
      <c r="AA622" s="92">
        <v>1.0</v>
      </c>
      <c r="AB622" s="92">
        <v>1.0</v>
      </c>
      <c r="AC622" s="93">
        <v>2.0</v>
      </c>
      <c r="AD622" s="88" t="s">
        <v>292</v>
      </c>
    </row>
    <row r="623" ht="15.75" customHeight="1">
      <c r="A623" s="4" t="s">
        <v>64</v>
      </c>
      <c r="B623" s="29">
        <v>44872.0</v>
      </c>
      <c r="C623" s="3">
        <v>0.625</v>
      </c>
      <c r="D623" s="74">
        <v>0.75</v>
      </c>
      <c r="E623" s="75">
        <v>31.6</v>
      </c>
      <c r="F623" s="76"/>
      <c r="G623" s="76">
        <v>31.2</v>
      </c>
      <c r="H623" s="76">
        <v>28.0</v>
      </c>
      <c r="I623" s="76">
        <v>0.9</v>
      </c>
      <c r="J623" s="76" t="s">
        <v>56</v>
      </c>
      <c r="K623" s="76">
        <v>26.1</v>
      </c>
      <c r="L623" s="76"/>
      <c r="M623" s="76"/>
      <c r="N623" s="76"/>
      <c r="O623" s="76"/>
      <c r="P623" s="77"/>
      <c r="Q623" s="78"/>
      <c r="R623" s="79"/>
      <c r="S623" s="79"/>
      <c r="T623" s="103">
        <f t="shared" si="114"/>
        <v>37.79562539</v>
      </c>
      <c r="U623" s="103">
        <f t="shared" si="78"/>
        <v>35.23562539</v>
      </c>
      <c r="V623" s="103">
        <f t="shared" si="115"/>
        <v>45.43527778</v>
      </c>
      <c r="W623" s="103">
        <f t="shared" si="116"/>
        <v>77.55124898</v>
      </c>
      <c r="X623" s="80"/>
      <c r="Y623" s="81"/>
      <c r="Z623" s="82">
        <v>1.0</v>
      </c>
      <c r="AA623" s="82">
        <v>1.0</v>
      </c>
      <c r="AB623" s="82">
        <v>2.0</v>
      </c>
      <c r="AC623" s="83">
        <v>2.0</v>
      </c>
      <c r="AD623" s="78" t="s">
        <v>421</v>
      </c>
    </row>
    <row r="624" ht="15.75" customHeight="1">
      <c r="A624" s="8" t="s">
        <v>68</v>
      </c>
      <c r="B624" s="9">
        <v>44873.0</v>
      </c>
      <c r="C624" s="10">
        <v>0.375</v>
      </c>
      <c r="D624" s="84">
        <v>0.5</v>
      </c>
      <c r="E624" s="85">
        <v>31.6</v>
      </c>
      <c r="F624" s="86">
        <v>23.8</v>
      </c>
      <c r="G624" s="86">
        <v>24.2</v>
      </c>
      <c r="H624" s="86">
        <v>24.0</v>
      </c>
      <c r="I624" s="86">
        <v>1.3</v>
      </c>
      <c r="J624" s="86" t="s">
        <v>74</v>
      </c>
      <c r="K624" s="86">
        <v>26.3</v>
      </c>
      <c r="L624" s="86">
        <v>24.0</v>
      </c>
      <c r="M624" s="86"/>
      <c r="N624" s="86">
        <v>100.0</v>
      </c>
      <c r="O624" s="86">
        <v>79.18</v>
      </c>
      <c r="P624" s="87"/>
      <c r="Q624" s="102">
        <f>E626</f>
        <v>29.4</v>
      </c>
      <c r="R624" s="103">
        <f>F624</f>
        <v>23.8</v>
      </c>
      <c r="S624" s="103">
        <f>(Q624+R624)/2</f>
        <v>26.6</v>
      </c>
      <c r="T624" s="103">
        <f t="shared" si="114"/>
        <v>29.83652107</v>
      </c>
      <c r="U624" s="103">
        <f t="shared" si="78"/>
        <v>29.67652107</v>
      </c>
      <c r="V624" s="103">
        <f t="shared" si="115"/>
        <v>30.19655962</v>
      </c>
      <c r="W624" s="103">
        <f t="shared" si="116"/>
        <v>98.27782184</v>
      </c>
      <c r="X624" s="103">
        <f>N622+L624-N624</f>
        <v>11.24</v>
      </c>
      <c r="Y624" s="91"/>
      <c r="Z624" s="92">
        <v>2.0</v>
      </c>
      <c r="AA624" s="92">
        <v>1.0</v>
      </c>
      <c r="AB624" s="92">
        <v>1.0</v>
      </c>
      <c r="AC624" s="93">
        <v>3.0</v>
      </c>
      <c r="AD624" s="88" t="s">
        <v>321</v>
      </c>
    </row>
    <row r="625" ht="15.75" customHeight="1">
      <c r="A625" s="4" t="s">
        <v>68</v>
      </c>
      <c r="B625" s="29">
        <v>44873.0</v>
      </c>
      <c r="C625" s="3">
        <v>0.625</v>
      </c>
      <c r="D625" s="74">
        <v>0.75</v>
      </c>
      <c r="E625" s="75">
        <v>24.0</v>
      </c>
      <c r="F625" s="76"/>
      <c r="G625" s="76">
        <v>23.8</v>
      </c>
      <c r="H625" s="76">
        <v>23.2</v>
      </c>
      <c r="I625" s="76">
        <v>0.9</v>
      </c>
      <c r="J625" s="76" t="s">
        <v>81</v>
      </c>
      <c r="K625" s="76">
        <v>23.7</v>
      </c>
      <c r="L625" s="76"/>
      <c r="M625" s="76"/>
      <c r="N625" s="76"/>
      <c r="O625" s="76"/>
      <c r="P625" s="77"/>
      <c r="Q625" s="78"/>
      <c r="R625" s="79"/>
      <c r="S625" s="79"/>
      <c r="T625" s="103">
        <f t="shared" si="114"/>
        <v>28.43354863</v>
      </c>
      <c r="U625" s="103">
        <f t="shared" si="78"/>
        <v>27.95354863</v>
      </c>
      <c r="V625" s="103">
        <f t="shared" si="115"/>
        <v>29.48023358</v>
      </c>
      <c r="W625" s="103">
        <f t="shared" si="116"/>
        <v>94.8213268</v>
      </c>
      <c r="X625" s="80"/>
      <c r="Y625" s="81"/>
      <c r="Z625" s="82">
        <v>2.0</v>
      </c>
      <c r="AA625" s="82">
        <v>1.0</v>
      </c>
      <c r="AB625" s="82">
        <v>1.0</v>
      </c>
      <c r="AC625" s="83">
        <v>3.0</v>
      </c>
      <c r="AD625" s="78" t="s">
        <v>392</v>
      </c>
    </row>
    <row r="626" ht="15.75" customHeight="1">
      <c r="A626" s="8" t="s">
        <v>38</v>
      </c>
      <c r="B626" s="9">
        <v>44874.0</v>
      </c>
      <c r="C626" s="10">
        <v>0.375</v>
      </c>
      <c r="D626" s="84">
        <v>0.5</v>
      </c>
      <c r="E626" s="85">
        <v>29.4</v>
      </c>
      <c r="F626" s="86">
        <v>22.4</v>
      </c>
      <c r="G626" s="86">
        <v>28.2</v>
      </c>
      <c r="H626" s="86">
        <v>25.8</v>
      </c>
      <c r="I626" s="86">
        <v>1.8</v>
      </c>
      <c r="J626" s="86" t="s">
        <v>81</v>
      </c>
      <c r="K626" s="86">
        <v>25.8</v>
      </c>
      <c r="L626" s="86">
        <v>38.25</v>
      </c>
      <c r="M626" s="86"/>
      <c r="N626" s="86">
        <v>100.0</v>
      </c>
      <c r="O626" s="86">
        <v>71.46</v>
      </c>
      <c r="P626" s="87"/>
      <c r="Q626" s="102">
        <f>E628</f>
        <v>34.4</v>
      </c>
      <c r="R626" s="103">
        <f>F626</f>
        <v>22.4</v>
      </c>
      <c r="S626" s="103">
        <f>(Q626+R626)/2</f>
        <v>28.4</v>
      </c>
      <c r="T626" s="103">
        <f t="shared" si="114"/>
        <v>33.21594473</v>
      </c>
      <c r="U626" s="103">
        <f t="shared" si="78"/>
        <v>31.29594473</v>
      </c>
      <c r="V626" s="103">
        <f t="shared" si="115"/>
        <v>38.23798312</v>
      </c>
      <c r="W626" s="103">
        <f t="shared" si="116"/>
        <v>81.8451764</v>
      </c>
      <c r="X626" s="103">
        <f>O624+L626-N626</f>
        <v>17.43</v>
      </c>
      <c r="Y626" s="91"/>
      <c r="Z626" s="92">
        <v>1.0</v>
      </c>
      <c r="AA626" s="92">
        <v>1.0</v>
      </c>
      <c r="AB626" s="92">
        <v>1.0</v>
      </c>
      <c r="AC626" s="93">
        <v>1.0</v>
      </c>
      <c r="AD626" s="88" t="s">
        <v>422</v>
      </c>
    </row>
    <row r="627" ht="15.75" customHeight="1">
      <c r="A627" s="4" t="s">
        <v>38</v>
      </c>
      <c r="B627" s="29">
        <v>44874.0</v>
      </c>
      <c r="C627" s="3">
        <v>0.625</v>
      </c>
      <c r="D627" s="74">
        <v>0.75</v>
      </c>
      <c r="E627" s="75">
        <v>33.4</v>
      </c>
      <c r="F627" s="76"/>
      <c r="G627" s="76">
        <v>32.8</v>
      </c>
      <c r="H627" s="76">
        <v>28.0</v>
      </c>
      <c r="I627" s="76">
        <v>1.6</v>
      </c>
      <c r="J627" s="76" t="s">
        <v>81</v>
      </c>
      <c r="K627" s="76">
        <v>26.7</v>
      </c>
      <c r="L627" s="76"/>
      <c r="M627" s="76"/>
      <c r="N627" s="76"/>
      <c r="O627" s="76"/>
      <c r="P627" s="77"/>
      <c r="Q627" s="78"/>
      <c r="R627" s="79"/>
      <c r="S627" s="79"/>
      <c r="T627" s="103">
        <f t="shared" si="114"/>
        <v>37.79562539</v>
      </c>
      <c r="U627" s="103">
        <f t="shared" si="78"/>
        <v>33.95562539</v>
      </c>
      <c r="V627" s="103">
        <f t="shared" si="115"/>
        <v>49.73459608</v>
      </c>
      <c r="W627" s="103">
        <f t="shared" si="116"/>
        <v>68.27365269</v>
      </c>
      <c r="X627" s="80"/>
      <c r="Y627" s="81"/>
      <c r="Z627" s="82">
        <v>1.0</v>
      </c>
      <c r="AA627" s="82">
        <v>1.0</v>
      </c>
      <c r="AB627" s="82">
        <v>2.0</v>
      </c>
      <c r="AC627" s="83">
        <v>2.0</v>
      </c>
      <c r="AD627" s="78" t="s">
        <v>392</v>
      </c>
    </row>
    <row r="628" ht="15.75" customHeight="1">
      <c r="A628" s="8" t="s">
        <v>48</v>
      </c>
      <c r="B628" s="9">
        <v>44875.0</v>
      </c>
      <c r="C628" s="10">
        <v>0.375</v>
      </c>
      <c r="D628" s="84">
        <v>0.5</v>
      </c>
      <c r="E628" s="85">
        <v>34.4</v>
      </c>
      <c r="F628" s="86">
        <v>20.6</v>
      </c>
      <c r="G628" s="86">
        <v>29.2</v>
      </c>
      <c r="H628" s="86">
        <v>26.0</v>
      </c>
      <c r="I628" s="86">
        <v>3.8</v>
      </c>
      <c r="J628" s="86" t="s">
        <v>81</v>
      </c>
      <c r="K628" s="86">
        <v>26.0</v>
      </c>
      <c r="L628" s="86">
        <v>2.25</v>
      </c>
      <c r="M628" s="86"/>
      <c r="N628" s="86">
        <v>69.84</v>
      </c>
      <c r="O628" s="86"/>
      <c r="P628" s="87"/>
      <c r="Q628" s="102">
        <f>E630</f>
        <v>34.6</v>
      </c>
      <c r="R628" s="103">
        <f>F628</f>
        <v>20.6</v>
      </c>
      <c r="S628" s="103">
        <f>(Q628+R628)/2</f>
        <v>27.6</v>
      </c>
      <c r="T628" s="103">
        <f t="shared" si="114"/>
        <v>33.61126698</v>
      </c>
      <c r="U628" s="103">
        <f t="shared" si="78"/>
        <v>31.05126698</v>
      </c>
      <c r="V628" s="103">
        <f t="shared" si="115"/>
        <v>40.51803823</v>
      </c>
      <c r="W628" s="103">
        <f t="shared" si="116"/>
        <v>76.63566238</v>
      </c>
      <c r="X628" s="103">
        <f>O626+L628-N628</f>
        <v>3.87</v>
      </c>
      <c r="Y628" s="91"/>
      <c r="Z628" s="92">
        <v>1.0</v>
      </c>
      <c r="AA628" s="92">
        <v>1.0</v>
      </c>
      <c r="AB628" s="92">
        <v>2.0</v>
      </c>
      <c r="AC628" s="93">
        <v>2.0</v>
      </c>
      <c r="AD628" s="88" t="s">
        <v>289</v>
      </c>
    </row>
    <row r="629" ht="15.75" customHeight="1">
      <c r="A629" s="4" t="s">
        <v>48</v>
      </c>
      <c r="B629" s="29">
        <v>44875.0</v>
      </c>
      <c r="C629" s="3">
        <v>0.625</v>
      </c>
      <c r="D629" s="74">
        <v>0.75</v>
      </c>
      <c r="E629" s="75">
        <v>34.6</v>
      </c>
      <c r="F629" s="76"/>
      <c r="G629" s="76">
        <v>33.2</v>
      </c>
      <c r="H629" s="76">
        <v>29.2</v>
      </c>
      <c r="I629" s="76">
        <v>1.6</v>
      </c>
      <c r="J629" s="76" t="s">
        <v>70</v>
      </c>
      <c r="K629" s="76">
        <v>27.2</v>
      </c>
      <c r="L629" s="76">
        <v>1.6</v>
      </c>
      <c r="M629" s="76"/>
      <c r="N629" s="76"/>
      <c r="O629" s="76"/>
      <c r="P629" s="77"/>
      <c r="Q629" s="78"/>
      <c r="R629" s="79"/>
      <c r="S629" s="79"/>
      <c r="T629" s="103">
        <f t="shared" si="114"/>
        <v>40.51803823</v>
      </c>
      <c r="U629" s="103">
        <f t="shared" si="78"/>
        <v>37.31803823</v>
      </c>
      <c r="V629" s="103">
        <f t="shared" si="115"/>
        <v>50.86304633</v>
      </c>
      <c r="W629" s="103">
        <f t="shared" si="116"/>
        <v>73.36964835</v>
      </c>
      <c r="X629" s="80"/>
      <c r="Y629" s="81"/>
      <c r="Z629" s="82">
        <v>1.0</v>
      </c>
      <c r="AA629" s="82">
        <v>1.0</v>
      </c>
      <c r="AB629" s="82">
        <v>1.0</v>
      </c>
      <c r="AC629" s="83">
        <v>2.0</v>
      </c>
      <c r="AD629" s="78" t="s">
        <v>320</v>
      </c>
    </row>
    <row r="630" ht="15.75" customHeight="1">
      <c r="A630" s="8" t="s">
        <v>53</v>
      </c>
      <c r="B630" s="9">
        <v>44876.0</v>
      </c>
      <c r="C630" s="10">
        <v>0.375</v>
      </c>
      <c r="D630" s="84">
        <v>0.5</v>
      </c>
      <c r="E630" s="85">
        <v>34.6</v>
      </c>
      <c r="F630" s="86">
        <v>22.6</v>
      </c>
      <c r="G630" s="86">
        <v>29.6</v>
      </c>
      <c r="H630" s="86">
        <v>27.0</v>
      </c>
      <c r="I630" s="86">
        <v>1.5</v>
      </c>
      <c r="J630" s="86" t="s">
        <v>81</v>
      </c>
      <c r="K630" s="86">
        <v>28.2</v>
      </c>
      <c r="L630" s="86">
        <v>0.0</v>
      </c>
      <c r="M630" s="86"/>
      <c r="N630" s="86">
        <v>64.04</v>
      </c>
      <c r="O630" s="86"/>
      <c r="P630" s="87"/>
      <c r="Q630" s="102">
        <f>E632</f>
        <v>34.2</v>
      </c>
      <c r="R630" s="103">
        <f>F630</f>
        <v>22.6</v>
      </c>
      <c r="S630" s="103">
        <f>(Q630+R630)/2</f>
        <v>28.4</v>
      </c>
      <c r="T630" s="103">
        <f t="shared" si="114"/>
        <v>35.65000614</v>
      </c>
      <c r="U630" s="103">
        <f t="shared" si="78"/>
        <v>33.57000614</v>
      </c>
      <c r="V630" s="103">
        <f t="shared" si="115"/>
        <v>41.46264535</v>
      </c>
      <c r="W630" s="103">
        <f t="shared" si="116"/>
        <v>80.96445815</v>
      </c>
      <c r="X630" s="103">
        <f>N628+L630-N630</f>
        <v>5.8</v>
      </c>
      <c r="Y630" s="91"/>
      <c r="Z630" s="92">
        <v>1.0</v>
      </c>
      <c r="AA630" s="92">
        <v>1.0</v>
      </c>
      <c r="AB630" s="92">
        <v>1.0</v>
      </c>
      <c r="AC630" s="93">
        <v>2.0</v>
      </c>
      <c r="AD630" s="88" t="s">
        <v>292</v>
      </c>
    </row>
    <row r="631" ht="15.75" customHeight="1">
      <c r="A631" s="4" t="s">
        <v>53</v>
      </c>
      <c r="B631" s="29">
        <v>44876.0</v>
      </c>
      <c r="C631" s="3">
        <v>0.625</v>
      </c>
      <c r="D631" s="74">
        <v>0.75</v>
      </c>
      <c r="E631" s="75">
        <v>34.2</v>
      </c>
      <c r="F631" s="76"/>
      <c r="G631" s="76">
        <v>32.6</v>
      </c>
      <c r="H631" s="76">
        <v>28.6</v>
      </c>
      <c r="I631" s="76">
        <v>1.6</v>
      </c>
      <c r="J631" s="76" t="s">
        <v>225</v>
      </c>
      <c r="K631" s="76">
        <v>27.2</v>
      </c>
      <c r="L631" s="76"/>
      <c r="M631" s="76"/>
      <c r="N631" s="76"/>
      <c r="O631" s="76"/>
      <c r="P631" s="77"/>
      <c r="Q631" s="78"/>
      <c r="R631" s="79"/>
      <c r="S631" s="79"/>
      <c r="T631" s="103">
        <f t="shared" si="114"/>
        <v>39.13623594</v>
      </c>
      <c r="U631" s="103">
        <f t="shared" si="78"/>
        <v>35.93623594</v>
      </c>
      <c r="V631" s="103">
        <f t="shared" si="115"/>
        <v>49.17856797</v>
      </c>
      <c r="W631" s="103">
        <f t="shared" si="116"/>
        <v>73.07296129</v>
      </c>
      <c r="X631" s="80"/>
      <c r="Y631" s="81"/>
      <c r="Z631" s="82">
        <v>1.0</v>
      </c>
      <c r="AA631" s="82">
        <v>1.0</v>
      </c>
      <c r="AB631" s="82">
        <v>2.0</v>
      </c>
      <c r="AC631" s="83">
        <v>2.0</v>
      </c>
      <c r="AD631" s="78" t="s">
        <v>283</v>
      </c>
    </row>
    <row r="632" ht="15.75" customHeight="1">
      <c r="A632" s="8" t="s">
        <v>58</v>
      </c>
      <c r="B632" s="9">
        <v>44877.0</v>
      </c>
      <c r="C632" s="10">
        <v>0.375</v>
      </c>
      <c r="D632" s="84">
        <v>0.5</v>
      </c>
      <c r="E632" s="85">
        <v>34.2</v>
      </c>
      <c r="F632" s="86">
        <v>22.6</v>
      </c>
      <c r="G632" s="86">
        <v>30.0</v>
      </c>
      <c r="H632" s="86">
        <v>26.8</v>
      </c>
      <c r="I632" s="86">
        <v>1.5</v>
      </c>
      <c r="J632" s="86" t="s">
        <v>81</v>
      </c>
      <c r="K632" s="86">
        <v>28.1</v>
      </c>
      <c r="L632" s="86">
        <v>0.0</v>
      </c>
      <c r="M632" s="86"/>
      <c r="N632" s="86">
        <v>58.04</v>
      </c>
      <c r="O632" s="86">
        <v>85.6</v>
      </c>
      <c r="P632" s="87"/>
      <c r="Q632" s="102">
        <f>E634</f>
        <v>35.2</v>
      </c>
      <c r="R632" s="103">
        <f>F632</f>
        <v>22.6</v>
      </c>
      <c r="S632" s="103">
        <f>(Q632+R632)/2</f>
        <v>28.9</v>
      </c>
      <c r="T632" s="103">
        <f t="shared" si="114"/>
        <v>35.23385461</v>
      </c>
      <c r="U632" s="103">
        <f t="shared" si="78"/>
        <v>32.67385461</v>
      </c>
      <c r="V632" s="103">
        <f t="shared" si="115"/>
        <v>42.42634795</v>
      </c>
      <c r="W632" s="103">
        <f t="shared" si="116"/>
        <v>77.01312083</v>
      </c>
      <c r="X632" s="103">
        <f>N630+L632-N632</f>
        <v>6</v>
      </c>
      <c r="Y632" s="91"/>
      <c r="Z632" s="92">
        <v>1.0</v>
      </c>
      <c r="AA632" s="92">
        <v>1.0</v>
      </c>
      <c r="AB632" s="92">
        <v>3.0</v>
      </c>
      <c r="AC632" s="93">
        <v>2.0</v>
      </c>
      <c r="AD632" s="88" t="s">
        <v>321</v>
      </c>
    </row>
    <row r="633" ht="15.75" customHeight="1">
      <c r="A633" s="4" t="s">
        <v>58</v>
      </c>
      <c r="B633" s="29">
        <v>44877.0</v>
      </c>
      <c r="C633" s="3">
        <v>0.625</v>
      </c>
      <c r="D633" s="74">
        <v>0.75</v>
      </c>
      <c r="E633" s="75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7"/>
      <c r="Q633" s="78"/>
      <c r="R633" s="79"/>
      <c r="S633" s="79"/>
      <c r="T633" s="79"/>
      <c r="U633" s="103" t="str">
        <f t="shared" si="78"/>
        <v/>
      </c>
      <c r="V633" s="79"/>
      <c r="W633" s="79"/>
      <c r="X633" s="80"/>
      <c r="Y633" s="81"/>
      <c r="Z633" s="82"/>
      <c r="AA633" s="82"/>
      <c r="AB633" s="82"/>
      <c r="AC633" s="83"/>
      <c r="AD633" s="78"/>
    </row>
    <row r="634" ht="15.75" customHeight="1">
      <c r="A634" s="8" t="s">
        <v>60</v>
      </c>
      <c r="B634" s="9">
        <v>44878.0</v>
      </c>
      <c r="C634" s="10">
        <v>0.375</v>
      </c>
      <c r="D634" s="84">
        <v>0.5</v>
      </c>
      <c r="E634" s="85">
        <v>35.2</v>
      </c>
      <c r="F634" s="86">
        <v>23.8</v>
      </c>
      <c r="G634" s="86">
        <v>27.8</v>
      </c>
      <c r="H634" s="86">
        <v>26.2</v>
      </c>
      <c r="I634" s="86">
        <v>1.4</v>
      </c>
      <c r="J634" s="86" t="s">
        <v>81</v>
      </c>
      <c r="K634" s="86">
        <v>27.6</v>
      </c>
      <c r="L634" s="86">
        <v>0.25</v>
      </c>
      <c r="M634" s="86"/>
      <c r="N634" s="86">
        <v>81.46</v>
      </c>
      <c r="O634" s="86"/>
      <c r="P634" s="87"/>
      <c r="Q634" s="102">
        <f>E636</f>
        <v>33.2</v>
      </c>
      <c r="R634" s="103">
        <f>F634</f>
        <v>23.8</v>
      </c>
      <c r="S634" s="103">
        <f>(Q634+R634)/2</f>
        <v>28.5</v>
      </c>
      <c r="T634" s="103">
        <f>IF(H634="","",6.1078*(10^(((7.5*H634)/(237.3+H634)))))</f>
        <v>34.01068335</v>
      </c>
      <c r="U634" s="103">
        <f t="shared" si="78"/>
        <v>32.73068335</v>
      </c>
      <c r="V634" s="103">
        <f>IF(G634="","",6.1078*(10^(((7.5*G634)/(237.3+G634)))))</f>
        <v>37.3577292</v>
      </c>
      <c r="W634" s="103">
        <f>IF(V634="","",(U634/V634)*100)</f>
        <v>87.6142208</v>
      </c>
      <c r="X634" s="103">
        <f>O632+L634-N634</f>
        <v>4.39</v>
      </c>
      <c r="Y634" s="91"/>
      <c r="Z634" s="92">
        <v>1.0</v>
      </c>
      <c r="AA634" s="92">
        <v>1.0</v>
      </c>
      <c r="AB634" s="92">
        <v>3.0</v>
      </c>
      <c r="AC634" s="93">
        <v>2.0</v>
      </c>
      <c r="AD634" s="88" t="s">
        <v>321</v>
      </c>
    </row>
    <row r="635" ht="15.75" customHeight="1">
      <c r="A635" s="4" t="s">
        <v>60</v>
      </c>
      <c r="B635" s="29">
        <v>44878.0</v>
      </c>
      <c r="C635" s="3">
        <v>0.625</v>
      </c>
      <c r="D635" s="74">
        <v>0.75</v>
      </c>
      <c r="E635" s="75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7"/>
      <c r="Q635" s="78"/>
      <c r="R635" s="79"/>
      <c r="S635" s="79"/>
      <c r="T635" s="79"/>
      <c r="U635" s="103" t="str">
        <f t="shared" si="78"/>
        <v/>
      </c>
      <c r="V635" s="79"/>
      <c r="W635" s="79"/>
      <c r="X635" s="80"/>
      <c r="Y635" s="81"/>
      <c r="Z635" s="82"/>
      <c r="AA635" s="82"/>
      <c r="AB635" s="82"/>
      <c r="AC635" s="83"/>
      <c r="AD635" s="78"/>
    </row>
    <row r="636" ht="15.75" customHeight="1">
      <c r="A636" s="8" t="s">
        <v>64</v>
      </c>
      <c r="B636" s="9">
        <v>44879.0</v>
      </c>
      <c r="C636" s="10">
        <v>0.375</v>
      </c>
      <c r="D636" s="84">
        <v>0.5</v>
      </c>
      <c r="E636" s="85">
        <v>33.2</v>
      </c>
      <c r="F636" s="86">
        <v>23.4</v>
      </c>
      <c r="G636" s="86">
        <v>28.8</v>
      </c>
      <c r="H636" s="86">
        <v>26.6</v>
      </c>
      <c r="I636" s="86">
        <v>2.6</v>
      </c>
      <c r="J636" s="86" t="s">
        <v>70</v>
      </c>
      <c r="K636" s="86">
        <v>26.5</v>
      </c>
      <c r="L636" s="86">
        <v>0.0</v>
      </c>
      <c r="M636" s="86"/>
      <c r="N636" s="86">
        <v>74.91</v>
      </c>
      <c r="O636" s="86"/>
      <c r="P636" s="87"/>
      <c r="Q636" s="102">
        <f>E638</f>
        <v>34.2</v>
      </c>
      <c r="R636" s="103">
        <f>F636</f>
        <v>23.4</v>
      </c>
      <c r="S636" s="103">
        <f>(Q636+R636)/2</f>
        <v>28.8</v>
      </c>
      <c r="T636" s="103">
        <f t="shared" ref="T636:T646" si="117">IF(H636="","",6.1078*(10^(((7.5*H636)/(237.3+H636)))))</f>
        <v>34.82194116</v>
      </c>
      <c r="U636" s="103">
        <f t="shared" si="78"/>
        <v>33.06194116</v>
      </c>
      <c r="V636" s="103">
        <f t="shared" ref="V636:V646" si="118">IF(G636="","",6.1078*(10^(((7.5*G636)/(237.3+G636)))))</f>
        <v>39.59220806</v>
      </c>
      <c r="W636" s="103">
        <f t="shared" ref="W636:W646" si="119">IF(V636="","",(U636/V636)*100)</f>
        <v>83.5061816</v>
      </c>
      <c r="X636" s="103">
        <f>N634+L636-N636</f>
        <v>6.55</v>
      </c>
      <c r="Y636" s="91"/>
      <c r="Z636" s="92">
        <v>1.0</v>
      </c>
      <c r="AA636" s="92">
        <v>1.0</v>
      </c>
      <c r="AB636" s="92">
        <v>3.0</v>
      </c>
      <c r="AC636" s="93">
        <v>2.0</v>
      </c>
      <c r="AD636" s="88" t="s">
        <v>320</v>
      </c>
    </row>
    <row r="637" ht="15.75" customHeight="1">
      <c r="A637" s="4" t="s">
        <v>64</v>
      </c>
      <c r="B637" s="29">
        <v>44879.0</v>
      </c>
      <c r="C637" s="3">
        <v>0.625</v>
      </c>
      <c r="D637" s="74">
        <v>0.75</v>
      </c>
      <c r="E637" s="75">
        <v>34.2</v>
      </c>
      <c r="F637" s="76"/>
      <c r="G637" s="76">
        <v>33.0</v>
      </c>
      <c r="H637" s="76">
        <v>29.2</v>
      </c>
      <c r="I637" s="76">
        <v>1.5</v>
      </c>
      <c r="J637" s="76" t="s">
        <v>74</v>
      </c>
      <c r="K637" s="76">
        <v>28.8</v>
      </c>
      <c r="L637" s="76"/>
      <c r="M637" s="76"/>
      <c r="N637" s="76"/>
      <c r="O637" s="76"/>
      <c r="P637" s="77"/>
      <c r="Q637" s="78"/>
      <c r="R637" s="79"/>
      <c r="S637" s="79"/>
      <c r="T637" s="103">
        <f t="shared" si="117"/>
        <v>40.51803823</v>
      </c>
      <c r="U637" s="103">
        <f t="shared" si="78"/>
        <v>37.47803823</v>
      </c>
      <c r="V637" s="103">
        <f t="shared" si="118"/>
        <v>50.29607399</v>
      </c>
      <c r="W637" s="103">
        <f t="shared" si="119"/>
        <v>74.51483835</v>
      </c>
      <c r="X637" s="80"/>
      <c r="Y637" s="81"/>
      <c r="Z637" s="82">
        <v>1.0</v>
      </c>
      <c r="AA637" s="82">
        <v>1.0</v>
      </c>
      <c r="AB637" s="82">
        <v>1.0</v>
      </c>
      <c r="AC637" s="83">
        <v>2.0</v>
      </c>
      <c r="AD637" s="78" t="s">
        <v>321</v>
      </c>
    </row>
    <row r="638" ht="15.75" customHeight="1">
      <c r="A638" s="8" t="s">
        <v>68</v>
      </c>
      <c r="B638" s="9">
        <v>44880.0</v>
      </c>
      <c r="C638" s="10">
        <v>0.375</v>
      </c>
      <c r="D638" s="84">
        <v>0.5</v>
      </c>
      <c r="E638" s="85">
        <v>34.2</v>
      </c>
      <c r="F638" s="86">
        <v>24.2</v>
      </c>
      <c r="G638" s="86">
        <v>28.8</v>
      </c>
      <c r="H638" s="86">
        <v>26.2</v>
      </c>
      <c r="I638" s="86">
        <v>3.0</v>
      </c>
      <c r="J638" s="86" t="s">
        <v>61</v>
      </c>
      <c r="K638" s="86">
        <v>28.4</v>
      </c>
      <c r="L638" s="86">
        <v>0.0</v>
      </c>
      <c r="M638" s="86"/>
      <c r="N638" s="86">
        <v>71.6</v>
      </c>
      <c r="O638" s="86"/>
      <c r="P638" s="87"/>
      <c r="Q638" s="102">
        <f>E640</f>
        <v>35.2</v>
      </c>
      <c r="R638" s="103">
        <f>F638</f>
        <v>24.2</v>
      </c>
      <c r="S638" s="103">
        <f>(Q638+R638)/2</f>
        <v>29.7</v>
      </c>
      <c r="T638" s="103">
        <f t="shared" si="117"/>
        <v>34.01068335</v>
      </c>
      <c r="U638" s="103">
        <f t="shared" si="78"/>
        <v>31.93068335</v>
      </c>
      <c r="V638" s="103">
        <f t="shared" si="118"/>
        <v>39.59220806</v>
      </c>
      <c r="W638" s="103">
        <f t="shared" si="119"/>
        <v>80.64890773</v>
      </c>
      <c r="X638" s="103">
        <f>N636+L638-N638</f>
        <v>3.31</v>
      </c>
      <c r="Y638" s="91"/>
      <c r="Z638" s="92">
        <v>1.0</v>
      </c>
      <c r="AA638" s="92">
        <v>1.0</v>
      </c>
      <c r="AB638" s="92">
        <v>1.0</v>
      </c>
      <c r="AC638" s="93">
        <v>2.0</v>
      </c>
      <c r="AD638" s="88" t="s">
        <v>313</v>
      </c>
    </row>
    <row r="639" ht="15.75" customHeight="1">
      <c r="A639" s="4" t="s">
        <v>68</v>
      </c>
      <c r="B639" s="29">
        <v>44880.0</v>
      </c>
      <c r="C639" s="3">
        <v>0.625</v>
      </c>
      <c r="D639" s="74">
        <v>0.75</v>
      </c>
      <c r="E639" s="75">
        <v>34.0</v>
      </c>
      <c r="F639" s="76"/>
      <c r="G639" s="76">
        <v>33.4</v>
      </c>
      <c r="H639" s="76">
        <v>28.6</v>
      </c>
      <c r="I639" s="76">
        <v>1.9</v>
      </c>
      <c r="J639" s="76" t="s">
        <v>81</v>
      </c>
      <c r="K639" s="76">
        <v>29.6</v>
      </c>
      <c r="L639" s="76"/>
      <c r="M639" s="76"/>
      <c r="N639" s="76"/>
      <c r="O639" s="76"/>
      <c r="P639" s="77"/>
      <c r="Q639" s="78"/>
      <c r="R639" s="79"/>
      <c r="S639" s="79"/>
      <c r="T639" s="103">
        <f t="shared" si="117"/>
        <v>39.13623594</v>
      </c>
      <c r="U639" s="103">
        <f t="shared" si="78"/>
        <v>35.29623594</v>
      </c>
      <c r="V639" s="103">
        <f t="shared" si="118"/>
        <v>51.43555799</v>
      </c>
      <c r="W639" s="103">
        <f t="shared" si="119"/>
        <v>68.62224756</v>
      </c>
      <c r="X639" s="80"/>
      <c r="Y639" s="81"/>
      <c r="Z639" s="82">
        <v>1.0</v>
      </c>
      <c r="AA639" s="82">
        <v>1.0</v>
      </c>
      <c r="AB639" s="82">
        <v>2.0</v>
      </c>
      <c r="AC639" s="83">
        <v>2.0</v>
      </c>
      <c r="AD639" s="78" t="s">
        <v>321</v>
      </c>
    </row>
    <row r="640" ht="15.75" customHeight="1">
      <c r="A640" s="8" t="s">
        <v>38</v>
      </c>
      <c r="B640" s="9">
        <v>44881.0</v>
      </c>
      <c r="C640" s="10">
        <v>0.375</v>
      </c>
      <c r="D640" s="84">
        <v>0.5</v>
      </c>
      <c r="E640" s="85">
        <v>35.2</v>
      </c>
      <c r="F640" s="86">
        <v>22.2</v>
      </c>
      <c r="G640" s="86">
        <v>29.0</v>
      </c>
      <c r="H640" s="86">
        <v>26.2</v>
      </c>
      <c r="I640" s="86">
        <v>1.3</v>
      </c>
      <c r="J640" s="86" t="s">
        <v>54</v>
      </c>
      <c r="K640" s="86">
        <v>28.5</v>
      </c>
      <c r="L640" s="86">
        <v>0.0</v>
      </c>
      <c r="M640" s="86"/>
      <c r="N640" s="86">
        <v>65.5</v>
      </c>
      <c r="O640" s="86"/>
      <c r="P640" s="87"/>
      <c r="Q640" s="102">
        <f>E642</f>
        <v>35.8</v>
      </c>
      <c r="R640" s="103">
        <f>F640</f>
        <v>22.2</v>
      </c>
      <c r="S640" s="103">
        <f>(Q640+R640)/2</f>
        <v>29</v>
      </c>
      <c r="T640" s="103">
        <f t="shared" si="117"/>
        <v>34.01068335</v>
      </c>
      <c r="U640" s="103">
        <f t="shared" si="78"/>
        <v>31.77068335</v>
      </c>
      <c r="V640" s="103">
        <f t="shared" si="118"/>
        <v>40.05279577</v>
      </c>
      <c r="W640" s="103">
        <f t="shared" si="119"/>
        <v>79.3220117</v>
      </c>
      <c r="X640" s="103">
        <f>N638+L640-N640</f>
        <v>6.1</v>
      </c>
      <c r="Y640" s="91"/>
      <c r="Z640" s="92">
        <v>1.0</v>
      </c>
      <c r="AA640" s="92">
        <v>1.0</v>
      </c>
      <c r="AB640" s="92">
        <v>1.0</v>
      </c>
      <c r="AC640" s="93">
        <v>2.0</v>
      </c>
      <c r="AD640" s="88" t="s">
        <v>424</v>
      </c>
    </row>
    <row r="641" ht="15.75" customHeight="1">
      <c r="A641" s="4" t="s">
        <v>38</v>
      </c>
      <c r="B641" s="29">
        <v>44881.0</v>
      </c>
      <c r="C641" s="3">
        <v>0.625</v>
      </c>
      <c r="D641" s="74">
        <v>0.75</v>
      </c>
      <c r="E641" s="75">
        <v>35.4</v>
      </c>
      <c r="F641" s="76"/>
      <c r="G641" s="76">
        <v>34.4</v>
      </c>
      <c r="H641" s="76">
        <v>29.0</v>
      </c>
      <c r="I641" s="76">
        <v>0.1</v>
      </c>
      <c r="J641" s="76" t="s">
        <v>78</v>
      </c>
      <c r="K641" s="76">
        <v>26.4</v>
      </c>
      <c r="L641" s="76"/>
      <c r="M641" s="76"/>
      <c r="N641" s="76"/>
      <c r="O641" s="76"/>
      <c r="P641" s="77"/>
      <c r="Q641" s="78"/>
      <c r="R641" s="79"/>
      <c r="S641" s="79"/>
      <c r="T641" s="103">
        <f t="shared" si="117"/>
        <v>40.05279577</v>
      </c>
      <c r="U641" s="103">
        <f t="shared" si="78"/>
        <v>35.73279577</v>
      </c>
      <c r="V641" s="103">
        <f t="shared" si="118"/>
        <v>54.3827978</v>
      </c>
      <c r="W641" s="103">
        <f t="shared" si="119"/>
        <v>65.70606372</v>
      </c>
      <c r="X641" s="80"/>
      <c r="Y641" s="81"/>
      <c r="Z641" s="82">
        <v>1.0</v>
      </c>
      <c r="AA641" s="82">
        <v>1.0</v>
      </c>
      <c r="AB641" s="82">
        <v>1.0</v>
      </c>
      <c r="AC641" s="83">
        <v>2.0</v>
      </c>
      <c r="AD641" s="78" t="s">
        <v>425</v>
      </c>
    </row>
    <row r="642" ht="15.75" customHeight="1">
      <c r="A642" s="8" t="s">
        <v>48</v>
      </c>
      <c r="B642" s="9">
        <v>44882.0</v>
      </c>
      <c r="C642" s="10">
        <v>0.375</v>
      </c>
      <c r="D642" s="84">
        <v>0.5</v>
      </c>
      <c r="E642" s="85">
        <v>35.8</v>
      </c>
      <c r="F642" s="86">
        <v>23.0</v>
      </c>
      <c r="G642" s="86">
        <v>30.2</v>
      </c>
      <c r="H642" s="86">
        <v>27.4</v>
      </c>
      <c r="I642" s="86">
        <v>1.6</v>
      </c>
      <c r="J642" s="86" t="s">
        <v>61</v>
      </c>
      <c r="K642" s="86">
        <v>27.2</v>
      </c>
      <c r="L642" s="86">
        <v>0.0</v>
      </c>
      <c r="M642" s="86"/>
      <c r="N642" s="86">
        <v>58.3</v>
      </c>
      <c r="O642" s="86">
        <v>81.74</v>
      </c>
      <c r="P642" s="87"/>
      <c r="Q642" s="102">
        <f>E644</f>
        <v>33.2</v>
      </c>
      <c r="R642" s="103">
        <f>F642</f>
        <v>23</v>
      </c>
      <c r="S642" s="103">
        <f>(Q642+R642)/2</f>
        <v>28.1</v>
      </c>
      <c r="T642" s="103">
        <f t="shared" si="117"/>
        <v>36.49517019</v>
      </c>
      <c r="U642" s="103">
        <f t="shared" si="78"/>
        <v>34.25517019</v>
      </c>
      <c r="V642" s="103">
        <f t="shared" si="118"/>
        <v>42.91546075</v>
      </c>
      <c r="W642" s="103">
        <f t="shared" si="119"/>
        <v>79.82011514</v>
      </c>
      <c r="X642" s="103">
        <f>N640+L642-N642</f>
        <v>7.2</v>
      </c>
      <c r="Y642" s="91"/>
      <c r="Z642" s="92">
        <v>1.0</v>
      </c>
      <c r="AA642" s="92">
        <v>1.0</v>
      </c>
      <c r="AB642" s="92">
        <v>2.0</v>
      </c>
      <c r="AC642" s="93">
        <v>2.0</v>
      </c>
      <c r="AD642" s="88" t="s">
        <v>427</v>
      </c>
    </row>
    <row r="643" ht="15.75" customHeight="1">
      <c r="A643" s="4" t="s">
        <v>48</v>
      </c>
      <c r="B643" s="29">
        <v>44882.0</v>
      </c>
      <c r="C643" s="3">
        <v>0.625</v>
      </c>
      <c r="D643" s="74">
        <v>0.75</v>
      </c>
      <c r="E643" s="75">
        <v>33.4</v>
      </c>
      <c r="F643" s="76"/>
      <c r="G643" s="76">
        <v>32.6</v>
      </c>
      <c r="H643" s="76">
        <v>28.6</v>
      </c>
      <c r="I643" s="76">
        <v>2.0</v>
      </c>
      <c r="J643" s="76" t="s">
        <v>56</v>
      </c>
      <c r="K643" s="76">
        <v>29.9</v>
      </c>
      <c r="L643" s="76"/>
      <c r="M643" s="76"/>
      <c r="N643" s="76"/>
      <c r="O643" s="76"/>
      <c r="P643" s="77"/>
      <c r="Q643" s="78"/>
      <c r="R643" s="79"/>
      <c r="S643" s="79"/>
      <c r="T643" s="103">
        <f t="shared" si="117"/>
        <v>39.13623594</v>
      </c>
      <c r="U643" s="103">
        <f t="shared" si="78"/>
        <v>35.93623594</v>
      </c>
      <c r="V643" s="103">
        <f t="shared" si="118"/>
        <v>49.17856797</v>
      </c>
      <c r="W643" s="103">
        <f t="shared" si="119"/>
        <v>73.07296129</v>
      </c>
      <c r="X643" s="80"/>
      <c r="Y643" s="81"/>
      <c r="Z643" s="82">
        <v>1.0</v>
      </c>
      <c r="AA643" s="82">
        <v>1.0</v>
      </c>
      <c r="AB643" s="82">
        <v>2.0</v>
      </c>
      <c r="AC643" s="83">
        <v>2.0</v>
      </c>
      <c r="AD643" s="78" t="s">
        <v>316</v>
      </c>
    </row>
    <row r="644" ht="15.75" customHeight="1">
      <c r="A644" s="8" t="s">
        <v>53</v>
      </c>
      <c r="B644" s="9">
        <v>44883.0</v>
      </c>
      <c r="C644" s="10">
        <v>0.375</v>
      </c>
      <c r="D644" s="84">
        <v>0.5</v>
      </c>
      <c r="E644" s="85">
        <v>33.2</v>
      </c>
      <c r="F644" s="86">
        <v>24.0</v>
      </c>
      <c r="G644" s="86">
        <v>29.8</v>
      </c>
      <c r="H644" s="86">
        <v>26.8</v>
      </c>
      <c r="I644" s="86">
        <v>2.1</v>
      </c>
      <c r="J644" s="86" t="s">
        <v>61</v>
      </c>
      <c r="K644" s="86">
        <v>31.3</v>
      </c>
      <c r="L644" s="86">
        <v>0.0</v>
      </c>
      <c r="M644" s="86"/>
      <c r="N644" s="86">
        <v>76.34</v>
      </c>
      <c r="O644" s="86"/>
      <c r="P644" s="87"/>
      <c r="Q644" s="102">
        <f>E646</f>
        <v>33.4</v>
      </c>
      <c r="R644" s="103">
        <f>F644</f>
        <v>24</v>
      </c>
      <c r="S644" s="103">
        <f>(Q644+R644)/2</f>
        <v>28.7</v>
      </c>
      <c r="T644" s="103">
        <f t="shared" si="117"/>
        <v>35.23385461</v>
      </c>
      <c r="U644" s="103">
        <f t="shared" si="78"/>
        <v>32.83385461</v>
      </c>
      <c r="V644" s="103">
        <f t="shared" si="118"/>
        <v>41.94208964</v>
      </c>
      <c r="W644" s="103">
        <f t="shared" si="119"/>
        <v>78.2837834</v>
      </c>
      <c r="X644" s="103">
        <f>O642+L644-N644</f>
        <v>5.4</v>
      </c>
      <c r="Y644" s="91"/>
      <c r="Z644" s="92">
        <v>1.0</v>
      </c>
      <c r="AA644" s="92">
        <v>1.0</v>
      </c>
      <c r="AB644" s="92">
        <v>1.0</v>
      </c>
      <c r="AC644" s="93">
        <v>2.0</v>
      </c>
      <c r="AD644" s="88" t="s">
        <v>428</v>
      </c>
    </row>
    <row r="645" ht="15.75" customHeight="1">
      <c r="A645" s="4" t="s">
        <v>53</v>
      </c>
      <c r="B645" s="29">
        <v>44883.0</v>
      </c>
      <c r="C645" s="3">
        <v>0.625</v>
      </c>
      <c r="D645" s="74">
        <v>0.75</v>
      </c>
      <c r="E645" s="75">
        <v>33.4</v>
      </c>
      <c r="F645" s="76"/>
      <c r="G645" s="76">
        <v>31.4</v>
      </c>
      <c r="H645" s="76">
        <v>28.6</v>
      </c>
      <c r="I645" s="76">
        <v>0.5</v>
      </c>
      <c r="J645" s="76" t="s">
        <v>61</v>
      </c>
      <c r="K645" s="76">
        <v>28.8</v>
      </c>
      <c r="L645" s="76"/>
      <c r="M645" s="76"/>
      <c r="N645" s="76"/>
      <c r="O645" s="76"/>
      <c r="P645" s="77"/>
      <c r="Q645" s="78"/>
      <c r="R645" s="79"/>
      <c r="S645" s="79"/>
      <c r="T645" s="103">
        <f t="shared" si="117"/>
        <v>39.13623594</v>
      </c>
      <c r="U645" s="103">
        <f t="shared" si="78"/>
        <v>36.89623594</v>
      </c>
      <c r="V645" s="103">
        <f t="shared" si="118"/>
        <v>45.95438267</v>
      </c>
      <c r="W645" s="103">
        <f t="shared" si="119"/>
        <v>80.28882947</v>
      </c>
      <c r="X645" s="80"/>
      <c r="Y645" s="81"/>
      <c r="Z645" s="82">
        <v>1.0</v>
      </c>
      <c r="AA645" s="82">
        <v>1.0</v>
      </c>
      <c r="AB645" s="82">
        <v>1.0</v>
      </c>
      <c r="AC645" s="83">
        <v>3.0</v>
      </c>
      <c r="AD645" s="78" t="s">
        <v>315</v>
      </c>
    </row>
    <row r="646" ht="15.75" customHeight="1">
      <c r="A646" s="8" t="s">
        <v>58</v>
      </c>
      <c r="B646" s="9">
        <v>44884.0</v>
      </c>
      <c r="C646" s="10">
        <v>0.375</v>
      </c>
      <c r="D646" s="84">
        <v>0.5</v>
      </c>
      <c r="E646" s="85">
        <v>33.4</v>
      </c>
      <c r="F646" s="86">
        <v>24.0</v>
      </c>
      <c r="G646" s="86">
        <v>29.2</v>
      </c>
      <c r="H646" s="86">
        <v>26.2</v>
      </c>
      <c r="I646" s="86">
        <v>1.8</v>
      </c>
      <c r="J646" s="86" t="s">
        <v>78</v>
      </c>
      <c r="K646" s="86">
        <v>28.4</v>
      </c>
      <c r="L646" s="86">
        <v>0.0</v>
      </c>
      <c r="M646" s="86"/>
      <c r="N646" s="86">
        <v>71.34</v>
      </c>
      <c r="O646" s="86"/>
      <c r="P646" s="87"/>
      <c r="Q646" s="102">
        <f>E648</f>
        <v>33.2</v>
      </c>
      <c r="R646" s="103">
        <f>F646</f>
        <v>24</v>
      </c>
      <c r="S646" s="103">
        <f>(Q646+R646)/2</f>
        <v>28.6</v>
      </c>
      <c r="T646" s="103">
        <f t="shared" si="117"/>
        <v>34.01068335</v>
      </c>
      <c r="U646" s="103">
        <f t="shared" si="78"/>
        <v>31.61068335</v>
      </c>
      <c r="V646" s="103">
        <f t="shared" si="118"/>
        <v>40.51803823</v>
      </c>
      <c r="W646" s="103">
        <f t="shared" si="119"/>
        <v>78.01632243</v>
      </c>
      <c r="X646" s="103">
        <f>N644+L646-N646</f>
        <v>5</v>
      </c>
      <c r="Y646" s="91"/>
      <c r="Z646" s="92">
        <v>1.0</v>
      </c>
      <c r="AA646" s="92">
        <v>1.0</v>
      </c>
      <c r="AB646" s="92">
        <v>3.0</v>
      </c>
      <c r="AC646" s="93">
        <v>1.0</v>
      </c>
      <c r="AD646" s="88" t="s">
        <v>419</v>
      </c>
    </row>
    <row r="647" ht="15.75" customHeight="1">
      <c r="A647" s="4" t="s">
        <v>58</v>
      </c>
      <c r="B647" s="29">
        <v>44884.0</v>
      </c>
      <c r="C647" s="3">
        <v>0.625</v>
      </c>
      <c r="D647" s="74">
        <v>0.75</v>
      </c>
      <c r="E647" s="75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7"/>
      <c r="Q647" s="78"/>
      <c r="R647" s="79"/>
      <c r="S647" s="79"/>
      <c r="T647" s="79"/>
      <c r="U647" s="103" t="str">
        <f t="shared" si="78"/>
        <v/>
      </c>
      <c r="V647" s="79"/>
      <c r="W647" s="79"/>
      <c r="X647" s="80"/>
      <c r="Y647" s="81"/>
      <c r="Z647" s="82"/>
      <c r="AA647" s="82"/>
      <c r="AB647" s="82"/>
      <c r="AC647" s="83"/>
      <c r="AD647" s="78"/>
    </row>
    <row r="648" ht="15.75" customHeight="1">
      <c r="A648" s="8" t="s">
        <v>60</v>
      </c>
      <c r="B648" s="9">
        <v>44885.0</v>
      </c>
      <c r="C648" s="10">
        <v>0.375</v>
      </c>
      <c r="D648" s="84">
        <v>0.5</v>
      </c>
      <c r="E648" s="85">
        <v>33.2</v>
      </c>
      <c r="F648" s="86">
        <v>26.4</v>
      </c>
      <c r="G648" s="86">
        <v>28.8</v>
      </c>
      <c r="H648" s="86">
        <v>26.4</v>
      </c>
      <c r="I648" s="86">
        <v>1.0</v>
      </c>
      <c r="J648" s="86" t="s">
        <v>78</v>
      </c>
      <c r="K648" s="86">
        <v>28.2</v>
      </c>
      <c r="L648" s="86">
        <v>15.0</v>
      </c>
      <c r="M648" s="86"/>
      <c r="N648" s="86">
        <v>81.78</v>
      </c>
      <c r="O648" s="86"/>
      <c r="P648" s="87"/>
      <c r="Q648" s="102">
        <f>E650</f>
        <v>33.8</v>
      </c>
      <c r="R648" s="103">
        <f>F648</f>
        <v>26.4</v>
      </c>
      <c r="S648" s="103">
        <f>(Q648+R648)/2</f>
        <v>30.1</v>
      </c>
      <c r="T648" s="103">
        <f>IF(H648="","",6.1078*(10^(((7.5*H648)/(237.3+H648)))))</f>
        <v>34.41422945</v>
      </c>
      <c r="U648" s="103">
        <f t="shared" si="78"/>
        <v>32.49422945</v>
      </c>
      <c r="V648" s="103">
        <f>IF(G648="","",6.1078*(10^(((7.5*G648)/(237.3+G648)))))</f>
        <v>39.59220806</v>
      </c>
      <c r="W648" s="103">
        <f>IF(V648="","",(U648/V648)*100)</f>
        <v>82.07228402</v>
      </c>
      <c r="X648" s="103">
        <f>N646+L648-N648</f>
        <v>4.56</v>
      </c>
      <c r="Y648" s="91"/>
      <c r="Z648" s="92">
        <v>1.0</v>
      </c>
      <c r="AA648" s="92">
        <v>1.0</v>
      </c>
      <c r="AB648" s="92">
        <v>2.0</v>
      </c>
      <c r="AC648" s="93">
        <v>2.0</v>
      </c>
      <c r="AD648" s="88" t="s">
        <v>321</v>
      </c>
    </row>
    <row r="649" ht="15.75" customHeight="1">
      <c r="A649" s="4" t="s">
        <v>60</v>
      </c>
      <c r="B649" s="29">
        <v>44885.0</v>
      </c>
      <c r="C649" s="3">
        <v>0.625</v>
      </c>
      <c r="D649" s="74">
        <v>0.75</v>
      </c>
      <c r="E649" s="75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7"/>
      <c r="Q649" s="78"/>
      <c r="R649" s="79"/>
      <c r="S649" s="79"/>
      <c r="T649" s="79"/>
      <c r="U649" s="103" t="str">
        <f t="shared" si="78"/>
        <v/>
      </c>
      <c r="V649" s="79"/>
      <c r="W649" s="79"/>
      <c r="X649" s="80"/>
      <c r="Y649" s="81"/>
      <c r="Z649" s="82"/>
      <c r="AA649" s="82"/>
      <c r="AB649" s="82"/>
      <c r="AC649" s="83"/>
      <c r="AD649" s="78"/>
    </row>
    <row r="650" ht="15.75" customHeight="1">
      <c r="A650" s="8" t="s">
        <v>64</v>
      </c>
      <c r="B650" s="9">
        <v>44886.0</v>
      </c>
      <c r="C650" s="10">
        <v>0.375</v>
      </c>
      <c r="D650" s="84">
        <v>0.5</v>
      </c>
      <c r="E650" s="85">
        <v>33.8</v>
      </c>
      <c r="F650" s="86">
        <v>23.0</v>
      </c>
      <c r="G650" s="86">
        <v>29.0</v>
      </c>
      <c r="H650" s="86">
        <v>26.8</v>
      </c>
      <c r="I650" s="86">
        <v>2.8</v>
      </c>
      <c r="J650" s="86" t="s">
        <v>81</v>
      </c>
      <c r="K650" s="86">
        <v>28.5</v>
      </c>
      <c r="L650" s="86">
        <v>0.0</v>
      </c>
      <c r="M650" s="86"/>
      <c r="N650" s="86">
        <v>74.0</v>
      </c>
      <c r="O650" s="86"/>
      <c r="P650" s="87"/>
      <c r="Q650" s="102">
        <f>E652</f>
        <v>34.2</v>
      </c>
      <c r="R650" s="103">
        <f>F650</f>
        <v>23</v>
      </c>
      <c r="S650" s="103">
        <f>(Q650+R650)/2</f>
        <v>28.6</v>
      </c>
      <c r="T650" s="103">
        <f t="shared" ref="T650:T660" si="120">IF(H650="","",6.1078*(10^(((7.5*H650)/(237.3+H650)))))</f>
        <v>35.23385461</v>
      </c>
      <c r="U650" s="103">
        <f t="shared" si="78"/>
        <v>33.47385461</v>
      </c>
      <c r="V650" s="103">
        <f t="shared" ref="V650:V660" si="121">IF(G650="","",6.1078*(10^(((7.5*G650)/(237.3+G650)))))</f>
        <v>40.05279577</v>
      </c>
      <c r="W650" s="103">
        <f t="shared" ref="W650:W660" si="122">IF(V650="","",(U650/V650)*100)</f>
        <v>83.57432724</v>
      </c>
      <c r="X650" s="103">
        <f>N648+L650-N650</f>
        <v>7.78</v>
      </c>
      <c r="Y650" s="91"/>
      <c r="Z650" s="92">
        <v>1.0</v>
      </c>
      <c r="AA650" s="92">
        <v>1.0</v>
      </c>
      <c r="AB650" s="92">
        <v>1.0</v>
      </c>
      <c r="AC650" s="93">
        <v>2.0</v>
      </c>
      <c r="AD650" s="88" t="s">
        <v>292</v>
      </c>
    </row>
    <row r="651" ht="15.75" customHeight="1">
      <c r="A651" s="4" t="s">
        <v>64</v>
      </c>
      <c r="B651" s="29">
        <v>44886.0</v>
      </c>
      <c r="C651" s="3">
        <v>0.625</v>
      </c>
      <c r="D651" s="74">
        <v>0.75</v>
      </c>
      <c r="E651" s="75">
        <v>34.2</v>
      </c>
      <c r="F651" s="76"/>
      <c r="G651" s="76">
        <v>33.2</v>
      </c>
      <c r="H651" s="76">
        <v>29.0</v>
      </c>
      <c r="I651" s="76">
        <v>2.0</v>
      </c>
      <c r="J651" s="76" t="s">
        <v>65</v>
      </c>
      <c r="K651" s="76">
        <v>26.4</v>
      </c>
      <c r="L651" s="76"/>
      <c r="M651" s="76"/>
      <c r="N651" s="76"/>
      <c r="O651" s="76"/>
      <c r="P651" s="77"/>
      <c r="Q651" s="78"/>
      <c r="R651" s="79"/>
      <c r="S651" s="79"/>
      <c r="T651" s="103">
        <f t="shared" si="120"/>
        <v>40.05279577</v>
      </c>
      <c r="U651" s="103">
        <f t="shared" si="78"/>
        <v>36.69279577</v>
      </c>
      <c r="V651" s="103">
        <f t="shared" si="121"/>
        <v>50.86304633</v>
      </c>
      <c r="W651" s="103">
        <f t="shared" si="122"/>
        <v>72.14038171</v>
      </c>
      <c r="X651" s="80"/>
      <c r="Y651" s="81"/>
      <c r="Z651" s="82">
        <v>1.0</v>
      </c>
      <c r="AA651" s="82">
        <v>1.0</v>
      </c>
      <c r="AB651" s="82">
        <v>2.0</v>
      </c>
      <c r="AC651" s="83">
        <v>2.0</v>
      </c>
      <c r="AD651" s="78" t="s">
        <v>321</v>
      </c>
    </row>
    <row r="652" ht="15.75" customHeight="1">
      <c r="A652" s="8" t="s">
        <v>68</v>
      </c>
      <c r="B652" s="9">
        <v>44887.0</v>
      </c>
      <c r="C652" s="10">
        <v>0.375</v>
      </c>
      <c r="D652" s="84">
        <v>0.5</v>
      </c>
      <c r="E652" s="85">
        <v>34.2</v>
      </c>
      <c r="F652" s="86">
        <v>24.0</v>
      </c>
      <c r="G652" s="86">
        <v>29.6</v>
      </c>
      <c r="H652" s="86">
        <v>26.8</v>
      </c>
      <c r="I652" s="86">
        <v>1.4</v>
      </c>
      <c r="J652" s="86" t="s">
        <v>81</v>
      </c>
      <c r="K652" s="86">
        <v>27.0</v>
      </c>
      <c r="L652" s="86">
        <v>4.25</v>
      </c>
      <c r="M652" s="86"/>
      <c r="N652" s="86">
        <v>71.78</v>
      </c>
      <c r="O652" s="86"/>
      <c r="P652" s="87"/>
      <c r="Q652" s="102">
        <f>E654</f>
        <v>34.8</v>
      </c>
      <c r="R652" s="103">
        <f>F652</f>
        <v>24</v>
      </c>
      <c r="S652" s="103">
        <f>(Q652+R652)/2</f>
        <v>29.4</v>
      </c>
      <c r="T652" s="103">
        <f t="shared" si="120"/>
        <v>35.23385461</v>
      </c>
      <c r="U652" s="103">
        <f t="shared" si="78"/>
        <v>32.99385461</v>
      </c>
      <c r="V652" s="103">
        <f t="shared" si="121"/>
        <v>41.46264535</v>
      </c>
      <c r="W652" s="103">
        <f t="shared" si="122"/>
        <v>79.57489043</v>
      </c>
      <c r="X652" s="103">
        <f t="shared" ref="X652:X654" si="123">N650+L652-N652</f>
        <v>6.47</v>
      </c>
      <c r="Y652" s="91"/>
      <c r="Z652" s="92">
        <v>1.0</v>
      </c>
      <c r="AA652" s="92">
        <v>1.0</v>
      </c>
      <c r="AB652" s="92">
        <v>3.0</v>
      </c>
      <c r="AC652" s="93">
        <v>2.0</v>
      </c>
      <c r="AD652" s="88" t="s">
        <v>313</v>
      </c>
    </row>
    <row r="653" ht="15.75" customHeight="1">
      <c r="A653" s="4" t="s">
        <v>68</v>
      </c>
      <c r="B653" s="29">
        <v>44887.0</v>
      </c>
      <c r="C653" s="3">
        <v>0.625</v>
      </c>
      <c r="D653" s="74">
        <v>0.75</v>
      </c>
      <c r="E653" s="75">
        <v>34.2</v>
      </c>
      <c r="F653" s="76"/>
      <c r="G653" s="76">
        <v>33.4</v>
      </c>
      <c r="H653" s="76">
        <v>28.4</v>
      </c>
      <c r="I653" s="76">
        <v>1.3</v>
      </c>
      <c r="J653" s="76" t="s">
        <v>81</v>
      </c>
      <c r="K653" s="76">
        <v>26.9</v>
      </c>
      <c r="L653" s="76"/>
      <c r="M653" s="76"/>
      <c r="N653" s="76"/>
      <c r="O653" s="76"/>
      <c r="P653" s="77"/>
      <c r="Q653" s="78"/>
      <c r="R653" s="79"/>
      <c r="S653" s="79"/>
      <c r="T653" s="103">
        <f t="shared" si="120"/>
        <v>38.68484051</v>
      </c>
      <c r="U653" s="103">
        <f t="shared" si="78"/>
        <v>34.68484051</v>
      </c>
      <c r="V653" s="103">
        <f t="shared" si="121"/>
        <v>51.43555799</v>
      </c>
      <c r="W653" s="103">
        <f t="shared" si="122"/>
        <v>67.43358459</v>
      </c>
      <c r="X653" s="103">
        <f t="shared" si="123"/>
        <v>0</v>
      </c>
      <c r="Y653" s="81"/>
      <c r="Z653" s="82">
        <v>1.0</v>
      </c>
      <c r="AA653" s="82">
        <v>1.0</v>
      </c>
      <c r="AB653" s="82">
        <v>1.0</v>
      </c>
      <c r="AC653" s="83">
        <v>2.0</v>
      </c>
      <c r="AD653" s="78" t="s">
        <v>316</v>
      </c>
    </row>
    <row r="654" ht="15.75" customHeight="1">
      <c r="A654" s="8" t="s">
        <v>38</v>
      </c>
      <c r="B654" s="9">
        <v>44888.0</v>
      </c>
      <c r="C654" s="10">
        <v>0.375</v>
      </c>
      <c r="D654" s="84">
        <v>0.5</v>
      </c>
      <c r="E654" s="85">
        <v>34.8</v>
      </c>
      <c r="F654" s="86">
        <v>23.2</v>
      </c>
      <c r="G654" s="86">
        <v>30.0</v>
      </c>
      <c r="H654" s="86">
        <v>27.2</v>
      </c>
      <c r="I654" s="86">
        <v>3.6</v>
      </c>
      <c r="J654" s="86" t="s">
        <v>81</v>
      </c>
      <c r="K654" s="86">
        <v>28.6</v>
      </c>
      <c r="L654" s="86">
        <v>0.0</v>
      </c>
      <c r="M654" s="86"/>
      <c r="N654" s="86">
        <v>66.18</v>
      </c>
      <c r="O654" s="86"/>
      <c r="P654" s="87"/>
      <c r="Q654" s="102">
        <f>E656</f>
        <v>34.2</v>
      </c>
      <c r="R654" s="103">
        <f>F654</f>
        <v>23.2</v>
      </c>
      <c r="S654" s="103">
        <f>(Q654+R654)/2</f>
        <v>28.7</v>
      </c>
      <c r="T654" s="103">
        <f t="shared" si="120"/>
        <v>36.07043238</v>
      </c>
      <c r="U654" s="103">
        <f t="shared" si="78"/>
        <v>33.83043238</v>
      </c>
      <c r="V654" s="103">
        <f t="shared" si="121"/>
        <v>42.42634795</v>
      </c>
      <c r="W654" s="103">
        <f t="shared" si="122"/>
        <v>79.73920457</v>
      </c>
      <c r="X654" s="103">
        <f t="shared" si="123"/>
        <v>5.6</v>
      </c>
      <c r="Y654" s="91"/>
      <c r="Z654" s="92">
        <v>1.0</v>
      </c>
      <c r="AA654" s="92">
        <v>1.0</v>
      </c>
      <c r="AB654" s="92">
        <v>1.0</v>
      </c>
      <c r="AC654" s="93">
        <v>2.0</v>
      </c>
      <c r="AD654" s="88" t="s">
        <v>317</v>
      </c>
    </row>
    <row r="655" ht="15.75" customHeight="1">
      <c r="A655" s="4" t="s">
        <v>38</v>
      </c>
      <c r="B655" s="29">
        <v>44888.0</v>
      </c>
      <c r="C655" s="3">
        <v>0.625</v>
      </c>
      <c r="D655" s="74">
        <v>0.75</v>
      </c>
      <c r="E655" s="75">
        <v>34.2</v>
      </c>
      <c r="F655" s="76"/>
      <c r="G655" s="76">
        <v>33.0</v>
      </c>
      <c r="H655" s="76">
        <v>29.9</v>
      </c>
      <c r="I655" s="76">
        <v>1.2</v>
      </c>
      <c r="J655" s="76" t="s">
        <v>74</v>
      </c>
      <c r="K655" s="76">
        <v>25.2</v>
      </c>
      <c r="L655" s="76"/>
      <c r="M655" s="76"/>
      <c r="N655" s="76"/>
      <c r="O655" s="76"/>
      <c r="P655" s="77"/>
      <c r="Q655" s="78"/>
      <c r="R655" s="79"/>
      <c r="S655" s="79"/>
      <c r="T655" s="103">
        <f t="shared" si="120"/>
        <v>42.18361452</v>
      </c>
      <c r="U655" s="103">
        <f t="shared" si="78"/>
        <v>39.70361452</v>
      </c>
      <c r="V655" s="103">
        <f t="shared" si="121"/>
        <v>50.29607399</v>
      </c>
      <c r="W655" s="103">
        <f t="shared" si="122"/>
        <v>78.93978867</v>
      </c>
      <c r="X655" s="103"/>
      <c r="Y655" s="81"/>
      <c r="Z655" s="82">
        <v>1.0</v>
      </c>
      <c r="AA655" s="82">
        <v>1.0</v>
      </c>
      <c r="AB655" s="82">
        <v>2.0</v>
      </c>
      <c r="AC655" s="83">
        <v>2.0</v>
      </c>
      <c r="AD655" s="78" t="s">
        <v>316</v>
      </c>
    </row>
    <row r="656" ht="15.75" customHeight="1">
      <c r="A656" s="8" t="s">
        <v>48</v>
      </c>
      <c r="B656" s="9">
        <v>44889.0</v>
      </c>
      <c r="C656" s="10">
        <v>0.375</v>
      </c>
      <c r="D656" s="84">
        <v>0.5</v>
      </c>
      <c r="E656" s="85">
        <v>34.2</v>
      </c>
      <c r="F656" s="86">
        <v>23.2</v>
      </c>
      <c r="G656" s="86">
        <v>29.2</v>
      </c>
      <c r="H656" s="86">
        <v>26.8</v>
      </c>
      <c r="I656" s="86">
        <v>1.5</v>
      </c>
      <c r="J656" s="86" t="s">
        <v>61</v>
      </c>
      <c r="K656" s="86">
        <v>27.5</v>
      </c>
      <c r="L656" s="86">
        <v>1.25</v>
      </c>
      <c r="M656" s="86"/>
      <c r="N656" s="86">
        <v>61.28</v>
      </c>
      <c r="O656" s="86"/>
      <c r="P656" s="87"/>
      <c r="Q656" s="102">
        <f>E658</f>
        <v>33.6</v>
      </c>
      <c r="R656" s="103">
        <f>F656</f>
        <v>23.2</v>
      </c>
      <c r="S656" s="103">
        <f>(Q656+R656)/2</f>
        <v>28.4</v>
      </c>
      <c r="T656" s="103">
        <f t="shared" si="120"/>
        <v>35.23385461</v>
      </c>
      <c r="U656" s="103">
        <f t="shared" si="78"/>
        <v>33.31385461</v>
      </c>
      <c r="V656" s="103">
        <f t="shared" si="121"/>
        <v>40.51803823</v>
      </c>
      <c r="W656" s="103">
        <f t="shared" si="122"/>
        <v>82.21981138</v>
      </c>
      <c r="X656" s="103">
        <f>N654+L656-N656</f>
        <v>6.15</v>
      </c>
      <c r="Y656" s="91"/>
      <c r="Z656" s="92">
        <v>1.0</v>
      </c>
      <c r="AA656" s="92">
        <v>1.0</v>
      </c>
      <c r="AB656" s="92">
        <v>2.0</v>
      </c>
      <c r="AC656" s="93">
        <v>2.0</v>
      </c>
      <c r="AD656" s="88" t="s">
        <v>430</v>
      </c>
    </row>
    <row r="657" ht="15.75" customHeight="1">
      <c r="A657" s="4" t="s">
        <v>48</v>
      </c>
      <c r="B657" s="29">
        <v>44889.0</v>
      </c>
      <c r="C657" s="3">
        <v>0.625</v>
      </c>
      <c r="D657" s="74">
        <v>0.75</v>
      </c>
      <c r="E657" s="75">
        <v>33.2</v>
      </c>
      <c r="F657" s="76"/>
      <c r="G657" s="76">
        <v>32.6</v>
      </c>
      <c r="H657" s="76">
        <v>28.4</v>
      </c>
      <c r="I657" s="76">
        <v>0.6</v>
      </c>
      <c r="J657" s="76" t="s">
        <v>81</v>
      </c>
      <c r="K657" s="76">
        <v>27.8</v>
      </c>
      <c r="L657" s="76"/>
      <c r="M657" s="76"/>
      <c r="N657" s="76"/>
      <c r="O657" s="76"/>
      <c r="P657" s="77"/>
      <c r="Q657" s="78"/>
      <c r="R657" s="79"/>
      <c r="S657" s="79"/>
      <c r="T657" s="103">
        <f t="shared" si="120"/>
        <v>38.68484051</v>
      </c>
      <c r="U657" s="103">
        <f t="shared" si="78"/>
        <v>35.32484051</v>
      </c>
      <c r="V657" s="103">
        <f t="shared" si="121"/>
        <v>49.17856797</v>
      </c>
      <c r="W657" s="103">
        <f t="shared" si="122"/>
        <v>71.82974609</v>
      </c>
      <c r="X657" s="103"/>
      <c r="Y657" s="81"/>
      <c r="Z657" s="82">
        <v>1.0</v>
      </c>
      <c r="AA657" s="82">
        <v>1.0</v>
      </c>
      <c r="AB657" s="82">
        <v>1.0</v>
      </c>
      <c r="AC657" s="83">
        <v>2.0</v>
      </c>
      <c r="AD657" s="78" t="s">
        <v>431</v>
      </c>
    </row>
    <row r="658" ht="15.75" customHeight="1">
      <c r="A658" s="8" t="s">
        <v>53</v>
      </c>
      <c r="B658" s="9">
        <v>44890.0</v>
      </c>
      <c r="C658" s="10">
        <v>0.375</v>
      </c>
      <c r="D658" s="84">
        <v>0.5</v>
      </c>
      <c r="E658" s="85">
        <v>33.6</v>
      </c>
      <c r="F658" s="86">
        <v>22.4</v>
      </c>
      <c r="G658" s="86">
        <v>29.6</v>
      </c>
      <c r="H658" s="86">
        <v>26.8</v>
      </c>
      <c r="I658" s="86">
        <v>2.3</v>
      </c>
      <c r="J658" s="86" t="s">
        <v>61</v>
      </c>
      <c r="K658" s="86">
        <v>28.7</v>
      </c>
      <c r="L658" s="86">
        <v>0.0</v>
      </c>
      <c r="M658" s="86"/>
      <c r="N658" s="86">
        <v>57.16</v>
      </c>
      <c r="O658" s="86"/>
      <c r="P658" s="87"/>
      <c r="Q658" s="102">
        <f>E660</f>
        <v>34.2</v>
      </c>
      <c r="R658" s="103">
        <f>F658</f>
        <v>22.4</v>
      </c>
      <c r="S658" s="103">
        <f>(Q658+R658)/2</f>
        <v>28.3</v>
      </c>
      <c r="T658" s="103">
        <f t="shared" si="120"/>
        <v>35.23385461</v>
      </c>
      <c r="U658" s="103">
        <f t="shared" si="78"/>
        <v>32.99385461</v>
      </c>
      <c r="V658" s="103">
        <f t="shared" si="121"/>
        <v>41.46264535</v>
      </c>
      <c r="W658" s="103">
        <f t="shared" si="122"/>
        <v>79.57489043</v>
      </c>
      <c r="X658" s="103">
        <f>N656+L658-N658</f>
        <v>4.12</v>
      </c>
      <c r="Y658" s="91"/>
      <c r="Z658" s="92">
        <v>1.0</v>
      </c>
      <c r="AA658" s="92">
        <v>1.0</v>
      </c>
      <c r="AB658" s="92">
        <v>2.0</v>
      </c>
      <c r="AC658" s="93">
        <v>2.0</v>
      </c>
      <c r="AD658" s="88" t="s">
        <v>432</v>
      </c>
    </row>
    <row r="659" ht="15.75" customHeight="1">
      <c r="A659" s="4" t="s">
        <v>53</v>
      </c>
      <c r="B659" s="29">
        <v>44890.0</v>
      </c>
      <c r="C659" s="3">
        <v>0.625</v>
      </c>
      <c r="D659" s="74">
        <v>0.75</v>
      </c>
      <c r="E659" s="75">
        <v>34.2</v>
      </c>
      <c r="F659" s="76"/>
      <c r="G659" s="76">
        <v>33.2</v>
      </c>
      <c r="H659" s="76">
        <v>28.8</v>
      </c>
      <c r="I659" s="76"/>
      <c r="J659" s="76" t="s">
        <v>74</v>
      </c>
      <c r="K659" s="76"/>
      <c r="L659" s="76"/>
      <c r="M659" s="76"/>
      <c r="N659" s="76"/>
      <c r="O659" s="76"/>
      <c r="P659" s="77"/>
      <c r="Q659" s="78"/>
      <c r="R659" s="79"/>
      <c r="S659" s="79"/>
      <c r="T659" s="103">
        <f t="shared" si="120"/>
        <v>39.59220806</v>
      </c>
      <c r="U659" s="103">
        <f t="shared" si="78"/>
        <v>36.07220806</v>
      </c>
      <c r="V659" s="103">
        <f t="shared" si="121"/>
        <v>50.86304633</v>
      </c>
      <c r="W659" s="103">
        <f t="shared" si="122"/>
        <v>70.92026661</v>
      </c>
      <c r="X659" s="80"/>
      <c r="Y659" s="81"/>
      <c r="Z659" s="82">
        <v>1.0</v>
      </c>
      <c r="AA659" s="82">
        <v>1.0</v>
      </c>
      <c r="AB659" s="82">
        <v>1.0</v>
      </c>
      <c r="AC659" s="83">
        <v>2.0</v>
      </c>
      <c r="AD659" s="78" t="s">
        <v>292</v>
      </c>
    </row>
    <row r="660" ht="15.75" customHeight="1">
      <c r="A660" s="8" t="s">
        <v>58</v>
      </c>
      <c r="B660" s="9">
        <v>44891.0</v>
      </c>
      <c r="C660" s="10">
        <v>0.375</v>
      </c>
      <c r="D660" s="84">
        <v>0.5</v>
      </c>
      <c r="E660" s="85">
        <v>34.2</v>
      </c>
      <c r="F660" s="86">
        <v>23.0</v>
      </c>
      <c r="G660" s="86">
        <v>29.6</v>
      </c>
      <c r="H660" s="86">
        <v>27.8</v>
      </c>
      <c r="I660" s="86"/>
      <c r="J660" s="86" t="s">
        <v>81</v>
      </c>
      <c r="K660" s="86"/>
      <c r="L660" s="86">
        <v>7.5</v>
      </c>
      <c r="M660" s="86"/>
      <c r="N660" s="86">
        <v>59.58</v>
      </c>
      <c r="O660" s="86">
        <v>93.3</v>
      </c>
      <c r="P660" s="87"/>
      <c r="Q660" s="102">
        <f>E662</f>
        <v>34.8</v>
      </c>
      <c r="R660" s="103">
        <f>F660</f>
        <v>23</v>
      </c>
      <c r="S660" s="103">
        <f>(Q660+R660)/2</f>
        <v>28.9</v>
      </c>
      <c r="T660" s="103">
        <f t="shared" si="120"/>
        <v>37.3577292</v>
      </c>
      <c r="U660" s="103">
        <f t="shared" si="78"/>
        <v>35.9177292</v>
      </c>
      <c r="V660" s="103">
        <f t="shared" si="121"/>
        <v>41.46264535</v>
      </c>
      <c r="W660" s="103">
        <f t="shared" si="122"/>
        <v>86.62671882</v>
      </c>
      <c r="X660" s="103">
        <f>N658+L660-N660</f>
        <v>5.08</v>
      </c>
      <c r="Y660" s="91"/>
      <c r="Z660" s="92">
        <v>1.0</v>
      </c>
      <c r="AA660" s="92">
        <v>1.0</v>
      </c>
      <c r="AB660" s="92">
        <v>2.0</v>
      </c>
      <c r="AC660" s="93">
        <v>2.0</v>
      </c>
      <c r="AD660" s="88" t="s">
        <v>321</v>
      </c>
    </row>
    <row r="661" ht="15.75" customHeight="1">
      <c r="A661" s="4" t="s">
        <v>58</v>
      </c>
      <c r="B661" s="29">
        <v>44891.0</v>
      </c>
      <c r="C661" s="3">
        <v>0.625</v>
      </c>
      <c r="D661" s="74">
        <v>0.75</v>
      </c>
      <c r="E661" s="75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7"/>
      <c r="Q661" s="78"/>
      <c r="R661" s="79"/>
      <c r="S661" s="79"/>
      <c r="T661" s="79"/>
      <c r="U661" s="103" t="str">
        <f t="shared" si="78"/>
        <v/>
      </c>
      <c r="V661" s="79"/>
      <c r="W661" s="79"/>
      <c r="X661" s="80"/>
      <c r="Y661" s="81"/>
      <c r="Z661" s="82"/>
      <c r="AA661" s="82"/>
      <c r="AB661" s="82"/>
      <c r="AC661" s="83"/>
      <c r="AD661" s="78"/>
    </row>
    <row r="662" ht="15.75" customHeight="1">
      <c r="A662" s="8" t="s">
        <v>60</v>
      </c>
      <c r="B662" s="9">
        <v>44892.0</v>
      </c>
      <c r="C662" s="10">
        <v>0.375</v>
      </c>
      <c r="D662" s="84">
        <v>0.5</v>
      </c>
      <c r="E662" s="85">
        <v>34.8</v>
      </c>
      <c r="F662" s="86">
        <v>22.2</v>
      </c>
      <c r="G662" s="86">
        <v>28.0</v>
      </c>
      <c r="H662" s="86">
        <v>26.2</v>
      </c>
      <c r="I662" s="86"/>
      <c r="J662" s="86" t="s">
        <v>81</v>
      </c>
      <c r="K662" s="86"/>
      <c r="L662" s="86">
        <v>5.0</v>
      </c>
      <c r="M662" s="86"/>
      <c r="N662" s="86">
        <v>90.04</v>
      </c>
      <c r="O662" s="86"/>
      <c r="P662" s="87"/>
      <c r="Q662" s="102">
        <f>E664</f>
        <v>34.2</v>
      </c>
      <c r="R662" s="103">
        <f>F662</f>
        <v>22.2</v>
      </c>
      <c r="S662" s="103">
        <f>(Q662+R662)/2</f>
        <v>28.2</v>
      </c>
      <c r="T662" s="103">
        <f>IF(H662="","",6.1078*(10^(((7.5*H662)/(237.3+H662)))))</f>
        <v>34.01068335</v>
      </c>
      <c r="U662" s="103">
        <f t="shared" si="78"/>
        <v>32.57068335</v>
      </c>
      <c r="V662" s="103">
        <f>IF(G662="","",6.1078*(10^(((7.5*G662)/(237.3+G662)))))</f>
        <v>37.79562539</v>
      </c>
      <c r="W662" s="103">
        <f>IF(V662="","",(U662/V662)*100)</f>
        <v>86.17580212</v>
      </c>
      <c r="X662" s="103">
        <f>O660+L662-N662</f>
        <v>8.26</v>
      </c>
      <c r="Y662" s="91"/>
      <c r="Z662" s="92">
        <v>1.0</v>
      </c>
      <c r="AA662" s="92">
        <v>1.0</v>
      </c>
      <c r="AB662" s="92">
        <v>1.0</v>
      </c>
      <c r="AC662" s="93">
        <v>2.0</v>
      </c>
      <c r="AD662" s="88" t="s">
        <v>321</v>
      </c>
    </row>
    <row r="663" ht="15.75" customHeight="1">
      <c r="A663" s="4" t="s">
        <v>60</v>
      </c>
      <c r="B663" s="29">
        <v>44892.0</v>
      </c>
      <c r="C663" s="3">
        <v>0.625</v>
      </c>
      <c r="D663" s="74">
        <v>0.75</v>
      </c>
      <c r="E663" s="75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7"/>
      <c r="Q663" s="78"/>
      <c r="R663" s="79"/>
      <c r="S663" s="79"/>
      <c r="T663" s="79"/>
      <c r="U663" s="103" t="str">
        <f t="shared" si="78"/>
        <v/>
      </c>
      <c r="V663" s="79"/>
      <c r="W663" s="79"/>
      <c r="X663" s="80"/>
      <c r="Y663" s="81"/>
      <c r="Z663" s="82"/>
      <c r="AA663" s="82"/>
      <c r="AB663" s="82"/>
      <c r="AC663" s="83"/>
      <c r="AD663" s="78"/>
    </row>
    <row r="664" ht="15.75" customHeight="1">
      <c r="A664" s="8" t="s">
        <v>64</v>
      </c>
      <c r="B664" s="9">
        <v>44893.0</v>
      </c>
      <c r="C664" s="10">
        <v>0.375</v>
      </c>
      <c r="D664" s="84">
        <v>0.5</v>
      </c>
      <c r="E664" s="85">
        <v>34.2</v>
      </c>
      <c r="F664" s="86">
        <v>24.2</v>
      </c>
      <c r="G664" s="86">
        <v>28.2</v>
      </c>
      <c r="H664" s="86">
        <v>26.4</v>
      </c>
      <c r="I664" s="86">
        <v>1.2</v>
      </c>
      <c r="J664" s="86" t="s">
        <v>81</v>
      </c>
      <c r="K664" s="86">
        <v>30.8</v>
      </c>
      <c r="L664" s="86">
        <v>0.0</v>
      </c>
      <c r="M664" s="86"/>
      <c r="N664" s="86">
        <v>85.54</v>
      </c>
      <c r="O664" s="86"/>
      <c r="P664" s="87"/>
      <c r="Q664" s="102">
        <f>E666</f>
        <v>34.2</v>
      </c>
      <c r="R664" s="103">
        <f>F664</f>
        <v>24.2</v>
      </c>
      <c r="S664" s="103">
        <f>(Q664+R664)/2</f>
        <v>29.2</v>
      </c>
      <c r="T664" s="103">
        <f t="shared" ref="T664:T674" si="124">IF(H664="","",6.1078*(10^(((7.5*H664)/(237.3+H664)))))</f>
        <v>34.41422945</v>
      </c>
      <c r="U664" s="103">
        <f t="shared" si="78"/>
        <v>32.97422945</v>
      </c>
      <c r="V664" s="103">
        <f t="shared" ref="V664:V674" si="125">IF(G664="","",6.1078*(10^(((7.5*G664)/(237.3+G664)))))</f>
        <v>38.23798312</v>
      </c>
      <c r="W664" s="103">
        <f t="shared" ref="W664:W674" si="126">IF(V664="","",(U664/V664)*100)</f>
        <v>86.23422775</v>
      </c>
      <c r="X664" s="103">
        <f>N662+L664-N664</f>
        <v>4.5</v>
      </c>
      <c r="Y664" s="91"/>
      <c r="Z664" s="92">
        <v>1.0</v>
      </c>
      <c r="AA664" s="92">
        <v>1.0</v>
      </c>
      <c r="AB664" s="92">
        <v>3.0</v>
      </c>
      <c r="AC664" s="93">
        <v>3.0</v>
      </c>
      <c r="AD664" s="88" t="s">
        <v>434</v>
      </c>
    </row>
    <row r="665" ht="15.75" customHeight="1">
      <c r="A665" s="4" t="s">
        <v>64</v>
      </c>
      <c r="B665" s="29">
        <v>44893.0</v>
      </c>
      <c r="C665" s="3">
        <v>0.625</v>
      </c>
      <c r="D665" s="74">
        <v>0.75</v>
      </c>
      <c r="E665" s="75">
        <v>33.2</v>
      </c>
      <c r="F665" s="76"/>
      <c r="G665" s="76">
        <v>32.0</v>
      </c>
      <c r="H665" s="76">
        <v>29.0</v>
      </c>
      <c r="I665" s="76">
        <v>0.4</v>
      </c>
      <c r="J665" s="76" t="s">
        <v>81</v>
      </c>
      <c r="K665" s="76">
        <v>27.2</v>
      </c>
      <c r="L665" s="76"/>
      <c r="M665" s="76"/>
      <c r="N665" s="76"/>
      <c r="O665" s="76"/>
      <c r="P665" s="77"/>
      <c r="Q665" s="78"/>
      <c r="R665" s="79"/>
      <c r="S665" s="79"/>
      <c r="T665" s="103">
        <f t="shared" si="124"/>
        <v>40.05279577</v>
      </c>
      <c r="U665" s="103">
        <f t="shared" si="78"/>
        <v>37.65279577</v>
      </c>
      <c r="V665" s="103">
        <f t="shared" si="125"/>
        <v>47.54274065</v>
      </c>
      <c r="W665" s="103">
        <f t="shared" si="126"/>
        <v>79.19778131</v>
      </c>
      <c r="X665" s="80"/>
      <c r="Y665" s="81"/>
      <c r="Z665" s="82">
        <v>2.0</v>
      </c>
      <c r="AA665" s="82">
        <v>1.0</v>
      </c>
      <c r="AB665" s="82">
        <v>1.0</v>
      </c>
      <c r="AC665" s="83">
        <v>3.0</v>
      </c>
      <c r="AD665" s="78" t="s">
        <v>321</v>
      </c>
    </row>
    <row r="666" ht="15.75" customHeight="1">
      <c r="A666" s="8" t="s">
        <v>68</v>
      </c>
      <c r="B666" s="9">
        <v>44894.0</v>
      </c>
      <c r="C666" s="10">
        <v>0.375</v>
      </c>
      <c r="D666" s="84">
        <v>0.5</v>
      </c>
      <c r="E666" s="85">
        <v>34.2</v>
      </c>
      <c r="F666" s="86">
        <v>22.2</v>
      </c>
      <c r="G666" s="86">
        <v>29.6</v>
      </c>
      <c r="H666" s="86">
        <v>27.2</v>
      </c>
      <c r="I666" s="86">
        <v>1.8</v>
      </c>
      <c r="J666" s="86" t="s">
        <v>61</v>
      </c>
      <c r="K666" s="86">
        <v>27.8</v>
      </c>
      <c r="L666" s="86">
        <v>38.25</v>
      </c>
      <c r="M666" s="86"/>
      <c r="N666" s="86">
        <v>100.0</v>
      </c>
      <c r="O666" s="86">
        <v>82.18</v>
      </c>
      <c r="P666" s="87"/>
      <c r="Q666" s="102">
        <f>E668</f>
        <v>32.4</v>
      </c>
      <c r="R666" s="103">
        <f>F666</f>
        <v>22.2</v>
      </c>
      <c r="S666" s="103">
        <f>(Q666+R666)/2</f>
        <v>27.3</v>
      </c>
      <c r="T666" s="103">
        <f t="shared" si="124"/>
        <v>36.07043238</v>
      </c>
      <c r="U666" s="103">
        <f t="shared" si="78"/>
        <v>34.15043238</v>
      </c>
      <c r="V666" s="103">
        <f t="shared" si="125"/>
        <v>41.46264535</v>
      </c>
      <c r="W666" s="103">
        <f t="shared" si="126"/>
        <v>82.36433564</v>
      </c>
      <c r="X666" s="103"/>
      <c r="Y666" s="91"/>
      <c r="Z666" s="92">
        <v>1.0</v>
      </c>
      <c r="AA666" s="92">
        <v>1.0</v>
      </c>
      <c r="AB666" s="92">
        <v>1.0</v>
      </c>
      <c r="AC666" s="93">
        <v>3.0</v>
      </c>
      <c r="AD666" s="88" t="s">
        <v>313</v>
      </c>
    </row>
    <row r="667" ht="15.75" customHeight="1">
      <c r="A667" s="4" t="s">
        <v>68</v>
      </c>
      <c r="B667" s="29">
        <v>44894.0</v>
      </c>
      <c r="C667" s="3">
        <v>0.625</v>
      </c>
      <c r="D667" s="74">
        <v>0.75</v>
      </c>
      <c r="E667" s="75">
        <v>32.2</v>
      </c>
      <c r="F667" s="76"/>
      <c r="G667" s="76">
        <v>26.2</v>
      </c>
      <c r="H667" s="76">
        <v>25.2</v>
      </c>
      <c r="I667" s="76">
        <v>2.6</v>
      </c>
      <c r="J667" s="76" t="s">
        <v>61</v>
      </c>
      <c r="K667" s="76">
        <v>26.5</v>
      </c>
      <c r="L667" s="76"/>
      <c r="M667" s="76"/>
      <c r="N667" s="76"/>
      <c r="O667" s="76"/>
      <c r="P667" s="77"/>
      <c r="Q667" s="78"/>
      <c r="R667" s="79"/>
      <c r="S667" s="79"/>
      <c r="T667" s="103">
        <f t="shared" si="124"/>
        <v>32.05419006</v>
      </c>
      <c r="U667" s="103">
        <f t="shared" si="78"/>
        <v>31.25419006</v>
      </c>
      <c r="V667" s="103">
        <f t="shared" si="125"/>
        <v>34.01068335</v>
      </c>
      <c r="W667" s="103">
        <f t="shared" si="126"/>
        <v>91.89521345</v>
      </c>
      <c r="X667" s="80"/>
      <c r="Y667" s="81"/>
      <c r="Z667" s="82">
        <v>1.0</v>
      </c>
      <c r="AA667" s="82">
        <v>1.0</v>
      </c>
      <c r="AB667" s="82">
        <v>1.0</v>
      </c>
      <c r="AC667" s="83">
        <v>3.0</v>
      </c>
      <c r="AD667" s="78" t="s">
        <v>435</v>
      </c>
    </row>
    <row r="668" ht="15.75" customHeight="1">
      <c r="A668" s="8" t="s">
        <v>38</v>
      </c>
      <c r="B668" s="9">
        <v>44895.0</v>
      </c>
      <c r="C668" s="10">
        <v>0.375</v>
      </c>
      <c r="D668" s="84">
        <v>0.5</v>
      </c>
      <c r="E668" s="85">
        <v>32.4</v>
      </c>
      <c r="F668" s="86">
        <v>22.6</v>
      </c>
      <c r="G668" s="86">
        <v>26.8</v>
      </c>
      <c r="H668" s="86">
        <v>25.4</v>
      </c>
      <c r="I668" s="86">
        <v>0.2</v>
      </c>
      <c r="J668" s="86" t="s">
        <v>79</v>
      </c>
      <c r="K668" s="86">
        <v>26.6</v>
      </c>
      <c r="L668" s="86">
        <v>38.5</v>
      </c>
      <c r="M668" s="86"/>
      <c r="N668" s="86">
        <v>100.0</v>
      </c>
      <c r="O668" s="86">
        <v>46.38</v>
      </c>
      <c r="P668" s="87"/>
      <c r="Q668" s="102">
        <f>E670</f>
        <v>33.6</v>
      </c>
      <c r="R668" s="103">
        <f>F668</f>
        <v>22.6</v>
      </c>
      <c r="S668" s="103">
        <f>(Q668+R668)/2</f>
        <v>28.1</v>
      </c>
      <c r="T668" s="103">
        <f t="shared" si="124"/>
        <v>32.43744129</v>
      </c>
      <c r="U668" s="103">
        <f t="shared" si="78"/>
        <v>31.31744129</v>
      </c>
      <c r="V668" s="103">
        <f t="shared" si="125"/>
        <v>35.23385461</v>
      </c>
      <c r="W668" s="103">
        <f t="shared" si="126"/>
        <v>88.88451644</v>
      </c>
      <c r="X668" s="103"/>
      <c r="Y668" s="91"/>
      <c r="Z668" s="92">
        <v>1.0</v>
      </c>
      <c r="AA668" s="92">
        <v>1.0</v>
      </c>
      <c r="AB668" s="92">
        <v>2.0</v>
      </c>
      <c r="AC668" s="93">
        <v>2.0</v>
      </c>
      <c r="AD668" s="88" t="s">
        <v>437</v>
      </c>
    </row>
    <row r="669" ht="15.75" customHeight="1">
      <c r="A669" s="4" t="s">
        <v>38</v>
      </c>
      <c r="B669" s="29">
        <v>44895.0</v>
      </c>
      <c r="C669" s="3">
        <v>0.625</v>
      </c>
      <c r="D669" s="74">
        <v>0.75</v>
      </c>
      <c r="E669" s="75">
        <v>32.8</v>
      </c>
      <c r="F669" s="76"/>
      <c r="G669" s="76">
        <v>31.8</v>
      </c>
      <c r="H669" s="76">
        <v>28.0</v>
      </c>
      <c r="I669" s="76">
        <v>1.1</v>
      </c>
      <c r="J669" s="76" t="s">
        <v>79</v>
      </c>
      <c r="K669" s="76">
        <v>24.4</v>
      </c>
      <c r="L669" s="76"/>
      <c r="M669" s="76"/>
      <c r="N669" s="76"/>
      <c r="O669" s="76"/>
      <c r="P669" s="77"/>
      <c r="Q669" s="78"/>
      <c r="R669" s="79"/>
      <c r="S669" s="79"/>
      <c r="T669" s="103">
        <f t="shared" si="124"/>
        <v>37.79562539</v>
      </c>
      <c r="U669" s="103">
        <f t="shared" si="78"/>
        <v>34.75562539</v>
      </c>
      <c r="V669" s="103">
        <f t="shared" si="125"/>
        <v>47.00807132</v>
      </c>
      <c r="W669" s="103">
        <f t="shared" si="126"/>
        <v>73.93544218</v>
      </c>
      <c r="X669" s="80"/>
      <c r="Y669" s="81"/>
      <c r="Z669" s="82">
        <v>1.0</v>
      </c>
      <c r="AA669" s="82">
        <v>1.0</v>
      </c>
      <c r="AB669" s="82">
        <v>2.0</v>
      </c>
      <c r="AC669" s="83">
        <v>2.0</v>
      </c>
      <c r="AD669" s="78" t="s">
        <v>321</v>
      </c>
    </row>
    <row r="670" ht="15.75" customHeight="1">
      <c r="A670" s="8" t="s">
        <v>48</v>
      </c>
      <c r="B670" s="9">
        <v>44896.0</v>
      </c>
      <c r="C670" s="10">
        <v>0.375</v>
      </c>
      <c r="D670" s="84">
        <v>0.5</v>
      </c>
      <c r="E670" s="85">
        <v>33.6</v>
      </c>
      <c r="F670" s="86">
        <v>24.2</v>
      </c>
      <c r="G670" s="86">
        <v>29.0</v>
      </c>
      <c r="H670" s="86">
        <v>26.8</v>
      </c>
      <c r="I670" s="86">
        <v>2.2</v>
      </c>
      <c r="J670" s="86" t="s">
        <v>61</v>
      </c>
      <c r="K670" s="86">
        <v>26.2</v>
      </c>
      <c r="L670" s="86">
        <v>0.0</v>
      </c>
      <c r="M670" s="86"/>
      <c r="N670" s="86">
        <v>43.36</v>
      </c>
      <c r="O670" s="86"/>
      <c r="P670" s="87"/>
      <c r="Q670" s="102">
        <f>E672</f>
        <v>34.6</v>
      </c>
      <c r="R670" s="103">
        <f>F670</f>
        <v>24.2</v>
      </c>
      <c r="S670" s="103">
        <f>(Q670+R670)/2</f>
        <v>29.4</v>
      </c>
      <c r="T670" s="103">
        <f t="shared" si="124"/>
        <v>35.23385461</v>
      </c>
      <c r="U670" s="103">
        <f t="shared" si="78"/>
        <v>33.47385461</v>
      </c>
      <c r="V670" s="103">
        <f t="shared" si="125"/>
        <v>40.05279577</v>
      </c>
      <c r="W670" s="103">
        <f t="shared" si="126"/>
        <v>83.57432724</v>
      </c>
      <c r="X670" s="103">
        <f>O668+L670-N670</f>
        <v>3.02</v>
      </c>
      <c r="Y670" s="91"/>
      <c r="Z670" s="92">
        <v>1.0</v>
      </c>
      <c r="AA670" s="92">
        <v>1.0</v>
      </c>
      <c r="AB670" s="92">
        <v>2.0</v>
      </c>
      <c r="AC670" s="93">
        <v>2.0</v>
      </c>
      <c r="AD670" s="88" t="s">
        <v>289</v>
      </c>
    </row>
    <row r="671" ht="15.75" customHeight="1">
      <c r="A671" s="4" t="s">
        <v>48</v>
      </c>
      <c r="B671" s="29">
        <v>44896.0</v>
      </c>
      <c r="C671" s="3">
        <v>0.625</v>
      </c>
      <c r="D671" s="74">
        <v>0.75</v>
      </c>
      <c r="E671" s="75">
        <v>34.0</v>
      </c>
      <c r="F671" s="76"/>
      <c r="G671" s="76">
        <v>33.2</v>
      </c>
      <c r="H671" s="76">
        <v>29.2</v>
      </c>
      <c r="I671" s="76">
        <v>1.6</v>
      </c>
      <c r="J671" s="76" t="s">
        <v>74</v>
      </c>
      <c r="K671" s="76">
        <v>29.2</v>
      </c>
      <c r="L671" s="76"/>
      <c r="M671" s="76"/>
      <c r="N671" s="76"/>
      <c r="O671" s="76"/>
      <c r="P671" s="77"/>
      <c r="Q671" s="78"/>
      <c r="R671" s="79"/>
      <c r="S671" s="79"/>
      <c r="T671" s="103">
        <f t="shared" si="124"/>
        <v>40.51803823</v>
      </c>
      <c r="U671" s="103">
        <f t="shared" si="78"/>
        <v>37.31803823</v>
      </c>
      <c r="V671" s="103">
        <f t="shared" si="125"/>
        <v>50.86304633</v>
      </c>
      <c r="W671" s="103">
        <f t="shared" si="126"/>
        <v>73.36964835</v>
      </c>
      <c r="X671" s="80"/>
      <c r="Y671" s="81"/>
      <c r="Z671" s="82">
        <v>1.0</v>
      </c>
      <c r="AA671" s="82">
        <v>1.0</v>
      </c>
      <c r="AB671" s="82">
        <v>2.0</v>
      </c>
      <c r="AC671" s="83">
        <v>2.0</v>
      </c>
      <c r="AD671" s="78" t="s">
        <v>353</v>
      </c>
    </row>
    <row r="672" ht="15.75" customHeight="1">
      <c r="A672" s="8" t="s">
        <v>53</v>
      </c>
      <c r="B672" s="9">
        <v>44897.0</v>
      </c>
      <c r="C672" s="10">
        <v>0.375</v>
      </c>
      <c r="D672" s="84">
        <v>0.5</v>
      </c>
      <c r="E672" s="85">
        <v>34.6</v>
      </c>
      <c r="F672" s="86">
        <v>24.6</v>
      </c>
      <c r="G672" s="86">
        <v>29.8</v>
      </c>
      <c r="H672" s="86">
        <v>27.2</v>
      </c>
      <c r="I672" s="86">
        <v>2.4</v>
      </c>
      <c r="J672" s="86" t="s">
        <v>81</v>
      </c>
      <c r="K672" s="86">
        <v>29.0</v>
      </c>
      <c r="L672" s="86">
        <v>0.0</v>
      </c>
      <c r="M672" s="86"/>
      <c r="N672" s="86">
        <v>38.3</v>
      </c>
      <c r="O672" s="86">
        <v>93.48</v>
      </c>
      <c r="P672" s="87"/>
      <c r="Q672" s="102">
        <f>E674</f>
        <v>33.6</v>
      </c>
      <c r="R672" s="103">
        <f>F672</f>
        <v>24.6</v>
      </c>
      <c r="S672" s="103">
        <f>(Q672+R672)/2</f>
        <v>29.1</v>
      </c>
      <c r="T672" s="103">
        <f t="shared" si="124"/>
        <v>36.07043238</v>
      </c>
      <c r="U672" s="103">
        <f t="shared" si="78"/>
        <v>33.99043238</v>
      </c>
      <c r="V672" s="103">
        <f t="shared" si="125"/>
        <v>41.94208964</v>
      </c>
      <c r="W672" s="103">
        <f t="shared" si="126"/>
        <v>81.04134217</v>
      </c>
      <c r="X672" s="103">
        <f>N670+L672-N672</f>
        <v>5.06</v>
      </c>
      <c r="Y672" s="91"/>
      <c r="Z672" s="92">
        <v>1.0</v>
      </c>
      <c r="AA672" s="92">
        <v>1.0</v>
      </c>
      <c r="AB672" s="92">
        <v>2.0</v>
      </c>
      <c r="AC672" s="93">
        <v>2.0</v>
      </c>
      <c r="AD672" s="88" t="s">
        <v>439</v>
      </c>
    </row>
    <row r="673" ht="15.75" customHeight="1">
      <c r="A673" s="4" t="s">
        <v>53</v>
      </c>
      <c r="B673" s="29">
        <v>44897.0</v>
      </c>
      <c r="C673" s="3">
        <v>0.625</v>
      </c>
      <c r="D673" s="74">
        <v>0.75</v>
      </c>
      <c r="E673" s="75">
        <v>33.6</v>
      </c>
      <c r="F673" s="76"/>
      <c r="G673" s="76">
        <v>27.4</v>
      </c>
      <c r="H673" s="76">
        <v>26.2</v>
      </c>
      <c r="I673" s="76">
        <v>2.6</v>
      </c>
      <c r="J673" s="76" t="s">
        <v>78</v>
      </c>
      <c r="K673" s="76">
        <v>28.8</v>
      </c>
      <c r="L673" s="76"/>
      <c r="M673" s="76"/>
      <c r="N673" s="76"/>
      <c r="O673" s="76"/>
      <c r="P673" s="77"/>
      <c r="Q673" s="78"/>
      <c r="R673" s="79"/>
      <c r="S673" s="79"/>
      <c r="T673" s="103">
        <f t="shared" si="124"/>
        <v>34.01068335</v>
      </c>
      <c r="U673" s="103">
        <f t="shared" si="78"/>
        <v>33.05068335</v>
      </c>
      <c r="V673" s="103">
        <f t="shared" si="125"/>
        <v>36.49517019</v>
      </c>
      <c r="W673" s="103">
        <f t="shared" si="126"/>
        <v>90.56180086</v>
      </c>
      <c r="X673" s="80"/>
      <c r="Y673" s="81"/>
      <c r="Z673" s="82">
        <v>2.0</v>
      </c>
      <c r="AA673" s="82">
        <v>1.0</v>
      </c>
      <c r="AB673" s="82">
        <v>1.0</v>
      </c>
      <c r="AC673" s="83">
        <v>3.0</v>
      </c>
      <c r="AD673" s="78" t="s">
        <v>321</v>
      </c>
    </row>
    <row r="674" ht="15.75" customHeight="1">
      <c r="A674" s="8" t="s">
        <v>58</v>
      </c>
      <c r="B674" s="9">
        <v>44898.0</v>
      </c>
      <c r="C674" s="10">
        <v>0.375</v>
      </c>
      <c r="D674" s="84">
        <v>0.5</v>
      </c>
      <c r="E674" s="85">
        <v>33.6</v>
      </c>
      <c r="F674" s="86">
        <v>23.0</v>
      </c>
      <c r="G674" s="86">
        <v>26.8</v>
      </c>
      <c r="H674" s="86">
        <v>25.6</v>
      </c>
      <c r="I674" s="86">
        <v>0.9</v>
      </c>
      <c r="J674" s="86" t="s">
        <v>81</v>
      </c>
      <c r="K674" s="86">
        <v>27.6</v>
      </c>
      <c r="L674" s="86">
        <v>46.25</v>
      </c>
      <c r="M674" s="86"/>
      <c r="N674" s="86">
        <v>100.0</v>
      </c>
      <c r="O674" s="86">
        <v>81.8</v>
      </c>
      <c r="P674" s="87"/>
      <c r="Q674" s="102">
        <f>E676</f>
        <v>32.8</v>
      </c>
      <c r="R674" s="103">
        <f>F674</f>
        <v>23</v>
      </c>
      <c r="S674" s="103">
        <f>(Q674+R674)/2</f>
        <v>27.9</v>
      </c>
      <c r="T674" s="103">
        <f t="shared" si="124"/>
        <v>32.82468122</v>
      </c>
      <c r="U674" s="103">
        <f t="shared" si="78"/>
        <v>31.86468122</v>
      </c>
      <c r="V674" s="103">
        <f t="shared" si="125"/>
        <v>35.23385461</v>
      </c>
      <c r="W674" s="103">
        <f t="shared" si="126"/>
        <v>90.43768152</v>
      </c>
      <c r="X674" s="103"/>
      <c r="Y674" s="91"/>
      <c r="Z674" s="92">
        <v>1.0</v>
      </c>
      <c r="AA674" s="92">
        <v>1.0</v>
      </c>
      <c r="AB674" s="92">
        <v>1.0</v>
      </c>
      <c r="AC674" s="93">
        <v>3.0</v>
      </c>
      <c r="AD674" s="88" t="s">
        <v>321</v>
      </c>
    </row>
    <row r="675" ht="15.75" customHeight="1">
      <c r="A675" s="4" t="s">
        <v>58</v>
      </c>
      <c r="B675" s="141">
        <v>44898.0</v>
      </c>
      <c r="C675" s="168">
        <v>0.625</v>
      </c>
      <c r="D675" s="172">
        <v>0.75</v>
      </c>
      <c r="E675" s="75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7"/>
      <c r="Q675" s="78"/>
      <c r="R675" s="79"/>
      <c r="S675" s="79"/>
      <c r="T675" s="79"/>
      <c r="U675" s="103" t="str">
        <f t="shared" si="78"/>
        <v/>
      </c>
      <c r="V675" s="79"/>
      <c r="W675" s="79"/>
      <c r="X675" s="80"/>
      <c r="Y675" s="81"/>
      <c r="Z675" s="82"/>
      <c r="AA675" s="82"/>
      <c r="AB675" s="82"/>
      <c r="AC675" s="83"/>
      <c r="AD675" s="78"/>
    </row>
    <row r="676" ht="15.75" customHeight="1">
      <c r="A676" s="8" t="s">
        <v>60</v>
      </c>
      <c r="B676" s="9">
        <v>44899.0</v>
      </c>
      <c r="C676" s="10">
        <v>0.375</v>
      </c>
      <c r="D676" s="84">
        <v>0.5</v>
      </c>
      <c r="E676" s="85">
        <v>32.8</v>
      </c>
      <c r="F676" s="86">
        <v>23.6</v>
      </c>
      <c r="G676" s="86">
        <v>28.0</v>
      </c>
      <c r="H676" s="86">
        <v>26.2</v>
      </c>
      <c r="I676" s="86">
        <v>0.7</v>
      </c>
      <c r="J676" s="86" t="s">
        <v>81</v>
      </c>
      <c r="K676" s="86">
        <v>27.2</v>
      </c>
      <c r="L676" s="86">
        <v>0.0</v>
      </c>
      <c r="M676" s="86"/>
      <c r="N676" s="86">
        <v>77.08</v>
      </c>
      <c r="O676" s="86">
        <v>73.42</v>
      </c>
      <c r="P676" s="87"/>
      <c r="Q676" s="102">
        <f>E678</f>
        <v>32</v>
      </c>
      <c r="R676" s="103">
        <f>F676</f>
        <v>23.6</v>
      </c>
      <c r="S676" s="103">
        <f>(Q676+R676)/2</f>
        <v>27.8</v>
      </c>
      <c r="T676" s="103">
        <f>IF(H676="","",6.1078*(10^(((7.5*H676)/(237.3+H676)))))</f>
        <v>34.01068335</v>
      </c>
      <c r="U676" s="103">
        <f t="shared" si="78"/>
        <v>32.57068335</v>
      </c>
      <c r="V676" s="103">
        <f>IF(G676="","",6.1078*(10^(((7.5*G676)/(237.3+G676)))))</f>
        <v>37.79562539</v>
      </c>
      <c r="W676" s="103">
        <f>IF(V676="","",(U676/V676)*100)</f>
        <v>86.17580212</v>
      </c>
      <c r="X676" s="103">
        <f>O674+L676-N676</f>
        <v>4.72</v>
      </c>
      <c r="Y676" s="91"/>
      <c r="Z676" s="92">
        <v>1.0</v>
      </c>
      <c r="AA676" s="92">
        <v>1.0</v>
      </c>
      <c r="AB676" s="92">
        <v>2.0</v>
      </c>
      <c r="AC676" s="93">
        <v>2.0</v>
      </c>
      <c r="AD676" s="88" t="s">
        <v>321</v>
      </c>
    </row>
    <row r="677" ht="15.75" customHeight="1">
      <c r="A677" s="4" t="s">
        <v>60</v>
      </c>
      <c r="B677" s="29">
        <v>44899.0</v>
      </c>
      <c r="C677" s="3">
        <v>0.625</v>
      </c>
      <c r="D677" s="74">
        <v>0.75</v>
      </c>
      <c r="E677" s="75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7"/>
      <c r="Q677" s="78"/>
      <c r="R677" s="79"/>
      <c r="S677" s="79"/>
      <c r="T677" s="79"/>
      <c r="U677" s="103" t="str">
        <f t="shared" si="78"/>
        <v/>
      </c>
      <c r="V677" s="79"/>
      <c r="W677" s="79"/>
      <c r="X677" s="80"/>
      <c r="Y677" s="81"/>
      <c r="Z677" s="82"/>
      <c r="AA677" s="82"/>
      <c r="AB677" s="82"/>
      <c r="AC677" s="83"/>
      <c r="AD677" s="78"/>
    </row>
    <row r="678" ht="15.75" customHeight="1">
      <c r="A678" s="8" t="s">
        <v>64</v>
      </c>
      <c r="B678" s="9">
        <v>44900.0</v>
      </c>
      <c r="C678" s="10">
        <v>0.375</v>
      </c>
      <c r="D678" s="84">
        <v>0.5</v>
      </c>
      <c r="E678" s="85">
        <v>32.0</v>
      </c>
      <c r="F678" s="86">
        <v>24.2</v>
      </c>
      <c r="G678" s="86">
        <v>27.0</v>
      </c>
      <c r="H678" s="86">
        <v>25.6</v>
      </c>
      <c r="I678" s="86">
        <v>1.3</v>
      </c>
      <c r="J678" s="86" t="s">
        <v>56</v>
      </c>
      <c r="K678" s="86">
        <v>25.6</v>
      </c>
      <c r="L678" s="86">
        <v>2.5</v>
      </c>
      <c r="M678" s="86"/>
      <c r="N678" s="86">
        <v>71.42</v>
      </c>
      <c r="O678" s="86"/>
      <c r="P678" s="87"/>
      <c r="Q678" s="102">
        <f>E680</f>
        <v>30.4</v>
      </c>
      <c r="R678" s="103">
        <f>F678</f>
        <v>24.2</v>
      </c>
      <c r="S678" s="103">
        <f>(Q678+R678)/2</f>
        <v>27.3</v>
      </c>
      <c r="T678" s="103">
        <f t="shared" ref="T678:T690" si="127">IF(H678="","",6.1078*(10^(((7.5*H678)/(237.3+H678)))))</f>
        <v>32.82468122</v>
      </c>
      <c r="U678" s="103">
        <f t="shared" si="78"/>
        <v>31.70468122</v>
      </c>
      <c r="V678" s="103">
        <f t="shared" ref="V678:V690" si="128">IF(G678="","",6.1078*(10^(((7.5*G678)/(237.3+G678)))))</f>
        <v>35.65000614</v>
      </c>
      <c r="W678" s="103">
        <f t="shared" ref="W678:W690" si="129">IF(V678="","",(U678/V678)*100)</f>
        <v>88.93317182</v>
      </c>
      <c r="X678" s="103">
        <f>O676+L678-N678</f>
        <v>4.5</v>
      </c>
      <c r="Y678" s="91"/>
      <c r="Z678" s="92">
        <v>1.0</v>
      </c>
      <c r="AA678" s="92">
        <v>1.0</v>
      </c>
      <c r="AB678" s="92">
        <v>3.0</v>
      </c>
      <c r="AC678" s="93">
        <v>3.0</v>
      </c>
      <c r="AD678" s="88" t="s">
        <v>317</v>
      </c>
    </row>
    <row r="679" ht="15.75" customHeight="1">
      <c r="A679" s="4" t="s">
        <v>64</v>
      </c>
      <c r="B679" s="29">
        <v>44900.0</v>
      </c>
      <c r="C679" s="3">
        <v>0.625</v>
      </c>
      <c r="D679" s="74">
        <v>0.75</v>
      </c>
      <c r="E679" s="75">
        <v>30.2</v>
      </c>
      <c r="F679" s="76"/>
      <c r="G679" s="76">
        <v>25.2</v>
      </c>
      <c r="H679" s="76">
        <v>24.6</v>
      </c>
      <c r="I679" s="76">
        <v>0.5</v>
      </c>
      <c r="J679" s="76" t="s">
        <v>61</v>
      </c>
      <c r="K679" s="76">
        <v>26.6</v>
      </c>
      <c r="L679" s="76"/>
      <c r="M679" s="76"/>
      <c r="N679" s="76"/>
      <c r="O679" s="76"/>
      <c r="P679" s="77"/>
      <c r="Q679" s="78"/>
      <c r="R679" s="79"/>
      <c r="S679" s="79"/>
      <c r="T679" s="103">
        <f t="shared" si="127"/>
        <v>30.92802314</v>
      </c>
      <c r="U679" s="103">
        <f t="shared" si="78"/>
        <v>30.44802314</v>
      </c>
      <c r="V679" s="103">
        <f t="shared" si="128"/>
        <v>32.05419006</v>
      </c>
      <c r="W679" s="103">
        <f t="shared" si="129"/>
        <v>94.98921384</v>
      </c>
      <c r="X679" s="80"/>
      <c r="Y679" s="81"/>
      <c r="Z679" s="82">
        <v>2.0</v>
      </c>
      <c r="AA679" s="82">
        <v>1.0</v>
      </c>
      <c r="AB679" s="82">
        <v>1.0</v>
      </c>
      <c r="AC679" s="83">
        <v>2.0</v>
      </c>
      <c r="AD679" s="78" t="s">
        <v>321</v>
      </c>
    </row>
    <row r="680" ht="15.75" customHeight="1">
      <c r="A680" s="8" t="s">
        <v>68</v>
      </c>
      <c r="B680" s="9">
        <v>44901.0</v>
      </c>
      <c r="C680" s="10">
        <v>0.375</v>
      </c>
      <c r="D680" s="84">
        <v>0.5</v>
      </c>
      <c r="E680" s="85">
        <v>30.4</v>
      </c>
      <c r="F680" s="86">
        <v>22.8</v>
      </c>
      <c r="G680" s="86">
        <v>27.2</v>
      </c>
      <c r="H680" s="86">
        <v>25.8</v>
      </c>
      <c r="I680" s="86">
        <v>1.5</v>
      </c>
      <c r="J680" s="86" t="s">
        <v>81</v>
      </c>
      <c r="K680" s="86">
        <v>25.4</v>
      </c>
      <c r="L680" s="86">
        <v>2.5</v>
      </c>
      <c r="M680" s="86"/>
      <c r="N680" s="86">
        <v>70.58</v>
      </c>
      <c r="O680" s="86"/>
      <c r="P680" s="87"/>
      <c r="Q680" s="102">
        <f>E682</f>
        <v>31.8</v>
      </c>
      <c r="R680" s="103">
        <f>F680</f>
        <v>22.8</v>
      </c>
      <c r="S680" s="103">
        <f>(Q680+R680)/2</f>
        <v>27.3</v>
      </c>
      <c r="T680" s="103">
        <f t="shared" si="127"/>
        <v>33.21594473</v>
      </c>
      <c r="U680" s="103">
        <f t="shared" si="78"/>
        <v>32.09594473</v>
      </c>
      <c r="V680" s="103">
        <f t="shared" si="128"/>
        <v>36.07043238</v>
      </c>
      <c r="W680" s="103">
        <f t="shared" si="129"/>
        <v>88.9813141</v>
      </c>
      <c r="X680" s="103">
        <f>N678+L680-N680</f>
        <v>3.34</v>
      </c>
      <c r="Y680" s="91"/>
      <c r="Z680" s="92">
        <v>1.0</v>
      </c>
      <c r="AA680" s="92">
        <v>1.0</v>
      </c>
      <c r="AB680" s="92">
        <v>3.0</v>
      </c>
      <c r="AC680" s="93">
        <v>3.0</v>
      </c>
      <c r="AD680" s="88" t="s">
        <v>313</v>
      </c>
    </row>
    <row r="681" ht="15.75" customHeight="1">
      <c r="A681" s="4" t="s">
        <v>68</v>
      </c>
      <c r="B681" s="29">
        <v>44901.0</v>
      </c>
      <c r="C681" s="3">
        <v>0.625</v>
      </c>
      <c r="D681" s="74">
        <v>0.75</v>
      </c>
      <c r="E681" s="75">
        <v>32.6</v>
      </c>
      <c r="F681" s="76"/>
      <c r="G681" s="76">
        <v>32.2</v>
      </c>
      <c r="H681" s="76">
        <v>27.8</v>
      </c>
      <c r="I681" s="76">
        <v>2.0</v>
      </c>
      <c r="J681" s="76" t="s">
        <v>81</v>
      </c>
      <c r="K681" s="76">
        <v>26.5</v>
      </c>
      <c r="L681" s="76"/>
      <c r="M681" s="76"/>
      <c r="N681" s="76"/>
      <c r="O681" s="76"/>
      <c r="P681" s="77"/>
      <c r="Q681" s="78"/>
      <c r="R681" s="79"/>
      <c r="S681" s="79"/>
      <c r="T681" s="103">
        <f t="shared" si="127"/>
        <v>37.3577292</v>
      </c>
      <c r="U681" s="103">
        <f t="shared" si="78"/>
        <v>33.8377292</v>
      </c>
      <c r="V681" s="103">
        <f t="shared" si="128"/>
        <v>48.08268417</v>
      </c>
      <c r="W681" s="103">
        <f t="shared" si="129"/>
        <v>70.37404376</v>
      </c>
      <c r="X681" s="80"/>
      <c r="Y681" s="81"/>
      <c r="Z681" s="82">
        <v>1.0</v>
      </c>
      <c r="AA681" s="82">
        <v>1.0</v>
      </c>
      <c r="AB681" s="82">
        <v>2.0</v>
      </c>
      <c r="AC681" s="83">
        <v>2.0</v>
      </c>
      <c r="AD681" s="78" t="s">
        <v>316</v>
      </c>
    </row>
    <row r="682" ht="15.75" customHeight="1">
      <c r="A682" s="8" t="s">
        <v>38</v>
      </c>
      <c r="B682" s="9">
        <v>44902.0</v>
      </c>
      <c r="C682" s="10">
        <v>0.375</v>
      </c>
      <c r="D682" s="84">
        <v>0.5</v>
      </c>
      <c r="E682" s="85">
        <v>31.8</v>
      </c>
      <c r="F682" s="86">
        <v>23.2</v>
      </c>
      <c r="G682" s="86">
        <v>28.8</v>
      </c>
      <c r="H682" s="86">
        <v>26.4</v>
      </c>
      <c r="I682" s="86">
        <v>2.4</v>
      </c>
      <c r="J682" s="86" t="s">
        <v>81</v>
      </c>
      <c r="K682" s="86">
        <v>27.4</v>
      </c>
      <c r="L682" s="86">
        <v>22.25</v>
      </c>
      <c r="M682" s="86"/>
      <c r="N682" s="86">
        <v>81.36</v>
      </c>
      <c r="O682" s="86"/>
      <c r="P682" s="87"/>
      <c r="Q682" s="102">
        <f>E684</f>
        <v>34.8</v>
      </c>
      <c r="R682" s="103">
        <f>F682</f>
        <v>23.2</v>
      </c>
      <c r="S682" s="103">
        <f>(Q682+R682)/2</f>
        <v>29</v>
      </c>
      <c r="T682" s="103">
        <f t="shared" si="127"/>
        <v>34.41422945</v>
      </c>
      <c r="U682" s="103">
        <f t="shared" si="78"/>
        <v>32.49422945</v>
      </c>
      <c r="V682" s="103">
        <f t="shared" si="128"/>
        <v>39.59220806</v>
      </c>
      <c r="W682" s="103">
        <f t="shared" si="129"/>
        <v>82.07228402</v>
      </c>
      <c r="X682" s="103">
        <f>N680+L682-N682</f>
        <v>11.47</v>
      </c>
      <c r="Y682" s="91"/>
      <c r="Z682" s="92">
        <v>1.0</v>
      </c>
      <c r="AA682" s="92">
        <v>1.0</v>
      </c>
      <c r="AB682" s="92">
        <v>1.0</v>
      </c>
      <c r="AC682" s="93">
        <v>2.0</v>
      </c>
      <c r="AD682" s="88" t="s">
        <v>321</v>
      </c>
    </row>
    <row r="683" ht="15.75" customHeight="1">
      <c r="A683" s="4" t="s">
        <v>38</v>
      </c>
      <c r="B683" s="29">
        <v>44902.0</v>
      </c>
      <c r="C683" s="3">
        <v>0.625</v>
      </c>
      <c r="D683" s="74">
        <v>0.75</v>
      </c>
      <c r="E683" s="75">
        <v>33.6</v>
      </c>
      <c r="F683" s="76"/>
      <c r="G683" s="76">
        <v>33.2</v>
      </c>
      <c r="H683" s="76">
        <v>28.0</v>
      </c>
      <c r="I683" s="76">
        <v>1.2</v>
      </c>
      <c r="J683" s="76" t="s">
        <v>81</v>
      </c>
      <c r="K683" s="76">
        <v>27.3</v>
      </c>
      <c r="L683" s="76"/>
      <c r="M683" s="76"/>
      <c r="N683" s="76"/>
      <c r="O683" s="76"/>
      <c r="P683" s="77"/>
      <c r="Q683" s="78"/>
      <c r="R683" s="79"/>
      <c r="S683" s="79"/>
      <c r="T683" s="103">
        <f t="shared" si="127"/>
        <v>37.79562539</v>
      </c>
      <c r="U683" s="103">
        <f t="shared" si="78"/>
        <v>33.63562539</v>
      </c>
      <c r="V683" s="103">
        <f t="shared" si="128"/>
        <v>50.86304633</v>
      </c>
      <c r="W683" s="103">
        <f t="shared" si="129"/>
        <v>66.12978935</v>
      </c>
      <c r="X683" s="80"/>
      <c r="Y683" s="81"/>
      <c r="Z683" s="82">
        <v>1.0</v>
      </c>
      <c r="AA683" s="82">
        <v>1.0</v>
      </c>
      <c r="AB683" s="82">
        <v>1.0</v>
      </c>
      <c r="AC683" s="83">
        <v>2.0</v>
      </c>
      <c r="AD683" s="78" t="s">
        <v>316</v>
      </c>
    </row>
    <row r="684" ht="15.75" customHeight="1">
      <c r="A684" s="8" t="s">
        <v>48</v>
      </c>
      <c r="B684" s="9">
        <v>44903.0</v>
      </c>
      <c r="C684" s="10">
        <v>0.375</v>
      </c>
      <c r="D684" s="84">
        <v>0.5</v>
      </c>
      <c r="E684" s="85">
        <v>34.8</v>
      </c>
      <c r="F684" s="86">
        <v>32.2</v>
      </c>
      <c r="G684" s="86">
        <v>28.8</v>
      </c>
      <c r="H684" s="86">
        <v>26.6</v>
      </c>
      <c r="I684" s="86">
        <v>1.4</v>
      </c>
      <c r="J684" s="86" t="s">
        <v>81</v>
      </c>
      <c r="K684" s="86">
        <v>27.8</v>
      </c>
      <c r="L684" s="86">
        <v>0.0</v>
      </c>
      <c r="M684" s="86"/>
      <c r="N684" s="86">
        <v>75.4</v>
      </c>
      <c r="O684" s="86"/>
      <c r="P684" s="87"/>
      <c r="Q684" s="102">
        <f>E686</f>
        <v>33.4</v>
      </c>
      <c r="R684" s="103">
        <f>F684</f>
        <v>32.2</v>
      </c>
      <c r="S684" s="103">
        <f>(Q684+R684)/2</f>
        <v>32.8</v>
      </c>
      <c r="T684" s="103">
        <f t="shared" si="127"/>
        <v>34.82194116</v>
      </c>
      <c r="U684" s="103">
        <f t="shared" si="78"/>
        <v>33.06194116</v>
      </c>
      <c r="V684" s="103">
        <f t="shared" si="128"/>
        <v>39.59220806</v>
      </c>
      <c r="W684" s="103">
        <f t="shared" si="129"/>
        <v>83.5061816</v>
      </c>
      <c r="X684" s="103">
        <f>N682+L684-N684</f>
        <v>5.96</v>
      </c>
      <c r="Y684" s="91"/>
      <c r="Z684" s="92">
        <v>1.0</v>
      </c>
      <c r="AA684" s="92">
        <v>1.0</v>
      </c>
      <c r="AB684" s="92">
        <v>2.0</v>
      </c>
      <c r="AC684" s="93">
        <v>2.0</v>
      </c>
      <c r="AD684" s="88" t="s">
        <v>395</v>
      </c>
    </row>
    <row r="685" ht="15.75" customHeight="1">
      <c r="A685" s="4" t="s">
        <v>48</v>
      </c>
      <c r="B685" s="29">
        <v>44903.0</v>
      </c>
      <c r="C685" s="3">
        <v>0.625</v>
      </c>
      <c r="D685" s="74">
        <v>0.75</v>
      </c>
      <c r="E685" s="75">
        <v>33.6</v>
      </c>
      <c r="F685" s="76"/>
      <c r="G685" s="76">
        <v>28.0</v>
      </c>
      <c r="H685" s="76">
        <v>26.0</v>
      </c>
      <c r="I685" s="76">
        <v>0.7</v>
      </c>
      <c r="J685" s="76" t="s">
        <v>56</v>
      </c>
      <c r="K685" s="76">
        <v>29.2</v>
      </c>
      <c r="L685" s="76"/>
      <c r="M685" s="76"/>
      <c r="N685" s="76"/>
      <c r="O685" s="76"/>
      <c r="P685" s="77"/>
      <c r="Q685" s="78"/>
      <c r="R685" s="79"/>
      <c r="S685" s="79"/>
      <c r="T685" s="103">
        <f t="shared" si="127"/>
        <v>33.61126698</v>
      </c>
      <c r="U685" s="103">
        <f t="shared" si="78"/>
        <v>32.01126698</v>
      </c>
      <c r="V685" s="103">
        <f t="shared" si="128"/>
        <v>37.79562539</v>
      </c>
      <c r="W685" s="103">
        <f t="shared" si="129"/>
        <v>84.69569335</v>
      </c>
      <c r="X685" s="80"/>
      <c r="Y685" s="81"/>
      <c r="Z685" s="82">
        <v>1.0</v>
      </c>
      <c r="AA685" s="82">
        <v>1.0</v>
      </c>
      <c r="AB685" s="82">
        <v>2.0</v>
      </c>
      <c r="AC685" s="83">
        <v>2.0</v>
      </c>
      <c r="AD685" s="78" t="s">
        <v>321</v>
      </c>
    </row>
    <row r="686" ht="15.75" customHeight="1">
      <c r="A686" s="8" t="s">
        <v>53</v>
      </c>
      <c r="B686" s="9">
        <v>44904.0</v>
      </c>
      <c r="C686" s="10">
        <v>0.375</v>
      </c>
      <c r="D686" s="84">
        <v>0.5</v>
      </c>
      <c r="E686" s="85">
        <v>33.4</v>
      </c>
      <c r="F686" s="86">
        <v>23.1</v>
      </c>
      <c r="G686" s="86">
        <v>29.0</v>
      </c>
      <c r="H686" s="86">
        <v>26.8</v>
      </c>
      <c r="I686" s="86">
        <v>0.8</v>
      </c>
      <c r="J686" s="86" t="s">
        <v>81</v>
      </c>
      <c r="K686" s="86">
        <v>27.8</v>
      </c>
      <c r="L686" s="86">
        <v>0.0</v>
      </c>
      <c r="M686" s="86"/>
      <c r="N686" s="92">
        <v>70.4</v>
      </c>
      <c r="O686" s="86"/>
      <c r="P686" s="87"/>
      <c r="Q686" s="102">
        <f>E688</f>
        <v>35</v>
      </c>
      <c r="R686" s="103">
        <f>F686</f>
        <v>23.1</v>
      </c>
      <c r="S686" s="103">
        <f>(Q686+R686)/2</f>
        <v>29.05</v>
      </c>
      <c r="T686" s="103">
        <f t="shared" si="127"/>
        <v>35.23385461</v>
      </c>
      <c r="U686" s="103">
        <f t="shared" si="78"/>
        <v>33.47385461</v>
      </c>
      <c r="V686" s="103">
        <f t="shared" si="128"/>
        <v>40.05279577</v>
      </c>
      <c r="W686" s="103">
        <f t="shared" si="129"/>
        <v>83.57432724</v>
      </c>
      <c r="X686" s="103">
        <f>N684+L686-N686</f>
        <v>5</v>
      </c>
      <c r="Y686" s="91"/>
      <c r="Z686" s="92">
        <v>1.0</v>
      </c>
      <c r="AA686" s="92">
        <v>1.0</v>
      </c>
      <c r="AB686" s="92">
        <v>1.0</v>
      </c>
      <c r="AC686" s="93">
        <v>2.0</v>
      </c>
      <c r="AD686" s="88" t="s">
        <v>398</v>
      </c>
    </row>
    <row r="687" ht="15.75" customHeight="1">
      <c r="A687" s="4" t="s">
        <v>53</v>
      </c>
      <c r="B687" s="29">
        <v>44904.0</v>
      </c>
      <c r="C687" s="3">
        <v>0.625</v>
      </c>
      <c r="D687" s="74">
        <v>0.75</v>
      </c>
      <c r="E687" s="75">
        <v>35.0</v>
      </c>
      <c r="F687" s="76"/>
      <c r="G687" s="76">
        <v>34.2</v>
      </c>
      <c r="H687" s="76">
        <v>29.8</v>
      </c>
      <c r="I687" s="76">
        <v>1.5</v>
      </c>
      <c r="J687" s="76" t="s">
        <v>78</v>
      </c>
      <c r="K687" s="76">
        <v>29.2</v>
      </c>
      <c r="L687" s="76"/>
      <c r="M687" s="76"/>
      <c r="N687" s="76"/>
      <c r="O687" s="76"/>
      <c r="P687" s="77"/>
      <c r="Q687" s="78"/>
      <c r="R687" s="79"/>
      <c r="S687" s="79"/>
      <c r="T687" s="103">
        <f t="shared" si="127"/>
        <v>41.94208964</v>
      </c>
      <c r="U687" s="103">
        <f t="shared" si="78"/>
        <v>38.42208964</v>
      </c>
      <c r="V687" s="103">
        <f t="shared" si="128"/>
        <v>53.78190594</v>
      </c>
      <c r="W687" s="103">
        <f t="shared" si="129"/>
        <v>71.44055043</v>
      </c>
      <c r="X687" s="80"/>
      <c r="Y687" s="81"/>
      <c r="Z687" s="82">
        <v>1.0</v>
      </c>
      <c r="AA687" s="82">
        <v>1.0</v>
      </c>
      <c r="AB687" s="82">
        <v>1.0</v>
      </c>
      <c r="AC687" s="83">
        <v>2.0</v>
      </c>
      <c r="AD687" s="78" t="s">
        <v>321</v>
      </c>
    </row>
    <row r="688" ht="15.75" customHeight="1">
      <c r="A688" s="8" t="s">
        <v>58</v>
      </c>
      <c r="B688" s="9">
        <v>44905.0</v>
      </c>
      <c r="C688" s="10">
        <v>0.375</v>
      </c>
      <c r="D688" s="84">
        <v>0.5</v>
      </c>
      <c r="E688" s="85">
        <v>35.0</v>
      </c>
      <c r="F688" s="86">
        <v>22.8</v>
      </c>
      <c r="G688" s="86">
        <v>29.2</v>
      </c>
      <c r="H688" s="86">
        <v>26.6</v>
      </c>
      <c r="I688" s="86">
        <v>1.6</v>
      </c>
      <c r="J688" s="86" t="s">
        <v>78</v>
      </c>
      <c r="K688" s="86">
        <v>28.5</v>
      </c>
      <c r="L688" s="86">
        <v>5.5</v>
      </c>
      <c r="M688" s="86"/>
      <c r="N688" s="86">
        <v>71.8</v>
      </c>
      <c r="O688" s="86"/>
      <c r="P688" s="87"/>
      <c r="Q688" s="102">
        <f t="shared" ref="Q688:Q690" si="130">E690</f>
        <v>34.4</v>
      </c>
      <c r="R688" s="103">
        <f t="shared" ref="R688:R690" si="131">F688</f>
        <v>22.8</v>
      </c>
      <c r="S688" s="103">
        <f t="shared" ref="S688:S690" si="132">(Q688+R688)/2</f>
        <v>28.6</v>
      </c>
      <c r="T688" s="103">
        <f t="shared" si="127"/>
        <v>34.82194116</v>
      </c>
      <c r="U688" s="103">
        <f t="shared" si="78"/>
        <v>32.74194116</v>
      </c>
      <c r="V688" s="103">
        <f t="shared" si="128"/>
        <v>40.51803823</v>
      </c>
      <c r="W688" s="103">
        <f t="shared" si="129"/>
        <v>80.80830809</v>
      </c>
      <c r="X688" s="103">
        <f>N686+L688-N688</f>
        <v>4.1</v>
      </c>
      <c r="Y688" s="91"/>
      <c r="Z688" s="92">
        <v>1.0</v>
      </c>
      <c r="AA688" s="92">
        <v>1.0</v>
      </c>
      <c r="AB688" s="92">
        <v>1.0</v>
      </c>
      <c r="AC688" s="93">
        <v>2.0</v>
      </c>
      <c r="AD688" s="88" t="s">
        <v>321</v>
      </c>
    </row>
    <row r="689" ht="15.75" customHeight="1">
      <c r="A689" s="4" t="s">
        <v>58</v>
      </c>
      <c r="B689" s="29">
        <v>44905.0</v>
      </c>
      <c r="C689" s="3">
        <v>0.625</v>
      </c>
      <c r="D689" s="74">
        <v>0.75</v>
      </c>
      <c r="E689" s="75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7"/>
      <c r="Q689" s="102" t="str">
        <f t="shared" si="130"/>
        <v/>
      </c>
      <c r="R689" s="103" t="str">
        <f t="shared" si="131"/>
        <v/>
      </c>
      <c r="S689" s="103">
        <f t="shared" si="132"/>
        <v>0</v>
      </c>
      <c r="T689" s="103" t="str">
        <f t="shared" si="127"/>
        <v/>
      </c>
      <c r="U689" s="103" t="str">
        <f t="shared" si="78"/>
        <v/>
      </c>
      <c r="V689" s="103" t="str">
        <f t="shared" si="128"/>
        <v/>
      </c>
      <c r="W689" s="103" t="str">
        <f t="shared" si="129"/>
        <v/>
      </c>
      <c r="X689" s="103"/>
      <c r="Y689" s="81"/>
      <c r="Z689" s="82"/>
      <c r="AA689" s="82"/>
      <c r="AB689" s="82"/>
      <c r="AC689" s="83"/>
      <c r="AD689" s="78"/>
    </row>
    <row r="690" ht="15.75" customHeight="1">
      <c r="A690" s="8" t="s">
        <v>60</v>
      </c>
      <c r="B690" s="9">
        <v>44906.0</v>
      </c>
      <c r="C690" s="10">
        <v>0.375</v>
      </c>
      <c r="D690" s="84">
        <v>0.5</v>
      </c>
      <c r="E690" s="241">
        <v>34.4</v>
      </c>
      <c r="F690" s="243">
        <v>22.2</v>
      </c>
      <c r="G690" s="243">
        <v>29.2</v>
      </c>
      <c r="H690" s="243">
        <v>27.2</v>
      </c>
      <c r="I690" s="243">
        <v>0.6</v>
      </c>
      <c r="J690" s="243" t="s">
        <v>81</v>
      </c>
      <c r="K690" s="243">
        <v>28.5</v>
      </c>
      <c r="L690" s="243">
        <v>12.0</v>
      </c>
      <c r="M690" s="244"/>
      <c r="N690" s="243">
        <v>74.98</v>
      </c>
      <c r="O690" s="86"/>
      <c r="P690" s="87"/>
      <c r="Q690" s="102">
        <f t="shared" si="130"/>
        <v>33.8</v>
      </c>
      <c r="R690" s="103">
        <f t="shared" si="131"/>
        <v>22.2</v>
      </c>
      <c r="S690" s="103">
        <f t="shared" si="132"/>
        <v>28</v>
      </c>
      <c r="T690" s="103">
        <f t="shared" si="127"/>
        <v>36.07043238</v>
      </c>
      <c r="U690" s="103">
        <f t="shared" si="78"/>
        <v>34.47043238</v>
      </c>
      <c r="V690" s="103">
        <f t="shared" si="128"/>
        <v>40.51803823</v>
      </c>
      <c r="W690" s="103">
        <f t="shared" si="129"/>
        <v>85.07428761</v>
      </c>
      <c r="X690" s="103">
        <f>N688+L690-N690</f>
        <v>8.82</v>
      </c>
      <c r="Y690" s="91"/>
      <c r="Z690" s="92">
        <v>1.0</v>
      </c>
      <c r="AA690" s="92">
        <v>1.0</v>
      </c>
      <c r="AB690" s="92">
        <v>2.0</v>
      </c>
      <c r="AC690" s="93">
        <v>2.0</v>
      </c>
      <c r="AD690" s="88" t="s">
        <v>321</v>
      </c>
    </row>
    <row r="691" ht="15.75" customHeight="1">
      <c r="A691" s="4" t="s">
        <v>60</v>
      </c>
      <c r="B691" s="29">
        <v>44906.0</v>
      </c>
      <c r="C691" s="3">
        <v>0.625</v>
      </c>
      <c r="D691" s="74">
        <v>0.75</v>
      </c>
      <c r="E691" s="75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7"/>
      <c r="Q691" s="78"/>
      <c r="R691" s="79"/>
      <c r="S691" s="79"/>
      <c r="T691" s="79"/>
      <c r="U691" s="103" t="str">
        <f t="shared" si="78"/>
        <v/>
      </c>
      <c r="V691" s="79"/>
      <c r="W691" s="79"/>
      <c r="X691" s="80"/>
      <c r="Y691" s="81"/>
      <c r="Z691" s="82"/>
      <c r="AA691" s="82"/>
      <c r="AB691" s="82"/>
      <c r="AC691" s="83"/>
      <c r="AD691" s="78"/>
    </row>
    <row r="692" ht="15.75" customHeight="1">
      <c r="A692" s="8" t="s">
        <v>64</v>
      </c>
      <c r="B692" s="9">
        <v>44907.0</v>
      </c>
      <c r="C692" s="10">
        <v>0.375</v>
      </c>
      <c r="D692" s="84">
        <v>0.5</v>
      </c>
      <c r="E692" s="85">
        <v>33.8</v>
      </c>
      <c r="F692" s="86">
        <v>23.0</v>
      </c>
      <c r="G692" s="86">
        <v>28.6</v>
      </c>
      <c r="H692" s="86">
        <v>25.8</v>
      </c>
      <c r="I692" s="86">
        <v>2.5</v>
      </c>
      <c r="J692" s="86" t="s">
        <v>61</v>
      </c>
      <c r="K692" s="86">
        <v>27.9</v>
      </c>
      <c r="L692" s="86">
        <v>8.75</v>
      </c>
      <c r="M692" s="86"/>
      <c r="N692" s="86">
        <v>77.58</v>
      </c>
      <c r="O692" s="86"/>
      <c r="P692" s="87"/>
      <c r="Q692" s="102">
        <f>E694</f>
        <v>34.2</v>
      </c>
      <c r="R692" s="103">
        <f>F692</f>
        <v>23</v>
      </c>
      <c r="S692" s="103">
        <f>(Q692+R692)/2</f>
        <v>28.6</v>
      </c>
      <c r="T692" s="103">
        <f t="shared" ref="T692:T702" si="133">IF(H692="","",6.1078*(10^(((7.5*H692)/(237.3+H692)))))</f>
        <v>33.21594473</v>
      </c>
      <c r="U692" s="103">
        <f t="shared" si="78"/>
        <v>30.97594473</v>
      </c>
      <c r="V692" s="103">
        <f t="shared" ref="V692:V702" si="134">IF(G692="","",6.1078*(10^(((7.5*G692)/(237.3+G692)))))</f>
        <v>39.13623594</v>
      </c>
      <c r="W692" s="103">
        <f t="shared" ref="W692:W702" si="135">IF(V692="","",(U692/V692)*100)</f>
        <v>79.14901367</v>
      </c>
      <c r="X692" s="103">
        <f>N690+L692-N692</f>
        <v>6.15</v>
      </c>
      <c r="Y692" s="91"/>
      <c r="Z692" s="92">
        <v>1.0</v>
      </c>
      <c r="AA692" s="92">
        <v>1.0</v>
      </c>
      <c r="AB692" s="92">
        <v>2.0</v>
      </c>
      <c r="AC692" s="93">
        <v>2.0</v>
      </c>
      <c r="AD692" s="88" t="s">
        <v>289</v>
      </c>
    </row>
    <row r="693" ht="15.75" customHeight="1">
      <c r="A693" s="4" t="s">
        <v>64</v>
      </c>
      <c r="B693" s="29">
        <v>44907.0</v>
      </c>
      <c r="C693" s="3">
        <v>0.625</v>
      </c>
      <c r="D693" s="74">
        <v>0.75</v>
      </c>
      <c r="E693" s="75">
        <v>34.2</v>
      </c>
      <c r="F693" s="76"/>
      <c r="G693" s="76">
        <v>33.0</v>
      </c>
      <c r="H693" s="76">
        <v>28.6</v>
      </c>
      <c r="I693" s="76">
        <v>0.6</v>
      </c>
      <c r="J693" s="76" t="s">
        <v>79</v>
      </c>
      <c r="K693" s="76">
        <v>27.4</v>
      </c>
      <c r="L693" s="76"/>
      <c r="M693" s="76"/>
      <c r="N693" s="76"/>
      <c r="O693" s="76"/>
      <c r="P693" s="77"/>
      <c r="Q693" s="78"/>
      <c r="R693" s="79"/>
      <c r="S693" s="79"/>
      <c r="T693" s="103">
        <f t="shared" si="133"/>
        <v>39.13623594</v>
      </c>
      <c r="U693" s="103">
        <f t="shared" si="78"/>
        <v>35.61623594</v>
      </c>
      <c r="V693" s="103">
        <f t="shared" si="134"/>
        <v>50.29607399</v>
      </c>
      <c r="W693" s="103">
        <f t="shared" si="135"/>
        <v>70.81315323</v>
      </c>
      <c r="X693" s="80"/>
      <c r="Y693" s="81"/>
      <c r="Z693" s="82">
        <v>1.0</v>
      </c>
      <c r="AA693" s="82">
        <v>1.0</v>
      </c>
      <c r="AB693" s="82">
        <v>1.0</v>
      </c>
      <c r="AC693" s="83">
        <v>2.0</v>
      </c>
      <c r="AD693" s="78" t="s">
        <v>292</v>
      </c>
    </row>
    <row r="694" ht="15.75" customHeight="1">
      <c r="A694" s="8" t="s">
        <v>68</v>
      </c>
      <c r="B694" s="9">
        <v>44908.0</v>
      </c>
      <c r="C694" s="10">
        <v>0.375</v>
      </c>
      <c r="D694" s="84">
        <v>0.5</v>
      </c>
      <c r="E694" s="85">
        <v>34.2</v>
      </c>
      <c r="F694" s="86">
        <v>22.6</v>
      </c>
      <c r="G694" s="86">
        <v>28.8</v>
      </c>
      <c r="H694" s="86">
        <v>26.0</v>
      </c>
      <c r="I694" s="86">
        <v>3.0</v>
      </c>
      <c r="J694" s="86" t="s">
        <v>81</v>
      </c>
      <c r="K694" s="86">
        <v>27.8</v>
      </c>
      <c r="L694" s="86">
        <v>0.0</v>
      </c>
      <c r="M694" s="86"/>
      <c r="N694" s="86">
        <v>73.14</v>
      </c>
      <c r="O694" s="86"/>
      <c r="P694" s="87"/>
      <c r="Q694" s="102">
        <f>E696</f>
        <v>35.2</v>
      </c>
      <c r="R694" s="103">
        <f>F694</f>
        <v>22.6</v>
      </c>
      <c r="S694" s="103">
        <f>(Q694+R694)/2</f>
        <v>28.9</v>
      </c>
      <c r="T694" s="103">
        <f t="shared" si="133"/>
        <v>33.61126698</v>
      </c>
      <c r="U694" s="103">
        <f t="shared" si="78"/>
        <v>31.37126698</v>
      </c>
      <c r="V694" s="103">
        <f t="shared" si="134"/>
        <v>39.59220806</v>
      </c>
      <c r="W694" s="103">
        <f t="shared" si="135"/>
        <v>79.23596212</v>
      </c>
      <c r="X694" s="103">
        <f>N692+L694-N694</f>
        <v>4.44</v>
      </c>
      <c r="Y694" s="91"/>
      <c r="Z694" s="92">
        <v>1.0</v>
      </c>
      <c r="AA694" s="92">
        <v>1.0</v>
      </c>
      <c r="AB694" s="92">
        <v>3.0</v>
      </c>
      <c r="AC694" s="93">
        <v>2.0</v>
      </c>
      <c r="AD694" s="88" t="s">
        <v>313</v>
      </c>
    </row>
    <row r="695" ht="15.75" customHeight="1">
      <c r="A695" s="4" t="s">
        <v>68</v>
      </c>
      <c r="B695" s="29">
        <v>44908.0</v>
      </c>
      <c r="C695" s="3">
        <v>0.625</v>
      </c>
      <c r="D695" s="74">
        <v>0.75</v>
      </c>
      <c r="E695" s="75">
        <v>35.2</v>
      </c>
      <c r="F695" s="76"/>
      <c r="G695" s="76">
        <v>33.8</v>
      </c>
      <c r="H695" s="76">
        <v>29.4</v>
      </c>
      <c r="I695" s="76">
        <v>0.2</v>
      </c>
      <c r="J695" s="76" t="s">
        <v>61</v>
      </c>
      <c r="K695" s="76">
        <v>27.0</v>
      </c>
      <c r="L695" s="76"/>
      <c r="M695" s="76"/>
      <c r="N695" s="76"/>
      <c r="O695" s="76"/>
      <c r="P695" s="77"/>
      <c r="Q695" s="78"/>
      <c r="R695" s="79"/>
      <c r="S695" s="79"/>
      <c r="T695" s="103">
        <f t="shared" si="133"/>
        <v>40.98797486</v>
      </c>
      <c r="U695" s="103">
        <f t="shared" si="78"/>
        <v>37.46797486</v>
      </c>
      <c r="V695" s="103">
        <f t="shared" si="134"/>
        <v>52.59738033</v>
      </c>
      <c r="W695" s="103">
        <f t="shared" si="135"/>
        <v>71.23543916</v>
      </c>
      <c r="X695" s="80"/>
      <c r="Y695" s="81"/>
      <c r="Z695" s="82">
        <v>1.0</v>
      </c>
      <c r="AA695" s="82">
        <v>1.0</v>
      </c>
      <c r="AB695" s="82">
        <v>1.0</v>
      </c>
      <c r="AC695" s="83">
        <v>2.0</v>
      </c>
      <c r="AD695" s="78" t="s">
        <v>321</v>
      </c>
    </row>
    <row r="696" ht="15.75" customHeight="1">
      <c r="A696" s="8" t="s">
        <v>38</v>
      </c>
      <c r="B696" s="9">
        <v>44909.0</v>
      </c>
      <c r="C696" s="10">
        <v>0.375</v>
      </c>
      <c r="D696" s="84">
        <v>0.5</v>
      </c>
      <c r="E696" s="85">
        <v>35.2</v>
      </c>
      <c r="F696" s="86">
        <v>22.6</v>
      </c>
      <c r="G696" s="86">
        <v>27.8</v>
      </c>
      <c r="H696" s="86">
        <v>26.0</v>
      </c>
      <c r="I696" s="86">
        <v>1.7</v>
      </c>
      <c r="J696" s="86" t="s">
        <v>81</v>
      </c>
      <c r="K696" s="86">
        <v>27.0</v>
      </c>
      <c r="L696" s="86">
        <v>0.0</v>
      </c>
      <c r="M696" s="86"/>
      <c r="N696" s="86">
        <v>67.84</v>
      </c>
      <c r="O696" s="86"/>
      <c r="P696" s="87"/>
      <c r="Q696" s="102">
        <f>E698</f>
        <v>33.6</v>
      </c>
      <c r="R696" s="103">
        <f>F696</f>
        <v>22.6</v>
      </c>
      <c r="S696" s="103">
        <f>(Q696+R696)/2</f>
        <v>28.1</v>
      </c>
      <c r="T696" s="103">
        <f t="shared" si="133"/>
        <v>33.61126698</v>
      </c>
      <c r="U696" s="103">
        <f t="shared" si="78"/>
        <v>32.17126698</v>
      </c>
      <c r="V696" s="103">
        <f t="shared" si="134"/>
        <v>37.3577292</v>
      </c>
      <c r="W696" s="103">
        <f t="shared" si="135"/>
        <v>86.11676264</v>
      </c>
      <c r="X696" s="103">
        <f>N694+L696-N696</f>
        <v>5.3</v>
      </c>
      <c r="Y696" s="91"/>
      <c r="Z696" s="92">
        <v>1.0</v>
      </c>
      <c r="AA696" s="92">
        <v>1.0</v>
      </c>
      <c r="AB696" s="92">
        <v>3.0</v>
      </c>
      <c r="AC696" s="93">
        <v>3.0</v>
      </c>
      <c r="AD696" s="88" t="s">
        <v>317</v>
      </c>
    </row>
    <row r="697" ht="15.75" customHeight="1">
      <c r="A697" s="4" t="s">
        <v>38</v>
      </c>
      <c r="B697" s="29">
        <v>44909.0</v>
      </c>
      <c r="C697" s="3">
        <v>0.625</v>
      </c>
      <c r="D697" s="74">
        <v>0.75</v>
      </c>
      <c r="E697" s="75">
        <v>33.6</v>
      </c>
      <c r="F697" s="76"/>
      <c r="G697" s="76">
        <v>32.0</v>
      </c>
      <c r="H697" s="76">
        <v>28.6</v>
      </c>
      <c r="I697" s="76">
        <v>0.2</v>
      </c>
      <c r="J697" s="76" t="s">
        <v>79</v>
      </c>
      <c r="K697" s="76">
        <v>25.5</v>
      </c>
      <c r="L697" s="76"/>
      <c r="M697" s="76"/>
      <c r="N697" s="76"/>
      <c r="O697" s="76"/>
      <c r="P697" s="77"/>
      <c r="Q697" s="78"/>
      <c r="R697" s="79"/>
      <c r="S697" s="79"/>
      <c r="T697" s="103">
        <f t="shared" si="133"/>
        <v>39.13623594</v>
      </c>
      <c r="U697" s="103">
        <f t="shared" si="78"/>
        <v>36.41623594</v>
      </c>
      <c r="V697" s="103">
        <f t="shared" si="134"/>
        <v>47.54274065</v>
      </c>
      <c r="W697" s="103">
        <f t="shared" si="135"/>
        <v>76.59683779</v>
      </c>
      <c r="X697" s="80"/>
      <c r="Y697" s="81"/>
      <c r="Z697" s="82">
        <v>1.0</v>
      </c>
      <c r="AA697" s="82">
        <v>1.0</v>
      </c>
      <c r="AB697" s="82">
        <v>1.0</v>
      </c>
      <c r="AC697" s="83">
        <v>2.0</v>
      </c>
      <c r="AD697" s="78" t="s">
        <v>321</v>
      </c>
    </row>
    <row r="698" ht="15.75" customHeight="1">
      <c r="A698" s="8" t="s">
        <v>48</v>
      </c>
      <c r="B698" s="9">
        <v>44910.0</v>
      </c>
      <c r="C698" s="10">
        <v>0.375</v>
      </c>
      <c r="D698" s="84">
        <v>0.5</v>
      </c>
      <c r="E698" s="85">
        <v>33.6</v>
      </c>
      <c r="F698" s="86">
        <v>23.2</v>
      </c>
      <c r="G698" s="86">
        <v>29.2</v>
      </c>
      <c r="H698" s="86">
        <v>27.0</v>
      </c>
      <c r="I698" s="86">
        <v>1.5</v>
      </c>
      <c r="J698" s="86" t="s">
        <v>81</v>
      </c>
      <c r="K698" s="86">
        <v>27.3</v>
      </c>
      <c r="L698" s="86">
        <v>28.0</v>
      </c>
      <c r="M698" s="86"/>
      <c r="N698" s="86">
        <v>86.26</v>
      </c>
      <c r="O698" s="86"/>
      <c r="P698" s="87"/>
      <c r="Q698" s="102"/>
      <c r="R698" s="103">
        <f>F698</f>
        <v>23.2</v>
      </c>
      <c r="S698" s="103">
        <f>(Q698+R698)/2</f>
        <v>11.6</v>
      </c>
      <c r="T698" s="103">
        <f t="shared" si="133"/>
        <v>35.65000614</v>
      </c>
      <c r="U698" s="103">
        <f t="shared" si="78"/>
        <v>33.89000614</v>
      </c>
      <c r="V698" s="103">
        <f t="shared" si="134"/>
        <v>40.51803823</v>
      </c>
      <c r="W698" s="103">
        <f t="shared" si="135"/>
        <v>83.64177443</v>
      </c>
      <c r="X698" s="103">
        <f>MEDIAN(X690,X692,X694,X696)</f>
        <v>5.725</v>
      </c>
      <c r="Y698" s="91"/>
      <c r="Z698" s="92">
        <v>1.0</v>
      </c>
      <c r="AA698" s="92">
        <v>1.0</v>
      </c>
      <c r="AB698" s="92">
        <v>3.0</v>
      </c>
      <c r="AC698" s="93">
        <v>2.0</v>
      </c>
      <c r="AD698" s="88" t="s">
        <v>313</v>
      </c>
    </row>
    <row r="699" ht="15.75" customHeight="1">
      <c r="A699" s="4" t="s">
        <v>48</v>
      </c>
      <c r="B699" s="29">
        <v>44910.0</v>
      </c>
      <c r="C699" s="3">
        <v>0.625</v>
      </c>
      <c r="D699" s="74">
        <v>0.75</v>
      </c>
      <c r="E699" s="75">
        <v>34.4</v>
      </c>
      <c r="F699" s="76"/>
      <c r="G699" s="76">
        <v>34.0</v>
      </c>
      <c r="H699" s="76">
        <v>29.4</v>
      </c>
      <c r="I699" s="76">
        <v>0.5</v>
      </c>
      <c r="J699" s="76" t="s">
        <v>74</v>
      </c>
      <c r="K699" s="76">
        <v>26.1</v>
      </c>
      <c r="L699" s="76"/>
      <c r="M699" s="76"/>
      <c r="N699" s="76"/>
      <c r="O699" s="76"/>
      <c r="P699" s="77"/>
      <c r="Q699" s="78"/>
      <c r="R699" s="79"/>
      <c r="S699" s="79"/>
      <c r="T699" s="103">
        <f t="shared" si="133"/>
        <v>40.98797486</v>
      </c>
      <c r="U699" s="103">
        <f t="shared" si="78"/>
        <v>37.30797486</v>
      </c>
      <c r="V699" s="103">
        <f t="shared" si="134"/>
        <v>53.18678224</v>
      </c>
      <c r="W699" s="103">
        <f t="shared" si="135"/>
        <v>70.14520017</v>
      </c>
      <c r="X699" s="80"/>
      <c r="Y699" s="81"/>
      <c r="Z699" s="82">
        <v>1.0</v>
      </c>
      <c r="AA699" s="82">
        <v>1.0</v>
      </c>
      <c r="AB699" s="82">
        <v>1.0</v>
      </c>
      <c r="AC699" s="83">
        <v>2.0</v>
      </c>
      <c r="AD699" s="78" t="s">
        <v>446</v>
      </c>
    </row>
    <row r="700" ht="15.75" customHeight="1">
      <c r="A700" s="8" t="s">
        <v>53</v>
      </c>
      <c r="B700" s="9">
        <v>44911.0</v>
      </c>
      <c r="C700" s="10">
        <v>0.375</v>
      </c>
      <c r="D700" s="84">
        <v>0.5</v>
      </c>
      <c r="E700" s="85">
        <v>34.2</v>
      </c>
      <c r="F700" s="86">
        <v>23.2</v>
      </c>
      <c r="G700" s="86">
        <v>29.6</v>
      </c>
      <c r="H700" s="86">
        <v>27.0</v>
      </c>
      <c r="I700" s="86">
        <v>1.6</v>
      </c>
      <c r="J700" s="86" t="s">
        <v>81</v>
      </c>
      <c r="K700" s="86">
        <v>26.0</v>
      </c>
      <c r="L700" s="86">
        <v>12.75</v>
      </c>
      <c r="M700" s="86"/>
      <c r="N700" s="86">
        <v>93.52</v>
      </c>
      <c r="O700" s="86"/>
      <c r="P700" s="87"/>
      <c r="Q700" s="102">
        <f>E702</f>
        <v>34</v>
      </c>
      <c r="R700" s="103">
        <f>F700</f>
        <v>23.2</v>
      </c>
      <c r="S700" s="103">
        <f>(Q700+R700)/2</f>
        <v>28.6</v>
      </c>
      <c r="T700" s="103">
        <f t="shared" si="133"/>
        <v>35.65000614</v>
      </c>
      <c r="U700" s="103">
        <f t="shared" si="78"/>
        <v>33.57000614</v>
      </c>
      <c r="V700" s="103">
        <f t="shared" si="134"/>
        <v>41.46264535</v>
      </c>
      <c r="W700" s="103">
        <f t="shared" si="135"/>
        <v>80.96445815</v>
      </c>
      <c r="X700" s="103">
        <f>N698+L700-N700</f>
        <v>5.49</v>
      </c>
      <c r="Y700" s="91"/>
      <c r="Z700" s="92">
        <v>1.0</v>
      </c>
      <c r="AA700" s="92">
        <v>1.0</v>
      </c>
      <c r="AB700" s="92">
        <v>1.0</v>
      </c>
      <c r="AC700" s="93">
        <v>2.0</v>
      </c>
      <c r="AD700" s="88" t="s">
        <v>292</v>
      </c>
    </row>
    <row r="701" ht="15.75" customHeight="1">
      <c r="A701" s="4" t="s">
        <v>53</v>
      </c>
      <c r="B701" s="29">
        <v>44911.0</v>
      </c>
      <c r="C701" s="3">
        <v>0.625</v>
      </c>
      <c r="D701" s="74">
        <v>0.75</v>
      </c>
      <c r="E701" s="75">
        <v>33.4</v>
      </c>
      <c r="F701" s="76"/>
      <c r="G701" s="76">
        <v>33.0</v>
      </c>
      <c r="H701" s="76">
        <v>28.8</v>
      </c>
      <c r="I701" s="76">
        <v>1.0</v>
      </c>
      <c r="J701" s="76" t="s">
        <v>225</v>
      </c>
      <c r="K701" s="76">
        <v>26.2</v>
      </c>
      <c r="L701" s="76"/>
      <c r="M701" s="76"/>
      <c r="N701" s="76"/>
      <c r="O701" s="76"/>
      <c r="P701" s="77"/>
      <c r="Q701" s="78"/>
      <c r="R701" s="79"/>
      <c r="S701" s="79"/>
      <c r="T701" s="103">
        <f t="shared" si="133"/>
        <v>39.59220806</v>
      </c>
      <c r="U701" s="103">
        <f t="shared" si="78"/>
        <v>36.23220806</v>
      </c>
      <c r="V701" s="103">
        <f t="shared" si="134"/>
        <v>50.29607399</v>
      </c>
      <c r="W701" s="103">
        <f t="shared" si="135"/>
        <v>72.03784548</v>
      </c>
      <c r="X701" s="80"/>
      <c r="Y701" s="81"/>
      <c r="Z701" s="82">
        <v>1.0</v>
      </c>
      <c r="AA701" s="82">
        <v>1.0</v>
      </c>
      <c r="AB701" s="82">
        <v>2.0</v>
      </c>
      <c r="AC701" s="83">
        <v>1.0</v>
      </c>
      <c r="AD701" s="78" t="s">
        <v>283</v>
      </c>
    </row>
    <row r="702" ht="15.75" customHeight="1">
      <c r="A702" s="8" t="s">
        <v>58</v>
      </c>
      <c r="B702" s="9">
        <v>44912.0</v>
      </c>
      <c r="C702" s="10">
        <v>0.375</v>
      </c>
      <c r="D702" s="84">
        <v>0.5</v>
      </c>
      <c r="E702" s="85">
        <v>34.0</v>
      </c>
      <c r="F702" s="86">
        <v>23.2</v>
      </c>
      <c r="G702" s="86">
        <v>29.4</v>
      </c>
      <c r="H702" s="86">
        <v>26.6</v>
      </c>
      <c r="I702" s="86">
        <v>2.7</v>
      </c>
      <c r="J702" s="86" t="s">
        <v>81</v>
      </c>
      <c r="K702" s="86">
        <v>28.8</v>
      </c>
      <c r="L702" s="86">
        <v>0.0</v>
      </c>
      <c r="M702" s="86"/>
      <c r="N702" s="86">
        <v>86.84</v>
      </c>
      <c r="O702" s="86"/>
      <c r="P702" s="87"/>
      <c r="Q702" s="102">
        <f>E704</f>
        <v>34</v>
      </c>
      <c r="R702" s="103">
        <f>F702</f>
        <v>23.2</v>
      </c>
      <c r="S702" s="103">
        <f>(Q702+R702)/2</f>
        <v>28.6</v>
      </c>
      <c r="T702" s="103">
        <f t="shared" si="133"/>
        <v>34.82194116</v>
      </c>
      <c r="U702" s="103">
        <f t="shared" si="78"/>
        <v>32.58194116</v>
      </c>
      <c r="V702" s="103">
        <f t="shared" si="134"/>
        <v>40.98797486</v>
      </c>
      <c r="W702" s="103">
        <f t="shared" si="135"/>
        <v>79.49146371</v>
      </c>
      <c r="X702" s="103">
        <f>N700+L702-N702</f>
        <v>6.68</v>
      </c>
      <c r="Y702" s="91"/>
      <c r="Z702" s="92">
        <v>1.0</v>
      </c>
      <c r="AA702" s="92">
        <v>1.0</v>
      </c>
      <c r="AB702" s="92">
        <v>2.0</v>
      </c>
      <c r="AC702" s="93">
        <v>2.0</v>
      </c>
      <c r="AD702" s="88" t="s">
        <v>448</v>
      </c>
    </row>
    <row r="703" ht="15.75" customHeight="1">
      <c r="A703" s="4" t="s">
        <v>58</v>
      </c>
      <c r="B703" s="29">
        <v>44912.0</v>
      </c>
      <c r="C703" s="3">
        <v>0.625</v>
      </c>
      <c r="D703" s="74">
        <v>0.75</v>
      </c>
      <c r="E703" s="75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7"/>
      <c r="Q703" s="78"/>
      <c r="R703" s="79"/>
      <c r="S703" s="79"/>
      <c r="T703" s="79"/>
      <c r="U703" s="103" t="str">
        <f t="shared" si="78"/>
        <v/>
      </c>
      <c r="V703" s="79"/>
      <c r="W703" s="79"/>
      <c r="X703" s="80"/>
      <c r="Y703" s="81"/>
      <c r="Z703" s="82"/>
      <c r="AA703" s="82"/>
      <c r="AB703" s="82"/>
      <c r="AC703" s="83"/>
      <c r="AD703" s="78"/>
    </row>
    <row r="704" ht="15.75" customHeight="1">
      <c r="A704" s="8" t="s">
        <v>60</v>
      </c>
      <c r="B704" s="9">
        <v>44913.0</v>
      </c>
      <c r="C704" s="10">
        <v>0.375</v>
      </c>
      <c r="D704" s="84">
        <v>0.5</v>
      </c>
      <c r="E704" s="85">
        <v>34.0</v>
      </c>
      <c r="F704" s="86">
        <v>23.8</v>
      </c>
      <c r="G704" s="86">
        <v>29.6</v>
      </c>
      <c r="H704" s="86">
        <v>27.0</v>
      </c>
      <c r="I704" s="86">
        <v>1.9</v>
      </c>
      <c r="J704" s="86" t="s">
        <v>81</v>
      </c>
      <c r="K704" s="86">
        <v>28.9</v>
      </c>
      <c r="L704" s="86">
        <v>0.0</v>
      </c>
      <c r="M704" s="86"/>
      <c r="N704" s="86">
        <v>82.68</v>
      </c>
      <c r="O704" s="86"/>
      <c r="P704" s="87"/>
      <c r="Q704" s="102">
        <f>E706</f>
        <v>34</v>
      </c>
      <c r="R704" s="103">
        <f>F704</f>
        <v>23.8</v>
      </c>
      <c r="S704" s="103">
        <f>(Q704+R704)/2</f>
        <v>28.9</v>
      </c>
      <c r="T704" s="103">
        <f>IF(H704="","",6.1078*(10^(((7.5*H704)/(237.3+H704)))))</f>
        <v>35.65000614</v>
      </c>
      <c r="U704" s="103">
        <f t="shared" si="78"/>
        <v>33.57000614</v>
      </c>
      <c r="V704" s="103">
        <f>IF(G704="","",6.1078*(10^(((7.5*G704)/(237.3+G704)))))</f>
        <v>41.46264535</v>
      </c>
      <c r="W704" s="103">
        <f>IF(V704="","",(U704/V704)*100)</f>
        <v>80.96445815</v>
      </c>
      <c r="X704" s="103">
        <f>N702+L704-N704</f>
        <v>4.16</v>
      </c>
      <c r="Y704" s="91"/>
      <c r="Z704" s="92">
        <v>1.0</v>
      </c>
      <c r="AA704" s="92">
        <v>1.0</v>
      </c>
      <c r="AB704" s="92">
        <v>1.0</v>
      </c>
      <c r="AC704" s="93">
        <v>2.0</v>
      </c>
      <c r="AD704" s="88" t="s">
        <v>321</v>
      </c>
    </row>
    <row r="705" ht="15.75" customHeight="1">
      <c r="A705" s="4" t="s">
        <v>60</v>
      </c>
      <c r="B705" s="141">
        <v>44913.0</v>
      </c>
      <c r="C705" s="168">
        <v>0.625</v>
      </c>
      <c r="D705" s="172">
        <v>0.75</v>
      </c>
      <c r="E705" s="75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7"/>
      <c r="Q705" s="78"/>
      <c r="R705" s="79"/>
      <c r="S705" s="79"/>
      <c r="T705" s="79"/>
      <c r="U705" s="103" t="str">
        <f t="shared" si="78"/>
        <v/>
      </c>
      <c r="V705" s="79"/>
      <c r="W705" s="79"/>
      <c r="X705" s="80"/>
      <c r="Y705" s="81"/>
      <c r="Z705" s="82"/>
      <c r="AA705" s="82"/>
      <c r="AB705" s="82"/>
      <c r="AC705" s="83"/>
      <c r="AD705" s="78"/>
    </row>
    <row r="706" ht="15.75" customHeight="1">
      <c r="A706" s="8" t="s">
        <v>64</v>
      </c>
      <c r="B706" s="9">
        <v>44914.0</v>
      </c>
      <c r="C706" s="10">
        <v>0.375</v>
      </c>
      <c r="D706" s="84">
        <v>0.5</v>
      </c>
      <c r="E706" s="85">
        <v>34.0</v>
      </c>
      <c r="F706" s="86">
        <v>23.8</v>
      </c>
      <c r="G706" s="86">
        <v>29.0</v>
      </c>
      <c r="H706" s="86">
        <v>26.8</v>
      </c>
      <c r="I706" s="86">
        <v>2.3</v>
      </c>
      <c r="J706" s="86" t="s">
        <v>61</v>
      </c>
      <c r="K706" s="86">
        <v>28.0</v>
      </c>
      <c r="L706" s="86">
        <v>13.5</v>
      </c>
      <c r="M706" s="86"/>
      <c r="N706" s="86">
        <v>86.4</v>
      </c>
      <c r="O706" s="86">
        <v>72.4</v>
      </c>
      <c r="P706" s="87"/>
      <c r="Q706" s="102">
        <f>E708</f>
        <v>33.2</v>
      </c>
      <c r="R706" s="103">
        <f>F706</f>
        <v>23.8</v>
      </c>
      <c r="S706" s="103">
        <f>(Q706+R706)/2</f>
        <v>28.5</v>
      </c>
      <c r="T706" s="103">
        <f t="shared" ref="T706:T716" si="136">IF(H706="","",6.1078*(10^(((7.5*H706)/(237.3+H706)))))</f>
        <v>35.23385461</v>
      </c>
      <c r="U706" s="103">
        <f t="shared" si="78"/>
        <v>33.47385461</v>
      </c>
      <c r="V706" s="103">
        <f t="shared" ref="V706:V716" si="137">IF(G706="","",6.1078*(10^(((7.5*G706)/(237.3+G706)))))</f>
        <v>40.05279577</v>
      </c>
      <c r="W706" s="103">
        <f t="shared" ref="W706:W716" si="138">IF(V706="","",(U706/V706)*100)</f>
        <v>83.57432724</v>
      </c>
      <c r="X706" s="103">
        <f>N704+L706-N706</f>
        <v>9.78</v>
      </c>
      <c r="Y706" s="91"/>
      <c r="Z706" s="92">
        <v>1.0</v>
      </c>
      <c r="AA706" s="92">
        <v>1.0</v>
      </c>
      <c r="AB706" s="92">
        <v>2.0</v>
      </c>
      <c r="AC706" s="93">
        <v>2.0</v>
      </c>
      <c r="AD706" s="88" t="s">
        <v>289</v>
      </c>
    </row>
    <row r="707" ht="15.75" customHeight="1">
      <c r="A707" s="4" t="s">
        <v>64</v>
      </c>
      <c r="B707" s="29">
        <v>44914.0</v>
      </c>
      <c r="C707" s="3">
        <v>0.625</v>
      </c>
      <c r="D707" s="74">
        <v>0.75</v>
      </c>
      <c r="E707" s="75">
        <v>33.2</v>
      </c>
      <c r="F707" s="76"/>
      <c r="G707" s="76">
        <v>29.0</v>
      </c>
      <c r="H707" s="76">
        <v>27.2</v>
      </c>
      <c r="I707" s="76">
        <v>0.7</v>
      </c>
      <c r="J707" s="76" t="s">
        <v>78</v>
      </c>
      <c r="K707" s="76">
        <v>26.1</v>
      </c>
      <c r="L707" s="76"/>
      <c r="M707" s="76"/>
      <c r="N707" s="76"/>
      <c r="O707" s="76"/>
      <c r="P707" s="77"/>
      <c r="Q707" s="78"/>
      <c r="R707" s="79"/>
      <c r="S707" s="79"/>
      <c r="T707" s="103">
        <f t="shared" si="136"/>
        <v>36.07043238</v>
      </c>
      <c r="U707" s="103">
        <f t="shared" si="78"/>
        <v>34.63043238</v>
      </c>
      <c r="V707" s="103">
        <f t="shared" si="137"/>
        <v>40.05279577</v>
      </c>
      <c r="W707" s="103">
        <f t="shared" si="138"/>
        <v>86.4619603</v>
      </c>
      <c r="X707" s="80"/>
      <c r="Y707" s="81"/>
      <c r="Z707" s="82">
        <v>1.0</v>
      </c>
      <c r="AA707" s="82">
        <v>1.0</v>
      </c>
      <c r="AB707" s="82">
        <v>2.0</v>
      </c>
      <c r="AC707" s="83">
        <v>2.0</v>
      </c>
      <c r="AD707" s="78" t="s">
        <v>316</v>
      </c>
    </row>
    <row r="708" ht="15.75" customHeight="1">
      <c r="A708" s="8" t="s">
        <v>68</v>
      </c>
      <c r="B708" s="9">
        <v>44915.0</v>
      </c>
      <c r="C708" s="10">
        <v>0.375</v>
      </c>
      <c r="D708" s="84">
        <v>0.5</v>
      </c>
      <c r="E708" s="85">
        <v>33.2</v>
      </c>
      <c r="F708" s="86">
        <v>22.8</v>
      </c>
      <c r="G708" s="86">
        <v>28.6</v>
      </c>
      <c r="H708" s="86">
        <v>26.8</v>
      </c>
      <c r="I708" s="86">
        <v>1.5</v>
      </c>
      <c r="J708" s="86" t="s">
        <v>81</v>
      </c>
      <c r="K708" s="86">
        <v>26.8</v>
      </c>
      <c r="L708" s="86">
        <v>22.25</v>
      </c>
      <c r="M708" s="86"/>
      <c r="N708" s="86">
        <v>89.0</v>
      </c>
      <c r="O708" s="86"/>
      <c r="P708" s="87"/>
      <c r="Q708" s="102">
        <f>E710</f>
        <v>33</v>
      </c>
      <c r="R708" s="103">
        <f>F708</f>
        <v>22.8</v>
      </c>
      <c r="S708" s="103">
        <f>(Q708+R708)/2</f>
        <v>27.9</v>
      </c>
      <c r="T708" s="103">
        <f t="shared" si="136"/>
        <v>35.23385461</v>
      </c>
      <c r="U708" s="103">
        <f t="shared" si="78"/>
        <v>33.79385461</v>
      </c>
      <c r="V708" s="103">
        <f t="shared" si="137"/>
        <v>39.13623594</v>
      </c>
      <c r="W708" s="103">
        <f t="shared" si="138"/>
        <v>86.34927145</v>
      </c>
      <c r="X708" s="103">
        <f>O706+L708-N708</f>
        <v>5.65</v>
      </c>
      <c r="Y708" s="91"/>
      <c r="Z708" s="92">
        <v>1.0</v>
      </c>
      <c r="AA708" s="92">
        <v>1.0</v>
      </c>
      <c r="AB708" s="92">
        <v>1.0</v>
      </c>
      <c r="AC708" s="93">
        <v>2.0</v>
      </c>
      <c r="AD708" s="88" t="s">
        <v>313</v>
      </c>
    </row>
    <row r="709" ht="15.75" customHeight="1">
      <c r="A709" s="4" t="s">
        <v>68</v>
      </c>
      <c r="B709" s="29">
        <v>44915.0</v>
      </c>
      <c r="C709" s="3">
        <v>0.625</v>
      </c>
      <c r="D709" s="74">
        <v>0.75</v>
      </c>
      <c r="E709" s="75">
        <v>32.8</v>
      </c>
      <c r="F709" s="76"/>
      <c r="G709" s="76">
        <v>26.0</v>
      </c>
      <c r="H709" s="76">
        <v>25.2</v>
      </c>
      <c r="I709" s="76">
        <v>1.1</v>
      </c>
      <c r="J709" s="76" t="s">
        <v>74</v>
      </c>
      <c r="K709" s="76">
        <v>25.8</v>
      </c>
      <c r="L709" s="76"/>
      <c r="M709" s="76"/>
      <c r="N709" s="76"/>
      <c r="O709" s="76"/>
      <c r="P709" s="77"/>
      <c r="Q709" s="78"/>
      <c r="R709" s="79"/>
      <c r="S709" s="79"/>
      <c r="T709" s="103">
        <f t="shared" si="136"/>
        <v>32.05419006</v>
      </c>
      <c r="U709" s="103">
        <f t="shared" si="78"/>
        <v>31.41419006</v>
      </c>
      <c r="V709" s="103">
        <f t="shared" si="137"/>
        <v>33.61126698</v>
      </c>
      <c r="W709" s="103">
        <f t="shared" si="138"/>
        <v>93.46327252</v>
      </c>
      <c r="X709" s="80"/>
      <c r="Y709" s="81"/>
      <c r="Z709" s="82">
        <v>2.0</v>
      </c>
      <c r="AA709" s="82">
        <v>1.0</v>
      </c>
      <c r="AB709" s="82">
        <v>1.0</v>
      </c>
      <c r="AC709" s="83">
        <v>2.0</v>
      </c>
      <c r="AD709" s="78" t="s">
        <v>321</v>
      </c>
    </row>
    <row r="710" ht="15.75" customHeight="1">
      <c r="A710" s="8" t="s">
        <v>38</v>
      </c>
      <c r="B710" s="9">
        <v>44916.0</v>
      </c>
      <c r="C710" s="10">
        <v>0.375</v>
      </c>
      <c r="D710" s="84">
        <v>0.5</v>
      </c>
      <c r="E710" s="85">
        <v>33.0</v>
      </c>
      <c r="F710" s="86">
        <v>22.8</v>
      </c>
      <c r="G710" s="86">
        <v>28.6</v>
      </c>
      <c r="H710" s="86">
        <v>27.0</v>
      </c>
      <c r="I710" s="86">
        <v>1.5</v>
      </c>
      <c r="J710" s="86" t="s">
        <v>81</v>
      </c>
      <c r="K710" s="86">
        <v>27.8</v>
      </c>
      <c r="L710" s="86">
        <v>21.0</v>
      </c>
      <c r="M710" s="86"/>
      <c r="N710" s="86">
        <v>100.0</v>
      </c>
      <c r="O710" s="86">
        <v>68.02</v>
      </c>
      <c r="P710" s="87"/>
      <c r="Q710" s="102">
        <f>E712</f>
        <v>32</v>
      </c>
      <c r="R710" s="103">
        <f>F710</f>
        <v>22.8</v>
      </c>
      <c r="S710" s="103">
        <f>(Q710+R710)/2</f>
        <v>27.4</v>
      </c>
      <c r="T710" s="103">
        <f t="shared" si="136"/>
        <v>35.65000614</v>
      </c>
      <c r="U710" s="103">
        <f t="shared" si="78"/>
        <v>34.37000614</v>
      </c>
      <c r="V710" s="103">
        <f t="shared" si="137"/>
        <v>39.13623594</v>
      </c>
      <c r="W710" s="103">
        <f t="shared" si="138"/>
        <v>87.82144045</v>
      </c>
      <c r="X710" s="103"/>
      <c r="Y710" s="91"/>
      <c r="Z710" s="92"/>
      <c r="AA710" s="92"/>
      <c r="AB710" s="92"/>
      <c r="AC710" s="93"/>
      <c r="AD710" s="88" t="s">
        <v>289</v>
      </c>
    </row>
    <row r="711" ht="15.75" customHeight="1">
      <c r="A711" s="4" t="s">
        <v>38</v>
      </c>
      <c r="B711" s="29">
        <v>44916.0</v>
      </c>
      <c r="C711" s="3">
        <v>0.625</v>
      </c>
      <c r="D711" s="74">
        <v>0.75</v>
      </c>
      <c r="E711" s="75">
        <v>32.0</v>
      </c>
      <c r="F711" s="76"/>
      <c r="G711" s="76">
        <v>27.8</v>
      </c>
      <c r="H711" s="76">
        <v>27.4</v>
      </c>
      <c r="I711" s="76">
        <v>0.4</v>
      </c>
      <c r="J711" s="76" t="s">
        <v>61</v>
      </c>
      <c r="K711" s="76">
        <v>25.0</v>
      </c>
      <c r="L711" s="76"/>
      <c r="M711" s="76"/>
      <c r="N711" s="76"/>
      <c r="O711" s="76"/>
      <c r="P711" s="77"/>
      <c r="Q711" s="78"/>
      <c r="R711" s="79"/>
      <c r="S711" s="79"/>
      <c r="T711" s="103">
        <f t="shared" si="136"/>
        <v>36.49517019</v>
      </c>
      <c r="U711" s="103">
        <f t="shared" si="78"/>
        <v>36.17517019</v>
      </c>
      <c r="V711" s="103">
        <f t="shared" si="137"/>
        <v>37.3577292</v>
      </c>
      <c r="W711" s="103">
        <f t="shared" si="138"/>
        <v>96.83449974</v>
      </c>
      <c r="X711" s="80"/>
      <c r="Y711" s="81"/>
      <c r="Z711" s="82">
        <v>2.0</v>
      </c>
      <c r="AA711" s="82">
        <v>1.0</v>
      </c>
      <c r="AB711" s="82">
        <v>1.0</v>
      </c>
      <c r="AC711" s="83">
        <v>2.0</v>
      </c>
      <c r="AD711" s="78" t="s">
        <v>321</v>
      </c>
    </row>
    <row r="712" ht="15.75" customHeight="1">
      <c r="A712" s="8" t="s">
        <v>48</v>
      </c>
      <c r="B712" s="9">
        <v>44917.0</v>
      </c>
      <c r="C712" s="10">
        <v>0.375</v>
      </c>
      <c r="D712" s="84">
        <v>0.5</v>
      </c>
      <c r="E712" s="85">
        <v>32.0</v>
      </c>
      <c r="F712" s="86">
        <v>24.2</v>
      </c>
      <c r="G712" s="86">
        <v>28.8</v>
      </c>
      <c r="H712" s="86">
        <v>26.8</v>
      </c>
      <c r="I712" s="86">
        <v>0.1</v>
      </c>
      <c r="J712" s="86" t="s">
        <v>79</v>
      </c>
      <c r="K712" s="86">
        <v>27.6</v>
      </c>
      <c r="L712" s="86">
        <v>7.5</v>
      </c>
      <c r="M712" s="86"/>
      <c r="N712" s="86">
        <v>73.8</v>
      </c>
      <c r="O712" s="86"/>
      <c r="P712" s="87"/>
      <c r="Q712" s="133">
        <f>E714</f>
        <v>30.8</v>
      </c>
      <c r="R712" s="134">
        <f>F712</f>
        <v>24.2</v>
      </c>
      <c r="S712" s="134">
        <f>(Q712+R712)/2</f>
        <v>27.5</v>
      </c>
      <c r="T712" s="134">
        <f t="shared" si="136"/>
        <v>35.23385461</v>
      </c>
      <c r="U712" s="103">
        <f t="shared" si="78"/>
        <v>33.63385461</v>
      </c>
      <c r="V712" s="134">
        <f t="shared" si="137"/>
        <v>39.59220806</v>
      </c>
      <c r="W712" s="134">
        <f t="shared" si="138"/>
        <v>84.9506917</v>
      </c>
      <c r="X712" s="135">
        <f>O710+L712-N712</f>
        <v>1.72</v>
      </c>
      <c r="Y712" s="91"/>
      <c r="Z712" s="92">
        <v>1.0</v>
      </c>
      <c r="AA712" s="92">
        <v>1.0</v>
      </c>
      <c r="AB712" s="92">
        <v>3.0</v>
      </c>
      <c r="AC712" s="93">
        <v>2.0</v>
      </c>
      <c r="AD712" s="88" t="s">
        <v>321</v>
      </c>
    </row>
    <row r="713" ht="15.75" customHeight="1">
      <c r="A713" s="4" t="s">
        <v>48</v>
      </c>
      <c r="B713" s="29">
        <v>44917.0</v>
      </c>
      <c r="C713" s="3">
        <v>0.625</v>
      </c>
      <c r="D713" s="74">
        <v>0.75</v>
      </c>
      <c r="E713" s="75">
        <v>30.8</v>
      </c>
      <c r="F713" s="76"/>
      <c r="G713" s="76">
        <v>26.0</v>
      </c>
      <c r="H713" s="76">
        <v>25.6</v>
      </c>
      <c r="I713" s="76">
        <v>0.0</v>
      </c>
      <c r="J713" s="76" t="s">
        <v>70</v>
      </c>
      <c r="K713" s="76">
        <v>26.8</v>
      </c>
      <c r="L713" s="76"/>
      <c r="M713" s="76"/>
      <c r="N713" s="76"/>
      <c r="O713" s="76"/>
      <c r="P713" s="77"/>
      <c r="Q713" s="78"/>
      <c r="R713" s="79"/>
      <c r="S713" s="79"/>
      <c r="T713" s="103">
        <f t="shared" si="136"/>
        <v>32.82468122</v>
      </c>
      <c r="U713" s="103">
        <f t="shared" si="78"/>
        <v>32.50468122</v>
      </c>
      <c r="V713" s="103">
        <f t="shared" si="137"/>
        <v>33.61126698</v>
      </c>
      <c r="W713" s="103">
        <f t="shared" si="138"/>
        <v>96.70769398</v>
      </c>
      <c r="X713" s="80"/>
      <c r="Y713" s="81"/>
      <c r="Z713" s="82">
        <v>2.0</v>
      </c>
      <c r="AA713" s="82">
        <v>1.0</v>
      </c>
      <c r="AB713" s="82">
        <v>1.0</v>
      </c>
      <c r="AC713" s="83">
        <v>3.0</v>
      </c>
      <c r="AD713" s="78" t="s">
        <v>320</v>
      </c>
    </row>
    <row r="714" ht="15.75" customHeight="1">
      <c r="A714" s="8" t="s">
        <v>53</v>
      </c>
      <c r="B714" s="9">
        <v>44918.0</v>
      </c>
      <c r="C714" s="10">
        <v>0.375</v>
      </c>
      <c r="D714" s="84">
        <v>0.5</v>
      </c>
      <c r="E714" s="85">
        <v>30.8</v>
      </c>
      <c r="F714" s="86">
        <v>22.4</v>
      </c>
      <c r="G714" s="86">
        <v>24.6</v>
      </c>
      <c r="H714" s="86">
        <v>23.4</v>
      </c>
      <c r="I714" s="86">
        <v>0.0</v>
      </c>
      <c r="J714" s="86" t="s">
        <v>61</v>
      </c>
      <c r="K714" s="86">
        <v>26.3</v>
      </c>
      <c r="L714" s="86">
        <v>81.0</v>
      </c>
      <c r="M714" s="86"/>
      <c r="N714" s="86">
        <v>100.0</v>
      </c>
      <c r="O714" s="86">
        <v>76.4</v>
      </c>
      <c r="P714" s="87"/>
      <c r="Q714" s="133">
        <f>E716</f>
        <v>28.4</v>
      </c>
      <c r="R714" s="134">
        <f>F714</f>
        <v>22.4</v>
      </c>
      <c r="S714" s="134">
        <f>(Q714+R714)/2</f>
        <v>25.4</v>
      </c>
      <c r="T714" s="134">
        <f t="shared" si="136"/>
        <v>28.77878002</v>
      </c>
      <c r="U714" s="103">
        <f t="shared" si="78"/>
        <v>27.81878002</v>
      </c>
      <c r="V714" s="134">
        <f t="shared" si="137"/>
        <v>30.92802314</v>
      </c>
      <c r="W714" s="134">
        <f t="shared" si="138"/>
        <v>89.94684173</v>
      </c>
      <c r="X714" s="135"/>
      <c r="Y714" s="91"/>
      <c r="Z714" s="92">
        <v>2.0</v>
      </c>
      <c r="AA714" s="92">
        <v>2.0</v>
      </c>
      <c r="AB714" s="92">
        <v>3.0</v>
      </c>
      <c r="AC714" s="93">
        <v>3.0</v>
      </c>
      <c r="AD714" s="88" t="s">
        <v>292</v>
      </c>
    </row>
    <row r="715" ht="15.75" customHeight="1">
      <c r="A715" s="4" t="s">
        <v>53</v>
      </c>
      <c r="B715" s="29">
        <v>44918.0</v>
      </c>
      <c r="C715" s="3">
        <v>0.625</v>
      </c>
      <c r="D715" s="74">
        <v>0.75</v>
      </c>
      <c r="E715" s="75">
        <v>27.4</v>
      </c>
      <c r="F715" s="76"/>
      <c r="G715" s="76">
        <v>26.4</v>
      </c>
      <c r="H715" s="76">
        <v>25.0</v>
      </c>
      <c r="I715" s="76">
        <v>0.7</v>
      </c>
      <c r="J715" s="76" t="s">
        <v>225</v>
      </c>
      <c r="K715" s="76">
        <v>26.2</v>
      </c>
      <c r="L715" s="76"/>
      <c r="M715" s="76"/>
      <c r="N715" s="76"/>
      <c r="O715" s="76"/>
      <c r="P715" s="77"/>
      <c r="Q715" s="78"/>
      <c r="R715" s="79"/>
      <c r="S715" s="79"/>
      <c r="T715" s="103">
        <f t="shared" si="136"/>
        <v>31.67489286</v>
      </c>
      <c r="U715" s="103">
        <f t="shared" si="78"/>
        <v>30.55489286</v>
      </c>
      <c r="V715" s="103">
        <f t="shared" si="137"/>
        <v>34.41422945</v>
      </c>
      <c r="W715" s="103">
        <f t="shared" si="138"/>
        <v>88.78563707</v>
      </c>
      <c r="X715" s="80"/>
      <c r="Y715" s="81"/>
      <c r="Z715" s="82">
        <v>2.0</v>
      </c>
      <c r="AA715" s="82">
        <v>1.0</v>
      </c>
      <c r="AB715" s="82">
        <v>3.0</v>
      </c>
      <c r="AC715" s="83">
        <v>3.0</v>
      </c>
      <c r="AD715" s="78" t="s">
        <v>315</v>
      </c>
    </row>
    <row r="716" ht="15.75" customHeight="1">
      <c r="A716" s="8" t="s">
        <v>58</v>
      </c>
      <c r="B716" s="9">
        <v>44919.0</v>
      </c>
      <c r="C716" s="10">
        <v>0.375</v>
      </c>
      <c r="D716" s="84">
        <v>0.5</v>
      </c>
      <c r="E716" s="85">
        <v>28.4</v>
      </c>
      <c r="F716" s="86">
        <v>22.8</v>
      </c>
      <c r="G716" s="86">
        <v>28.2</v>
      </c>
      <c r="H716" s="86">
        <v>25.6</v>
      </c>
      <c r="I716" s="86">
        <v>1.5</v>
      </c>
      <c r="J716" s="86" t="s">
        <v>81</v>
      </c>
      <c r="K716" s="86">
        <v>27.1</v>
      </c>
      <c r="L716" s="86">
        <v>0.0</v>
      </c>
      <c r="M716" s="86"/>
      <c r="N716" s="86">
        <v>75.82</v>
      </c>
      <c r="O716" s="86"/>
      <c r="P716" s="87"/>
      <c r="Q716" s="133">
        <f>E718</f>
        <v>32.8</v>
      </c>
      <c r="R716" s="134">
        <f>F716</f>
        <v>22.8</v>
      </c>
      <c r="S716" s="134">
        <f>(Q716+R716)/2</f>
        <v>27.8</v>
      </c>
      <c r="T716" s="134">
        <f t="shared" si="136"/>
        <v>32.82468122</v>
      </c>
      <c r="U716" s="103">
        <f t="shared" si="78"/>
        <v>30.74468122</v>
      </c>
      <c r="V716" s="134">
        <f t="shared" si="137"/>
        <v>38.23798312</v>
      </c>
      <c r="W716" s="134">
        <f t="shared" si="138"/>
        <v>80.40351166</v>
      </c>
      <c r="X716" s="135">
        <f>O714+L716-N716</f>
        <v>0.58</v>
      </c>
      <c r="Y716" s="91"/>
      <c r="Z716" s="92">
        <v>1.0</v>
      </c>
      <c r="AA716" s="92">
        <v>1.0</v>
      </c>
      <c r="AB716" s="92">
        <v>2.0</v>
      </c>
      <c r="AC716" s="93">
        <v>2.0</v>
      </c>
      <c r="AD716" s="88" t="s">
        <v>321</v>
      </c>
    </row>
    <row r="717" ht="15.75" customHeight="1">
      <c r="A717" s="4" t="s">
        <v>58</v>
      </c>
      <c r="B717" s="29">
        <v>44919.0</v>
      </c>
      <c r="C717" s="3">
        <v>0.625</v>
      </c>
      <c r="D717" s="74">
        <v>0.75</v>
      </c>
      <c r="E717" s="75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7"/>
      <c r="Q717" s="78"/>
      <c r="R717" s="79"/>
      <c r="S717" s="79"/>
      <c r="T717" s="79"/>
      <c r="U717" s="103" t="str">
        <f t="shared" si="78"/>
        <v/>
      </c>
      <c r="V717" s="79"/>
      <c r="W717" s="79"/>
      <c r="X717" s="80"/>
      <c r="Y717" s="81"/>
      <c r="Z717" s="82"/>
      <c r="AA717" s="82"/>
      <c r="AB717" s="82"/>
      <c r="AC717" s="83"/>
      <c r="AD717" s="78"/>
    </row>
    <row r="718" ht="15.75" customHeight="1">
      <c r="A718" s="8" t="s">
        <v>60</v>
      </c>
      <c r="B718" s="9">
        <v>44920.0</v>
      </c>
      <c r="C718" s="10">
        <v>0.375</v>
      </c>
      <c r="D718" s="84">
        <v>0.5</v>
      </c>
      <c r="E718" s="85">
        <v>32.8</v>
      </c>
      <c r="F718" s="86">
        <v>23.2</v>
      </c>
      <c r="G718" s="86">
        <v>29.2</v>
      </c>
      <c r="H718" s="86">
        <v>26.8</v>
      </c>
      <c r="I718" s="86">
        <v>1.0</v>
      </c>
      <c r="J718" s="86" t="s">
        <v>81</v>
      </c>
      <c r="K718" s="86">
        <v>27.8</v>
      </c>
      <c r="L718" s="86">
        <v>0.0</v>
      </c>
      <c r="M718" s="86"/>
      <c r="N718" s="86">
        <v>71.24</v>
      </c>
      <c r="O718" s="86"/>
      <c r="P718" s="87"/>
      <c r="Q718" s="133">
        <f>E720</f>
        <v>32.8</v>
      </c>
      <c r="R718" s="134">
        <f>F718</f>
        <v>23.2</v>
      </c>
      <c r="S718" s="134">
        <f>(Q718+R718)/2</f>
        <v>28</v>
      </c>
      <c r="T718" s="134">
        <f>IF(H718="","",6.1078*(10^(((7.5*H718)/(237.3+H718)))))</f>
        <v>35.23385461</v>
      </c>
      <c r="U718" s="103">
        <f t="shared" si="78"/>
        <v>33.31385461</v>
      </c>
      <c r="V718" s="134">
        <f>IF(G718="","",6.1078*(10^(((7.5*G718)/(237.3+G718)))))</f>
        <v>40.51803823</v>
      </c>
      <c r="W718" s="134">
        <f>IF(V718="","",(U718/V718)*100)</f>
        <v>82.21981138</v>
      </c>
      <c r="X718" s="135">
        <f>N716+L718-N718</f>
        <v>4.58</v>
      </c>
      <c r="Y718" s="91"/>
      <c r="Z718" s="92">
        <v>1.0</v>
      </c>
      <c r="AA718" s="92">
        <v>1.0</v>
      </c>
      <c r="AB718" s="92">
        <v>2.0</v>
      </c>
      <c r="AC718" s="93">
        <v>2.0</v>
      </c>
      <c r="AD718" s="88" t="s">
        <v>321</v>
      </c>
    </row>
    <row r="719" ht="15.75" customHeight="1">
      <c r="A719" s="4" t="s">
        <v>60</v>
      </c>
      <c r="B719" s="29">
        <v>44920.0</v>
      </c>
      <c r="C719" s="3">
        <v>0.625</v>
      </c>
      <c r="D719" s="74">
        <v>0.75</v>
      </c>
      <c r="E719" s="75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7"/>
      <c r="Q719" s="78"/>
      <c r="R719" s="79"/>
      <c r="S719" s="79"/>
      <c r="T719" s="79"/>
      <c r="U719" s="103" t="str">
        <f t="shared" si="78"/>
        <v/>
      </c>
      <c r="V719" s="79"/>
      <c r="W719" s="79"/>
      <c r="X719" s="80"/>
      <c r="Y719" s="81"/>
      <c r="Z719" s="82"/>
      <c r="AA719" s="82"/>
      <c r="AB719" s="82"/>
      <c r="AC719" s="83"/>
      <c r="AD719" s="78"/>
    </row>
    <row r="720" ht="15.75" customHeight="1">
      <c r="A720" s="8" t="s">
        <v>64</v>
      </c>
      <c r="B720" s="9">
        <v>44921.0</v>
      </c>
      <c r="C720" s="10">
        <v>0.375</v>
      </c>
      <c r="D720" s="84">
        <v>0.5</v>
      </c>
      <c r="E720" s="85">
        <v>32.8</v>
      </c>
      <c r="F720" s="86">
        <v>22.4</v>
      </c>
      <c r="G720" s="86">
        <v>29.0</v>
      </c>
      <c r="H720" s="86">
        <v>26.8</v>
      </c>
      <c r="I720" s="86">
        <v>1.8</v>
      </c>
      <c r="J720" s="86" t="s">
        <v>81</v>
      </c>
      <c r="K720" s="86">
        <v>28.7</v>
      </c>
      <c r="L720" s="86">
        <v>7.25</v>
      </c>
      <c r="M720" s="86"/>
      <c r="N720" s="86">
        <v>72.42</v>
      </c>
      <c r="O720" s="86"/>
      <c r="P720" s="87"/>
      <c r="Q720" s="133">
        <f>E722</f>
        <v>33.8</v>
      </c>
      <c r="R720" s="134">
        <f>F720</f>
        <v>22.4</v>
      </c>
      <c r="S720" s="134">
        <f>(Q720+R720)/2</f>
        <v>28.1</v>
      </c>
      <c r="T720" s="134">
        <f t="shared" ref="T720:T730" si="139">IF(H720="","",6.1078*(10^(((7.5*H720)/(237.3+H720)))))</f>
        <v>35.23385461</v>
      </c>
      <c r="U720" s="103">
        <f t="shared" si="78"/>
        <v>33.47385461</v>
      </c>
      <c r="V720" s="134">
        <f t="shared" ref="V720:V730" si="140">IF(G720="","",6.1078*(10^(((7.5*G720)/(237.3+G720)))))</f>
        <v>40.05279577</v>
      </c>
      <c r="W720" s="134">
        <f t="shared" ref="W720:W730" si="141">IF(V720="","",(U720/V720)*100)</f>
        <v>83.57432724</v>
      </c>
      <c r="X720" s="135">
        <f>N718+L720-N720</f>
        <v>6.07</v>
      </c>
      <c r="Y720" s="91"/>
      <c r="Z720" s="92">
        <v>1.0</v>
      </c>
      <c r="AA720" s="92">
        <v>1.0</v>
      </c>
      <c r="AB720" s="92">
        <v>2.0</v>
      </c>
      <c r="AC720" s="93">
        <v>2.0</v>
      </c>
      <c r="AD720" s="88" t="s">
        <v>330</v>
      </c>
    </row>
    <row r="721" ht="15.75" customHeight="1">
      <c r="A721" s="4" t="s">
        <v>64</v>
      </c>
      <c r="B721" s="29">
        <v>44921.0</v>
      </c>
      <c r="C721" s="3">
        <v>0.625</v>
      </c>
      <c r="D721" s="74">
        <v>0.75</v>
      </c>
      <c r="E721" s="75">
        <v>32.6</v>
      </c>
      <c r="F721" s="76"/>
      <c r="G721" s="76">
        <v>32.0</v>
      </c>
      <c r="H721" s="76">
        <v>28.6</v>
      </c>
      <c r="I721" s="76">
        <v>0.6</v>
      </c>
      <c r="J721" s="76" t="s">
        <v>81</v>
      </c>
      <c r="K721" s="76">
        <v>27.7</v>
      </c>
      <c r="L721" s="76"/>
      <c r="M721" s="76"/>
      <c r="N721" s="76"/>
      <c r="O721" s="76"/>
      <c r="P721" s="77"/>
      <c r="Q721" s="78"/>
      <c r="R721" s="79"/>
      <c r="S721" s="79"/>
      <c r="T721" s="134">
        <f t="shared" si="139"/>
        <v>39.13623594</v>
      </c>
      <c r="U721" s="103">
        <f t="shared" si="78"/>
        <v>36.41623594</v>
      </c>
      <c r="V721" s="134">
        <f t="shared" si="140"/>
        <v>47.54274065</v>
      </c>
      <c r="W721" s="134">
        <f t="shared" si="141"/>
        <v>76.59683779</v>
      </c>
      <c r="X721" s="135"/>
      <c r="Y721" s="81"/>
      <c r="Z721" s="82">
        <v>1.0</v>
      </c>
      <c r="AA721" s="82">
        <v>1.0</v>
      </c>
      <c r="AB721" s="82">
        <v>2.0</v>
      </c>
      <c r="AC721" s="83">
        <v>2.0</v>
      </c>
      <c r="AD721" s="78" t="s">
        <v>321</v>
      </c>
    </row>
    <row r="722" ht="15.75" customHeight="1">
      <c r="A722" s="8" t="s">
        <v>68</v>
      </c>
      <c r="B722" s="9">
        <v>44922.0</v>
      </c>
      <c r="C722" s="10">
        <v>0.375</v>
      </c>
      <c r="D722" s="84">
        <v>0.5</v>
      </c>
      <c r="E722" s="85">
        <v>33.8</v>
      </c>
      <c r="F722" s="86">
        <v>24.2</v>
      </c>
      <c r="G722" s="86">
        <v>27.2</v>
      </c>
      <c r="H722" s="86">
        <v>26.0</v>
      </c>
      <c r="I722" s="86">
        <v>0.5</v>
      </c>
      <c r="J722" s="86" t="s">
        <v>81</v>
      </c>
      <c r="K722" s="86">
        <v>28.4</v>
      </c>
      <c r="L722" s="86">
        <v>0.5</v>
      </c>
      <c r="M722" s="86"/>
      <c r="N722" s="86">
        <v>72.88</v>
      </c>
      <c r="O722" s="86"/>
      <c r="P722" s="87"/>
      <c r="Q722" s="133">
        <f>E724</f>
        <v>32.2</v>
      </c>
      <c r="R722" s="134">
        <f>F722</f>
        <v>24.2</v>
      </c>
      <c r="S722" s="134">
        <f>(Q722+R722)/2</f>
        <v>28.2</v>
      </c>
      <c r="T722" s="134">
        <f t="shared" si="139"/>
        <v>33.61126698</v>
      </c>
      <c r="U722" s="103">
        <f t="shared" si="78"/>
        <v>32.65126698</v>
      </c>
      <c r="V722" s="134">
        <f t="shared" si="140"/>
        <v>36.07043238</v>
      </c>
      <c r="W722" s="134">
        <f t="shared" si="141"/>
        <v>90.52086385</v>
      </c>
      <c r="X722" s="135">
        <f>N720+L722-N722</f>
        <v>0.04</v>
      </c>
      <c r="Y722" s="91"/>
      <c r="Z722" s="92">
        <v>1.0</v>
      </c>
      <c r="AA722" s="92">
        <v>1.0</v>
      </c>
      <c r="AB722" s="92">
        <v>2.0</v>
      </c>
      <c r="AC722" s="93">
        <v>2.0</v>
      </c>
      <c r="AD722" s="88" t="s">
        <v>322</v>
      </c>
    </row>
    <row r="723" ht="15.75" customHeight="1">
      <c r="A723" s="4" t="s">
        <v>68</v>
      </c>
      <c r="B723" s="29">
        <v>44922.0</v>
      </c>
      <c r="C723" s="3">
        <v>0.625</v>
      </c>
      <c r="D723" s="74">
        <v>0.75</v>
      </c>
      <c r="E723" s="75">
        <v>32.2</v>
      </c>
      <c r="F723" s="76"/>
      <c r="G723" s="76">
        <v>27.4</v>
      </c>
      <c r="H723" s="76">
        <v>25.8</v>
      </c>
      <c r="I723" s="76">
        <v>0.8</v>
      </c>
      <c r="J723" s="76" t="s">
        <v>61</v>
      </c>
      <c r="K723" s="76">
        <v>28.5</v>
      </c>
      <c r="L723" s="76"/>
      <c r="M723" s="76"/>
      <c r="N723" s="76"/>
      <c r="O723" s="76"/>
      <c r="P723" s="77"/>
      <c r="Q723" s="78"/>
      <c r="R723" s="79"/>
      <c r="S723" s="79"/>
      <c r="T723" s="134">
        <f t="shared" si="139"/>
        <v>33.21594473</v>
      </c>
      <c r="U723" s="103">
        <f t="shared" si="78"/>
        <v>31.93594473</v>
      </c>
      <c r="V723" s="134">
        <f t="shared" si="140"/>
        <v>36.49517019</v>
      </c>
      <c r="W723" s="134">
        <f t="shared" si="141"/>
        <v>87.50731829</v>
      </c>
      <c r="X723" s="135"/>
      <c r="Y723" s="81"/>
      <c r="Z723" s="82">
        <v>1.0</v>
      </c>
      <c r="AA723" s="82">
        <v>1.0</v>
      </c>
      <c r="AB723" s="82">
        <v>1.0</v>
      </c>
      <c r="AC723" s="83">
        <v>3.0</v>
      </c>
      <c r="AD723" s="78" t="s">
        <v>292</v>
      </c>
    </row>
    <row r="724" ht="15.75" customHeight="1">
      <c r="A724" s="8" t="s">
        <v>38</v>
      </c>
      <c r="B724" s="9">
        <v>44923.0</v>
      </c>
      <c r="C724" s="10">
        <v>0.375</v>
      </c>
      <c r="D724" s="84">
        <v>0.5</v>
      </c>
      <c r="E724" s="85">
        <v>32.2</v>
      </c>
      <c r="F724" s="86">
        <v>24.2</v>
      </c>
      <c r="G724" s="86">
        <v>27.2</v>
      </c>
      <c r="H724" s="86">
        <v>26.0</v>
      </c>
      <c r="I724" s="86">
        <v>1.6</v>
      </c>
      <c r="J724" s="86" t="s">
        <v>81</v>
      </c>
      <c r="K724" s="86">
        <v>28.6</v>
      </c>
      <c r="L724" s="86">
        <v>30.0</v>
      </c>
      <c r="M724" s="86"/>
      <c r="N724" s="86">
        <v>94.14</v>
      </c>
      <c r="O724" s="86"/>
      <c r="P724" s="87"/>
      <c r="Q724" s="133">
        <f>E726</f>
        <v>32.8</v>
      </c>
      <c r="R724" s="134">
        <f>F724</f>
        <v>24.2</v>
      </c>
      <c r="S724" s="134">
        <f>(Q724+R724)/2</f>
        <v>28.5</v>
      </c>
      <c r="T724" s="134">
        <f t="shared" si="139"/>
        <v>33.61126698</v>
      </c>
      <c r="U724" s="103">
        <f t="shared" si="78"/>
        <v>32.65126698</v>
      </c>
      <c r="V724" s="134">
        <f t="shared" si="140"/>
        <v>36.07043238</v>
      </c>
      <c r="W724" s="134">
        <f t="shared" si="141"/>
        <v>90.52086385</v>
      </c>
      <c r="X724" s="135">
        <f>N722+L724-N724</f>
        <v>8.74</v>
      </c>
      <c r="Y724" s="91"/>
      <c r="Z724" s="92">
        <v>1.0</v>
      </c>
      <c r="AA724" s="92">
        <v>1.0</v>
      </c>
      <c r="AB724" s="92">
        <v>1.0</v>
      </c>
      <c r="AC724" s="93">
        <v>3.0</v>
      </c>
      <c r="AD724" s="88" t="s">
        <v>321</v>
      </c>
    </row>
    <row r="725" ht="15.75" customHeight="1">
      <c r="A725" s="4" t="s">
        <v>38</v>
      </c>
      <c r="B725" s="29">
        <v>44923.0</v>
      </c>
      <c r="C725" s="3">
        <v>0.625</v>
      </c>
      <c r="D725" s="74">
        <v>0.75</v>
      </c>
      <c r="E725" s="75">
        <v>32.4</v>
      </c>
      <c r="F725" s="76"/>
      <c r="G725" s="76">
        <v>31.6</v>
      </c>
      <c r="H725" s="76">
        <v>27.4</v>
      </c>
      <c r="I725" s="76">
        <v>1.7</v>
      </c>
      <c r="J725" s="76" t="s">
        <v>81</v>
      </c>
      <c r="K725" s="76">
        <v>27.8</v>
      </c>
      <c r="L725" s="76"/>
      <c r="M725" s="76"/>
      <c r="N725" s="76"/>
      <c r="O725" s="76"/>
      <c r="P725" s="77"/>
      <c r="Q725" s="78"/>
      <c r="R725" s="79"/>
      <c r="S725" s="79"/>
      <c r="T725" s="134">
        <f t="shared" si="139"/>
        <v>36.49517019</v>
      </c>
      <c r="U725" s="103">
        <f t="shared" si="78"/>
        <v>33.13517019</v>
      </c>
      <c r="V725" s="134">
        <f t="shared" si="140"/>
        <v>46.47863297</v>
      </c>
      <c r="W725" s="134">
        <f t="shared" si="141"/>
        <v>71.29118923</v>
      </c>
      <c r="X725" s="80"/>
      <c r="Y725" s="81"/>
      <c r="Z725" s="82">
        <v>1.0</v>
      </c>
      <c r="AA725" s="82">
        <v>1.0</v>
      </c>
      <c r="AB725" s="82">
        <v>1.0</v>
      </c>
      <c r="AC725" s="83">
        <v>2.0</v>
      </c>
      <c r="AD725" s="78" t="s">
        <v>317</v>
      </c>
    </row>
    <row r="726" ht="15.75" customHeight="1">
      <c r="A726" s="8" t="s">
        <v>48</v>
      </c>
      <c r="B726" s="9">
        <v>44924.0</v>
      </c>
      <c r="C726" s="10">
        <v>0.375</v>
      </c>
      <c r="D726" s="84">
        <v>0.5</v>
      </c>
      <c r="E726" s="85">
        <v>32.8</v>
      </c>
      <c r="F726" s="86">
        <v>23.6</v>
      </c>
      <c r="G726" s="86">
        <v>27.0</v>
      </c>
      <c r="H726" s="86">
        <v>25.8</v>
      </c>
      <c r="I726" s="86">
        <v>0.6</v>
      </c>
      <c r="J726" s="86" t="s">
        <v>81</v>
      </c>
      <c r="K726" s="86">
        <v>27.1</v>
      </c>
      <c r="L726" s="86">
        <v>0.0</v>
      </c>
      <c r="M726" s="86"/>
      <c r="N726" s="86">
        <v>89.8</v>
      </c>
      <c r="O726" s="86">
        <v>85.12</v>
      </c>
      <c r="P726" s="87"/>
      <c r="Q726" s="133">
        <f>E728</f>
        <v>33.2</v>
      </c>
      <c r="R726" s="134">
        <f>F726</f>
        <v>23.6</v>
      </c>
      <c r="S726" s="134">
        <f>(Q726+R726)/2</f>
        <v>28.4</v>
      </c>
      <c r="T726" s="134">
        <f t="shared" si="139"/>
        <v>33.21594473</v>
      </c>
      <c r="U726" s="103">
        <f t="shared" si="78"/>
        <v>32.25594473</v>
      </c>
      <c r="V726" s="134">
        <f t="shared" si="140"/>
        <v>35.65000614</v>
      </c>
      <c r="W726" s="134">
        <f t="shared" si="141"/>
        <v>90.47949278</v>
      </c>
      <c r="X726" s="135">
        <f>N724+L726-N726</f>
        <v>4.34</v>
      </c>
      <c r="Y726" s="91"/>
      <c r="Z726" s="92">
        <v>1.0</v>
      </c>
      <c r="AA726" s="92">
        <v>1.0</v>
      </c>
      <c r="AB726" s="92">
        <v>1.0</v>
      </c>
      <c r="AC726" s="93">
        <v>3.0</v>
      </c>
      <c r="AD726" s="88" t="s">
        <v>321</v>
      </c>
    </row>
    <row r="727" ht="15.75" customHeight="1">
      <c r="A727" s="4" t="s">
        <v>48</v>
      </c>
      <c r="B727" s="29">
        <v>44924.0</v>
      </c>
      <c r="C727" s="3">
        <v>0.625</v>
      </c>
      <c r="D727" s="74">
        <v>0.75</v>
      </c>
      <c r="E727" s="75">
        <v>33.2</v>
      </c>
      <c r="F727" s="76"/>
      <c r="G727" s="76">
        <v>25.8</v>
      </c>
      <c r="H727" s="76">
        <v>25.0</v>
      </c>
      <c r="I727" s="76">
        <v>0.4</v>
      </c>
      <c r="J727" s="76" t="s">
        <v>79</v>
      </c>
      <c r="K727" s="76">
        <v>28.1</v>
      </c>
      <c r="L727" s="76"/>
      <c r="M727" s="76"/>
      <c r="N727" s="76"/>
      <c r="O727" s="76"/>
      <c r="P727" s="77"/>
      <c r="Q727" s="78"/>
      <c r="R727" s="79"/>
      <c r="S727" s="79"/>
      <c r="T727" s="134">
        <f t="shared" si="139"/>
        <v>31.67489286</v>
      </c>
      <c r="U727" s="103">
        <f t="shared" si="78"/>
        <v>31.03489286</v>
      </c>
      <c r="V727" s="134">
        <f t="shared" si="140"/>
        <v>33.21594473</v>
      </c>
      <c r="W727" s="134">
        <f t="shared" si="141"/>
        <v>93.43372019</v>
      </c>
      <c r="X727" s="80"/>
      <c r="Y727" s="81"/>
      <c r="Z727" s="82">
        <v>2.0</v>
      </c>
      <c r="AA727" s="82">
        <v>1.0</v>
      </c>
      <c r="AB727" s="82">
        <v>2.0</v>
      </c>
      <c r="AC727" s="83">
        <v>3.0</v>
      </c>
      <c r="AD727" s="78" t="s">
        <v>353</v>
      </c>
    </row>
    <row r="728" ht="15.75" customHeight="1">
      <c r="A728" s="8" t="s">
        <v>53</v>
      </c>
      <c r="B728" s="9">
        <v>44925.0</v>
      </c>
      <c r="C728" s="10">
        <v>0.375</v>
      </c>
      <c r="D728" s="84">
        <v>0.5</v>
      </c>
      <c r="E728" s="85">
        <v>33.2</v>
      </c>
      <c r="F728" s="86">
        <v>23.1</v>
      </c>
      <c r="G728" s="86">
        <v>26.4</v>
      </c>
      <c r="H728" s="86">
        <v>25.4</v>
      </c>
      <c r="I728" s="86">
        <v>0.4</v>
      </c>
      <c r="J728" s="86" t="s">
        <v>61</v>
      </c>
      <c r="K728" s="86">
        <v>28.3</v>
      </c>
      <c r="L728" s="86">
        <v>1.0</v>
      </c>
      <c r="M728" s="86"/>
      <c r="N728" s="86">
        <v>83.0</v>
      </c>
      <c r="O728" s="86"/>
      <c r="P728" s="87"/>
      <c r="Q728" s="133">
        <f>E730</f>
        <v>32.8</v>
      </c>
      <c r="R728" s="134">
        <f>F728</f>
        <v>23.1</v>
      </c>
      <c r="S728" s="134">
        <f>(Q728+R728)/2</f>
        <v>27.95</v>
      </c>
      <c r="T728" s="134">
        <f t="shared" si="139"/>
        <v>32.43744129</v>
      </c>
      <c r="U728" s="103">
        <f t="shared" si="78"/>
        <v>31.63744129</v>
      </c>
      <c r="V728" s="134">
        <f t="shared" si="140"/>
        <v>34.41422945</v>
      </c>
      <c r="W728" s="134">
        <f t="shared" si="141"/>
        <v>91.93127899</v>
      </c>
      <c r="X728" s="135">
        <f>O726+L728-N728</f>
        <v>3.12</v>
      </c>
      <c r="Y728" s="91"/>
      <c r="Z728" s="92">
        <v>1.0</v>
      </c>
      <c r="AA728" s="92">
        <v>1.0</v>
      </c>
      <c r="AB728" s="92">
        <v>2.0</v>
      </c>
      <c r="AC728" s="93">
        <v>3.0</v>
      </c>
      <c r="AD728" s="88" t="s">
        <v>454</v>
      </c>
    </row>
    <row r="729" ht="15.75" customHeight="1">
      <c r="A729" s="4" t="s">
        <v>53</v>
      </c>
      <c r="B729" s="141">
        <v>44925.0</v>
      </c>
      <c r="C729" s="168">
        <v>0.625</v>
      </c>
      <c r="D729" s="172">
        <v>0.75</v>
      </c>
      <c r="E729" s="75">
        <v>32.4</v>
      </c>
      <c r="F729" s="76"/>
      <c r="G729" s="76">
        <v>32.0</v>
      </c>
      <c r="H729" s="76">
        <v>27.2</v>
      </c>
      <c r="I729" s="76">
        <v>1.9</v>
      </c>
      <c r="J729" s="76" t="s">
        <v>81</v>
      </c>
      <c r="K729" s="76">
        <v>28.5</v>
      </c>
      <c r="L729" s="76"/>
      <c r="M729" s="76"/>
      <c r="N729" s="76"/>
      <c r="O729" s="76"/>
      <c r="P729" s="77"/>
      <c r="Q729" s="78"/>
      <c r="R729" s="79"/>
      <c r="S729" s="79"/>
      <c r="T729" s="134">
        <f t="shared" si="139"/>
        <v>36.07043238</v>
      </c>
      <c r="U729" s="103">
        <f t="shared" si="78"/>
        <v>32.23043238</v>
      </c>
      <c r="V729" s="134">
        <f t="shared" si="140"/>
        <v>47.54274065</v>
      </c>
      <c r="W729" s="134">
        <f t="shared" si="141"/>
        <v>67.7925419</v>
      </c>
      <c r="X729" s="80"/>
      <c r="Y729" s="81"/>
      <c r="Z729" s="82">
        <v>1.0</v>
      </c>
      <c r="AA729" s="82">
        <v>1.0</v>
      </c>
      <c r="AB729" s="82">
        <v>1.0</v>
      </c>
      <c r="AC729" s="83">
        <v>2.0</v>
      </c>
      <c r="AD729" s="78" t="s">
        <v>292</v>
      </c>
    </row>
    <row r="730" ht="15.75" customHeight="1">
      <c r="A730" s="8" t="s">
        <v>58</v>
      </c>
      <c r="B730" s="179">
        <v>44926.0</v>
      </c>
      <c r="C730" s="180">
        <v>0.375</v>
      </c>
      <c r="D730" s="186">
        <v>0.5</v>
      </c>
      <c r="E730" s="85">
        <v>32.8</v>
      </c>
      <c r="F730" s="86">
        <v>22.8</v>
      </c>
      <c r="G730" s="86">
        <v>29.6</v>
      </c>
      <c r="H730" s="86">
        <v>26.8</v>
      </c>
      <c r="I730" s="86">
        <v>1.6</v>
      </c>
      <c r="J730" s="86" t="s">
        <v>81</v>
      </c>
      <c r="K730" s="86">
        <v>28.4</v>
      </c>
      <c r="L730" s="86">
        <v>0.0</v>
      </c>
      <c r="M730" s="86"/>
      <c r="N730" s="86">
        <v>79.58</v>
      </c>
      <c r="O730" s="86"/>
      <c r="P730" s="87"/>
      <c r="Q730" s="133" t="str">
        <f>E732</f>
        <v/>
      </c>
      <c r="R730" s="134">
        <f>F730</f>
        <v>22.8</v>
      </c>
      <c r="S730" s="134">
        <f>(Q730+R730)/2</f>
        <v>11.4</v>
      </c>
      <c r="T730" s="134">
        <f t="shared" si="139"/>
        <v>35.23385461</v>
      </c>
      <c r="U730" s="103">
        <f t="shared" si="78"/>
        <v>32.99385461</v>
      </c>
      <c r="V730" s="134">
        <f t="shared" si="140"/>
        <v>41.46264535</v>
      </c>
      <c r="W730" s="134">
        <f t="shared" si="141"/>
        <v>79.57489043</v>
      </c>
      <c r="X730" s="135">
        <f>N728+L730-N730</f>
        <v>3.42</v>
      </c>
      <c r="Y730" s="91"/>
      <c r="Z730" s="92"/>
      <c r="AA730" s="92"/>
      <c r="AB730" s="92"/>
      <c r="AC730" s="93"/>
      <c r="AD730" s="88"/>
    </row>
    <row r="731" ht="15.75" customHeight="1">
      <c r="A731" s="4" t="s">
        <v>58</v>
      </c>
      <c r="B731" s="141">
        <v>44926.0</v>
      </c>
      <c r="C731" s="184">
        <v>0.625</v>
      </c>
      <c r="D731" s="74">
        <v>0.75</v>
      </c>
      <c r="E731" s="75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7"/>
      <c r="Q731" s="78"/>
      <c r="R731" s="79"/>
      <c r="S731" s="79"/>
      <c r="T731" s="79"/>
      <c r="U731" s="103" t="str">
        <f t="shared" si="78"/>
        <v/>
      </c>
      <c r="V731" s="79"/>
      <c r="W731" s="79"/>
      <c r="X731" s="80"/>
      <c r="Y731" s="81"/>
      <c r="Z731" s="82"/>
      <c r="AA731" s="82"/>
      <c r="AB731" s="82"/>
      <c r="AC731" s="83"/>
      <c r="AD731" s="78"/>
    </row>
    <row r="732" ht="15.75" customHeight="1">
      <c r="A732" s="8"/>
      <c r="B732" s="89"/>
      <c r="C732" s="89"/>
      <c r="D732" s="90"/>
      <c r="E732" s="188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90"/>
      <c r="Q732" s="88"/>
      <c r="R732" s="89"/>
      <c r="S732" s="89"/>
      <c r="T732" s="89"/>
      <c r="U732" s="89"/>
      <c r="V732" s="89"/>
      <c r="W732" s="251"/>
      <c r="X732" s="90"/>
      <c r="Y732" s="91"/>
      <c r="Z732" s="92"/>
      <c r="AA732" s="92"/>
      <c r="AB732" s="92"/>
      <c r="AC732" s="93"/>
      <c r="AD732" s="88"/>
    </row>
    <row r="733" ht="15.75" customHeight="1">
      <c r="A733" s="4"/>
      <c r="B733" s="108"/>
      <c r="C733" s="108"/>
      <c r="D733" s="191"/>
      <c r="E733" s="192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4"/>
      <c r="Q733" s="78"/>
      <c r="R733" s="79"/>
      <c r="S733" s="79"/>
      <c r="T733" s="79"/>
      <c r="U733" s="79"/>
      <c r="V733" s="79"/>
      <c r="W733" s="79"/>
      <c r="X733" s="80"/>
      <c r="Y733" s="81"/>
      <c r="Z733" s="82"/>
      <c r="AA733" s="82"/>
      <c r="AB733" s="82"/>
      <c r="AC733" s="83"/>
      <c r="AD733" s="78"/>
    </row>
    <row r="734" ht="15.75" customHeight="1">
      <c r="A734" s="89"/>
      <c r="B734" s="89"/>
      <c r="C734" s="89"/>
      <c r="D734" s="90"/>
      <c r="E734" s="188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90"/>
      <c r="Q734" s="88"/>
      <c r="R734" s="89"/>
      <c r="S734" s="89"/>
      <c r="T734" s="89"/>
      <c r="U734" s="89"/>
      <c r="V734" s="89"/>
      <c r="W734" s="89"/>
      <c r="X734" s="90"/>
      <c r="Y734" s="91"/>
      <c r="Z734" s="92"/>
      <c r="AA734" s="92"/>
      <c r="AB734" s="92"/>
      <c r="AC734" s="93"/>
      <c r="AD734" s="88"/>
    </row>
    <row r="735" ht="15.75" customHeight="1">
      <c r="A735" s="108"/>
      <c r="B735" s="108"/>
      <c r="C735" s="108"/>
      <c r="D735" s="191"/>
      <c r="E735" s="192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4"/>
      <c r="Q735" s="78"/>
      <c r="R735" s="79"/>
      <c r="S735" s="79"/>
      <c r="T735" s="79"/>
      <c r="U735" s="79"/>
      <c r="V735" s="79"/>
      <c r="W735" s="79"/>
      <c r="X735" s="80"/>
      <c r="Y735" s="81"/>
      <c r="Z735" s="82"/>
      <c r="AA735" s="82"/>
      <c r="AB735" s="82"/>
      <c r="AC735" s="83"/>
      <c r="AD735" s="78"/>
    </row>
    <row r="736" ht="15.75" customHeight="1">
      <c r="A736" s="89"/>
      <c r="B736" s="89"/>
      <c r="C736" s="89"/>
      <c r="D736" s="90"/>
      <c r="E736" s="188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90"/>
      <c r="Q736" s="88"/>
      <c r="R736" s="89"/>
      <c r="S736" s="89"/>
      <c r="T736" s="89"/>
      <c r="U736" s="89"/>
      <c r="V736" s="89"/>
      <c r="W736" s="89"/>
      <c r="X736" s="90"/>
      <c r="Y736" s="91"/>
      <c r="Z736" s="92"/>
      <c r="AA736" s="92"/>
      <c r="AB736" s="92"/>
      <c r="AC736" s="93"/>
      <c r="AD736" s="88"/>
    </row>
    <row r="737" ht="15.75" customHeight="1">
      <c r="A737" s="108"/>
      <c r="B737" s="108"/>
      <c r="C737" s="108"/>
      <c r="D737" s="191"/>
      <c r="E737" s="192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4"/>
      <c r="Q737" s="78"/>
      <c r="R737" s="79"/>
      <c r="S737" s="79"/>
      <c r="T737" s="79"/>
      <c r="U737" s="79"/>
      <c r="V737" s="79"/>
      <c r="W737" s="79"/>
      <c r="X737" s="80"/>
      <c r="Y737" s="81"/>
      <c r="Z737" s="82"/>
      <c r="AA737" s="82"/>
      <c r="AB737" s="82"/>
      <c r="AC737" s="83"/>
      <c r="AD737" s="78"/>
    </row>
    <row r="738" ht="15.75" customHeight="1">
      <c r="A738" s="89"/>
      <c r="B738" s="89"/>
      <c r="C738" s="89"/>
      <c r="D738" s="90"/>
      <c r="E738" s="188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90"/>
      <c r="Q738" s="88"/>
      <c r="R738" s="89"/>
      <c r="S738" s="89"/>
      <c r="T738" s="89"/>
      <c r="U738" s="89"/>
      <c r="V738" s="89"/>
      <c r="W738" s="89"/>
      <c r="X738" s="90"/>
      <c r="Y738" s="91"/>
      <c r="Z738" s="92"/>
      <c r="AA738" s="92"/>
      <c r="AB738" s="92"/>
      <c r="AC738" s="93"/>
      <c r="AD738" s="88"/>
    </row>
    <row r="739" ht="15.75" customHeight="1">
      <c r="A739" s="108"/>
      <c r="B739" s="108"/>
      <c r="C739" s="108"/>
      <c r="D739" s="191"/>
      <c r="E739" s="192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4"/>
      <c r="Q739" s="78"/>
      <c r="R739" s="79"/>
      <c r="S739" s="79"/>
      <c r="T739" s="79"/>
      <c r="U739" s="79"/>
      <c r="V739" s="79"/>
      <c r="W739" s="79"/>
      <c r="X739" s="80"/>
      <c r="Y739" s="81"/>
      <c r="Z739" s="82"/>
      <c r="AA739" s="82"/>
      <c r="AB739" s="82"/>
      <c r="AC739" s="83"/>
      <c r="AD739" s="78"/>
    </row>
    <row r="740" ht="15.75" customHeight="1">
      <c r="A740" s="89"/>
      <c r="B740" s="89"/>
      <c r="C740" s="89"/>
      <c r="D740" s="90"/>
      <c r="E740" s="188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90"/>
      <c r="Q740" s="88"/>
      <c r="R740" s="89"/>
      <c r="S740" s="89"/>
      <c r="T740" s="89"/>
      <c r="U740" s="89"/>
      <c r="V740" s="89"/>
      <c r="W740" s="89"/>
      <c r="X740" s="90"/>
      <c r="Y740" s="91"/>
      <c r="Z740" s="92"/>
      <c r="AA740" s="92"/>
      <c r="AB740" s="92"/>
      <c r="AC740" s="93"/>
      <c r="AD740" s="88"/>
    </row>
    <row r="741" ht="15.75" customHeight="1">
      <c r="A741" s="108"/>
      <c r="B741" s="108"/>
      <c r="C741" s="108"/>
      <c r="D741" s="191"/>
      <c r="E741" s="192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4"/>
      <c r="Q741" s="78"/>
      <c r="R741" s="79"/>
      <c r="S741" s="79"/>
      <c r="T741" s="79"/>
      <c r="U741" s="79"/>
      <c r="V741" s="79"/>
      <c r="W741" s="79"/>
      <c r="X741" s="80"/>
      <c r="Y741" s="81"/>
      <c r="Z741" s="82"/>
      <c r="AA741" s="82"/>
      <c r="AB741" s="82"/>
      <c r="AC741" s="83"/>
      <c r="AD741" s="78"/>
    </row>
    <row r="742" ht="15.75" customHeight="1">
      <c r="A742" s="89"/>
      <c r="B742" s="89"/>
      <c r="C742" s="89"/>
      <c r="D742" s="90"/>
      <c r="E742" s="188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90"/>
      <c r="Q742" s="88"/>
      <c r="R742" s="89"/>
      <c r="S742" s="89"/>
      <c r="T742" s="89"/>
      <c r="U742" s="89"/>
      <c r="V742" s="89"/>
      <c r="W742" s="89"/>
      <c r="X742" s="90"/>
      <c r="Y742" s="91"/>
      <c r="Z742" s="92"/>
      <c r="AA742" s="92"/>
      <c r="AB742" s="92"/>
      <c r="AC742" s="93"/>
      <c r="AD742" s="88"/>
    </row>
    <row r="743" ht="15.75" customHeight="1">
      <c r="A743" s="108"/>
      <c r="B743" s="108"/>
      <c r="C743" s="108"/>
      <c r="D743" s="191"/>
      <c r="E743" s="192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4"/>
      <c r="Q743" s="78"/>
      <c r="R743" s="79"/>
      <c r="S743" s="79"/>
      <c r="T743" s="79"/>
      <c r="U743" s="79"/>
      <c r="V743" s="79"/>
      <c r="W743" s="79"/>
      <c r="X743" s="80"/>
      <c r="Y743" s="81"/>
      <c r="Z743" s="82"/>
      <c r="AA743" s="82"/>
      <c r="AB743" s="82"/>
      <c r="AC743" s="83"/>
      <c r="AD743" s="78"/>
    </row>
    <row r="744" ht="15.75" customHeight="1">
      <c r="A744" s="89"/>
      <c r="B744" s="89"/>
      <c r="C744" s="89"/>
      <c r="D744" s="90"/>
      <c r="E744" s="188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90"/>
      <c r="Q744" s="88"/>
      <c r="R744" s="89"/>
      <c r="S744" s="89"/>
      <c r="T744" s="89"/>
      <c r="U744" s="89"/>
      <c r="V744" s="89"/>
      <c r="W744" s="89"/>
      <c r="X744" s="90"/>
      <c r="Y744" s="91"/>
      <c r="Z744" s="92"/>
      <c r="AA744" s="92"/>
      <c r="AB744" s="92"/>
      <c r="AC744" s="93"/>
      <c r="AD744" s="88"/>
    </row>
    <row r="745" ht="15.75" customHeight="1">
      <c r="A745" s="108"/>
      <c r="B745" s="108"/>
      <c r="C745" s="108"/>
      <c r="D745" s="191"/>
      <c r="E745" s="192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4"/>
      <c r="Q745" s="78"/>
      <c r="R745" s="79"/>
      <c r="S745" s="79"/>
      <c r="T745" s="79"/>
      <c r="U745" s="79"/>
      <c r="V745" s="79"/>
      <c r="W745" s="79"/>
      <c r="X745" s="80"/>
      <c r="Y745" s="81"/>
      <c r="Z745" s="82"/>
      <c r="AA745" s="82"/>
      <c r="AB745" s="82"/>
      <c r="AC745" s="83"/>
      <c r="AD745" s="78"/>
    </row>
    <row r="746" ht="15.75" customHeight="1">
      <c r="A746" s="89"/>
      <c r="B746" s="89"/>
      <c r="C746" s="89"/>
      <c r="D746" s="90"/>
      <c r="E746" s="188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90"/>
      <c r="Q746" s="88"/>
      <c r="R746" s="89"/>
      <c r="S746" s="89"/>
      <c r="T746" s="89"/>
      <c r="U746" s="89"/>
      <c r="V746" s="89"/>
      <c r="W746" s="89"/>
      <c r="X746" s="90"/>
      <c r="Y746" s="91"/>
      <c r="Z746" s="92"/>
      <c r="AA746" s="92"/>
      <c r="AB746" s="92"/>
      <c r="AC746" s="93"/>
      <c r="AD746" s="88"/>
    </row>
    <row r="747" ht="15.75" customHeight="1">
      <c r="A747" s="108"/>
      <c r="B747" s="108"/>
      <c r="C747" s="108"/>
      <c r="D747" s="191"/>
      <c r="E747" s="78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80"/>
      <c r="Q747" s="78"/>
      <c r="R747" s="79"/>
      <c r="S747" s="79"/>
      <c r="T747" s="79"/>
      <c r="U747" s="79"/>
      <c r="V747" s="79"/>
      <c r="W747" s="79"/>
      <c r="X747" s="80"/>
      <c r="Y747" s="81"/>
      <c r="Z747" s="82"/>
      <c r="AA747" s="82"/>
      <c r="AB747" s="82"/>
      <c r="AC747" s="83"/>
      <c r="AD747" s="78"/>
    </row>
    <row r="748" ht="15.75" customHeight="1">
      <c r="A748" s="89"/>
      <c r="B748" s="89"/>
      <c r="C748" s="89"/>
      <c r="D748" s="90"/>
      <c r="E748" s="88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90"/>
      <c r="Q748" s="88"/>
      <c r="R748" s="89"/>
      <c r="S748" s="89"/>
      <c r="T748" s="89"/>
      <c r="U748" s="89"/>
      <c r="V748" s="89"/>
      <c r="W748" s="89"/>
      <c r="X748" s="90"/>
      <c r="Y748" s="91"/>
      <c r="Z748" s="92"/>
      <c r="AA748" s="92"/>
      <c r="AB748" s="92"/>
      <c r="AC748" s="93"/>
      <c r="AD748" s="88"/>
    </row>
    <row r="749" ht="15.75" customHeight="1">
      <c r="A749" s="108"/>
      <c r="B749" s="108"/>
      <c r="C749" s="108"/>
      <c r="D749" s="191"/>
      <c r="E749" s="78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80"/>
      <c r="Q749" s="78"/>
      <c r="R749" s="79"/>
      <c r="S749" s="79"/>
      <c r="T749" s="79"/>
      <c r="U749" s="79"/>
      <c r="V749" s="79"/>
      <c r="W749" s="79"/>
      <c r="X749" s="80"/>
      <c r="Y749" s="81"/>
      <c r="Z749" s="82"/>
      <c r="AA749" s="82"/>
      <c r="AB749" s="82"/>
      <c r="AC749" s="83"/>
      <c r="AD749" s="78"/>
    </row>
    <row r="750" ht="15.75" customHeight="1">
      <c r="A750" s="89"/>
      <c r="B750" s="89"/>
      <c r="C750" s="89"/>
      <c r="D750" s="90"/>
      <c r="E750" s="88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90"/>
      <c r="Q750" s="88"/>
      <c r="R750" s="89"/>
      <c r="S750" s="89"/>
      <c r="T750" s="89"/>
      <c r="U750" s="89"/>
      <c r="V750" s="89"/>
      <c r="W750" s="89"/>
      <c r="X750" s="90"/>
      <c r="Y750" s="91"/>
      <c r="Z750" s="92"/>
      <c r="AA750" s="92"/>
      <c r="AB750" s="92"/>
      <c r="AC750" s="93"/>
      <c r="AD750" s="88"/>
    </row>
    <row r="751" ht="15.75" customHeight="1">
      <c r="A751" s="108"/>
      <c r="B751" s="108"/>
      <c r="C751" s="108"/>
      <c r="D751" s="191"/>
      <c r="E751" s="78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80"/>
      <c r="Q751" s="78"/>
      <c r="R751" s="79"/>
      <c r="S751" s="79"/>
      <c r="T751" s="79"/>
      <c r="U751" s="79"/>
      <c r="V751" s="79"/>
      <c r="W751" s="79"/>
      <c r="X751" s="80"/>
      <c r="Y751" s="81"/>
      <c r="Z751" s="82"/>
      <c r="AA751" s="82"/>
      <c r="AB751" s="82"/>
      <c r="AC751" s="83"/>
      <c r="AD751" s="78"/>
    </row>
    <row r="752" ht="15.75" customHeight="1">
      <c r="A752" s="89"/>
      <c r="B752" s="89"/>
      <c r="C752" s="89"/>
      <c r="D752" s="90"/>
      <c r="E752" s="88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90"/>
      <c r="Q752" s="88"/>
      <c r="R752" s="89"/>
      <c r="S752" s="89"/>
      <c r="T752" s="89"/>
      <c r="U752" s="89"/>
      <c r="V752" s="89"/>
      <c r="W752" s="89"/>
      <c r="X752" s="90"/>
      <c r="Y752" s="91"/>
      <c r="Z752" s="92"/>
      <c r="AA752" s="92"/>
      <c r="AB752" s="92"/>
      <c r="AC752" s="93"/>
      <c r="AD752" s="88"/>
    </row>
    <row r="753" ht="15.75" customHeight="1">
      <c r="A753" s="108"/>
      <c r="B753" s="108"/>
      <c r="C753" s="108"/>
      <c r="D753" s="191"/>
      <c r="E753" s="78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80"/>
      <c r="Q753" s="78"/>
      <c r="R753" s="79"/>
      <c r="S753" s="79"/>
      <c r="T753" s="79"/>
      <c r="U753" s="79"/>
      <c r="V753" s="79"/>
      <c r="W753" s="79"/>
      <c r="X753" s="80"/>
      <c r="Y753" s="81"/>
      <c r="Z753" s="82"/>
      <c r="AA753" s="82"/>
      <c r="AB753" s="82"/>
      <c r="AC753" s="83"/>
      <c r="AD753" s="78"/>
    </row>
    <row r="754" ht="15.75" customHeight="1">
      <c r="A754" s="89"/>
      <c r="B754" s="89"/>
      <c r="C754" s="89"/>
      <c r="D754" s="90"/>
      <c r="E754" s="88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90"/>
      <c r="Q754" s="88"/>
      <c r="R754" s="89"/>
      <c r="S754" s="89"/>
      <c r="T754" s="89"/>
      <c r="U754" s="89"/>
      <c r="V754" s="89"/>
      <c r="W754" s="89"/>
      <c r="X754" s="90"/>
      <c r="Y754" s="91"/>
      <c r="Z754" s="92"/>
      <c r="AA754" s="92"/>
      <c r="AB754" s="92"/>
      <c r="AC754" s="93"/>
      <c r="AD754" s="88"/>
    </row>
    <row r="755" ht="15.75" customHeight="1">
      <c r="A755" s="108"/>
      <c r="B755" s="108"/>
      <c r="C755" s="108"/>
      <c r="D755" s="191"/>
      <c r="E755" s="78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80"/>
      <c r="Q755" s="78"/>
      <c r="R755" s="79"/>
      <c r="S755" s="79"/>
      <c r="T755" s="79"/>
      <c r="U755" s="79"/>
      <c r="V755" s="79"/>
      <c r="W755" s="79"/>
      <c r="X755" s="80"/>
      <c r="Y755" s="81"/>
      <c r="Z755" s="82"/>
      <c r="AA755" s="82"/>
      <c r="AB755" s="82"/>
      <c r="AC755" s="83"/>
      <c r="AD755" s="78"/>
    </row>
    <row r="756" ht="15.75" customHeight="1">
      <c r="A756" s="89"/>
      <c r="B756" s="89"/>
      <c r="C756" s="89"/>
      <c r="D756" s="90"/>
      <c r="E756" s="88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90"/>
      <c r="Q756" s="88"/>
      <c r="R756" s="89"/>
      <c r="S756" s="89"/>
      <c r="T756" s="89"/>
      <c r="U756" s="89"/>
      <c r="V756" s="89"/>
      <c r="W756" s="89"/>
      <c r="X756" s="90"/>
      <c r="Y756" s="91"/>
      <c r="Z756" s="92"/>
      <c r="AA756" s="92"/>
      <c r="AB756" s="92"/>
      <c r="AC756" s="93"/>
      <c r="AD756" s="88"/>
    </row>
    <row r="757" ht="15.75" customHeight="1">
      <c r="A757" s="108"/>
      <c r="B757" s="108"/>
      <c r="C757" s="108"/>
      <c r="D757" s="191"/>
      <c r="E757" s="78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80"/>
      <c r="Q757" s="78"/>
      <c r="R757" s="79"/>
      <c r="S757" s="79"/>
      <c r="T757" s="79"/>
      <c r="U757" s="79"/>
      <c r="V757" s="79"/>
      <c r="W757" s="79"/>
      <c r="X757" s="80"/>
      <c r="Y757" s="81"/>
      <c r="Z757" s="82"/>
      <c r="AA757" s="82"/>
      <c r="AB757" s="82"/>
      <c r="AC757" s="83"/>
      <c r="AD757" s="78"/>
    </row>
    <row r="758" ht="15.75" customHeight="1">
      <c r="A758" s="89"/>
      <c r="B758" s="89"/>
      <c r="C758" s="89"/>
      <c r="D758" s="90"/>
      <c r="E758" s="88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90"/>
      <c r="Q758" s="88"/>
      <c r="R758" s="89"/>
      <c r="S758" s="89"/>
      <c r="T758" s="89"/>
      <c r="U758" s="89"/>
      <c r="V758" s="89"/>
      <c r="W758" s="89"/>
      <c r="X758" s="90"/>
      <c r="Y758" s="91"/>
      <c r="Z758" s="92"/>
      <c r="AA758" s="92"/>
      <c r="AB758" s="92"/>
      <c r="AC758" s="93"/>
      <c r="AD758" s="88"/>
    </row>
    <row r="759" ht="15.75" customHeight="1">
      <c r="A759" s="108"/>
      <c r="B759" s="108"/>
      <c r="C759" s="108"/>
      <c r="D759" s="191"/>
      <c r="E759" s="78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80"/>
      <c r="Q759" s="78"/>
      <c r="R759" s="79"/>
      <c r="S759" s="79"/>
      <c r="T759" s="79"/>
      <c r="U759" s="79"/>
      <c r="V759" s="79"/>
      <c r="W759" s="79"/>
      <c r="X759" s="80"/>
      <c r="Y759" s="81"/>
      <c r="Z759" s="82"/>
      <c r="AA759" s="82"/>
      <c r="AB759" s="82"/>
      <c r="AC759" s="83"/>
      <c r="AD759" s="78"/>
    </row>
    <row r="760" ht="15.75" customHeight="1">
      <c r="A760" s="89"/>
      <c r="B760" s="89"/>
      <c r="C760" s="89"/>
      <c r="D760" s="90"/>
      <c r="E760" s="88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90"/>
      <c r="Q760" s="88"/>
      <c r="R760" s="89"/>
      <c r="S760" s="89"/>
      <c r="T760" s="89"/>
      <c r="U760" s="89"/>
      <c r="V760" s="89"/>
      <c r="W760" s="89"/>
      <c r="X760" s="90"/>
      <c r="Y760" s="91"/>
      <c r="Z760" s="92"/>
      <c r="AA760" s="92"/>
      <c r="AB760" s="92"/>
      <c r="AC760" s="93"/>
      <c r="AD760" s="88"/>
    </row>
    <row r="761" ht="15.75" customHeight="1">
      <c r="A761" s="108"/>
      <c r="B761" s="108"/>
      <c r="C761" s="108"/>
      <c r="D761" s="191"/>
      <c r="E761" s="78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80"/>
      <c r="Q761" s="78"/>
      <c r="R761" s="79"/>
      <c r="S761" s="79"/>
      <c r="T761" s="79"/>
      <c r="U761" s="79"/>
      <c r="V761" s="79"/>
      <c r="W761" s="79"/>
      <c r="X761" s="80"/>
      <c r="Y761" s="81"/>
      <c r="Z761" s="82"/>
      <c r="AA761" s="82"/>
      <c r="AB761" s="82"/>
      <c r="AC761" s="83"/>
      <c r="AD761" s="78"/>
    </row>
    <row r="762" ht="15.75" customHeight="1">
      <c r="A762" s="89"/>
      <c r="B762" s="89"/>
      <c r="C762" s="89"/>
      <c r="D762" s="90"/>
      <c r="E762" s="88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90"/>
      <c r="Q762" s="88"/>
      <c r="R762" s="89"/>
      <c r="S762" s="89"/>
      <c r="T762" s="89"/>
      <c r="U762" s="89"/>
      <c r="V762" s="89"/>
      <c r="W762" s="89"/>
      <c r="X762" s="90"/>
      <c r="Y762" s="91"/>
      <c r="Z762" s="92"/>
      <c r="AA762" s="92"/>
      <c r="AB762" s="92"/>
      <c r="AC762" s="93"/>
      <c r="AD762" s="88"/>
    </row>
    <row r="763" ht="15.75" customHeight="1">
      <c r="A763" s="108"/>
      <c r="B763" s="108"/>
      <c r="C763" s="108"/>
      <c r="D763" s="191"/>
      <c r="E763" s="78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80"/>
      <c r="Q763" s="78"/>
      <c r="R763" s="79"/>
      <c r="S763" s="79"/>
      <c r="T763" s="79"/>
      <c r="U763" s="79"/>
      <c r="V763" s="79"/>
      <c r="W763" s="79"/>
      <c r="X763" s="80"/>
      <c r="Y763" s="81"/>
      <c r="Z763" s="82"/>
      <c r="AA763" s="82"/>
      <c r="AB763" s="82"/>
      <c r="AC763" s="83"/>
      <c r="AD763" s="78"/>
    </row>
    <row r="764" ht="15.75" customHeight="1">
      <c r="A764" s="89"/>
      <c r="B764" s="89"/>
      <c r="C764" s="89"/>
      <c r="D764" s="90"/>
      <c r="E764" s="88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90"/>
      <c r="Q764" s="88"/>
      <c r="R764" s="89"/>
      <c r="S764" s="89"/>
      <c r="T764" s="89"/>
      <c r="U764" s="89"/>
      <c r="V764" s="89"/>
      <c r="W764" s="89"/>
      <c r="X764" s="90"/>
      <c r="Y764" s="91"/>
      <c r="Z764" s="92"/>
      <c r="AA764" s="92"/>
      <c r="AB764" s="92"/>
      <c r="AC764" s="93"/>
      <c r="AD764" s="88"/>
    </row>
    <row r="765" ht="15.75" customHeight="1">
      <c r="A765" s="108"/>
      <c r="B765" s="108"/>
      <c r="C765" s="108"/>
      <c r="D765" s="191"/>
      <c r="E765" s="78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80"/>
      <c r="Q765" s="78"/>
      <c r="R765" s="79"/>
      <c r="S765" s="79"/>
      <c r="T765" s="79"/>
      <c r="U765" s="79"/>
      <c r="V765" s="79"/>
      <c r="W765" s="79"/>
      <c r="X765" s="80"/>
      <c r="Y765" s="81"/>
      <c r="Z765" s="82"/>
      <c r="AA765" s="82"/>
      <c r="AB765" s="82"/>
      <c r="AC765" s="83"/>
      <c r="AD765" s="78"/>
    </row>
    <row r="766" ht="15.75" customHeight="1">
      <c r="A766" s="89"/>
      <c r="B766" s="89"/>
      <c r="C766" s="89"/>
      <c r="D766" s="90"/>
      <c r="E766" s="88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90"/>
      <c r="Q766" s="88"/>
      <c r="R766" s="89"/>
      <c r="S766" s="89"/>
      <c r="T766" s="89"/>
      <c r="U766" s="89"/>
      <c r="V766" s="89"/>
      <c r="W766" s="89"/>
      <c r="X766" s="90"/>
      <c r="Y766" s="91"/>
      <c r="Z766" s="92"/>
      <c r="AA766" s="92"/>
      <c r="AB766" s="92"/>
      <c r="AC766" s="93"/>
      <c r="AD766" s="88"/>
    </row>
    <row r="767" ht="15.75" customHeight="1">
      <c r="A767" s="108"/>
      <c r="B767" s="108"/>
      <c r="C767" s="108"/>
      <c r="D767" s="191"/>
      <c r="E767" s="78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80"/>
      <c r="Q767" s="78"/>
      <c r="R767" s="79"/>
      <c r="S767" s="79"/>
      <c r="T767" s="79"/>
      <c r="U767" s="79"/>
      <c r="V767" s="79"/>
      <c r="W767" s="79"/>
      <c r="X767" s="80"/>
      <c r="Y767" s="81"/>
      <c r="Z767" s="82"/>
      <c r="AA767" s="82"/>
      <c r="AB767" s="82"/>
      <c r="AC767" s="83"/>
      <c r="AD767" s="78"/>
    </row>
    <row r="768" ht="15.75" customHeight="1">
      <c r="A768" s="89"/>
      <c r="B768" s="89"/>
      <c r="C768" s="89"/>
      <c r="D768" s="90"/>
      <c r="E768" s="88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90"/>
      <c r="Q768" s="88"/>
      <c r="R768" s="89"/>
      <c r="S768" s="89"/>
      <c r="T768" s="89"/>
      <c r="U768" s="89"/>
      <c r="V768" s="89"/>
      <c r="W768" s="89"/>
      <c r="X768" s="90"/>
      <c r="Y768" s="91"/>
      <c r="Z768" s="92"/>
      <c r="AA768" s="92"/>
      <c r="AB768" s="92"/>
      <c r="AC768" s="93"/>
      <c r="AD768" s="88"/>
    </row>
    <row r="769" ht="15.75" customHeight="1">
      <c r="A769" s="108"/>
      <c r="B769" s="108"/>
      <c r="C769" s="108"/>
      <c r="D769" s="191"/>
      <c r="E769" s="78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80"/>
      <c r="Q769" s="78"/>
      <c r="R769" s="79"/>
      <c r="S769" s="79"/>
      <c r="T769" s="79"/>
      <c r="U769" s="79"/>
      <c r="V769" s="79"/>
      <c r="W769" s="79"/>
      <c r="X769" s="80"/>
      <c r="Y769" s="81"/>
      <c r="Z769" s="82"/>
      <c r="AA769" s="82"/>
      <c r="AB769" s="82"/>
      <c r="AC769" s="83"/>
      <c r="AD769" s="78"/>
    </row>
    <row r="770" ht="15.75" customHeight="1">
      <c r="A770" s="89"/>
      <c r="B770" s="89"/>
      <c r="C770" s="89"/>
      <c r="D770" s="90"/>
      <c r="E770" s="88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90"/>
      <c r="Q770" s="88"/>
      <c r="R770" s="89"/>
      <c r="S770" s="89"/>
      <c r="T770" s="89"/>
      <c r="U770" s="89"/>
      <c r="V770" s="89"/>
      <c r="W770" s="89"/>
      <c r="X770" s="90"/>
      <c r="Y770" s="91"/>
      <c r="Z770" s="92"/>
      <c r="AA770" s="92"/>
      <c r="AB770" s="92"/>
      <c r="AC770" s="93"/>
      <c r="AD770" s="88"/>
    </row>
    <row r="771" ht="15.75" customHeight="1">
      <c r="A771" s="108"/>
      <c r="B771" s="108"/>
      <c r="C771" s="108"/>
      <c r="D771" s="191"/>
      <c r="E771" s="78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80"/>
      <c r="Q771" s="78"/>
      <c r="R771" s="79"/>
      <c r="S771" s="79"/>
      <c r="T771" s="79"/>
      <c r="U771" s="79"/>
      <c r="V771" s="79"/>
      <c r="W771" s="79"/>
      <c r="X771" s="80"/>
      <c r="Y771" s="81"/>
      <c r="Z771" s="82"/>
      <c r="AA771" s="82"/>
      <c r="AB771" s="82"/>
      <c r="AC771" s="83"/>
      <c r="AD771" s="78"/>
    </row>
    <row r="772" ht="15.75" customHeight="1">
      <c r="A772" s="89"/>
      <c r="B772" s="89"/>
      <c r="C772" s="89"/>
      <c r="D772" s="90"/>
      <c r="E772" s="88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90"/>
      <c r="Q772" s="88"/>
      <c r="R772" s="89"/>
      <c r="S772" s="89"/>
      <c r="T772" s="89"/>
      <c r="U772" s="89"/>
      <c r="V772" s="89"/>
      <c r="W772" s="89"/>
      <c r="X772" s="90"/>
      <c r="Y772" s="91"/>
      <c r="Z772" s="92"/>
      <c r="AA772" s="92"/>
      <c r="AB772" s="92"/>
      <c r="AC772" s="93"/>
      <c r="AD772" s="88"/>
    </row>
    <row r="773" ht="15.75" customHeight="1">
      <c r="A773" s="108"/>
      <c r="B773" s="108"/>
      <c r="C773" s="108"/>
      <c r="D773" s="191"/>
      <c r="E773" s="78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80"/>
      <c r="Q773" s="78"/>
      <c r="R773" s="79"/>
      <c r="S773" s="79"/>
      <c r="T773" s="79"/>
      <c r="U773" s="79"/>
      <c r="V773" s="79"/>
      <c r="W773" s="79"/>
      <c r="X773" s="80"/>
      <c r="Y773" s="81"/>
      <c r="Z773" s="82"/>
      <c r="AA773" s="82"/>
      <c r="AB773" s="82"/>
      <c r="AC773" s="83"/>
      <c r="AD773" s="78"/>
    </row>
    <row r="774" ht="15.75" customHeight="1">
      <c r="A774" s="89"/>
      <c r="B774" s="89"/>
      <c r="C774" s="89"/>
      <c r="D774" s="90"/>
      <c r="E774" s="88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90"/>
      <c r="Q774" s="88"/>
      <c r="R774" s="89"/>
      <c r="S774" s="89"/>
      <c r="T774" s="89"/>
      <c r="U774" s="89"/>
      <c r="V774" s="89"/>
      <c r="W774" s="89"/>
      <c r="X774" s="90"/>
      <c r="Y774" s="91"/>
      <c r="Z774" s="92"/>
      <c r="AA774" s="92"/>
      <c r="AB774" s="92"/>
      <c r="AC774" s="93"/>
      <c r="AD774" s="88"/>
    </row>
    <row r="775" ht="15.75" customHeight="1">
      <c r="A775" s="108"/>
      <c r="B775" s="108"/>
      <c r="C775" s="108"/>
      <c r="D775" s="191"/>
      <c r="E775" s="78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80"/>
      <c r="Q775" s="78"/>
      <c r="R775" s="79"/>
      <c r="S775" s="79"/>
      <c r="T775" s="79"/>
      <c r="U775" s="79"/>
      <c r="V775" s="79"/>
      <c r="W775" s="79"/>
      <c r="X775" s="80"/>
      <c r="Y775" s="81"/>
      <c r="Z775" s="82"/>
      <c r="AA775" s="82"/>
      <c r="AB775" s="82"/>
      <c r="AC775" s="83"/>
      <c r="AD775" s="78"/>
    </row>
    <row r="776" ht="15.75" customHeight="1">
      <c r="A776" s="89"/>
      <c r="B776" s="89"/>
      <c r="C776" s="89"/>
      <c r="D776" s="90"/>
      <c r="E776" s="88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90"/>
      <c r="Q776" s="88"/>
      <c r="R776" s="89"/>
      <c r="S776" s="89"/>
      <c r="T776" s="89"/>
      <c r="U776" s="89"/>
      <c r="V776" s="89"/>
      <c r="W776" s="89"/>
      <c r="X776" s="90"/>
      <c r="Y776" s="91"/>
      <c r="Z776" s="92"/>
      <c r="AA776" s="92"/>
      <c r="AB776" s="92"/>
      <c r="AC776" s="93"/>
      <c r="AD776" s="88"/>
    </row>
    <row r="777" ht="15.75" customHeight="1">
      <c r="A777" s="108"/>
      <c r="B777" s="108"/>
      <c r="C777" s="108"/>
      <c r="D777" s="191"/>
      <c r="E777" s="78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80"/>
      <c r="Q777" s="78"/>
      <c r="R777" s="79"/>
      <c r="S777" s="79"/>
      <c r="T777" s="79"/>
      <c r="U777" s="79"/>
      <c r="V777" s="79"/>
      <c r="W777" s="79"/>
      <c r="X777" s="80"/>
      <c r="Y777" s="81"/>
      <c r="Z777" s="82"/>
      <c r="AA777" s="82"/>
      <c r="AB777" s="82"/>
      <c r="AC777" s="83"/>
      <c r="AD777" s="78"/>
    </row>
    <row r="778" ht="15.75" customHeight="1">
      <c r="A778" s="89"/>
      <c r="B778" s="89"/>
      <c r="C778" s="89"/>
      <c r="D778" s="90"/>
      <c r="E778" s="88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90"/>
      <c r="Q778" s="88"/>
      <c r="R778" s="89"/>
      <c r="S778" s="89"/>
      <c r="T778" s="89"/>
      <c r="U778" s="89"/>
      <c r="V778" s="89"/>
      <c r="W778" s="89"/>
      <c r="X778" s="90"/>
      <c r="Y778" s="91"/>
      <c r="Z778" s="92"/>
      <c r="AA778" s="92"/>
      <c r="AB778" s="92"/>
      <c r="AC778" s="93"/>
      <c r="AD778" s="88"/>
    </row>
    <row r="779" ht="15.75" customHeight="1">
      <c r="A779" s="108"/>
      <c r="B779" s="108"/>
      <c r="C779" s="108"/>
      <c r="D779" s="191"/>
      <c r="E779" s="78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80"/>
      <c r="Q779" s="78"/>
      <c r="R779" s="79"/>
      <c r="S779" s="79"/>
      <c r="T779" s="79"/>
      <c r="U779" s="79"/>
      <c r="V779" s="79"/>
      <c r="W779" s="79"/>
      <c r="X779" s="80"/>
      <c r="Y779" s="81"/>
      <c r="Z779" s="82"/>
      <c r="AA779" s="82"/>
      <c r="AB779" s="82"/>
      <c r="AC779" s="83"/>
      <c r="AD779" s="78"/>
    </row>
    <row r="780" ht="15.75" customHeight="1">
      <c r="A780" s="89"/>
      <c r="B780" s="89"/>
      <c r="C780" s="89"/>
      <c r="D780" s="90"/>
      <c r="E780" s="88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90"/>
      <c r="Q780" s="88"/>
      <c r="R780" s="89"/>
      <c r="S780" s="89"/>
      <c r="T780" s="89"/>
      <c r="U780" s="89"/>
      <c r="V780" s="89"/>
      <c r="W780" s="89"/>
      <c r="X780" s="90"/>
      <c r="Y780" s="91"/>
      <c r="Z780" s="92"/>
      <c r="AA780" s="92"/>
      <c r="AB780" s="92"/>
      <c r="AC780" s="93"/>
      <c r="AD780" s="88"/>
    </row>
    <row r="781" ht="15.75" customHeight="1">
      <c r="A781" s="108"/>
      <c r="B781" s="108"/>
      <c r="C781" s="108"/>
      <c r="D781" s="191"/>
      <c r="E781" s="78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80"/>
      <c r="Q781" s="78"/>
      <c r="R781" s="79"/>
      <c r="S781" s="79"/>
      <c r="T781" s="79"/>
      <c r="U781" s="79"/>
      <c r="V781" s="79"/>
      <c r="W781" s="79"/>
      <c r="X781" s="80"/>
      <c r="Y781" s="81"/>
      <c r="Z781" s="82"/>
      <c r="AA781" s="82"/>
      <c r="AB781" s="82"/>
      <c r="AC781" s="83"/>
      <c r="AD781" s="78"/>
    </row>
    <row r="782" ht="15.75" customHeight="1">
      <c r="A782" s="89"/>
      <c r="B782" s="89"/>
      <c r="C782" s="89"/>
      <c r="D782" s="90"/>
      <c r="E782" s="88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90"/>
      <c r="Q782" s="88"/>
      <c r="R782" s="89"/>
      <c r="S782" s="89"/>
      <c r="T782" s="89"/>
      <c r="U782" s="89"/>
      <c r="V782" s="89"/>
      <c r="W782" s="89"/>
      <c r="X782" s="90"/>
      <c r="Y782" s="91"/>
      <c r="Z782" s="92"/>
      <c r="AA782" s="92"/>
      <c r="AB782" s="92"/>
      <c r="AC782" s="93"/>
      <c r="AD782" s="88"/>
    </row>
    <row r="783" ht="15.75" customHeight="1">
      <c r="A783" s="108"/>
      <c r="B783" s="108"/>
      <c r="C783" s="108"/>
      <c r="D783" s="191"/>
      <c r="E783" s="78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80"/>
      <c r="Q783" s="78"/>
      <c r="R783" s="79"/>
      <c r="S783" s="79"/>
      <c r="T783" s="79"/>
      <c r="U783" s="79"/>
      <c r="V783" s="79"/>
      <c r="W783" s="79"/>
      <c r="X783" s="80"/>
      <c r="Y783" s="81"/>
      <c r="Z783" s="82"/>
      <c r="AA783" s="82"/>
      <c r="AB783" s="82"/>
      <c r="AC783" s="83"/>
      <c r="AD783" s="78"/>
    </row>
    <row r="784" ht="15.75" customHeight="1">
      <c r="A784" s="89"/>
      <c r="B784" s="89"/>
      <c r="C784" s="89"/>
      <c r="D784" s="90"/>
      <c r="E784" s="88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90"/>
      <c r="Q784" s="88"/>
      <c r="R784" s="89"/>
      <c r="S784" s="89"/>
      <c r="T784" s="89"/>
      <c r="U784" s="89"/>
      <c r="V784" s="89"/>
      <c r="W784" s="89"/>
      <c r="X784" s="90"/>
      <c r="Y784" s="91"/>
      <c r="Z784" s="92"/>
      <c r="AA784" s="92"/>
      <c r="AB784" s="92"/>
      <c r="AC784" s="93"/>
      <c r="AD784" s="88"/>
    </row>
    <row r="785" ht="15.75" customHeight="1">
      <c r="A785" s="108"/>
      <c r="B785" s="108"/>
      <c r="C785" s="108"/>
      <c r="D785" s="191"/>
      <c r="E785" s="78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80"/>
      <c r="Q785" s="78"/>
      <c r="R785" s="79"/>
      <c r="S785" s="79"/>
      <c r="T785" s="79"/>
      <c r="U785" s="79"/>
      <c r="V785" s="79"/>
      <c r="W785" s="79"/>
      <c r="X785" s="80"/>
      <c r="Y785" s="81"/>
      <c r="Z785" s="82"/>
      <c r="AA785" s="82"/>
      <c r="AB785" s="82"/>
      <c r="AC785" s="83"/>
      <c r="AD785" s="78"/>
    </row>
    <row r="786" ht="15.75" customHeight="1">
      <c r="A786" s="89"/>
      <c r="B786" s="89"/>
      <c r="C786" s="89"/>
      <c r="D786" s="90"/>
      <c r="E786" s="88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90"/>
      <c r="Q786" s="88"/>
      <c r="R786" s="89"/>
      <c r="S786" s="89"/>
      <c r="T786" s="89"/>
      <c r="U786" s="89"/>
      <c r="V786" s="89"/>
      <c r="W786" s="89"/>
      <c r="X786" s="90"/>
      <c r="Y786" s="91"/>
      <c r="Z786" s="92"/>
      <c r="AA786" s="92"/>
      <c r="AB786" s="92"/>
      <c r="AC786" s="93"/>
      <c r="AD786" s="88"/>
    </row>
    <row r="787" ht="15.75" customHeight="1">
      <c r="A787" s="108"/>
      <c r="B787" s="108"/>
      <c r="C787" s="108"/>
      <c r="D787" s="191"/>
      <c r="E787" s="78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80"/>
      <c r="Q787" s="78"/>
      <c r="R787" s="79"/>
      <c r="S787" s="79"/>
      <c r="T787" s="79"/>
      <c r="U787" s="79"/>
      <c r="V787" s="79"/>
      <c r="W787" s="79"/>
      <c r="X787" s="80"/>
      <c r="Y787" s="81"/>
      <c r="Z787" s="82"/>
      <c r="AA787" s="82"/>
      <c r="AB787" s="82"/>
      <c r="AC787" s="83"/>
      <c r="AD787" s="78"/>
    </row>
    <row r="788" ht="15.75" customHeight="1">
      <c r="A788" s="89"/>
      <c r="B788" s="89"/>
      <c r="C788" s="89"/>
      <c r="D788" s="90"/>
      <c r="E788" s="88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90"/>
      <c r="Q788" s="88"/>
      <c r="R788" s="89"/>
      <c r="S788" s="89"/>
      <c r="T788" s="89"/>
      <c r="U788" s="89"/>
      <c r="V788" s="89"/>
      <c r="W788" s="89"/>
      <c r="X788" s="90"/>
      <c r="Y788" s="91"/>
      <c r="Z788" s="92"/>
      <c r="AA788" s="92"/>
      <c r="AB788" s="92"/>
      <c r="AC788" s="93"/>
      <c r="AD788" s="88"/>
    </row>
    <row r="789" ht="15.75" customHeight="1">
      <c r="A789" s="108"/>
      <c r="B789" s="108"/>
      <c r="C789" s="108"/>
      <c r="D789" s="191"/>
      <c r="E789" s="78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80"/>
      <c r="Q789" s="78"/>
      <c r="R789" s="79"/>
      <c r="S789" s="79"/>
      <c r="T789" s="79"/>
      <c r="U789" s="79"/>
      <c r="V789" s="79"/>
      <c r="W789" s="79"/>
      <c r="X789" s="80"/>
      <c r="Y789" s="81"/>
      <c r="Z789" s="82"/>
      <c r="AA789" s="82"/>
      <c r="AB789" s="82"/>
      <c r="AC789" s="83"/>
      <c r="AD789" s="78"/>
    </row>
    <row r="790" ht="15.75" customHeight="1">
      <c r="A790" s="89"/>
      <c r="B790" s="89"/>
      <c r="C790" s="89"/>
      <c r="D790" s="90"/>
      <c r="E790" s="88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90"/>
      <c r="Q790" s="88"/>
      <c r="R790" s="89"/>
      <c r="S790" s="89"/>
      <c r="T790" s="89"/>
      <c r="U790" s="89"/>
      <c r="V790" s="89"/>
      <c r="W790" s="89"/>
      <c r="X790" s="90"/>
      <c r="Y790" s="91"/>
      <c r="Z790" s="92"/>
      <c r="AA790" s="92"/>
      <c r="AB790" s="92"/>
      <c r="AC790" s="93"/>
      <c r="AD790" s="88"/>
    </row>
    <row r="791" ht="15.75" customHeight="1">
      <c r="A791" s="108"/>
      <c r="B791" s="108"/>
      <c r="C791" s="108"/>
      <c r="D791" s="191"/>
      <c r="E791" s="78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80"/>
      <c r="Q791" s="78"/>
      <c r="R791" s="79"/>
      <c r="S791" s="79"/>
      <c r="T791" s="79"/>
      <c r="U791" s="79"/>
      <c r="V791" s="79"/>
      <c r="W791" s="79"/>
      <c r="X791" s="80"/>
      <c r="Y791" s="81"/>
      <c r="Z791" s="82"/>
      <c r="AA791" s="82"/>
      <c r="AB791" s="82"/>
      <c r="AC791" s="83"/>
      <c r="AD791" s="78"/>
    </row>
    <row r="792" ht="15.75" customHeight="1">
      <c r="A792" s="89"/>
      <c r="B792" s="89"/>
      <c r="C792" s="89"/>
      <c r="D792" s="90"/>
      <c r="E792" s="88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90"/>
      <c r="Q792" s="88"/>
      <c r="R792" s="89"/>
      <c r="S792" s="89"/>
      <c r="T792" s="89"/>
      <c r="U792" s="89"/>
      <c r="V792" s="89"/>
      <c r="W792" s="89"/>
      <c r="X792" s="90"/>
      <c r="Y792" s="91"/>
      <c r="Z792" s="92"/>
      <c r="AA792" s="92"/>
      <c r="AB792" s="92"/>
      <c r="AC792" s="93"/>
      <c r="AD792" s="88"/>
    </row>
    <row r="793" ht="15.75" customHeight="1">
      <c r="A793" s="108"/>
      <c r="B793" s="108"/>
      <c r="C793" s="108"/>
      <c r="D793" s="191"/>
      <c r="E793" s="78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80"/>
      <c r="Q793" s="78"/>
      <c r="R793" s="79"/>
      <c r="S793" s="79"/>
      <c r="T793" s="79"/>
      <c r="U793" s="79"/>
      <c r="V793" s="79"/>
      <c r="W793" s="79"/>
      <c r="X793" s="80"/>
      <c r="Y793" s="81"/>
      <c r="Z793" s="82"/>
      <c r="AA793" s="82"/>
      <c r="AB793" s="82"/>
      <c r="AC793" s="83"/>
      <c r="AD793" s="78"/>
    </row>
    <row r="794" ht="15.75" customHeight="1">
      <c r="A794" s="89"/>
      <c r="B794" s="89"/>
      <c r="C794" s="89"/>
      <c r="D794" s="90"/>
      <c r="E794" s="88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90"/>
      <c r="Q794" s="88"/>
      <c r="R794" s="89"/>
      <c r="S794" s="89"/>
      <c r="T794" s="89"/>
      <c r="U794" s="89"/>
      <c r="V794" s="89"/>
      <c r="W794" s="89"/>
      <c r="X794" s="90"/>
      <c r="Y794" s="91"/>
      <c r="Z794" s="92"/>
      <c r="AA794" s="92"/>
      <c r="AB794" s="92"/>
      <c r="AC794" s="93"/>
      <c r="AD794" s="88"/>
    </row>
    <row r="795" ht="15.75" customHeight="1">
      <c r="A795" s="108"/>
      <c r="B795" s="108"/>
      <c r="C795" s="108"/>
      <c r="D795" s="191"/>
      <c r="E795" s="78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80"/>
      <c r="Q795" s="78"/>
      <c r="R795" s="79"/>
      <c r="S795" s="79"/>
      <c r="T795" s="79"/>
      <c r="U795" s="79"/>
      <c r="V795" s="79"/>
      <c r="W795" s="79"/>
      <c r="X795" s="80"/>
      <c r="Y795" s="81"/>
      <c r="Z795" s="82"/>
      <c r="AA795" s="82"/>
      <c r="AB795" s="82"/>
      <c r="AC795" s="83"/>
      <c r="AD795" s="78"/>
    </row>
    <row r="796" ht="15.75" customHeight="1">
      <c r="A796" s="89"/>
      <c r="B796" s="89"/>
      <c r="C796" s="89"/>
      <c r="D796" s="90"/>
      <c r="E796" s="88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90"/>
      <c r="Q796" s="88"/>
      <c r="R796" s="89"/>
      <c r="S796" s="89"/>
      <c r="T796" s="89"/>
      <c r="U796" s="89"/>
      <c r="V796" s="89"/>
      <c r="W796" s="89"/>
      <c r="X796" s="90"/>
      <c r="Y796" s="91"/>
      <c r="Z796" s="92"/>
      <c r="AA796" s="92"/>
      <c r="AB796" s="92"/>
      <c r="AC796" s="93"/>
      <c r="AD796" s="88"/>
    </row>
    <row r="797" ht="15.75" customHeight="1">
      <c r="A797" s="108"/>
      <c r="B797" s="108"/>
      <c r="C797" s="108"/>
      <c r="D797" s="191"/>
      <c r="E797" s="78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80"/>
      <c r="Q797" s="78"/>
      <c r="R797" s="79"/>
      <c r="S797" s="79"/>
      <c r="T797" s="79"/>
      <c r="U797" s="79"/>
      <c r="V797" s="79"/>
      <c r="W797" s="79"/>
      <c r="X797" s="80"/>
      <c r="Y797" s="81"/>
      <c r="Z797" s="82"/>
      <c r="AA797" s="82"/>
      <c r="AB797" s="82"/>
      <c r="AC797" s="83"/>
      <c r="AD797" s="78"/>
    </row>
    <row r="798" ht="15.75" customHeight="1">
      <c r="A798" s="89"/>
      <c r="B798" s="89"/>
      <c r="C798" s="89"/>
      <c r="D798" s="90"/>
      <c r="E798" s="88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90"/>
      <c r="Q798" s="88"/>
      <c r="R798" s="89"/>
      <c r="S798" s="89"/>
      <c r="T798" s="89"/>
      <c r="U798" s="89"/>
      <c r="V798" s="89"/>
      <c r="W798" s="89"/>
      <c r="X798" s="90"/>
      <c r="Y798" s="91"/>
      <c r="Z798" s="92"/>
      <c r="AA798" s="92"/>
      <c r="AB798" s="92"/>
      <c r="AC798" s="93"/>
      <c r="AD798" s="88"/>
    </row>
    <row r="799" ht="15.75" customHeight="1">
      <c r="A799" s="108"/>
      <c r="B799" s="108"/>
      <c r="C799" s="108"/>
      <c r="D799" s="191"/>
      <c r="E799" s="78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80"/>
      <c r="Q799" s="78"/>
      <c r="R799" s="79"/>
      <c r="S799" s="79"/>
      <c r="T799" s="79"/>
      <c r="U799" s="79"/>
      <c r="V799" s="79"/>
      <c r="W799" s="79"/>
      <c r="X799" s="80"/>
      <c r="Y799" s="81"/>
      <c r="Z799" s="82"/>
      <c r="AA799" s="82"/>
      <c r="AB799" s="82"/>
      <c r="AC799" s="83"/>
      <c r="AD799" s="78"/>
    </row>
    <row r="800" ht="15.75" customHeight="1">
      <c r="A800" s="89"/>
      <c r="B800" s="89"/>
      <c r="C800" s="89"/>
      <c r="D800" s="90"/>
      <c r="E800" s="88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90"/>
      <c r="Q800" s="88"/>
      <c r="R800" s="89"/>
      <c r="S800" s="89"/>
      <c r="T800" s="89"/>
      <c r="U800" s="89"/>
      <c r="V800" s="89"/>
      <c r="W800" s="89"/>
      <c r="X800" s="90"/>
      <c r="Y800" s="91"/>
      <c r="Z800" s="92"/>
      <c r="AA800" s="92"/>
      <c r="AB800" s="92"/>
      <c r="AC800" s="93"/>
      <c r="AD800" s="88"/>
    </row>
    <row r="801" ht="15.75" customHeight="1">
      <c r="A801" s="108"/>
      <c r="B801" s="108"/>
      <c r="C801" s="108"/>
      <c r="D801" s="191"/>
      <c r="E801" s="78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80"/>
      <c r="Q801" s="78"/>
      <c r="R801" s="79"/>
      <c r="S801" s="79"/>
      <c r="T801" s="79"/>
      <c r="U801" s="79"/>
      <c r="V801" s="79"/>
      <c r="W801" s="79"/>
      <c r="X801" s="80"/>
      <c r="Y801" s="81"/>
      <c r="Z801" s="82"/>
      <c r="AA801" s="82"/>
      <c r="AB801" s="82"/>
      <c r="AC801" s="83"/>
      <c r="AD801" s="78"/>
    </row>
    <row r="802" ht="15.75" customHeight="1">
      <c r="A802" s="89"/>
      <c r="B802" s="89"/>
      <c r="C802" s="89"/>
      <c r="D802" s="90"/>
      <c r="E802" s="88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90"/>
      <c r="Q802" s="88"/>
      <c r="R802" s="89"/>
      <c r="S802" s="89"/>
      <c r="T802" s="89"/>
      <c r="U802" s="89"/>
      <c r="V802" s="89"/>
      <c r="W802" s="89"/>
      <c r="X802" s="90"/>
      <c r="Y802" s="91"/>
      <c r="Z802" s="92"/>
      <c r="AA802" s="92"/>
      <c r="AB802" s="92"/>
      <c r="AC802" s="93"/>
      <c r="AD802" s="88"/>
    </row>
    <row r="803" ht="15.75" customHeight="1">
      <c r="A803" s="108"/>
      <c r="B803" s="108"/>
      <c r="C803" s="108"/>
      <c r="D803" s="191"/>
      <c r="E803" s="78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80"/>
      <c r="Q803" s="78"/>
      <c r="R803" s="79"/>
      <c r="S803" s="79"/>
      <c r="T803" s="79"/>
      <c r="U803" s="79"/>
      <c r="V803" s="79"/>
      <c r="W803" s="79"/>
      <c r="X803" s="80"/>
      <c r="Y803" s="81"/>
      <c r="Z803" s="82"/>
      <c r="AA803" s="82"/>
      <c r="AB803" s="82"/>
      <c r="AC803" s="83"/>
      <c r="AD803" s="78"/>
    </row>
    <row r="804" ht="15.75" customHeight="1">
      <c r="A804" s="89"/>
      <c r="B804" s="89"/>
      <c r="C804" s="89"/>
      <c r="D804" s="90"/>
      <c r="E804" s="88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90"/>
      <c r="Q804" s="88"/>
      <c r="R804" s="89"/>
      <c r="S804" s="89"/>
      <c r="T804" s="89"/>
      <c r="U804" s="89"/>
      <c r="V804" s="89"/>
      <c r="W804" s="89"/>
      <c r="X804" s="90"/>
      <c r="Y804" s="91"/>
      <c r="Z804" s="92"/>
      <c r="AA804" s="92"/>
      <c r="AB804" s="92"/>
      <c r="AC804" s="93"/>
      <c r="AD804" s="88"/>
    </row>
    <row r="805" ht="15.75" customHeight="1">
      <c r="A805" s="108"/>
      <c r="B805" s="108"/>
      <c r="C805" s="108"/>
      <c r="D805" s="191"/>
      <c r="E805" s="78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80"/>
      <c r="Q805" s="78"/>
      <c r="R805" s="79"/>
      <c r="S805" s="79"/>
      <c r="T805" s="79"/>
      <c r="U805" s="79"/>
      <c r="V805" s="79"/>
      <c r="W805" s="79"/>
      <c r="X805" s="80"/>
      <c r="Y805" s="81"/>
      <c r="Z805" s="82"/>
      <c r="AA805" s="82"/>
      <c r="AB805" s="82"/>
      <c r="AC805" s="83"/>
      <c r="AD805" s="78"/>
    </row>
    <row r="806" ht="15.75" customHeight="1">
      <c r="A806" s="89"/>
      <c r="B806" s="89"/>
      <c r="C806" s="89"/>
      <c r="D806" s="90"/>
      <c r="E806" s="88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90"/>
      <c r="Q806" s="88"/>
      <c r="R806" s="89"/>
      <c r="S806" s="89"/>
      <c r="T806" s="89"/>
      <c r="U806" s="89"/>
      <c r="V806" s="89"/>
      <c r="W806" s="89"/>
      <c r="X806" s="90"/>
      <c r="Y806" s="91"/>
      <c r="Z806" s="92"/>
      <c r="AA806" s="92"/>
      <c r="AB806" s="92"/>
      <c r="AC806" s="93"/>
      <c r="AD806" s="88"/>
    </row>
    <row r="807" ht="15.75" customHeight="1">
      <c r="A807" s="108"/>
      <c r="B807" s="108"/>
      <c r="C807" s="108"/>
      <c r="D807" s="191"/>
      <c r="E807" s="78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80"/>
      <c r="Q807" s="78"/>
      <c r="R807" s="79"/>
      <c r="S807" s="79"/>
      <c r="T807" s="79"/>
      <c r="U807" s="79"/>
      <c r="V807" s="79"/>
      <c r="W807" s="79"/>
      <c r="X807" s="80"/>
      <c r="Y807" s="81"/>
      <c r="Z807" s="82"/>
      <c r="AA807" s="82"/>
      <c r="AB807" s="82"/>
      <c r="AC807" s="83"/>
      <c r="AD807" s="78"/>
    </row>
    <row r="808" ht="15.75" customHeight="1">
      <c r="A808" s="89"/>
      <c r="B808" s="89"/>
      <c r="C808" s="89"/>
      <c r="D808" s="90"/>
      <c r="E808" s="88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90"/>
      <c r="Q808" s="88"/>
      <c r="R808" s="89"/>
      <c r="S808" s="89"/>
      <c r="T808" s="89"/>
      <c r="U808" s="89"/>
      <c r="V808" s="89"/>
      <c r="W808" s="89"/>
      <c r="X808" s="90"/>
      <c r="Y808" s="91"/>
      <c r="Z808" s="92"/>
      <c r="AA808" s="92"/>
      <c r="AB808" s="92"/>
      <c r="AC808" s="93"/>
      <c r="AD808" s="88"/>
    </row>
    <row r="809" ht="15.75" customHeight="1">
      <c r="A809" s="108"/>
      <c r="B809" s="108"/>
      <c r="C809" s="108"/>
      <c r="D809" s="191"/>
      <c r="E809" s="78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80"/>
      <c r="Q809" s="78"/>
      <c r="R809" s="79"/>
      <c r="S809" s="79"/>
      <c r="T809" s="79"/>
      <c r="U809" s="79"/>
      <c r="V809" s="79"/>
      <c r="W809" s="79"/>
      <c r="X809" s="80"/>
      <c r="Y809" s="81"/>
      <c r="Z809" s="82"/>
      <c r="AA809" s="82"/>
      <c r="AB809" s="82"/>
      <c r="AC809" s="83"/>
      <c r="AD809" s="78"/>
    </row>
    <row r="810" ht="15.75" customHeight="1">
      <c r="A810" s="89"/>
      <c r="B810" s="89"/>
      <c r="C810" s="89"/>
      <c r="D810" s="90"/>
      <c r="E810" s="88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90"/>
      <c r="Q810" s="88"/>
      <c r="R810" s="89"/>
      <c r="S810" s="89"/>
      <c r="T810" s="89"/>
      <c r="U810" s="89"/>
      <c r="V810" s="89"/>
      <c r="W810" s="89"/>
      <c r="X810" s="90"/>
      <c r="Y810" s="91"/>
      <c r="Z810" s="92"/>
      <c r="AA810" s="92"/>
      <c r="AB810" s="92"/>
      <c r="AC810" s="93"/>
      <c r="AD810" s="88"/>
    </row>
    <row r="811" ht="15.75" customHeight="1">
      <c r="A811" s="108"/>
      <c r="B811" s="108"/>
      <c r="C811" s="108"/>
      <c r="D811" s="191"/>
      <c r="E811" s="78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80"/>
      <c r="Q811" s="78"/>
      <c r="R811" s="79"/>
      <c r="S811" s="79"/>
      <c r="T811" s="79"/>
      <c r="U811" s="79"/>
      <c r="V811" s="79"/>
      <c r="W811" s="79"/>
      <c r="X811" s="80"/>
      <c r="Y811" s="81"/>
      <c r="Z811" s="82"/>
      <c r="AA811" s="82"/>
      <c r="AB811" s="82"/>
      <c r="AC811" s="83"/>
      <c r="AD811" s="78"/>
    </row>
    <row r="812" ht="15.75" customHeight="1">
      <c r="A812" s="89"/>
      <c r="B812" s="89"/>
      <c r="C812" s="89"/>
      <c r="D812" s="90"/>
      <c r="E812" s="88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90"/>
      <c r="Q812" s="88"/>
      <c r="R812" s="89"/>
      <c r="S812" s="89"/>
      <c r="T812" s="89"/>
      <c r="U812" s="89"/>
      <c r="V812" s="89"/>
      <c r="W812" s="89"/>
      <c r="X812" s="90"/>
      <c r="Y812" s="91"/>
      <c r="Z812" s="92"/>
      <c r="AA812" s="92"/>
      <c r="AB812" s="92"/>
      <c r="AC812" s="93"/>
      <c r="AD812" s="88"/>
    </row>
    <row r="813" ht="15.75" customHeight="1">
      <c r="A813" s="108"/>
      <c r="B813" s="108"/>
      <c r="C813" s="108"/>
      <c r="D813" s="191"/>
      <c r="E813" s="78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80"/>
      <c r="Q813" s="78"/>
      <c r="R813" s="79"/>
      <c r="S813" s="79"/>
      <c r="T813" s="79"/>
      <c r="U813" s="79"/>
      <c r="V813" s="79"/>
      <c r="W813" s="79"/>
      <c r="X813" s="80"/>
      <c r="Y813" s="81"/>
      <c r="Z813" s="82"/>
      <c r="AA813" s="82"/>
      <c r="AB813" s="82"/>
      <c r="AC813" s="83"/>
      <c r="AD813" s="78"/>
    </row>
    <row r="814" ht="15.75" customHeight="1">
      <c r="A814" s="89"/>
      <c r="B814" s="89"/>
      <c r="C814" s="89"/>
      <c r="D814" s="90"/>
      <c r="E814" s="88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90"/>
      <c r="Q814" s="88"/>
      <c r="R814" s="89"/>
      <c r="S814" s="89"/>
      <c r="T814" s="89"/>
      <c r="U814" s="89"/>
      <c r="V814" s="89"/>
      <c r="W814" s="89"/>
      <c r="X814" s="90"/>
      <c r="Y814" s="91"/>
      <c r="Z814" s="92"/>
      <c r="AA814" s="92"/>
      <c r="AB814" s="92"/>
      <c r="AC814" s="93"/>
      <c r="AD814" s="88"/>
    </row>
    <row r="815" ht="15.75" customHeight="1">
      <c r="A815" s="108"/>
      <c r="B815" s="108"/>
      <c r="C815" s="108"/>
      <c r="D815" s="191"/>
      <c r="E815" s="78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80"/>
      <c r="Q815" s="78"/>
      <c r="R815" s="79"/>
      <c r="S815" s="79"/>
      <c r="T815" s="79"/>
      <c r="U815" s="79"/>
      <c r="V815" s="79"/>
      <c r="W815" s="79"/>
      <c r="X815" s="80"/>
      <c r="Y815" s="81"/>
      <c r="Z815" s="82"/>
      <c r="AA815" s="82"/>
      <c r="AB815" s="82"/>
      <c r="AC815" s="83"/>
      <c r="AD815" s="78"/>
    </row>
    <row r="816" ht="15.75" customHeight="1">
      <c r="A816" s="89"/>
      <c r="B816" s="89"/>
      <c r="C816" s="89"/>
      <c r="D816" s="90"/>
      <c r="E816" s="88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90"/>
      <c r="Q816" s="88"/>
      <c r="R816" s="89"/>
      <c r="S816" s="89"/>
      <c r="T816" s="89"/>
      <c r="U816" s="89"/>
      <c r="V816" s="89"/>
      <c r="W816" s="89"/>
      <c r="X816" s="90"/>
      <c r="Y816" s="91"/>
      <c r="Z816" s="92"/>
      <c r="AA816" s="92"/>
      <c r="AB816" s="92"/>
      <c r="AC816" s="93"/>
      <c r="AD816" s="88"/>
    </row>
    <row r="817" ht="15.75" customHeight="1">
      <c r="A817" s="108"/>
      <c r="B817" s="108"/>
      <c r="C817" s="108"/>
      <c r="D817" s="191"/>
      <c r="E817" s="78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80"/>
      <c r="Q817" s="78"/>
      <c r="R817" s="79"/>
      <c r="S817" s="79"/>
      <c r="T817" s="79"/>
      <c r="U817" s="79"/>
      <c r="V817" s="79"/>
      <c r="W817" s="79"/>
      <c r="X817" s="80"/>
      <c r="Y817" s="81"/>
      <c r="Z817" s="82"/>
      <c r="AA817" s="82"/>
      <c r="AB817" s="82"/>
      <c r="AC817" s="83"/>
      <c r="AD817" s="78"/>
    </row>
    <row r="818" ht="15.75" customHeight="1">
      <c r="A818" s="89"/>
      <c r="B818" s="89"/>
      <c r="C818" s="89"/>
      <c r="D818" s="90"/>
      <c r="E818" s="88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90"/>
      <c r="Q818" s="88"/>
      <c r="R818" s="89"/>
      <c r="S818" s="89"/>
      <c r="T818" s="89"/>
      <c r="U818" s="89"/>
      <c r="V818" s="89"/>
      <c r="W818" s="89"/>
      <c r="X818" s="90"/>
      <c r="Y818" s="91"/>
      <c r="Z818" s="92"/>
      <c r="AA818" s="92"/>
      <c r="AB818" s="92"/>
      <c r="AC818" s="93"/>
      <c r="AD818" s="88"/>
    </row>
    <row r="819" ht="15.75" customHeight="1">
      <c r="A819" s="108"/>
      <c r="B819" s="108"/>
      <c r="C819" s="108"/>
      <c r="D819" s="191"/>
      <c r="E819" s="78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80"/>
      <c r="Q819" s="78"/>
      <c r="R819" s="79"/>
      <c r="S819" s="79"/>
      <c r="T819" s="79"/>
      <c r="U819" s="79"/>
      <c r="V819" s="79"/>
      <c r="W819" s="79"/>
      <c r="X819" s="80"/>
      <c r="Y819" s="81"/>
      <c r="Z819" s="82"/>
      <c r="AA819" s="82"/>
      <c r="AB819" s="82"/>
      <c r="AC819" s="83"/>
      <c r="AD819" s="78"/>
    </row>
    <row r="820" ht="15.75" customHeight="1">
      <c r="A820" s="89"/>
      <c r="B820" s="89"/>
      <c r="C820" s="89"/>
      <c r="D820" s="90"/>
      <c r="E820" s="88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90"/>
      <c r="Q820" s="88"/>
      <c r="R820" s="89"/>
      <c r="S820" s="89"/>
      <c r="T820" s="89"/>
      <c r="U820" s="89"/>
      <c r="V820" s="89"/>
      <c r="W820" s="89"/>
      <c r="X820" s="90"/>
      <c r="Y820" s="91"/>
      <c r="Z820" s="92"/>
      <c r="AA820" s="92"/>
      <c r="AB820" s="92"/>
      <c r="AC820" s="93"/>
      <c r="AD820" s="88"/>
    </row>
    <row r="821" ht="15.75" customHeight="1">
      <c r="A821" s="108"/>
      <c r="B821" s="108"/>
      <c r="C821" s="108"/>
      <c r="D821" s="191"/>
      <c r="E821" s="78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80"/>
      <c r="Q821" s="78"/>
      <c r="R821" s="79"/>
      <c r="S821" s="79"/>
      <c r="T821" s="79"/>
      <c r="U821" s="79"/>
      <c r="V821" s="79"/>
      <c r="W821" s="79"/>
      <c r="X821" s="80"/>
      <c r="Y821" s="81"/>
      <c r="Z821" s="82"/>
      <c r="AA821" s="82"/>
      <c r="AB821" s="82"/>
      <c r="AC821" s="83"/>
      <c r="AD821" s="78"/>
    </row>
    <row r="822" ht="15.75" customHeight="1">
      <c r="A822" s="89"/>
      <c r="B822" s="89"/>
      <c r="C822" s="89"/>
      <c r="D822" s="90"/>
      <c r="E822" s="88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90"/>
      <c r="Q822" s="88"/>
      <c r="R822" s="89"/>
      <c r="S822" s="89"/>
      <c r="T822" s="89"/>
      <c r="U822" s="89"/>
      <c r="V822" s="89"/>
      <c r="W822" s="89"/>
      <c r="X822" s="90"/>
      <c r="Y822" s="91"/>
      <c r="Z822" s="92"/>
      <c r="AA822" s="92"/>
      <c r="AB822" s="92"/>
      <c r="AC822" s="93"/>
      <c r="AD822" s="88"/>
    </row>
    <row r="823" ht="15.75" customHeight="1">
      <c r="A823" s="108"/>
      <c r="B823" s="108"/>
      <c r="C823" s="108"/>
      <c r="D823" s="191"/>
      <c r="E823" s="78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80"/>
      <c r="Q823" s="78"/>
      <c r="R823" s="79"/>
      <c r="S823" s="79"/>
      <c r="T823" s="79"/>
      <c r="U823" s="79"/>
      <c r="V823" s="79"/>
      <c r="W823" s="79"/>
      <c r="X823" s="80"/>
      <c r="Y823" s="81"/>
      <c r="Z823" s="82"/>
      <c r="AA823" s="82"/>
      <c r="AB823" s="82"/>
      <c r="AC823" s="83"/>
      <c r="AD823" s="78"/>
    </row>
    <row r="824" ht="15.75" customHeight="1">
      <c r="A824" s="89"/>
      <c r="B824" s="89"/>
      <c r="C824" s="89"/>
      <c r="D824" s="90"/>
      <c r="E824" s="88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90"/>
      <c r="Q824" s="88"/>
      <c r="R824" s="89"/>
      <c r="S824" s="89"/>
      <c r="T824" s="89"/>
      <c r="U824" s="89"/>
      <c r="V824" s="89"/>
      <c r="W824" s="89"/>
      <c r="X824" s="90"/>
      <c r="Y824" s="91"/>
      <c r="Z824" s="92"/>
      <c r="AA824" s="92"/>
      <c r="AB824" s="92"/>
      <c r="AC824" s="93"/>
      <c r="AD824" s="88"/>
    </row>
    <row r="825" ht="15.75" customHeight="1">
      <c r="A825" s="108"/>
      <c r="B825" s="108"/>
      <c r="C825" s="108"/>
      <c r="D825" s="191"/>
      <c r="E825" s="78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80"/>
      <c r="Q825" s="78"/>
      <c r="R825" s="79"/>
      <c r="S825" s="79"/>
      <c r="T825" s="79"/>
      <c r="U825" s="79"/>
      <c r="V825" s="79"/>
      <c r="W825" s="79"/>
      <c r="X825" s="80"/>
      <c r="Y825" s="81"/>
      <c r="Z825" s="82"/>
      <c r="AA825" s="82"/>
      <c r="AB825" s="82"/>
      <c r="AC825" s="83"/>
      <c r="AD825" s="78"/>
    </row>
    <row r="826" ht="15.75" customHeight="1">
      <c r="A826" s="89"/>
      <c r="B826" s="89"/>
      <c r="C826" s="89"/>
      <c r="D826" s="90"/>
      <c r="E826" s="88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90"/>
      <c r="Q826" s="88"/>
      <c r="R826" s="89"/>
      <c r="S826" s="89"/>
      <c r="T826" s="89"/>
      <c r="U826" s="89"/>
      <c r="V826" s="89"/>
      <c r="W826" s="89"/>
      <c r="X826" s="90"/>
      <c r="Y826" s="91"/>
      <c r="Z826" s="92"/>
      <c r="AA826" s="92"/>
      <c r="AB826" s="92"/>
      <c r="AC826" s="93"/>
      <c r="AD826" s="88"/>
    </row>
    <row r="827" ht="15.75" customHeight="1">
      <c r="A827" s="108"/>
      <c r="B827" s="108"/>
      <c r="C827" s="108"/>
      <c r="D827" s="191"/>
      <c r="E827" s="78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80"/>
      <c r="Q827" s="78"/>
      <c r="R827" s="79"/>
      <c r="S827" s="79"/>
      <c r="T827" s="79"/>
      <c r="U827" s="79"/>
      <c r="V827" s="79"/>
      <c r="W827" s="79"/>
      <c r="X827" s="80"/>
      <c r="Y827" s="81"/>
      <c r="Z827" s="82"/>
      <c r="AA827" s="82"/>
      <c r="AB827" s="82"/>
      <c r="AC827" s="83"/>
      <c r="AD827" s="78"/>
    </row>
    <row r="828" ht="15.75" customHeight="1">
      <c r="A828" s="89"/>
      <c r="B828" s="89"/>
      <c r="C828" s="89"/>
      <c r="D828" s="90"/>
      <c r="E828" s="88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90"/>
      <c r="Q828" s="88"/>
      <c r="R828" s="89"/>
      <c r="S828" s="89"/>
      <c r="T828" s="89"/>
      <c r="U828" s="89"/>
      <c r="V828" s="89"/>
      <c r="W828" s="89"/>
      <c r="X828" s="90"/>
      <c r="Y828" s="91"/>
      <c r="Z828" s="92"/>
      <c r="AA828" s="92"/>
      <c r="AB828" s="92"/>
      <c r="AC828" s="93"/>
      <c r="AD828" s="88"/>
    </row>
    <row r="829" ht="15.75" customHeight="1">
      <c r="A829" s="108"/>
      <c r="B829" s="108"/>
      <c r="C829" s="108"/>
      <c r="D829" s="191"/>
      <c r="E829" s="78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80"/>
      <c r="Q829" s="78"/>
      <c r="R829" s="79"/>
      <c r="S829" s="79"/>
      <c r="T829" s="79"/>
      <c r="U829" s="79"/>
      <c r="V829" s="79"/>
      <c r="W829" s="79"/>
      <c r="X829" s="80"/>
      <c r="Y829" s="81"/>
      <c r="Z829" s="82"/>
      <c r="AA829" s="82"/>
      <c r="AB829" s="82"/>
      <c r="AC829" s="83"/>
      <c r="AD829" s="78"/>
    </row>
    <row r="830" ht="15.75" customHeight="1">
      <c r="A830" s="89"/>
      <c r="B830" s="89"/>
      <c r="C830" s="89"/>
      <c r="D830" s="90"/>
      <c r="E830" s="88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90"/>
      <c r="Q830" s="88"/>
      <c r="R830" s="89"/>
      <c r="S830" s="89"/>
      <c r="T830" s="89"/>
      <c r="U830" s="89"/>
      <c r="V830" s="89"/>
      <c r="W830" s="89"/>
      <c r="X830" s="90"/>
      <c r="Y830" s="91"/>
      <c r="Z830" s="92"/>
      <c r="AA830" s="92"/>
      <c r="AB830" s="92"/>
      <c r="AC830" s="93"/>
      <c r="AD830" s="88"/>
    </row>
    <row r="831" ht="15.75" customHeight="1">
      <c r="A831" s="108"/>
      <c r="B831" s="108"/>
      <c r="C831" s="108"/>
      <c r="D831" s="191"/>
      <c r="E831" s="78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80"/>
      <c r="Q831" s="78"/>
      <c r="R831" s="79"/>
      <c r="S831" s="79"/>
      <c r="T831" s="79"/>
      <c r="U831" s="79"/>
      <c r="V831" s="79"/>
      <c r="W831" s="79"/>
      <c r="X831" s="80"/>
      <c r="Y831" s="81"/>
      <c r="Z831" s="82"/>
      <c r="AA831" s="82"/>
      <c r="AB831" s="82"/>
      <c r="AC831" s="83"/>
      <c r="AD831" s="78"/>
    </row>
    <row r="832" ht="15.75" customHeight="1">
      <c r="A832" s="89"/>
      <c r="B832" s="89"/>
      <c r="C832" s="89"/>
      <c r="D832" s="90"/>
      <c r="E832" s="88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90"/>
      <c r="Q832" s="88"/>
      <c r="R832" s="89"/>
      <c r="S832" s="89"/>
      <c r="T832" s="89"/>
      <c r="U832" s="89"/>
      <c r="V832" s="89"/>
      <c r="W832" s="89"/>
      <c r="X832" s="90"/>
      <c r="Y832" s="91"/>
      <c r="Z832" s="92"/>
      <c r="AA832" s="92"/>
      <c r="AB832" s="92"/>
      <c r="AC832" s="93"/>
      <c r="AD832" s="88"/>
    </row>
    <row r="833" ht="15.75" customHeight="1">
      <c r="A833" s="108"/>
      <c r="B833" s="108"/>
      <c r="C833" s="108"/>
      <c r="D833" s="191"/>
      <c r="E833" s="78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80"/>
      <c r="Q833" s="78"/>
      <c r="R833" s="79"/>
      <c r="S833" s="79"/>
      <c r="T833" s="79"/>
      <c r="U833" s="79"/>
      <c r="V833" s="79"/>
      <c r="W833" s="79"/>
      <c r="X833" s="80"/>
      <c r="Y833" s="81"/>
      <c r="Z833" s="82"/>
      <c r="AA833" s="82"/>
      <c r="AB833" s="82"/>
      <c r="AC833" s="83"/>
      <c r="AD833" s="78"/>
    </row>
    <row r="834" ht="15.75" customHeight="1">
      <c r="A834" s="89"/>
      <c r="B834" s="89"/>
      <c r="C834" s="89"/>
      <c r="D834" s="90"/>
      <c r="E834" s="88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90"/>
      <c r="Q834" s="88"/>
      <c r="R834" s="89"/>
      <c r="S834" s="89"/>
      <c r="T834" s="89"/>
      <c r="U834" s="89"/>
      <c r="V834" s="89"/>
      <c r="W834" s="89"/>
      <c r="X834" s="90"/>
      <c r="Y834" s="91"/>
      <c r="Z834" s="92"/>
      <c r="AA834" s="92"/>
      <c r="AB834" s="92"/>
      <c r="AC834" s="93"/>
      <c r="AD834" s="88"/>
    </row>
    <row r="835" ht="15.75" customHeight="1">
      <c r="A835" s="108"/>
      <c r="B835" s="108"/>
      <c r="C835" s="108"/>
      <c r="D835" s="191"/>
      <c r="E835" s="78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80"/>
      <c r="Q835" s="78"/>
      <c r="R835" s="79"/>
      <c r="S835" s="79"/>
      <c r="T835" s="79"/>
      <c r="U835" s="79"/>
      <c r="V835" s="79"/>
      <c r="W835" s="79"/>
      <c r="X835" s="80"/>
      <c r="Y835" s="81"/>
      <c r="Z835" s="82"/>
      <c r="AA835" s="82"/>
      <c r="AB835" s="82"/>
      <c r="AC835" s="83"/>
      <c r="AD835" s="78"/>
    </row>
    <row r="836" ht="15.75" customHeight="1">
      <c r="A836" s="89"/>
      <c r="B836" s="89"/>
      <c r="C836" s="89"/>
      <c r="D836" s="90"/>
      <c r="E836" s="88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90"/>
      <c r="Q836" s="88"/>
      <c r="R836" s="89"/>
      <c r="S836" s="89"/>
      <c r="T836" s="89"/>
      <c r="U836" s="89"/>
      <c r="V836" s="89"/>
      <c r="W836" s="89"/>
      <c r="X836" s="90"/>
      <c r="Y836" s="91"/>
      <c r="Z836" s="92"/>
      <c r="AA836" s="92"/>
      <c r="AB836" s="92"/>
      <c r="AC836" s="93"/>
      <c r="AD836" s="88"/>
    </row>
    <row r="837" ht="15.75" customHeight="1">
      <c r="A837" s="108"/>
      <c r="B837" s="108"/>
      <c r="C837" s="108"/>
      <c r="D837" s="191"/>
      <c r="E837" s="78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80"/>
      <c r="Q837" s="78"/>
      <c r="R837" s="79"/>
      <c r="S837" s="79"/>
      <c r="T837" s="79"/>
      <c r="U837" s="79"/>
      <c r="V837" s="79"/>
      <c r="W837" s="79"/>
      <c r="X837" s="80"/>
      <c r="Y837" s="81"/>
      <c r="Z837" s="82"/>
      <c r="AA837" s="82"/>
      <c r="AB837" s="82"/>
      <c r="AC837" s="83"/>
      <c r="AD837" s="78"/>
    </row>
    <row r="838" ht="15.75" customHeight="1">
      <c r="A838" s="89"/>
      <c r="B838" s="89"/>
      <c r="C838" s="89"/>
      <c r="D838" s="90"/>
      <c r="E838" s="88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90"/>
      <c r="Q838" s="88"/>
      <c r="R838" s="89"/>
      <c r="S838" s="89"/>
      <c r="T838" s="89"/>
      <c r="U838" s="89"/>
      <c r="V838" s="89"/>
      <c r="W838" s="89"/>
      <c r="X838" s="90"/>
      <c r="Y838" s="91"/>
      <c r="Z838" s="92"/>
      <c r="AA838" s="92"/>
      <c r="AB838" s="92"/>
      <c r="AC838" s="93"/>
      <c r="AD838" s="88"/>
    </row>
    <row r="839" ht="15.75" customHeight="1">
      <c r="A839" s="108"/>
      <c r="B839" s="108"/>
      <c r="C839" s="108"/>
      <c r="D839" s="191"/>
      <c r="E839" s="78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80"/>
      <c r="Q839" s="78"/>
      <c r="R839" s="79"/>
      <c r="S839" s="79"/>
      <c r="T839" s="79"/>
      <c r="U839" s="79"/>
      <c r="V839" s="79"/>
      <c r="W839" s="79"/>
      <c r="X839" s="80"/>
      <c r="Y839" s="81"/>
      <c r="Z839" s="82"/>
      <c r="AA839" s="82"/>
      <c r="AB839" s="82"/>
      <c r="AC839" s="83"/>
      <c r="AD839" s="78"/>
    </row>
    <row r="840" ht="15.75" customHeight="1">
      <c r="A840" s="89"/>
      <c r="B840" s="89"/>
      <c r="C840" s="89"/>
      <c r="D840" s="90"/>
      <c r="E840" s="88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90"/>
      <c r="Q840" s="88"/>
      <c r="R840" s="89"/>
      <c r="S840" s="89"/>
      <c r="T840" s="89"/>
      <c r="U840" s="89"/>
      <c r="V840" s="89"/>
      <c r="W840" s="89"/>
      <c r="X840" s="90"/>
      <c r="Y840" s="91"/>
      <c r="Z840" s="92"/>
      <c r="AA840" s="92"/>
      <c r="AB840" s="92"/>
      <c r="AC840" s="93"/>
      <c r="AD840" s="88"/>
    </row>
    <row r="841" ht="15.75" customHeight="1">
      <c r="A841" s="108"/>
      <c r="B841" s="108"/>
      <c r="C841" s="108"/>
      <c r="D841" s="191"/>
      <c r="E841" s="78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80"/>
      <c r="Q841" s="78"/>
      <c r="R841" s="79"/>
      <c r="S841" s="79"/>
      <c r="T841" s="79"/>
      <c r="U841" s="79"/>
      <c r="V841" s="79"/>
      <c r="W841" s="79"/>
      <c r="X841" s="80"/>
      <c r="Y841" s="81"/>
      <c r="Z841" s="82"/>
      <c r="AA841" s="82"/>
      <c r="AB841" s="82"/>
      <c r="AC841" s="83"/>
      <c r="AD841" s="78"/>
    </row>
    <row r="842" ht="15.75" customHeight="1">
      <c r="A842" s="89"/>
      <c r="B842" s="89"/>
      <c r="C842" s="89"/>
      <c r="D842" s="90"/>
      <c r="E842" s="88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90"/>
      <c r="Q842" s="88"/>
      <c r="R842" s="89"/>
      <c r="S842" s="89"/>
      <c r="T842" s="89"/>
      <c r="U842" s="89"/>
      <c r="V842" s="89"/>
      <c r="W842" s="89"/>
      <c r="X842" s="90"/>
      <c r="Y842" s="91"/>
      <c r="Z842" s="92"/>
      <c r="AA842" s="92"/>
      <c r="AB842" s="92"/>
      <c r="AC842" s="93"/>
      <c r="AD842" s="88"/>
    </row>
    <row r="843" ht="15.75" customHeight="1">
      <c r="A843" s="108"/>
      <c r="B843" s="108"/>
      <c r="C843" s="108"/>
      <c r="D843" s="191"/>
      <c r="E843" s="78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80"/>
      <c r="Q843" s="78"/>
      <c r="R843" s="79"/>
      <c r="S843" s="79"/>
      <c r="T843" s="79"/>
      <c r="U843" s="79"/>
      <c r="V843" s="79"/>
      <c r="W843" s="79"/>
      <c r="X843" s="80"/>
      <c r="Y843" s="81"/>
      <c r="Z843" s="82"/>
      <c r="AA843" s="82"/>
      <c r="AB843" s="82"/>
      <c r="AC843" s="83"/>
      <c r="AD843" s="78"/>
    </row>
    <row r="844" ht="15.75" customHeight="1">
      <c r="A844" s="89"/>
      <c r="B844" s="89"/>
      <c r="C844" s="89"/>
      <c r="D844" s="90"/>
      <c r="E844" s="88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90"/>
      <c r="Q844" s="88"/>
      <c r="R844" s="89"/>
      <c r="S844" s="89"/>
      <c r="T844" s="89"/>
      <c r="U844" s="89"/>
      <c r="V844" s="89"/>
      <c r="W844" s="89"/>
      <c r="X844" s="90"/>
      <c r="Y844" s="91"/>
      <c r="Z844" s="92"/>
      <c r="AA844" s="92"/>
      <c r="AB844" s="92"/>
      <c r="AC844" s="93"/>
      <c r="AD844" s="88"/>
    </row>
    <row r="845" ht="15.75" customHeight="1">
      <c r="A845" s="108"/>
      <c r="B845" s="108"/>
      <c r="C845" s="108"/>
      <c r="D845" s="191"/>
      <c r="E845" s="78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80"/>
      <c r="Q845" s="78"/>
      <c r="R845" s="79"/>
      <c r="S845" s="79"/>
      <c r="T845" s="79"/>
      <c r="U845" s="79"/>
      <c r="V845" s="79"/>
      <c r="W845" s="79"/>
      <c r="X845" s="80"/>
      <c r="Y845" s="81"/>
      <c r="Z845" s="82"/>
      <c r="AA845" s="82"/>
      <c r="AB845" s="82"/>
      <c r="AC845" s="83"/>
      <c r="AD845" s="78"/>
    </row>
    <row r="846" ht="15.75" customHeight="1">
      <c r="A846" s="89"/>
      <c r="B846" s="89"/>
      <c r="C846" s="89"/>
      <c r="D846" s="90"/>
      <c r="E846" s="88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90"/>
      <c r="Q846" s="88"/>
      <c r="R846" s="89"/>
      <c r="S846" s="89"/>
      <c r="T846" s="89"/>
      <c r="U846" s="89"/>
      <c r="V846" s="89"/>
      <c r="W846" s="89"/>
      <c r="X846" s="90"/>
      <c r="Y846" s="91"/>
      <c r="Z846" s="92"/>
      <c r="AA846" s="92"/>
      <c r="AB846" s="92"/>
      <c r="AC846" s="93"/>
      <c r="AD846" s="88"/>
    </row>
    <row r="847" ht="15.75" customHeight="1">
      <c r="A847" s="108"/>
      <c r="B847" s="108"/>
      <c r="C847" s="108"/>
      <c r="D847" s="191"/>
      <c r="E847" s="78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80"/>
      <c r="Q847" s="78"/>
      <c r="R847" s="79"/>
      <c r="S847" s="79"/>
      <c r="T847" s="79"/>
      <c r="U847" s="79"/>
      <c r="V847" s="79"/>
      <c r="W847" s="79"/>
      <c r="X847" s="80"/>
      <c r="Y847" s="81"/>
      <c r="Z847" s="82"/>
      <c r="AA847" s="82"/>
      <c r="AB847" s="82"/>
      <c r="AC847" s="83"/>
      <c r="AD847" s="78"/>
    </row>
    <row r="848" ht="15.75" customHeight="1">
      <c r="A848" s="89"/>
      <c r="B848" s="89"/>
      <c r="C848" s="89"/>
      <c r="D848" s="90"/>
      <c r="E848" s="88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90"/>
      <c r="Q848" s="88"/>
      <c r="R848" s="89"/>
      <c r="S848" s="89"/>
      <c r="T848" s="89"/>
      <c r="U848" s="89"/>
      <c r="V848" s="89"/>
      <c r="W848" s="89"/>
      <c r="X848" s="90"/>
      <c r="Y848" s="91"/>
      <c r="Z848" s="92"/>
      <c r="AA848" s="92"/>
      <c r="AB848" s="92"/>
      <c r="AC848" s="93"/>
      <c r="AD848" s="88"/>
    </row>
    <row r="849" ht="15.75" customHeight="1">
      <c r="A849" s="108"/>
      <c r="B849" s="108"/>
      <c r="C849" s="108"/>
      <c r="D849" s="191"/>
      <c r="E849" s="78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80"/>
      <c r="Q849" s="78"/>
      <c r="R849" s="79"/>
      <c r="S849" s="79"/>
      <c r="T849" s="79"/>
      <c r="U849" s="79"/>
      <c r="V849" s="79"/>
      <c r="W849" s="79"/>
      <c r="X849" s="80"/>
      <c r="Y849" s="81"/>
      <c r="Z849" s="82"/>
      <c r="AA849" s="82"/>
      <c r="AB849" s="82"/>
      <c r="AC849" s="83"/>
      <c r="AD849" s="78"/>
    </row>
    <row r="850" ht="15.75" customHeight="1">
      <c r="A850" s="89"/>
      <c r="B850" s="89"/>
      <c r="C850" s="89"/>
      <c r="D850" s="90"/>
      <c r="E850" s="88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90"/>
      <c r="Q850" s="88"/>
      <c r="R850" s="89"/>
      <c r="S850" s="89"/>
      <c r="T850" s="89"/>
      <c r="U850" s="89"/>
      <c r="V850" s="89"/>
      <c r="W850" s="89"/>
      <c r="X850" s="90"/>
      <c r="Y850" s="91"/>
      <c r="Z850" s="92"/>
      <c r="AA850" s="92"/>
      <c r="AB850" s="92"/>
      <c r="AC850" s="93"/>
      <c r="AD850" s="88"/>
    </row>
    <row r="851" ht="15.75" customHeight="1">
      <c r="A851" s="108"/>
      <c r="B851" s="108"/>
      <c r="C851" s="108"/>
      <c r="D851" s="191"/>
      <c r="E851" s="78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80"/>
      <c r="Q851" s="78"/>
      <c r="R851" s="79"/>
      <c r="S851" s="79"/>
      <c r="T851" s="79"/>
      <c r="U851" s="79"/>
      <c r="V851" s="79"/>
      <c r="W851" s="79"/>
      <c r="X851" s="80"/>
      <c r="Y851" s="81"/>
      <c r="Z851" s="82"/>
      <c r="AA851" s="82"/>
      <c r="AB851" s="82"/>
      <c r="AC851" s="83"/>
      <c r="AD851" s="78"/>
    </row>
    <row r="852" ht="15.75" customHeight="1">
      <c r="A852" s="89"/>
      <c r="B852" s="89"/>
      <c r="C852" s="89"/>
      <c r="D852" s="90"/>
      <c r="E852" s="88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90"/>
      <c r="Q852" s="88"/>
      <c r="R852" s="89"/>
      <c r="S852" s="89"/>
      <c r="T852" s="89"/>
      <c r="U852" s="89"/>
      <c r="V852" s="89"/>
      <c r="W852" s="89"/>
      <c r="X852" s="90"/>
      <c r="Y852" s="91"/>
      <c r="Z852" s="92"/>
      <c r="AA852" s="92"/>
      <c r="AB852" s="92"/>
      <c r="AC852" s="93"/>
      <c r="AD852" s="88"/>
    </row>
    <row r="853" ht="15.75" customHeight="1">
      <c r="A853" s="108"/>
      <c r="B853" s="108"/>
      <c r="C853" s="108"/>
      <c r="D853" s="191"/>
      <c r="E853" s="78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80"/>
      <c r="Q853" s="78"/>
      <c r="R853" s="79"/>
      <c r="S853" s="79"/>
      <c r="T853" s="79"/>
      <c r="U853" s="79"/>
      <c r="V853" s="79"/>
      <c r="W853" s="79"/>
      <c r="X853" s="80"/>
      <c r="Y853" s="81"/>
      <c r="Z853" s="82"/>
      <c r="AA853" s="82"/>
      <c r="AB853" s="82"/>
      <c r="AC853" s="83"/>
      <c r="AD853" s="78"/>
    </row>
    <row r="854" ht="15.75" customHeight="1">
      <c r="A854" s="89"/>
      <c r="B854" s="89"/>
      <c r="C854" s="89"/>
      <c r="D854" s="90"/>
      <c r="E854" s="88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90"/>
      <c r="Q854" s="88"/>
      <c r="R854" s="89"/>
      <c r="S854" s="89"/>
      <c r="T854" s="89"/>
      <c r="U854" s="89"/>
      <c r="V854" s="89"/>
      <c r="W854" s="89"/>
      <c r="X854" s="90"/>
      <c r="Y854" s="91"/>
      <c r="Z854" s="92"/>
      <c r="AA854" s="92"/>
      <c r="AB854" s="92"/>
      <c r="AC854" s="93"/>
      <c r="AD854" s="88"/>
    </row>
    <row r="855" ht="15.75" customHeight="1">
      <c r="A855" s="108"/>
      <c r="B855" s="108"/>
      <c r="C855" s="108"/>
      <c r="D855" s="191"/>
      <c r="E855" s="78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80"/>
      <c r="Q855" s="78"/>
      <c r="R855" s="79"/>
      <c r="S855" s="79"/>
      <c r="T855" s="79"/>
      <c r="U855" s="79"/>
      <c r="V855" s="79"/>
      <c r="W855" s="79"/>
      <c r="X855" s="80"/>
      <c r="Y855" s="81"/>
      <c r="Z855" s="82"/>
      <c r="AA855" s="82"/>
      <c r="AB855" s="82"/>
      <c r="AC855" s="83"/>
      <c r="AD855" s="78"/>
    </row>
    <row r="856" ht="15.75" customHeight="1">
      <c r="A856" s="89"/>
      <c r="B856" s="89"/>
      <c r="C856" s="89"/>
      <c r="D856" s="90"/>
      <c r="E856" s="88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90"/>
      <c r="Q856" s="88"/>
      <c r="R856" s="89"/>
      <c r="S856" s="89"/>
      <c r="T856" s="89"/>
      <c r="U856" s="89"/>
      <c r="V856" s="89"/>
      <c r="W856" s="89"/>
      <c r="X856" s="90"/>
      <c r="Y856" s="91"/>
      <c r="Z856" s="92"/>
      <c r="AA856" s="92"/>
      <c r="AB856" s="92"/>
      <c r="AC856" s="93"/>
      <c r="AD856" s="88"/>
    </row>
    <row r="857" ht="15.75" customHeight="1">
      <c r="A857" s="108"/>
      <c r="B857" s="108"/>
      <c r="C857" s="108"/>
      <c r="D857" s="191"/>
      <c r="E857" s="78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80"/>
      <c r="Q857" s="78"/>
      <c r="R857" s="79"/>
      <c r="S857" s="79"/>
      <c r="T857" s="79"/>
      <c r="U857" s="79"/>
      <c r="V857" s="79"/>
      <c r="W857" s="79"/>
      <c r="X857" s="80"/>
      <c r="Y857" s="81"/>
      <c r="Z857" s="82"/>
      <c r="AA857" s="82"/>
      <c r="AB857" s="82"/>
      <c r="AC857" s="83"/>
      <c r="AD857" s="78"/>
    </row>
    <row r="858" ht="15.75" customHeight="1">
      <c r="A858" s="89"/>
      <c r="B858" s="89"/>
      <c r="C858" s="89"/>
      <c r="D858" s="90"/>
      <c r="E858" s="88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90"/>
      <c r="Q858" s="88"/>
      <c r="R858" s="89"/>
      <c r="S858" s="89"/>
      <c r="T858" s="89"/>
      <c r="U858" s="89"/>
      <c r="V858" s="89"/>
      <c r="W858" s="89"/>
      <c r="X858" s="90"/>
      <c r="Y858" s="91"/>
      <c r="Z858" s="92"/>
      <c r="AA858" s="92"/>
      <c r="AB858" s="92"/>
      <c r="AC858" s="93"/>
      <c r="AD858" s="88"/>
    </row>
    <row r="859" ht="15.75" customHeight="1">
      <c r="A859" s="108"/>
      <c r="B859" s="108"/>
      <c r="C859" s="108"/>
      <c r="D859" s="191"/>
      <c r="E859" s="78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80"/>
      <c r="Q859" s="78"/>
      <c r="R859" s="79"/>
      <c r="S859" s="79"/>
      <c r="T859" s="79"/>
      <c r="U859" s="79"/>
      <c r="V859" s="79"/>
      <c r="W859" s="79"/>
      <c r="X859" s="80"/>
      <c r="Y859" s="81"/>
      <c r="Z859" s="82"/>
      <c r="AA859" s="82"/>
      <c r="AB859" s="82"/>
      <c r="AC859" s="83"/>
      <c r="AD859" s="78"/>
    </row>
    <row r="860" ht="15.75" customHeight="1">
      <c r="A860" s="89"/>
      <c r="B860" s="89"/>
      <c r="C860" s="89"/>
      <c r="D860" s="90"/>
      <c r="E860" s="88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90"/>
      <c r="Q860" s="88"/>
      <c r="R860" s="89"/>
      <c r="S860" s="89"/>
      <c r="T860" s="89"/>
      <c r="U860" s="89"/>
      <c r="V860" s="89"/>
      <c r="W860" s="89"/>
      <c r="X860" s="90"/>
      <c r="Y860" s="91"/>
      <c r="Z860" s="92"/>
      <c r="AA860" s="92"/>
      <c r="AB860" s="92"/>
      <c r="AC860" s="93"/>
      <c r="AD860" s="88"/>
    </row>
    <row r="861" ht="15.75" customHeight="1">
      <c r="A861" s="108"/>
      <c r="B861" s="108"/>
      <c r="C861" s="108"/>
      <c r="D861" s="191"/>
      <c r="E861" s="78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80"/>
      <c r="Q861" s="78"/>
      <c r="R861" s="79"/>
      <c r="S861" s="79"/>
      <c r="T861" s="79"/>
      <c r="U861" s="79"/>
      <c r="V861" s="79"/>
      <c r="W861" s="79"/>
      <c r="X861" s="80"/>
      <c r="Y861" s="81"/>
      <c r="Z861" s="82"/>
      <c r="AA861" s="82"/>
      <c r="AB861" s="82"/>
      <c r="AC861" s="83"/>
      <c r="AD861" s="78"/>
    </row>
    <row r="862" ht="15.75" customHeight="1">
      <c r="A862" s="89"/>
      <c r="B862" s="89"/>
      <c r="C862" s="89"/>
      <c r="D862" s="90"/>
      <c r="E862" s="88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90"/>
      <c r="Q862" s="88"/>
      <c r="R862" s="89"/>
      <c r="S862" s="89"/>
      <c r="T862" s="89"/>
      <c r="U862" s="89"/>
      <c r="V862" s="89"/>
      <c r="W862" s="89"/>
      <c r="X862" s="90"/>
      <c r="Y862" s="91"/>
      <c r="Z862" s="92"/>
      <c r="AA862" s="92"/>
      <c r="AB862" s="92"/>
      <c r="AC862" s="93"/>
      <c r="AD862" s="88"/>
    </row>
    <row r="863" ht="15.75" customHeight="1">
      <c r="A863" s="108"/>
      <c r="B863" s="108"/>
      <c r="C863" s="108"/>
      <c r="D863" s="191"/>
      <c r="E863" s="78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80"/>
      <c r="Q863" s="78"/>
      <c r="R863" s="79"/>
      <c r="S863" s="79"/>
      <c r="T863" s="79"/>
      <c r="U863" s="79"/>
      <c r="V863" s="79"/>
      <c r="W863" s="79"/>
      <c r="X863" s="80"/>
      <c r="Y863" s="81"/>
      <c r="Z863" s="82"/>
      <c r="AA863" s="82"/>
      <c r="AB863" s="82"/>
      <c r="AC863" s="83"/>
      <c r="AD863" s="78"/>
    </row>
    <row r="864" ht="15.75" customHeight="1">
      <c r="A864" s="89"/>
      <c r="B864" s="89"/>
      <c r="C864" s="89"/>
      <c r="D864" s="90"/>
      <c r="E864" s="88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90"/>
      <c r="Q864" s="88"/>
      <c r="R864" s="89"/>
      <c r="S864" s="89"/>
      <c r="T864" s="89"/>
      <c r="U864" s="89"/>
      <c r="V864" s="89"/>
      <c r="W864" s="89"/>
      <c r="X864" s="90"/>
      <c r="Y864" s="91"/>
      <c r="Z864" s="92"/>
      <c r="AA864" s="92"/>
      <c r="AB864" s="92"/>
      <c r="AC864" s="93"/>
      <c r="AD864" s="88"/>
    </row>
    <row r="865" ht="15.75" customHeight="1">
      <c r="A865" s="108"/>
      <c r="B865" s="108"/>
      <c r="C865" s="108"/>
      <c r="D865" s="191"/>
      <c r="E865" s="78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80"/>
      <c r="Q865" s="78"/>
      <c r="R865" s="79"/>
      <c r="S865" s="79"/>
      <c r="T865" s="79"/>
      <c r="U865" s="79"/>
      <c r="V865" s="79"/>
      <c r="W865" s="79"/>
      <c r="X865" s="80"/>
      <c r="Y865" s="81"/>
      <c r="Z865" s="82"/>
      <c r="AA865" s="82"/>
      <c r="AB865" s="82"/>
      <c r="AC865" s="83"/>
      <c r="AD865" s="78"/>
    </row>
    <row r="866" ht="15.75" customHeight="1">
      <c r="A866" s="89"/>
      <c r="B866" s="89"/>
      <c r="C866" s="89"/>
      <c r="D866" s="90"/>
      <c r="E866" s="88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90"/>
      <c r="Q866" s="88"/>
      <c r="R866" s="89"/>
      <c r="S866" s="89"/>
      <c r="T866" s="89"/>
      <c r="U866" s="89"/>
      <c r="V866" s="89"/>
      <c r="W866" s="89"/>
      <c r="X866" s="90"/>
      <c r="Y866" s="91"/>
      <c r="Z866" s="92"/>
      <c r="AA866" s="92"/>
      <c r="AB866" s="92"/>
      <c r="AC866" s="93"/>
      <c r="AD866" s="88"/>
    </row>
    <row r="867" ht="15.75" customHeight="1">
      <c r="A867" s="108"/>
      <c r="B867" s="108"/>
      <c r="C867" s="108"/>
      <c r="D867" s="191"/>
      <c r="E867" s="78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80"/>
      <c r="Q867" s="78"/>
      <c r="R867" s="79"/>
      <c r="S867" s="79"/>
      <c r="T867" s="79"/>
      <c r="U867" s="79"/>
      <c r="V867" s="79"/>
      <c r="W867" s="79"/>
      <c r="X867" s="80"/>
      <c r="Y867" s="81"/>
      <c r="Z867" s="82"/>
      <c r="AA867" s="82"/>
      <c r="AB867" s="82"/>
      <c r="AC867" s="83"/>
      <c r="AD867" s="78"/>
    </row>
    <row r="868" ht="15.75" customHeight="1">
      <c r="A868" s="89"/>
      <c r="B868" s="89"/>
      <c r="C868" s="89"/>
      <c r="D868" s="90"/>
      <c r="E868" s="88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90"/>
      <c r="Q868" s="88"/>
      <c r="R868" s="89"/>
      <c r="S868" s="89"/>
      <c r="T868" s="89"/>
      <c r="U868" s="89"/>
      <c r="V868" s="89"/>
      <c r="W868" s="89"/>
      <c r="X868" s="90"/>
      <c r="Y868" s="91"/>
      <c r="Z868" s="92"/>
      <c r="AA868" s="92"/>
      <c r="AB868" s="92"/>
      <c r="AC868" s="93"/>
      <c r="AD868" s="88"/>
    </row>
    <row r="869" ht="15.75" customHeight="1">
      <c r="A869" s="108"/>
      <c r="B869" s="108"/>
      <c r="C869" s="108"/>
      <c r="D869" s="191"/>
      <c r="E869" s="78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80"/>
      <c r="Q869" s="78"/>
      <c r="R869" s="79"/>
      <c r="S869" s="79"/>
      <c r="T869" s="79"/>
      <c r="U869" s="79"/>
      <c r="V869" s="79"/>
      <c r="W869" s="79"/>
      <c r="X869" s="80"/>
      <c r="Y869" s="81"/>
      <c r="Z869" s="82"/>
      <c r="AA869" s="82"/>
      <c r="AB869" s="82"/>
      <c r="AC869" s="83"/>
      <c r="AD869" s="78"/>
    </row>
    <row r="870" ht="15.75" customHeight="1">
      <c r="A870" s="89"/>
      <c r="B870" s="89"/>
      <c r="C870" s="89"/>
      <c r="D870" s="90"/>
      <c r="E870" s="88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90"/>
      <c r="Q870" s="88"/>
      <c r="R870" s="89"/>
      <c r="S870" s="89"/>
      <c r="T870" s="89"/>
      <c r="U870" s="89"/>
      <c r="V870" s="89"/>
      <c r="W870" s="89"/>
      <c r="X870" s="90"/>
      <c r="Y870" s="91"/>
      <c r="Z870" s="92"/>
      <c r="AA870" s="92"/>
      <c r="AB870" s="92"/>
      <c r="AC870" s="93"/>
      <c r="AD870" s="88"/>
    </row>
    <row r="871" ht="15.75" customHeight="1">
      <c r="A871" s="108"/>
      <c r="B871" s="108"/>
      <c r="C871" s="108"/>
      <c r="D871" s="191"/>
      <c r="E871" s="78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80"/>
      <c r="Q871" s="78"/>
      <c r="R871" s="79"/>
      <c r="S871" s="79"/>
      <c r="T871" s="79"/>
      <c r="U871" s="79"/>
      <c r="V871" s="79"/>
      <c r="W871" s="79"/>
      <c r="X871" s="80"/>
      <c r="Y871" s="81"/>
      <c r="Z871" s="82"/>
      <c r="AA871" s="82"/>
      <c r="AB871" s="82"/>
      <c r="AC871" s="83"/>
      <c r="AD871" s="78"/>
    </row>
    <row r="872" ht="15.75" customHeight="1">
      <c r="A872" s="89"/>
      <c r="B872" s="89"/>
      <c r="C872" s="89"/>
      <c r="D872" s="90"/>
      <c r="E872" s="88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90"/>
      <c r="Q872" s="88"/>
      <c r="R872" s="89"/>
      <c r="S872" s="89"/>
      <c r="T872" s="89"/>
      <c r="U872" s="89"/>
      <c r="V872" s="89"/>
      <c r="W872" s="89"/>
      <c r="X872" s="90"/>
      <c r="Y872" s="91"/>
      <c r="Z872" s="92"/>
      <c r="AA872" s="92"/>
      <c r="AB872" s="92"/>
      <c r="AC872" s="93"/>
      <c r="AD872" s="88"/>
    </row>
    <row r="873" ht="15.75" customHeight="1">
      <c r="A873" s="108"/>
      <c r="B873" s="108"/>
      <c r="C873" s="108"/>
      <c r="D873" s="191"/>
      <c r="E873" s="78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80"/>
      <c r="Q873" s="78"/>
      <c r="R873" s="79"/>
      <c r="S873" s="79"/>
      <c r="T873" s="79"/>
      <c r="U873" s="79"/>
      <c r="V873" s="79"/>
      <c r="W873" s="79"/>
      <c r="X873" s="80"/>
      <c r="Y873" s="81"/>
      <c r="Z873" s="82"/>
      <c r="AA873" s="82"/>
      <c r="AB873" s="82"/>
      <c r="AC873" s="83"/>
      <c r="AD873" s="78"/>
    </row>
    <row r="874" ht="15.75" customHeight="1">
      <c r="A874" s="89"/>
      <c r="B874" s="89"/>
      <c r="C874" s="89"/>
      <c r="D874" s="90"/>
      <c r="E874" s="88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90"/>
      <c r="Q874" s="88"/>
      <c r="R874" s="89"/>
      <c r="S874" s="89"/>
      <c r="T874" s="89"/>
      <c r="U874" s="89"/>
      <c r="V874" s="89"/>
      <c r="W874" s="89"/>
      <c r="X874" s="90"/>
      <c r="Y874" s="91"/>
      <c r="Z874" s="92"/>
      <c r="AA874" s="92"/>
      <c r="AB874" s="92"/>
      <c r="AC874" s="93"/>
      <c r="AD874" s="88"/>
    </row>
    <row r="875" ht="15.75" customHeight="1">
      <c r="A875" s="108"/>
      <c r="B875" s="108"/>
      <c r="C875" s="108"/>
      <c r="D875" s="191"/>
      <c r="E875" s="78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80"/>
      <c r="Q875" s="78"/>
      <c r="R875" s="79"/>
      <c r="S875" s="79"/>
      <c r="T875" s="79"/>
      <c r="U875" s="79"/>
      <c r="V875" s="79"/>
      <c r="W875" s="79"/>
      <c r="X875" s="80"/>
      <c r="Y875" s="81"/>
      <c r="Z875" s="82"/>
      <c r="AA875" s="82"/>
      <c r="AB875" s="82"/>
      <c r="AC875" s="83"/>
      <c r="AD875" s="78"/>
    </row>
    <row r="876" ht="15.75" customHeight="1">
      <c r="A876" s="89"/>
      <c r="B876" s="89"/>
      <c r="C876" s="89"/>
      <c r="D876" s="90"/>
      <c r="E876" s="88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90"/>
      <c r="Q876" s="88"/>
      <c r="R876" s="89"/>
      <c r="S876" s="89"/>
      <c r="T876" s="89"/>
      <c r="U876" s="89"/>
      <c r="V876" s="89"/>
      <c r="W876" s="89"/>
      <c r="X876" s="90"/>
      <c r="Y876" s="91"/>
      <c r="Z876" s="92"/>
      <c r="AA876" s="92"/>
      <c r="AB876" s="92"/>
      <c r="AC876" s="93"/>
      <c r="AD876" s="88"/>
    </row>
    <row r="877" ht="15.75" customHeight="1">
      <c r="A877" s="108"/>
      <c r="B877" s="108"/>
      <c r="C877" s="108"/>
      <c r="D877" s="191"/>
      <c r="E877" s="78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80"/>
      <c r="Q877" s="78"/>
      <c r="R877" s="79"/>
      <c r="S877" s="79"/>
      <c r="T877" s="79"/>
      <c r="U877" s="79"/>
      <c r="V877" s="79"/>
      <c r="W877" s="79"/>
      <c r="X877" s="80"/>
      <c r="Y877" s="81"/>
      <c r="Z877" s="82"/>
      <c r="AA877" s="82"/>
      <c r="AB877" s="82"/>
      <c r="AC877" s="83"/>
      <c r="AD877" s="78"/>
    </row>
    <row r="878" ht="15.75" customHeight="1">
      <c r="A878" s="89"/>
      <c r="B878" s="89"/>
      <c r="C878" s="89"/>
      <c r="D878" s="90"/>
      <c r="E878" s="88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90"/>
      <c r="Q878" s="88"/>
      <c r="R878" s="89"/>
      <c r="S878" s="89"/>
      <c r="T878" s="89"/>
      <c r="U878" s="89"/>
      <c r="V878" s="89"/>
      <c r="W878" s="89"/>
      <c r="X878" s="90"/>
      <c r="Y878" s="91"/>
      <c r="Z878" s="92"/>
      <c r="AA878" s="92"/>
      <c r="AB878" s="92"/>
      <c r="AC878" s="93"/>
      <c r="AD878" s="88"/>
    </row>
    <row r="879" ht="15.75" customHeight="1">
      <c r="A879" s="108"/>
      <c r="B879" s="108"/>
      <c r="C879" s="108"/>
      <c r="D879" s="191"/>
      <c r="E879" s="78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80"/>
      <c r="Q879" s="78"/>
      <c r="R879" s="79"/>
      <c r="S879" s="79"/>
      <c r="T879" s="79"/>
      <c r="U879" s="79"/>
      <c r="V879" s="79"/>
      <c r="W879" s="79"/>
      <c r="X879" s="80"/>
      <c r="Y879" s="81"/>
      <c r="Z879" s="82"/>
      <c r="AA879" s="82"/>
      <c r="AB879" s="82"/>
      <c r="AC879" s="83"/>
      <c r="AD879" s="78"/>
    </row>
    <row r="880" ht="15.75" customHeight="1">
      <c r="A880" s="89"/>
      <c r="B880" s="89"/>
      <c r="C880" s="89"/>
      <c r="D880" s="90"/>
      <c r="E880" s="88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90"/>
      <c r="Q880" s="88"/>
      <c r="R880" s="89"/>
      <c r="S880" s="89"/>
      <c r="T880" s="89"/>
      <c r="U880" s="89"/>
      <c r="V880" s="89"/>
      <c r="W880" s="89"/>
      <c r="X880" s="90"/>
      <c r="Y880" s="91"/>
      <c r="Z880" s="92"/>
      <c r="AA880" s="92"/>
      <c r="AB880" s="92"/>
      <c r="AC880" s="93"/>
      <c r="AD880" s="88"/>
    </row>
    <row r="881" ht="15.75" customHeight="1">
      <c r="A881" s="108"/>
      <c r="B881" s="108"/>
      <c r="C881" s="108"/>
      <c r="D881" s="191"/>
      <c r="E881" s="78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80"/>
      <c r="Q881" s="78"/>
      <c r="R881" s="79"/>
      <c r="S881" s="79"/>
      <c r="T881" s="79"/>
      <c r="U881" s="79"/>
      <c r="V881" s="79"/>
      <c r="W881" s="79"/>
      <c r="X881" s="80"/>
      <c r="Y881" s="81"/>
      <c r="Z881" s="82"/>
      <c r="AA881" s="82"/>
      <c r="AB881" s="82"/>
      <c r="AC881" s="83"/>
      <c r="AD881" s="78"/>
    </row>
    <row r="882" ht="15.75" customHeight="1">
      <c r="A882" s="89"/>
      <c r="B882" s="89"/>
      <c r="C882" s="89"/>
      <c r="D882" s="90"/>
      <c r="E882" s="88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90"/>
      <c r="Q882" s="88"/>
      <c r="R882" s="89"/>
      <c r="S882" s="89"/>
      <c r="T882" s="89"/>
      <c r="U882" s="89"/>
      <c r="V882" s="89"/>
      <c r="W882" s="89"/>
      <c r="X882" s="90"/>
      <c r="Y882" s="91"/>
      <c r="Z882" s="92"/>
      <c r="AA882" s="92"/>
      <c r="AB882" s="92"/>
      <c r="AC882" s="93"/>
      <c r="AD882" s="88"/>
    </row>
    <row r="883" ht="15.75" customHeight="1">
      <c r="A883" s="108"/>
      <c r="B883" s="108"/>
      <c r="C883" s="108"/>
      <c r="D883" s="191"/>
      <c r="E883" s="78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80"/>
      <c r="Q883" s="78"/>
      <c r="R883" s="79"/>
      <c r="S883" s="79"/>
      <c r="T883" s="79"/>
      <c r="U883" s="79"/>
      <c r="V883" s="79"/>
      <c r="W883" s="79"/>
      <c r="X883" s="80"/>
      <c r="Y883" s="81"/>
      <c r="Z883" s="82"/>
      <c r="AA883" s="82"/>
      <c r="AB883" s="82"/>
      <c r="AC883" s="83"/>
      <c r="AD883" s="78"/>
    </row>
    <row r="884" ht="15.75" customHeight="1">
      <c r="A884" s="89"/>
      <c r="B884" s="89"/>
      <c r="C884" s="89"/>
      <c r="D884" s="90"/>
      <c r="E884" s="88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90"/>
      <c r="Q884" s="88"/>
      <c r="R884" s="89"/>
      <c r="S884" s="89"/>
      <c r="T884" s="89"/>
      <c r="U884" s="89"/>
      <c r="V884" s="89"/>
      <c r="W884" s="89"/>
      <c r="X884" s="90"/>
      <c r="Y884" s="91"/>
      <c r="Z884" s="92"/>
      <c r="AA884" s="92"/>
      <c r="AB884" s="92"/>
      <c r="AC884" s="93"/>
      <c r="AD884" s="88"/>
    </row>
    <row r="885" ht="15.75" customHeight="1">
      <c r="A885" s="108"/>
      <c r="B885" s="108"/>
      <c r="C885" s="108"/>
      <c r="D885" s="191"/>
      <c r="E885" s="78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80"/>
      <c r="Q885" s="78"/>
      <c r="R885" s="79"/>
      <c r="S885" s="79"/>
      <c r="T885" s="79"/>
      <c r="U885" s="79"/>
      <c r="V885" s="79"/>
      <c r="W885" s="79"/>
      <c r="X885" s="80"/>
      <c r="Y885" s="81"/>
      <c r="Z885" s="82"/>
      <c r="AA885" s="82"/>
      <c r="AB885" s="82"/>
      <c r="AC885" s="83"/>
      <c r="AD885" s="78"/>
    </row>
    <row r="886" ht="15.75" customHeight="1">
      <c r="A886" s="89"/>
      <c r="B886" s="89"/>
      <c r="C886" s="89"/>
      <c r="D886" s="90"/>
      <c r="E886" s="88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90"/>
      <c r="Q886" s="88"/>
      <c r="R886" s="89"/>
      <c r="S886" s="89"/>
      <c r="T886" s="89"/>
      <c r="U886" s="89"/>
      <c r="V886" s="89"/>
      <c r="W886" s="89"/>
      <c r="X886" s="90"/>
      <c r="Y886" s="91"/>
      <c r="Z886" s="92"/>
      <c r="AA886" s="92"/>
      <c r="AB886" s="92"/>
      <c r="AC886" s="93"/>
      <c r="AD886" s="88"/>
    </row>
    <row r="887" ht="15.75" customHeight="1">
      <c r="A887" s="108"/>
      <c r="B887" s="108"/>
      <c r="C887" s="108"/>
      <c r="D887" s="191"/>
      <c r="E887" s="78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80"/>
      <c r="Q887" s="78"/>
      <c r="R887" s="79"/>
      <c r="S887" s="79"/>
      <c r="T887" s="79"/>
      <c r="U887" s="79"/>
      <c r="V887" s="79"/>
      <c r="W887" s="79"/>
      <c r="X887" s="80"/>
      <c r="Y887" s="81"/>
      <c r="Z887" s="82"/>
      <c r="AA887" s="82"/>
      <c r="AB887" s="82"/>
      <c r="AC887" s="83"/>
      <c r="AD887" s="78"/>
    </row>
    <row r="888" ht="15.75" customHeight="1">
      <c r="A888" s="89"/>
      <c r="B888" s="89"/>
      <c r="C888" s="89"/>
      <c r="D888" s="90"/>
      <c r="E888" s="88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90"/>
      <c r="Q888" s="88"/>
      <c r="R888" s="89"/>
      <c r="S888" s="89"/>
      <c r="T888" s="89"/>
      <c r="U888" s="89"/>
      <c r="V888" s="89"/>
      <c r="W888" s="89"/>
      <c r="X888" s="90"/>
      <c r="Y888" s="91"/>
      <c r="Z888" s="92"/>
      <c r="AA888" s="92"/>
      <c r="AB888" s="92"/>
      <c r="AC888" s="93"/>
      <c r="AD888" s="88"/>
    </row>
    <row r="889" ht="15.75" customHeight="1">
      <c r="A889" s="108"/>
      <c r="B889" s="108"/>
      <c r="C889" s="108"/>
      <c r="D889" s="191"/>
      <c r="E889" s="78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80"/>
      <c r="Q889" s="78"/>
      <c r="R889" s="79"/>
      <c r="S889" s="79"/>
      <c r="T889" s="79"/>
      <c r="U889" s="79"/>
      <c r="V889" s="79"/>
      <c r="W889" s="79"/>
      <c r="X889" s="80"/>
      <c r="Y889" s="81"/>
      <c r="Z889" s="82"/>
      <c r="AA889" s="82"/>
      <c r="AB889" s="82"/>
      <c r="AC889" s="83"/>
      <c r="AD889" s="78"/>
    </row>
    <row r="890" ht="15.75" customHeight="1">
      <c r="A890" s="89"/>
      <c r="B890" s="89"/>
      <c r="C890" s="89"/>
      <c r="D890" s="90"/>
      <c r="E890" s="88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90"/>
      <c r="Q890" s="88"/>
      <c r="R890" s="89"/>
      <c r="S890" s="89"/>
      <c r="T890" s="89"/>
      <c r="U890" s="89"/>
      <c r="V890" s="89"/>
      <c r="W890" s="89"/>
      <c r="X890" s="90"/>
      <c r="Y890" s="91"/>
      <c r="Z890" s="92"/>
      <c r="AA890" s="92"/>
      <c r="AB890" s="92"/>
      <c r="AC890" s="93"/>
      <c r="AD890" s="88"/>
    </row>
    <row r="891" ht="15.75" customHeight="1">
      <c r="A891" s="108"/>
      <c r="B891" s="108"/>
      <c r="C891" s="108"/>
      <c r="D891" s="191"/>
      <c r="E891" s="78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80"/>
      <c r="Q891" s="78"/>
      <c r="R891" s="79"/>
      <c r="S891" s="79"/>
      <c r="T891" s="79"/>
      <c r="U891" s="79"/>
      <c r="V891" s="79"/>
      <c r="W891" s="79"/>
      <c r="X891" s="80"/>
      <c r="Y891" s="81"/>
      <c r="Z891" s="82"/>
      <c r="AA891" s="82"/>
      <c r="AB891" s="82"/>
      <c r="AC891" s="83"/>
      <c r="AD891" s="78"/>
    </row>
    <row r="892" ht="15.75" customHeight="1">
      <c r="A892" s="89"/>
      <c r="B892" s="89"/>
      <c r="C892" s="89"/>
      <c r="D892" s="90"/>
      <c r="E892" s="88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90"/>
      <c r="Q892" s="88"/>
      <c r="R892" s="89"/>
      <c r="S892" s="89"/>
      <c r="T892" s="89"/>
      <c r="U892" s="89"/>
      <c r="V892" s="89"/>
      <c r="W892" s="89"/>
      <c r="X892" s="90"/>
      <c r="Y892" s="91"/>
      <c r="Z892" s="92"/>
      <c r="AA892" s="92"/>
      <c r="AB892" s="92"/>
      <c r="AC892" s="93"/>
      <c r="AD892" s="88"/>
    </row>
    <row r="893" ht="15.75" customHeight="1">
      <c r="A893" s="108"/>
      <c r="B893" s="108"/>
      <c r="C893" s="108"/>
      <c r="D893" s="191"/>
      <c r="E893" s="78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80"/>
      <c r="Q893" s="78"/>
      <c r="R893" s="79"/>
      <c r="S893" s="79"/>
      <c r="T893" s="79"/>
      <c r="U893" s="79"/>
      <c r="V893" s="79"/>
      <c r="W893" s="79"/>
      <c r="X893" s="80"/>
      <c r="Y893" s="78"/>
      <c r="Z893" s="79"/>
      <c r="AA893" s="79"/>
      <c r="AB893" s="79"/>
      <c r="AC893" s="80"/>
      <c r="AD893" s="78"/>
    </row>
    <row r="894" ht="15.75" customHeight="1">
      <c r="A894" s="89"/>
      <c r="B894" s="89"/>
      <c r="C894" s="89"/>
      <c r="D894" s="90"/>
      <c r="E894" s="88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90"/>
      <c r="Q894" s="88"/>
      <c r="R894" s="89"/>
      <c r="S894" s="89"/>
      <c r="T894" s="89"/>
      <c r="U894" s="89"/>
      <c r="V894" s="89"/>
      <c r="W894" s="89"/>
      <c r="X894" s="90"/>
      <c r="Y894" s="88"/>
      <c r="Z894" s="89"/>
      <c r="AA894" s="89"/>
      <c r="AB894" s="89"/>
      <c r="AC894" s="90"/>
      <c r="AD894" s="88"/>
    </row>
    <row r="895" ht="15.75" customHeight="1">
      <c r="A895" s="108"/>
      <c r="B895" s="108"/>
      <c r="C895" s="108"/>
      <c r="D895" s="191"/>
      <c r="E895" s="78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80"/>
      <c r="Q895" s="78"/>
      <c r="R895" s="79"/>
      <c r="S895" s="79"/>
      <c r="T895" s="79"/>
      <c r="U895" s="79"/>
      <c r="V895" s="79"/>
      <c r="W895" s="79"/>
      <c r="X895" s="80"/>
      <c r="Y895" s="78"/>
      <c r="Z895" s="79"/>
      <c r="AA895" s="79"/>
      <c r="AB895" s="79"/>
      <c r="AC895" s="80"/>
      <c r="AD895" s="78"/>
    </row>
    <row r="896" ht="15.75" customHeight="1">
      <c r="A896" s="89"/>
      <c r="B896" s="89"/>
      <c r="C896" s="89"/>
      <c r="D896" s="90"/>
      <c r="E896" s="88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90"/>
      <c r="Q896" s="88"/>
      <c r="R896" s="89"/>
      <c r="S896" s="89"/>
      <c r="T896" s="89"/>
      <c r="U896" s="89"/>
      <c r="V896" s="89"/>
      <c r="W896" s="89"/>
      <c r="X896" s="90"/>
      <c r="Y896" s="88"/>
      <c r="Z896" s="89"/>
      <c r="AA896" s="89"/>
      <c r="AB896" s="89"/>
      <c r="AC896" s="90"/>
      <c r="AD896" s="88"/>
    </row>
    <row r="897" ht="15.75" customHeight="1">
      <c r="A897" s="108"/>
      <c r="B897" s="108"/>
      <c r="C897" s="108"/>
      <c r="D897" s="191"/>
      <c r="E897" s="78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80"/>
      <c r="Q897" s="78"/>
      <c r="R897" s="79"/>
      <c r="S897" s="79"/>
      <c r="T897" s="79"/>
      <c r="U897" s="79"/>
      <c r="V897" s="79"/>
      <c r="W897" s="79"/>
      <c r="X897" s="80"/>
      <c r="Y897" s="78"/>
      <c r="Z897" s="79"/>
      <c r="AA897" s="79"/>
      <c r="AB897" s="79"/>
      <c r="AC897" s="80"/>
      <c r="AD897" s="78"/>
    </row>
    <row r="898" ht="15.75" customHeight="1">
      <c r="A898" s="89"/>
      <c r="B898" s="89"/>
      <c r="C898" s="89"/>
      <c r="D898" s="90"/>
      <c r="E898" s="88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90"/>
      <c r="Q898" s="88"/>
      <c r="R898" s="89"/>
      <c r="S898" s="89"/>
      <c r="T898" s="89"/>
      <c r="U898" s="89"/>
      <c r="V898" s="89"/>
      <c r="W898" s="89"/>
      <c r="X898" s="90"/>
      <c r="Y898" s="88"/>
      <c r="Z898" s="89"/>
      <c r="AA898" s="89"/>
      <c r="AB898" s="89"/>
      <c r="AC898" s="90"/>
      <c r="AD898" s="88"/>
    </row>
    <row r="899" ht="15.75" customHeight="1">
      <c r="A899" s="108"/>
      <c r="B899" s="108"/>
      <c r="C899" s="108"/>
      <c r="D899" s="191"/>
      <c r="E899" s="78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80"/>
      <c r="Q899" s="78"/>
      <c r="R899" s="79"/>
      <c r="S899" s="79"/>
      <c r="T899" s="79"/>
      <c r="U899" s="79"/>
      <c r="V899" s="79"/>
      <c r="W899" s="79"/>
      <c r="X899" s="80"/>
      <c r="Y899" s="78"/>
      <c r="Z899" s="79"/>
      <c r="AA899" s="79"/>
      <c r="AB899" s="79"/>
      <c r="AC899" s="80"/>
      <c r="AD899" s="78"/>
    </row>
    <row r="900" ht="15.75" customHeight="1">
      <c r="A900" s="89"/>
      <c r="B900" s="89"/>
      <c r="C900" s="89"/>
      <c r="D900" s="90"/>
      <c r="E900" s="88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90"/>
      <c r="Q900" s="88"/>
      <c r="R900" s="89"/>
      <c r="S900" s="89"/>
      <c r="T900" s="89"/>
      <c r="U900" s="89"/>
      <c r="V900" s="89"/>
      <c r="W900" s="89"/>
      <c r="X900" s="90"/>
      <c r="Y900" s="88"/>
      <c r="Z900" s="89"/>
      <c r="AA900" s="89"/>
      <c r="AB900" s="89"/>
      <c r="AC900" s="90"/>
      <c r="AD900" s="88"/>
    </row>
    <row r="901" ht="15.75" customHeight="1">
      <c r="A901" s="108"/>
      <c r="B901" s="108"/>
      <c r="C901" s="108"/>
      <c r="D901" s="191"/>
      <c r="E901" s="78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80"/>
      <c r="Q901" s="78"/>
      <c r="R901" s="79"/>
      <c r="S901" s="79"/>
      <c r="T901" s="79"/>
      <c r="U901" s="79"/>
      <c r="V901" s="79"/>
      <c r="W901" s="79"/>
      <c r="X901" s="80"/>
      <c r="Y901" s="78"/>
      <c r="Z901" s="79"/>
      <c r="AA901" s="79"/>
      <c r="AB901" s="79"/>
      <c r="AC901" s="80"/>
      <c r="AD901" s="78"/>
    </row>
    <row r="902" ht="15.75" customHeight="1">
      <c r="A902" s="89"/>
      <c r="B902" s="89"/>
      <c r="C902" s="89"/>
      <c r="D902" s="90"/>
      <c r="E902" s="88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90"/>
      <c r="Q902" s="88"/>
      <c r="R902" s="89"/>
      <c r="S902" s="89"/>
      <c r="T902" s="89"/>
      <c r="U902" s="89"/>
      <c r="V902" s="89"/>
      <c r="W902" s="89"/>
      <c r="X902" s="90"/>
      <c r="Y902" s="88"/>
      <c r="Z902" s="89"/>
      <c r="AA902" s="89"/>
      <c r="AB902" s="89"/>
      <c r="AC902" s="90"/>
      <c r="AD902" s="88"/>
    </row>
    <row r="903" ht="15.75" customHeight="1">
      <c r="A903" s="108"/>
      <c r="B903" s="108"/>
      <c r="C903" s="108"/>
      <c r="D903" s="191"/>
      <c r="E903" s="78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80"/>
      <c r="Q903" s="78"/>
      <c r="R903" s="79"/>
      <c r="S903" s="79"/>
      <c r="T903" s="79"/>
      <c r="U903" s="79"/>
      <c r="V903" s="79"/>
      <c r="W903" s="79"/>
      <c r="X903" s="80"/>
      <c r="Y903" s="78"/>
      <c r="Z903" s="79"/>
      <c r="AA903" s="79"/>
      <c r="AB903" s="79"/>
      <c r="AC903" s="80"/>
      <c r="AD903" s="78"/>
    </row>
    <row r="904" ht="15.75" customHeight="1">
      <c r="A904" s="89"/>
      <c r="B904" s="89"/>
      <c r="C904" s="89"/>
      <c r="D904" s="90"/>
      <c r="E904" s="88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90"/>
      <c r="Q904" s="88"/>
      <c r="R904" s="89"/>
      <c r="S904" s="89"/>
      <c r="T904" s="89"/>
      <c r="U904" s="89"/>
      <c r="V904" s="89"/>
      <c r="W904" s="89"/>
      <c r="X904" s="90"/>
      <c r="Y904" s="88"/>
      <c r="Z904" s="89"/>
      <c r="AA904" s="89"/>
      <c r="AB904" s="89"/>
      <c r="AC904" s="90"/>
      <c r="AD904" s="88"/>
    </row>
    <row r="905" ht="15.75" customHeight="1">
      <c r="A905" s="108"/>
      <c r="B905" s="108"/>
      <c r="C905" s="108"/>
      <c r="D905" s="191"/>
      <c r="E905" s="78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80"/>
      <c r="Q905" s="78"/>
      <c r="R905" s="79"/>
      <c r="S905" s="79"/>
      <c r="T905" s="79"/>
      <c r="U905" s="79"/>
      <c r="V905" s="79"/>
      <c r="W905" s="79"/>
      <c r="X905" s="80"/>
      <c r="Y905" s="78"/>
      <c r="Z905" s="79"/>
      <c r="AA905" s="79"/>
      <c r="AB905" s="79"/>
      <c r="AC905" s="80"/>
      <c r="AD905" s="78"/>
    </row>
    <row r="906" ht="15.75" customHeight="1">
      <c r="A906" s="89"/>
      <c r="B906" s="89"/>
      <c r="C906" s="89"/>
      <c r="D906" s="90"/>
      <c r="E906" s="88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90"/>
      <c r="Q906" s="88"/>
      <c r="R906" s="89"/>
      <c r="S906" s="89"/>
      <c r="T906" s="89"/>
      <c r="U906" s="89"/>
      <c r="V906" s="89"/>
      <c r="W906" s="89"/>
      <c r="X906" s="90"/>
      <c r="Y906" s="88"/>
      <c r="Z906" s="89"/>
      <c r="AA906" s="89"/>
      <c r="AB906" s="89"/>
      <c r="AC906" s="90"/>
      <c r="AD906" s="88"/>
    </row>
    <row r="907" ht="15.75" customHeight="1">
      <c r="A907" s="108"/>
      <c r="B907" s="108"/>
      <c r="C907" s="108"/>
      <c r="D907" s="191"/>
      <c r="E907" s="78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80"/>
      <c r="Q907" s="78"/>
      <c r="R907" s="79"/>
      <c r="S907" s="79"/>
      <c r="T907" s="79"/>
      <c r="U907" s="79"/>
      <c r="V907" s="79"/>
      <c r="W907" s="79"/>
      <c r="X907" s="80"/>
      <c r="Y907" s="78"/>
      <c r="Z907" s="79"/>
      <c r="AA907" s="79"/>
      <c r="AB907" s="79"/>
      <c r="AC907" s="80"/>
      <c r="AD907" s="78"/>
    </row>
    <row r="908" ht="15.75" customHeight="1">
      <c r="A908" s="89"/>
      <c r="B908" s="89"/>
      <c r="C908" s="89"/>
      <c r="D908" s="90"/>
      <c r="E908" s="88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90"/>
      <c r="Q908" s="88"/>
      <c r="R908" s="89"/>
      <c r="S908" s="89"/>
      <c r="T908" s="89"/>
      <c r="U908" s="89"/>
      <c r="V908" s="89"/>
      <c r="W908" s="89"/>
      <c r="X908" s="90"/>
      <c r="Y908" s="88"/>
      <c r="Z908" s="89"/>
      <c r="AA908" s="89"/>
      <c r="AB908" s="89"/>
      <c r="AC908" s="90"/>
      <c r="AD908" s="88"/>
    </row>
    <row r="909" ht="15.75" customHeight="1">
      <c r="A909" s="108"/>
      <c r="B909" s="108"/>
      <c r="C909" s="108"/>
      <c r="D909" s="191"/>
      <c r="E909" s="78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80"/>
      <c r="Q909" s="78"/>
      <c r="R909" s="79"/>
      <c r="S909" s="79"/>
      <c r="T909" s="79"/>
      <c r="U909" s="79"/>
      <c r="V909" s="79"/>
      <c r="W909" s="79"/>
      <c r="X909" s="80"/>
      <c r="Y909" s="78"/>
      <c r="Z909" s="79"/>
      <c r="AA909" s="79"/>
      <c r="AB909" s="79"/>
      <c r="AC909" s="80"/>
      <c r="AD909" s="78"/>
    </row>
    <row r="910" ht="15.75" customHeight="1">
      <c r="A910" s="89"/>
      <c r="B910" s="89"/>
      <c r="C910" s="89"/>
      <c r="D910" s="90"/>
      <c r="E910" s="88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90"/>
      <c r="Q910" s="88"/>
      <c r="R910" s="89"/>
      <c r="S910" s="89"/>
      <c r="T910" s="89"/>
      <c r="U910" s="89"/>
      <c r="V910" s="89"/>
      <c r="W910" s="89"/>
      <c r="X910" s="90"/>
      <c r="Y910" s="88"/>
      <c r="Z910" s="89"/>
      <c r="AA910" s="89"/>
      <c r="AB910" s="89"/>
      <c r="AC910" s="90"/>
      <c r="AD910" s="88"/>
    </row>
    <row r="911" ht="15.75" customHeight="1">
      <c r="A911" s="108"/>
      <c r="B911" s="108"/>
      <c r="C911" s="108"/>
      <c r="D911" s="191"/>
      <c r="E911" s="78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80"/>
      <c r="Q911" s="78"/>
      <c r="R911" s="79"/>
      <c r="S911" s="79"/>
      <c r="T911" s="79"/>
      <c r="U911" s="79"/>
      <c r="V911" s="79"/>
      <c r="W911" s="79"/>
      <c r="X911" s="80"/>
      <c r="Y911" s="78"/>
      <c r="Z911" s="79"/>
      <c r="AA911" s="79"/>
      <c r="AB911" s="79"/>
      <c r="AC911" s="80"/>
      <c r="AD911" s="78"/>
    </row>
    <row r="912" ht="15.75" customHeight="1">
      <c r="A912" s="89"/>
      <c r="B912" s="89"/>
      <c r="C912" s="89"/>
      <c r="D912" s="90"/>
      <c r="E912" s="88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90"/>
      <c r="Q912" s="88"/>
      <c r="R912" s="89"/>
      <c r="S912" s="89"/>
      <c r="T912" s="89"/>
      <c r="U912" s="89"/>
      <c r="V912" s="89"/>
      <c r="W912" s="89"/>
      <c r="X912" s="90"/>
      <c r="Y912" s="88"/>
      <c r="Z912" s="89"/>
      <c r="AA912" s="89"/>
      <c r="AB912" s="89"/>
      <c r="AC912" s="90"/>
      <c r="AD912" s="88"/>
    </row>
    <row r="913" ht="15.75" customHeight="1">
      <c r="A913" s="108"/>
      <c r="B913" s="108"/>
      <c r="C913" s="108"/>
      <c r="D913" s="191"/>
      <c r="E913" s="78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80"/>
      <c r="Q913" s="78"/>
      <c r="R913" s="79"/>
      <c r="S913" s="79"/>
      <c r="T913" s="79"/>
      <c r="U913" s="79"/>
      <c r="V913" s="79"/>
      <c r="W913" s="79"/>
      <c r="X913" s="80"/>
      <c r="Y913" s="78"/>
      <c r="Z913" s="79"/>
      <c r="AA913" s="79"/>
      <c r="AB913" s="79"/>
      <c r="AC913" s="80"/>
      <c r="AD913" s="78"/>
    </row>
    <row r="914" ht="15.75" customHeight="1">
      <c r="A914" s="89"/>
      <c r="B914" s="89"/>
      <c r="C914" s="89"/>
      <c r="D914" s="90"/>
      <c r="E914" s="88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90"/>
      <c r="Q914" s="88"/>
      <c r="R914" s="89"/>
      <c r="S914" s="89"/>
      <c r="T914" s="89"/>
      <c r="U914" s="89"/>
      <c r="V914" s="89"/>
      <c r="W914" s="89"/>
      <c r="X914" s="90"/>
      <c r="Y914" s="88"/>
      <c r="Z914" s="89"/>
      <c r="AA914" s="89"/>
      <c r="AB914" s="89"/>
      <c r="AC914" s="90"/>
      <c r="AD914" s="88"/>
    </row>
    <row r="915" ht="15.75" customHeight="1">
      <c r="A915" s="108"/>
      <c r="B915" s="108"/>
      <c r="C915" s="108"/>
      <c r="D915" s="191"/>
      <c r="E915" s="78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80"/>
      <c r="Q915" s="78"/>
      <c r="R915" s="79"/>
      <c r="S915" s="79"/>
      <c r="T915" s="79"/>
      <c r="U915" s="79"/>
      <c r="V915" s="79"/>
      <c r="W915" s="79"/>
      <c r="X915" s="80"/>
      <c r="Y915" s="78"/>
      <c r="Z915" s="79"/>
      <c r="AA915" s="79"/>
      <c r="AB915" s="79"/>
      <c r="AC915" s="80"/>
      <c r="AD915" s="78"/>
    </row>
    <row r="916" ht="15.75" customHeight="1">
      <c r="A916" s="89"/>
      <c r="B916" s="89"/>
      <c r="C916" s="89"/>
      <c r="D916" s="90"/>
      <c r="E916" s="88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90"/>
      <c r="Q916" s="88"/>
      <c r="R916" s="89"/>
      <c r="S916" s="89"/>
      <c r="T916" s="89"/>
      <c r="U916" s="89"/>
      <c r="V916" s="89"/>
      <c r="W916" s="89"/>
      <c r="X916" s="90"/>
      <c r="Y916" s="88"/>
      <c r="Z916" s="89"/>
      <c r="AA916" s="89"/>
      <c r="AB916" s="89"/>
      <c r="AC916" s="90"/>
      <c r="AD916" s="88"/>
    </row>
    <row r="917" ht="15.75" customHeight="1">
      <c r="A917" s="108"/>
      <c r="B917" s="108"/>
      <c r="C917" s="108"/>
      <c r="D917" s="191"/>
      <c r="E917" s="78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80"/>
      <c r="Q917" s="78"/>
      <c r="R917" s="79"/>
      <c r="S917" s="79"/>
      <c r="T917" s="79"/>
      <c r="U917" s="79"/>
      <c r="V917" s="79"/>
      <c r="W917" s="79"/>
      <c r="X917" s="80"/>
      <c r="Y917" s="78"/>
      <c r="Z917" s="79"/>
      <c r="AA917" s="79"/>
      <c r="AB917" s="79"/>
      <c r="AC917" s="80"/>
      <c r="AD917" s="78"/>
    </row>
    <row r="918" ht="15.75" customHeight="1">
      <c r="A918" s="89"/>
      <c r="B918" s="89"/>
      <c r="C918" s="89"/>
      <c r="D918" s="90"/>
      <c r="E918" s="88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90"/>
      <c r="Q918" s="88"/>
      <c r="R918" s="89"/>
      <c r="S918" s="89"/>
      <c r="T918" s="89"/>
      <c r="U918" s="89"/>
      <c r="V918" s="89"/>
      <c r="W918" s="89"/>
      <c r="X918" s="90"/>
      <c r="Y918" s="88"/>
      <c r="Z918" s="89"/>
      <c r="AA918" s="89"/>
      <c r="AB918" s="89"/>
      <c r="AC918" s="90"/>
      <c r="AD918" s="88"/>
    </row>
    <row r="919" ht="15.75" customHeight="1">
      <c r="A919" s="108"/>
      <c r="B919" s="108"/>
      <c r="C919" s="108"/>
      <c r="D919" s="191"/>
      <c r="E919" s="78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80"/>
      <c r="Q919" s="78"/>
      <c r="R919" s="79"/>
      <c r="S919" s="79"/>
      <c r="T919" s="79"/>
      <c r="U919" s="79"/>
      <c r="V919" s="79"/>
      <c r="W919" s="79"/>
      <c r="X919" s="80"/>
      <c r="Y919" s="78"/>
      <c r="Z919" s="79"/>
      <c r="AA919" s="79"/>
      <c r="AB919" s="79"/>
      <c r="AC919" s="80"/>
      <c r="AD919" s="78"/>
    </row>
    <row r="920" ht="15.75" customHeight="1">
      <c r="A920" s="89"/>
      <c r="B920" s="89"/>
      <c r="C920" s="89"/>
      <c r="D920" s="90"/>
      <c r="E920" s="88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90"/>
      <c r="Q920" s="88"/>
      <c r="R920" s="89"/>
      <c r="S920" s="89"/>
      <c r="T920" s="89"/>
      <c r="U920" s="89"/>
      <c r="V920" s="89"/>
      <c r="W920" s="89"/>
      <c r="X920" s="90"/>
      <c r="Y920" s="88"/>
      <c r="Z920" s="89"/>
      <c r="AA920" s="89"/>
      <c r="AB920" s="89"/>
      <c r="AC920" s="90"/>
      <c r="AD920" s="88"/>
    </row>
    <row r="921" ht="15.75" customHeight="1">
      <c r="A921" s="108"/>
      <c r="B921" s="108"/>
      <c r="C921" s="108"/>
      <c r="D921" s="191"/>
      <c r="E921" s="78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80"/>
      <c r="Q921" s="78"/>
      <c r="R921" s="79"/>
      <c r="S921" s="79"/>
      <c r="T921" s="79"/>
      <c r="U921" s="79"/>
      <c r="V921" s="79"/>
      <c r="W921" s="79"/>
      <c r="X921" s="80"/>
      <c r="Y921" s="78"/>
      <c r="Z921" s="79"/>
      <c r="AA921" s="79"/>
      <c r="AB921" s="79"/>
      <c r="AC921" s="80"/>
      <c r="AD921" s="78"/>
    </row>
    <row r="922" ht="15.75" customHeight="1">
      <c r="A922" s="89"/>
      <c r="B922" s="89"/>
      <c r="C922" s="89"/>
      <c r="D922" s="90"/>
      <c r="E922" s="88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90"/>
      <c r="Q922" s="88"/>
      <c r="R922" s="89"/>
      <c r="S922" s="89"/>
      <c r="T922" s="89"/>
      <c r="U922" s="89"/>
      <c r="V922" s="89"/>
      <c r="W922" s="89"/>
      <c r="X922" s="90"/>
      <c r="Y922" s="88"/>
      <c r="Z922" s="89"/>
      <c r="AA922" s="89"/>
      <c r="AB922" s="89"/>
      <c r="AC922" s="90"/>
      <c r="AD922" s="88"/>
    </row>
    <row r="923" ht="15.75" customHeight="1">
      <c r="A923" s="108"/>
      <c r="B923" s="108"/>
      <c r="C923" s="108"/>
      <c r="D923" s="191"/>
      <c r="E923" s="78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80"/>
      <c r="Q923" s="78"/>
      <c r="R923" s="79"/>
      <c r="S923" s="79"/>
      <c r="T923" s="79"/>
      <c r="U923" s="79"/>
      <c r="V923" s="79"/>
      <c r="W923" s="79"/>
      <c r="X923" s="80"/>
      <c r="Y923" s="78"/>
      <c r="Z923" s="79"/>
      <c r="AA923" s="79"/>
      <c r="AB923" s="79"/>
      <c r="AC923" s="80"/>
      <c r="AD923" s="78"/>
    </row>
    <row r="924" ht="15.75" customHeight="1">
      <c r="A924" s="89"/>
      <c r="B924" s="89"/>
      <c r="C924" s="89"/>
      <c r="D924" s="90"/>
      <c r="E924" s="88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90"/>
      <c r="Q924" s="88"/>
      <c r="R924" s="89"/>
      <c r="S924" s="89"/>
      <c r="T924" s="89"/>
      <c r="U924" s="89"/>
      <c r="V924" s="89"/>
      <c r="W924" s="89"/>
      <c r="X924" s="90"/>
      <c r="Y924" s="88"/>
      <c r="Z924" s="89"/>
      <c r="AA924" s="89"/>
      <c r="AB924" s="89"/>
      <c r="AC924" s="90"/>
      <c r="AD924" s="88"/>
    </row>
    <row r="925" ht="15.75" customHeight="1">
      <c r="A925" s="108"/>
      <c r="B925" s="108"/>
      <c r="C925" s="108"/>
      <c r="D925" s="191"/>
      <c r="E925" s="78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80"/>
      <c r="Q925" s="78"/>
      <c r="R925" s="79"/>
      <c r="S925" s="79"/>
      <c r="T925" s="79"/>
      <c r="U925" s="79"/>
      <c r="V925" s="79"/>
      <c r="W925" s="79"/>
      <c r="X925" s="80"/>
      <c r="Y925" s="78"/>
      <c r="Z925" s="79"/>
      <c r="AA925" s="79"/>
      <c r="AB925" s="79"/>
      <c r="AC925" s="80"/>
      <c r="AD925" s="78"/>
    </row>
    <row r="926" ht="15.75" customHeight="1">
      <c r="A926" s="89"/>
      <c r="B926" s="89"/>
      <c r="C926" s="89"/>
      <c r="D926" s="90"/>
      <c r="E926" s="88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90"/>
      <c r="Q926" s="88"/>
      <c r="R926" s="89"/>
      <c r="S926" s="89"/>
      <c r="T926" s="89"/>
      <c r="U926" s="89"/>
      <c r="V926" s="89"/>
      <c r="W926" s="89"/>
      <c r="X926" s="90"/>
      <c r="Y926" s="88"/>
      <c r="Z926" s="89"/>
      <c r="AA926" s="89"/>
      <c r="AB926" s="89"/>
      <c r="AC926" s="90"/>
      <c r="AD926" s="88"/>
    </row>
    <row r="927" ht="15.75" customHeight="1">
      <c r="A927" s="108"/>
      <c r="B927" s="108"/>
      <c r="C927" s="108"/>
      <c r="D927" s="191"/>
      <c r="E927" s="78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80"/>
      <c r="Q927" s="78"/>
      <c r="R927" s="79"/>
      <c r="S927" s="79"/>
      <c r="T927" s="79"/>
      <c r="U927" s="79"/>
      <c r="V927" s="79"/>
      <c r="W927" s="79"/>
      <c r="X927" s="80"/>
      <c r="Y927" s="78"/>
      <c r="Z927" s="79"/>
      <c r="AA927" s="79"/>
      <c r="AB927" s="79"/>
      <c r="AC927" s="80"/>
      <c r="AD927" s="78"/>
    </row>
    <row r="928" ht="15.75" customHeight="1">
      <c r="A928" s="89"/>
      <c r="B928" s="89"/>
      <c r="C928" s="89"/>
      <c r="D928" s="90"/>
      <c r="E928" s="88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90"/>
      <c r="Q928" s="88"/>
      <c r="R928" s="89"/>
      <c r="S928" s="89"/>
      <c r="T928" s="89"/>
      <c r="U928" s="89"/>
      <c r="V928" s="89"/>
      <c r="W928" s="89"/>
      <c r="X928" s="90"/>
      <c r="Y928" s="88"/>
      <c r="Z928" s="89"/>
      <c r="AA928" s="89"/>
      <c r="AB928" s="89"/>
      <c r="AC928" s="90"/>
      <c r="AD928" s="88"/>
    </row>
    <row r="929" ht="15.75" customHeight="1">
      <c r="A929" s="108"/>
      <c r="B929" s="108"/>
      <c r="C929" s="108"/>
      <c r="D929" s="191"/>
      <c r="E929" s="78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80"/>
      <c r="Q929" s="78"/>
      <c r="R929" s="79"/>
      <c r="S929" s="79"/>
      <c r="T929" s="79"/>
      <c r="U929" s="79"/>
      <c r="V929" s="79"/>
      <c r="W929" s="79"/>
      <c r="X929" s="80"/>
      <c r="Y929" s="78"/>
      <c r="Z929" s="79"/>
      <c r="AA929" s="79"/>
      <c r="AB929" s="79"/>
      <c r="AC929" s="80"/>
      <c r="AD929" s="78"/>
    </row>
    <row r="930" ht="15.75" customHeight="1">
      <c r="A930" s="89"/>
      <c r="B930" s="89"/>
      <c r="C930" s="89"/>
      <c r="D930" s="90"/>
      <c r="E930" s="88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90"/>
      <c r="Q930" s="88"/>
      <c r="R930" s="89"/>
      <c r="S930" s="89"/>
      <c r="T930" s="89"/>
      <c r="U930" s="89"/>
      <c r="V930" s="89"/>
      <c r="W930" s="89"/>
      <c r="X930" s="90"/>
      <c r="Y930" s="88"/>
      <c r="Z930" s="89"/>
      <c r="AA930" s="89"/>
      <c r="AB930" s="89"/>
      <c r="AC930" s="90"/>
      <c r="AD930" s="88"/>
    </row>
    <row r="931" ht="15.75" customHeight="1">
      <c r="A931" s="108"/>
      <c r="B931" s="108"/>
      <c r="C931" s="108"/>
      <c r="D931" s="191"/>
      <c r="E931" s="78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80"/>
      <c r="Q931" s="78"/>
      <c r="R931" s="79"/>
      <c r="S931" s="79"/>
      <c r="T931" s="79"/>
      <c r="U931" s="79"/>
      <c r="V931" s="79"/>
      <c r="W931" s="79"/>
      <c r="X931" s="80"/>
      <c r="Y931" s="78"/>
      <c r="Z931" s="79"/>
      <c r="AA931" s="79"/>
      <c r="AB931" s="79"/>
      <c r="AC931" s="80"/>
      <c r="AD931" s="78"/>
    </row>
  </sheetData>
  <customSheetViews>
    <customSheetView guid="{69F00490-06D2-4830-BBAB-85F01D2112F8}" filter="1" showAutoFilter="1">
      <autoFilter ref="$A$1:$D$732"/>
      <extLst>
        <ext uri="GoogleSheetsCustomDataVersion1">
          <go:sheetsCustomData xmlns:go="http://customooxmlschemas.google.com/" filterViewId="1201078194"/>
        </ext>
      </extLst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8.0"/>
    <col customWidth="1" min="6" max="6" width="7.57"/>
    <col customWidth="1" min="7" max="7" width="6.43"/>
    <col customWidth="1" min="8" max="8" width="7.86"/>
    <col customWidth="1" min="9" max="9" width="7.0"/>
    <col customWidth="1" min="10" max="10" width="10.43"/>
    <col customWidth="1" min="11" max="11" width="6.57"/>
    <col customWidth="1" min="12" max="12" width="8.71"/>
    <col customWidth="1" min="13" max="13" width="10.14"/>
    <col customWidth="1" min="14" max="14" width="7.0"/>
    <col customWidth="1" min="15" max="15" width="6.86"/>
    <col customWidth="1" min="16" max="16" width="7.0"/>
    <col customWidth="1" min="17" max="17" width="10.86"/>
    <col customWidth="1" min="18" max="18" width="10.57"/>
    <col customWidth="1" min="19" max="19" width="8.57"/>
    <col customWidth="1" min="20" max="20" width="7.14"/>
    <col customWidth="1" min="21" max="21" width="6.0"/>
    <col customWidth="1" min="22" max="23" width="6.29"/>
    <col customWidth="1" min="24" max="24" width="9.0"/>
    <col customWidth="1" min="25" max="25" width="8.86"/>
    <col customWidth="1" min="26" max="26" width="7.86"/>
    <col customWidth="1" min="27" max="27" width="12.29"/>
    <col customWidth="1" min="28" max="28" width="9.14"/>
    <col customWidth="1" min="30" max="30" width="30.0"/>
  </cols>
  <sheetData>
    <row r="1">
      <c r="A1" s="56"/>
      <c r="B1" s="57" t="s">
        <v>17</v>
      </c>
      <c r="C1" s="58" t="s">
        <v>2</v>
      </c>
      <c r="D1" s="59" t="s">
        <v>3</v>
      </c>
      <c r="E1" s="60" t="s">
        <v>4</v>
      </c>
      <c r="F1" s="56" t="s">
        <v>5</v>
      </c>
      <c r="G1" s="61" t="s">
        <v>7</v>
      </c>
      <c r="H1" s="56" t="s">
        <v>8</v>
      </c>
      <c r="I1" s="56" t="s">
        <v>9</v>
      </c>
      <c r="J1" s="56" t="s">
        <v>27</v>
      </c>
      <c r="K1" s="56" t="s">
        <v>10</v>
      </c>
      <c r="L1" s="56" t="s">
        <v>26</v>
      </c>
      <c r="M1" s="56" t="s">
        <v>29</v>
      </c>
      <c r="N1" s="56" t="s">
        <v>23</v>
      </c>
      <c r="O1" s="56" t="s">
        <v>30</v>
      </c>
      <c r="P1" s="62" t="s">
        <v>15</v>
      </c>
      <c r="Q1" s="60" t="s">
        <v>16</v>
      </c>
      <c r="R1" s="56" t="s">
        <v>18</v>
      </c>
      <c r="S1" s="56" t="s">
        <v>6</v>
      </c>
      <c r="T1" s="56" t="s">
        <v>19</v>
      </c>
      <c r="U1" s="56" t="s">
        <v>20</v>
      </c>
      <c r="V1" s="56" t="s">
        <v>21</v>
      </c>
      <c r="W1" s="56" t="s">
        <v>22</v>
      </c>
      <c r="X1" s="62" t="s">
        <v>31</v>
      </c>
      <c r="Y1" s="60" t="s">
        <v>32</v>
      </c>
      <c r="Z1" s="56" t="s">
        <v>33</v>
      </c>
      <c r="AA1" s="56" t="s">
        <v>34</v>
      </c>
      <c r="AB1" s="56" t="s">
        <v>35</v>
      </c>
      <c r="AC1" s="62" t="s">
        <v>36</v>
      </c>
      <c r="AD1" s="60" t="s">
        <v>37</v>
      </c>
    </row>
    <row r="2">
      <c r="A2" s="8" t="s">
        <v>60</v>
      </c>
      <c r="B2" s="64">
        <v>44927.0</v>
      </c>
      <c r="C2" s="65">
        <v>0.375</v>
      </c>
      <c r="D2" s="66">
        <v>0.5</v>
      </c>
      <c r="E2" s="67">
        <v>34.6</v>
      </c>
      <c r="F2" s="68">
        <v>22.8</v>
      </c>
      <c r="G2" s="68">
        <v>28.0</v>
      </c>
      <c r="H2" s="68">
        <v>26.2</v>
      </c>
      <c r="I2" s="68">
        <v>0.7</v>
      </c>
      <c r="J2" s="68" t="s">
        <v>56</v>
      </c>
      <c r="K2" s="68">
        <v>28.4</v>
      </c>
      <c r="L2" s="68">
        <v>0.0</v>
      </c>
      <c r="M2" s="68"/>
      <c r="N2" s="68">
        <v>74.8</v>
      </c>
      <c r="O2" s="68"/>
      <c r="P2" s="69"/>
      <c r="Q2" s="133">
        <f>E4</f>
        <v>33.2</v>
      </c>
      <c r="R2" s="134">
        <f>F2</f>
        <v>22.8</v>
      </c>
      <c r="S2" s="22">
        <f>(Q2+R2)/2</f>
        <v>28</v>
      </c>
      <c r="T2" s="134">
        <f>IF(H2="","",6.1078*(10^(((7.5*H2)/(237.3+H2)))))</f>
        <v>34.01068335</v>
      </c>
      <c r="U2" s="103">
        <f>IF(T2="","",T2-(0.8*(G2-H2)))</f>
        <v>32.57068335</v>
      </c>
      <c r="V2" s="134">
        <f>IF(G2="","",6.1078*(10^(((7.5*G2)/(237.3+G2)))))</f>
        <v>37.79562539</v>
      </c>
      <c r="W2" s="134">
        <f>IF(V2="","",(U2/V2)*100)</f>
        <v>86.17580212</v>
      </c>
      <c r="X2" s="135">
        <f>79.58+0-74.8</f>
        <v>4.78</v>
      </c>
      <c r="Y2" s="70"/>
      <c r="Z2" s="71">
        <v>1.0</v>
      </c>
      <c r="AA2" s="71">
        <v>1.0</v>
      </c>
      <c r="AB2" s="71">
        <v>2.0</v>
      </c>
      <c r="AC2" s="72">
        <v>2.0</v>
      </c>
      <c r="AD2" s="73" t="s">
        <v>316</v>
      </c>
    </row>
    <row r="3" ht="18.0" customHeight="1">
      <c r="A3" s="4" t="s">
        <v>60</v>
      </c>
      <c r="B3" s="29">
        <v>44927.0</v>
      </c>
      <c r="C3" s="3">
        <v>0.625</v>
      </c>
      <c r="D3" s="74">
        <v>0.75</v>
      </c>
      <c r="E3" s="75"/>
      <c r="F3" s="76"/>
      <c r="G3" s="76"/>
      <c r="H3" s="76"/>
      <c r="I3" s="76"/>
      <c r="J3" s="76"/>
      <c r="K3" s="76"/>
      <c r="L3" s="76"/>
      <c r="M3" s="76"/>
      <c r="N3" s="76"/>
      <c r="O3" s="76"/>
      <c r="P3" s="77"/>
      <c r="Q3" s="78"/>
      <c r="R3" s="79"/>
      <c r="S3" s="79"/>
      <c r="T3" s="79"/>
      <c r="U3" s="103"/>
      <c r="V3" s="79"/>
      <c r="W3" s="79"/>
      <c r="X3" s="80"/>
      <c r="Y3" s="81"/>
      <c r="Z3" s="82"/>
      <c r="AA3" s="82"/>
      <c r="AB3" s="82"/>
      <c r="AC3" s="83"/>
      <c r="AD3" s="78"/>
    </row>
    <row r="4">
      <c r="A4" s="8" t="s">
        <v>64</v>
      </c>
      <c r="B4" s="64">
        <v>44928.0</v>
      </c>
      <c r="C4" s="10">
        <v>0.375</v>
      </c>
      <c r="D4" s="84">
        <v>0.5</v>
      </c>
      <c r="E4" s="85">
        <v>33.2</v>
      </c>
      <c r="F4" s="86">
        <v>23.2</v>
      </c>
      <c r="G4" s="86">
        <v>28.8</v>
      </c>
      <c r="H4" s="86">
        <v>26.6</v>
      </c>
      <c r="I4" s="86">
        <v>3.2</v>
      </c>
      <c r="J4" s="86" t="s">
        <v>81</v>
      </c>
      <c r="K4" s="86">
        <v>28.2</v>
      </c>
      <c r="L4" s="86">
        <v>1.5</v>
      </c>
      <c r="M4" s="86"/>
      <c r="N4" s="86">
        <v>71.8</v>
      </c>
      <c r="O4" s="86"/>
      <c r="P4" s="87"/>
      <c r="Q4" s="133">
        <f>T35</f>
        <v>35.23385461</v>
      </c>
      <c r="R4" s="134">
        <f t="shared" ref="R4:R6" si="1">F4</f>
        <v>23.2</v>
      </c>
      <c r="S4" s="22">
        <f>(Q4+R4)/2</f>
        <v>29.2169273</v>
      </c>
      <c r="T4" s="134">
        <f>IF(H4="","",6.1078*(10^(((7.5*H4)/(237.3+H4)))))</f>
        <v>34.82194116</v>
      </c>
      <c r="U4" s="103">
        <f t="shared" ref="U4:U14" si="2">IF(T4="","",T4-(0.8*(G4-H4)))</f>
        <v>33.06194116</v>
      </c>
      <c r="V4" s="134">
        <f>IF(G4="","",6.1078*(10^(((7.5*G4)/(237.3+G4)))))</f>
        <v>39.59220806</v>
      </c>
      <c r="W4" s="134">
        <f>IF(V4="","",(U4/V4)*100)</f>
        <v>83.5061816</v>
      </c>
      <c r="X4" s="135">
        <f>N2+L4-N4</f>
        <v>4.5</v>
      </c>
      <c r="Y4" s="91"/>
      <c r="Z4" s="92">
        <v>1.0</v>
      </c>
      <c r="AA4" s="92">
        <v>1.0</v>
      </c>
      <c r="AB4" s="92">
        <v>1.0</v>
      </c>
      <c r="AC4" s="93">
        <v>2.0</v>
      </c>
      <c r="AD4" s="88" t="s">
        <v>313</v>
      </c>
    </row>
    <row r="5">
      <c r="A5" s="4" t="s">
        <v>64</v>
      </c>
      <c r="B5" s="29">
        <v>44928.0</v>
      </c>
      <c r="C5" s="3">
        <v>0.625</v>
      </c>
      <c r="D5" s="74">
        <v>0.75</v>
      </c>
      <c r="E5" s="75">
        <v>33.4</v>
      </c>
      <c r="F5" s="76"/>
      <c r="G5" s="76">
        <v>27.2</v>
      </c>
      <c r="H5" s="76">
        <v>25.8</v>
      </c>
      <c r="I5" s="76">
        <v>1.9</v>
      </c>
      <c r="J5" s="76" t="s">
        <v>61</v>
      </c>
      <c r="K5" s="76">
        <v>28.0</v>
      </c>
      <c r="L5" s="76"/>
      <c r="M5" s="76"/>
      <c r="N5" s="76"/>
      <c r="O5" s="76"/>
      <c r="P5" s="77"/>
      <c r="Q5" s="78"/>
      <c r="R5" s="134" t="str">
        <f t="shared" si="1"/>
        <v/>
      </c>
      <c r="S5" s="22"/>
      <c r="T5" s="164">
        <f>IF(H5="","",6.1078*(10^(((7.5*H5)/(237.3+H5)))))</f>
        <v>33.21594473</v>
      </c>
      <c r="U5" s="134">
        <f t="shared" si="2"/>
        <v>32.09594473</v>
      </c>
      <c r="V5" s="134">
        <f>IF(G5="","",6.1078*(10^(((7.5*G5)/(237.3+G5)))))</f>
        <v>36.07043238</v>
      </c>
      <c r="W5" s="134">
        <f>IF(V5="","",(U5/V5)*100)</f>
        <v>88.9813141</v>
      </c>
      <c r="X5" s="135"/>
      <c r="Y5" s="81"/>
      <c r="Z5" s="82">
        <v>2.0</v>
      </c>
      <c r="AA5" s="82">
        <v>1.0</v>
      </c>
      <c r="AB5" s="82">
        <v>1.0</v>
      </c>
      <c r="AC5" s="83">
        <v>3.0</v>
      </c>
      <c r="AD5" s="78" t="s">
        <v>319</v>
      </c>
    </row>
    <row r="6">
      <c r="A6" s="8" t="s">
        <v>68</v>
      </c>
      <c r="B6" s="9">
        <v>44929.0</v>
      </c>
      <c r="C6" s="10">
        <v>0.375</v>
      </c>
      <c r="D6" s="84">
        <v>0.5</v>
      </c>
      <c r="E6" s="85">
        <v>34.2</v>
      </c>
      <c r="F6" s="86">
        <v>22.4</v>
      </c>
      <c r="G6" s="86">
        <v>28.6</v>
      </c>
      <c r="H6" s="86">
        <v>26.4</v>
      </c>
      <c r="I6" s="86">
        <v>1.8</v>
      </c>
      <c r="J6" s="86" t="s">
        <v>81</v>
      </c>
      <c r="K6" s="86">
        <v>28.1</v>
      </c>
      <c r="L6" s="86">
        <v>21.25</v>
      </c>
      <c r="M6" s="86"/>
      <c r="N6" s="86">
        <v>85.92</v>
      </c>
      <c r="O6" s="86"/>
      <c r="P6" s="87"/>
      <c r="Q6" s="133">
        <f>T37</f>
        <v>30.92802314</v>
      </c>
      <c r="R6" s="134">
        <f t="shared" si="1"/>
        <v>22.4</v>
      </c>
      <c r="S6" s="22">
        <f>(Q6+R6)/2</f>
        <v>26.66401157</v>
      </c>
      <c r="T6" s="134">
        <f t="shared" ref="T6:T14" si="3">IF(H6="","",6.1078*(10^(((7.5*H6)/(237.3+H6)))))</f>
        <v>34.41422945</v>
      </c>
      <c r="U6" s="103">
        <f t="shared" si="2"/>
        <v>32.65422945</v>
      </c>
      <c r="V6" s="134">
        <f t="shared" ref="V6:V14" si="4">IF(G6="","",6.1078*(10^(((7.5*G6)/(237.3+G6)))))</f>
        <v>39.13623594</v>
      </c>
      <c r="W6" s="134">
        <f t="shared" ref="W6:W14" si="5">IF(V6="","",(U6/V6)*100)</f>
        <v>83.43732775</v>
      </c>
      <c r="X6" s="135">
        <f>N4+L6-N6</f>
        <v>7.13</v>
      </c>
      <c r="Y6" s="91"/>
      <c r="Z6" s="92">
        <v>1.0</v>
      </c>
      <c r="AA6" s="92">
        <v>1.0</v>
      </c>
      <c r="AB6" s="92">
        <v>2.0</v>
      </c>
      <c r="AC6" s="93">
        <v>2.0</v>
      </c>
      <c r="AD6" s="88" t="s">
        <v>320</v>
      </c>
    </row>
    <row r="7">
      <c r="A7" s="4" t="s">
        <v>68</v>
      </c>
      <c r="B7" s="29">
        <v>44929.0</v>
      </c>
      <c r="C7" s="3">
        <v>0.625</v>
      </c>
      <c r="D7" s="74">
        <v>0.75</v>
      </c>
      <c r="E7" s="75">
        <v>32.8</v>
      </c>
      <c r="F7" s="76"/>
      <c r="G7" s="76">
        <v>29.6</v>
      </c>
      <c r="H7" s="76">
        <v>27.4</v>
      </c>
      <c r="I7" s="76">
        <v>0.6</v>
      </c>
      <c r="J7" s="76" t="s">
        <v>78</v>
      </c>
      <c r="K7" s="76">
        <v>24.5</v>
      </c>
      <c r="L7" s="76"/>
      <c r="M7" s="76"/>
      <c r="N7" s="76"/>
      <c r="O7" s="76"/>
      <c r="P7" s="77"/>
      <c r="Q7" s="78"/>
      <c r="R7" s="79"/>
      <c r="S7" s="79"/>
      <c r="T7" s="134">
        <f t="shared" si="3"/>
        <v>36.49517019</v>
      </c>
      <c r="U7" s="103">
        <f t="shared" si="2"/>
        <v>34.73517019</v>
      </c>
      <c r="V7" s="134">
        <f t="shared" si="4"/>
        <v>41.46264535</v>
      </c>
      <c r="W7" s="134">
        <f t="shared" si="5"/>
        <v>83.77461181</v>
      </c>
      <c r="X7" s="80"/>
      <c r="Y7" s="81"/>
      <c r="Z7" s="82">
        <v>1.0</v>
      </c>
      <c r="AA7" s="82">
        <v>1.0</v>
      </c>
      <c r="AB7" s="82">
        <v>1.0</v>
      </c>
      <c r="AC7" s="83">
        <v>2.0</v>
      </c>
      <c r="AD7" s="78" t="s">
        <v>321</v>
      </c>
    </row>
    <row r="8">
      <c r="A8" s="8" t="s">
        <v>38</v>
      </c>
      <c r="B8" s="9">
        <v>44930.0</v>
      </c>
      <c r="C8" s="10">
        <v>0.375</v>
      </c>
      <c r="D8" s="84">
        <v>0.5</v>
      </c>
      <c r="E8" s="85">
        <v>32.8</v>
      </c>
      <c r="F8" s="86">
        <v>22.6</v>
      </c>
      <c r="G8" s="86">
        <v>28.8</v>
      </c>
      <c r="H8" s="86">
        <v>26.8</v>
      </c>
      <c r="I8" s="86">
        <v>1.1</v>
      </c>
      <c r="J8" s="86" t="s">
        <v>81</v>
      </c>
      <c r="K8" s="86">
        <v>26.8</v>
      </c>
      <c r="L8" s="86">
        <v>2.25</v>
      </c>
      <c r="M8" s="86"/>
      <c r="N8" s="86">
        <v>82.33</v>
      </c>
      <c r="O8" s="86"/>
      <c r="P8" s="87"/>
      <c r="Q8" s="26"/>
      <c r="R8" s="134">
        <f>F8</f>
        <v>22.6</v>
      </c>
      <c r="S8" s="22">
        <f>(Q8+R8)/2</f>
        <v>11.3</v>
      </c>
      <c r="T8" s="134">
        <f t="shared" si="3"/>
        <v>35.23385461</v>
      </c>
      <c r="U8" s="103">
        <f t="shared" si="2"/>
        <v>33.63385461</v>
      </c>
      <c r="V8" s="134">
        <f t="shared" si="4"/>
        <v>39.59220806</v>
      </c>
      <c r="W8" s="134">
        <f t="shared" si="5"/>
        <v>84.9506917</v>
      </c>
      <c r="X8" s="135">
        <f>N6+L8-N8</f>
        <v>5.84</v>
      </c>
      <c r="Y8" s="91"/>
      <c r="Z8" s="92">
        <v>1.0</v>
      </c>
      <c r="AA8" s="92">
        <v>1.0</v>
      </c>
      <c r="AB8" s="92">
        <v>1.0</v>
      </c>
      <c r="AC8" s="93">
        <v>2.0</v>
      </c>
      <c r="AD8" s="88" t="s">
        <v>319</v>
      </c>
    </row>
    <row r="9">
      <c r="A9" s="4" t="s">
        <v>38</v>
      </c>
      <c r="B9" s="55">
        <v>44930.0</v>
      </c>
      <c r="C9" s="3">
        <v>0.625</v>
      </c>
      <c r="D9" s="74">
        <v>0.75</v>
      </c>
      <c r="E9" s="75">
        <v>33.0</v>
      </c>
      <c r="F9" s="76"/>
      <c r="G9" s="76">
        <v>33.6</v>
      </c>
      <c r="H9" s="76">
        <v>28.8</v>
      </c>
      <c r="I9" s="76">
        <v>1.2</v>
      </c>
      <c r="J9" s="76" t="s">
        <v>81</v>
      </c>
      <c r="K9" s="76">
        <v>29.2</v>
      </c>
      <c r="L9" s="76"/>
      <c r="M9" s="76"/>
      <c r="N9" s="76"/>
      <c r="O9" s="76"/>
      <c r="P9" s="77"/>
      <c r="Q9" s="78"/>
      <c r="R9" s="79"/>
      <c r="S9" s="79"/>
      <c r="T9" s="134">
        <f t="shared" si="3"/>
        <v>39.59220806</v>
      </c>
      <c r="U9" s="103">
        <f t="shared" si="2"/>
        <v>35.75220806</v>
      </c>
      <c r="V9" s="134">
        <f t="shared" si="4"/>
        <v>52.01365417</v>
      </c>
      <c r="W9" s="134">
        <f t="shared" si="5"/>
        <v>68.73619751</v>
      </c>
      <c r="X9" s="80"/>
      <c r="Y9" s="81"/>
      <c r="Z9" s="82">
        <v>1.0</v>
      </c>
      <c r="AA9" s="82">
        <v>1.0</v>
      </c>
      <c r="AB9" s="82">
        <v>3.0</v>
      </c>
      <c r="AC9" s="83">
        <v>2.0</v>
      </c>
      <c r="AD9" s="78" t="s">
        <v>317</v>
      </c>
    </row>
    <row r="10">
      <c r="A10" s="8" t="s">
        <v>48</v>
      </c>
      <c r="B10" s="9">
        <v>44931.0</v>
      </c>
      <c r="C10" s="10">
        <v>0.375</v>
      </c>
      <c r="D10" s="84">
        <v>0.5</v>
      </c>
      <c r="E10" s="85">
        <v>33.4</v>
      </c>
      <c r="F10" s="86">
        <v>22.8</v>
      </c>
      <c r="G10" s="86">
        <v>29.0</v>
      </c>
      <c r="H10" s="86">
        <v>26.2</v>
      </c>
      <c r="I10" s="86">
        <v>2.9</v>
      </c>
      <c r="J10" s="86" t="s">
        <v>81</v>
      </c>
      <c r="K10" s="86">
        <v>27.7</v>
      </c>
      <c r="L10" s="86">
        <v>0.0</v>
      </c>
      <c r="M10" s="86"/>
      <c r="N10" s="86">
        <v>77.64</v>
      </c>
      <c r="O10" s="86"/>
      <c r="P10" s="87"/>
      <c r="Q10" s="133"/>
      <c r="R10" s="134">
        <f>F10</f>
        <v>22.8</v>
      </c>
      <c r="S10" s="22">
        <f>(Q10+R10)/2</f>
        <v>11.4</v>
      </c>
      <c r="T10" s="134">
        <f t="shared" si="3"/>
        <v>34.01068335</v>
      </c>
      <c r="U10" s="103">
        <f t="shared" si="2"/>
        <v>31.77068335</v>
      </c>
      <c r="V10" s="134">
        <f t="shared" si="4"/>
        <v>40.05279577</v>
      </c>
      <c r="W10" s="134">
        <f t="shared" si="5"/>
        <v>79.3220117</v>
      </c>
      <c r="X10" s="135">
        <f>N8+L10-N10</f>
        <v>4.69</v>
      </c>
      <c r="Y10" s="91"/>
      <c r="Z10" s="92">
        <v>1.0</v>
      </c>
      <c r="AA10" s="92">
        <v>1.0</v>
      </c>
      <c r="AB10" s="92">
        <v>1.0</v>
      </c>
      <c r="AC10" s="93">
        <v>2.0</v>
      </c>
      <c r="AD10" s="88" t="s">
        <v>322</v>
      </c>
    </row>
    <row r="11">
      <c r="A11" s="4" t="s">
        <v>48</v>
      </c>
      <c r="B11" s="29">
        <v>44931.0</v>
      </c>
      <c r="C11" s="3">
        <v>0.625</v>
      </c>
      <c r="D11" s="74">
        <v>0.75</v>
      </c>
      <c r="E11" s="75">
        <v>34.0</v>
      </c>
      <c r="F11" s="76"/>
      <c r="G11" s="76">
        <v>33.0</v>
      </c>
      <c r="H11" s="76">
        <v>29.0</v>
      </c>
      <c r="I11" s="76">
        <v>0.7</v>
      </c>
      <c r="J11" s="76" t="s">
        <v>79</v>
      </c>
      <c r="K11" s="76">
        <v>28.7</v>
      </c>
      <c r="L11" s="76"/>
      <c r="M11" s="76"/>
      <c r="N11" s="76"/>
      <c r="O11" s="76"/>
      <c r="P11" s="77"/>
      <c r="Q11" s="78"/>
      <c r="R11" s="79"/>
      <c r="S11" s="79"/>
      <c r="T11" s="134">
        <f t="shared" si="3"/>
        <v>40.05279577</v>
      </c>
      <c r="U11" s="103">
        <f t="shared" si="2"/>
        <v>36.85279577</v>
      </c>
      <c r="V11" s="134">
        <f t="shared" si="4"/>
        <v>50.29607399</v>
      </c>
      <c r="W11" s="134">
        <f t="shared" si="5"/>
        <v>73.27171457</v>
      </c>
      <c r="X11" s="80"/>
      <c r="Y11" s="81"/>
      <c r="Z11" s="82">
        <v>1.0</v>
      </c>
      <c r="AA11" s="82">
        <v>1.0</v>
      </c>
      <c r="AB11" s="82">
        <v>1.0</v>
      </c>
      <c r="AC11" s="83">
        <v>3.0</v>
      </c>
      <c r="AD11" s="78" t="s">
        <v>320</v>
      </c>
    </row>
    <row r="12">
      <c r="A12" s="8" t="s">
        <v>53</v>
      </c>
      <c r="B12" s="9">
        <v>44932.0</v>
      </c>
      <c r="C12" s="10">
        <v>0.375</v>
      </c>
      <c r="D12" s="84">
        <v>0.5</v>
      </c>
      <c r="E12" s="85">
        <v>34.0</v>
      </c>
      <c r="F12" s="86">
        <v>22.6</v>
      </c>
      <c r="G12" s="86">
        <v>28.4</v>
      </c>
      <c r="H12" s="86">
        <v>25.8</v>
      </c>
      <c r="I12" s="86">
        <v>1.3</v>
      </c>
      <c r="J12" s="86" t="s">
        <v>81</v>
      </c>
      <c r="K12" s="86">
        <v>27.3</v>
      </c>
      <c r="L12" s="86">
        <v>0.75</v>
      </c>
      <c r="M12" s="86"/>
      <c r="N12" s="86">
        <v>73.14</v>
      </c>
      <c r="O12" s="86"/>
      <c r="P12" s="87"/>
      <c r="Q12" s="133">
        <f>E14</f>
        <v>34.4</v>
      </c>
      <c r="R12" s="134">
        <f>F12</f>
        <v>22.6</v>
      </c>
      <c r="S12" s="22">
        <f>(Q12+R12)/2</f>
        <v>28.5</v>
      </c>
      <c r="T12" s="134">
        <f t="shared" si="3"/>
        <v>33.21594473</v>
      </c>
      <c r="U12" s="103">
        <f t="shared" si="2"/>
        <v>31.13594473</v>
      </c>
      <c r="V12" s="134">
        <f t="shared" si="4"/>
        <v>38.68484051</v>
      </c>
      <c r="W12" s="134">
        <f t="shared" si="5"/>
        <v>80.48616545</v>
      </c>
      <c r="X12" s="135">
        <f>N10+L12-N12</f>
        <v>5.25</v>
      </c>
      <c r="Y12" s="91"/>
      <c r="Z12" s="92">
        <v>1.0</v>
      </c>
      <c r="AA12" s="92">
        <v>1.0</v>
      </c>
      <c r="AB12" s="92">
        <v>2.0</v>
      </c>
      <c r="AC12" s="93">
        <v>2.0</v>
      </c>
      <c r="AD12" s="88" t="s">
        <v>289</v>
      </c>
    </row>
    <row r="13">
      <c r="A13" s="4" t="s">
        <v>53</v>
      </c>
      <c r="B13" s="29">
        <v>44932.0</v>
      </c>
      <c r="C13" s="3">
        <v>0.625</v>
      </c>
      <c r="D13" s="74">
        <v>0.75</v>
      </c>
      <c r="E13" s="75">
        <v>34.0</v>
      </c>
      <c r="F13" s="76"/>
      <c r="G13" s="76">
        <v>33.2</v>
      </c>
      <c r="H13" s="76">
        <v>27.8</v>
      </c>
      <c r="I13" s="76">
        <v>0.7</v>
      </c>
      <c r="J13" s="76" t="s">
        <v>79</v>
      </c>
      <c r="K13" s="76"/>
      <c r="L13" s="76"/>
      <c r="M13" s="76"/>
      <c r="N13" s="76"/>
      <c r="O13" s="76"/>
      <c r="P13" s="77"/>
      <c r="Q13" s="78"/>
      <c r="R13" s="79"/>
      <c r="S13" s="79"/>
      <c r="T13" s="134">
        <f t="shared" si="3"/>
        <v>37.3577292</v>
      </c>
      <c r="U13" s="103">
        <f t="shared" si="2"/>
        <v>33.0377292</v>
      </c>
      <c r="V13" s="134">
        <f t="shared" si="4"/>
        <v>50.86304633</v>
      </c>
      <c r="W13" s="134">
        <f t="shared" si="5"/>
        <v>64.95428722</v>
      </c>
      <c r="X13" s="80"/>
      <c r="Y13" s="81"/>
      <c r="Z13" s="82">
        <v>1.0</v>
      </c>
      <c r="AA13" s="82">
        <v>1.0</v>
      </c>
      <c r="AB13" s="82">
        <v>2.0</v>
      </c>
      <c r="AC13" s="83">
        <v>2.0</v>
      </c>
      <c r="AD13" s="78" t="s">
        <v>320</v>
      </c>
    </row>
    <row r="14">
      <c r="A14" s="8" t="s">
        <v>58</v>
      </c>
      <c r="B14" s="9">
        <v>44933.0</v>
      </c>
      <c r="C14" s="10">
        <v>0.375</v>
      </c>
      <c r="D14" s="84">
        <v>0.5</v>
      </c>
      <c r="E14" s="85">
        <v>34.4</v>
      </c>
      <c r="F14" s="86">
        <v>22.8</v>
      </c>
      <c r="G14" s="86">
        <v>28.2</v>
      </c>
      <c r="H14" s="86">
        <v>26.6</v>
      </c>
      <c r="I14" s="86">
        <v>1.5</v>
      </c>
      <c r="J14" s="86" t="s">
        <v>81</v>
      </c>
      <c r="K14" s="86">
        <v>28.3</v>
      </c>
      <c r="L14" s="86">
        <v>0.0</v>
      </c>
      <c r="M14" s="86"/>
      <c r="N14" s="86">
        <v>68.68</v>
      </c>
      <c r="O14" s="86"/>
      <c r="P14" s="87"/>
      <c r="Q14" s="133">
        <f>E16</f>
        <v>34.4</v>
      </c>
      <c r="R14" s="134">
        <f>F14</f>
        <v>22.8</v>
      </c>
      <c r="S14" s="22">
        <f>(Q14+R14)/2</f>
        <v>28.6</v>
      </c>
      <c r="T14" s="134">
        <f t="shared" si="3"/>
        <v>34.82194116</v>
      </c>
      <c r="U14" s="103">
        <f t="shared" si="2"/>
        <v>33.54194116</v>
      </c>
      <c r="V14" s="134">
        <f t="shared" si="4"/>
        <v>38.23798312</v>
      </c>
      <c r="W14" s="134">
        <f t="shared" si="5"/>
        <v>87.71890782</v>
      </c>
      <c r="X14" s="135">
        <f>N12+L14-N14</f>
        <v>4.46</v>
      </c>
      <c r="Y14" s="91"/>
      <c r="Z14" s="92">
        <v>1.0</v>
      </c>
      <c r="AA14" s="92">
        <v>1.0</v>
      </c>
      <c r="AB14" s="92">
        <v>2.0</v>
      </c>
      <c r="AC14" s="93">
        <v>2.0</v>
      </c>
      <c r="AD14" s="88" t="s">
        <v>322</v>
      </c>
    </row>
    <row r="15">
      <c r="A15" s="4" t="s">
        <v>58</v>
      </c>
      <c r="B15" s="29">
        <v>44933.0</v>
      </c>
      <c r="C15" s="3">
        <v>0.625</v>
      </c>
      <c r="D15" s="74">
        <v>0.75</v>
      </c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7"/>
      <c r="Q15" s="78"/>
      <c r="R15" s="79"/>
      <c r="S15" s="79"/>
      <c r="T15" s="79"/>
      <c r="U15" s="103"/>
      <c r="V15" s="79"/>
      <c r="W15" s="79"/>
      <c r="X15" s="80"/>
      <c r="Y15" s="81"/>
      <c r="Z15" s="82"/>
      <c r="AA15" s="82"/>
      <c r="AB15" s="82"/>
      <c r="AC15" s="83"/>
      <c r="AD15" s="78"/>
    </row>
    <row r="16">
      <c r="A16" s="8" t="s">
        <v>60</v>
      </c>
      <c r="B16" s="9">
        <v>44934.0</v>
      </c>
      <c r="C16" s="10">
        <v>0.375</v>
      </c>
      <c r="D16" s="84">
        <v>0.5</v>
      </c>
      <c r="E16" s="85">
        <v>34.4</v>
      </c>
      <c r="F16" s="86">
        <v>23.6</v>
      </c>
      <c r="G16" s="86">
        <v>29.2</v>
      </c>
      <c r="H16" s="86">
        <v>26.8</v>
      </c>
      <c r="I16" s="86">
        <v>2.8</v>
      </c>
      <c r="J16" s="86" t="s">
        <v>81</v>
      </c>
      <c r="K16" s="86">
        <v>28.8</v>
      </c>
      <c r="L16" s="86">
        <v>0.0</v>
      </c>
      <c r="M16" s="86"/>
      <c r="N16" s="86">
        <v>61.86</v>
      </c>
      <c r="O16" s="86">
        <v>79.16</v>
      </c>
      <c r="P16" s="87"/>
      <c r="Q16" s="133">
        <f>E18</f>
        <v>34</v>
      </c>
      <c r="R16" s="134">
        <f>F16</f>
        <v>23.6</v>
      </c>
      <c r="S16" s="22">
        <f>(Q16+R16)/2</f>
        <v>28.8</v>
      </c>
      <c r="T16" s="134">
        <f>IF(H16="","",6.1078*(10^(((7.5*H16)/(237.3+H16)))))</f>
        <v>35.23385461</v>
      </c>
      <c r="U16" s="103">
        <f>IF(T16="","",T16-(0.8*(G16-H16)))</f>
        <v>33.31385461</v>
      </c>
      <c r="V16" s="134">
        <f>IF(G16="","",6.1078*(10^(((7.5*G16)/(237.3+G16)))))</f>
        <v>40.51803823</v>
      </c>
      <c r="W16" s="134">
        <f>IF(V16="","",(U16/V16)*100)</f>
        <v>82.21981138</v>
      </c>
      <c r="X16" s="135">
        <f>N14+L16-N16</f>
        <v>6.82</v>
      </c>
      <c r="Y16" s="91"/>
      <c r="Z16" s="92">
        <v>1.0</v>
      </c>
      <c r="AA16" s="92">
        <v>1.0</v>
      </c>
      <c r="AB16" s="92">
        <v>1.0</v>
      </c>
      <c r="AC16" s="93">
        <v>2.0</v>
      </c>
      <c r="AD16" s="88" t="s">
        <v>322</v>
      </c>
    </row>
    <row r="17">
      <c r="A17" s="4" t="s">
        <v>60</v>
      </c>
      <c r="B17" s="29">
        <v>44934.0</v>
      </c>
      <c r="C17" s="3">
        <v>0.625</v>
      </c>
      <c r="D17" s="74">
        <v>0.75</v>
      </c>
      <c r="E17" s="75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7"/>
      <c r="Q17" s="78"/>
      <c r="R17" s="79"/>
      <c r="S17" s="79"/>
      <c r="T17" s="79"/>
      <c r="U17" s="103"/>
      <c r="V17" s="79"/>
      <c r="W17" s="79"/>
      <c r="X17" s="80"/>
      <c r="Y17" s="81"/>
      <c r="Z17" s="82"/>
      <c r="AA17" s="82"/>
      <c r="AB17" s="82"/>
      <c r="AC17" s="83"/>
      <c r="AD17" s="78"/>
    </row>
    <row r="18">
      <c r="A18" s="8" t="s">
        <v>64</v>
      </c>
      <c r="B18" s="9">
        <v>44935.0</v>
      </c>
      <c r="C18" s="10">
        <v>0.375</v>
      </c>
      <c r="D18" s="84">
        <v>0.5</v>
      </c>
      <c r="E18" s="85">
        <v>34.0</v>
      </c>
      <c r="F18" s="86">
        <v>22.4</v>
      </c>
      <c r="G18" s="86">
        <v>29.2</v>
      </c>
      <c r="H18" s="86">
        <v>26.8</v>
      </c>
      <c r="I18" s="86">
        <v>1.5</v>
      </c>
      <c r="J18" s="86" t="s">
        <v>61</v>
      </c>
      <c r="K18" s="86">
        <v>27.0</v>
      </c>
      <c r="L18" s="86">
        <v>0.0</v>
      </c>
      <c r="M18" s="86"/>
      <c r="N18" s="86">
        <v>77.16</v>
      </c>
      <c r="O18" s="86"/>
      <c r="P18" s="87"/>
      <c r="Q18" s="133">
        <f>E20</f>
        <v>33.2</v>
      </c>
      <c r="R18" s="134">
        <f>F18</f>
        <v>22.4</v>
      </c>
      <c r="S18" s="22">
        <f>(Q18+R18)/2</f>
        <v>27.8</v>
      </c>
      <c r="T18" s="134">
        <f t="shared" ref="T18:T28" si="6">IF(H18="","",6.1078*(10^(((7.5*H18)/(237.3+H18)))))</f>
        <v>35.23385461</v>
      </c>
      <c r="U18" s="103">
        <f t="shared" ref="U18:U28" si="7">IF(T18="","",T18-(0.8*(G18-H18)))</f>
        <v>33.31385461</v>
      </c>
      <c r="V18" s="134">
        <f t="shared" ref="V18:V28" si="8">IF(G18="","",6.1078*(10^(((7.5*G18)/(237.3+G18)))))</f>
        <v>40.51803823</v>
      </c>
      <c r="W18" s="134">
        <f t="shared" ref="W18:W28" si="9">IF(V18="","",(U18/V18)*100)</f>
        <v>82.21981138</v>
      </c>
      <c r="X18" s="135">
        <f>O16+L18-N18</f>
        <v>2</v>
      </c>
      <c r="Y18" s="91"/>
      <c r="Z18" s="92">
        <v>1.0</v>
      </c>
      <c r="AA18" s="92">
        <v>1.0</v>
      </c>
      <c r="AB18" s="92">
        <v>2.0</v>
      </c>
      <c r="AC18" s="93">
        <v>2.0</v>
      </c>
      <c r="AD18" s="88" t="s">
        <v>313</v>
      </c>
    </row>
    <row r="19">
      <c r="A19" s="4" t="s">
        <v>64</v>
      </c>
      <c r="B19" s="29">
        <v>44935.0</v>
      </c>
      <c r="C19" s="3">
        <v>0.625</v>
      </c>
      <c r="D19" s="74">
        <v>0.75</v>
      </c>
      <c r="E19" s="75">
        <v>33.2</v>
      </c>
      <c r="F19" s="76"/>
      <c r="G19" s="76">
        <v>32.0</v>
      </c>
      <c r="H19" s="76">
        <v>26.8</v>
      </c>
      <c r="I19" s="76">
        <v>5.2</v>
      </c>
      <c r="J19" s="86" t="s">
        <v>81</v>
      </c>
      <c r="K19" s="76">
        <v>25.5</v>
      </c>
      <c r="L19" s="76"/>
      <c r="M19" s="76"/>
      <c r="N19" s="76"/>
      <c r="O19" s="76"/>
      <c r="P19" s="77"/>
      <c r="Q19" s="78"/>
      <c r="R19" s="79"/>
      <c r="S19" s="79"/>
      <c r="T19" s="134">
        <f t="shared" si="6"/>
        <v>35.23385461</v>
      </c>
      <c r="U19" s="103">
        <f t="shared" si="7"/>
        <v>31.07385461</v>
      </c>
      <c r="V19" s="134">
        <f t="shared" si="8"/>
        <v>47.54274065</v>
      </c>
      <c r="W19" s="134">
        <f t="shared" si="9"/>
        <v>65.35983029</v>
      </c>
      <c r="X19" s="80"/>
      <c r="Y19" s="81"/>
      <c r="Z19" s="82">
        <v>2.0</v>
      </c>
      <c r="AA19" s="82">
        <v>1.0</v>
      </c>
      <c r="AB19" s="82">
        <v>1.0</v>
      </c>
      <c r="AC19" s="83">
        <v>2.0</v>
      </c>
      <c r="AD19" s="78" t="s">
        <v>317</v>
      </c>
    </row>
    <row r="20">
      <c r="A20" s="8" t="s">
        <v>68</v>
      </c>
      <c r="B20" s="9">
        <v>44936.0</v>
      </c>
      <c r="C20" s="10">
        <v>0.375</v>
      </c>
      <c r="D20" s="84">
        <v>0.5</v>
      </c>
      <c r="E20" s="85">
        <v>33.2</v>
      </c>
      <c r="F20" s="86">
        <v>23.0</v>
      </c>
      <c r="G20" s="86">
        <v>28.0</v>
      </c>
      <c r="H20" s="86">
        <v>26.0</v>
      </c>
      <c r="I20" s="86">
        <v>2.1</v>
      </c>
      <c r="J20" s="86" t="s">
        <v>61</v>
      </c>
      <c r="K20" s="86">
        <v>25.5</v>
      </c>
      <c r="L20" s="86">
        <v>0.0</v>
      </c>
      <c r="M20" s="86"/>
      <c r="N20" s="86">
        <v>71.36</v>
      </c>
      <c r="O20" s="86"/>
      <c r="P20" s="87"/>
      <c r="Q20" s="133">
        <f>E22</f>
        <v>32.6</v>
      </c>
      <c r="R20" s="134">
        <f>F20</f>
        <v>23</v>
      </c>
      <c r="S20" s="22">
        <f>(Q20+R20)/2</f>
        <v>27.8</v>
      </c>
      <c r="T20" s="134">
        <f t="shared" si="6"/>
        <v>33.61126698</v>
      </c>
      <c r="U20" s="103">
        <f t="shared" si="7"/>
        <v>32.01126698</v>
      </c>
      <c r="V20" s="134">
        <f t="shared" si="8"/>
        <v>37.79562539</v>
      </c>
      <c r="W20" s="134">
        <f t="shared" si="9"/>
        <v>84.69569335</v>
      </c>
      <c r="X20" s="135">
        <f>N18+L20-N20</f>
        <v>5.8</v>
      </c>
      <c r="Y20" s="91"/>
      <c r="Z20" s="92">
        <v>1.0</v>
      </c>
      <c r="AA20" s="92">
        <v>1.0</v>
      </c>
      <c r="AB20" s="92">
        <v>1.0</v>
      </c>
      <c r="AC20" s="93">
        <v>2.0</v>
      </c>
      <c r="AD20" s="88" t="s">
        <v>315</v>
      </c>
    </row>
    <row r="21" ht="15.75" customHeight="1">
      <c r="A21" s="4" t="s">
        <v>68</v>
      </c>
      <c r="B21" s="29">
        <v>44936.0</v>
      </c>
      <c r="C21" s="3">
        <v>0.625</v>
      </c>
      <c r="D21" s="74">
        <v>0.75</v>
      </c>
      <c r="E21" s="75">
        <v>32.4</v>
      </c>
      <c r="F21" s="76"/>
      <c r="G21" s="76">
        <v>31.2</v>
      </c>
      <c r="H21" s="76">
        <v>27.6</v>
      </c>
      <c r="I21" s="76">
        <v>2.6</v>
      </c>
      <c r="J21" s="76" t="s">
        <v>81</v>
      </c>
      <c r="K21" s="76">
        <v>26.0</v>
      </c>
      <c r="L21" s="76"/>
      <c r="M21" s="76"/>
      <c r="N21" s="76"/>
      <c r="O21" s="76"/>
      <c r="P21" s="77"/>
      <c r="Q21" s="78"/>
      <c r="R21" s="79"/>
      <c r="S21" s="79"/>
      <c r="T21" s="134">
        <f t="shared" si="6"/>
        <v>36.92425667</v>
      </c>
      <c r="U21" s="103">
        <f t="shared" si="7"/>
        <v>34.04425667</v>
      </c>
      <c r="V21" s="134">
        <f t="shared" si="8"/>
        <v>45.43527778</v>
      </c>
      <c r="W21" s="134">
        <f t="shared" si="9"/>
        <v>74.9291263</v>
      </c>
      <c r="X21" s="80"/>
      <c r="Y21" s="81"/>
      <c r="Z21" s="82">
        <v>1.0</v>
      </c>
      <c r="AA21" s="82">
        <v>1.0</v>
      </c>
      <c r="AB21" s="82">
        <v>2.0</v>
      </c>
      <c r="AC21" s="83">
        <v>2.0</v>
      </c>
      <c r="AD21" s="78" t="s">
        <v>321</v>
      </c>
    </row>
    <row r="22" ht="15.75" customHeight="1">
      <c r="A22" s="8" t="s">
        <v>38</v>
      </c>
      <c r="B22" s="9">
        <v>44937.0</v>
      </c>
      <c r="C22" s="10">
        <v>0.375</v>
      </c>
      <c r="D22" s="84">
        <v>0.5</v>
      </c>
      <c r="E22" s="85">
        <v>32.6</v>
      </c>
      <c r="F22" s="86">
        <v>22.6</v>
      </c>
      <c r="G22" s="86">
        <v>29.2</v>
      </c>
      <c r="H22" s="86">
        <v>26.6</v>
      </c>
      <c r="I22" s="86">
        <v>2.3</v>
      </c>
      <c r="J22" s="86" t="s">
        <v>81</v>
      </c>
      <c r="K22" s="86">
        <v>28.2</v>
      </c>
      <c r="L22" s="86">
        <v>0.0</v>
      </c>
      <c r="M22" s="86"/>
      <c r="N22" s="86">
        <v>65.7</v>
      </c>
      <c r="O22" s="86"/>
      <c r="P22" s="87"/>
      <c r="Q22" s="133">
        <f>E24</f>
        <v>34.4</v>
      </c>
      <c r="R22" s="134">
        <f>F22</f>
        <v>22.6</v>
      </c>
      <c r="S22" s="22">
        <f>(Q22+R22)/2</f>
        <v>28.5</v>
      </c>
      <c r="T22" s="134">
        <f t="shared" si="6"/>
        <v>34.82194116</v>
      </c>
      <c r="U22" s="103">
        <f t="shared" si="7"/>
        <v>32.74194116</v>
      </c>
      <c r="V22" s="134">
        <f t="shared" si="8"/>
        <v>40.51803823</v>
      </c>
      <c r="W22" s="134">
        <f t="shared" si="9"/>
        <v>80.80830809</v>
      </c>
      <c r="X22" s="135">
        <f>N20+L22-N22</f>
        <v>5.66</v>
      </c>
      <c r="Y22" s="91"/>
      <c r="Z22" s="92">
        <v>1.0</v>
      </c>
      <c r="AA22" s="92">
        <v>1.0</v>
      </c>
      <c r="AB22" s="92">
        <v>1.0</v>
      </c>
      <c r="AC22" s="93">
        <v>2.0</v>
      </c>
      <c r="AD22" s="88" t="s">
        <v>313</v>
      </c>
    </row>
    <row r="23" ht="15.75" customHeight="1">
      <c r="A23" s="4" t="s">
        <v>38</v>
      </c>
      <c r="B23" s="29">
        <v>44937.0</v>
      </c>
      <c r="C23" s="3">
        <v>0.625</v>
      </c>
      <c r="D23" s="74">
        <v>0.75</v>
      </c>
      <c r="E23" s="75">
        <v>33.4</v>
      </c>
      <c r="F23" s="76"/>
      <c r="G23" s="76">
        <v>33.0</v>
      </c>
      <c r="H23" s="76">
        <v>27.8</v>
      </c>
      <c r="I23" s="76">
        <v>1.2</v>
      </c>
      <c r="J23" s="76" t="s">
        <v>54</v>
      </c>
      <c r="K23" s="76">
        <v>28.2</v>
      </c>
      <c r="L23" s="76"/>
      <c r="M23" s="76"/>
      <c r="N23" s="76"/>
      <c r="O23" s="76"/>
      <c r="P23" s="77"/>
      <c r="Q23" s="78"/>
      <c r="R23" s="79"/>
      <c r="S23" s="79"/>
      <c r="T23" s="134">
        <f t="shared" si="6"/>
        <v>37.3577292</v>
      </c>
      <c r="U23" s="103">
        <f t="shared" si="7"/>
        <v>33.1977292</v>
      </c>
      <c r="V23" s="134">
        <f t="shared" si="8"/>
        <v>50.29607399</v>
      </c>
      <c r="W23" s="134">
        <f t="shared" si="9"/>
        <v>66.00461342</v>
      </c>
      <c r="X23" s="80"/>
      <c r="Y23" s="81"/>
      <c r="Z23" s="82">
        <v>1.0</v>
      </c>
      <c r="AA23" s="82">
        <v>1.0</v>
      </c>
      <c r="AB23" s="82">
        <v>3.0</v>
      </c>
      <c r="AC23" s="83">
        <v>2.0</v>
      </c>
      <c r="AD23" s="78" t="s">
        <v>317</v>
      </c>
    </row>
    <row r="24" ht="15.75" customHeight="1">
      <c r="A24" s="8" t="s">
        <v>48</v>
      </c>
      <c r="B24" s="9">
        <v>44938.0</v>
      </c>
      <c r="C24" s="10">
        <v>0.375</v>
      </c>
      <c r="D24" s="84">
        <v>0.5</v>
      </c>
      <c r="E24" s="85">
        <v>34.4</v>
      </c>
      <c r="F24" s="86">
        <v>23.0</v>
      </c>
      <c r="G24" s="86">
        <v>28.6</v>
      </c>
      <c r="H24" s="86">
        <v>26.0</v>
      </c>
      <c r="I24" s="86">
        <v>1.9</v>
      </c>
      <c r="J24" s="86" t="s">
        <v>81</v>
      </c>
      <c r="K24" s="86">
        <v>27.6</v>
      </c>
      <c r="L24" s="86">
        <v>1.75</v>
      </c>
      <c r="M24" s="86"/>
      <c r="N24" s="86">
        <v>63.0</v>
      </c>
      <c r="O24" s="86"/>
      <c r="P24" s="87"/>
      <c r="Q24" s="133">
        <f>E26</f>
        <v>32.8</v>
      </c>
      <c r="R24" s="134">
        <f>F24</f>
        <v>23</v>
      </c>
      <c r="S24" s="22">
        <f>(Q24+R24)/2</f>
        <v>27.9</v>
      </c>
      <c r="T24" s="134">
        <f t="shared" si="6"/>
        <v>33.61126698</v>
      </c>
      <c r="U24" s="103">
        <f t="shared" si="7"/>
        <v>31.53126698</v>
      </c>
      <c r="V24" s="134">
        <f t="shared" si="8"/>
        <v>39.13623594</v>
      </c>
      <c r="W24" s="134">
        <f t="shared" si="9"/>
        <v>80.56796017</v>
      </c>
      <c r="X24" s="135">
        <f>N22+L24-N24</f>
        <v>4.45</v>
      </c>
      <c r="Y24" s="91"/>
      <c r="Z24" s="92">
        <v>1.0</v>
      </c>
      <c r="AA24" s="92">
        <v>1.0</v>
      </c>
      <c r="AB24" s="92">
        <v>1.0</v>
      </c>
      <c r="AC24" s="93">
        <v>2.0</v>
      </c>
      <c r="AD24" s="88" t="s">
        <v>289</v>
      </c>
    </row>
    <row r="25" ht="15.75" customHeight="1">
      <c r="A25" s="4" t="s">
        <v>48</v>
      </c>
      <c r="B25" s="29">
        <v>44938.0</v>
      </c>
      <c r="C25" s="3">
        <v>0.625</v>
      </c>
      <c r="D25" s="74">
        <v>0.75</v>
      </c>
      <c r="E25" s="75">
        <v>32.8</v>
      </c>
      <c r="F25" s="76"/>
      <c r="G25" s="76">
        <v>26.2</v>
      </c>
      <c r="H25" s="76">
        <v>25.6</v>
      </c>
      <c r="I25" s="76">
        <v>0.2</v>
      </c>
      <c r="J25" s="76" t="s">
        <v>81</v>
      </c>
      <c r="K25" s="76">
        <v>25.4</v>
      </c>
      <c r="L25" s="76"/>
      <c r="M25" s="76"/>
      <c r="N25" s="76"/>
      <c r="O25" s="76"/>
      <c r="P25" s="77"/>
      <c r="Q25" s="78"/>
      <c r="R25" s="79"/>
      <c r="S25" s="79"/>
      <c r="T25" s="134">
        <f t="shared" si="6"/>
        <v>32.82468122</v>
      </c>
      <c r="U25" s="103">
        <f t="shared" si="7"/>
        <v>32.34468122</v>
      </c>
      <c r="V25" s="134">
        <f t="shared" si="8"/>
        <v>34.01068335</v>
      </c>
      <c r="W25" s="134">
        <f t="shared" si="9"/>
        <v>95.10153291</v>
      </c>
      <c r="X25" s="80"/>
      <c r="Y25" s="81"/>
      <c r="Z25" s="82">
        <v>1.0</v>
      </c>
      <c r="AA25" s="82">
        <v>1.0</v>
      </c>
      <c r="AB25" s="82">
        <v>2.0</v>
      </c>
      <c r="AC25" s="83">
        <v>2.0</v>
      </c>
      <c r="AD25" s="78" t="s">
        <v>321</v>
      </c>
    </row>
    <row r="26" ht="15.75" customHeight="1">
      <c r="A26" s="8" t="s">
        <v>53</v>
      </c>
      <c r="B26" s="9">
        <v>44939.0</v>
      </c>
      <c r="C26" s="10">
        <v>0.375</v>
      </c>
      <c r="D26" s="84">
        <v>0.5</v>
      </c>
      <c r="E26" s="85">
        <v>32.8</v>
      </c>
      <c r="F26" s="86">
        <v>25.1</v>
      </c>
      <c r="G26" s="86">
        <v>28.0</v>
      </c>
      <c r="H26" s="86">
        <v>26.4</v>
      </c>
      <c r="I26" s="86">
        <v>1.7</v>
      </c>
      <c r="J26" s="86" t="s">
        <v>81</v>
      </c>
      <c r="K26" s="86">
        <v>27.8</v>
      </c>
      <c r="L26" s="86">
        <v>5.75</v>
      </c>
      <c r="M26" s="86"/>
      <c r="N26" s="86">
        <v>62.02</v>
      </c>
      <c r="O26" s="86"/>
      <c r="P26" s="87"/>
      <c r="Q26" s="133">
        <f>E28</f>
        <v>32.4</v>
      </c>
      <c r="R26" s="134">
        <f>F26</f>
        <v>25.1</v>
      </c>
      <c r="S26" s="22">
        <f>(Q26+R26)/2</f>
        <v>28.75</v>
      </c>
      <c r="T26" s="134">
        <f t="shared" si="6"/>
        <v>34.41422945</v>
      </c>
      <c r="U26" s="103">
        <f t="shared" si="7"/>
        <v>33.13422945</v>
      </c>
      <c r="V26" s="134">
        <f t="shared" si="8"/>
        <v>37.79562539</v>
      </c>
      <c r="W26" s="134">
        <f t="shared" si="9"/>
        <v>87.66683738</v>
      </c>
      <c r="X26" s="135">
        <f>N24+L26-N26</f>
        <v>6.73</v>
      </c>
      <c r="Y26" s="91"/>
      <c r="Z26" s="92">
        <v>1.0</v>
      </c>
      <c r="AA26" s="92">
        <v>1.0</v>
      </c>
      <c r="AB26" s="92">
        <v>3.0</v>
      </c>
      <c r="AC26" s="93">
        <v>2.0</v>
      </c>
      <c r="AD26" s="88" t="s">
        <v>292</v>
      </c>
    </row>
    <row r="27" ht="15.75" customHeight="1">
      <c r="A27" s="4" t="s">
        <v>53</v>
      </c>
      <c r="B27" s="29">
        <v>44939.0</v>
      </c>
      <c r="C27" s="3">
        <v>0.625</v>
      </c>
      <c r="D27" s="74">
        <v>0.75</v>
      </c>
      <c r="E27" s="75">
        <v>32.6</v>
      </c>
      <c r="F27" s="76"/>
      <c r="G27" s="76">
        <v>28.8</v>
      </c>
      <c r="H27" s="76">
        <v>26.8</v>
      </c>
      <c r="I27" s="76">
        <v>1.0</v>
      </c>
      <c r="J27" s="76" t="s">
        <v>61</v>
      </c>
      <c r="K27" s="76">
        <v>23.8</v>
      </c>
      <c r="L27" s="76"/>
      <c r="M27" s="76"/>
      <c r="N27" s="76"/>
      <c r="O27" s="76"/>
      <c r="P27" s="77"/>
      <c r="Q27" s="78"/>
      <c r="R27" s="79"/>
      <c r="S27" s="79"/>
      <c r="T27" s="134">
        <f t="shared" si="6"/>
        <v>35.23385461</v>
      </c>
      <c r="U27" s="103">
        <f t="shared" si="7"/>
        <v>33.63385461</v>
      </c>
      <c r="V27" s="134">
        <f t="shared" si="8"/>
        <v>39.59220806</v>
      </c>
      <c r="W27" s="134">
        <f t="shared" si="9"/>
        <v>84.9506917</v>
      </c>
      <c r="X27" s="80"/>
      <c r="Y27" s="81"/>
      <c r="Z27" s="82">
        <v>1.0</v>
      </c>
      <c r="AA27" s="82">
        <v>1.0</v>
      </c>
      <c r="AB27" s="82">
        <v>1.0</v>
      </c>
      <c r="AC27" s="83">
        <v>3.0</v>
      </c>
      <c r="AD27" s="78" t="s">
        <v>317</v>
      </c>
    </row>
    <row r="28" ht="15.75" customHeight="1">
      <c r="A28" s="8" t="s">
        <v>58</v>
      </c>
      <c r="B28" s="9">
        <v>44940.0</v>
      </c>
      <c r="C28" s="10">
        <v>0.375</v>
      </c>
      <c r="D28" s="84">
        <v>0.5</v>
      </c>
      <c r="E28" s="85">
        <v>32.4</v>
      </c>
      <c r="F28" s="86">
        <v>22.2</v>
      </c>
      <c r="G28" s="86">
        <v>28.4</v>
      </c>
      <c r="H28" s="86">
        <v>26.4</v>
      </c>
      <c r="I28" s="86">
        <v>3.1</v>
      </c>
      <c r="J28" s="86" t="s">
        <v>54</v>
      </c>
      <c r="K28" s="86">
        <v>24.2</v>
      </c>
      <c r="L28" s="86">
        <v>7.75</v>
      </c>
      <c r="M28" s="86"/>
      <c r="N28" s="86">
        <v>67.0</v>
      </c>
      <c r="O28" s="86"/>
      <c r="P28" s="87"/>
      <c r="Q28" s="133">
        <f>E30</f>
        <v>34.6</v>
      </c>
      <c r="R28" s="134">
        <f>F28</f>
        <v>22.2</v>
      </c>
      <c r="S28" s="22">
        <f>(Q28+R28)/2</f>
        <v>28.4</v>
      </c>
      <c r="T28" s="134">
        <f t="shared" si="6"/>
        <v>34.41422945</v>
      </c>
      <c r="U28" s="103">
        <f t="shared" si="7"/>
        <v>32.81422945</v>
      </c>
      <c r="V28" s="134">
        <f t="shared" si="8"/>
        <v>38.68484051</v>
      </c>
      <c r="W28" s="134">
        <f t="shared" si="9"/>
        <v>84.82451788</v>
      </c>
      <c r="X28" s="135">
        <f>N26+L28-N28</f>
        <v>2.77</v>
      </c>
      <c r="Y28" s="91"/>
      <c r="Z28" s="92">
        <v>1.0</v>
      </c>
      <c r="AA28" s="92">
        <v>1.0</v>
      </c>
      <c r="AB28" s="92">
        <v>2.0</v>
      </c>
      <c r="AC28" s="93">
        <v>2.0</v>
      </c>
      <c r="AD28" s="88" t="s">
        <v>321</v>
      </c>
    </row>
    <row r="29" ht="15.75" customHeight="1">
      <c r="A29" s="4" t="s">
        <v>58</v>
      </c>
      <c r="B29" s="29">
        <v>44940.0</v>
      </c>
      <c r="C29" s="3">
        <v>0.625</v>
      </c>
      <c r="D29" s="74">
        <v>0.75</v>
      </c>
      <c r="E29" s="75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78"/>
      <c r="R29" s="79"/>
      <c r="S29" s="79"/>
      <c r="T29" s="79"/>
      <c r="U29" s="103"/>
      <c r="V29" s="79"/>
      <c r="W29" s="79"/>
      <c r="X29" s="80"/>
      <c r="Y29" s="81"/>
      <c r="Z29" s="82"/>
      <c r="AA29" s="82"/>
      <c r="AB29" s="82"/>
      <c r="AC29" s="83"/>
      <c r="AD29" s="78"/>
    </row>
    <row r="30" ht="15.75" customHeight="1">
      <c r="A30" s="8" t="s">
        <v>60</v>
      </c>
      <c r="B30" s="9">
        <v>44941.0</v>
      </c>
      <c r="C30" s="10">
        <v>0.375</v>
      </c>
      <c r="D30" s="84">
        <v>0.5</v>
      </c>
      <c r="E30" s="85">
        <v>34.6</v>
      </c>
      <c r="F30" s="86">
        <v>22.2</v>
      </c>
      <c r="G30" s="86">
        <v>23.4</v>
      </c>
      <c r="H30" s="86">
        <v>23.0</v>
      </c>
      <c r="I30" s="86">
        <v>0.1</v>
      </c>
      <c r="J30" s="86" t="s">
        <v>78</v>
      </c>
      <c r="K30" s="86">
        <v>27.6</v>
      </c>
      <c r="L30" s="86">
        <v>7.25</v>
      </c>
      <c r="M30" s="86"/>
      <c r="N30" s="86">
        <v>67.5</v>
      </c>
      <c r="O30" s="86"/>
      <c r="P30" s="87"/>
      <c r="Q30" s="133">
        <f>E32</f>
        <v>28</v>
      </c>
      <c r="R30" s="134">
        <f>F30</f>
        <v>22.2</v>
      </c>
      <c r="S30" s="22">
        <f>(Q30+R30)/2</f>
        <v>25.1</v>
      </c>
      <c r="T30" s="134">
        <f>IF(H30="","",6.1078*(10^(((7.5*H30)/(237.3+H30)))))</f>
        <v>28.09193765</v>
      </c>
      <c r="U30" s="103">
        <f>IF(T30="","",T30-(0.8*(G30-H30)))</f>
        <v>27.77193765</v>
      </c>
      <c r="V30" s="134">
        <f>IF(G30="","",6.1078*(10^(((7.5*G30)/(237.3+G30)))))</f>
        <v>28.77878002</v>
      </c>
      <c r="W30" s="134">
        <f>IF(V30="","",(U30/V30)*100)</f>
        <v>96.50144179</v>
      </c>
      <c r="X30" s="135">
        <f>N28+L30-N30</f>
        <v>6.75</v>
      </c>
      <c r="Y30" s="91"/>
      <c r="Z30" s="92">
        <v>2.0</v>
      </c>
      <c r="AA30" s="92">
        <v>1.0</v>
      </c>
      <c r="AB30" s="92">
        <v>1.0</v>
      </c>
      <c r="AC30" s="93">
        <v>3.0</v>
      </c>
      <c r="AD30" s="88" t="s">
        <v>322</v>
      </c>
    </row>
    <row r="31" ht="15.75" customHeight="1">
      <c r="A31" s="4" t="s">
        <v>60</v>
      </c>
      <c r="B31" s="29">
        <v>44941.0</v>
      </c>
      <c r="C31" s="3">
        <v>0.625</v>
      </c>
      <c r="D31" s="74">
        <v>0.75</v>
      </c>
      <c r="E31" s="75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7"/>
      <c r="Q31" s="78"/>
      <c r="R31" s="79"/>
      <c r="S31" s="79"/>
      <c r="T31" s="79"/>
      <c r="U31" s="103"/>
      <c r="V31" s="79"/>
      <c r="W31" s="79"/>
      <c r="X31" s="80"/>
      <c r="Y31" s="81"/>
      <c r="Z31" s="82"/>
      <c r="AA31" s="82"/>
      <c r="AB31" s="82"/>
      <c r="AC31" s="83"/>
      <c r="AD31" s="78"/>
    </row>
    <row r="32" ht="15.75" customHeight="1">
      <c r="A32" s="8" t="s">
        <v>64</v>
      </c>
      <c r="B32" s="9">
        <v>44942.0</v>
      </c>
      <c r="C32" s="10">
        <v>0.375</v>
      </c>
      <c r="D32" s="84">
        <v>0.5</v>
      </c>
      <c r="E32" s="85">
        <v>28.0</v>
      </c>
      <c r="F32" s="86">
        <v>22.8</v>
      </c>
      <c r="G32" s="86">
        <v>24.8</v>
      </c>
      <c r="H32" s="86">
        <v>23.4</v>
      </c>
      <c r="I32" s="86">
        <v>0.8</v>
      </c>
      <c r="J32" s="86" t="s">
        <v>61</v>
      </c>
      <c r="K32" s="86">
        <v>26.2</v>
      </c>
      <c r="L32" s="86">
        <v>0.0</v>
      </c>
      <c r="M32" s="86"/>
      <c r="N32" s="86">
        <v>66.52</v>
      </c>
      <c r="O32" s="86">
        <v>73.4</v>
      </c>
      <c r="P32" s="87"/>
      <c r="Q32" s="133">
        <f>E34</f>
        <v>32.8</v>
      </c>
      <c r="R32" s="134">
        <f>F32</f>
        <v>22.8</v>
      </c>
      <c r="S32" s="22">
        <f>(Q32+R32)/2</f>
        <v>27.8</v>
      </c>
      <c r="T32" s="134">
        <f t="shared" ref="T32:T42" si="10">IF(H32="","",6.1078*(10^(((7.5*H32)/(237.3+H32)))))</f>
        <v>28.77878002</v>
      </c>
      <c r="U32" s="103">
        <f t="shared" ref="U32:U42" si="11">IF(T32="","",T32-(0.8*(G32-H32)))</f>
        <v>27.65878002</v>
      </c>
      <c r="V32" s="134">
        <f t="shared" ref="V32:V42" si="12">IF(G32="","",6.1078*(10^(((7.5*G32)/(237.3+G32)))))</f>
        <v>31.29951528</v>
      </c>
      <c r="W32" s="134">
        <f t="shared" ref="W32:W42" si="13">IF(V32="","",(U32/V32)*100)</f>
        <v>88.36807782</v>
      </c>
      <c r="X32" s="135">
        <f>N30+L32-N32</f>
        <v>0.98</v>
      </c>
      <c r="Y32" s="91"/>
      <c r="Z32" s="92">
        <v>1.0</v>
      </c>
      <c r="AA32" s="92">
        <v>1.0</v>
      </c>
      <c r="AB32" s="92">
        <v>2.0</v>
      </c>
      <c r="AC32" s="93">
        <v>2.0</v>
      </c>
      <c r="AD32" s="88" t="s">
        <v>326</v>
      </c>
    </row>
    <row r="33" ht="15.75" customHeight="1">
      <c r="A33" s="4" t="s">
        <v>64</v>
      </c>
      <c r="B33" s="29">
        <v>44942.0</v>
      </c>
      <c r="C33" s="3">
        <v>0.625</v>
      </c>
      <c r="D33" s="74">
        <v>0.75</v>
      </c>
      <c r="E33" s="75">
        <v>32.6</v>
      </c>
      <c r="F33" s="76"/>
      <c r="G33" s="76">
        <v>32.0</v>
      </c>
      <c r="H33" s="76">
        <v>27.2</v>
      </c>
      <c r="I33" s="76">
        <v>1.1</v>
      </c>
      <c r="J33" s="76" t="s">
        <v>79</v>
      </c>
      <c r="K33" s="76">
        <v>25.1</v>
      </c>
      <c r="L33" s="76"/>
      <c r="M33" s="76"/>
      <c r="N33" s="76"/>
      <c r="O33" s="76"/>
      <c r="P33" s="77"/>
      <c r="Q33" s="78"/>
      <c r="R33" s="79"/>
      <c r="S33" s="79"/>
      <c r="T33" s="134">
        <f t="shared" si="10"/>
        <v>36.07043238</v>
      </c>
      <c r="U33" s="103">
        <f t="shared" si="11"/>
        <v>32.23043238</v>
      </c>
      <c r="V33" s="134">
        <f t="shared" si="12"/>
        <v>47.54274065</v>
      </c>
      <c r="W33" s="134">
        <f t="shared" si="13"/>
        <v>67.7925419</v>
      </c>
      <c r="X33" s="80"/>
      <c r="Y33" s="81"/>
      <c r="Z33" s="82">
        <v>1.0</v>
      </c>
      <c r="AA33" s="82">
        <v>1.0</v>
      </c>
      <c r="AB33" s="82">
        <v>1.0</v>
      </c>
      <c r="AC33" s="83">
        <v>2.0</v>
      </c>
      <c r="AD33" s="78" t="s">
        <v>327</v>
      </c>
    </row>
    <row r="34" ht="15.75" customHeight="1">
      <c r="A34" s="8" t="s">
        <v>68</v>
      </c>
      <c r="B34" s="9">
        <v>44943.0</v>
      </c>
      <c r="C34" s="10">
        <v>0.375</v>
      </c>
      <c r="D34" s="84">
        <v>0.5</v>
      </c>
      <c r="E34" s="85">
        <v>32.8</v>
      </c>
      <c r="F34" s="86">
        <v>23.0</v>
      </c>
      <c r="G34" s="86">
        <v>26.8</v>
      </c>
      <c r="H34" s="86">
        <v>25.2</v>
      </c>
      <c r="I34" s="86">
        <v>1.4</v>
      </c>
      <c r="J34" s="86" t="s">
        <v>81</v>
      </c>
      <c r="K34" s="86">
        <v>27.2</v>
      </c>
      <c r="L34" s="86">
        <v>0.0</v>
      </c>
      <c r="M34" s="86"/>
      <c r="N34" s="86">
        <v>66.46</v>
      </c>
      <c r="O34" s="86">
        <v>86.12</v>
      </c>
      <c r="P34" s="87"/>
      <c r="Q34" s="133">
        <f>E36</f>
        <v>33.2</v>
      </c>
      <c r="R34" s="134">
        <f>F34</f>
        <v>23</v>
      </c>
      <c r="S34" s="22">
        <f>(Q34+R34)/2</f>
        <v>28.1</v>
      </c>
      <c r="T34" s="134">
        <f t="shared" si="10"/>
        <v>32.05419006</v>
      </c>
      <c r="U34" s="103">
        <f t="shared" si="11"/>
        <v>30.77419006</v>
      </c>
      <c r="V34" s="134">
        <f t="shared" si="12"/>
        <v>35.23385461</v>
      </c>
      <c r="W34" s="134">
        <f t="shared" si="13"/>
        <v>87.34267199</v>
      </c>
      <c r="X34" s="135">
        <f>O32+L34-N34</f>
        <v>6.94</v>
      </c>
      <c r="Y34" s="91"/>
      <c r="Z34" s="92">
        <v>1.0</v>
      </c>
      <c r="AA34" s="92">
        <v>1.0</v>
      </c>
      <c r="AB34" s="92">
        <v>1.0</v>
      </c>
      <c r="AC34" s="93">
        <v>2.0</v>
      </c>
      <c r="AD34" s="88" t="s">
        <v>328</v>
      </c>
    </row>
    <row r="35" ht="15.75" customHeight="1">
      <c r="A35" s="4" t="s">
        <v>68</v>
      </c>
      <c r="B35" s="29">
        <v>44943.0</v>
      </c>
      <c r="C35" s="3">
        <v>0.625</v>
      </c>
      <c r="D35" s="74">
        <v>0.75</v>
      </c>
      <c r="E35" s="75">
        <v>33.2</v>
      </c>
      <c r="F35" s="76"/>
      <c r="G35" s="76">
        <v>29.2</v>
      </c>
      <c r="H35" s="76">
        <v>26.8</v>
      </c>
      <c r="I35" s="76">
        <v>0.2</v>
      </c>
      <c r="J35" s="76" t="s">
        <v>81</v>
      </c>
      <c r="K35" s="76">
        <v>27.4</v>
      </c>
      <c r="L35" s="76"/>
      <c r="M35" s="76"/>
      <c r="N35" s="76"/>
      <c r="O35" s="76"/>
      <c r="P35" s="77"/>
      <c r="Q35" s="78"/>
      <c r="R35" s="79"/>
      <c r="S35" s="79"/>
      <c r="T35" s="134">
        <f t="shared" si="10"/>
        <v>35.23385461</v>
      </c>
      <c r="U35" s="103">
        <f t="shared" si="11"/>
        <v>33.31385461</v>
      </c>
      <c r="V35" s="134">
        <f t="shared" si="12"/>
        <v>40.51803823</v>
      </c>
      <c r="W35" s="134">
        <f t="shared" si="13"/>
        <v>82.21981138</v>
      </c>
      <c r="X35" s="80"/>
      <c r="Y35" s="81"/>
      <c r="Z35" s="82">
        <v>1.0</v>
      </c>
      <c r="AA35" s="82">
        <v>1.0</v>
      </c>
      <c r="AB35" s="82">
        <v>2.0</v>
      </c>
      <c r="AC35" s="83">
        <v>2.0</v>
      </c>
      <c r="AD35" s="78" t="s">
        <v>329</v>
      </c>
    </row>
    <row r="36" ht="15.75" customHeight="1">
      <c r="A36" s="8" t="s">
        <v>38</v>
      </c>
      <c r="B36" s="9">
        <v>44944.0</v>
      </c>
      <c r="C36" s="10">
        <v>0.375</v>
      </c>
      <c r="D36" s="84">
        <v>0.5</v>
      </c>
      <c r="E36" s="85">
        <v>33.2</v>
      </c>
      <c r="F36" s="86">
        <v>22.6</v>
      </c>
      <c r="G36" s="86">
        <v>25.0</v>
      </c>
      <c r="H36" s="86">
        <v>23.8</v>
      </c>
      <c r="I36" s="86">
        <v>1.1</v>
      </c>
      <c r="J36" s="86" t="s">
        <v>81</v>
      </c>
      <c r="K36" s="86">
        <v>26.1</v>
      </c>
      <c r="L36" s="86">
        <v>1.5</v>
      </c>
      <c r="M36" s="86"/>
      <c r="N36" s="86">
        <v>83.34</v>
      </c>
      <c r="O36" s="86">
        <v>72.54</v>
      </c>
      <c r="P36" s="87"/>
      <c r="Q36" s="133">
        <f>E38</f>
        <v>30.4</v>
      </c>
      <c r="R36" s="134">
        <f>F36</f>
        <v>22.6</v>
      </c>
      <c r="S36" s="22">
        <f>(Q36+R36)/2</f>
        <v>26.5</v>
      </c>
      <c r="T36" s="134">
        <f t="shared" si="10"/>
        <v>29.48023358</v>
      </c>
      <c r="U36" s="103">
        <f t="shared" si="11"/>
        <v>28.52023358</v>
      </c>
      <c r="V36" s="134">
        <f t="shared" si="12"/>
        <v>31.67489286</v>
      </c>
      <c r="W36" s="134">
        <f t="shared" si="13"/>
        <v>90.04050529</v>
      </c>
      <c r="X36" s="135">
        <f>O34+L36-N36</f>
        <v>4.28</v>
      </c>
      <c r="Y36" s="91"/>
      <c r="Z36" s="92">
        <v>1.0</v>
      </c>
      <c r="AA36" s="92">
        <v>1.0</v>
      </c>
      <c r="AB36" s="92">
        <v>1.0</v>
      </c>
      <c r="AC36" s="93">
        <v>3.0</v>
      </c>
      <c r="AD36" s="88" t="s">
        <v>289</v>
      </c>
    </row>
    <row r="37" ht="15.75" customHeight="1">
      <c r="A37" s="4" t="s">
        <v>38</v>
      </c>
      <c r="B37" s="29">
        <v>44944.0</v>
      </c>
      <c r="C37" s="3">
        <v>0.625</v>
      </c>
      <c r="D37" s="74">
        <v>0.75</v>
      </c>
      <c r="E37" s="75">
        <v>35.4</v>
      </c>
      <c r="F37" s="76"/>
      <c r="G37" s="76">
        <v>25.6</v>
      </c>
      <c r="H37" s="76">
        <v>24.6</v>
      </c>
      <c r="I37" s="76">
        <v>2.7</v>
      </c>
      <c r="J37" s="76" t="s">
        <v>81</v>
      </c>
      <c r="K37" s="76">
        <v>25.8</v>
      </c>
      <c r="L37" s="76"/>
      <c r="M37" s="76"/>
      <c r="N37" s="76"/>
      <c r="O37" s="76"/>
      <c r="P37" s="77"/>
      <c r="Q37" s="78"/>
      <c r="R37" s="79"/>
      <c r="S37" s="79"/>
      <c r="T37" s="134">
        <f t="shared" si="10"/>
        <v>30.92802314</v>
      </c>
      <c r="U37" s="103">
        <f t="shared" si="11"/>
        <v>30.12802314</v>
      </c>
      <c r="V37" s="134">
        <f t="shared" si="12"/>
        <v>32.82468122</v>
      </c>
      <c r="W37" s="134">
        <f t="shared" si="13"/>
        <v>91.78466331</v>
      </c>
      <c r="X37" s="80"/>
      <c r="Y37" s="81"/>
      <c r="Z37" s="82">
        <v>3.0</v>
      </c>
      <c r="AA37" s="82">
        <v>1.0</v>
      </c>
      <c r="AB37" s="82">
        <v>1.0</v>
      </c>
      <c r="AC37" s="83">
        <v>3.0</v>
      </c>
      <c r="AD37" s="78" t="s">
        <v>320</v>
      </c>
    </row>
    <row r="38" ht="15.75" customHeight="1">
      <c r="A38" s="8" t="s">
        <v>48</v>
      </c>
      <c r="B38" s="9">
        <v>44945.0</v>
      </c>
      <c r="C38" s="10">
        <v>0.375</v>
      </c>
      <c r="D38" s="84">
        <v>0.5</v>
      </c>
      <c r="E38" s="85">
        <v>30.4</v>
      </c>
      <c r="F38" s="86">
        <v>21.2</v>
      </c>
      <c r="G38" s="86">
        <v>26.2</v>
      </c>
      <c r="H38" s="86">
        <v>25.0</v>
      </c>
      <c r="I38" s="86">
        <v>0.5</v>
      </c>
      <c r="J38" s="86" t="s">
        <v>56</v>
      </c>
      <c r="K38" s="86">
        <v>27.6</v>
      </c>
      <c r="L38" s="86">
        <v>18.5</v>
      </c>
      <c r="M38" s="86"/>
      <c r="N38" s="86">
        <v>84.06</v>
      </c>
      <c r="O38" s="86"/>
      <c r="P38" s="87"/>
      <c r="Q38" s="133">
        <f>E40</f>
        <v>30</v>
      </c>
      <c r="R38" s="134">
        <f>F38</f>
        <v>21.2</v>
      </c>
      <c r="S38" s="22">
        <f>(Q38+R38)/2</f>
        <v>25.6</v>
      </c>
      <c r="T38" s="134">
        <f t="shared" si="10"/>
        <v>31.67489286</v>
      </c>
      <c r="U38" s="103">
        <f t="shared" si="11"/>
        <v>30.71489286</v>
      </c>
      <c r="V38" s="134">
        <f t="shared" si="12"/>
        <v>34.01068335</v>
      </c>
      <c r="W38" s="134">
        <f t="shared" si="13"/>
        <v>90.30954347</v>
      </c>
      <c r="X38" s="135">
        <f>O36+L38-N38</f>
        <v>6.98</v>
      </c>
      <c r="Y38" s="91"/>
      <c r="Z38" s="92">
        <v>1.0</v>
      </c>
      <c r="AA38" s="92">
        <v>1.0</v>
      </c>
      <c r="AB38" s="92">
        <v>1.0</v>
      </c>
      <c r="AC38" s="93">
        <v>2.0</v>
      </c>
      <c r="AD38" s="88" t="s">
        <v>330</v>
      </c>
    </row>
    <row r="39" ht="15.75" customHeight="1">
      <c r="A39" s="4" t="s">
        <v>48</v>
      </c>
      <c r="B39" s="29">
        <v>44945.0</v>
      </c>
      <c r="C39" s="3">
        <v>0.625</v>
      </c>
      <c r="D39" s="74">
        <v>0.75</v>
      </c>
      <c r="E39" s="75">
        <v>30.0</v>
      </c>
      <c r="F39" s="76"/>
      <c r="G39" s="76">
        <v>25.0</v>
      </c>
      <c r="H39" s="76">
        <v>24.4</v>
      </c>
      <c r="I39" s="76">
        <v>0.2</v>
      </c>
      <c r="J39" s="76" t="s">
        <v>79</v>
      </c>
      <c r="K39" s="76">
        <v>25.7</v>
      </c>
      <c r="L39" s="76"/>
      <c r="M39" s="76"/>
      <c r="N39" s="76"/>
      <c r="O39" s="76"/>
      <c r="P39" s="77"/>
      <c r="Q39" s="78"/>
      <c r="R39" s="79"/>
      <c r="S39" s="79"/>
      <c r="T39" s="134">
        <f t="shared" si="10"/>
        <v>30.56038249</v>
      </c>
      <c r="U39" s="103">
        <f t="shared" si="11"/>
        <v>30.08038249</v>
      </c>
      <c r="V39" s="134">
        <f t="shared" si="12"/>
        <v>31.67489286</v>
      </c>
      <c r="W39" s="134">
        <f t="shared" si="13"/>
        <v>94.96601179</v>
      </c>
      <c r="X39" s="80"/>
      <c r="Y39" s="81"/>
      <c r="Z39" s="82">
        <v>1.0</v>
      </c>
      <c r="AA39" s="82">
        <v>1.0</v>
      </c>
      <c r="AB39" s="82">
        <v>1.0</v>
      </c>
      <c r="AC39" s="83">
        <v>3.0</v>
      </c>
      <c r="AD39" s="78" t="s">
        <v>331</v>
      </c>
    </row>
    <row r="40" ht="15.75" customHeight="1">
      <c r="A40" s="8" t="s">
        <v>53</v>
      </c>
      <c r="B40" s="9">
        <v>44946.0</v>
      </c>
      <c r="C40" s="10">
        <v>0.375</v>
      </c>
      <c r="D40" s="84">
        <v>0.5</v>
      </c>
      <c r="E40" s="85">
        <v>30.0</v>
      </c>
      <c r="F40" s="86">
        <v>22.4</v>
      </c>
      <c r="G40" s="86">
        <v>27.4</v>
      </c>
      <c r="H40" s="86">
        <v>25.6</v>
      </c>
      <c r="I40" s="86">
        <v>1.8</v>
      </c>
      <c r="J40" s="86" t="s">
        <v>54</v>
      </c>
      <c r="K40" s="86">
        <v>28.0</v>
      </c>
      <c r="L40" s="86">
        <v>13.25</v>
      </c>
      <c r="M40" s="86"/>
      <c r="N40" s="86">
        <v>95.99</v>
      </c>
      <c r="O40" s="86"/>
      <c r="P40" s="87"/>
      <c r="Q40" s="133">
        <f>E42</f>
        <v>33</v>
      </c>
      <c r="R40" s="134">
        <f>F40</f>
        <v>22.4</v>
      </c>
      <c r="S40" s="22">
        <f>(Q40+R40)/2</f>
        <v>27.7</v>
      </c>
      <c r="T40" s="134">
        <f t="shared" si="10"/>
        <v>32.82468122</v>
      </c>
      <c r="U40" s="103">
        <f t="shared" si="11"/>
        <v>31.38468122</v>
      </c>
      <c r="V40" s="134">
        <f t="shared" si="12"/>
        <v>36.49517019</v>
      </c>
      <c r="W40" s="134">
        <f t="shared" si="13"/>
        <v>85.9968074</v>
      </c>
      <c r="X40" s="135">
        <f>N38+L40-N40</f>
        <v>1.32</v>
      </c>
      <c r="Y40" s="91"/>
      <c r="Z40" s="92">
        <v>1.0</v>
      </c>
      <c r="AA40" s="92">
        <v>1.0</v>
      </c>
      <c r="AB40" s="92">
        <v>1.0</v>
      </c>
      <c r="AC40" s="93">
        <v>2.0</v>
      </c>
      <c r="AD40" s="88" t="s">
        <v>332</v>
      </c>
    </row>
    <row r="41" ht="15.75" customHeight="1">
      <c r="A41" s="4" t="s">
        <v>53</v>
      </c>
      <c r="B41" s="29">
        <v>44946.0</v>
      </c>
      <c r="C41" s="3">
        <v>0.625</v>
      </c>
      <c r="D41" s="74">
        <v>0.75</v>
      </c>
      <c r="E41" s="75">
        <v>31.6</v>
      </c>
      <c r="F41" s="76"/>
      <c r="G41" s="76">
        <v>31.2</v>
      </c>
      <c r="H41" s="76">
        <v>27.0</v>
      </c>
      <c r="I41" s="76">
        <v>2.3</v>
      </c>
      <c r="J41" s="76" t="s">
        <v>81</v>
      </c>
      <c r="K41" s="76">
        <v>26.4</v>
      </c>
      <c r="L41" s="76"/>
      <c r="M41" s="76"/>
      <c r="N41" s="76"/>
      <c r="O41" s="76"/>
      <c r="P41" s="77"/>
      <c r="Q41" s="78"/>
      <c r="R41" s="79"/>
      <c r="S41" s="79"/>
      <c r="T41" s="134">
        <f t="shared" si="10"/>
        <v>35.65000614</v>
      </c>
      <c r="U41" s="103">
        <f t="shared" si="11"/>
        <v>32.29000614</v>
      </c>
      <c r="V41" s="134">
        <f t="shared" si="12"/>
        <v>45.43527778</v>
      </c>
      <c r="W41" s="134">
        <f t="shared" si="13"/>
        <v>71.06813851</v>
      </c>
      <c r="X41" s="80"/>
      <c r="Y41" s="81"/>
      <c r="Z41" s="82"/>
      <c r="AA41" s="82"/>
      <c r="AB41" s="82"/>
      <c r="AC41" s="83"/>
      <c r="AD41" s="78"/>
    </row>
    <row r="42" ht="15.75" customHeight="1">
      <c r="A42" s="8" t="s">
        <v>58</v>
      </c>
      <c r="B42" s="9">
        <v>44947.0</v>
      </c>
      <c r="C42" s="10">
        <v>0.375</v>
      </c>
      <c r="D42" s="84">
        <v>0.5</v>
      </c>
      <c r="E42" s="85">
        <v>33.0</v>
      </c>
      <c r="F42" s="86">
        <v>23.0</v>
      </c>
      <c r="G42" s="86">
        <v>28.2</v>
      </c>
      <c r="H42" s="86">
        <v>26.2</v>
      </c>
      <c r="I42" s="86">
        <v>1.3</v>
      </c>
      <c r="J42" s="86" t="s">
        <v>81</v>
      </c>
      <c r="K42" s="86">
        <v>27.6</v>
      </c>
      <c r="L42" s="86">
        <v>1.75</v>
      </c>
      <c r="M42" s="86"/>
      <c r="N42" s="86">
        <v>89.02</v>
      </c>
      <c r="O42" s="86"/>
      <c r="P42" s="87"/>
      <c r="Q42" s="133">
        <f>E44</f>
        <v>32.6</v>
      </c>
      <c r="R42" s="134">
        <f>F42</f>
        <v>23</v>
      </c>
      <c r="S42" s="22">
        <f>(Q42+R42)/2</f>
        <v>27.8</v>
      </c>
      <c r="T42" s="134">
        <f t="shared" si="10"/>
        <v>34.01068335</v>
      </c>
      <c r="U42" s="103">
        <f t="shared" si="11"/>
        <v>32.41068335</v>
      </c>
      <c r="V42" s="134">
        <f t="shared" si="12"/>
        <v>38.23798312</v>
      </c>
      <c r="W42" s="134">
        <f t="shared" si="13"/>
        <v>84.76044159</v>
      </c>
      <c r="X42" s="135">
        <f>N40+L42-N42</f>
        <v>8.72</v>
      </c>
      <c r="Y42" s="91"/>
      <c r="Z42" s="92">
        <v>1.0</v>
      </c>
      <c r="AA42" s="92">
        <v>1.0</v>
      </c>
      <c r="AB42" s="92">
        <v>2.0</v>
      </c>
      <c r="AC42" s="93">
        <v>2.0</v>
      </c>
      <c r="AD42" s="88" t="s">
        <v>333</v>
      </c>
    </row>
    <row r="43" ht="15.75" customHeight="1">
      <c r="A43" s="4" t="s">
        <v>58</v>
      </c>
      <c r="B43" s="29">
        <v>44947.0</v>
      </c>
      <c r="C43" s="3">
        <v>0.625</v>
      </c>
      <c r="D43" s="74">
        <v>0.75</v>
      </c>
      <c r="E43" s="75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7"/>
      <c r="Q43" s="78"/>
      <c r="R43" s="79"/>
      <c r="S43" s="79"/>
      <c r="T43" s="79"/>
      <c r="U43" s="103"/>
      <c r="V43" s="79"/>
      <c r="W43" s="79"/>
      <c r="X43" s="80"/>
      <c r="Y43" s="81"/>
      <c r="Z43" s="82"/>
      <c r="AA43" s="82"/>
      <c r="AB43" s="82"/>
      <c r="AC43" s="83"/>
      <c r="AD43" s="78"/>
    </row>
    <row r="44" ht="15.75" customHeight="1">
      <c r="A44" s="8" t="s">
        <v>60</v>
      </c>
      <c r="B44" s="9">
        <v>44948.0</v>
      </c>
      <c r="C44" s="10">
        <v>0.375</v>
      </c>
      <c r="D44" s="84">
        <v>0.5</v>
      </c>
      <c r="E44" s="85">
        <v>32.6</v>
      </c>
      <c r="F44" s="86">
        <v>22.2</v>
      </c>
      <c r="G44" s="86">
        <v>28.8</v>
      </c>
      <c r="H44" s="86">
        <v>26.8</v>
      </c>
      <c r="I44" s="86">
        <v>1.2</v>
      </c>
      <c r="J44" s="86" t="s">
        <v>81</v>
      </c>
      <c r="K44" s="86">
        <v>28.0</v>
      </c>
      <c r="L44" s="86">
        <v>8.0</v>
      </c>
      <c r="M44" s="86"/>
      <c r="N44" s="86">
        <v>94.28</v>
      </c>
      <c r="O44" s="86">
        <v>82.96</v>
      </c>
      <c r="P44" s="87"/>
      <c r="Q44" s="133">
        <f>E46</f>
        <v>32.4</v>
      </c>
      <c r="R44" s="134">
        <f>F44</f>
        <v>22.2</v>
      </c>
      <c r="S44" s="22">
        <f>(Q44+R44)/2</f>
        <v>27.3</v>
      </c>
      <c r="T44" s="134">
        <f>IF(H44="","",6.1078*(10^(((7.5*H44)/(237.3+H44)))))</f>
        <v>35.23385461</v>
      </c>
      <c r="U44" s="103">
        <f>IF(T44="","",T44-(0.8*(G44-H44)))</f>
        <v>33.63385461</v>
      </c>
      <c r="V44" s="134">
        <f>IF(G44="","",6.1078*(10^(((7.5*G44)/(237.3+G44)))))</f>
        <v>39.59220806</v>
      </c>
      <c r="W44" s="134">
        <f>IF(V44="","",(U44/V44)*100)</f>
        <v>84.9506917</v>
      </c>
      <c r="X44" s="135">
        <f>N42+L44-N44</f>
        <v>2.74</v>
      </c>
      <c r="Y44" s="91"/>
      <c r="Z44" s="92">
        <v>1.0</v>
      </c>
      <c r="AA44" s="92">
        <v>1.0</v>
      </c>
      <c r="AB44" s="92">
        <v>2.0</v>
      </c>
      <c r="AC44" s="93">
        <v>2.0</v>
      </c>
      <c r="AD44" s="88" t="s">
        <v>321</v>
      </c>
    </row>
    <row r="45" ht="15.75" customHeight="1">
      <c r="A45" s="4" t="s">
        <v>60</v>
      </c>
      <c r="B45" s="29">
        <v>44948.0</v>
      </c>
      <c r="C45" s="3">
        <v>0.625</v>
      </c>
      <c r="D45" s="74">
        <v>0.75</v>
      </c>
      <c r="E45" s="75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  <c r="Q45" s="78"/>
      <c r="R45" s="79"/>
      <c r="S45" s="79"/>
      <c r="T45" s="79"/>
      <c r="U45" s="103"/>
      <c r="V45" s="79"/>
      <c r="W45" s="79"/>
      <c r="X45" s="80"/>
      <c r="Y45" s="81"/>
      <c r="Z45" s="82"/>
      <c r="AA45" s="82"/>
      <c r="AB45" s="82"/>
      <c r="AC45" s="83"/>
      <c r="AD45" s="78"/>
    </row>
    <row r="46" ht="15.75" customHeight="1">
      <c r="A46" s="8" t="s">
        <v>64</v>
      </c>
      <c r="B46" s="9">
        <v>44949.0</v>
      </c>
      <c r="C46" s="10">
        <v>0.375</v>
      </c>
      <c r="D46" s="84">
        <v>0.5</v>
      </c>
      <c r="E46" s="85">
        <v>32.4</v>
      </c>
      <c r="F46" s="86">
        <v>22.8</v>
      </c>
      <c r="G46" s="86">
        <v>28.8</v>
      </c>
      <c r="H46" s="86">
        <v>26.6</v>
      </c>
      <c r="I46" s="86">
        <v>2.2</v>
      </c>
      <c r="J46" s="86" t="s">
        <v>81</v>
      </c>
      <c r="K46" s="86">
        <v>29.2</v>
      </c>
      <c r="L46" s="86">
        <v>24.5</v>
      </c>
      <c r="M46" s="86"/>
      <c r="N46" s="86">
        <v>100.0</v>
      </c>
      <c r="O46" s="86">
        <v>70.88</v>
      </c>
      <c r="P46" s="87"/>
      <c r="Q46" s="133">
        <f>E48</f>
        <v>30.8</v>
      </c>
      <c r="R46" s="134">
        <f>F46</f>
        <v>22.8</v>
      </c>
      <c r="S46" s="22">
        <f>(Q46+R46)/2</f>
        <v>26.8</v>
      </c>
      <c r="T46" s="134">
        <f t="shared" ref="T46:T56" si="14">IF(H46="","",6.1078*(10^(((7.5*H46)/(237.3+H46)))))</f>
        <v>34.82194116</v>
      </c>
      <c r="U46" s="103">
        <f t="shared" ref="U46:U56" si="15">IF(T46="","",T46-(0.8*(G46-H46)))</f>
        <v>33.06194116</v>
      </c>
      <c r="V46" s="134">
        <f t="shared" ref="V46:V56" si="16">IF(G46="","",6.1078*(10^(((7.5*G46)/(237.3+G46)))))</f>
        <v>39.59220806</v>
      </c>
      <c r="W46" s="134">
        <f t="shared" ref="W46:W56" si="17">IF(V46="","",(U46/V46)*100)</f>
        <v>83.5061816</v>
      </c>
      <c r="X46" s="135">
        <f>O44+L46-N46</f>
        <v>7.46</v>
      </c>
      <c r="Y46" s="91">
        <v>2.0</v>
      </c>
      <c r="Z46" s="92">
        <v>1.0</v>
      </c>
      <c r="AA46" s="92">
        <v>1.0</v>
      </c>
      <c r="AB46" s="92">
        <v>2.0</v>
      </c>
      <c r="AC46" s="93">
        <v>2.0</v>
      </c>
      <c r="AD46" s="88" t="s">
        <v>317</v>
      </c>
    </row>
    <row r="47" ht="15.75" customHeight="1">
      <c r="A47" s="4" t="s">
        <v>64</v>
      </c>
      <c r="B47" s="29">
        <v>44949.0</v>
      </c>
      <c r="C47" s="3">
        <v>0.625</v>
      </c>
      <c r="D47" s="74">
        <v>0.75</v>
      </c>
      <c r="E47" s="75">
        <v>30.9</v>
      </c>
      <c r="F47" s="76"/>
      <c r="G47" s="76">
        <v>27.2</v>
      </c>
      <c r="H47" s="76">
        <v>26.2</v>
      </c>
      <c r="I47" s="76">
        <v>4.1</v>
      </c>
      <c r="J47" s="76" t="s">
        <v>81</v>
      </c>
      <c r="K47" s="76">
        <v>23.2</v>
      </c>
      <c r="L47" s="76"/>
      <c r="M47" s="76"/>
      <c r="N47" s="76"/>
      <c r="O47" s="76"/>
      <c r="P47" s="77"/>
      <c r="Q47" s="78"/>
      <c r="R47" s="79"/>
      <c r="S47" s="79"/>
      <c r="T47" s="134">
        <f t="shared" si="14"/>
        <v>34.01068335</v>
      </c>
      <c r="U47" s="103">
        <f t="shared" si="15"/>
        <v>33.21068335</v>
      </c>
      <c r="V47" s="134">
        <f t="shared" si="16"/>
        <v>36.07043238</v>
      </c>
      <c r="W47" s="134">
        <f t="shared" si="17"/>
        <v>92.07176392</v>
      </c>
      <c r="X47" s="80"/>
      <c r="Y47" s="81"/>
      <c r="Z47" s="82">
        <v>2.0</v>
      </c>
      <c r="AA47" s="82">
        <v>1.0</v>
      </c>
      <c r="AB47" s="82">
        <v>1.0</v>
      </c>
      <c r="AC47" s="83">
        <v>3.0</v>
      </c>
      <c r="AD47" s="78" t="s">
        <v>331</v>
      </c>
    </row>
    <row r="48" ht="15.75" customHeight="1">
      <c r="A48" s="8" t="s">
        <v>68</v>
      </c>
      <c r="B48" s="9">
        <v>44950.0</v>
      </c>
      <c r="C48" s="10">
        <v>0.375</v>
      </c>
      <c r="D48" s="84">
        <v>0.5</v>
      </c>
      <c r="E48" s="85">
        <v>30.8</v>
      </c>
      <c r="F48" s="86">
        <v>22.4</v>
      </c>
      <c r="G48" s="86">
        <v>28.6</v>
      </c>
      <c r="H48" s="86">
        <v>26.4</v>
      </c>
      <c r="I48" s="86">
        <v>1.5</v>
      </c>
      <c r="J48" s="86" t="s">
        <v>81</v>
      </c>
      <c r="K48" s="86">
        <v>27.8</v>
      </c>
      <c r="L48" s="86">
        <v>3.5</v>
      </c>
      <c r="M48" s="86"/>
      <c r="N48" s="86">
        <v>72.26</v>
      </c>
      <c r="O48" s="86"/>
      <c r="P48" s="87"/>
      <c r="Q48" s="133">
        <f>E50</f>
        <v>31.4</v>
      </c>
      <c r="R48" s="134">
        <f>F48</f>
        <v>22.4</v>
      </c>
      <c r="S48" s="22">
        <f>(Q48+R48)/2</f>
        <v>26.9</v>
      </c>
      <c r="T48" s="134">
        <f t="shared" si="14"/>
        <v>34.41422945</v>
      </c>
      <c r="U48" s="103">
        <f t="shared" si="15"/>
        <v>32.65422945</v>
      </c>
      <c r="V48" s="134">
        <f t="shared" si="16"/>
        <v>39.13623594</v>
      </c>
      <c r="W48" s="134">
        <f t="shared" si="17"/>
        <v>83.43732775</v>
      </c>
      <c r="X48" s="135">
        <f>O46+L48-N48</f>
        <v>2.12</v>
      </c>
      <c r="Y48" s="91"/>
      <c r="Z48" s="92">
        <v>1.0</v>
      </c>
      <c r="AA48" s="92">
        <v>1.0</v>
      </c>
      <c r="AB48" s="92">
        <v>1.0</v>
      </c>
      <c r="AC48" s="93">
        <v>2.0</v>
      </c>
      <c r="AD48" s="88" t="s">
        <v>328</v>
      </c>
    </row>
    <row r="49" ht="15.75" customHeight="1">
      <c r="A49" s="4" t="s">
        <v>68</v>
      </c>
      <c r="B49" s="29">
        <v>44950.0</v>
      </c>
      <c r="C49" s="3">
        <v>0.625</v>
      </c>
      <c r="D49" s="74">
        <v>0.75</v>
      </c>
      <c r="E49" s="75">
        <v>31.2</v>
      </c>
      <c r="F49" s="76"/>
      <c r="G49" s="76">
        <v>30.0</v>
      </c>
      <c r="H49" s="76">
        <v>27.4</v>
      </c>
      <c r="I49" s="76">
        <v>1.3</v>
      </c>
      <c r="J49" s="76" t="s">
        <v>61</v>
      </c>
      <c r="K49" s="76">
        <v>27.4</v>
      </c>
      <c r="L49" s="76"/>
      <c r="M49" s="76"/>
      <c r="N49" s="76"/>
      <c r="O49" s="76"/>
      <c r="P49" s="77"/>
      <c r="Q49" s="78"/>
      <c r="R49" s="79"/>
      <c r="S49" s="79"/>
      <c r="T49" s="134">
        <f t="shared" si="14"/>
        <v>36.49517019</v>
      </c>
      <c r="U49" s="103">
        <f t="shared" si="15"/>
        <v>34.41517019</v>
      </c>
      <c r="V49" s="134">
        <f t="shared" si="16"/>
        <v>42.42634795</v>
      </c>
      <c r="W49" s="134">
        <f t="shared" si="17"/>
        <v>81.1174467</v>
      </c>
      <c r="X49" s="80"/>
      <c r="Y49" s="81"/>
      <c r="Z49" s="82">
        <v>1.0</v>
      </c>
      <c r="AA49" s="82">
        <v>1.0</v>
      </c>
      <c r="AB49" s="82">
        <v>1.0</v>
      </c>
      <c r="AC49" s="83">
        <v>2.0</v>
      </c>
      <c r="AD49" s="78" t="s">
        <v>321</v>
      </c>
    </row>
    <row r="50" ht="15.75" customHeight="1">
      <c r="A50" s="8" t="s">
        <v>38</v>
      </c>
      <c r="B50" s="9">
        <v>44951.0</v>
      </c>
      <c r="C50" s="10">
        <v>0.375</v>
      </c>
      <c r="D50" s="84">
        <v>0.5</v>
      </c>
      <c r="E50" s="85">
        <v>31.4</v>
      </c>
      <c r="F50" s="86">
        <v>23.2</v>
      </c>
      <c r="G50" s="86">
        <v>27.0</v>
      </c>
      <c r="H50" s="86">
        <v>25.2</v>
      </c>
      <c r="I50" s="86">
        <v>3.0</v>
      </c>
      <c r="J50" s="86" t="s">
        <v>61</v>
      </c>
      <c r="K50" s="86">
        <v>26.8</v>
      </c>
      <c r="L50" s="86">
        <v>12.0</v>
      </c>
      <c r="M50" s="86"/>
      <c r="N50" s="86">
        <v>80.38</v>
      </c>
      <c r="O50" s="86"/>
      <c r="P50" s="87"/>
      <c r="Q50" s="133">
        <f>E52</f>
        <v>31.4</v>
      </c>
      <c r="R50" s="134">
        <f>F50</f>
        <v>23.2</v>
      </c>
      <c r="S50" s="22">
        <f>(Q50+R50)/2</f>
        <v>27.3</v>
      </c>
      <c r="T50" s="134">
        <f t="shared" si="14"/>
        <v>32.05419006</v>
      </c>
      <c r="U50" s="103">
        <f t="shared" si="15"/>
        <v>30.61419006</v>
      </c>
      <c r="V50" s="134">
        <f t="shared" si="16"/>
        <v>35.65000614</v>
      </c>
      <c r="W50" s="134">
        <f t="shared" si="17"/>
        <v>85.87429112</v>
      </c>
      <c r="X50" s="135">
        <f>N48+L50-N50</f>
        <v>3.88</v>
      </c>
      <c r="Y50" s="91"/>
      <c r="Z50" s="92">
        <v>1.0</v>
      </c>
      <c r="AA50" s="92">
        <v>1.0</v>
      </c>
      <c r="AB50" s="92">
        <v>3.0</v>
      </c>
      <c r="AC50" s="93">
        <v>3.0</v>
      </c>
      <c r="AD50" s="88" t="s">
        <v>334</v>
      </c>
    </row>
    <row r="51" ht="15.75" customHeight="1">
      <c r="A51" s="4" t="s">
        <v>38</v>
      </c>
      <c r="B51" s="29">
        <v>44951.0</v>
      </c>
      <c r="C51" s="3">
        <v>0.625</v>
      </c>
      <c r="D51" s="74">
        <v>0.75</v>
      </c>
      <c r="E51" s="75">
        <v>31.2</v>
      </c>
      <c r="F51" s="76"/>
      <c r="G51" s="76">
        <v>30.2</v>
      </c>
      <c r="H51" s="76">
        <v>26.8</v>
      </c>
      <c r="I51" s="76">
        <v>1.2</v>
      </c>
      <c r="J51" s="76" t="s">
        <v>74</v>
      </c>
      <c r="K51" s="76">
        <v>25.5</v>
      </c>
      <c r="L51" s="76"/>
      <c r="M51" s="76"/>
      <c r="N51" s="76"/>
      <c r="O51" s="76"/>
      <c r="P51" s="77"/>
      <c r="Q51" s="78"/>
      <c r="R51" s="79"/>
      <c r="S51" s="79"/>
      <c r="T51" s="134">
        <f t="shared" si="14"/>
        <v>35.23385461</v>
      </c>
      <c r="U51" s="103">
        <f t="shared" si="15"/>
        <v>32.51385461</v>
      </c>
      <c r="V51" s="134">
        <f t="shared" si="16"/>
        <v>42.91546075</v>
      </c>
      <c r="W51" s="134">
        <f t="shared" si="17"/>
        <v>75.76256677</v>
      </c>
      <c r="X51" s="80"/>
      <c r="Y51" s="81"/>
      <c r="Z51" s="82">
        <v>1.0</v>
      </c>
      <c r="AA51" s="82">
        <v>1.0</v>
      </c>
      <c r="AB51" s="82">
        <v>1.0</v>
      </c>
      <c r="AC51" s="83">
        <v>3.0</v>
      </c>
      <c r="AD51" s="78" t="s">
        <v>335</v>
      </c>
    </row>
    <row r="52" ht="15.75" customHeight="1">
      <c r="A52" s="8" t="s">
        <v>48</v>
      </c>
      <c r="B52" s="9">
        <v>44952.0</v>
      </c>
      <c r="C52" s="10">
        <v>0.375</v>
      </c>
      <c r="D52" s="84">
        <v>0.5</v>
      </c>
      <c r="E52" s="85">
        <v>31.4</v>
      </c>
      <c r="F52" s="86">
        <v>22.8</v>
      </c>
      <c r="G52" s="86">
        <v>25.4</v>
      </c>
      <c r="H52" s="86">
        <v>24.8</v>
      </c>
      <c r="I52" s="86">
        <v>0.3</v>
      </c>
      <c r="J52" s="86" t="s">
        <v>74</v>
      </c>
      <c r="K52" s="86">
        <v>26.2</v>
      </c>
      <c r="L52" s="86">
        <v>50.0</v>
      </c>
      <c r="M52" s="86"/>
      <c r="N52" s="86">
        <v>100.0</v>
      </c>
      <c r="O52" s="86">
        <v>94.8</v>
      </c>
      <c r="P52" s="87"/>
      <c r="Q52" s="133">
        <f>E54</f>
        <v>31.2</v>
      </c>
      <c r="R52" s="134">
        <f>F52</f>
        <v>22.8</v>
      </c>
      <c r="S52" s="22">
        <f>(Q52+R52)/2</f>
        <v>27</v>
      </c>
      <c r="T52" s="134">
        <f t="shared" si="14"/>
        <v>31.29951528</v>
      </c>
      <c r="U52" s="103">
        <f t="shared" si="15"/>
        <v>30.81951528</v>
      </c>
      <c r="V52" s="134">
        <f t="shared" si="16"/>
        <v>32.43744129</v>
      </c>
      <c r="W52" s="134">
        <f t="shared" si="17"/>
        <v>95.01216513</v>
      </c>
      <c r="X52" s="135"/>
      <c r="Y52" s="91"/>
      <c r="Z52" s="92">
        <v>2.0</v>
      </c>
      <c r="AA52" s="92">
        <v>1.0</v>
      </c>
      <c r="AB52" s="92">
        <v>2.0</v>
      </c>
      <c r="AC52" s="93">
        <v>3.0</v>
      </c>
      <c r="AD52" s="88" t="s">
        <v>336</v>
      </c>
    </row>
    <row r="53" ht="15.75" customHeight="1">
      <c r="A53" s="4" t="s">
        <v>48</v>
      </c>
      <c r="B53" s="29">
        <v>44952.0</v>
      </c>
      <c r="C53" s="3">
        <v>0.625</v>
      </c>
      <c r="D53" s="74">
        <v>0.75</v>
      </c>
      <c r="E53" s="75">
        <v>29.4</v>
      </c>
      <c r="F53" s="76"/>
      <c r="G53" s="76">
        <v>29.0</v>
      </c>
      <c r="H53" s="76">
        <v>26.2</v>
      </c>
      <c r="I53" s="76">
        <v>1.1</v>
      </c>
      <c r="J53" s="76" t="s">
        <v>81</v>
      </c>
      <c r="K53" s="76">
        <v>25.4</v>
      </c>
      <c r="L53" s="76"/>
      <c r="M53" s="76"/>
      <c r="N53" s="76"/>
      <c r="O53" s="76"/>
      <c r="P53" s="77"/>
      <c r="Q53" s="78"/>
      <c r="R53" s="79"/>
      <c r="S53" s="79"/>
      <c r="T53" s="134">
        <f t="shared" si="14"/>
        <v>34.01068335</v>
      </c>
      <c r="U53" s="103">
        <f t="shared" si="15"/>
        <v>31.77068335</v>
      </c>
      <c r="V53" s="134">
        <f t="shared" si="16"/>
        <v>40.05279577</v>
      </c>
      <c r="W53" s="134">
        <f t="shared" si="17"/>
        <v>79.3220117</v>
      </c>
      <c r="X53" s="80"/>
      <c r="Y53" s="81"/>
      <c r="Z53" s="82">
        <v>1.0</v>
      </c>
      <c r="AA53" s="82">
        <v>1.0</v>
      </c>
      <c r="AB53" s="82">
        <v>2.0</v>
      </c>
      <c r="AC53" s="83">
        <v>2.0</v>
      </c>
      <c r="AD53" s="78" t="s">
        <v>321</v>
      </c>
    </row>
    <row r="54" ht="15.75" customHeight="1">
      <c r="A54" s="8" t="s">
        <v>53</v>
      </c>
      <c r="B54" s="9">
        <v>44953.0</v>
      </c>
      <c r="C54" s="10">
        <v>0.375</v>
      </c>
      <c r="D54" s="84">
        <v>0.5</v>
      </c>
      <c r="E54" s="85">
        <v>31.2</v>
      </c>
      <c r="F54" s="86">
        <v>23.6</v>
      </c>
      <c r="G54" s="86">
        <v>27.2</v>
      </c>
      <c r="H54" s="86">
        <v>25.4</v>
      </c>
      <c r="I54" s="86">
        <v>1.3</v>
      </c>
      <c r="J54" s="86" t="s">
        <v>225</v>
      </c>
      <c r="K54" s="86">
        <v>27.5</v>
      </c>
      <c r="L54" s="86">
        <v>3.5</v>
      </c>
      <c r="M54" s="86"/>
      <c r="N54" s="86">
        <v>95.28</v>
      </c>
      <c r="O54" s="86"/>
      <c r="P54" s="87"/>
      <c r="Q54" s="133">
        <f>E56</f>
        <v>32.6</v>
      </c>
      <c r="R54" s="134">
        <f>F54</f>
        <v>23.6</v>
      </c>
      <c r="S54" s="22">
        <f>(Q54+R54)/2</f>
        <v>28.1</v>
      </c>
      <c r="T54" s="134">
        <f t="shared" si="14"/>
        <v>32.43744129</v>
      </c>
      <c r="U54" s="103">
        <f t="shared" si="15"/>
        <v>30.99744129</v>
      </c>
      <c r="V54" s="134">
        <f t="shared" si="16"/>
        <v>36.07043238</v>
      </c>
      <c r="W54" s="134">
        <f t="shared" si="17"/>
        <v>85.93587391</v>
      </c>
      <c r="X54" s="135">
        <f>O52+L54-N54</f>
        <v>3.02</v>
      </c>
      <c r="Y54" s="91"/>
      <c r="Z54" s="92">
        <v>1.0</v>
      </c>
      <c r="AA54" s="92">
        <v>1.0</v>
      </c>
      <c r="AB54" s="92">
        <v>2.0</v>
      </c>
      <c r="AC54" s="93">
        <v>2.0</v>
      </c>
      <c r="AD54" s="88" t="s">
        <v>315</v>
      </c>
    </row>
    <row r="55" ht="15.75" customHeight="1">
      <c r="A55" s="4" t="s">
        <v>53</v>
      </c>
      <c r="B55" s="29">
        <v>44953.0</v>
      </c>
      <c r="C55" s="3">
        <v>0.625</v>
      </c>
      <c r="D55" s="74">
        <v>0.75</v>
      </c>
      <c r="E55" s="75">
        <v>32.4</v>
      </c>
      <c r="F55" s="76"/>
      <c r="G55" s="76">
        <v>26.2</v>
      </c>
      <c r="H55" s="76">
        <v>24.8</v>
      </c>
      <c r="I55" s="76">
        <v>4.6</v>
      </c>
      <c r="J55" s="76" t="s">
        <v>81</v>
      </c>
      <c r="K55" s="76">
        <v>26.0</v>
      </c>
      <c r="L55" s="76"/>
      <c r="M55" s="76"/>
      <c r="N55" s="76"/>
      <c r="O55" s="76"/>
      <c r="P55" s="77"/>
      <c r="Q55" s="78"/>
      <c r="R55" s="79"/>
      <c r="S55" s="79"/>
      <c r="T55" s="134">
        <f t="shared" si="14"/>
        <v>31.29951528</v>
      </c>
      <c r="U55" s="103">
        <f t="shared" si="15"/>
        <v>30.17951528</v>
      </c>
      <c r="V55" s="134">
        <f t="shared" si="16"/>
        <v>34.01068335</v>
      </c>
      <c r="W55" s="134">
        <f t="shared" si="17"/>
        <v>88.73539815</v>
      </c>
      <c r="X55" s="80"/>
      <c r="Y55" s="81"/>
      <c r="Z55" s="82"/>
      <c r="AA55" s="82"/>
      <c r="AB55" s="82"/>
      <c r="AC55" s="83"/>
      <c r="AD55" s="78"/>
    </row>
    <row r="56" ht="15.75" customHeight="1">
      <c r="A56" s="8" t="s">
        <v>58</v>
      </c>
      <c r="B56" s="9">
        <v>44954.0</v>
      </c>
      <c r="C56" s="10">
        <v>0.375</v>
      </c>
      <c r="D56" s="84">
        <v>0.5</v>
      </c>
      <c r="E56" s="85">
        <v>32.6</v>
      </c>
      <c r="F56" s="86">
        <v>21.8</v>
      </c>
      <c r="G56" s="86">
        <v>28.0</v>
      </c>
      <c r="H56" s="86">
        <v>26.2</v>
      </c>
      <c r="I56" s="86">
        <v>1.4</v>
      </c>
      <c r="J56" s="86" t="s">
        <v>81</v>
      </c>
      <c r="K56" s="86">
        <v>28.5</v>
      </c>
      <c r="L56" s="86">
        <v>24.5</v>
      </c>
      <c r="M56" s="86"/>
      <c r="N56" s="86">
        <v>100.0</v>
      </c>
      <c r="O56" s="86">
        <v>95.7</v>
      </c>
      <c r="P56" s="87"/>
      <c r="Q56" s="133">
        <f>E58</f>
        <v>31</v>
      </c>
      <c r="R56" s="134">
        <f>F56</f>
        <v>21.8</v>
      </c>
      <c r="S56" s="22">
        <f>(Q56+R56)/2</f>
        <v>26.4</v>
      </c>
      <c r="T56" s="134">
        <f t="shared" si="14"/>
        <v>34.01068335</v>
      </c>
      <c r="U56" s="103">
        <f t="shared" si="15"/>
        <v>32.57068335</v>
      </c>
      <c r="V56" s="134">
        <f t="shared" si="16"/>
        <v>37.79562539</v>
      </c>
      <c r="W56" s="134">
        <f t="shared" si="17"/>
        <v>86.17580212</v>
      </c>
      <c r="X56" s="135"/>
      <c r="Y56" s="91"/>
      <c r="Z56" s="92">
        <v>1.0</v>
      </c>
      <c r="AA56" s="92">
        <v>1.0</v>
      </c>
      <c r="AB56" s="92">
        <v>2.0</v>
      </c>
      <c r="AC56" s="93">
        <v>2.0</v>
      </c>
      <c r="AD56" s="88" t="s">
        <v>321</v>
      </c>
    </row>
    <row r="57" ht="15.75" customHeight="1">
      <c r="A57" s="4" t="s">
        <v>58</v>
      </c>
      <c r="B57" s="29">
        <v>44954.0</v>
      </c>
      <c r="C57" s="3">
        <v>0.625</v>
      </c>
      <c r="D57" s="74">
        <v>0.75</v>
      </c>
      <c r="E57" s="75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7"/>
      <c r="Q57" s="78"/>
      <c r="R57" s="79"/>
      <c r="S57" s="79"/>
      <c r="T57" s="79"/>
      <c r="U57" s="103"/>
      <c r="V57" s="79"/>
      <c r="W57" s="79"/>
      <c r="X57" s="80"/>
      <c r="Y57" s="81"/>
      <c r="Z57" s="82"/>
      <c r="AA57" s="82"/>
      <c r="AB57" s="82"/>
      <c r="AC57" s="83"/>
      <c r="AD57" s="78"/>
    </row>
    <row r="58" ht="15.75" customHeight="1">
      <c r="A58" s="8" t="s">
        <v>60</v>
      </c>
      <c r="B58" s="9">
        <v>44955.0</v>
      </c>
      <c r="C58" s="10">
        <v>0.375</v>
      </c>
      <c r="D58" s="84">
        <v>0.5</v>
      </c>
      <c r="E58" s="85">
        <v>31.0</v>
      </c>
      <c r="F58" s="86">
        <v>21.0</v>
      </c>
      <c r="G58" s="86">
        <v>28.2</v>
      </c>
      <c r="H58" s="86">
        <v>26.2</v>
      </c>
      <c r="I58" s="86">
        <v>0.1</v>
      </c>
      <c r="J58" s="86" t="s">
        <v>74</v>
      </c>
      <c r="K58" s="86">
        <v>26.8</v>
      </c>
      <c r="L58" s="86">
        <v>62.5</v>
      </c>
      <c r="M58" s="86"/>
      <c r="N58" s="86">
        <v>100.0</v>
      </c>
      <c r="O58" s="86">
        <v>91.9</v>
      </c>
      <c r="P58" s="87"/>
      <c r="Q58" s="133">
        <f>E60</f>
        <v>32.2</v>
      </c>
      <c r="R58" s="134">
        <f>F58</f>
        <v>21</v>
      </c>
      <c r="S58" s="22">
        <f>(Q58+R58)/2</f>
        <v>26.6</v>
      </c>
      <c r="T58" s="134">
        <f>IF(H58="","",6.1078*(10^(((7.5*H58)/(237.3+H58)))))</f>
        <v>34.01068335</v>
      </c>
      <c r="U58" s="103">
        <f>IF(T58="","",T58-(0.8*(G58-H58)))</f>
        <v>32.41068335</v>
      </c>
      <c r="V58" s="134">
        <f>IF(G58="","",6.1078*(10^(((7.5*G58)/(237.3+G58)))))</f>
        <v>38.23798312</v>
      </c>
      <c r="W58" s="134">
        <f>IF(V58="","",(U58/V58)*100)</f>
        <v>84.76044159</v>
      </c>
      <c r="X58" s="87"/>
      <c r="Y58" s="91"/>
      <c r="Z58" s="92">
        <v>1.0</v>
      </c>
      <c r="AA58" s="92">
        <v>1.0</v>
      </c>
      <c r="AB58" s="92">
        <v>1.0</v>
      </c>
      <c r="AC58" s="93">
        <v>2.0</v>
      </c>
      <c r="AD58" s="88" t="s">
        <v>321</v>
      </c>
    </row>
    <row r="59" ht="15.75" customHeight="1">
      <c r="A59" s="4" t="s">
        <v>60</v>
      </c>
      <c r="B59" s="29">
        <v>44955.0</v>
      </c>
      <c r="C59" s="3">
        <v>0.625</v>
      </c>
      <c r="D59" s="74">
        <v>0.75</v>
      </c>
      <c r="E59" s="75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7"/>
      <c r="Q59" s="78"/>
      <c r="R59" s="79"/>
      <c r="S59" s="79"/>
      <c r="T59" s="79"/>
      <c r="U59" s="103"/>
      <c r="V59" s="79"/>
      <c r="W59" s="79"/>
      <c r="X59" s="80"/>
      <c r="Y59" s="81"/>
      <c r="Z59" s="82"/>
      <c r="AA59" s="82"/>
      <c r="AB59" s="82"/>
      <c r="AC59" s="83"/>
      <c r="AD59" s="78"/>
    </row>
    <row r="60" ht="15.75" customHeight="1">
      <c r="A60" s="8" t="s">
        <v>64</v>
      </c>
      <c r="B60" s="9">
        <v>44956.0</v>
      </c>
      <c r="C60" s="10">
        <v>0.375</v>
      </c>
      <c r="D60" s="84">
        <v>0.5</v>
      </c>
      <c r="E60" s="85">
        <v>32.2</v>
      </c>
      <c r="F60" s="86">
        <v>22.2</v>
      </c>
      <c r="G60" s="86">
        <v>26.0</v>
      </c>
      <c r="H60" s="86">
        <v>25.0</v>
      </c>
      <c r="I60" s="86">
        <v>0.2</v>
      </c>
      <c r="J60" s="86" t="s">
        <v>61</v>
      </c>
      <c r="K60" s="86">
        <v>29.7</v>
      </c>
      <c r="L60" s="86">
        <v>29.25</v>
      </c>
      <c r="M60" s="86"/>
      <c r="N60" s="86">
        <v>100.0</v>
      </c>
      <c r="O60" s="86">
        <v>95.54</v>
      </c>
      <c r="P60" s="87"/>
      <c r="Q60" s="133">
        <f>E62</f>
        <v>32.2</v>
      </c>
      <c r="R60" s="134">
        <f>F60</f>
        <v>22.2</v>
      </c>
      <c r="S60" s="22">
        <f>(Q60+R60)/2</f>
        <v>27.2</v>
      </c>
      <c r="T60" s="134">
        <f t="shared" ref="T60:T70" si="18">IF(H60="","",6.1078*(10^(((7.5*H60)/(237.3+H60)))))</f>
        <v>31.67489286</v>
      </c>
      <c r="U60" s="103">
        <f t="shared" ref="U60:U70" si="19">IF(T60="","",T60-(0.8*(G60-H60)))</f>
        <v>30.87489286</v>
      </c>
      <c r="V60" s="134">
        <f t="shared" ref="V60:V70" si="20">IF(G60="","",6.1078*(10^(((7.5*G60)/(237.3+G60)))))</f>
        <v>33.61126698</v>
      </c>
      <c r="W60" s="134">
        <f t="shared" ref="W60:W70" si="21">IF(V60="","",(U60/V60)*100)</f>
        <v>91.85875937</v>
      </c>
      <c r="X60" s="87"/>
      <c r="Y60" s="91"/>
      <c r="Z60" s="92">
        <v>1.0</v>
      </c>
      <c r="AA60" s="92">
        <v>1.0</v>
      </c>
      <c r="AB60" s="92">
        <v>1.0</v>
      </c>
      <c r="AC60" s="93">
        <v>3.0</v>
      </c>
      <c r="AD60" s="88" t="s">
        <v>337</v>
      </c>
    </row>
    <row r="61" ht="15.75" customHeight="1">
      <c r="A61" s="4" t="s">
        <v>64</v>
      </c>
      <c r="B61" s="29">
        <v>44956.0</v>
      </c>
      <c r="C61" s="3">
        <v>0.625</v>
      </c>
      <c r="D61" s="74">
        <v>0.75</v>
      </c>
      <c r="E61" s="75">
        <v>32.2</v>
      </c>
      <c r="F61" s="76"/>
      <c r="G61" s="76">
        <v>30.8</v>
      </c>
      <c r="H61" s="76">
        <v>28.0</v>
      </c>
      <c r="I61" s="76">
        <v>3.1</v>
      </c>
      <c r="J61" s="76" t="s">
        <v>81</v>
      </c>
      <c r="K61" s="76">
        <v>25.9</v>
      </c>
      <c r="L61" s="76"/>
      <c r="M61" s="76"/>
      <c r="N61" s="76"/>
      <c r="O61" s="76"/>
      <c r="P61" s="77"/>
      <c r="Q61" s="78"/>
      <c r="R61" s="79"/>
      <c r="S61" s="79"/>
      <c r="T61" s="134">
        <f t="shared" si="18"/>
        <v>37.79562539</v>
      </c>
      <c r="U61" s="103">
        <f t="shared" si="19"/>
        <v>35.55562539</v>
      </c>
      <c r="V61" s="134">
        <f t="shared" si="20"/>
        <v>44.41233496</v>
      </c>
      <c r="W61" s="134">
        <f t="shared" si="21"/>
        <v>80.05799611</v>
      </c>
      <c r="X61" s="80"/>
      <c r="Y61" s="81"/>
      <c r="Z61" s="82">
        <v>1.0</v>
      </c>
      <c r="AA61" s="82">
        <v>1.0</v>
      </c>
      <c r="AB61" s="82">
        <v>2.0</v>
      </c>
      <c r="AC61" s="83">
        <v>2.0</v>
      </c>
      <c r="AD61" s="78" t="s">
        <v>338</v>
      </c>
    </row>
    <row r="62" ht="15.75" customHeight="1">
      <c r="A62" s="8" t="s">
        <v>68</v>
      </c>
      <c r="B62" s="9">
        <v>44957.0</v>
      </c>
      <c r="C62" s="10">
        <v>0.375</v>
      </c>
      <c r="D62" s="84">
        <v>0.5</v>
      </c>
      <c r="E62" s="85">
        <v>32.2</v>
      </c>
      <c r="F62" s="86">
        <v>22.6</v>
      </c>
      <c r="G62" s="86">
        <v>25.0</v>
      </c>
      <c r="H62" s="86">
        <v>23.2</v>
      </c>
      <c r="I62" s="86">
        <v>0.3</v>
      </c>
      <c r="J62" s="86" t="s">
        <v>65</v>
      </c>
      <c r="K62" s="86">
        <v>26.1</v>
      </c>
      <c r="L62" s="86">
        <v>0.75</v>
      </c>
      <c r="M62" s="86"/>
      <c r="N62" s="86">
        <v>91.4</v>
      </c>
      <c r="O62" s="86"/>
      <c r="P62" s="87"/>
      <c r="Q62" s="133">
        <f>E64</f>
        <v>33.003</v>
      </c>
      <c r="R62" s="134">
        <f>F62</f>
        <v>22.6</v>
      </c>
      <c r="S62" s="22">
        <f>(Q62+R62)/2</f>
        <v>27.8015</v>
      </c>
      <c r="T62" s="134">
        <f t="shared" si="18"/>
        <v>28.43354863</v>
      </c>
      <c r="U62" s="103">
        <f t="shared" si="19"/>
        <v>26.99354863</v>
      </c>
      <c r="V62" s="134">
        <f t="shared" si="20"/>
        <v>31.67489286</v>
      </c>
      <c r="W62" s="134">
        <f t="shared" si="21"/>
        <v>85.22064698</v>
      </c>
      <c r="X62" s="135">
        <f>O60+L62-N62</f>
        <v>4.89</v>
      </c>
      <c r="Y62" s="91"/>
      <c r="Z62" s="92">
        <v>1.0</v>
      </c>
      <c r="AA62" s="92">
        <v>1.0</v>
      </c>
      <c r="AB62" s="92">
        <v>1.0</v>
      </c>
      <c r="AC62" s="93">
        <v>2.0</v>
      </c>
      <c r="AD62" s="88" t="s">
        <v>301</v>
      </c>
    </row>
    <row r="63" ht="15.75" customHeight="1">
      <c r="A63" s="4" t="s">
        <v>68</v>
      </c>
      <c r="B63" s="29">
        <v>44957.0</v>
      </c>
      <c r="C63" s="3">
        <v>0.625</v>
      </c>
      <c r="D63" s="74">
        <v>0.75</v>
      </c>
      <c r="E63" s="75">
        <v>32.9</v>
      </c>
      <c r="F63" s="76"/>
      <c r="G63" s="76">
        <v>30.8</v>
      </c>
      <c r="H63" s="76">
        <v>24.8</v>
      </c>
      <c r="I63" s="76">
        <v>0.4</v>
      </c>
      <c r="J63" s="76" t="s">
        <v>79</v>
      </c>
      <c r="K63" s="76">
        <v>27.7</v>
      </c>
      <c r="L63" s="76"/>
      <c r="M63" s="76"/>
      <c r="N63" s="76"/>
      <c r="O63" s="76"/>
      <c r="P63" s="77"/>
      <c r="Q63" s="78"/>
      <c r="R63" s="79"/>
      <c r="S63" s="79"/>
      <c r="T63" s="134">
        <f t="shared" si="18"/>
        <v>31.29951528</v>
      </c>
      <c r="U63" s="103">
        <f t="shared" si="19"/>
        <v>26.49951528</v>
      </c>
      <c r="V63" s="134">
        <f t="shared" si="20"/>
        <v>44.41233496</v>
      </c>
      <c r="W63" s="134">
        <f t="shared" si="21"/>
        <v>59.66701662</v>
      </c>
      <c r="X63" s="80"/>
      <c r="Y63" s="81"/>
      <c r="Z63" s="82">
        <v>1.0</v>
      </c>
      <c r="AA63" s="82">
        <v>1.0</v>
      </c>
      <c r="AB63" s="82">
        <v>1.0</v>
      </c>
      <c r="AC63" s="83">
        <v>2.0</v>
      </c>
      <c r="AD63" s="78" t="s">
        <v>321</v>
      </c>
    </row>
    <row r="64" ht="15.75" customHeight="1">
      <c r="A64" s="8" t="s">
        <v>38</v>
      </c>
      <c r="B64" s="9">
        <v>44958.0</v>
      </c>
      <c r="C64" s="10">
        <v>0.375</v>
      </c>
      <c r="D64" s="84">
        <v>0.5</v>
      </c>
      <c r="E64" s="85">
        <v>33.003</v>
      </c>
      <c r="F64" s="86">
        <v>22.8</v>
      </c>
      <c r="G64" s="86">
        <v>24.2</v>
      </c>
      <c r="H64" s="86">
        <v>23.6</v>
      </c>
      <c r="I64" s="86">
        <v>1.6</v>
      </c>
      <c r="J64" s="86" t="s">
        <v>61</v>
      </c>
      <c r="K64" s="86">
        <v>26.8</v>
      </c>
      <c r="L64" s="86">
        <v>36.0</v>
      </c>
      <c r="M64" s="86"/>
      <c r="N64" s="86">
        <f>100</f>
        <v>100</v>
      </c>
      <c r="O64" s="86">
        <v>75.62</v>
      </c>
      <c r="P64" s="87"/>
      <c r="Q64" s="133">
        <f>E66</f>
        <v>29.2</v>
      </c>
      <c r="R64" s="134">
        <f>F64</f>
        <v>22.8</v>
      </c>
      <c r="S64" s="22">
        <f>(Q64+R64)/2</f>
        <v>26</v>
      </c>
      <c r="T64" s="134">
        <f t="shared" si="18"/>
        <v>29.12766416</v>
      </c>
      <c r="U64" s="103">
        <f t="shared" si="19"/>
        <v>28.64766416</v>
      </c>
      <c r="V64" s="134">
        <f t="shared" si="20"/>
        <v>30.19655962</v>
      </c>
      <c r="W64" s="134">
        <f t="shared" si="21"/>
        <v>94.87062274</v>
      </c>
      <c r="X64" s="135" t="s">
        <v>340</v>
      </c>
      <c r="Y64" s="91"/>
      <c r="Z64" s="92">
        <v>1.0</v>
      </c>
      <c r="AA64" s="92">
        <v>1.0</v>
      </c>
      <c r="AB64" s="92">
        <v>1.0</v>
      </c>
      <c r="AC64" s="93">
        <v>2.0</v>
      </c>
      <c r="AD64" s="166" t="s">
        <v>320</v>
      </c>
    </row>
    <row r="65" ht="15.75" customHeight="1">
      <c r="A65" s="4" t="s">
        <v>38</v>
      </c>
      <c r="B65" s="29">
        <v>44958.0</v>
      </c>
      <c r="C65" s="3">
        <v>0.625</v>
      </c>
      <c r="D65" s="74">
        <v>0.75</v>
      </c>
      <c r="E65" s="75">
        <v>28.0</v>
      </c>
      <c r="F65" s="76"/>
      <c r="G65" s="76">
        <v>27.6</v>
      </c>
      <c r="H65" s="76">
        <v>25.8</v>
      </c>
      <c r="I65" s="76">
        <v>1.0</v>
      </c>
      <c r="J65" s="76" t="s">
        <v>81</v>
      </c>
      <c r="K65" s="76">
        <v>24.8</v>
      </c>
      <c r="L65" s="76"/>
      <c r="M65" s="76"/>
      <c r="N65" s="76"/>
      <c r="O65" s="76"/>
      <c r="P65" s="77"/>
      <c r="Q65" s="78"/>
      <c r="R65" s="79"/>
      <c r="S65" s="79"/>
      <c r="T65" s="134">
        <f t="shared" si="18"/>
        <v>33.21594473</v>
      </c>
      <c r="U65" s="103">
        <f t="shared" si="19"/>
        <v>31.77594473</v>
      </c>
      <c r="V65" s="134">
        <f t="shared" si="20"/>
        <v>36.92425667</v>
      </c>
      <c r="W65" s="134">
        <f t="shared" si="21"/>
        <v>86.05710067</v>
      </c>
      <c r="X65" s="80"/>
      <c r="Y65" s="81"/>
      <c r="Z65" s="82">
        <v>1.0</v>
      </c>
      <c r="AA65" s="82">
        <v>1.0</v>
      </c>
      <c r="AB65" s="82">
        <v>1.0</v>
      </c>
      <c r="AC65" s="83">
        <v>3.0</v>
      </c>
      <c r="AD65" s="78" t="s">
        <v>341</v>
      </c>
    </row>
    <row r="66" ht="15.75" customHeight="1">
      <c r="A66" s="8" t="s">
        <v>48</v>
      </c>
      <c r="B66" s="9">
        <v>44959.0</v>
      </c>
      <c r="C66" s="10">
        <v>0.375</v>
      </c>
      <c r="D66" s="84">
        <v>0.5</v>
      </c>
      <c r="E66" s="85">
        <v>29.2</v>
      </c>
      <c r="F66" s="86">
        <v>22.4</v>
      </c>
      <c r="G66" s="86">
        <v>23.6</v>
      </c>
      <c r="H66" s="86">
        <v>23.0</v>
      </c>
      <c r="I66" s="86">
        <v>1.0</v>
      </c>
      <c r="J66" s="86" t="s">
        <v>81</v>
      </c>
      <c r="K66" s="86">
        <v>24.7</v>
      </c>
      <c r="L66" s="86">
        <v>0.75</v>
      </c>
      <c r="M66" s="86"/>
      <c r="N66" s="86">
        <v>73.9</v>
      </c>
      <c r="O66" s="86"/>
      <c r="P66" s="87"/>
      <c r="Q66" s="133">
        <f>E68</f>
        <v>28.4</v>
      </c>
      <c r="R66" s="134">
        <f>F66</f>
        <v>22.4</v>
      </c>
      <c r="S66" s="22">
        <f>(Q66+R66)/2</f>
        <v>25.4</v>
      </c>
      <c r="T66" s="134">
        <f t="shared" si="18"/>
        <v>28.09193765</v>
      </c>
      <c r="U66" s="103">
        <f t="shared" si="19"/>
        <v>27.61193765</v>
      </c>
      <c r="V66" s="134">
        <f t="shared" si="20"/>
        <v>29.12766416</v>
      </c>
      <c r="W66" s="134">
        <f t="shared" si="21"/>
        <v>94.79626482</v>
      </c>
      <c r="X66" s="135">
        <f>O64+L66-N66</f>
        <v>2.47</v>
      </c>
      <c r="Y66" s="91"/>
      <c r="Z66" s="92">
        <v>1.0</v>
      </c>
      <c r="AA66" s="92">
        <v>1.0</v>
      </c>
      <c r="AB66" s="92">
        <v>3.0</v>
      </c>
      <c r="AC66" s="93">
        <v>3.0</v>
      </c>
      <c r="AD66" s="88" t="s">
        <v>313</v>
      </c>
    </row>
    <row r="67" ht="15.75" customHeight="1">
      <c r="A67" s="4" t="s">
        <v>48</v>
      </c>
      <c r="B67" s="29">
        <v>44959.0</v>
      </c>
      <c r="C67" s="3">
        <v>0.625</v>
      </c>
      <c r="D67" s="74">
        <v>0.75</v>
      </c>
      <c r="E67" s="75">
        <v>28.4</v>
      </c>
      <c r="F67" s="76"/>
      <c r="G67" s="76">
        <v>26.4</v>
      </c>
      <c r="H67" s="76">
        <v>25.0</v>
      </c>
      <c r="I67" s="76">
        <v>0.6</v>
      </c>
      <c r="J67" s="76" t="s">
        <v>81</v>
      </c>
      <c r="K67" s="76">
        <v>22.02</v>
      </c>
      <c r="L67" s="76"/>
      <c r="M67" s="76"/>
      <c r="N67" s="76"/>
      <c r="O67" s="76"/>
      <c r="P67" s="77"/>
      <c r="Q67" s="78"/>
      <c r="R67" s="79"/>
      <c r="S67" s="79"/>
      <c r="T67" s="134">
        <f t="shared" si="18"/>
        <v>31.67489286</v>
      </c>
      <c r="U67" s="103">
        <f t="shared" si="19"/>
        <v>30.55489286</v>
      </c>
      <c r="V67" s="134">
        <f t="shared" si="20"/>
        <v>34.41422945</v>
      </c>
      <c r="W67" s="134">
        <f t="shared" si="21"/>
        <v>88.78563707</v>
      </c>
      <c r="X67" s="80"/>
      <c r="Y67" s="81"/>
      <c r="Z67" s="82">
        <v>1.0</v>
      </c>
      <c r="AA67" s="82">
        <v>1.0</v>
      </c>
      <c r="AB67" s="82">
        <v>1.0</v>
      </c>
      <c r="AC67" s="83">
        <v>3.0</v>
      </c>
      <c r="AD67" s="78" t="s">
        <v>321</v>
      </c>
    </row>
    <row r="68" ht="15.75" customHeight="1">
      <c r="A68" s="8" t="s">
        <v>53</v>
      </c>
      <c r="B68" s="9">
        <v>44960.0</v>
      </c>
      <c r="C68" s="10">
        <v>0.375</v>
      </c>
      <c r="D68" s="84">
        <v>0.5</v>
      </c>
      <c r="E68" s="85">
        <v>28.4</v>
      </c>
      <c r="F68" s="86">
        <v>22.8</v>
      </c>
      <c r="G68" s="86">
        <v>27.0</v>
      </c>
      <c r="H68" s="86">
        <v>25.4</v>
      </c>
      <c r="I68" s="86">
        <v>3.0</v>
      </c>
      <c r="J68" s="86" t="s">
        <v>81</v>
      </c>
      <c r="K68" s="86">
        <v>27.9</v>
      </c>
      <c r="L68" s="86">
        <v>0.0</v>
      </c>
      <c r="M68" s="86"/>
      <c r="N68" s="86">
        <v>70.66</v>
      </c>
      <c r="O68" s="86"/>
      <c r="P68" s="87"/>
      <c r="Q68" s="133">
        <f>E70</f>
        <v>32.8</v>
      </c>
      <c r="R68" s="134">
        <f>F68</f>
        <v>22.8</v>
      </c>
      <c r="S68" s="22">
        <f>(Q68+R68)/2</f>
        <v>27.8</v>
      </c>
      <c r="T68" s="134">
        <f t="shared" si="18"/>
        <v>32.43744129</v>
      </c>
      <c r="U68" s="103">
        <f t="shared" si="19"/>
        <v>31.15744129</v>
      </c>
      <c r="V68" s="134">
        <f t="shared" si="20"/>
        <v>35.65000614</v>
      </c>
      <c r="W68" s="134">
        <f t="shared" si="21"/>
        <v>87.39813723</v>
      </c>
      <c r="X68" s="135">
        <f>N66+L68-N68</f>
        <v>3.24</v>
      </c>
      <c r="Y68" s="91"/>
      <c r="Z68" s="92">
        <v>1.0</v>
      </c>
      <c r="AA68" s="92">
        <v>1.0</v>
      </c>
      <c r="AB68" s="92">
        <v>2.0</v>
      </c>
      <c r="AC68" s="93">
        <v>2.0</v>
      </c>
      <c r="AD68" s="88" t="s">
        <v>289</v>
      </c>
    </row>
    <row r="69" ht="15.75" customHeight="1">
      <c r="A69" s="4" t="s">
        <v>53</v>
      </c>
      <c r="B69" s="29">
        <v>44960.0</v>
      </c>
      <c r="C69" s="3">
        <v>0.625</v>
      </c>
      <c r="D69" s="74">
        <v>0.75</v>
      </c>
      <c r="E69" s="75">
        <v>32.8</v>
      </c>
      <c r="F69" s="76"/>
      <c r="G69" s="76">
        <v>29.0</v>
      </c>
      <c r="H69" s="76">
        <v>27.2</v>
      </c>
      <c r="I69" s="76">
        <v>1.4</v>
      </c>
      <c r="J69" s="76" t="s">
        <v>81</v>
      </c>
      <c r="K69" s="76">
        <v>26.2</v>
      </c>
      <c r="L69" s="76"/>
      <c r="M69" s="76"/>
      <c r="N69" s="76"/>
      <c r="O69" s="76"/>
      <c r="P69" s="77"/>
      <c r="Q69" s="78"/>
      <c r="R69" s="79"/>
      <c r="S69" s="79"/>
      <c r="T69" s="134">
        <f t="shared" si="18"/>
        <v>36.07043238</v>
      </c>
      <c r="U69" s="103">
        <f t="shared" si="19"/>
        <v>34.63043238</v>
      </c>
      <c r="V69" s="134">
        <f t="shared" si="20"/>
        <v>40.05279577</v>
      </c>
      <c r="W69" s="134">
        <f t="shared" si="21"/>
        <v>86.4619603</v>
      </c>
      <c r="X69" s="80"/>
      <c r="Y69" s="81"/>
      <c r="Z69" s="82">
        <v>2.0</v>
      </c>
      <c r="AA69" s="82">
        <v>1.0</v>
      </c>
      <c r="AB69" s="82">
        <v>2.0</v>
      </c>
      <c r="AC69" s="83">
        <v>2.0</v>
      </c>
      <c r="AD69" s="78" t="s">
        <v>316</v>
      </c>
    </row>
    <row r="70" ht="15.75" customHeight="1">
      <c r="A70" s="8" t="s">
        <v>58</v>
      </c>
      <c r="B70" s="9">
        <v>44961.0</v>
      </c>
      <c r="C70" s="10">
        <v>0.375</v>
      </c>
      <c r="D70" s="84">
        <v>0.5</v>
      </c>
      <c r="E70" s="85">
        <v>32.8</v>
      </c>
      <c r="F70" s="86">
        <v>21.4</v>
      </c>
      <c r="G70" s="86">
        <v>29.2</v>
      </c>
      <c r="H70" s="86">
        <v>27.0</v>
      </c>
      <c r="I70" s="86">
        <v>1.4</v>
      </c>
      <c r="J70" s="86" t="s">
        <v>79</v>
      </c>
      <c r="K70" s="86">
        <v>26.9</v>
      </c>
      <c r="L70" s="86">
        <v>17.75</v>
      </c>
      <c r="M70" s="86"/>
      <c r="N70" s="86">
        <v>74.78</v>
      </c>
      <c r="O70" s="86">
        <v>82.82</v>
      </c>
      <c r="P70" s="87"/>
      <c r="Q70" s="133">
        <f>E72</f>
        <v>30.8</v>
      </c>
      <c r="R70" s="134">
        <f>F70</f>
        <v>21.4</v>
      </c>
      <c r="S70" s="22">
        <f>(Q70+R70)/2</f>
        <v>26.1</v>
      </c>
      <c r="T70" s="134">
        <f t="shared" si="18"/>
        <v>35.65000614</v>
      </c>
      <c r="U70" s="103">
        <f t="shared" si="19"/>
        <v>33.89000614</v>
      </c>
      <c r="V70" s="134">
        <f t="shared" si="20"/>
        <v>40.51803823</v>
      </c>
      <c r="W70" s="134">
        <f t="shared" si="21"/>
        <v>83.64177443</v>
      </c>
      <c r="X70" s="135">
        <f>N68+L70-N70</f>
        <v>13.63</v>
      </c>
      <c r="Y70" s="91"/>
      <c r="Z70" s="92">
        <v>1.0</v>
      </c>
      <c r="AA70" s="92">
        <v>1.0</v>
      </c>
      <c r="AB70" s="92">
        <v>2.0</v>
      </c>
      <c r="AC70" s="93">
        <v>2.0</v>
      </c>
      <c r="AD70" s="88" t="s">
        <v>321</v>
      </c>
    </row>
    <row r="71" ht="15.75" customHeight="1">
      <c r="A71" s="4" t="s">
        <v>58</v>
      </c>
      <c r="B71" s="55">
        <v>44961.0</v>
      </c>
      <c r="C71" s="3">
        <v>0.625</v>
      </c>
      <c r="D71" s="74">
        <v>0.75</v>
      </c>
      <c r="E71" s="75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7"/>
      <c r="Q71" s="78"/>
      <c r="R71" s="79"/>
      <c r="S71" s="79"/>
      <c r="T71" s="79"/>
      <c r="U71" s="103"/>
      <c r="V71" s="79"/>
      <c r="W71" s="79"/>
      <c r="X71" s="80"/>
      <c r="Y71" s="81"/>
      <c r="Z71" s="82"/>
      <c r="AA71" s="82"/>
      <c r="AB71" s="82"/>
      <c r="AC71" s="83"/>
      <c r="AD71" s="78"/>
    </row>
    <row r="72" ht="15.75" customHeight="1">
      <c r="A72" s="8" t="s">
        <v>60</v>
      </c>
      <c r="B72" s="9">
        <v>44962.0</v>
      </c>
      <c r="C72" s="10">
        <v>0.375</v>
      </c>
      <c r="D72" s="84">
        <v>0.5</v>
      </c>
      <c r="E72" s="85">
        <v>30.8</v>
      </c>
      <c r="F72" s="86">
        <v>22.2</v>
      </c>
      <c r="G72" s="86">
        <v>28.0</v>
      </c>
      <c r="H72" s="86">
        <v>26.4</v>
      </c>
      <c r="I72" s="86">
        <v>1.1</v>
      </c>
      <c r="J72" s="86" t="s">
        <v>81</v>
      </c>
      <c r="K72" s="86">
        <v>27.8</v>
      </c>
      <c r="L72" s="86">
        <v>16.25</v>
      </c>
      <c r="M72" s="86"/>
      <c r="N72" s="86">
        <v>91.64</v>
      </c>
      <c r="O72" s="86"/>
      <c r="P72" s="87"/>
      <c r="Q72" s="133">
        <f>E74</f>
        <v>33</v>
      </c>
      <c r="R72" s="134">
        <f>F72</f>
        <v>22.2</v>
      </c>
      <c r="S72" s="22">
        <f>(Q72+R72)/2</f>
        <v>27.6</v>
      </c>
      <c r="T72" s="134">
        <f>IF(H72="","",6.1078*(10^(((7.5*H72)/(237.3+H72)))))</f>
        <v>34.41422945</v>
      </c>
      <c r="U72" s="103">
        <f>IF(T72="","",T72-(0.8*(G72-H72)))</f>
        <v>33.13422945</v>
      </c>
      <c r="V72" s="134">
        <f>IF(G72="","",6.1078*(10^(((7.5*G72)/(237.3+G72)))))</f>
        <v>37.79562539</v>
      </c>
      <c r="W72" s="134">
        <f>IF(V72="","",(U72/V72)*100)</f>
        <v>87.66683738</v>
      </c>
      <c r="X72" s="135">
        <f>O70+L72-N72</f>
        <v>7.43</v>
      </c>
      <c r="Y72" s="91"/>
      <c r="Z72" s="92">
        <v>1.0</v>
      </c>
      <c r="AA72" s="92">
        <v>1.0</v>
      </c>
      <c r="AB72" s="92">
        <v>2.0</v>
      </c>
      <c r="AC72" s="93">
        <v>2.0</v>
      </c>
      <c r="AD72" s="88" t="s">
        <v>321</v>
      </c>
    </row>
    <row r="73" ht="15.75" customHeight="1">
      <c r="A73" s="4" t="s">
        <v>60</v>
      </c>
      <c r="B73" s="29">
        <v>44962.0</v>
      </c>
      <c r="C73" s="3">
        <v>0.625</v>
      </c>
      <c r="D73" s="74">
        <v>0.75</v>
      </c>
      <c r="E73" s="75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7"/>
      <c r="Q73" s="78"/>
      <c r="R73" s="79"/>
      <c r="S73" s="79"/>
      <c r="T73" s="79"/>
      <c r="U73" s="103"/>
      <c r="V73" s="79"/>
      <c r="W73" s="79"/>
      <c r="X73" s="80"/>
      <c r="Y73" s="81"/>
      <c r="Z73" s="82"/>
      <c r="AA73" s="82"/>
      <c r="AB73" s="82"/>
      <c r="AC73" s="83"/>
      <c r="AD73" s="78"/>
    </row>
    <row r="74" ht="15.75" customHeight="1">
      <c r="A74" s="8" t="s">
        <v>64</v>
      </c>
      <c r="B74" s="9">
        <v>44963.0</v>
      </c>
      <c r="C74" s="10">
        <v>0.375</v>
      </c>
      <c r="D74" s="84">
        <v>0.5</v>
      </c>
      <c r="E74" s="85">
        <v>33.0</v>
      </c>
      <c r="F74" s="86">
        <v>22.6</v>
      </c>
      <c r="G74" s="86">
        <v>28.4</v>
      </c>
      <c r="H74" s="86">
        <v>27.0</v>
      </c>
      <c r="I74" s="86">
        <v>1.2</v>
      </c>
      <c r="J74" s="86"/>
      <c r="K74" s="86" t="s">
        <v>61</v>
      </c>
      <c r="L74" s="86">
        <v>0.0</v>
      </c>
      <c r="M74" s="86"/>
      <c r="N74" s="86">
        <v>88.52</v>
      </c>
      <c r="O74" s="86">
        <v>78.22</v>
      </c>
      <c r="P74" s="87"/>
      <c r="Q74" s="133">
        <f>E76</f>
        <v>31.8</v>
      </c>
      <c r="R74" s="134">
        <f>F74</f>
        <v>22.6</v>
      </c>
      <c r="S74" s="22">
        <f>(Q74+R74)/2</f>
        <v>27.2</v>
      </c>
      <c r="T74" s="134">
        <f t="shared" ref="T74:T84" si="22">IF(H74="","",6.1078*(10^(((7.5*H74)/(237.3+H74)))))</f>
        <v>35.65000614</v>
      </c>
      <c r="U74" s="103">
        <f t="shared" ref="U74:U84" si="23">IF(T74="","",T74-(0.8*(G74-H74)))</f>
        <v>34.53000614</v>
      </c>
      <c r="V74" s="134">
        <f t="shared" ref="V74:V84" si="24">IF(G74="","",6.1078*(10^(((7.5*G74)/(237.3+G74)))))</f>
        <v>38.68484051</v>
      </c>
      <c r="W74" s="134">
        <f t="shared" ref="W74:W84" si="25">IF(V74="","",(U74/V74)*100)</f>
        <v>89.25978675</v>
      </c>
      <c r="X74" s="135">
        <f>N72+L74-N74</f>
        <v>3.12</v>
      </c>
      <c r="Y74" s="91"/>
      <c r="Z74" s="92">
        <v>1.0</v>
      </c>
      <c r="AA74" s="92">
        <v>1.0</v>
      </c>
      <c r="AB74" s="92">
        <v>1.0</v>
      </c>
      <c r="AC74" s="93">
        <v>2.0</v>
      </c>
      <c r="AD74" s="88"/>
    </row>
    <row r="75" ht="15.75" customHeight="1">
      <c r="A75" s="4" t="s">
        <v>64</v>
      </c>
      <c r="B75" s="29">
        <v>44963.0</v>
      </c>
      <c r="C75" s="3">
        <v>0.625</v>
      </c>
      <c r="D75" s="74">
        <v>0.75</v>
      </c>
      <c r="E75" s="75">
        <v>31.8</v>
      </c>
      <c r="F75" s="76"/>
      <c r="G75" s="76">
        <v>29.6</v>
      </c>
      <c r="H75" s="76">
        <v>27.4</v>
      </c>
      <c r="I75" s="76">
        <v>2.0</v>
      </c>
      <c r="J75" s="76" t="s">
        <v>81</v>
      </c>
      <c r="K75" s="76"/>
      <c r="L75" s="76"/>
      <c r="M75" s="76"/>
      <c r="N75" s="76"/>
      <c r="O75" s="76"/>
      <c r="P75" s="77"/>
      <c r="Q75" s="78"/>
      <c r="R75" s="79"/>
      <c r="S75" s="79"/>
      <c r="T75" s="134">
        <f t="shared" si="22"/>
        <v>36.49517019</v>
      </c>
      <c r="U75" s="103">
        <f t="shared" si="23"/>
        <v>34.73517019</v>
      </c>
      <c r="V75" s="134">
        <f t="shared" si="24"/>
        <v>41.46264535</v>
      </c>
      <c r="W75" s="134">
        <f t="shared" si="25"/>
        <v>83.77461181</v>
      </c>
      <c r="X75" s="80"/>
      <c r="Y75" s="81"/>
      <c r="Z75" s="82">
        <v>1.0</v>
      </c>
      <c r="AA75" s="82">
        <v>1.0</v>
      </c>
      <c r="AB75" s="82">
        <v>2.0</v>
      </c>
      <c r="AC75" s="83">
        <v>2.0</v>
      </c>
      <c r="AD75" s="78"/>
    </row>
    <row r="76" ht="15.75" customHeight="1">
      <c r="A76" s="8" t="s">
        <v>68</v>
      </c>
      <c r="B76" s="9">
        <v>44964.0</v>
      </c>
      <c r="C76" s="10">
        <v>0.375</v>
      </c>
      <c r="D76" s="84">
        <v>0.5</v>
      </c>
      <c r="E76" s="85">
        <v>31.8</v>
      </c>
      <c r="F76" s="86">
        <v>22.6</v>
      </c>
      <c r="G76" s="86">
        <v>28.2</v>
      </c>
      <c r="H76" s="86">
        <v>26.6</v>
      </c>
      <c r="I76" s="86">
        <v>0.8</v>
      </c>
      <c r="J76" s="86" t="s">
        <v>81</v>
      </c>
      <c r="K76" s="86">
        <v>28.2</v>
      </c>
      <c r="L76" s="86">
        <v>11.0</v>
      </c>
      <c r="M76" s="86"/>
      <c r="N76" s="86">
        <v>86.66</v>
      </c>
      <c r="O76" s="86"/>
      <c r="P76" s="87"/>
      <c r="Q76" s="133">
        <f>E78</f>
        <v>31.2</v>
      </c>
      <c r="R76" s="134">
        <f>F76</f>
        <v>22.6</v>
      </c>
      <c r="S76" s="22">
        <f>(Q76+R76)/2</f>
        <v>26.9</v>
      </c>
      <c r="T76" s="134">
        <f t="shared" si="22"/>
        <v>34.82194116</v>
      </c>
      <c r="U76" s="103">
        <f t="shared" si="23"/>
        <v>33.54194116</v>
      </c>
      <c r="V76" s="134">
        <f t="shared" si="24"/>
        <v>38.23798312</v>
      </c>
      <c r="W76" s="134">
        <f t="shared" si="25"/>
        <v>87.71890782</v>
      </c>
      <c r="X76" s="135">
        <f>O74+L76-N76</f>
        <v>2.56</v>
      </c>
      <c r="Y76" s="91"/>
      <c r="Z76" s="92">
        <v>1.0</v>
      </c>
      <c r="AA76" s="92">
        <v>1.0</v>
      </c>
      <c r="AB76" s="92">
        <v>1.0</v>
      </c>
      <c r="AC76" s="93">
        <v>2.0</v>
      </c>
      <c r="AD76" s="88" t="s">
        <v>330</v>
      </c>
    </row>
    <row r="77" ht="15.75" customHeight="1">
      <c r="A77" s="4" t="s">
        <v>68</v>
      </c>
      <c r="B77" s="29">
        <v>44964.0</v>
      </c>
      <c r="C77" s="3">
        <v>0.625</v>
      </c>
      <c r="D77" s="74">
        <v>0.75</v>
      </c>
      <c r="E77" s="75">
        <v>32.2</v>
      </c>
      <c r="F77" s="76"/>
      <c r="G77" s="76">
        <v>26.0</v>
      </c>
      <c r="H77" s="76">
        <v>25.0</v>
      </c>
      <c r="I77" s="76">
        <v>0.5</v>
      </c>
      <c r="J77" s="76" t="s">
        <v>81</v>
      </c>
      <c r="K77" s="76">
        <v>26.0</v>
      </c>
      <c r="L77" s="76"/>
      <c r="M77" s="76"/>
      <c r="N77" s="76"/>
      <c r="O77" s="76"/>
      <c r="P77" s="77"/>
      <c r="Q77" s="78"/>
      <c r="R77" s="79"/>
      <c r="S77" s="79"/>
      <c r="T77" s="134">
        <f t="shared" si="22"/>
        <v>31.67489286</v>
      </c>
      <c r="U77" s="103">
        <f t="shared" si="23"/>
        <v>30.87489286</v>
      </c>
      <c r="V77" s="134">
        <f t="shared" si="24"/>
        <v>33.61126698</v>
      </c>
      <c r="W77" s="134">
        <f t="shared" si="25"/>
        <v>91.85875937</v>
      </c>
      <c r="X77" s="80"/>
      <c r="Y77" s="81"/>
      <c r="Z77" s="82">
        <v>1.0</v>
      </c>
      <c r="AA77" s="82">
        <v>1.0</v>
      </c>
      <c r="AB77" s="82">
        <v>1.0</v>
      </c>
      <c r="AC77" s="83">
        <v>2.0</v>
      </c>
      <c r="AD77" s="78" t="s">
        <v>343</v>
      </c>
    </row>
    <row r="78" ht="15.75" customHeight="1">
      <c r="A78" s="8" t="s">
        <v>38</v>
      </c>
      <c r="B78" s="9">
        <v>44965.0</v>
      </c>
      <c r="C78" s="10">
        <v>0.375</v>
      </c>
      <c r="D78" s="84">
        <v>0.5</v>
      </c>
      <c r="E78" s="85">
        <v>31.2</v>
      </c>
      <c r="F78" s="86">
        <v>23.2</v>
      </c>
      <c r="G78" s="86">
        <v>27.2</v>
      </c>
      <c r="H78" s="86">
        <v>26.2</v>
      </c>
      <c r="I78" s="86">
        <v>0.0</v>
      </c>
      <c r="J78" s="86" t="s">
        <v>54</v>
      </c>
      <c r="K78" s="86">
        <v>28.9</v>
      </c>
      <c r="L78" s="86">
        <v>6.75</v>
      </c>
      <c r="M78" s="86"/>
      <c r="N78" s="86">
        <v>87.32</v>
      </c>
      <c r="O78" s="86"/>
      <c r="P78" s="87"/>
      <c r="Q78" s="133">
        <f>E80</f>
        <v>32.6</v>
      </c>
      <c r="R78" s="134">
        <f>F78</f>
        <v>23.2</v>
      </c>
      <c r="S78" s="22">
        <f>(Q78+R78)/2</f>
        <v>27.9</v>
      </c>
      <c r="T78" s="134">
        <f t="shared" si="22"/>
        <v>34.01068335</v>
      </c>
      <c r="U78" s="103">
        <f t="shared" si="23"/>
        <v>33.21068335</v>
      </c>
      <c r="V78" s="134">
        <f t="shared" si="24"/>
        <v>36.07043238</v>
      </c>
      <c r="W78" s="134">
        <f t="shared" si="25"/>
        <v>92.07176392</v>
      </c>
      <c r="X78" s="135">
        <f>N76+L78-N78</f>
        <v>6.09</v>
      </c>
      <c r="Y78" s="91"/>
      <c r="Z78" s="92">
        <v>1.0</v>
      </c>
      <c r="AA78" s="92">
        <v>1.0</v>
      </c>
      <c r="AB78" s="92">
        <v>3.0</v>
      </c>
      <c r="AC78" s="93">
        <v>2.0</v>
      </c>
      <c r="AD78" s="88" t="s">
        <v>313</v>
      </c>
    </row>
    <row r="79" ht="15.75" customHeight="1">
      <c r="A79" s="4" t="s">
        <v>38</v>
      </c>
      <c r="B79" s="29">
        <v>44965.0</v>
      </c>
      <c r="C79" s="3">
        <v>0.625</v>
      </c>
      <c r="D79" s="74">
        <v>0.75</v>
      </c>
      <c r="E79" s="75">
        <v>31.4</v>
      </c>
      <c r="F79" s="76"/>
      <c r="G79" s="76">
        <v>25.0</v>
      </c>
      <c r="H79" s="76">
        <v>24.8</v>
      </c>
      <c r="I79" s="76">
        <v>0.1</v>
      </c>
      <c r="J79" s="76" t="s">
        <v>81</v>
      </c>
      <c r="K79" s="76">
        <v>27.2</v>
      </c>
      <c r="L79" s="76"/>
      <c r="M79" s="76"/>
      <c r="N79" s="76"/>
      <c r="O79" s="76"/>
      <c r="P79" s="77"/>
      <c r="Q79" s="78"/>
      <c r="R79" s="79"/>
      <c r="S79" s="79"/>
      <c r="T79" s="134">
        <f t="shared" si="22"/>
        <v>31.29951528</v>
      </c>
      <c r="U79" s="103">
        <f t="shared" si="23"/>
        <v>31.13951528</v>
      </c>
      <c r="V79" s="134">
        <f t="shared" si="24"/>
        <v>31.67489286</v>
      </c>
      <c r="W79" s="134">
        <f t="shared" si="25"/>
        <v>98.30977304</v>
      </c>
      <c r="X79" s="80"/>
      <c r="Y79" s="81"/>
      <c r="Z79" s="82">
        <v>2.0</v>
      </c>
      <c r="AA79" s="82">
        <v>1.0</v>
      </c>
      <c r="AB79" s="82">
        <v>1.0</v>
      </c>
      <c r="AC79" s="83">
        <v>3.0</v>
      </c>
      <c r="AD79" s="78" t="s">
        <v>321</v>
      </c>
    </row>
    <row r="80" ht="15.75" customHeight="1">
      <c r="A80" s="8" t="s">
        <v>48</v>
      </c>
      <c r="B80" s="9">
        <v>44966.0</v>
      </c>
      <c r="C80" s="10">
        <v>0.375</v>
      </c>
      <c r="D80" s="84">
        <v>0.5</v>
      </c>
      <c r="E80" s="85">
        <v>32.6</v>
      </c>
      <c r="F80" s="86">
        <v>23.2</v>
      </c>
      <c r="G80" s="86">
        <v>28.2</v>
      </c>
      <c r="H80" s="86">
        <v>26.2</v>
      </c>
      <c r="I80" s="86">
        <v>1.3</v>
      </c>
      <c r="J80" s="86" t="s">
        <v>81</v>
      </c>
      <c r="K80" s="86">
        <v>26.8</v>
      </c>
      <c r="L80" s="86">
        <v>32.5</v>
      </c>
      <c r="M80" s="86"/>
      <c r="N80" s="86">
        <v>100.0</v>
      </c>
      <c r="O80" s="86">
        <v>76.72</v>
      </c>
      <c r="P80" s="87"/>
      <c r="Q80" s="133">
        <f>E82</f>
        <v>32.4</v>
      </c>
      <c r="R80" s="134">
        <f>F80</f>
        <v>23.2</v>
      </c>
      <c r="S80" s="22">
        <f>(Q80+R80)/2</f>
        <v>27.8</v>
      </c>
      <c r="T80" s="134">
        <f t="shared" si="22"/>
        <v>34.01068335</v>
      </c>
      <c r="U80" s="103">
        <f t="shared" si="23"/>
        <v>32.41068335</v>
      </c>
      <c r="V80" s="134">
        <f t="shared" si="24"/>
        <v>38.23798312</v>
      </c>
      <c r="W80" s="134">
        <f t="shared" si="25"/>
        <v>84.76044159</v>
      </c>
      <c r="X80" s="135">
        <f>N78+L80-N80</f>
        <v>19.82</v>
      </c>
      <c r="Y80" s="91"/>
      <c r="Z80" s="92">
        <v>1.0</v>
      </c>
      <c r="AA80" s="92">
        <v>1.0</v>
      </c>
      <c r="AB80" s="92">
        <v>1.0</v>
      </c>
      <c r="AC80" s="93">
        <v>2.0</v>
      </c>
      <c r="AD80" s="88" t="s">
        <v>289</v>
      </c>
    </row>
    <row r="81" ht="15.75" customHeight="1">
      <c r="A81" s="4" t="s">
        <v>48</v>
      </c>
      <c r="B81" s="29">
        <v>44966.0</v>
      </c>
      <c r="C81" s="3">
        <v>0.625</v>
      </c>
      <c r="D81" s="74">
        <v>0.75</v>
      </c>
      <c r="E81" s="75">
        <v>32.4</v>
      </c>
      <c r="F81" s="76"/>
      <c r="G81" s="76">
        <v>27.8</v>
      </c>
      <c r="H81" s="76">
        <v>26.2</v>
      </c>
      <c r="I81" s="76">
        <v>1.0</v>
      </c>
      <c r="J81" s="76" t="s">
        <v>81</v>
      </c>
      <c r="K81" s="76">
        <v>23.2</v>
      </c>
      <c r="L81" s="76"/>
      <c r="M81" s="76"/>
      <c r="N81" s="76"/>
      <c r="O81" s="76"/>
      <c r="P81" s="77"/>
      <c r="Q81" s="78"/>
      <c r="R81" s="79"/>
      <c r="S81" s="79"/>
      <c r="T81" s="134">
        <f t="shared" si="22"/>
        <v>34.01068335</v>
      </c>
      <c r="U81" s="103">
        <f t="shared" si="23"/>
        <v>32.73068335</v>
      </c>
      <c r="V81" s="134">
        <f t="shared" si="24"/>
        <v>37.3577292</v>
      </c>
      <c r="W81" s="134">
        <f t="shared" si="25"/>
        <v>87.6142208</v>
      </c>
      <c r="X81" s="80"/>
      <c r="Y81" s="81"/>
      <c r="Z81" s="82">
        <v>1.0</v>
      </c>
      <c r="AA81" s="82">
        <v>1.0</v>
      </c>
      <c r="AB81" s="82">
        <v>2.0</v>
      </c>
      <c r="AC81" s="83">
        <v>2.0</v>
      </c>
      <c r="AD81" s="78" t="s">
        <v>344</v>
      </c>
    </row>
    <row r="82" ht="15.75" customHeight="1">
      <c r="A82" s="8" t="s">
        <v>53</v>
      </c>
      <c r="B82" s="9">
        <v>44967.0</v>
      </c>
      <c r="C82" s="10">
        <v>0.375</v>
      </c>
      <c r="D82" s="84">
        <v>0.5</v>
      </c>
      <c r="E82" s="85">
        <v>32.4</v>
      </c>
      <c r="F82" s="86"/>
      <c r="G82" s="86">
        <v>28.6</v>
      </c>
      <c r="H82" s="86">
        <v>26.6</v>
      </c>
      <c r="I82" s="86">
        <v>1.5</v>
      </c>
      <c r="J82" s="86" t="s">
        <v>61</v>
      </c>
      <c r="K82" s="86">
        <v>25.5</v>
      </c>
      <c r="L82" s="86">
        <v>0.5</v>
      </c>
      <c r="M82" s="86"/>
      <c r="N82" s="86">
        <v>73.62</v>
      </c>
      <c r="O82" s="86"/>
      <c r="P82" s="87"/>
      <c r="Q82" s="133">
        <f>E84</f>
        <v>32.8</v>
      </c>
      <c r="R82" s="134" t="str">
        <f>F82</f>
        <v/>
      </c>
      <c r="S82" s="22">
        <f>(Q82+R82)/2</f>
        <v>16.4</v>
      </c>
      <c r="T82" s="134">
        <f t="shared" si="22"/>
        <v>34.82194116</v>
      </c>
      <c r="U82" s="103">
        <f t="shared" si="23"/>
        <v>33.22194116</v>
      </c>
      <c r="V82" s="134">
        <f t="shared" si="24"/>
        <v>39.13623594</v>
      </c>
      <c r="W82" s="134">
        <f t="shared" si="25"/>
        <v>84.88793152</v>
      </c>
      <c r="X82" s="135">
        <f>O80+L82-N82</f>
        <v>3.6</v>
      </c>
      <c r="Y82" s="91"/>
      <c r="Z82" s="92">
        <v>1.0</v>
      </c>
      <c r="AA82" s="92">
        <v>1.0</v>
      </c>
      <c r="AB82" s="92">
        <v>2.0</v>
      </c>
      <c r="AC82" s="93">
        <v>2.0</v>
      </c>
      <c r="AD82" s="88" t="s">
        <v>315</v>
      </c>
    </row>
    <row r="83" ht="15.75" customHeight="1">
      <c r="A83" s="4" t="s">
        <v>53</v>
      </c>
      <c r="B83" s="29">
        <v>44967.0</v>
      </c>
      <c r="C83" s="3">
        <v>0.625</v>
      </c>
      <c r="D83" s="74">
        <v>0.75</v>
      </c>
      <c r="E83" s="75">
        <v>32.8</v>
      </c>
      <c r="F83" s="76"/>
      <c r="G83" s="76">
        <v>30.4</v>
      </c>
      <c r="H83" s="76">
        <v>28.0</v>
      </c>
      <c r="I83" s="76">
        <v>1.1</v>
      </c>
      <c r="J83" s="76" t="s">
        <v>81</v>
      </c>
      <c r="K83" s="76">
        <v>21.1</v>
      </c>
      <c r="L83" s="76"/>
      <c r="M83" s="76"/>
      <c r="N83" s="76"/>
      <c r="O83" s="76"/>
      <c r="P83" s="77"/>
      <c r="Q83" s="78"/>
      <c r="R83" s="79"/>
      <c r="S83" s="79"/>
      <c r="T83" s="134">
        <f t="shared" si="22"/>
        <v>37.79562539</v>
      </c>
      <c r="U83" s="103">
        <f t="shared" si="23"/>
        <v>35.87562539</v>
      </c>
      <c r="V83" s="134">
        <f t="shared" si="24"/>
        <v>43.4094688</v>
      </c>
      <c r="W83" s="134">
        <f t="shared" si="25"/>
        <v>82.6447003</v>
      </c>
      <c r="X83" s="80"/>
      <c r="Y83" s="81"/>
      <c r="Z83" s="82">
        <v>1.0</v>
      </c>
      <c r="AA83" s="82">
        <v>1.0</v>
      </c>
      <c r="AB83" s="82">
        <v>2.0</v>
      </c>
      <c r="AC83" s="83">
        <v>2.0</v>
      </c>
      <c r="AD83" s="78" t="s">
        <v>321</v>
      </c>
    </row>
    <row r="84" ht="15.75" customHeight="1">
      <c r="A84" s="8" t="s">
        <v>58</v>
      </c>
      <c r="B84" s="9">
        <v>44968.0</v>
      </c>
      <c r="C84" s="10">
        <v>0.375</v>
      </c>
      <c r="D84" s="84">
        <v>0.5</v>
      </c>
      <c r="E84" s="85">
        <v>32.8</v>
      </c>
      <c r="F84" s="86">
        <v>22.0</v>
      </c>
      <c r="G84" s="86">
        <v>26.2</v>
      </c>
      <c r="H84" s="86">
        <v>24.0</v>
      </c>
      <c r="I84" s="86">
        <v>0.9</v>
      </c>
      <c r="J84" s="86" t="s">
        <v>81</v>
      </c>
      <c r="K84" s="86">
        <v>21.6</v>
      </c>
      <c r="L84" s="86">
        <v>12.5</v>
      </c>
      <c r="M84" s="86"/>
      <c r="N84" s="86">
        <v>77.08</v>
      </c>
      <c r="O84" s="86"/>
      <c r="P84" s="87"/>
      <c r="Q84" s="133">
        <f>E86</f>
        <v>31</v>
      </c>
      <c r="R84" s="134">
        <f>F84</f>
        <v>22</v>
      </c>
      <c r="S84" s="22">
        <f>(Q84+R84)/2</f>
        <v>26.5</v>
      </c>
      <c r="T84" s="134">
        <f t="shared" si="22"/>
        <v>29.83652107</v>
      </c>
      <c r="U84" s="103">
        <f t="shared" si="23"/>
        <v>28.07652107</v>
      </c>
      <c r="V84" s="134">
        <f t="shared" si="24"/>
        <v>34.01068335</v>
      </c>
      <c r="W84" s="134">
        <f t="shared" si="25"/>
        <v>82.55206395</v>
      </c>
      <c r="X84" s="135">
        <f>N82+L84-N84</f>
        <v>9.04</v>
      </c>
      <c r="Y84" s="91"/>
      <c r="Z84" s="92">
        <v>1.0</v>
      </c>
      <c r="AA84" s="92">
        <v>1.0</v>
      </c>
      <c r="AB84" s="92">
        <v>2.0</v>
      </c>
      <c r="AC84" s="93">
        <v>2.0</v>
      </c>
      <c r="AD84" s="88" t="s">
        <v>321</v>
      </c>
    </row>
    <row r="85" ht="15.75" customHeight="1">
      <c r="A85" s="4" t="s">
        <v>58</v>
      </c>
      <c r="B85" s="29">
        <v>44968.0</v>
      </c>
      <c r="C85" s="3">
        <v>0.625</v>
      </c>
      <c r="D85" s="74">
        <v>0.75</v>
      </c>
      <c r="E85" s="75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7"/>
      <c r="Q85" s="78"/>
      <c r="R85" s="79"/>
      <c r="S85" s="79"/>
      <c r="T85" s="79"/>
      <c r="U85" s="103"/>
      <c r="V85" s="79"/>
      <c r="W85" s="79"/>
      <c r="X85" s="80"/>
      <c r="Y85" s="81"/>
      <c r="Z85" s="82"/>
      <c r="AA85" s="82"/>
      <c r="AB85" s="82"/>
      <c r="AC85" s="83"/>
      <c r="AD85" s="78"/>
    </row>
    <row r="86" ht="15.75" customHeight="1">
      <c r="A86" s="8" t="s">
        <v>60</v>
      </c>
      <c r="B86" s="9">
        <v>44969.0</v>
      </c>
      <c r="C86" s="10">
        <v>0.375</v>
      </c>
      <c r="D86" s="84">
        <v>0.5</v>
      </c>
      <c r="E86" s="85">
        <v>31.0</v>
      </c>
      <c r="F86" s="86">
        <v>22.8</v>
      </c>
      <c r="G86" s="86">
        <v>28.8</v>
      </c>
      <c r="H86" s="86">
        <v>26.2</v>
      </c>
      <c r="I86" s="86">
        <v>0.8</v>
      </c>
      <c r="J86" s="86" t="s">
        <v>81</v>
      </c>
      <c r="K86" s="86">
        <v>23.8</v>
      </c>
      <c r="L86" s="86">
        <v>51.25</v>
      </c>
      <c r="M86" s="86"/>
      <c r="N86" s="86">
        <v>100.0</v>
      </c>
      <c r="O86" s="86">
        <v>91.86</v>
      </c>
      <c r="P86" s="87"/>
      <c r="Q86" s="133">
        <f>E88</f>
        <v>33</v>
      </c>
      <c r="R86" s="134">
        <f>F86</f>
        <v>22.8</v>
      </c>
      <c r="S86" s="22">
        <f>(Q86+R86)/2</f>
        <v>27.9</v>
      </c>
      <c r="T86" s="134">
        <f>IF(H86="","",6.1078*(10^(((7.5*H86)/(237.3+H86)))))</f>
        <v>34.01068335</v>
      </c>
      <c r="U86" s="103">
        <f>IF(T86="","",T86-(0.8*(G86-H86)))</f>
        <v>31.93068335</v>
      </c>
      <c r="V86" s="134">
        <f>IF(G86="","",6.1078*(10^(((7.5*G86)/(237.3+G86)))))</f>
        <v>39.59220806</v>
      </c>
      <c r="W86" s="134">
        <f>IF(V86="","",(U86/V86)*100)</f>
        <v>80.64890773</v>
      </c>
      <c r="X86" s="135"/>
      <c r="Y86" s="91"/>
      <c r="Z86" s="92">
        <v>1.0</v>
      </c>
      <c r="AA86" s="92">
        <v>1.0</v>
      </c>
      <c r="AB86" s="92">
        <v>1.0</v>
      </c>
      <c r="AC86" s="93">
        <v>2.0</v>
      </c>
      <c r="AD86" s="88" t="s">
        <v>321</v>
      </c>
    </row>
    <row r="87" ht="15.75" customHeight="1">
      <c r="A87" s="4" t="s">
        <v>60</v>
      </c>
      <c r="B87" s="29">
        <v>44969.0</v>
      </c>
      <c r="C87" s="3">
        <v>0.625</v>
      </c>
      <c r="D87" s="74">
        <v>0.75</v>
      </c>
      <c r="E87" s="75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7"/>
      <c r="Q87" s="78"/>
      <c r="R87" s="79"/>
      <c r="S87" s="79"/>
      <c r="T87" s="79"/>
      <c r="U87" s="103"/>
      <c r="V87" s="79"/>
      <c r="W87" s="79"/>
      <c r="X87" s="80"/>
      <c r="Y87" s="81"/>
      <c r="Z87" s="82"/>
      <c r="AA87" s="82"/>
      <c r="AB87" s="82"/>
      <c r="AC87" s="83"/>
      <c r="AD87" s="78"/>
    </row>
    <row r="88" ht="15.75" customHeight="1">
      <c r="A88" s="8" t="s">
        <v>64</v>
      </c>
      <c r="B88" s="9">
        <v>44970.0</v>
      </c>
      <c r="C88" s="10">
        <v>0.375</v>
      </c>
      <c r="D88" s="84">
        <v>0.5</v>
      </c>
      <c r="E88" s="85">
        <v>33.0</v>
      </c>
      <c r="F88" s="86">
        <v>23.2</v>
      </c>
      <c r="G88" s="86">
        <v>29.2</v>
      </c>
      <c r="H88" s="86">
        <v>26.2</v>
      </c>
      <c r="I88" s="86">
        <v>1.6</v>
      </c>
      <c r="J88" s="86" t="s">
        <v>81</v>
      </c>
      <c r="K88" s="86">
        <v>24.6</v>
      </c>
      <c r="L88" s="86">
        <v>0.25</v>
      </c>
      <c r="M88" s="86"/>
      <c r="N88" s="86">
        <v>88.86</v>
      </c>
      <c r="O88" s="86"/>
      <c r="P88" s="87"/>
      <c r="Q88" s="133">
        <f>E90</f>
        <v>32.4</v>
      </c>
      <c r="R88" s="134">
        <f>F88</f>
        <v>23.2</v>
      </c>
      <c r="S88" s="22">
        <f>(Q88+R88)/2</f>
        <v>27.8</v>
      </c>
      <c r="T88" s="134">
        <f t="shared" ref="T88:T98" si="26">IF(H88="","",6.1078*(10^(((7.5*H88)/(237.3+H88)))))</f>
        <v>34.01068335</v>
      </c>
      <c r="U88" s="103">
        <f t="shared" ref="U88:U98" si="27">IF(T88="","",T88-(0.8*(G88-H88)))</f>
        <v>31.61068335</v>
      </c>
      <c r="V88" s="134">
        <f t="shared" ref="V88:V98" si="28">IF(G88="","",6.1078*(10^(((7.5*G88)/(237.3+G88)))))</f>
        <v>40.51803823</v>
      </c>
      <c r="W88" s="134">
        <f t="shared" ref="W88:W98" si="29">IF(V88="","",(U88/V88)*100)</f>
        <v>78.01632243</v>
      </c>
      <c r="X88" s="135">
        <f>O86+L88-N88</f>
        <v>3.25</v>
      </c>
      <c r="Y88" s="91"/>
      <c r="Z88" s="92">
        <v>1.0</v>
      </c>
      <c r="AA88" s="92">
        <v>1.0</v>
      </c>
      <c r="AB88" s="92">
        <v>2.0</v>
      </c>
      <c r="AC88" s="93">
        <v>2.0</v>
      </c>
      <c r="AD88" s="88" t="s">
        <v>346</v>
      </c>
    </row>
    <row r="89" ht="15.75" customHeight="1">
      <c r="A89" s="4" t="s">
        <v>64</v>
      </c>
      <c r="B89" s="29">
        <v>44970.0</v>
      </c>
      <c r="C89" s="3">
        <v>0.625</v>
      </c>
      <c r="D89" s="74">
        <v>0.75</v>
      </c>
      <c r="E89" s="75">
        <v>32.4</v>
      </c>
      <c r="F89" s="76"/>
      <c r="G89" s="76">
        <v>31.6</v>
      </c>
      <c r="H89" s="76">
        <v>26.0</v>
      </c>
      <c r="I89" s="76">
        <v>1.1</v>
      </c>
      <c r="J89" s="76" t="s">
        <v>81</v>
      </c>
      <c r="K89" s="76">
        <v>21.2</v>
      </c>
      <c r="L89" s="76"/>
      <c r="M89" s="76"/>
      <c r="N89" s="76"/>
      <c r="O89" s="76"/>
      <c r="P89" s="77"/>
      <c r="Q89" s="78"/>
      <c r="R89" s="79"/>
      <c r="S89" s="79"/>
      <c r="T89" s="134">
        <f t="shared" si="26"/>
        <v>33.61126698</v>
      </c>
      <c r="U89" s="103">
        <f t="shared" si="27"/>
        <v>29.13126698</v>
      </c>
      <c r="V89" s="134">
        <f t="shared" si="28"/>
        <v>46.47863297</v>
      </c>
      <c r="W89" s="134">
        <f t="shared" si="29"/>
        <v>62.6766863</v>
      </c>
      <c r="X89" s="80"/>
      <c r="Y89" s="81"/>
      <c r="Z89" s="82">
        <v>1.0</v>
      </c>
      <c r="AA89" s="82">
        <v>1.0</v>
      </c>
      <c r="AB89" s="82">
        <v>2.0</v>
      </c>
      <c r="AC89" s="83">
        <v>2.0</v>
      </c>
      <c r="AD89" s="78" t="s">
        <v>347</v>
      </c>
    </row>
    <row r="90" ht="15.75" customHeight="1">
      <c r="A90" s="8" t="s">
        <v>68</v>
      </c>
      <c r="B90" s="9">
        <v>44971.0</v>
      </c>
      <c r="C90" s="10">
        <v>0.375</v>
      </c>
      <c r="D90" s="84">
        <v>0.5</v>
      </c>
      <c r="E90" s="85">
        <v>32.4</v>
      </c>
      <c r="F90" s="86">
        <v>24.6</v>
      </c>
      <c r="G90" s="86">
        <v>27.8</v>
      </c>
      <c r="H90" s="86">
        <v>25.4</v>
      </c>
      <c r="I90" s="86">
        <v>2.3</v>
      </c>
      <c r="J90" s="86" t="s">
        <v>225</v>
      </c>
      <c r="K90" s="86">
        <v>22.2</v>
      </c>
      <c r="L90" s="86">
        <v>3.25</v>
      </c>
      <c r="M90" s="86"/>
      <c r="N90" s="86">
        <v>86.0</v>
      </c>
      <c r="O90" s="86"/>
      <c r="P90" s="87"/>
      <c r="Q90" s="133">
        <f>E92</f>
        <v>32</v>
      </c>
      <c r="R90" s="134">
        <f>F90</f>
        <v>24.6</v>
      </c>
      <c r="S90" s="22">
        <f>(Q90+R90)/2</f>
        <v>28.3</v>
      </c>
      <c r="T90" s="134">
        <f t="shared" si="26"/>
        <v>32.43744129</v>
      </c>
      <c r="U90" s="103">
        <f t="shared" si="27"/>
        <v>30.51744129</v>
      </c>
      <c r="V90" s="134">
        <f t="shared" si="28"/>
        <v>37.3577292</v>
      </c>
      <c r="W90" s="134">
        <f t="shared" si="29"/>
        <v>81.68976526</v>
      </c>
      <c r="X90" s="135">
        <f>N88+L90-N90</f>
        <v>6.11</v>
      </c>
      <c r="Y90" s="91"/>
      <c r="Z90" s="92">
        <v>1.0</v>
      </c>
      <c r="AA90" s="92">
        <v>1.0</v>
      </c>
      <c r="AB90" s="92">
        <v>2.0</v>
      </c>
      <c r="AC90" s="93">
        <v>2.0</v>
      </c>
      <c r="AD90" s="88" t="s">
        <v>348</v>
      </c>
    </row>
    <row r="91" ht="15.75" customHeight="1">
      <c r="A91" s="4" t="s">
        <v>68</v>
      </c>
      <c r="B91" s="29">
        <v>44971.0</v>
      </c>
      <c r="C91" s="3">
        <v>0.625</v>
      </c>
      <c r="D91" s="74">
        <v>0.75</v>
      </c>
      <c r="E91" s="75">
        <v>32.8</v>
      </c>
      <c r="F91" s="76"/>
      <c r="G91" s="76">
        <v>31.6</v>
      </c>
      <c r="H91" s="76">
        <v>26.8</v>
      </c>
      <c r="I91" s="76">
        <v>1.8</v>
      </c>
      <c r="J91" s="76" t="s">
        <v>81</v>
      </c>
      <c r="K91" s="76">
        <v>20.2</v>
      </c>
      <c r="L91" s="76"/>
      <c r="M91" s="76"/>
      <c r="N91" s="76"/>
      <c r="O91" s="76"/>
      <c r="P91" s="77"/>
      <c r="Q91" s="78"/>
      <c r="R91" s="79"/>
      <c r="S91" s="79"/>
      <c r="T91" s="134">
        <f t="shared" si="26"/>
        <v>35.23385461</v>
      </c>
      <c r="U91" s="103">
        <f t="shared" si="27"/>
        <v>31.39385461</v>
      </c>
      <c r="V91" s="134">
        <f t="shared" si="28"/>
        <v>46.47863297</v>
      </c>
      <c r="W91" s="134">
        <f t="shared" si="29"/>
        <v>67.54470301</v>
      </c>
      <c r="X91" s="80"/>
      <c r="Y91" s="81"/>
      <c r="Z91" s="82">
        <v>1.0</v>
      </c>
      <c r="AA91" s="82">
        <v>1.0</v>
      </c>
      <c r="AB91" s="82">
        <v>1.0</v>
      </c>
      <c r="AC91" s="83">
        <v>2.0</v>
      </c>
      <c r="AD91" s="78"/>
    </row>
    <row r="92" ht="15.75" customHeight="1">
      <c r="A92" s="8" t="s">
        <v>38</v>
      </c>
      <c r="B92" s="9">
        <v>44972.0</v>
      </c>
      <c r="C92" s="10">
        <v>0.375</v>
      </c>
      <c r="D92" s="84">
        <v>0.5</v>
      </c>
      <c r="E92" s="85">
        <v>32.0</v>
      </c>
      <c r="F92" s="86">
        <v>23.6</v>
      </c>
      <c r="G92" s="86">
        <v>27.8</v>
      </c>
      <c r="H92" s="86">
        <v>25.4</v>
      </c>
      <c r="I92" s="86">
        <v>1.2</v>
      </c>
      <c r="J92" s="86" t="s">
        <v>61</v>
      </c>
      <c r="K92" s="86">
        <v>21.0</v>
      </c>
      <c r="L92" s="86">
        <v>29.25</v>
      </c>
      <c r="M92" s="86"/>
      <c r="N92" s="86">
        <v>100.0</v>
      </c>
      <c r="O92" s="86">
        <v>76.04</v>
      </c>
      <c r="P92" s="87"/>
      <c r="Q92" s="133">
        <f>E94</f>
        <v>32.8</v>
      </c>
      <c r="R92" s="134">
        <f>F92</f>
        <v>23.6</v>
      </c>
      <c r="S92" s="22">
        <f>(Q92+R92)/2</f>
        <v>28.2</v>
      </c>
      <c r="T92" s="134">
        <f t="shared" si="26"/>
        <v>32.43744129</v>
      </c>
      <c r="U92" s="103">
        <f t="shared" si="27"/>
        <v>30.51744129</v>
      </c>
      <c r="V92" s="134">
        <f t="shared" si="28"/>
        <v>37.3577292</v>
      </c>
      <c r="W92" s="134">
        <f t="shared" si="29"/>
        <v>81.68976526</v>
      </c>
      <c r="X92" s="135"/>
      <c r="Y92" s="91"/>
      <c r="Z92" s="92">
        <v>1.0</v>
      </c>
      <c r="AA92" s="92">
        <v>1.0</v>
      </c>
      <c r="AB92" s="92">
        <v>3.0</v>
      </c>
      <c r="AC92" s="93">
        <v>2.0</v>
      </c>
      <c r="AD92" s="88" t="s">
        <v>289</v>
      </c>
    </row>
    <row r="93" ht="15.75" customHeight="1">
      <c r="A93" s="4" t="s">
        <v>38</v>
      </c>
      <c r="B93" s="29">
        <v>44972.0</v>
      </c>
      <c r="C93" s="3">
        <v>0.625</v>
      </c>
      <c r="D93" s="74">
        <v>0.75</v>
      </c>
      <c r="E93" s="75">
        <v>32.8</v>
      </c>
      <c r="F93" s="76"/>
      <c r="G93" s="76">
        <v>25.2</v>
      </c>
      <c r="H93" s="76">
        <v>24.4</v>
      </c>
      <c r="I93" s="76">
        <v>0.1</v>
      </c>
      <c r="J93" s="76" t="s">
        <v>79</v>
      </c>
      <c r="K93" s="76">
        <v>20.7</v>
      </c>
      <c r="L93" s="76"/>
      <c r="M93" s="76"/>
      <c r="N93" s="76"/>
      <c r="O93" s="76"/>
      <c r="P93" s="77"/>
      <c r="Q93" s="78"/>
      <c r="R93" s="79"/>
      <c r="S93" s="79"/>
      <c r="T93" s="134">
        <f t="shared" si="26"/>
        <v>30.56038249</v>
      </c>
      <c r="U93" s="103">
        <f t="shared" si="27"/>
        <v>29.92038249</v>
      </c>
      <c r="V93" s="134">
        <f t="shared" si="28"/>
        <v>32.05419006</v>
      </c>
      <c r="W93" s="134">
        <f t="shared" si="29"/>
        <v>93.34312436</v>
      </c>
      <c r="X93" s="80"/>
      <c r="Y93" s="81"/>
      <c r="Z93" s="82">
        <v>2.0</v>
      </c>
      <c r="AA93" s="82">
        <v>1.0</v>
      </c>
      <c r="AB93" s="82">
        <v>1.0</v>
      </c>
      <c r="AC93" s="83">
        <v>3.0</v>
      </c>
      <c r="AD93" s="78" t="s">
        <v>320</v>
      </c>
    </row>
    <row r="94" ht="15.75" customHeight="1">
      <c r="A94" s="8" t="s">
        <v>48</v>
      </c>
      <c r="B94" s="9">
        <v>44973.0</v>
      </c>
      <c r="C94" s="10">
        <v>0.375</v>
      </c>
      <c r="D94" s="84">
        <v>0.5</v>
      </c>
      <c r="E94" s="85">
        <v>32.8</v>
      </c>
      <c r="F94" s="86">
        <v>23.6</v>
      </c>
      <c r="G94" s="86">
        <v>28.2</v>
      </c>
      <c r="H94" s="86">
        <v>25.8</v>
      </c>
      <c r="I94" s="86">
        <v>0.8</v>
      </c>
      <c r="J94" s="86" t="s">
        <v>61</v>
      </c>
      <c r="K94" s="86">
        <v>21.4</v>
      </c>
      <c r="L94" s="86">
        <v>35.0</v>
      </c>
      <c r="M94" s="86"/>
      <c r="N94" s="86">
        <v>96.7</v>
      </c>
      <c r="O94" s="86"/>
      <c r="P94" s="87"/>
      <c r="Q94" s="133">
        <f>E96</f>
        <v>30</v>
      </c>
      <c r="R94" s="134">
        <f>F94</f>
        <v>23.6</v>
      </c>
      <c r="S94" s="22">
        <f>(Q94+R94)/2</f>
        <v>26.8</v>
      </c>
      <c r="T94" s="134">
        <f t="shared" si="26"/>
        <v>33.21594473</v>
      </c>
      <c r="U94" s="103">
        <f t="shared" si="27"/>
        <v>31.29594473</v>
      </c>
      <c r="V94" s="134">
        <f t="shared" si="28"/>
        <v>38.23798312</v>
      </c>
      <c r="W94" s="134">
        <f t="shared" si="29"/>
        <v>81.8451764</v>
      </c>
      <c r="X94" s="135"/>
      <c r="Y94" s="91"/>
      <c r="Z94" s="92">
        <v>1.0</v>
      </c>
      <c r="AA94" s="92">
        <v>1.0</v>
      </c>
      <c r="AB94" s="92">
        <v>3.0</v>
      </c>
      <c r="AC94" s="93">
        <v>2.0</v>
      </c>
      <c r="AD94" s="88" t="s">
        <v>313</v>
      </c>
    </row>
    <row r="95" ht="15.75" customHeight="1">
      <c r="A95" s="4" t="s">
        <v>48</v>
      </c>
      <c r="B95" s="29">
        <v>44973.0</v>
      </c>
      <c r="C95" s="3">
        <v>0.625</v>
      </c>
      <c r="D95" s="74">
        <v>0.75</v>
      </c>
      <c r="E95" s="75">
        <v>30.0</v>
      </c>
      <c r="F95" s="76"/>
      <c r="G95" s="76">
        <v>25.2</v>
      </c>
      <c r="H95" s="76">
        <v>24.0</v>
      </c>
      <c r="I95" s="76">
        <v>1.0</v>
      </c>
      <c r="J95" s="76" t="s">
        <v>81</v>
      </c>
      <c r="K95" s="76">
        <v>19.5</v>
      </c>
      <c r="L95" s="76"/>
      <c r="M95" s="76"/>
      <c r="N95" s="76"/>
      <c r="O95" s="76"/>
      <c r="P95" s="77"/>
      <c r="Q95" s="78"/>
      <c r="R95" s="79"/>
      <c r="S95" s="79"/>
      <c r="T95" s="134">
        <f t="shared" si="26"/>
        <v>29.83652107</v>
      </c>
      <c r="U95" s="103">
        <f t="shared" si="27"/>
        <v>28.87652107</v>
      </c>
      <c r="V95" s="134">
        <f t="shared" si="28"/>
        <v>32.05419006</v>
      </c>
      <c r="W95" s="134">
        <f t="shared" si="29"/>
        <v>90.08657219</v>
      </c>
      <c r="X95" s="80"/>
      <c r="Y95" s="81"/>
      <c r="Z95" s="82">
        <v>1.0</v>
      </c>
      <c r="AA95" s="82">
        <v>1.0</v>
      </c>
      <c r="AB95" s="82">
        <v>1.0</v>
      </c>
      <c r="AC95" s="83">
        <v>2.0</v>
      </c>
      <c r="AD95" s="78" t="s">
        <v>321</v>
      </c>
    </row>
    <row r="96" ht="15.75" customHeight="1">
      <c r="A96" s="8" t="s">
        <v>53</v>
      </c>
      <c r="B96" s="9">
        <v>44974.0</v>
      </c>
      <c r="C96" s="10">
        <v>0.375</v>
      </c>
      <c r="D96" s="84">
        <v>0.5</v>
      </c>
      <c r="E96" s="85">
        <v>30.0</v>
      </c>
      <c r="F96" s="86">
        <v>23.4</v>
      </c>
      <c r="G96" s="86">
        <v>27.0</v>
      </c>
      <c r="H96" s="86">
        <v>25.2</v>
      </c>
      <c r="I96" s="86">
        <v>1.5</v>
      </c>
      <c r="J96" s="86" t="s">
        <v>225</v>
      </c>
      <c r="K96" s="86">
        <v>22.2</v>
      </c>
      <c r="L96" s="86">
        <v>21.5</v>
      </c>
      <c r="M96" s="86"/>
      <c r="N96" s="86">
        <v>100.0</v>
      </c>
      <c r="O96" s="86">
        <v>87.82</v>
      </c>
      <c r="P96" s="87"/>
      <c r="Q96" s="133">
        <f>E98</f>
        <v>31.8</v>
      </c>
      <c r="R96" s="134">
        <f>F96</f>
        <v>23.4</v>
      </c>
      <c r="S96" s="22">
        <f>(Q96+R96)/2</f>
        <v>27.6</v>
      </c>
      <c r="T96" s="134">
        <f t="shared" si="26"/>
        <v>32.05419006</v>
      </c>
      <c r="U96" s="103">
        <f t="shared" si="27"/>
        <v>30.61419006</v>
      </c>
      <c r="V96" s="134">
        <f t="shared" si="28"/>
        <v>35.65000614</v>
      </c>
      <c r="W96" s="134">
        <f t="shared" si="29"/>
        <v>85.87429112</v>
      </c>
      <c r="X96" s="135"/>
      <c r="Y96" s="91"/>
      <c r="Z96" s="92">
        <v>1.0</v>
      </c>
      <c r="AA96" s="92">
        <v>1.0</v>
      </c>
      <c r="AB96" s="92">
        <v>1.0</v>
      </c>
      <c r="AC96" s="93">
        <v>3.0</v>
      </c>
      <c r="AD96" s="88" t="s">
        <v>326</v>
      </c>
    </row>
    <row r="97" ht="15.75" customHeight="1">
      <c r="A97" s="4" t="s">
        <v>53</v>
      </c>
      <c r="B97" s="29">
        <v>44974.0</v>
      </c>
      <c r="C97" s="3">
        <v>0.625</v>
      </c>
      <c r="D97" s="74">
        <v>0.75</v>
      </c>
      <c r="E97" s="75">
        <v>31.8</v>
      </c>
      <c r="F97" s="76"/>
      <c r="G97" s="76">
        <v>27.2</v>
      </c>
      <c r="H97" s="76">
        <v>25.0</v>
      </c>
      <c r="I97" s="76">
        <v>0.9</v>
      </c>
      <c r="J97" s="76" t="s">
        <v>81</v>
      </c>
      <c r="K97" s="76">
        <v>19.1</v>
      </c>
      <c r="L97" s="76"/>
      <c r="M97" s="76"/>
      <c r="N97" s="76"/>
      <c r="O97" s="76"/>
      <c r="P97" s="77"/>
      <c r="Q97" s="78"/>
      <c r="R97" s="79"/>
      <c r="S97" s="79"/>
      <c r="T97" s="134">
        <f t="shared" si="26"/>
        <v>31.67489286</v>
      </c>
      <c r="U97" s="103">
        <f t="shared" si="27"/>
        <v>29.91489286</v>
      </c>
      <c r="V97" s="134">
        <f t="shared" si="28"/>
        <v>36.07043238</v>
      </c>
      <c r="W97" s="134">
        <f t="shared" si="29"/>
        <v>82.93466667</v>
      </c>
      <c r="X97" s="80"/>
      <c r="Y97" s="81"/>
      <c r="Z97" s="82">
        <v>2.0</v>
      </c>
      <c r="AA97" s="82">
        <v>1.0</v>
      </c>
      <c r="AB97" s="82">
        <v>1.0</v>
      </c>
      <c r="AC97" s="83">
        <v>3.0</v>
      </c>
      <c r="AD97" s="78" t="s">
        <v>321</v>
      </c>
    </row>
    <row r="98" ht="15.75" customHeight="1">
      <c r="A98" s="8" t="s">
        <v>58</v>
      </c>
      <c r="B98" s="9">
        <v>44975.0</v>
      </c>
      <c r="C98" s="10">
        <v>0.375</v>
      </c>
      <c r="D98" s="84">
        <v>0.5</v>
      </c>
      <c r="E98" s="85">
        <v>31.8</v>
      </c>
      <c r="F98" s="86">
        <v>23.8</v>
      </c>
      <c r="G98" s="86">
        <v>28.0</v>
      </c>
      <c r="H98" s="86">
        <v>25.4</v>
      </c>
      <c r="I98" s="86">
        <v>0.8</v>
      </c>
      <c r="J98" s="86" t="s">
        <v>81</v>
      </c>
      <c r="K98" s="86">
        <v>20.9</v>
      </c>
      <c r="L98" s="86">
        <v>7.5</v>
      </c>
      <c r="M98" s="86"/>
      <c r="N98" s="86">
        <v>91.8</v>
      </c>
      <c r="O98" s="86"/>
      <c r="P98" s="87"/>
      <c r="Q98" s="102"/>
      <c r="R98" s="134">
        <f>F98</f>
        <v>23.8</v>
      </c>
      <c r="S98" s="22">
        <f>(Q98+R98)/2</f>
        <v>11.9</v>
      </c>
      <c r="T98" s="134">
        <f t="shared" si="26"/>
        <v>32.43744129</v>
      </c>
      <c r="U98" s="103">
        <f t="shared" si="27"/>
        <v>30.35744129</v>
      </c>
      <c r="V98" s="134">
        <f t="shared" si="28"/>
        <v>37.79562539</v>
      </c>
      <c r="W98" s="134">
        <f t="shared" si="29"/>
        <v>80.3199867</v>
      </c>
      <c r="X98" s="135">
        <f>O96+L98-N98</f>
        <v>3.52</v>
      </c>
      <c r="Y98" s="91"/>
      <c r="Z98" s="92">
        <v>1.0</v>
      </c>
      <c r="AA98" s="92">
        <v>1.0</v>
      </c>
      <c r="AB98" s="92">
        <v>1.0</v>
      </c>
      <c r="AC98" s="93">
        <v>2.0</v>
      </c>
      <c r="AD98" s="88" t="s">
        <v>322</v>
      </c>
    </row>
    <row r="99" ht="15.75" customHeight="1">
      <c r="A99" s="4" t="s">
        <v>58</v>
      </c>
      <c r="B99" s="29">
        <v>44975.0</v>
      </c>
      <c r="C99" s="3">
        <v>0.625</v>
      </c>
      <c r="D99" s="74">
        <v>0.75</v>
      </c>
      <c r="E99" s="75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7"/>
      <c r="Q99" s="78"/>
      <c r="R99" s="79"/>
      <c r="S99" s="79"/>
      <c r="T99" s="79"/>
      <c r="U99" s="103"/>
      <c r="V99" s="79"/>
      <c r="W99" s="79"/>
      <c r="X99" s="80"/>
      <c r="Y99" s="81"/>
      <c r="Z99" s="82"/>
      <c r="AA99" s="82"/>
      <c r="AB99" s="82"/>
      <c r="AC99" s="83"/>
      <c r="AD99" s="78"/>
    </row>
    <row r="100" ht="15.75" customHeight="1">
      <c r="A100" s="8" t="s">
        <v>60</v>
      </c>
      <c r="B100" s="9">
        <v>44976.0</v>
      </c>
      <c r="C100" s="10">
        <v>0.375</v>
      </c>
      <c r="D100" s="84">
        <v>0.5</v>
      </c>
      <c r="E100" s="85">
        <v>31.2</v>
      </c>
      <c r="F100" s="86">
        <v>23.4</v>
      </c>
      <c r="G100" s="86">
        <v>24.2</v>
      </c>
      <c r="H100" s="86">
        <v>22.8</v>
      </c>
      <c r="I100" s="86">
        <v>1.6</v>
      </c>
      <c r="J100" s="86" t="s">
        <v>81</v>
      </c>
      <c r="K100" s="86">
        <v>22.3</v>
      </c>
      <c r="L100" s="86">
        <v>11.0</v>
      </c>
      <c r="M100" s="86"/>
      <c r="N100" s="86">
        <v>97.42</v>
      </c>
      <c r="O100" s="86"/>
      <c r="P100" s="87"/>
      <c r="Q100" s="102"/>
      <c r="R100" s="134">
        <f>F100</f>
        <v>23.4</v>
      </c>
      <c r="S100" s="22">
        <f>(Q100+R100)/2</f>
        <v>11.7</v>
      </c>
      <c r="T100" s="134">
        <f>IF(H100="","",6.1078*(10^(((7.5*H100)/(237.3+H100)))))</f>
        <v>27.75391501</v>
      </c>
      <c r="U100" s="103">
        <f>IF(T100="","",T100-(0.8*(G100-H100)))</f>
        <v>26.63391501</v>
      </c>
      <c r="V100" s="134">
        <f>IF(G100="","",6.1078*(10^(((7.5*G100)/(237.3+G100)))))</f>
        <v>30.19655962</v>
      </c>
      <c r="W100" s="134">
        <f>IF(V100="","",(U100/V100)*100)</f>
        <v>88.20181949</v>
      </c>
      <c r="X100" s="135">
        <f>N98+L100-N100</f>
        <v>5.38</v>
      </c>
      <c r="Y100" s="91"/>
      <c r="Z100" s="92">
        <v>1.0</v>
      </c>
      <c r="AA100" s="92">
        <v>1.0</v>
      </c>
      <c r="AB100" s="92">
        <v>1.0</v>
      </c>
      <c r="AC100" s="93">
        <v>3.0</v>
      </c>
      <c r="AD100" s="88" t="s">
        <v>350</v>
      </c>
    </row>
    <row r="101" ht="15.75" customHeight="1">
      <c r="A101" s="4" t="s">
        <v>60</v>
      </c>
      <c r="B101" s="29">
        <v>44976.0</v>
      </c>
      <c r="C101" s="3">
        <v>0.625</v>
      </c>
      <c r="D101" s="74">
        <v>0.75</v>
      </c>
      <c r="E101" s="75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7"/>
      <c r="Q101" s="78"/>
      <c r="R101" s="79"/>
      <c r="S101" s="79"/>
      <c r="T101" s="79"/>
      <c r="U101" s="103"/>
      <c r="V101" s="79"/>
      <c r="W101" s="79"/>
      <c r="X101" s="80"/>
      <c r="Y101" s="81"/>
      <c r="Z101" s="82"/>
      <c r="AA101" s="82"/>
      <c r="AB101" s="82"/>
      <c r="AC101" s="83"/>
      <c r="AD101" s="78"/>
    </row>
    <row r="102" ht="15.75" customHeight="1">
      <c r="A102" s="8" t="s">
        <v>64</v>
      </c>
      <c r="B102" s="9">
        <v>44977.0</v>
      </c>
      <c r="C102" s="10">
        <v>0.375</v>
      </c>
      <c r="D102" s="84">
        <v>0.5</v>
      </c>
      <c r="E102" s="85">
        <v>31.4</v>
      </c>
      <c r="F102" s="86">
        <v>23.4</v>
      </c>
      <c r="G102" s="86">
        <v>27.0</v>
      </c>
      <c r="H102" s="86">
        <v>24.8</v>
      </c>
      <c r="I102" s="86">
        <v>0.4</v>
      </c>
      <c r="J102" s="86" t="s">
        <v>54</v>
      </c>
      <c r="K102" s="86">
        <v>21.7</v>
      </c>
      <c r="L102" s="86">
        <v>0.0</v>
      </c>
      <c r="M102" s="86"/>
      <c r="N102" s="86">
        <v>94.44</v>
      </c>
      <c r="O102" s="86"/>
      <c r="P102" s="87"/>
      <c r="Q102" s="102"/>
      <c r="R102" s="134">
        <f>F102</f>
        <v>23.4</v>
      </c>
      <c r="S102" s="22">
        <f>(Q102+R102)/2</f>
        <v>11.7</v>
      </c>
      <c r="T102" s="134">
        <f t="shared" ref="T102:T112" si="30">IF(H102="","",6.1078*(10^(((7.5*H102)/(237.3+H102)))))</f>
        <v>31.29951528</v>
      </c>
      <c r="U102" s="103">
        <f t="shared" ref="U102:U112" si="31">IF(T102="","",T102-(0.8*(G102-H102)))</f>
        <v>29.53951528</v>
      </c>
      <c r="V102" s="134">
        <f t="shared" ref="V102:V112" si="32">IF(G102="","",6.1078*(10^(((7.5*G102)/(237.3+G102)))))</f>
        <v>35.65000614</v>
      </c>
      <c r="W102" s="134">
        <f t="shared" ref="W102:W112" si="33">IF(V102="","",(U102/V102)*100)</f>
        <v>82.85977614</v>
      </c>
      <c r="X102" s="135">
        <f>N100+L102-N102</f>
        <v>2.98</v>
      </c>
      <c r="Y102" s="91"/>
      <c r="Z102" s="92">
        <v>1.0</v>
      </c>
      <c r="AA102" s="92">
        <v>1.0</v>
      </c>
      <c r="AB102" s="92">
        <v>1.0</v>
      </c>
      <c r="AC102" s="93">
        <v>2.0</v>
      </c>
      <c r="AD102" s="88" t="s">
        <v>352</v>
      </c>
    </row>
    <row r="103" ht="15.75" customHeight="1">
      <c r="A103" s="4" t="s">
        <v>64</v>
      </c>
      <c r="B103" s="29">
        <v>44977.0</v>
      </c>
      <c r="C103" s="3">
        <v>0.625</v>
      </c>
      <c r="D103" s="74">
        <v>0.75</v>
      </c>
      <c r="E103" s="75">
        <v>30.2</v>
      </c>
      <c r="F103" s="76"/>
      <c r="G103" s="76">
        <v>29.8</v>
      </c>
      <c r="H103" s="76">
        <v>27.0</v>
      </c>
      <c r="I103" s="76">
        <v>0.4</v>
      </c>
      <c r="J103" s="76" t="s">
        <v>74</v>
      </c>
      <c r="K103" s="76">
        <v>22.1</v>
      </c>
      <c r="L103" s="76"/>
      <c r="M103" s="76"/>
      <c r="N103" s="76"/>
      <c r="O103" s="76"/>
      <c r="P103" s="77"/>
      <c r="Q103" s="78"/>
      <c r="R103" s="79"/>
      <c r="S103" s="79"/>
      <c r="T103" s="134">
        <f t="shared" si="30"/>
        <v>35.65000614</v>
      </c>
      <c r="U103" s="103">
        <f t="shared" si="31"/>
        <v>33.41000614</v>
      </c>
      <c r="V103" s="134">
        <f t="shared" si="32"/>
        <v>41.94208964</v>
      </c>
      <c r="W103" s="134">
        <f t="shared" si="33"/>
        <v>79.65746683</v>
      </c>
      <c r="X103" s="80"/>
      <c r="Y103" s="81"/>
      <c r="Z103" s="82">
        <v>2.0</v>
      </c>
      <c r="AA103" s="82">
        <v>1.0</v>
      </c>
      <c r="AB103" s="82">
        <v>1.0</v>
      </c>
      <c r="AC103" s="83">
        <v>2.0</v>
      </c>
      <c r="AD103" s="78" t="s">
        <v>292</v>
      </c>
    </row>
    <row r="104" ht="15.75" customHeight="1">
      <c r="A104" s="8" t="s">
        <v>68</v>
      </c>
      <c r="B104" s="9">
        <v>44978.0</v>
      </c>
      <c r="C104" s="10">
        <v>0.375</v>
      </c>
      <c r="D104" s="84">
        <v>0.5</v>
      </c>
      <c r="E104" s="85">
        <v>30.4</v>
      </c>
      <c r="F104" s="86">
        <v>22.6</v>
      </c>
      <c r="G104" s="86">
        <v>27.4</v>
      </c>
      <c r="H104" s="86">
        <v>24.8</v>
      </c>
      <c r="I104" s="86">
        <v>0.7</v>
      </c>
      <c r="J104" s="86" t="s">
        <v>70</v>
      </c>
      <c r="K104" s="86">
        <v>22.4</v>
      </c>
      <c r="L104" s="86">
        <v>23.5</v>
      </c>
      <c r="M104" s="86"/>
      <c r="N104" s="86">
        <v>100.0</v>
      </c>
      <c r="O104" s="86">
        <v>79.5</v>
      </c>
      <c r="P104" s="87"/>
      <c r="Q104" s="102"/>
      <c r="R104" s="134">
        <f>F104</f>
        <v>22.6</v>
      </c>
      <c r="S104" s="22">
        <f>(Q104+R104)/2</f>
        <v>11.3</v>
      </c>
      <c r="T104" s="134">
        <f t="shared" si="30"/>
        <v>31.29951528</v>
      </c>
      <c r="U104" s="103">
        <f t="shared" si="31"/>
        <v>29.21951528</v>
      </c>
      <c r="V104" s="134">
        <f t="shared" si="32"/>
        <v>36.49517019</v>
      </c>
      <c r="W104" s="134">
        <f t="shared" si="33"/>
        <v>80.0640609</v>
      </c>
      <c r="X104" s="135"/>
      <c r="Y104" s="91"/>
      <c r="Z104" s="92">
        <v>1.0</v>
      </c>
      <c r="AA104" s="92">
        <v>1.0</v>
      </c>
      <c r="AB104" s="92">
        <v>3.0</v>
      </c>
      <c r="AC104" s="93">
        <v>2.0</v>
      </c>
      <c r="AD104" s="88" t="s">
        <v>320</v>
      </c>
    </row>
    <row r="105" ht="15.75" customHeight="1">
      <c r="A105" s="4" t="s">
        <v>68</v>
      </c>
      <c r="B105" s="29">
        <v>44978.0</v>
      </c>
      <c r="C105" s="3">
        <v>0.625</v>
      </c>
      <c r="D105" s="74">
        <v>0.75</v>
      </c>
      <c r="E105" s="75">
        <v>33.6</v>
      </c>
      <c r="F105" s="76"/>
      <c r="G105" s="76">
        <v>32.0</v>
      </c>
      <c r="H105" s="76">
        <v>26.4</v>
      </c>
      <c r="I105" s="76">
        <v>1.0</v>
      </c>
      <c r="J105" s="76" t="s">
        <v>79</v>
      </c>
      <c r="K105" s="76">
        <v>22.4</v>
      </c>
      <c r="L105" s="76"/>
      <c r="M105" s="76"/>
      <c r="N105" s="76"/>
      <c r="O105" s="76"/>
      <c r="P105" s="77"/>
      <c r="Q105" s="78"/>
      <c r="R105" s="79"/>
      <c r="S105" s="79"/>
      <c r="T105" s="134">
        <f t="shared" si="30"/>
        <v>34.41422945</v>
      </c>
      <c r="U105" s="103">
        <f t="shared" si="31"/>
        <v>29.93422945</v>
      </c>
      <c r="V105" s="134">
        <f t="shared" si="32"/>
        <v>47.54274065</v>
      </c>
      <c r="W105" s="134">
        <f t="shared" si="33"/>
        <v>62.96277631</v>
      </c>
      <c r="X105" s="80"/>
      <c r="Y105" s="81"/>
      <c r="Z105" s="82">
        <v>1.0</v>
      </c>
      <c r="AA105" s="82">
        <v>1.0</v>
      </c>
      <c r="AB105" s="82">
        <v>2.0</v>
      </c>
      <c r="AC105" s="83">
        <v>2.0</v>
      </c>
      <c r="AD105" s="78"/>
    </row>
    <row r="106" ht="15.75" customHeight="1">
      <c r="A106" s="8" t="s">
        <v>38</v>
      </c>
      <c r="B106" s="9">
        <v>44979.0</v>
      </c>
      <c r="C106" s="10">
        <v>0.375</v>
      </c>
      <c r="D106" s="84">
        <v>0.5</v>
      </c>
      <c r="E106" s="85">
        <v>34.2</v>
      </c>
      <c r="F106" s="86">
        <v>23.6</v>
      </c>
      <c r="G106" s="86">
        <v>26.0</v>
      </c>
      <c r="H106" s="86">
        <v>24.8</v>
      </c>
      <c r="I106" s="86">
        <v>0.4</v>
      </c>
      <c r="J106" s="86" t="s">
        <v>65</v>
      </c>
      <c r="K106" s="86">
        <v>21.5</v>
      </c>
      <c r="L106" s="86">
        <v>19.5</v>
      </c>
      <c r="M106" s="86"/>
      <c r="N106" s="86">
        <v>95.36</v>
      </c>
      <c r="O106" s="107"/>
      <c r="P106" s="87"/>
      <c r="Q106" s="102"/>
      <c r="R106" s="134">
        <f>F106</f>
        <v>23.6</v>
      </c>
      <c r="S106" s="22">
        <f>(Q106+R106)/2</f>
        <v>11.8</v>
      </c>
      <c r="T106" s="134">
        <f t="shared" si="30"/>
        <v>31.29951528</v>
      </c>
      <c r="U106" s="103">
        <f t="shared" si="31"/>
        <v>30.33951528</v>
      </c>
      <c r="V106" s="134">
        <f t="shared" si="32"/>
        <v>33.61126698</v>
      </c>
      <c r="W106" s="134">
        <f t="shared" si="33"/>
        <v>90.26590785</v>
      </c>
      <c r="X106" s="135">
        <f>O104+L106-N106</f>
        <v>3.64</v>
      </c>
      <c r="Y106" s="91"/>
      <c r="Z106" s="92">
        <v>1.0</v>
      </c>
      <c r="AA106" s="92">
        <v>1.0</v>
      </c>
      <c r="AB106" s="92">
        <v>1.0</v>
      </c>
      <c r="AC106" s="93">
        <v>3.0</v>
      </c>
      <c r="AD106" s="88" t="s">
        <v>337</v>
      </c>
    </row>
    <row r="107" ht="15.75" customHeight="1">
      <c r="A107" s="4" t="s">
        <v>38</v>
      </c>
      <c r="B107" s="29">
        <v>44979.0</v>
      </c>
      <c r="C107" s="3">
        <v>0.625</v>
      </c>
      <c r="D107" s="74">
        <v>0.75</v>
      </c>
      <c r="E107" s="75">
        <v>31.4</v>
      </c>
      <c r="F107" s="76"/>
      <c r="G107" s="76">
        <v>27.0</v>
      </c>
      <c r="H107" s="76">
        <v>25.2</v>
      </c>
      <c r="I107" s="76">
        <v>0.1</v>
      </c>
      <c r="J107" s="76" t="s">
        <v>74</v>
      </c>
      <c r="K107" s="76">
        <v>20.7</v>
      </c>
      <c r="L107" s="76"/>
      <c r="M107" s="76"/>
      <c r="N107" s="76"/>
      <c r="O107" s="76"/>
      <c r="P107" s="77"/>
      <c r="Q107" s="78"/>
      <c r="R107" s="79"/>
      <c r="S107" s="79"/>
      <c r="T107" s="134">
        <f t="shared" si="30"/>
        <v>32.05419006</v>
      </c>
      <c r="U107" s="103">
        <f t="shared" si="31"/>
        <v>30.61419006</v>
      </c>
      <c r="V107" s="134">
        <f t="shared" si="32"/>
        <v>35.65000614</v>
      </c>
      <c r="W107" s="134">
        <f t="shared" si="33"/>
        <v>85.87429112</v>
      </c>
      <c r="X107" s="80"/>
      <c r="Y107" s="81"/>
      <c r="Z107" s="82">
        <v>2.0</v>
      </c>
      <c r="AA107" s="82">
        <v>1.0</v>
      </c>
      <c r="AB107" s="82">
        <v>1.0</v>
      </c>
      <c r="AC107" s="83">
        <v>2.0</v>
      </c>
      <c r="AD107" s="78" t="s">
        <v>322</v>
      </c>
    </row>
    <row r="108" ht="15.75" customHeight="1">
      <c r="A108" s="8" t="s">
        <v>48</v>
      </c>
      <c r="B108" s="9">
        <v>44980.0</v>
      </c>
      <c r="C108" s="10">
        <v>0.375</v>
      </c>
      <c r="D108" s="84">
        <v>0.5</v>
      </c>
      <c r="E108" s="85">
        <v>31.4</v>
      </c>
      <c r="F108" s="86">
        <v>23.8</v>
      </c>
      <c r="G108" s="86">
        <v>25.6</v>
      </c>
      <c r="H108" s="86">
        <v>24.2</v>
      </c>
      <c r="I108" s="86">
        <v>1.4</v>
      </c>
      <c r="J108" s="86" t="s">
        <v>81</v>
      </c>
      <c r="K108" s="86">
        <v>18.8</v>
      </c>
      <c r="L108" s="86">
        <v>23.25</v>
      </c>
      <c r="M108" s="86"/>
      <c r="N108" s="86">
        <v>100.0</v>
      </c>
      <c r="O108" s="86">
        <v>86.74</v>
      </c>
      <c r="P108" s="87"/>
      <c r="Q108" s="102"/>
      <c r="R108" s="134">
        <f>F108</f>
        <v>23.8</v>
      </c>
      <c r="S108" s="22">
        <f>(Q108+R108)/2</f>
        <v>11.9</v>
      </c>
      <c r="T108" s="134">
        <f t="shared" si="30"/>
        <v>30.19655962</v>
      </c>
      <c r="U108" s="103">
        <f t="shared" si="31"/>
        <v>29.07655962</v>
      </c>
      <c r="V108" s="134">
        <f t="shared" si="32"/>
        <v>32.82468122</v>
      </c>
      <c r="W108" s="134">
        <f t="shared" si="33"/>
        <v>88.58139225</v>
      </c>
      <c r="X108" s="135"/>
      <c r="Y108" s="91"/>
      <c r="Z108" s="92">
        <v>1.0</v>
      </c>
      <c r="AA108" s="92">
        <v>1.0</v>
      </c>
      <c r="AB108" s="92">
        <v>1.0</v>
      </c>
      <c r="AC108" s="93">
        <v>3.0</v>
      </c>
      <c r="AD108" s="88" t="s">
        <v>317</v>
      </c>
    </row>
    <row r="109" ht="15.75" customHeight="1">
      <c r="A109" s="4" t="s">
        <v>48</v>
      </c>
      <c r="B109" s="29">
        <v>44980.0</v>
      </c>
      <c r="C109" s="3">
        <v>0.625</v>
      </c>
      <c r="D109" s="74">
        <v>0.75</v>
      </c>
      <c r="E109" s="75">
        <v>29.8</v>
      </c>
      <c r="F109" s="76"/>
      <c r="G109" s="76">
        <v>29.6</v>
      </c>
      <c r="H109" s="76">
        <v>25.6</v>
      </c>
      <c r="I109" s="76">
        <v>0.4</v>
      </c>
      <c r="J109" s="76" t="s">
        <v>81</v>
      </c>
      <c r="K109" s="76">
        <v>12.0</v>
      </c>
      <c r="L109" s="76"/>
      <c r="M109" s="76"/>
      <c r="N109" s="76"/>
      <c r="O109" s="76"/>
      <c r="P109" s="77"/>
      <c r="Q109" s="78"/>
      <c r="R109" s="79"/>
      <c r="S109" s="79"/>
      <c r="T109" s="134">
        <f t="shared" si="30"/>
        <v>32.82468122</v>
      </c>
      <c r="U109" s="103">
        <f t="shared" si="31"/>
        <v>29.62468122</v>
      </c>
      <c r="V109" s="134">
        <f t="shared" si="32"/>
        <v>41.46264535</v>
      </c>
      <c r="W109" s="134">
        <f t="shared" si="33"/>
        <v>71.4490862</v>
      </c>
      <c r="X109" s="80"/>
      <c r="Y109" s="81"/>
      <c r="Z109" s="82">
        <v>1.0</v>
      </c>
      <c r="AA109" s="82">
        <v>1.0</v>
      </c>
      <c r="AB109" s="82">
        <v>2.0</v>
      </c>
      <c r="AC109" s="83">
        <v>2.0</v>
      </c>
      <c r="AD109" s="78" t="s">
        <v>353</v>
      </c>
    </row>
    <row r="110" ht="15.75" customHeight="1">
      <c r="A110" s="8" t="s">
        <v>53</v>
      </c>
      <c r="B110" s="9">
        <v>44981.0</v>
      </c>
      <c r="C110" s="10">
        <v>0.375</v>
      </c>
      <c r="D110" s="84">
        <v>0.5</v>
      </c>
      <c r="E110" s="85">
        <v>32.4</v>
      </c>
      <c r="F110" s="86">
        <v>24.0</v>
      </c>
      <c r="G110" s="86">
        <v>26.8</v>
      </c>
      <c r="H110" s="86">
        <v>25.0</v>
      </c>
      <c r="I110" s="86">
        <v>1.2</v>
      </c>
      <c r="J110" s="86" t="s">
        <v>81</v>
      </c>
      <c r="K110" s="86">
        <v>14.0</v>
      </c>
      <c r="L110" s="86">
        <v>1.5</v>
      </c>
      <c r="M110" s="86"/>
      <c r="N110" s="86">
        <v>86.44</v>
      </c>
      <c r="O110" s="86"/>
      <c r="P110" s="87"/>
      <c r="Q110" s="102"/>
      <c r="R110" s="134">
        <f>F110</f>
        <v>24</v>
      </c>
      <c r="S110" s="22">
        <f>(Q110+R110)/2</f>
        <v>12</v>
      </c>
      <c r="T110" s="134">
        <f t="shared" si="30"/>
        <v>31.67489286</v>
      </c>
      <c r="U110" s="103">
        <f t="shared" si="31"/>
        <v>30.23489286</v>
      </c>
      <c r="V110" s="134">
        <f t="shared" si="32"/>
        <v>35.23385461</v>
      </c>
      <c r="W110" s="134">
        <f t="shared" si="33"/>
        <v>85.8120498</v>
      </c>
      <c r="X110" s="135">
        <f>O108+L110-N110</f>
        <v>1.8</v>
      </c>
      <c r="Y110" s="91"/>
      <c r="Z110" s="92">
        <v>1.0</v>
      </c>
      <c r="AA110" s="92">
        <v>1.0</v>
      </c>
      <c r="AB110" s="92">
        <v>2.0</v>
      </c>
      <c r="AC110" s="93">
        <v>3.0</v>
      </c>
      <c r="AD110" s="88" t="s">
        <v>289</v>
      </c>
    </row>
    <row r="111" ht="15.75" customHeight="1">
      <c r="A111" s="4" t="s">
        <v>53</v>
      </c>
      <c r="B111" s="29">
        <v>44981.0</v>
      </c>
      <c r="C111" s="3">
        <v>0.625</v>
      </c>
      <c r="D111" s="74">
        <v>0.75</v>
      </c>
      <c r="E111" s="75">
        <v>31.6</v>
      </c>
      <c r="F111" s="76"/>
      <c r="G111" s="76">
        <v>29.6</v>
      </c>
      <c r="H111" s="76">
        <v>26.0</v>
      </c>
      <c r="I111" s="76">
        <v>0.5</v>
      </c>
      <c r="J111" s="76" t="s">
        <v>74</v>
      </c>
      <c r="K111" s="76"/>
      <c r="L111" s="76"/>
      <c r="M111" s="76"/>
      <c r="N111" s="76"/>
      <c r="O111" s="76"/>
      <c r="P111" s="77"/>
      <c r="Q111" s="78"/>
      <c r="R111" s="79"/>
      <c r="S111" s="79"/>
      <c r="T111" s="134">
        <f t="shared" si="30"/>
        <v>33.61126698</v>
      </c>
      <c r="U111" s="103">
        <f t="shared" si="31"/>
        <v>30.73126698</v>
      </c>
      <c r="V111" s="134">
        <f t="shared" si="32"/>
        <v>41.46264535</v>
      </c>
      <c r="W111" s="134">
        <f t="shared" si="33"/>
        <v>74.11796021</v>
      </c>
      <c r="X111" s="80"/>
      <c r="Y111" s="81"/>
      <c r="Z111" s="82">
        <v>1.0</v>
      </c>
      <c r="AA111" s="82">
        <v>1.0</v>
      </c>
      <c r="AB111" s="82">
        <v>2.0</v>
      </c>
      <c r="AC111" s="83">
        <v>2.0</v>
      </c>
      <c r="AD111" s="78" t="s">
        <v>315</v>
      </c>
    </row>
    <row r="112" ht="15.75" customHeight="1">
      <c r="A112" s="8" t="s">
        <v>58</v>
      </c>
      <c r="B112" s="9">
        <v>44982.0</v>
      </c>
      <c r="C112" s="10">
        <v>0.375</v>
      </c>
      <c r="D112" s="84">
        <v>0.5</v>
      </c>
      <c r="E112" s="85">
        <v>32.0</v>
      </c>
      <c r="F112" s="86">
        <v>23.4</v>
      </c>
      <c r="G112" s="86">
        <v>27.2</v>
      </c>
      <c r="H112" s="86">
        <v>25.4</v>
      </c>
      <c r="I112" s="86">
        <v>0.1</v>
      </c>
      <c r="J112" s="86" t="s">
        <v>81</v>
      </c>
      <c r="K112" s="86">
        <v>21.7</v>
      </c>
      <c r="L112" s="86">
        <v>10.25</v>
      </c>
      <c r="M112" s="86"/>
      <c r="N112" s="86">
        <v>93.4</v>
      </c>
      <c r="O112" s="86">
        <v>60.38</v>
      </c>
      <c r="P112" s="87"/>
      <c r="Q112" s="102"/>
      <c r="R112" s="134">
        <f>F112</f>
        <v>23.4</v>
      </c>
      <c r="S112" s="22">
        <f>(Q112+R112)/2</f>
        <v>11.7</v>
      </c>
      <c r="T112" s="134">
        <f t="shared" si="30"/>
        <v>32.43744129</v>
      </c>
      <c r="U112" s="103">
        <f t="shared" si="31"/>
        <v>30.99744129</v>
      </c>
      <c r="V112" s="134">
        <f t="shared" si="32"/>
        <v>36.07043238</v>
      </c>
      <c r="W112" s="134">
        <f t="shared" si="33"/>
        <v>85.93587391</v>
      </c>
      <c r="X112" s="135">
        <f>N110+L112-N112</f>
        <v>3.29</v>
      </c>
      <c r="Y112" s="91"/>
      <c r="Z112" s="92">
        <v>1.0</v>
      </c>
      <c r="AA112" s="92">
        <v>1.0</v>
      </c>
      <c r="AB112" s="92">
        <v>3.0</v>
      </c>
      <c r="AC112" s="93">
        <v>2.0</v>
      </c>
      <c r="AD112" s="88" t="s">
        <v>322</v>
      </c>
    </row>
    <row r="113" ht="15.75" customHeight="1">
      <c r="A113" s="4" t="s">
        <v>58</v>
      </c>
      <c r="B113" s="29">
        <v>44982.0</v>
      </c>
      <c r="C113" s="3">
        <v>0.625</v>
      </c>
      <c r="D113" s="74">
        <v>0.75</v>
      </c>
      <c r="E113" s="75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7"/>
      <c r="Q113" s="78"/>
      <c r="R113" s="79"/>
      <c r="S113" s="79"/>
      <c r="T113" s="79"/>
      <c r="U113" s="103"/>
      <c r="V113" s="79"/>
      <c r="W113" s="79"/>
      <c r="X113" s="80"/>
      <c r="Y113" s="81"/>
      <c r="Z113" s="82"/>
      <c r="AA113" s="82"/>
      <c r="AB113" s="82"/>
      <c r="AC113" s="83"/>
      <c r="AD113" s="78"/>
    </row>
    <row r="114" ht="15.75" customHeight="1">
      <c r="A114" s="8" t="s">
        <v>60</v>
      </c>
      <c r="B114" s="9">
        <v>44983.0</v>
      </c>
      <c r="C114" s="10">
        <v>0.375</v>
      </c>
      <c r="D114" s="84">
        <v>0.5</v>
      </c>
      <c r="E114" s="85">
        <v>32.8</v>
      </c>
      <c r="F114" s="86">
        <v>23.2</v>
      </c>
      <c r="G114" s="86">
        <v>26.4</v>
      </c>
      <c r="H114" s="86">
        <v>23.4</v>
      </c>
      <c r="I114" s="86">
        <v>1.3</v>
      </c>
      <c r="J114" s="86" t="s">
        <v>81</v>
      </c>
      <c r="K114" s="86">
        <v>14.9</v>
      </c>
      <c r="L114" s="86">
        <v>3.25</v>
      </c>
      <c r="M114" s="86"/>
      <c r="N114" s="86">
        <v>60.48</v>
      </c>
      <c r="O114" s="86"/>
      <c r="P114" s="87"/>
      <c r="Q114" s="102"/>
      <c r="R114" s="134">
        <f>F114</f>
        <v>23.2</v>
      </c>
      <c r="S114" s="22">
        <f>(Q114+R114)/2</f>
        <v>11.6</v>
      </c>
      <c r="T114" s="134">
        <f>IF(H114="","",6.1078*(10^(((7.5*H114)/(237.3+H114)))))</f>
        <v>28.77878002</v>
      </c>
      <c r="U114" s="103">
        <f>IF(T114="","",T114-(0.8*(G114-H114)))</f>
        <v>26.37878002</v>
      </c>
      <c r="V114" s="134">
        <f>IF(G114="","",6.1078*(10^(((7.5*G114)/(237.3+G114)))))</f>
        <v>34.41422945</v>
      </c>
      <c r="W114" s="134">
        <f>IF(V114="","",(U114/V114)*100)</f>
        <v>76.65079371</v>
      </c>
      <c r="X114" s="135">
        <f>O112+L114-N114</f>
        <v>3.15</v>
      </c>
      <c r="Y114" s="91"/>
      <c r="Z114" s="92">
        <v>1.0</v>
      </c>
      <c r="AA114" s="92">
        <v>1.0</v>
      </c>
      <c r="AB114" s="92">
        <v>1.0</v>
      </c>
      <c r="AC114" s="93">
        <v>2.0</v>
      </c>
      <c r="AD114" s="88" t="s">
        <v>321</v>
      </c>
    </row>
    <row r="115" ht="15.75" customHeight="1">
      <c r="A115" s="4" t="s">
        <v>60</v>
      </c>
      <c r="B115" s="29">
        <v>44983.0</v>
      </c>
      <c r="C115" s="3">
        <v>0.625</v>
      </c>
      <c r="D115" s="74">
        <v>0.75</v>
      </c>
      <c r="E115" s="75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7"/>
      <c r="Q115" s="78"/>
      <c r="R115" s="79"/>
      <c r="S115" s="79"/>
      <c r="T115" s="79"/>
      <c r="U115" s="103"/>
      <c r="V115" s="79"/>
      <c r="W115" s="79"/>
      <c r="X115" s="80"/>
      <c r="Y115" s="81"/>
      <c r="Z115" s="82"/>
      <c r="AA115" s="82"/>
      <c r="AB115" s="82"/>
      <c r="AC115" s="83"/>
      <c r="AD115" s="78"/>
    </row>
    <row r="116" ht="15.75" customHeight="1">
      <c r="A116" s="8" t="s">
        <v>64</v>
      </c>
      <c r="B116" s="9">
        <v>44984.0</v>
      </c>
      <c r="C116" s="10">
        <v>0.375</v>
      </c>
      <c r="D116" s="84">
        <v>0.5</v>
      </c>
      <c r="E116" s="85">
        <v>32.8</v>
      </c>
      <c r="F116" s="86">
        <v>23.4</v>
      </c>
      <c r="G116" s="86">
        <v>28.0</v>
      </c>
      <c r="H116" s="86">
        <v>25.2</v>
      </c>
      <c r="I116" s="86">
        <v>0.8</v>
      </c>
      <c r="J116" s="86" t="s">
        <v>81</v>
      </c>
      <c r="K116" s="86">
        <v>15.8</v>
      </c>
      <c r="L116" s="86">
        <v>5.5</v>
      </c>
      <c r="M116" s="86"/>
      <c r="N116" s="86">
        <v>61.12</v>
      </c>
      <c r="O116" s="86">
        <v>85.3</v>
      </c>
      <c r="P116" s="87"/>
      <c r="Q116" s="102"/>
      <c r="R116" s="134">
        <f>F116</f>
        <v>23.4</v>
      </c>
      <c r="S116" s="22">
        <f>(Q116+R116)/2</f>
        <v>11.7</v>
      </c>
      <c r="T116" s="134">
        <f t="shared" ref="T116:T126" si="34">IF(H116="","",6.1078*(10^(((7.5*H116)/(237.3+H116)))))</f>
        <v>32.05419006</v>
      </c>
      <c r="U116" s="103">
        <f t="shared" ref="U116:U126" si="35">IF(T116="","",T116-(0.8*(G116-H116)))</f>
        <v>29.81419006</v>
      </c>
      <c r="V116" s="134">
        <f t="shared" ref="V116:V126" si="36">IF(G116="","",6.1078*(10^(((7.5*G116)/(237.3+G116)))))</f>
        <v>37.79562539</v>
      </c>
      <c r="W116" s="134">
        <f t="shared" ref="W116:W126" si="37">IF(V116="","",(U116/V116)*100)</f>
        <v>78.88264779</v>
      </c>
      <c r="X116" s="135">
        <f>N114+L116-N116</f>
        <v>4.86</v>
      </c>
      <c r="Y116" s="91"/>
      <c r="Z116" s="92">
        <v>1.0</v>
      </c>
      <c r="AA116" s="92">
        <v>1.0</v>
      </c>
      <c r="AB116" s="92">
        <v>3.0</v>
      </c>
      <c r="AC116" s="93">
        <v>1.0</v>
      </c>
      <c r="AD116" s="88"/>
    </row>
    <row r="117" ht="15.75" customHeight="1">
      <c r="A117" s="4" t="s">
        <v>64</v>
      </c>
      <c r="B117" s="29">
        <v>44984.0</v>
      </c>
      <c r="C117" s="3">
        <v>0.625</v>
      </c>
      <c r="D117" s="74">
        <v>0.75</v>
      </c>
      <c r="E117" s="75">
        <v>32.2</v>
      </c>
      <c r="F117" s="76"/>
      <c r="G117" s="76">
        <v>26.2</v>
      </c>
      <c r="H117" s="76">
        <v>24.8</v>
      </c>
      <c r="I117" s="76"/>
      <c r="J117" s="76"/>
      <c r="K117" s="76"/>
      <c r="L117" s="76"/>
      <c r="M117" s="76"/>
      <c r="N117" s="76"/>
      <c r="O117" s="76"/>
      <c r="P117" s="77"/>
      <c r="Q117" s="78"/>
      <c r="R117" s="79"/>
      <c r="S117" s="79"/>
      <c r="T117" s="134">
        <f t="shared" si="34"/>
        <v>31.29951528</v>
      </c>
      <c r="U117" s="103">
        <f t="shared" si="35"/>
        <v>30.17951528</v>
      </c>
      <c r="V117" s="134">
        <f t="shared" si="36"/>
        <v>34.01068335</v>
      </c>
      <c r="W117" s="134">
        <f t="shared" si="37"/>
        <v>88.73539815</v>
      </c>
      <c r="X117" s="80"/>
      <c r="Y117" s="81"/>
      <c r="Z117" s="82">
        <v>1.0</v>
      </c>
      <c r="AA117" s="82">
        <v>1.0</v>
      </c>
      <c r="AB117" s="82">
        <v>1.0</v>
      </c>
      <c r="AC117" s="83">
        <v>2.0</v>
      </c>
      <c r="AD117" s="78" t="s">
        <v>357</v>
      </c>
    </row>
    <row r="118" ht="15.75" customHeight="1">
      <c r="A118" s="8" t="s">
        <v>68</v>
      </c>
      <c r="B118" s="9">
        <v>44985.0</v>
      </c>
      <c r="C118" s="10">
        <v>0.375</v>
      </c>
      <c r="D118" s="84">
        <v>0.5</v>
      </c>
      <c r="E118" s="85">
        <v>32.2</v>
      </c>
      <c r="F118" s="86">
        <v>23.7</v>
      </c>
      <c r="G118" s="86">
        <v>28.0</v>
      </c>
      <c r="H118" s="86">
        <v>26.0</v>
      </c>
      <c r="I118" s="86">
        <v>1.0</v>
      </c>
      <c r="J118" s="86" t="s">
        <v>61</v>
      </c>
      <c r="K118" s="86"/>
      <c r="L118" s="86">
        <v>7.75</v>
      </c>
      <c r="M118" s="86"/>
      <c r="N118" s="86">
        <v>85.18</v>
      </c>
      <c r="O118" s="86"/>
      <c r="P118" s="87"/>
      <c r="Q118" s="102"/>
      <c r="R118" s="134">
        <f>F118</f>
        <v>23.7</v>
      </c>
      <c r="S118" s="22">
        <f>(Q118+R118)/2</f>
        <v>11.85</v>
      </c>
      <c r="T118" s="134">
        <f t="shared" si="34"/>
        <v>33.61126698</v>
      </c>
      <c r="U118" s="103">
        <f t="shared" si="35"/>
        <v>32.01126698</v>
      </c>
      <c r="V118" s="134">
        <f t="shared" si="36"/>
        <v>37.79562539</v>
      </c>
      <c r="W118" s="134">
        <f t="shared" si="37"/>
        <v>84.69569335</v>
      </c>
      <c r="X118" s="135">
        <f>O116+L118-N118</f>
        <v>7.87</v>
      </c>
      <c r="Y118" s="91"/>
      <c r="Z118" s="92">
        <v>1.0</v>
      </c>
      <c r="AA118" s="92">
        <v>1.0</v>
      </c>
      <c r="AB118" s="92">
        <v>2.0</v>
      </c>
      <c r="AC118" s="93">
        <v>3.0</v>
      </c>
      <c r="AD118" s="88" t="s">
        <v>315</v>
      </c>
    </row>
    <row r="119" ht="15.75" customHeight="1">
      <c r="A119" s="4" t="s">
        <v>68</v>
      </c>
      <c r="B119" s="29">
        <v>44985.0</v>
      </c>
      <c r="C119" s="3">
        <v>0.625</v>
      </c>
      <c r="D119" s="74">
        <v>0.75</v>
      </c>
      <c r="E119" s="75">
        <v>32.4</v>
      </c>
      <c r="F119" s="76"/>
      <c r="G119" s="76">
        <v>25.8</v>
      </c>
      <c r="H119" s="76">
        <v>24.4</v>
      </c>
      <c r="I119" s="76">
        <v>1.0</v>
      </c>
      <c r="J119" s="76" t="s">
        <v>56</v>
      </c>
      <c r="K119" s="76"/>
      <c r="L119" s="76"/>
      <c r="M119" s="76"/>
      <c r="N119" s="76"/>
      <c r="O119" s="76"/>
      <c r="P119" s="77"/>
      <c r="Q119" s="78"/>
      <c r="R119" s="79"/>
      <c r="S119" s="79"/>
      <c r="T119" s="134">
        <f t="shared" si="34"/>
        <v>30.56038249</v>
      </c>
      <c r="U119" s="103">
        <f t="shared" si="35"/>
        <v>29.44038249</v>
      </c>
      <c r="V119" s="134">
        <f t="shared" si="36"/>
        <v>33.21594473</v>
      </c>
      <c r="W119" s="134">
        <f t="shared" si="37"/>
        <v>88.63328357</v>
      </c>
      <c r="X119" s="80"/>
      <c r="Y119" s="81"/>
      <c r="Z119" s="82">
        <v>1.0</v>
      </c>
      <c r="AA119" s="82">
        <v>1.0</v>
      </c>
      <c r="AB119" s="82">
        <v>2.0</v>
      </c>
      <c r="AC119" s="83">
        <v>2.0</v>
      </c>
      <c r="AD119" s="78" t="s">
        <v>316</v>
      </c>
    </row>
    <row r="120" ht="15.75" customHeight="1">
      <c r="A120" s="8" t="s">
        <v>38</v>
      </c>
      <c r="B120" s="9">
        <v>44986.0</v>
      </c>
      <c r="C120" s="10">
        <v>0.375</v>
      </c>
      <c r="D120" s="84">
        <v>0.5</v>
      </c>
      <c r="E120" s="85">
        <v>32.6</v>
      </c>
      <c r="F120" s="86">
        <v>23.0</v>
      </c>
      <c r="G120" s="86">
        <v>29.2</v>
      </c>
      <c r="H120" s="86">
        <v>26.2</v>
      </c>
      <c r="I120" s="86">
        <v>2.4</v>
      </c>
      <c r="J120" s="86" t="s">
        <v>81</v>
      </c>
      <c r="K120" s="86"/>
      <c r="L120" s="86">
        <v>18.0</v>
      </c>
      <c r="M120" s="86"/>
      <c r="N120" s="86">
        <v>97.68</v>
      </c>
      <c r="O120" s="86">
        <v>75.78</v>
      </c>
      <c r="P120" s="87"/>
      <c r="Q120" s="102"/>
      <c r="R120" s="134">
        <f>F120</f>
        <v>23</v>
      </c>
      <c r="S120" s="22">
        <f>(Q120+R120)/2</f>
        <v>11.5</v>
      </c>
      <c r="T120" s="134">
        <f t="shared" si="34"/>
        <v>34.01068335</v>
      </c>
      <c r="U120" s="103">
        <f t="shared" si="35"/>
        <v>31.61068335</v>
      </c>
      <c r="V120" s="134">
        <f t="shared" si="36"/>
        <v>40.51803823</v>
      </c>
      <c r="W120" s="134">
        <f t="shared" si="37"/>
        <v>78.01632243</v>
      </c>
      <c r="X120" s="135">
        <f>N118+L120-N120</f>
        <v>5.5</v>
      </c>
      <c r="Y120" s="91"/>
      <c r="Z120" s="92">
        <v>1.0</v>
      </c>
      <c r="AA120" s="92">
        <v>2.0</v>
      </c>
      <c r="AB120" s="92">
        <v>1.0</v>
      </c>
      <c r="AC120" s="93">
        <v>2.0</v>
      </c>
      <c r="AD120" s="88" t="s">
        <v>289</v>
      </c>
    </row>
    <row r="121" ht="15.75" customHeight="1">
      <c r="A121" s="4" t="s">
        <v>38</v>
      </c>
      <c r="B121" s="29">
        <v>44986.0</v>
      </c>
      <c r="C121" s="3">
        <v>0.625</v>
      </c>
      <c r="D121" s="74">
        <v>0.75</v>
      </c>
      <c r="E121" s="75">
        <v>33.0</v>
      </c>
      <c r="F121" s="76"/>
      <c r="G121" s="76">
        <v>32.6</v>
      </c>
      <c r="H121" s="76">
        <v>26.4</v>
      </c>
      <c r="I121" s="76">
        <v>1.4</v>
      </c>
      <c r="J121" s="76" t="s">
        <v>81</v>
      </c>
      <c r="K121" s="76"/>
      <c r="L121" s="76"/>
      <c r="M121" s="76"/>
      <c r="N121" s="76"/>
      <c r="O121" s="76"/>
      <c r="P121" s="77"/>
      <c r="Q121" s="78"/>
      <c r="R121" s="79"/>
      <c r="S121" s="79"/>
      <c r="T121" s="134">
        <f t="shared" si="34"/>
        <v>34.41422945</v>
      </c>
      <c r="U121" s="103">
        <f t="shared" si="35"/>
        <v>29.45422945</v>
      </c>
      <c r="V121" s="134">
        <f t="shared" si="36"/>
        <v>49.17856797</v>
      </c>
      <c r="W121" s="134">
        <f t="shared" si="37"/>
        <v>59.89240977</v>
      </c>
      <c r="X121" s="80"/>
      <c r="Y121" s="81"/>
      <c r="Z121" s="82">
        <v>1.0</v>
      </c>
      <c r="AA121" s="82">
        <v>1.0</v>
      </c>
      <c r="AB121" s="82">
        <v>2.0</v>
      </c>
      <c r="AC121" s="83">
        <v>2.0</v>
      </c>
      <c r="AD121" s="78" t="s">
        <v>320</v>
      </c>
    </row>
    <row r="122" ht="15.75" customHeight="1">
      <c r="A122" s="8" t="s">
        <v>48</v>
      </c>
      <c r="B122" s="9">
        <v>44987.0</v>
      </c>
      <c r="C122" s="10">
        <v>0.375</v>
      </c>
      <c r="D122" s="84">
        <v>0.5</v>
      </c>
      <c r="E122" s="85">
        <v>33.4</v>
      </c>
      <c r="F122" s="86">
        <v>24.6</v>
      </c>
      <c r="G122" s="86">
        <v>28.0</v>
      </c>
      <c r="H122" s="86">
        <v>25.4</v>
      </c>
      <c r="I122" s="86">
        <v>0.9</v>
      </c>
      <c r="J122" s="86" t="s">
        <v>81</v>
      </c>
      <c r="K122" s="86">
        <v>14.6</v>
      </c>
      <c r="L122" s="86">
        <v>0.0</v>
      </c>
      <c r="M122" s="86"/>
      <c r="N122" s="86">
        <v>67.34</v>
      </c>
      <c r="O122" s="86"/>
      <c r="P122" s="87"/>
      <c r="Q122" s="102"/>
      <c r="R122" s="134">
        <f>F122</f>
        <v>24.6</v>
      </c>
      <c r="S122" s="22">
        <f>(Q122+R122)/2</f>
        <v>12.3</v>
      </c>
      <c r="T122" s="134">
        <f t="shared" si="34"/>
        <v>32.43744129</v>
      </c>
      <c r="U122" s="103">
        <f t="shared" si="35"/>
        <v>30.35744129</v>
      </c>
      <c r="V122" s="134">
        <f t="shared" si="36"/>
        <v>37.79562539</v>
      </c>
      <c r="W122" s="134">
        <f t="shared" si="37"/>
        <v>80.3199867</v>
      </c>
      <c r="X122" s="135">
        <f>O120+L122-N122</f>
        <v>8.44</v>
      </c>
      <c r="Y122" s="91"/>
      <c r="Z122" s="92">
        <v>1.0</v>
      </c>
      <c r="AA122" s="92">
        <v>1.0</v>
      </c>
      <c r="AB122" s="92">
        <v>1.0</v>
      </c>
      <c r="AC122" s="93">
        <v>3.0</v>
      </c>
      <c r="AD122" s="88" t="s">
        <v>321</v>
      </c>
    </row>
    <row r="123" ht="15.75" customHeight="1">
      <c r="A123" s="4" t="s">
        <v>48</v>
      </c>
      <c r="B123" s="29">
        <v>44987.0</v>
      </c>
      <c r="C123" s="3">
        <v>0.625</v>
      </c>
      <c r="D123" s="74">
        <v>0.75</v>
      </c>
      <c r="E123" s="75">
        <v>32.0</v>
      </c>
      <c r="F123" s="76"/>
      <c r="G123" s="76">
        <v>27.0</v>
      </c>
      <c r="H123" s="76">
        <v>26.0</v>
      </c>
      <c r="I123" s="76">
        <v>0.4</v>
      </c>
      <c r="J123" s="76" t="s">
        <v>78</v>
      </c>
      <c r="K123" s="76"/>
      <c r="L123" s="76"/>
      <c r="M123" s="76"/>
      <c r="N123" s="76"/>
      <c r="O123" s="76"/>
      <c r="P123" s="77"/>
      <c r="Q123" s="78"/>
      <c r="R123" s="79"/>
      <c r="S123" s="79"/>
      <c r="T123" s="134">
        <f t="shared" si="34"/>
        <v>33.61126698</v>
      </c>
      <c r="U123" s="103">
        <f t="shared" si="35"/>
        <v>32.81126698</v>
      </c>
      <c r="V123" s="134">
        <f t="shared" si="36"/>
        <v>35.65000614</v>
      </c>
      <c r="W123" s="134">
        <f t="shared" si="37"/>
        <v>92.03719869</v>
      </c>
      <c r="X123" s="80"/>
      <c r="Y123" s="81"/>
      <c r="Z123" s="82">
        <v>1.0</v>
      </c>
      <c r="AA123" s="82">
        <v>1.0</v>
      </c>
      <c r="AB123" s="82">
        <v>1.0</v>
      </c>
      <c r="AC123" s="83">
        <v>3.0</v>
      </c>
      <c r="AD123" s="78" t="s">
        <v>321</v>
      </c>
    </row>
    <row r="124" ht="15.75" customHeight="1">
      <c r="A124" s="8" t="s">
        <v>53</v>
      </c>
      <c r="B124" s="9">
        <v>44988.0</v>
      </c>
      <c r="C124" s="10">
        <v>0.375</v>
      </c>
      <c r="D124" s="84">
        <v>0.5</v>
      </c>
      <c r="E124" s="85">
        <v>31.0</v>
      </c>
      <c r="F124" s="86">
        <v>24.2</v>
      </c>
      <c r="G124" s="86">
        <v>28.8</v>
      </c>
      <c r="H124" s="86">
        <v>26.0</v>
      </c>
      <c r="I124" s="86">
        <v>0.2</v>
      </c>
      <c r="J124" s="86" t="s">
        <v>81</v>
      </c>
      <c r="K124" s="86">
        <v>17.2</v>
      </c>
      <c r="L124" s="86">
        <v>18.5</v>
      </c>
      <c r="M124" s="86"/>
      <c r="N124" s="86">
        <v>80.44</v>
      </c>
      <c r="O124" s="86"/>
      <c r="P124" s="87"/>
      <c r="Q124" s="102"/>
      <c r="R124" s="134">
        <f>F124</f>
        <v>24.2</v>
      </c>
      <c r="S124" s="22">
        <f>(Q124+R124)/2</f>
        <v>12.1</v>
      </c>
      <c r="T124" s="134">
        <f t="shared" si="34"/>
        <v>33.61126698</v>
      </c>
      <c r="U124" s="103">
        <f t="shared" si="35"/>
        <v>31.37126698</v>
      </c>
      <c r="V124" s="134">
        <f t="shared" si="36"/>
        <v>39.59220806</v>
      </c>
      <c r="W124" s="134">
        <f t="shared" si="37"/>
        <v>79.23596212</v>
      </c>
      <c r="X124" s="135">
        <f>N122+L124-N124</f>
        <v>5.4</v>
      </c>
      <c r="Y124" s="91"/>
      <c r="Z124" s="92">
        <v>1.0</v>
      </c>
      <c r="AA124" s="92">
        <v>1.0</v>
      </c>
      <c r="AB124" s="92">
        <v>1.0</v>
      </c>
      <c r="AC124" s="93">
        <v>2.0</v>
      </c>
      <c r="AD124" s="88" t="s">
        <v>337</v>
      </c>
    </row>
    <row r="125" ht="15.75" customHeight="1">
      <c r="A125" s="4" t="s">
        <v>53</v>
      </c>
      <c r="B125" s="29">
        <v>44988.0</v>
      </c>
      <c r="C125" s="3">
        <v>0.625</v>
      </c>
      <c r="D125" s="74">
        <v>0.75</v>
      </c>
      <c r="E125" s="75">
        <v>30.8</v>
      </c>
      <c r="F125" s="76"/>
      <c r="G125" s="76">
        <v>28.2</v>
      </c>
      <c r="H125" s="76">
        <v>25.4</v>
      </c>
      <c r="I125" s="76">
        <v>0.6</v>
      </c>
      <c r="J125" s="76" t="s">
        <v>81</v>
      </c>
      <c r="K125" s="76"/>
      <c r="L125" s="76"/>
      <c r="M125" s="76"/>
      <c r="N125" s="76"/>
      <c r="O125" s="76"/>
      <c r="P125" s="77"/>
      <c r="Q125" s="78"/>
      <c r="R125" s="79"/>
      <c r="S125" s="79"/>
      <c r="T125" s="134">
        <f t="shared" si="34"/>
        <v>32.43744129</v>
      </c>
      <c r="U125" s="103">
        <f t="shared" si="35"/>
        <v>30.19744129</v>
      </c>
      <c r="V125" s="134">
        <f t="shared" si="36"/>
        <v>38.23798312</v>
      </c>
      <c r="W125" s="134">
        <f t="shared" si="37"/>
        <v>78.97236943</v>
      </c>
      <c r="X125" s="80"/>
      <c r="Y125" s="81"/>
      <c r="Z125" s="82">
        <v>1.0</v>
      </c>
      <c r="AA125" s="82">
        <v>1.0</v>
      </c>
      <c r="AB125" s="82">
        <v>2.0</v>
      </c>
      <c r="AC125" s="83">
        <v>3.0</v>
      </c>
      <c r="AD125" s="78" t="s">
        <v>359</v>
      </c>
    </row>
    <row r="126" ht="15.75" customHeight="1">
      <c r="A126" s="8" t="s">
        <v>58</v>
      </c>
      <c r="B126" s="9">
        <v>44989.0</v>
      </c>
      <c r="C126" s="10">
        <v>0.375</v>
      </c>
      <c r="D126" s="84">
        <v>0.5</v>
      </c>
      <c r="E126" s="85">
        <v>31.0</v>
      </c>
      <c r="F126" s="86">
        <v>23.4</v>
      </c>
      <c r="G126" s="86">
        <v>24.6</v>
      </c>
      <c r="H126" s="86">
        <v>24.0</v>
      </c>
      <c r="I126" s="86">
        <v>0.6</v>
      </c>
      <c r="J126" s="86" t="s">
        <v>81</v>
      </c>
      <c r="K126" s="86">
        <v>13.6</v>
      </c>
      <c r="L126" s="86">
        <v>45.0</v>
      </c>
      <c r="M126" s="86"/>
      <c r="N126" s="86">
        <v>100.0</v>
      </c>
      <c r="O126" s="86">
        <v>88.0</v>
      </c>
      <c r="P126" s="87"/>
      <c r="Q126" s="102"/>
      <c r="R126" s="134">
        <f>F126</f>
        <v>23.4</v>
      </c>
      <c r="S126" s="22">
        <f>(Q126+R126)/2</f>
        <v>11.7</v>
      </c>
      <c r="T126" s="134">
        <f t="shared" si="34"/>
        <v>29.83652107</v>
      </c>
      <c r="U126" s="103">
        <f t="shared" si="35"/>
        <v>29.35652107</v>
      </c>
      <c r="V126" s="134">
        <f t="shared" si="36"/>
        <v>30.92802314</v>
      </c>
      <c r="W126" s="134">
        <f t="shared" si="37"/>
        <v>94.91884087</v>
      </c>
      <c r="X126" s="135"/>
      <c r="Y126" s="91"/>
      <c r="Z126" s="92">
        <v>1.0</v>
      </c>
      <c r="AA126" s="92">
        <v>1.0</v>
      </c>
      <c r="AB126" s="92">
        <v>1.0</v>
      </c>
      <c r="AC126" s="93">
        <v>3.0</v>
      </c>
      <c r="AD126" s="88" t="s">
        <v>321</v>
      </c>
    </row>
    <row r="127" ht="15.75" customHeight="1">
      <c r="A127" s="4" t="s">
        <v>58</v>
      </c>
      <c r="B127" s="55">
        <v>44989.0</v>
      </c>
      <c r="C127" s="3">
        <v>0.625</v>
      </c>
      <c r="D127" s="74">
        <v>0.75</v>
      </c>
      <c r="E127" s="75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7"/>
      <c r="Q127" s="78"/>
      <c r="R127" s="79"/>
      <c r="S127" s="79"/>
      <c r="T127" s="79"/>
      <c r="U127" s="103"/>
      <c r="V127" s="79"/>
      <c r="W127" s="79"/>
      <c r="X127" s="80"/>
      <c r="Y127" s="81"/>
      <c r="Z127" s="82"/>
      <c r="AA127" s="82"/>
      <c r="AB127" s="82"/>
      <c r="AC127" s="83"/>
      <c r="AD127" s="78"/>
    </row>
    <row r="128" ht="15.75" customHeight="1">
      <c r="A128" s="8" t="s">
        <v>60</v>
      </c>
      <c r="B128" s="9">
        <v>44990.0</v>
      </c>
      <c r="C128" s="10">
        <v>0.375</v>
      </c>
      <c r="D128" s="84">
        <v>0.5</v>
      </c>
      <c r="E128" s="85">
        <v>30.2</v>
      </c>
      <c r="F128" s="86">
        <v>23.8</v>
      </c>
      <c r="G128" s="86">
        <v>27.0</v>
      </c>
      <c r="H128" s="86">
        <v>25.2</v>
      </c>
      <c r="I128" s="86">
        <v>0.4</v>
      </c>
      <c r="J128" s="86" t="s">
        <v>81</v>
      </c>
      <c r="K128" s="86">
        <v>14.1</v>
      </c>
      <c r="L128" s="86">
        <v>0.0</v>
      </c>
      <c r="M128" s="86"/>
      <c r="N128" s="86">
        <v>87.72</v>
      </c>
      <c r="O128" s="86"/>
      <c r="P128" s="87"/>
      <c r="Q128" s="102"/>
      <c r="R128" s="134">
        <f>F128</f>
        <v>23.8</v>
      </c>
      <c r="S128" s="22">
        <f>(Q128+R128)/2</f>
        <v>11.9</v>
      </c>
      <c r="T128" s="134">
        <f>IF(H128="","",6.1078*(10^(((7.5*H128)/(237.3+H128)))))</f>
        <v>32.05419006</v>
      </c>
      <c r="U128" s="103">
        <f>IF(T128="","",T128-(0.8*(G128-H128)))</f>
        <v>30.61419006</v>
      </c>
      <c r="V128" s="134">
        <f>IF(G128="","",6.1078*(10^(((7.5*G128)/(237.3+G128)))))</f>
        <v>35.65000614</v>
      </c>
      <c r="W128" s="134">
        <f>IF(V128="","",(U128/V128)*100)</f>
        <v>85.87429112</v>
      </c>
      <c r="X128" s="135">
        <f>O126+L128-N128</f>
        <v>0.28</v>
      </c>
      <c r="Y128" s="91"/>
      <c r="Z128" s="92">
        <v>1.0</v>
      </c>
      <c r="AA128" s="92">
        <v>1.0</v>
      </c>
      <c r="AB128" s="92">
        <v>1.0</v>
      </c>
      <c r="AC128" s="93">
        <v>3.0</v>
      </c>
      <c r="AD128" s="88" t="s">
        <v>321</v>
      </c>
    </row>
    <row r="129" ht="15.75" customHeight="1">
      <c r="A129" s="4" t="s">
        <v>60</v>
      </c>
      <c r="B129" s="29">
        <v>44990.0</v>
      </c>
      <c r="C129" s="3">
        <v>0.625</v>
      </c>
      <c r="D129" s="74">
        <v>0.75</v>
      </c>
      <c r="E129" s="75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7"/>
      <c r="Q129" s="78"/>
      <c r="R129" s="79"/>
      <c r="S129" s="79"/>
      <c r="T129" s="79"/>
      <c r="U129" s="103"/>
      <c r="V129" s="79"/>
      <c r="W129" s="79"/>
      <c r="X129" s="80"/>
      <c r="Y129" s="81"/>
      <c r="Z129" s="82"/>
      <c r="AA129" s="82"/>
      <c r="AB129" s="82"/>
      <c r="AC129" s="83"/>
      <c r="AD129" s="78"/>
    </row>
    <row r="130" ht="15.75" customHeight="1">
      <c r="A130" s="8" t="s">
        <v>64</v>
      </c>
      <c r="B130" s="9">
        <v>44991.0</v>
      </c>
      <c r="C130" s="10">
        <v>0.375</v>
      </c>
      <c r="D130" s="84">
        <v>0.5</v>
      </c>
      <c r="E130" s="85">
        <v>30.6</v>
      </c>
      <c r="F130" s="86">
        <v>23.0</v>
      </c>
      <c r="G130" s="86">
        <v>27.6</v>
      </c>
      <c r="H130" s="86">
        <v>25.8</v>
      </c>
      <c r="I130" s="86">
        <v>1.7</v>
      </c>
      <c r="J130" s="86" t="s">
        <v>81</v>
      </c>
      <c r="K130" s="86">
        <v>12.8</v>
      </c>
      <c r="L130" s="86">
        <v>8.0</v>
      </c>
      <c r="M130" s="86"/>
      <c r="N130" s="86">
        <v>92.66</v>
      </c>
      <c r="O130" s="86"/>
      <c r="P130" s="87"/>
      <c r="Q130" s="102"/>
      <c r="R130" s="134">
        <f>F130</f>
        <v>23</v>
      </c>
      <c r="S130" s="22">
        <f>(Q130+R130)/2</f>
        <v>11.5</v>
      </c>
      <c r="T130" s="134">
        <f t="shared" ref="T130:T140" si="38">IF(H130="","",6.1078*(10^(((7.5*H130)/(237.3+H130)))))</f>
        <v>33.21594473</v>
      </c>
      <c r="U130" s="103">
        <f t="shared" ref="U130:U140" si="39">IF(T130="","",T130-(0.8*(G130-H130)))</f>
        <v>31.77594473</v>
      </c>
      <c r="V130" s="134">
        <f t="shared" ref="V130:V140" si="40">IF(G130="","",6.1078*(10^(((7.5*G130)/(237.3+G130)))))</f>
        <v>36.92425667</v>
      </c>
      <c r="W130" s="134">
        <f>IF(V130="","",(U130/V130)*100)</f>
        <v>86.05710067</v>
      </c>
      <c r="X130" s="135">
        <f>N128+L130-N130</f>
        <v>3.06</v>
      </c>
      <c r="Y130" s="91"/>
      <c r="Z130" s="92">
        <v>1.0</v>
      </c>
      <c r="AA130" s="92">
        <v>1.0</v>
      </c>
      <c r="AB130" s="92">
        <v>2.0</v>
      </c>
      <c r="AC130" s="93">
        <v>2.0</v>
      </c>
      <c r="AD130" s="88" t="s">
        <v>363</v>
      </c>
    </row>
    <row r="131" ht="15.75" customHeight="1">
      <c r="A131" s="4" t="s">
        <v>64</v>
      </c>
      <c r="B131" s="29">
        <v>44991.0</v>
      </c>
      <c r="C131" s="3">
        <v>0.625</v>
      </c>
      <c r="D131" s="74">
        <v>0.75</v>
      </c>
      <c r="E131" s="75">
        <v>32.6</v>
      </c>
      <c r="F131" s="76"/>
      <c r="G131" s="76">
        <v>32.4</v>
      </c>
      <c r="H131" s="76">
        <v>26.8</v>
      </c>
      <c r="I131" s="76">
        <v>1.4</v>
      </c>
      <c r="J131" s="76" t="s">
        <v>81</v>
      </c>
      <c r="K131" s="76">
        <v>14.8</v>
      </c>
      <c r="L131" s="76"/>
      <c r="M131" s="76"/>
      <c r="N131" s="76"/>
      <c r="O131" s="76"/>
      <c r="P131" s="77"/>
      <c r="Q131" s="78"/>
      <c r="R131" s="79"/>
      <c r="S131" s="79"/>
      <c r="T131" s="134">
        <f t="shared" si="38"/>
        <v>35.23385461</v>
      </c>
      <c r="U131" s="103">
        <f t="shared" si="39"/>
        <v>30.75385461</v>
      </c>
      <c r="V131" s="134">
        <f t="shared" si="40"/>
        <v>48.62794535</v>
      </c>
      <c r="W131" s="134">
        <v>88.68</v>
      </c>
      <c r="X131" s="80"/>
      <c r="Y131" s="81"/>
      <c r="Z131" s="82">
        <v>1.0</v>
      </c>
      <c r="AA131" s="82">
        <v>1.0</v>
      </c>
      <c r="AB131" s="82">
        <v>2.0</v>
      </c>
      <c r="AC131" s="83">
        <v>2.0</v>
      </c>
      <c r="AD131" s="78" t="s">
        <v>365</v>
      </c>
    </row>
    <row r="132" ht="15.75" customHeight="1">
      <c r="A132" s="8" t="s">
        <v>68</v>
      </c>
      <c r="B132" s="9">
        <v>44992.0</v>
      </c>
      <c r="C132" s="10">
        <v>0.375</v>
      </c>
      <c r="D132" s="84">
        <v>0.5</v>
      </c>
      <c r="E132" s="85">
        <v>33.4</v>
      </c>
      <c r="F132" s="86">
        <v>23.6</v>
      </c>
      <c r="G132" s="86">
        <v>29.4</v>
      </c>
      <c r="H132" s="86">
        <v>26.6</v>
      </c>
      <c r="I132" s="86">
        <v>0.9</v>
      </c>
      <c r="J132" s="86" t="s">
        <v>81</v>
      </c>
      <c r="K132" s="86"/>
      <c r="L132" s="86">
        <v>1.0</v>
      </c>
      <c r="M132" s="86"/>
      <c r="N132" s="86">
        <v>89.0</v>
      </c>
      <c r="O132" s="86"/>
      <c r="P132" s="87"/>
      <c r="Q132" s="102"/>
      <c r="R132" s="134">
        <f>F132</f>
        <v>23.6</v>
      </c>
      <c r="S132" s="22">
        <f>(Q132+R132)/2</f>
        <v>11.8</v>
      </c>
      <c r="T132" s="134">
        <f t="shared" si="38"/>
        <v>34.82194116</v>
      </c>
      <c r="U132" s="103">
        <f t="shared" si="39"/>
        <v>32.58194116</v>
      </c>
      <c r="V132" s="134">
        <f t="shared" si="40"/>
        <v>40.98797486</v>
      </c>
      <c r="W132" s="134">
        <f t="shared" ref="W132:W140" si="41">IF(V132="","",(U132/V132)*100)</f>
        <v>79.49146371</v>
      </c>
      <c r="X132" s="135">
        <f>N130+L132-N132</f>
        <v>4.66</v>
      </c>
      <c r="Y132" s="91"/>
      <c r="Z132" s="92">
        <v>1.0</v>
      </c>
      <c r="AA132" s="92">
        <v>1.0</v>
      </c>
      <c r="AB132" s="92">
        <v>3.0</v>
      </c>
      <c r="AC132" s="93">
        <v>2.0</v>
      </c>
      <c r="AD132" s="88" t="s">
        <v>315</v>
      </c>
    </row>
    <row r="133" ht="15.75" customHeight="1">
      <c r="A133" s="4" t="s">
        <v>68</v>
      </c>
      <c r="B133" s="29">
        <v>44992.0</v>
      </c>
      <c r="C133" s="3">
        <v>0.625</v>
      </c>
      <c r="D133" s="74">
        <v>0.75</v>
      </c>
      <c r="E133" s="75">
        <v>32.4</v>
      </c>
      <c r="F133" s="76"/>
      <c r="G133" s="76">
        <v>27.8</v>
      </c>
      <c r="H133" s="76">
        <v>26.0</v>
      </c>
      <c r="I133" s="76">
        <v>0.1</v>
      </c>
      <c r="J133" s="76" t="s">
        <v>74</v>
      </c>
      <c r="K133" s="76">
        <v>13.8</v>
      </c>
      <c r="L133" s="76"/>
      <c r="M133" s="76"/>
      <c r="N133" s="76"/>
      <c r="O133" s="76"/>
      <c r="P133" s="77"/>
      <c r="Q133" s="78"/>
      <c r="R133" s="79"/>
      <c r="S133" s="79"/>
      <c r="T133" s="134">
        <f t="shared" si="38"/>
        <v>33.61126698</v>
      </c>
      <c r="U133" s="103">
        <f t="shared" si="39"/>
        <v>32.17126698</v>
      </c>
      <c r="V133" s="134">
        <f t="shared" si="40"/>
        <v>37.3577292</v>
      </c>
      <c r="W133" s="134">
        <f t="shared" si="41"/>
        <v>86.11676264</v>
      </c>
      <c r="X133" s="80"/>
      <c r="Y133" s="81"/>
      <c r="Z133" s="82">
        <v>1.0</v>
      </c>
      <c r="AA133" s="82">
        <v>1.0</v>
      </c>
      <c r="AB133" s="82">
        <v>2.0</v>
      </c>
      <c r="AC133" s="83">
        <v>2.0</v>
      </c>
      <c r="AD133" s="78" t="s">
        <v>350</v>
      </c>
    </row>
    <row r="134" ht="15.75" customHeight="1">
      <c r="A134" s="8" t="s">
        <v>38</v>
      </c>
      <c r="B134" s="9">
        <v>44993.0</v>
      </c>
      <c r="C134" s="10">
        <v>0.375</v>
      </c>
      <c r="D134" s="84">
        <v>0.5</v>
      </c>
      <c r="E134" s="85">
        <v>32.2</v>
      </c>
      <c r="F134" s="86">
        <v>23.4</v>
      </c>
      <c r="G134" s="86">
        <v>28.0</v>
      </c>
      <c r="H134" s="86">
        <v>25.4</v>
      </c>
      <c r="I134" s="86">
        <v>1.6</v>
      </c>
      <c r="J134" s="86" t="s">
        <v>81</v>
      </c>
      <c r="K134" s="86" t="s">
        <v>367</v>
      </c>
      <c r="L134" s="86">
        <v>3.5</v>
      </c>
      <c r="M134" s="86"/>
      <c r="N134" s="86">
        <v>88.22</v>
      </c>
      <c r="O134" s="86"/>
      <c r="P134" s="87"/>
      <c r="Q134" s="102"/>
      <c r="R134" s="134">
        <f>F134</f>
        <v>23.4</v>
      </c>
      <c r="S134" s="22">
        <f>(Q134+R134)/2</f>
        <v>11.7</v>
      </c>
      <c r="T134" s="134">
        <f t="shared" si="38"/>
        <v>32.43744129</v>
      </c>
      <c r="U134" s="103">
        <f t="shared" si="39"/>
        <v>30.35744129</v>
      </c>
      <c r="V134" s="134">
        <f t="shared" si="40"/>
        <v>37.79562539</v>
      </c>
      <c r="W134" s="134">
        <f t="shared" si="41"/>
        <v>80.3199867</v>
      </c>
      <c r="X134" s="135">
        <f>N132+L134-N134</f>
        <v>4.28</v>
      </c>
      <c r="Y134" s="91"/>
      <c r="Z134" s="92">
        <v>1.0</v>
      </c>
      <c r="AA134" s="92">
        <v>1.0</v>
      </c>
      <c r="AB134" s="92">
        <v>2.0</v>
      </c>
      <c r="AC134" s="93">
        <v>3.0</v>
      </c>
      <c r="AD134" s="88" t="s">
        <v>289</v>
      </c>
    </row>
    <row r="135" ht="15.75" customHeight="1">
      <c r="A135" s="4" t="s">
        <v>38</v>
      </c>
      <c r="B135" s="29">
        <v>44993.0</v>
      </c>
      <c r="C135" s="3">
        <v>0.625</v>
      </c>
      <c r="D135" s="74">
        <v>0.75</v>
      </c>
      <c r="E135" s="75">
        <v>31.4</v>
      </c>
      <c r="F135" s="76"/>
      <c r="G135" s="76">
        <v>26.0</v>
      </c>
      <c r="H135" s="76">
        <v>24.0</v>
      </c>
      <c r="I135" s="76">
        <v>0.5</v>
      </c>
      <c r="J135" s="76" t="s">
        <v>74</v>
      </c>
      <c r="K135" s="76" t="s">
        <v>367</v>
      </c>
      <c r="L135" s="76"/>
      <c r="M135" s="76"/>
      <c r="N135" s="76"/>
      <c r="O135" s="76"/>
      <c r="P135" s="77"/>
      <c r="Q135" s="78"/>
      <c r="R135" s="79"/>
      <c r="S135" s="79"/>
      <c r="T135" s="134">
        <f t="shared" si="38"/>
        <v>29.83652107</v>
      </c>
      <c r="U135" s="103">
        <f t="shared" si="39"/>
        <v>28.23652107</v>
      </c>
      <c r="V135" s="134">
        <f t="shared" si="40"/>
        <v>33.61126698</v>
      </c>
      <c r="W135" s="134">
        <f t="shared" si="41"/>
        <v>84.00909457</v>
      </c>
      <c r="X135" s="80"/>
      <c r="Y135" s="81"/>
      <c r="Z135" s="82">
        <v>1.0</v>
      </c>
      <c r="AA135" s="82">
        <v>1.0</v>
      </c>
      <c r="AB135" s="82">
        <v>1.0</v>
      </c>
      <c r="AC135" s="83">
        <v>3.0</v>
      </c>
      <c r="AD135" s="78" t="s">
        <v>320</v>
      </c>
    </row>
    <row r="136" ht="15.75" customHeight="1">
      <c r="A136" s="8" t="s">
        <v>48</v>
      </c>
      <c r="B136" s="9">
        <v>44994.0</v>
      </c>
      <c r="C136" s="10">
        <v>0.375</v>
      </c>
      <c r="D136" s="84">
        <v>0.5</v>
      </c>
      <c r="E136" s="85">
        <v>31.4</v>
      </c>
      <c r="F136" s="86">
        <v>23.8</v>
      </c>
      <c r="G136" s="86">
        <v>28.8</v>
      </c>
      <c r="H136" s="86">
        <v>26.0</v>
      </c>
      <c r="I136" s="86">
        <v>2.2</v>
      </c>
      <c r="J136" s="86" t="s">
        <v>81</v>
      </c>
      <c r="K136" s="86">
        <v>11.7</v>
      </c>
      <c r="L136" s="86">
        <v>7.0</v>
      </c>
      <c r="M136" s="86"/>
      <c r="N136" s="86">
        <v>93.64</v>
      </c>
      <c r="O136" s="86"/>
      <c r="P136" s="87"/>
      <c r="Q136" s="102"/>
      <c r="R136" s="134">
        <f>F136</f>
        <v>23.8</v>
      </c>
      <c r="S136" s="22">
        <f>(Q136+R136)/2</f>
        <v>11.9</v>
      </c>
      <c r="T136" s="134">
        <f t="shared" si="38"/>
        <v>33.61126698</v>
      </c>
      <c r="U136" s="103">
        <f t="shared" si="39"/>
        <v>31.37126698</v>
      </c>
      <c r="V136" s="134">
        <f t="shared" si="40"/>
        <v>39.59220806</v>
      </c>
      <c r="W136" s="134">
        <f t="shared" si="41"/>
        <v>79.23596212</v>
      </c>
      <c r="X136" s="135">
        <f>N134+L136-N136</f>
        <v>1.58</v>
      </c>
      <c r="Y136" s="91"/>
      <c r="Z136" s="92">
        <v>1.0</v>
      </c>
      <c r="AA136" s="92">
        <v>1.0</v>
      </c>
      <c r="AB136" s="92">
        <v>3.0</v>
      </c>
      <c r="AC136" s="93">
        <v>2.0</v>
      </c>
      <c r="AD136" s="88" t="s">
        <v>313</v>
      </c>
    </row>
    <row r="137" ht="15.75" customHeight="1">
      <c r="A137" s="4" t="s">
        <v>48</v>
      </c>
      <c r="B137" s="29">
        <v>44994.0</v>
      </c>
      <c r="C137" s="3">
        <v>0.625</v>
      </c>
      <c r="D137" s="74">
        <v>0.75</v>
      </c>
      <c r="E137" s="75">
        <v>32.0</v>
      </c>
      <c r="F137" s="76"/>
      <c r="G137" s="76">
        <v>27.8</v>
      </c>
      <c r="H137" s="76">
        <v>26.2</v>
      </c>
      <c r="I137" s="76">
        <v>0.1</v>
      </c>
      <c r="J137" s="76" t="s">
        <v>81</v>
      </c>
      <c r="K137" s="76">
        <v>6.5</v>
      </c>
      <c r="L137" s="76"/>
      <c r="M137" s="76"/>
      <c r="N137" s="76"/>
      <c r="O137" s="76"/>
      <c r="P137" s="77"/>
      <c r="Q137" s="78"/>
      <c r="R137" s="79"/>
      <c r="S137" s="79"/>
      <c r="T137" s="134">
        <f t="shared" si="38"/>
        <v>34.01068335</v>
      </c>
      <c r="U137" s="103">
        <f t="shared" si="39"/>
        <v>32.73068335</v>
      </c>
      <c r="V137" s="134">
        <f t="shared" si="40"/>
        <v>37.3577292</v>
      </c>
      <c r="W137" s="134">
        <f t="shared" si="41"/>
        <v>87.6142208</v>
      </c>
      <c r="X137" s="80"/>
      <c r="Y137" s="81"/>
      <c r="Z137" s="82">
        <v>3.0</v>
      </c>
      <c r="AA137" s="82">
        <v>2.0</v>
      </c>
      <c r="AB137" s="82">
        <v>1.0</v>
      </c>
      <c r="AC137" s="83">
        <v>3.0</v>
      </c>
      <c r="AD137" s="78" t="s">
        <v>321</v>
      </c>
    </row>
    <row r="138" ht="15.75" customHeight="1">
      <c r="A138" s="8" t="s">
        <v>53</v>
      </c>
      <c r="B138" s="9">
        <v>44995.0</v>
      </c>
      <c r="C138" s="10">
        <v>0.375</v>
      </c>
      <c r="D138" s="84">
        <v>0.5</v>
      </c>
      <c r="E138" s="85">
        <v>32.8</v>
      </c>
      <c r="F138" s="86">
        <v>22.4</v>
      </c>
      <c r="G138" s="86">
        <v>28.2</v>
      </c>
      <c r="H138" s="86">
        <v>25.0</v>
      </c>
      <c r="I138" s="86">
        <v>4.1</v>
      </c>
      <c r="J138" s="86" t="s">
        <v>61</v>
      </c>
      <c r="K138" s="86">
        <v>20.0</v>
      </c>
      <c r="L138" s="86">
        <v>24.5</v>
      </c>
      <c r="M138" s="86"/>
      <c r="N138" s="86">
        <v>100.0</v>
      </c>
      <c r="O138" s="86">
        <v>87.26</v>
      </c>
      <c r="P138" s="87"/>
      <c r="Q138" s="102"/>
      <c r="R138" s="134">
        <f>F138</f>
        <v>22.4</v>
      </c>
      <c r="S138" s="22">
        <f>(Q138+R138)/2</f>
        <v>11.2</v>
      </c>
      <c r="T138" s="134">
        <f t="shared" si="38"/>
        <v>31.67489286</v>
      </c>
      <c r="U138" s="103">
        <f t="shared" si="39"/>
        <v>29.11489286</v>
      </c>
      <c r="V138" s="134">
        <f t="shared" si="40"/>
        <v>38.23798312</v>
      </c>
      <c r="W138" s="134">
        <f t="shared" si="41"/>
        <v>76.14128802</v>
      </c>
      <c r="X138" s="135"/>
      <c r="Y138" s="91"/>
      <c r="Z138" s="92">
        <v>1.0</v>
      </c>
      <c r="AA138" s="92">
        <v>1.0</v>
      </c>
      <c r="AB138" s="92">
        <v>1.0</v>
      </c>
      <c r="AC138" s="93">
        <v>2.0</v>
      </c>
      <c r="AD138" s="88" t="s">
        <v>337</v>
      </c>
    </row>
    <row r="139" ht="15.75" customHeight="1">
      <c r="A139" s="4" t="s">
        <v>53</v>
      </c>
      <c r="B139" s="29">
        <v>44995.0</v>
      </c>
      <c r="C139" s="3">
        <v>0.625</v>
      </c>
      <c r="D139" s="74">
        <v>0.75</v>
      </c>
      <c r="E139" s="75">
        <v>31.4</v>
      </c>
      <c r="F139" s="76"/>
      <c r="G139" s="76">
        <v>25.0</v>
      </c>
      <c r="H139" s="76">
        <v>24.0</v>
      </c>
      <c r="I139" s="76">
        <v>3.8</v>
      </c>
      <c r="J139" s="76" t="s">
        <v>81</v>
      </c>
      <c r="K139" s="76"/>
      <c r="L139" s="76"/>
      <c r="M139" s="76"/>
      <c r="N139" s="76"/>
      <c r="O139" s="76"/>
      <c r="P139" s="77"/>
      <c r="Q139" s="78"/>
      <c r="R139" s="79"/>
      <c r="S139" s="79"/>
      <c r="T139" s="134">
        <f t="shared" si="38"/>
        <v>29.83652107</v>
      </c>
      <c r="U139" s="103">
        <f t="shared" si="39"/>
        <v>29.03652107</v>
      </c>
      <c r="V139" s="134">
        <f t="shared" si="40"/>
        <v>31.67489286</v>
      </c>
      <c r="W139" s="134">
        <f t="shared" si="41"/>
        <v>91.6704634</v>
      </c>
      <c r="X139" s="80"/>
      <c r="Y139" s="81"/>
      <c r="Z139" s="82">
        <v>3.0</v>
      </c>
      <c r="AA139" s="82">
        <v>1.0</v>
      </c>
      <c r="AB139" s="82">
        <v>1.0</v>
      </c>
      <c r="AC139" s="83">
        <v>3.0</v>
      </c>
      <c r="AD139" s="78" t="s">
        <v>316</v>
      </c>
    </row>
    <row r="140" ht="15.75" customHeight="1">
      <c r="A140" s="8" t="s">
        <v>58</v>
      </c>
      <c r="B140" s="9">
        <v>44996.0</v>
      </c>
      <c r="C140" s="10">
        <v>0.375</v>
      </c>
      <c r="D140" s="84">
        <v>0.5</v>
      </c>
      <c r="E140" s="85">
        <v>31.4</v>
      </c>
      <c r="F140" s="86">
        <v>22.2</v>
      </c>
      <c r="G140" s="86">
        <v>28.6</v>
      </c>
      <c r="H140" s="86">
        <v>26.0</v>
      </c>
      <c r="I140" s="86">
        <v>0.1</v>
      </c>
      <c r="J140" s="86" t="s">
        <v>79</v>
      </c>
      <c r="K140" s="86">
        <v>5.1</v>
      </c>
      <c r="L140" s="86">
        <v>7.0</v>
      </c>
      <c r="M140" s="86"/>
      <c r="N140" s="86">
        <v>88.7</v>
      </c>
      <c r="O140" s="86"/>
      <c r="P140" s="87"/>
      <c r="Q140" s="102"/>
      <c r="R140" s="134">
        <f>F140</f>
        <v>22.2</v>
      </c>
      <c r="S140" s="22">
        <f>(Q140+R140)/2</f>
        <v>11.1</v>
      </c>
      <c r="T140" s="134">
        <f t="shared" si="38"/>
        <v>33.61126698</v>
      </c>
      <c r="U140" s="103">
        <f t="shared" si="39"/>
        <v>31.53126698</v>
      </c>
      <c r="V140" s="134">
        <f t="shared" si="40"/>
        <v>39.13623594</v>
      </c>
      <c r="W140" s="134">
        <f t="shared" si="41"/>
        <v>80.56796017</v>
      </c>
      <c r="X140" s="135">
        <f>O138+L140-N140</f>
        <v>5.56</v>
      </c>
      <c r="Y140" s="91"/>
      <c r="Z140" s="92">
        <v>1.0</v>
      </c>
      <c r="AA140" s="92">
        <v>1.0</v>
      </c>
      <c r="AB140" s="92">
        <v>1.0</v>
      </c>
      <c r="AC140" s="93">
        <v>2.0</v>
      </c>
      <c r="AD140" s="88" t="s">
        <v>321</v>
      </c>
    </row>
    <row r="141" ht="15.75" customHeight="1">
      <c r="A141" s="4" t="s">
        <v>58</v>
      </c>
      <c r="B141" s="29">
        <v>44996.0</v>
      </c>
      <c r="C141" s="3">
        <v>0.625</v>
      </c>
      <c r="D141" s="74">
        <v>0.75</v>
      </c>
      <c r="E141" s="75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7"/>
      <c r="Q141" s="78"/>
      <c r="R141" s="79"/>
      <c r="S141" s="79"/>
      <c r="T141" s="79"/>
      <c r="U141" s="103"/>
      <c r="V141" s="79"/>
      <c r="W141" s="79"/>
      <c r="X141" s="80"/>
      <c r="Y141" s="81"/>
      <c r="Z141" s="82"/>
      <c r="AA141" s="82"/>
      <c r="AB141" s="82"/>
      <c r="AC141" s="83"/>
      <c r="AD141" s="78"/>
    </row>
    <row r="142" ht="15.75" customHeight="1">
      <c r="A142" s="8" t="s">
        <v>60</v>
      </c>
      <c r="B142" s="9">
        <v>44997.0</v>
      </c>
      <c r="C142" s="10">
        <v>0.375</v>
      </c>
      <c r="D142" s="84">
        <v>0.5</v>
      </c>
      <c r="E142" s="85">
        <v>33.0</v>
      </c>
      <c r="F142" s="86">
        <v>23.2</v>
      </c>
      <c r="G142" s="86">
        <v>29.2</v>
      </c>
      <c r="H142" s="86">
        <v>26.4</v>
      </c>
      <c r="I142" s="86">
        <v>2.8</v>
      </c>
      <c r="J142" s="86" t="s">
        <v>81</v>
      </c>
      <c r="K142" s="86">
        <v>6.1</v>
      </c>
      <c r="L142" s="86">
        <v>8.0</v>
      </c>
      <c r="M142" s="86"/>
      <c r="N142" s="86">
        <v>91.94</v>
      </c>
      <c r="O142" s="86"/>
      <c r="P142" s="87"/>
      <c r="Q142" s="133">
        <f>E144</f>
        <v>31.8</v>
      </c>
      <c r="R142" s="134">
        <f>F142</f>
        <v>23.2</v>
      </c>
      <c r="S142" s="22">
        <f>(Q142+R142)/2</f>
        <v>27.5</v>
      </c>
      <c r="T142" s="134">
        <f>IF(H142="","",6.1078*(10^(((7.5*H142)/(237.3+H142)))))</f>
        <v>34.41422945</v>
      </c>
      <c r="U142" s="103">
        <f>IF(T142="","",T142-(0.8*(G142-H142)))</f>
        <v>32.17422945</v>
      </c>
      <c r="V142" s="134">
        <f>IF(G142="","",6.1078*(10^(((7.5*G142)/(237.3+G142)))))</f>
        <v>40.51803823</v>
      </c>
      <c r="W142" s="134">
        <f>IF(V142="","",(U142/V142)*100)</f>
        <v>79.40717482</v>
      </c>
      <c r="X142" s="135">
        <f>N140+L142-N142</f>
        <v>4.76</v>
      </c>
      <c r="Y142" s="91"/>
      <c r="Z142" s="92">
        <v>1.0</v>
      </c>
      <c r="AA142" s="92">
        <v>1.0</v>
      </c>
      <c r="AB142" s="92">
        <v>1.0</v>
      </c>
      <c r="AC142" s="93">
        <v>2.0</v>
      </c>
      <c r="AD142" s="88" t="s">
        <v>321</v>
      </c>
    </row>
    <row r="143" ht="15.75" customHeight="1">
      <c r="A143" s="4" t="s">
        <v>60</v>
      </c>
      <c r="B143" s="29">
        <v>44997.0</v>
      </c>
      <c r="C143" s="3">
        <v>0.625</v>
      </c>
      <c r="D143" s="74">
        <v>0.75</v>
      </c>
      <c r="E143" s="75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7"/>
      <c r="Q143" s="78"/>
      <c r="R143" s="79"/>
      <c r="S143" s="79"/>
      <c r="T143" s="79"/>
      <c r="U143" s="103"/>
      <c r="V143" s="79"/>
      <c r="W143" s="79"/>
      <c r="X143" s="80"/>
      <c r="Y143" s="81"/>
      <c r="Z143" s="82"/>
      <c r="AA143" s="82"/>
      <c r="AB143" s="82"/>
      <c r="AC143" s="83"/>
      <c r="AD143" s="78"/>
    </row>
    <row r="144" ht="15.75" customHeight="1">
      <c r="A144" s="8" t="s">
        <v>64</v>
      </c>
      <c r="B144" s="9">
        <v>44970.0</v>
      </c>
      <c r="C144" s="10">
        <v>0.375</v>
      </c>
      <c r="D144" s="84">
        <v>0.5</v>
      </c>
      <c r="E144" s="85">
        <v>31.8</v>
      </c>
      <c r="F144" s="86">
        <v>24.2</v>
      </c>
      <c r="G144" s="86">
        <v>27.0</v>
      </c>
      <c r="H144" s="86">
        <v>25.2</v>
      </c>
      <c r="I144" s="86">
        <v>0.4</v>
      </c>
      <c r="J144" s="86" t="s">
        <v>74</v>
      </c>
      <c r="K144" s="86"/>
      <c r="L144" s="86">
        <v>3.0</v>
      </c>
      <c r="M144" s="86"/>
      <c r="N144" s="86">
        <v>89.82</v>
      </c>
      <c r="O144" s="86"/>
      <c r="P144" s="87"/>
      <c r="Q144" s="133">
        <f>E146</f>
        <v>28.2</v>
      </c>
      <c r="R144" s="134">
        <f>F144</f>
        <v>24.2</v>
      </c>
      <c r="S144" s="22">
        <f>(Q144+R144)/2</f>
        <v>26.2</v>
      </c>
      <c r="T144" s="134">
        <f t="shared" ref="T144:T154" si="42">IF(H144="","",6.1078*(10^(((7.5*H144)/(237.3+H144)))))</f>
        <v>32.05419006</v>
      </c>
      <c r="U144" s="103">
        <f t="shared" ref="U144:U154" si="43">IF(T144="","",T144-(0.8*(G144-H144)))</f>
        <v>30.61419006</v>
      </c>
      <c r="V144" s="134">
        <f t="shared" ref="V144:V154" si="44">IF(G144="","",6.1078*(10^(((7.5*G144)/(237.3+G144)))))</f>
        <v>35.65000614</v>
      </c>
      <c r="W144" s="134">
        <f t="shared" ref="W144:W156" si="45">IF(V144="","",(U144/V144)*100)</f>
        <v>85.87429112</v>
      </c>
      <c r="X144" s="135">
        <f>N142+L144-N144</f>
        <v>5.12</v>
      </c>
      <c r="Y144" s="91"/>
      <c r="Z144" s="92">
        <v>1.0</v>
      </c>
      <c r="AA144" s="92">
        <v>1.0</v>
      </c>
      <c r="AB144" s="92">
        <v>3.0</v>
      </c>
      <c r="AC144" s="93">
        <v>3.0</v>
      </c>
      <c r="AD144" s="88" t="s">
        <v>326</v>
      </c>
    </row>
    <row r="145" ht="15.75" customHeight="1">
      <c r="A145" s="4" t="s">
        <v>64</v>
      </c>
      <c r="B145" s="29">
        <v>44998.0</v>
      </c>
      <c r="C145" s="3">
        <v>0.625</v>
      </c>
      <c r="D145" s="74">
        <v>0.75</v>
      </c>
      <c r="E145" s="75">
        <v>28.2</v>
      </c>
      <c r="F145" s="76"/>
      <c r="G145" s="76">
        <v>24.6</v>
      </c>
      <c r="H145" s="76">
        <v>24.4</v>
      </c>
      <c r="I145" s="76">
        <v>0.1</v>
      </c>
      <c r="J145" s="76" t="s">
        <v>79</v>
      </c>
      <c r="K145" s="76"/>
      <c r="L145" s="76"/>
      <c r="M145" s="76"/>
      <c r="N145" s="76"/>
      <c r="O145" s="76"/>
      <c r="P145" s="77"/>
      <c r="Q145" s="78"/>
      <c r="R145" s="79"/>
      <c r="S145" s="79"/>
      <c r="T145" s="134">
        <f t="shared" si="42"/>
        <v>30.56038249</v>
      </c>
      <c r="U145" s="103">
        <f t="shared" si="43"/>
        <v>30.40038249</v>
      </c>
      <c r="V145" s="134">
        <f t="shared" si="44"/>
        <v>30.92802314</v>
      </c>
      <c r="W145" s="134">
        <f t="shared" si="45"/>
        <v>98.29397227</v>
      </c>
      <c r="X145" s="80"/>
      <c r="Y145" s="81"/>
      <c r="Z145" s="82">
        <v>2.0</v>
      </c>
      <c r="AA145" s="82">
        <v>1.0</v>
      </c>
      <c r="AB145" s="82">
        <v>3.0</v>
      </c>
      <c r="AC145" s="83">
        <v>3.0</v>
      </c>
      <c r="AD145" s="78" t="s">
        <v>365</v>
      </c>
    </row>
    <row r="146" ht="15.75" customHeight="1">
      <c r="A146" s="8" t="s">
        <v>68</v>
      </c>
      <c r="B146" s="9">
        <v>44999.0</v>
      </c>
      <c r="C146" s="10">
        <v>0.375</v>
      </c>
      <c r="D146" s="84">
        <v>0.5</v>
      </c>
      <c r="E146" s="85">
        <v>28.2</v>
      </c>
      <c r="F146" s="86">
        <v>23.4</v>
      </c>
      <c r="G146" s="86">
        <v>23.6</v>
      </c>
      <c r="H146" s="86">
        <v>23.2</v>
      </c>
      <c r="I146" s="86">
        <v>0.3</v>
      </c>
      <c r="J146" s="86" t="s">
        <v>81</v>
      </c>
      <c r="K146" s="86">
        <v>5.2</v>
      </c>
      <c r="L146" s="86">
        <v>51.75</v>
      </c>
      <c r="M146" s="86"/>
      <c r="N146" s="86">
        <v>100.0</v>
      </c>
      <c r="O146" s="86"/>
      <c r="P146" s="87"/>
      <c r="Q146" s="133">
        <f>E148</f>
        <v>27.6</v>
      </c>
      <c r="R146" s="134">
        <f>F146</f>
        <v>23.4</v>
      </c>
      <c r="S146" s="22">
        <f>(Q146+R146)/2</f>
        <v>25.5</v>
      </c>
      <c r="T146" s="134">
        <f t="shared" si="42"/>
        <v>28.43354863</v>
      </c>
      <c r="U146" s="103">
        <f t="shared" si="43"/>
        <v>28.11354863</v>
      </c>
      <c r="V146" s="134">
        <f t="shared" si="44"/>
        <v>29.12766416</v>
      </c>
      <c r="W146" s="134">
        <f t="shared" si="45"/>
        <v>96.51837673</v>
      </c>
      <c r="X146" s="135"/>
      <c r="Y146" s="91"/>
      <c r="Z146" s="92">
        <v>3.0</v>
      </c>
      <c r="AA146" s="92">
        <v>2.0</v>
      </c>
      <c r="AB146" s="92">
        <v>1.0</v>
      </c>
      <c r="AC146" s="93">
        <v>3.0</v>
      </c>
      <c r="AD146" s="88" t="s">
        <v>330</v>
      </c>
    </row>
    <row r="147" ht="15.75" customHeight="1">
      <c r="A147" s="4" t="s">
        <v>68</v>
      </c>
      <c r="B147" s="29">
        <v>44999.0</v>
      </c>
      <c r="C147" s="3">
        <v>0.625</v>
      </c>
      <c r="D147" s="74">
        <v>0.75</v>
      </c>
      <c r="E147" s="75">
        <v>26.0</v>
      </c>
      <c r="F147" s="76"/>
      <c r="G147" s="76">
        <v>26.0</v>
      </c>
      <c r="H147" s="76">
        <v>24.8</v>
      </c>
      <c r="I147" s="76">
        <v>1.5</v>
      </c>
      <c r="J147" s="76" t="s">
        <v>74</v>
      </c>
      <c r="K147" s="76"/>
      <c r="L147" s="76"/>
      <c r="M147" s="76"/>
      <c r="N147" s="76"/>
      <c r="O147" s="76"/>
      <c r="P147" s="77"/>
      <c r="Q147" s="78"/>
      <c r="R147" s="79"/>
      <c r="S147" s="79"/>
      <c r="T147" s="134">
        <f t="shared" si="42"/>
        <v>31.29951528</v>
      </c>
      <c r="U147" s="103">
        <f t="shared" si="43"/>
        <v>30.33951528</v>
      </c>
      <c r="V147" s="134">
        <f t="shared" si="44"/>
        <v>33.61126698</v>
      </c>
      <c r="W147" s="134">
        <f t="shared" si="45"/>
        <v>90.26590785</v>
      </c>
      <c r="X147" s="80"/>
      <c r="Y147" s="81"/>
      <c r="Z147" s="82">
        <v>2.0</v>
      </c>
      <c r="AA147" s="82">
        <v>1.0</v>
      </c>
      <c r="AB147" s="82">
        <v>1.0</v>
      </c>
      <c r="AC147" s="83">
        <v>3.0</v>
      </c>
      <c r="AD147" s="78" t="s">
        <v>350</v>
      </c>
    </row>
    <row r="148" ht="15.75" customHeight="1">
      <c r="A148" s="8" t="s">
        <v>38</v>
      </c>
      <c r="B148" s="9">
        <v>45000.0</v>
      </c>
      <c r="C148" s="10">
        <v>0.375</v>
      </c>
      <c r="D148" s="84">
        <v>0.5</v>
      </c>
      <c r="E148" s="85">
        <v>27.6</v>
      </c>
      <c r="F148" s="86">
        <v>23.4</v>
      </c>
      <c r="G148" s="86">
        <v>27.0</v>
      </c>
      <c r="H148" s="86">
        <v>25.2</v>
      </c>
      <c r="I148" s="86">
        <v>1.1</v>
      </c>
      <c r="J148" s="86" t="s">
        <v>54</v>
      </c>
      <c r="K148" s="86"/>
      <c r="L148" s="86">
        <v>0.0</v>
      </c>
      <c r="M148" s="86"/>
      <c r="N148" s="86">
        <v>100.0</v>
      </c>
      <c r="O148" s="86">
        <v>81.96</v>
      </c>
      <c r="P148" s="87"/>
      <c r="Q148" s="133">
        <f>E150</f>
        <v>30</v>
      </c>
      <c r="R148" s="134">
        <f>F148</f>
        <v>23.4</v>
      </c>
      <c r="S148" s="22">
        <f>(Q148+R148)/2</f>
        <v>26.7</v>
      </c>
      <c r="T148" s="134">
        <f t="shared" si="42"/>
        <v>32.05419006</v>
      </c>
      <c r="U148" s="103">
        <f t="shared" si="43"/>
        <v>30.61419006</v>
      </c>
      <c r="V148" s="134">
        <f t="shared" si="44"/>
        <v>35.65000614</v>
      </c>
      <c r="W148" s="134">
        <f t="shared" si="45"/>
        <v>85.87429112</v>
      </c>
      <c r="X148" s="135"/>
      <c r="Y148" s="91"/>
      <c r="Z148" s="92">
        <v>1.0</v>
      </c>
      <c r="AA148" s="92">
        <v>1.0</v>
      </c>
      <c r="AB148" s="92">
        <v>2.0</v>
      </c>
      <c r="AC148" s="93">
        <v>3.0</v>
      </c>
      <c r="AD148" s="88" t="s">
        <v>289</v>
      </c>
    </row>
    <row r="149" ht="15.75" customHeight="1">
      <c r="A149" s="4" t="s">
        <v>38</v>
      </c>
      <c r="B149" s="29">
        <v>45000.0</v>
      </c>
      <c r="C149" s="3">
        <v>0.625</v>
      </c>
      <c r="D149" s="74">
        <v>0.75</v>
      </c>
      <c r="E149" s="75">
        <v>30.0</v>
      </c>
      <c r="F149" s="76"/>
      <c r="G149" s="76">
        <v>27.8</v>
      </c>
      <c r="H149" s="76">
        <v>25.4</v>
      </c>
      <c r="I149" s="76">
        <v>0.8</v>
      </c>
      <c r="J149" s="76" t="s">
        <v>65</v>
      </c>
      <c r="K149" s="76"/>
      <c r="L149" s="76"/>
      <c r="M149" s="76"/>
      <c r="N149" s="76"/>
      <c r="O149" s="76"/>
      <c r="P149" s="77"/>
      <c r="Q149" s="134"/>
      <c r="R149" s="103"/>
      <c r="S149" s="134"/>
      <c r="T149" s="134">
        <f t="shared" si="42"/>
        <v>32.43744129</v>
      </c>
      <c r="U149" s="103">
        <f t="shared" si="43"/>
        <v>30.51744129</v>
      </c>
      <c r="V149" s="134">
        <f t="shared" si="44"/>
        <v>37.3577292</v>
      </c>
      <c r="W149" s="134">
        <f t="shared" si="45"/>
        <v>81.68976526</v>
      </c>
      <c r="X149" s="145"/>
      <c r="Y149" s="81"/>
      <c r="Z149" s="82">
        <v>1.0</v>
      </c>
      <c r="AA149" s="82">
        <v>1.0</v>
      </c>
      <c r="AB149" s="82">
        <v>1.0</v>
      </c>
      <c r="AC149" s="83">
        <v>3.0</v>
      </c>
      <c r="AD149" s="78" t="s">
        <v>320</v>
      </c>
    </row>
    <row r="150" ht="15.75" customHeight="1">
      <c r="A150" s="8" t="s">
        <v>48</v>
      </c>
      <c r="B150" s="9">
        <v>45001.0</v>
      </c>
      <c r="C150" s="10">
        <v>0.375</v>
      </c>
      <c r="D150" s="84">
        <v>0.5</v>
      </c>
      <c r="E150" s="85">
        <v>30.0</v>
      </c>
      <c r="F150" s="86">
        <v>23.7</v>
      </c>
      <c r="G150" s="86">
        <v>28.0</v>
      </c>
      <c r="H150" s="86">
        <v>25.4</v>
      </c>
      <c r="I150" s="86">
        <v>0.3</v>
      </c>
      <c r="J150" s="86" t="s">
        <v>225</v>
      </c>
      <c r="K150" s="86"/>
      <c r="L150" s="86">
        <v>0.75</v>
      </c>
      <c r="M150" s="86"/>
      <c r="N150" s="86">
        <v>77.48</v>
      </c>
      <c r="O150" s="86"/>
      <c r="P150" s="87"/>
      <c r="Q150" s="133">
        <f>E152</f>
        <v>31.6</v>
      </c>
      <c r="R150" s="134">
        <f>F150</f>
        <v>23.7</v>
      </c>
      <c r="S150" s="22">
        <f>(Q150+R150)/2</f>
        <v>27.65</v>
      </c>
      <c r="T150" s="134">
        <f t="shared" si="42"/>
        <v>32.43744129</v>
      </c>
      <c r="U150" s="103">
        <f t="shared" si="43"/>
        <v>30.35744129</v>
      </c>
      <c r="V150" s="134">
        <f t="shared" si="44"/>
        <v>37.79562539</v>
      </c>
      <c r="W150" s="134">
        <f t="shared" si="45"/>
        <v>80.3199867</v>
      </c>
      <c r="X150" s="135">
        <f>O148+L150-N150</f>
        <v>5.23</v>
      </c>
      <c r="Y150" s="91"/>
      <c r="Z150" s="92">
        <v>1.0</v>
      </c>
      <c r="AA150" s="92">
        <v>1.0</v>
      </c>
      <c r="AB150" s="92">
        <v>2.0</v>
      </c>
      <c r="AC150" s="93">
        <v>2.0</v>
      </c>
      <c r="AD150" s="88" t="s">
        <v>315</v>
      </c>
    </row>
    <row r="151" ht="15.75" customHeight="1">
      <c r="A151" s="4" t="s">
        <v>48</v>
      </c>
      <c r="B151" s="29">
        <v>45001.0</v>
      </c>
      <c r="C151" s="3">
        <v>0.625</v>
      </c>
      <c r="D151" s="74">
        <v>0.75</v>
      </c>
      <c r="E151" s="75">
        <v>31.6</v>
      </c>
      <c r="F151" s="76"/>
      <c r="G151" s="76">
        <v>26.8</v>
      </c>
      <c r="H151" s="76">
        <v>25.0</v>
      </c>
      <c r="I151" s="76">
        <v>0.5</v>
      </c>
      <c r="J151" s="76" t="s">
        <v>81</v>
      </c>
      <c r="K151" s="76"/>
      <c r="L151" s="76"/>
      <c r="M151" s="76"/>
      <c r="N151" s="76"/>
      <c r="O151" s="76"/>
      <c r="P151" s="77"/>
      <c r="Q151" s="78"/>
      <c r="R151" s="79"/>
      <c r="S151" s="79"/>
      <c r="T151" s="134">
        <f t="shared" si="42"/>
        <v>31.67489286</v>
      </c>
      <c r="U151" s="103">
        <f t="shared" si="43"/>
        <v>30.23489286</v>
      </c>
      <c r="V151" s="134">
        <f t="shared" si="44"/>
        <v>35.23385461</v>
      </c>
      <c r="W151" s="134">
        <f t="shared" si="45"/>
        <v>85.8120498</v>
      </c>
      <c r="X151" s="145"/>
      <c r="Y151" s="81"/>
      <c r="Z151" s="82">
        <v>2.0</v>
      </c>
      <c r="AA151" s="82">
        <v>1.0</v>
      </c>
      <c r="AB151" s="82">
        <v>1.0</v>
      </c>
      <c r="AC151" s="83">
        <v>2.0</v>
      </c>
      <c r="AD151" s="78" t="s">
        <v>322</v>
      </c>
    </row>
    <row r="152" ht="15.75" customHeight="1">
      <c r="A152" s="8" t="s">
        <v>53</v>
      </c>
      <c r="B152" s="9">
        <v>45002.0</v>
      </c>
      <c r="C152" s="10">
        <v>0.375</v>
      </c>
      <c r="D152" s="84">
        <v>0.5</v>
      </c>
      <c r="E152" s="85">
        <v>31.6</v>
      </c>
      <c r="F152" s="86">
        <v>23.2</v>
      </c>
      <c r="G152" s="86">
        <v>26.2</v>
      </c>
      <c r="H152" s="86">
        <v>24.6</v>
      </c>
      <c r="I152" s="86">
        <v>1.0</v>
      </c>
      <c r="J152" s="86" t="s">
        <v>81</v>
      </c>
      <c r="K152" s="86"/>
      <c r="L152" s="86">
        <v>32.25</v>
      </c>
      <c r="M152" s="86"/>
      <c r="N152" s="86">
        <v>100.0</v>
      </c>
      <c r="O152" s="86">
        <v>80.02</v>
      </c>
      <c r="P152" s="87"/>
      <c r="Q152" s="133">
        <f>E154</f>
        <v>31</v>
      </c>
      <c r="R152" s="134">
        <f>F152</f>
        <v>23.2</v>
      </c>
      <c r="S152" s="22">
        <f>(Q152+R152)/2</f>
        <v>27.1</v>
      </c>
      <c r="T152" s="134">
        <f t="shared" si="42"/>
        <v>30.92802314</v>
      </c>
      <c r="U152" s="103">
        <f t="shared" si="43"/>
        <v>29.64802314</v>
      </c>
      <c r="V152" s="134">
        <f t="shared" si="44"/>
        <v>34.01068335</v>
      </c>
      <c r="W152" s="134">
        <f t="shared" si="45"/>
        <v>87.17267699</v>
      </c>
      <c r="X152" s="104"/>
      <c r="Y152" s="91"/>
      <c r="Z152" s="92">
        <v>1.0</v>
      </c>
      <c r="AA152" s="92">
        <v>1.0</v>
      </c>
      <c r="AB152" s="92">
        <v>1.0</v>
      </c>
      <c r="AC152" s="93">
        <v>2.0</v>
      </c>
      <c r="AD152" s="88" t="s">
        <v>337</v>
      </c>
    </row>
    <row r="153" ht="15.75" customHeight="1">
      <c r="A153" s="4" t="s">
        <v>53</v>
      </c>
      <c r="B153" s="29">
        <v>45002.0</v>
      </c>
      <c r="C153" s="3">
        <v>0.625</v>
      </c>
      <c r="D153" s="74">
        <v>0.75</v>
      </c>
      <c r="E153" s="75">
        <v>30.4</v>
      </c>
      <c r="F153" s="76"/>
      <c r="G153" s="76">
        <v>30.2</v>
      </c>
      <c r="H153" s="76">
        <v>26.4</v>
      </c>
      <c r="I153" s="76"/>
      <c r="J153" s="76" t="s">
        <v>81</v>
      </c>
      <c r="K153" s="76"/>
      <c r="L153" s="76"/>
      <c r="M153" s="76"/>
      <c r="N153" s="76"/>
      <c r="O153" s="76"/>
      <c r="P153" s="77"/>
      <c r="Q153" s="78"/>
      <c r="R153" s="79"/>
      <c r="S153" s="79"/>
      <c r="T153" s="134">
        <f t="shared" si="42"/>
        <v>34.41422945</v>
      </c>
      <c r="U153" s="103">
        <f t="shared" si="43"/>
        <v>31.37422945</v>
      </c>
      <c r="V153" s="134">
        <f t="shared" si="44"/>
        <v>42.91546075</v>
      </c>
      <c r="W153" s="134">
        <f t="shared" si="45"/>
        <v>73.10705489</v>
      </c>
      <c r="X153" s="145"/>
      <c r="Y153" s="81"/>
      <c r="Z153" s="82">
        <v>1.0</v>
      </c>
      <c r="AA153" s="82">
        <v>1.0</v>
      </c>
      <c r="AB153" s="82">
        <v>2.0</v>
      </c>
      <c r="AC153" s="83">
        <v>2.0</v>
      </c>
      <c r="AD153" s="78"/>
    </row>
    <row r="154" ht="15.75" customHeight="1">
      <c r="A154" s="8" t="s">
        <v>58</v>
      </c>
      <c r="B154" s="9">
        <v>45003.0</v>
      </c>
      <c r="C154" s="10">
        <v>0.375</v>
      </c>
      <c r="D154" s="84">
        <v>0.5</v>
      </c>
      <c r="E154" s="85">
        <v>31.0</v>
      </c>
      <c r="F154" s="86">
        <v>23.2</v>
      </c>
      <c r="G154" s="86">
        <v>26.8</v>
      </c>
      <c r="H154" s="86">
        <v>24.8</v>
      </c>
      <c r="I154" s="86"/>
      <c r="J154" s="86" t="s">
        <v>79</v>
      </c>
      <c r="K154" s="86"/>
      <c r="L154" s="86">
        <v>25.0</v>
      </c>
      <c r="M154" s="86"/>
      <c r="N154" s="86">
        <v>95.78</v>
      </c>
      <c r="O154" s="86"/>
      <c r="P154" s="87"/>
      <c r="Q154" s="102"/>
      <c r="R154" s="134">
        <f>F154</f>
        <v>23.2</v>
      </c>
      <c r="S154" s="22">
        <f>(Q154+R154)/2</f>
        <v>11.6</v>
      </c>
      <c r="T154" s="134">
        <f t="shared" si="42"/>
        <v>31.29951528</v>
      </c>
      <c r="U154" s="103">
        <f t="shared" si="43"/>
        <v>29.69951528</v>
      </c>
      <c r="V154" s="134">
        <f t="shared" si="44"/>
        <v>35.23385461</v>
      </c>
      <c r="W154" s="134">
        <f t="shared" si="45"/>
        <v>84.29255218</v>
      </c>
      <c r="X154" s="135">
        <f>O152+L154-N154</f>
        <v>9.24</v>
      </c>
      <c r="Y154" s="91"/>
      <c r="Z154" s="92">
        <v>1.0</v>
      </c>
      <c r="AA154" s="92">
        <v>1.0</v>
      </c>
      <c r="AB154" s="92">
        <v>1.0</v>
      </c>
      <c r="AC154" s="93">
        <v>2.0</v>
      </c>
      <c r="AD154" s="88" t="s">
        <v>321</v>
      </c>
    </row>
    <row r="155" ht="15.75" customHeight="1">
      <c r="A155" s="4" t="s">
        <v>58</v>
      </c>
      <c r="B155" s="29">
        <v>45003.0</v>
      </c>
      <c r="C155" s="3">
        <v>0.625</v>
      </c>
      <c r="D155" s="74">
        <v>0.75</v>
      </c>
      <c r="E155" s="75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7"/>
      <c r="Q155" s="78"/>
      <c r="R155" s="79"/>
      <c r="S155" s="79"/>
      <c r="T155" s="145"/>
      <c r="U155" s="103"/>
      <c r="V155" s="145"/>
      <c r="W155" s="145" t="str">
        <f t="shared" si="45"/>
        <v/>
      </c>
      <c r="X155" s="80"/>
      <c r="Y155" s="81"/>
      <c r="Z155" s="82"/>
      <c r="AA155" s="82"/>
      <c r="AB155" s="82"/>
      <c r="AC155" s="83"/>
      <c r="AD155" s="78"/>
    </row>
    <row r="156" ht="15.75" customHeight="1">
      <c r="A156" s="8" t="s">
        <v>60</v>
      </c>
      <c r="B156" s="9">
        <v>45004.0</v>
      </c>
      <c r="C156" s="10">
        <v>0.375</v>
      </c>
      <c r="D156" s="84">
        <v>0.5</v>
      </c>
      <c r="E156" s="85">
        <v>29.8</v>
      </c>
      <c r="F156" s="86">
        <v>23.4</v>
      </c>
      <c r="G156" s="86">
        <v>28.2</v>
      </c>
      <c r="H156" s="86">
        <v>25.4</v>
      </c>
      <c r="I156" s="86"/>
      <c r="J156" s="86" t="s">
        <v>79</v>
      </c>
      <c r="K156" s="86"/>
      <c r="L156" s="86">
        <v>25.5</v>
      </c>
      <c r="M156" s="86"/>
      <c r="N156" s="86">
        <v>100.0</v>
      </c>
      <c r="O156" s="86"/>
      <c r="P156" s="87"/>
      <c r="Q156" s="102"/>
      <c r="R156" s="134">
        <f>F156</f>
        <v>23.4</v>
      </c>
      <c r="S156" s="22">
        <f>(Q156+R156)/2</f>
        <v>11.7</v>
      </c>
      <c r="T156" s="134">
        <f>IF(H156="","",6.1078*(10^(((7.5*H156)/(237.3+H156)))))</f>
        <v>32.43744129</v>
      </c>
      <c r="U156" s="103">
        <f>IF(T156="","",T156-(0.8*(G156-H156)))</f>
        <v>30.19744129</v>
      </c>
      <c r="V156" s="134">
        <f>IF(G156="","",6.1078*(10^(((7.5*G156)/(237.3+G156)))))</f>
        <v>38.23798312</v>
      </c>
      <c r="W156" s="134">
        <f t="shared" si="45"/>
        <v>78.97236943</v>
      </c>
      <c r="X156" s="135"/>
      <c r="Y156" s="91"/>
      <c r="Z156" s="92">
        <v>1.0</v>
      </c>
      <c r="AA156" s="92">
        <v>1.0</v>
      </c>
      <c r="AB156" s="92">
        <v>1.0</v>
      </c>
      <c r="AC156" s="93">
        <v>2.0</v>
      </c>
      <c r="AD156" s="88" t="s">
        <v>321</v>
      </c>
    </row>
    <row r="157" ht="15.75" customHeight="1">
      <c r="A157" s="4" t="s">
        <v>60</v>
      </c>
      <c r="B157" s="29">
        <v>45004.0</v>
      </c>
      <c r="C157" s="3">
        <v>0.625</v>
      </c>
      <c r="D157" s="74">
        <v>0.75</v>
      </c>
      <c r="E157" s="75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7"/>
      <c r="Q157" s="78"/>
      <c r="R157" s="79"/>
      <c r="S157" s="79"/>
      <c r="T157" s="79"/>
      <c r="U157" s="103"/>
      <c r="V157" s="79"/>
      <c r="W157" s="79"/>
      <c r="X157" s="80"/>
      <c r="Y157" s="81"/>
      <c r="Z157" s="82"/>
      <c r="AA157" s="82"/>
      <c r="AB157" s="82"/>
      <c r="AC157" s="83"/>
      <c r="AD157" s="78"/>
    </row>
    <row r="158" ht="15.75" customHeight="1">
      <c r="A158" s="8" t="s">
        <v>64</v>
      </c>
      <c r="B158" s="9">
        <v>45005.0</v>
      </c>
      <c r="C158" s="10">
        <v>0.375</v>
      </c>
      <c r="D158" s="84">
        <v>0.5</v>
      </c>
      <c r="E158" s="85">
        <v>31.0</v>
      </c>
      <c r="F158" s="86">
        <v>23.4</v>
      </c>
      <c r="G158" s="86">
        <v>26.2</v>
      </c>
      <c r="H158" s="86">
        <v>24.2</v>
      </c>
      <c r="I158" s="86"/>
      <c r="J158" s="86" t="s">
        <v>81</v>
      </c>
      <c r="K158" s="86"/>
      <c r="L158" s="86">
        <v>16.25</v>
      </c>
      <c r="M158" s="86"/>
      <c r="N158" s="86">
        <v>100.0</v>
      </c>
      <c r="O158" s="86">
        <v>85.68</v>
      </c>
      <c r="P158" s="87"/>
      <c r="Q158" s="133">
        <f>E160</f>
        <v>30.8</v>
      </c>
      <c r="R158" s="134">
        <f>F158</f>
        <v>23.4</v>
      </c>
      <c r="S158" s="22">
        <f>(Q158+R158)/2</f>
        <v>27.1</v>
      </c>
      <c r="T158" s="134">
        <f t="shared" ref="T158:T168" si="46">IF(H158="","",6.1078*(10^(((7.5*H158)/(237.3+H158)))))</f>
        <v>30.19655962</v>
      </c>
      <c r="U158" s="103">
        <f t="shared" ref="U158:U168" si="47">IF(T158="","",T158-(0.8*(G158-H158)))</f>
        <v>28.59655962</v>
      </c>
      <c r="V158" s="134">
        <f t="shared" ref="V158:V168" si="48">IF(G158="","",6.1078*(10^(((7.5*G158)/(237.3+G158)))))</f>
        <v>34.01068335</v>
      </c>
      <c r="W158" s="134">
        <f t="shared" ref="W158:W170" si="49">IF(V158="","",(U158/V158)*100)</f>
        <v>84.08110866</v>
      </c>
      <c r="X158" s="104"/>
      <c r="Y158" s="91"/>
      <c r="Z158" s="92">
        <v>1.0</v>
      </c>
      <c r="AA158" s="92">
        <v>1.0</v>
      </c>
      <c r="AB158" s="92">
        <v>1.0</v>
      </c>
      <c r="AC158" s="93">
        <v>2.0</v>
      </c>
      <c r="AD158" s="88" t="s">
        <v>379</v>
      </c>
    </row>
    <row r="159" ht="15.75" customHeight="1">
      <c r="A159" s="4" t="s">
        <v>64</v>
      </c>
      <c r="B159" s="29">
        <v>45005.0</v>
      </c>
      <c r="C159" s="3">
        <v>0.625</v>
      </c>
      <c r="D159" s="74">
        <v>0.75</v>
      </c>
      <c r="E159" s="75">
        <v>30.8</v>
      </c>
      <c r="F159" s="76"/>
      <c r="G159" s="76">
        <v>27.2</v>
      </c>
      <c r="H159" s="76">
        <v>24.6</v>
      </c>
      <c r="I159" s="76"/>
      <c r="J159" s="76" t="s">
        <v>81</v>
      </c>
      <c r="K159" s="76"/>
      <c r="L159" s="76"/>
      <c r="M159" s="76"/>
      <c r="N159" s="76"/>
      <c r="O159" s="76"/>
      <c r="P159" s="77"/>
      <c r="Q159" s="78"/>
      <c r="R159" s="79"/>
      <c r="S159" s="79"/>
      <c r="T159" s="134">
        <f t="shared" si="46"/>
        <v>30.92802314</v>
      </c>
      <c r="U159" s="103">
        <f t="shared" si="47"/>
        <v>28.84802314</v>
      </c>
      <c r="V159" s="134">
        <f t="shared" si="48"/>
        <v>36.07043238</v>
      </c>
      <c r="W159" s="134">
        <f t="shared" si="49"/>
        <v>79.97692635</v>
      </c>
      <c r="X159" s="80"/>
      <c r="Y159" s="81"/>
      <c r="Z159" s="82">
        <v>2.0</v>
      </c>
      <c r="AA159" s="82">
        <v>1.0</v>
      </c>
      <c r="AB159" s="82">
        <v>2.0</v>
      </c>
      <c r="AC159" s="83">
        <v>3.0</v>
      </c>
      <c r="AD159" s="78" t="s">
        <v>380</v>
      </c>
    </row>
    <row r="160" ht="15.75" customHeight="1">
      <c r="A160" s="8" t="s">
        <v>68</v>
      </c>
      <c r="B160" s="9">
        <v>45006.0</v>
      </c>
      <c r="C160" s="10">
        <v>0.375</v>
      </c>
      <c r="D160" s="84">
        <v>0.5</v>
      </c>
      <c r="E160" s="85">
        <v>30.8</v>
      </c>
      <c r="F160" s="86">
        <v>22.8</v>
      </c>
      <c r="G160" s="86">
        <v>26.8</v>
      </c>
      <c r="H160" s="86">
        <v>24.4</v>
      </c>
      <c r="I160" s="86"/>
      <c r="J160" s="86" t="s">
        <v>81</v>
      </c>
      <c r="K160" s="86"/>
      <c r="L160" s="86">
        <v>0.75</v>
      </c>
      <c r="M160" s="86"/>
      <c r="N160" s="86">
        <v>84.08</v>
      </c>
      <c r="O160" s="86"/>
      <c r="P160" s="87"/>
      <c r="Q160" s="133">
        <f>E162</f>
        <v>30.2</v>
      </c>
      <c r="R160" s="134">
        <f>F160</f>
        <v>22.8</v>
      </c>
      <c r="S160" s="22">
        <f>(Q160+R160)/2</f>
        <v>26.5</v>
      </c>
      <c r="T160" s="134">
        <f t="shared" si="46"/>
        <v>30.56038249</v>
      </c>
      <c r="U160" s="103">
        <f t="shared" si="47"/>
        <v>28.64038249</v>
      </c>
      <c r="V160" s="134">
        <f t="shared" si="48"/>
        <v>35.23385461</v>
      </c>
      <c r="W160" s="134">
        <f t="shared" si="49"/>
        <v>81.28654332</v>
      </c>
      <c r="X160" s="135">
        <f>O158+L160-N160</f>
        <v>2.35</v>
      </c>
      <c r="Y160" s="91"/>
      <c r="Z160" s="92">
        <v>1.0</v>
      </c>
      <c r="AA160" s="92">
        <v>1.0</v>
      </c>
      <c r="AB160" s="92">
        <v>1.0</v>
      </c>
      <c r="AC160" s="93">
        <v>2.0</v>
      </c>
      <c r="AD160" s="88" t="s">
        <v>337</v>
      </c>
    </row>
    <row r="161" ht="15.75" customHeight="1">
      <c r="A161" s="4" t="s">
        <v>68</v>
      </c>
      <c r="B161" s="29">
        <v>45006.0</v>
      </c>
      <c r="C161" s="3">
        <v>0.625</v>
      </c>
      <c r="D161" s="74">
        <v>0.75</v>
      </c>
      <c r="E161" s="75">
        <v>30.2</v>
      </c>
      <c r="F161" s="76"/>
      <c r="G161" s="76">
        <v>25.6</v>
      </c>
      <c r="H161" s="76">
        <v>24.6</v>
      </c>
      <c r="I161" s="76"/>
      <c r="J161" s="76" t="s">
        <v>81</v>
      </c>
      <c r="K161" s="76"/>
      <c r="L161" s="76"/>
      <c r="M161" s="76"/>
      <c r="N161" s="76"/>
      <c r="O161" s="76"/>
      <c r="P161" s="77"/>
      <c r="Q161" s="78"/>
      <c r="R161" s="79"/>
      <c r="S161" s="79"/>
      <c r="T161" s="134">
        <f t="shared" si="46"/>
        <v>30.92802314</v>
      </c>
      <c r="U161" s="103">
        <f t="shared" si="47"/>
        <v>30.12802314</v>
      </c>
      <c r="V161" s="134">
        <f t="shared" si="48"/>
        <v>32.82468122</v>
      </c>
      <c r="W161" s="134">
        <f t="shared" si="49"/>
        <v>91.78466331</v>
      </c>
      <c r="X161" s="80"/>
      <c r="Y161" s="81"/>
      <c r="Z161" s="82">
        <v>2.0</v>
      </c>
      <c r="AA161" s="82">
        <v>1.0</v>
      </c>
      <c r="AB161" s="82">
        <v>1.0</v>
      </c>
      <c r="AC161" s="83">
        <v>3.0</v>
      </c>
      <c r="AD161" s="78" t="s">
        <v>350</v>
      </c>
    </row>
    <row r="162" ht="15.75" customHeight="1">
      <c r="A162" s="8" t="s">
        <v>38</v>
      </c>
      <c r="B162" s="9">
        <v>45007.0</v>
      </c>
      <c r="C162" s="10">
        <v>0.375</v>
      </c>
      <c r="D162" s="84">
        <v>0.5</v>
      </c>
      <c r="E162" s="85">
        <v>30.2</v>
      </c>
      <c r="F162" s="86">
        <v>23.2</v>
      </c>
      <c r="G162" s="86">
        <v>25.4</v>
      </c>
      <c r="H162" s="86">
        <v>23.8</v>
      </c>
      <c r="I162" s="86"/>
      <c r="J162" s="86" t="s">
        <v>81</v>
      </c>
      <c r="K162" s="86"/>
      <c r="L162" s="86">
        <v>16.75</v>
      </c>
      <c r="M162" s="86"/>
      <c r="N162" s="86">
        <v>97.36</v>
      </c>
      <c r="O162" s="86">
        <v>75.0</v>
      </c>
      <c r="P162" s="87"/>
      <c r="Q162" s="133">
        <f>E164</f>
        <v>31.6</v>
      </c>
      <c r="R162" s="134">
        <f>F162</f>
        <v>23.2</v>
      </c>
      <c r="S162" s="22">
        <f>(Q162+R162)/2</f>
        <v>27.4</v>
      </c>
      <c r="T162" s="134">
        <f t="shared" si="46"/>
        <v>29.48023358</v>
      </c>
      <c r="U162" s="103">
        <f t="shared" si="47"/>
        <v>28.20023358</v>
      </c>
      <c r="V162" s="134">
        <f t="shared" si="48"/>
        <v>32.43744129</v>
      </c>
      <c r="W162" s="134">
        <f t="shared" si="49"/>
        <v>86.93729363</v>
      </c>
      <c r="X162" s="135">
        <f>N160+L162-N162</f>
        <v>3.47</v>
      </c>
      <c r="Y162" s="91"/>
      <c r="Z162" s="92">
        <v>1.0</v>
      </c>
      <c r="AA162" s="92">
        <v>1.0</v>
      </c>
      <c r="AB162" s="92">
        <v>2.0</v>
      </c>
      <c r="AC162" s="93">
        <v>3.0</v>
      </c>
      <c r="AD162" s="88" t="s">
        <v>289</v>
      </c>
    </row>
    <row r="163" ht="15.75" customHeight="1">
      <c r="A163" s="4" t="s">
        <v>38</v>
      </c>
      <c r="B163" s="29">
        <v>45007.0</v>
      </c>
      <c r="C163" s="3">
        <v>0.625</v>
      </c>
      <c r="D163" s="74">
        <v>0.75</v>
      </c>
      <c r="E163" s="75">
        <v>31.4</v>
      </c>
      <c r="F163" s="76"/>
      <c r="G163" s="76">
        <v>30.6</v>
      </c>
      <c r="H163" s="76">
        <v>26.0</v>
      </c>
      <c r="I163" s="76"/>
      <c r="J163" s="76" t="s">
        <v>81</v>
      </c>
      <c r="K163" s="76"/>
      <c r="L163" s="76"/>
      <c r="M163" s="76"/>
      <c r="N163" s="76"/>
      <c r="O163" s="76"/>
      <c r="P163" s="77"/>
      <c r="Q163" s="78"/>
      <c r="R163" s="79"/>
      <c r="S163" s="79"/>
      <c r="T163" s="134">
        <f t="shared" si="46"/>
        <v>33.61126698</v>
      </c>
      <c r="U163" s="103">
        <f t="shared" si="47"/>
        <v>29.93126698</v>
      </c>
      <c r="V163" s="134">
        <f t="shared" si="48"/>
        <v>43.90841311</v>
      </c>
      <c r="W163" s="134">
        <f t="shared" si="49"/>
        <v>68.16749881</v>
      </c>
      <c r="X163" s="80"/>
      <c r="Y163" s="81"/>
      <c r="Z163" s="82">
        <v>1.0</v>
      </c>
      <c r="AA163" s="82">
        <v>1.0</v>
      </c>
      <c r="AB163" s="82">
        <v>2.0</v>
      </c>
      <c r="AC163" s="83">
        <v>2.0</v>
      </c>
      <c r="AD163" s="78" t="s">
        <v>320</v>
      </c>
    </row>
    <row r="164" ht="15.75" customHeight="1">
      <c r="A164" s="8" t="s">
        <v>48</v>
      </c>
      <c r="B164" s="9">
        <v>45008.0</v>
      </c>
      <c r="C164" s="10">
        <v>0.375</v>
      </c>
      <c r="D164" s="84">
        <v>0.5</v>
      </c>
      <c r="E164" s="85">
        <v>31.6</v>
      </c>
      <c r="F164" s="86">
        <v>23.8</v>
      </c>
      <c r="G164" s="86">
        <v>27.4</v>
      </c>
      <c r="H164" s="86">
        <v>25.0</v>
      </c>
      <c r="I164" s="86"/>
      <c r="J164" s="86" t="s">
        <v>81</v>
      </c>
      <c r="K164" s="86"/>
      <c r="L164" s="86">
        <v>11.75</v>
      </c>
      <c r="M164" s="86"/>
      <c r="N164" s="86">
        <v>82.1</v>
      </c>
      <c r="O164" s="86"/>
      <c r="P164" s="87"/>
      <c r="Q164" s="133">
        <f>E166</f>
        <v>33</v>
      </c>
      <c r="R164" s="134">
        <f>F164</f>
        <v>23.8</v>
      </c>
      <c r="S164" s="22">
        <f>(Q164+R164)/2</f>
        <v>28.4</v>
      </c>
      <c r="T164" s="134">
        <f t="shared" si="46"/>
        <v>31.67489286</v>
      </c>
      <c r="U164" s="103">
        <f t="shared" si="47"/>
        <v>29.75489286</v>
      </c>
      <c r="V164" s="134">
        <f t="shared" si="48"/>
        <v>36.49517019</v>
      </c>
      <c r="W164" s="134">
        <f t="shared" si="49"/>
        <v>81.5310429</v>
      </c>
      <c r="X164" s="135">
        <f>O162+L164-N164</f>
        <v>4.65</v>
      </c>
      <c r="Y164" s="91"/>
      <c r="Z164" s="92">
        <v>1.0</v>
      </c>
      <c r="AA164" s="92">
        <v>1.0</v>
      </c>
      <c r="AB164" s="92">
        <v>3.0</v>
      </c>
      <c r="AC164" s="93">
        <v>2.0</v>
      </c>
      <c r="AD164" s="88" t="s">
        <v>313</v>
      </c>
    </row>
    <row r="165" ht="15.75" customHeight="1">
      <c r="A165" s="4" t="s">
        <v>48</v>
      </c>
      <c r="B165" s="29">
        <v>45008.0</v>
      </c>
      <c r="C165" s="3">
        <v>0.625</v>
      </c>
      <c r="D165" s="74">
        <v>0.75</v>
      </c>
      <c r="E165" s="75">
        <v>32.2</v>
      </c>
      <c r="F165" s="76"/>
      <c r="G165" s="76">
        <v>31.6</v>
      </c>
      <c r="H165" s="76">
        <v>26.4</v>
      </c>
      <c r="I165" s="76"/>
      <c r="J165" s="76" t="s">
        <v>79</v>
      </c>
      <c r="K165" s="76"/>
      <c r="L165" s="76"/>
      <c r="M165" s="76"/>
      <c r="N165" s="76"/>
      <c r="O165" s="76"/>
      <c r="P165" s="77"/>
      <c r="Q165" s="78"/>
      <c r="R165" s="79"/>
      <c r="S165" s="79"/>
      <c r="T165" s="134">
        <f t="shared" si="46"/>
        <v>34.41422945</v>
      </c>
      <c r="U165" s="103">
        <f t="shared" si="47"/>
        <v>30.25422945</v>
      </c>
      <c r="V165" s="134">
        <f t="shared" si="48"/>
        <v>46.47863297</v>
      </c>
      <c r="W165" s="134">
        <f t="shared" si="49"/>
        <v>65.09276955</v>
      </c>
      <c r="X165" s="80"/>
      <c r="Y165" s="81"/>
      <c r="Z165" s="82">
        <v>1.0</v>
      </c>
      <c r="AA165" s="82">
        <v>1.0</v>
      </c>
      <c r="AB165" s="82">
        <v>1.0</v>
      </c>
      <c r="AC165" s="83">
        <v>2.0</v>
      </c>
      <c r="AD165" s="78"/>
    </row>
    <row r="166" ht="15.75" customHeight="1">
      <c r="A166" s="8" t="s">
        <v>53</v>
      </c>
      <c r="B166" s="9">
        <v>45009.0</v>
      </c>
      <c r="C166" s="10">
        <v>0.375</v>
      </c>
      <c r="D166" s="84">
        <v>0.5</v>
      </c>
      <c r="E166" s="85">
        <v>33.0</v>
      </c>
      <c r="F166" s="86">
        <v>24.2</v>
      </c>
      <c r="G166" s="86">
        <v>25.2</v>
      </c>
      <c r="H166" s="86">
        <v>24.0</v>
      </c>
      <c r="I166" s="86"/>
      <c r="J166" s="86" t="s">
        <v>79</v>
      </c>
      <c r="K166" s="86"/>
      <c r="L166" s="86">
        <v>6.5</v>
      </c>
      <c r="M166" s="86"/>
      <c r="N166" s="86">
        <v>83.48</v>
      </c>
      <c r="O166" s="86"/>
      <c r="P166" s="87"/>
      <c r="Q166" s="133">
        <f>E168</f>
        <v>30.6</v>
      </c>
      <c r="R166" s="134">
        <f>F166</f>
        <v>24.2</v>
      </c>
      <c r="S166" s="22">
        <f>(Q166+R166)/2</f>
        <v>27.4</v>
      </c>
      <c r="T166" s="134">
        <f t="shared" si="46"/>
        <v>29.83652107</v>
      </c>
      <c r="U166" s="103">
        <f t="shared" si="47"/>
        <v>28.87652107</v>
      </c>
      <c r="V166" s="134">
        <f t="shared" si="48"/>
        <v>32.05419006</v>
      </c>
      <c r="W166" s="134">
        <f t="shared" si="49"/>
        <v>90.08657219</v>
      </c>
      <c r="X166" s="135">
        <f>N164+L166-N166</f>
        <v>5.12</v>
      </c>
      <c r="Y166" s="91"/>
      <c r="Z166" s="92">
        <v>1.0</v>
      </c>
      <c r="AA166" s="92">
        <v>1.0</v>
      </c>
      <c r="AB166" s="92">
        <v>1.0</v>
      </c>
      <c r="AC166" s="93">
        <v>3.0</v>
      </c>
      <c r="AD166" s="88" t="s">
        <v>289</v>
      </c>
    </row>
    <row r="167" ht="15.75" customHeight="1">
      <c r="A167" s="4" t="s">
        <v>53</v>
      </c>
      <c r="B167" s="29">
        <v>45009.0</v>
      </c>
      <c r="C167" s="3">
        <v>0.625</v>
      </c>
      <c r="D167" s="74">
        <v>0.75</v>
      </c>
      <c r="E167" s="75">
        <v>30.4</v>
      </c>
      <c r="F167" s="76"/>
      <c r="G167" s="76">
        <v>30.0</v>
      </c>
      <c r="H167" s="76">
        <v>26.4</v>
      </c>
      <c r="I167" s="76"/>
      <c r="J167" s="76" t="s">
        <v>61</v>
      </c>
      <c r="K167" s="76"/>
      <c r="L167" s="76"/>
      <c r="M167" s="76"/>
      <c r="N167" s="76"/>
      <c r="O167" s="76"/>
      <c r="P167" s="77"/>
      <c r="Q167" s="78"/>
      <c r="R167" s="79"/>
      <c r="S167" s="79"/>
      <c r="T167" s="134">
        <f t="shared" si="46"/>
        <v>34.41422945</v>
      </c>
      <c r="U167" s="103">
        <f t="shared" si="47"/>
        <v>31.53422945</v>
      </c>
      <c r="V167" s="134">
        <f t="shared" si="48"/>
        <v>42.42634795</v>
      </c>
      <c r="W167" s="134">
        <f t="shared" si="49"/>
        <v>74.32699484</v>
      </c>
      <c r="X167" s="80"/>
      <c r="Y167" s="81"/>
      <c r="Z167" s="82"/>
      <c r="AA167" s="82"/>
      <c r="AB167" s="82"/>
      <c r="AC167" s="83"/>
      <c r="AD167" s="78" t="s">
        <v>316</v>
      </c>
    </row>
    <row r="168" ht="15.75" customHeight="1">
      <c r="A168" s="8" t="s">
        <v>58</v>
      </c>
      <c r="B168" s="9">
        <v>45010.0</v>
      </c>
      <c r="C168" s="10">
        <v>0.375</v>
      </c>
      <c r="D168" s="84">
        <v>0.5</v>
      </c>
      <c r="E168" s="85">
        <v>30.6</v>
      </c>
      <c r="F168" s="86">
        <v>24.2</v>
      </c>
      <c r="G168" s="86">
        <v>26.4</v>
      </c>
      <c r="H168" s="86">
        <v>25.2</v>
      </c>
      <c r="I168" s="86"/>
      <c r="J168" s="86" t="s">
        <v>74</v>
      </c>
      <c r="K168" s="86"/>
      <c r="L168" s="86">
        <v>15.0</v>
      </c>
      <c r="M168" s="86"/>
      <c r="N168" s="86">
        <v>93.5</v>
      </c>
      <c r="O168" s="86"/>
      <c r="P168" s="87"/>
      <c r="Q168" s="133">
        <f>E170</f>
        <v>29.4</v>
      </c>
      <c r="R168" s="134">
        <f>F168</f>
        <v>24.2</v>
      </c>
      <c r="S168" s="22">
        <f>(Q168+R168)/2</f>
        <v>26.8</v>
      </c>
      <c r="T168" s="134">
        <f t="shared" si="46"/>
        <v>32.05419006</v>
      </c>
      <c r="U168" s="103">
        <f t="shared" si="47"/>
        <v>31.09419006</v>
      </c>
      <c r="V168" s="134">
        <f t="shared" si="48"/>
        <v>34.41422945</v>
      </c>
      <c r="W168" s="134">
        <f t="shared" si="49"/>
        <v>90.35271326</v>
      </c>
      <c r="X168" s="135">
        <f>N166+L168-N168</f>
        <v>4.98</v>
      </c>
      <c r="Y168" s="91"/>
      <c r="Z168" s="92">
        <v>1.0</v>
      </c>
      <c r="AA168" s="92">
        <v>1.0</v>
      </c>
      <c r="AB168" s="92">
        <v>1.0</v>
      </c>
      <c r="AC168" s="93">
        <v>3.0</v>
      </c>
      <c r="AD168" s="88" t="s">
        <v>321</v>
      </c>
    </row>
    <row r="169" ht="15.75" customHeight="1">
      <c r="A169" s="4" t="s">
        <v>58</v>
      </c>
      <c r="B169" s="29">
        <v>45010.0</v>
      </c>
      <c r="C169" s="3">
        <v>0.625</v>
      </c>
      <c r="D169" s="74">
        <v>0.75</v>
      </c>
      <c r="E169" s="75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7"/>
      <c r="Q169" s="78"/>
      <c r="R169" s="79"/>
      <c r="S169" s="79"/>
      <c r="T169" s="145"/>
      <c r="U169" s="103"/>
      <c r="V169" s="145"/>
      <c r="W169" s="145" t="str">
        <f t="shared" si="49"/>
        <v/>
      </c>
      <c r="X169" s="80"/>
      <c r="Y169" s="81"/>
      <c r="Z169" s="82"/>
      <c r="AA169" s="82"/>
      <c r="AB169" s="82"/>
      <c r="AC169" s="83"/>
      <c r="AD169" s="78"/>
    </row>
    <row r="170" ht="15.75" customHeight="1">
      <c r="A170" s="8" t="s">
        <v>60</v>
      </c>
      <c r="B170" s="9">
        <v>45011.0</v>
      </c>
      <c r="C170" s="10">
        <v>0.375</v>
      </c>
      <c r="D170" s="84">
        <v>0.5</v>
      </c>
      <c r="E170" s="85">
        <v>29.4</v>
      </c>
      <c r="F170" s="86">
        <v>22.8</v>
      </c>
      <c r="G170" s="86">
        <v>28.8</v>
      </c>
      <c r="H170" s="86">
        <v>26.0</v>
      </c>
      <c r="I170" s="86"/>
      <c r="J170" s="86" t="s">
        <v>81</v>
      </c>
      <c r="K170" s="86"/>
      <c r="L170" s="86">
        <v>0.0</v>
      </c>
      <c r="M170" s="86"/>
      <c r="N170" s="86">
        <v>93.08</v>
      </c>
      <c r="O170" s="86"/>
      <c r="P170" s="87"/>
      <c r="Q170" s="133">
        <f>E172</f>
        <v>31.6</v>
      </c>
      <c r="R170" s="134">
        <f>F170</f>
        <v>22.8</v>
      </c>
      <c r="S170" s="22">
        <f>(Q170+R170)/2</f>
        <v>27.2</v>
      </c>
      <c r="T170" s="134">
        <f>IF(H170="","",6.1078*(10^(((7.5*H170)/(237.3+H170)))))</f>
        <v>33.61126698</v>
      </c>
      <c r="U170" s="103">
        <f>IF(T170="","",T170-(0.8*(G170-H170)))</f>
        <v>31.37126698</v>
      </c>
      <c r="V170" s="134">
        <f>IF(G170="","",6.1078*(10^(((7.5*G170)/(237.3+G170)))))</f>
        <v>39.59220806</v>
      </c>
      <c r="W170" s="134">
        <f t="shared" si="49"/>
        <v>79.23596212</v>
      </c>
      <c r="X170" s="135">
        <f>N168+L170-N170</f>
        <v>0.42</v>
      </c>
      <c r="Y170" s="91"/>
      <c r="Z170" s="92">
        <v>1.0</v>
      </c>
      <c r="AA170" s="92">
        <v>1.0</v>
      </c>
      <c r="AB170" s="92">
        <v>1.0</v>
      </c>
      <c r="AC170" s="93">
        <v>2.0</v>
      </c>
      <c r="AD170" s="88" t="s">
        <v>321</v>
      </c>
    </row>
    <row r="171" ht="15.75" customHeight="1">
      <c r="A171" s="4" t="s">
        <v>60</v>
      </c>
      <c r="B171" s="29">
        <v>45011.0</v>
      </c>
      <c r="C171" s="3">
        <v>0.625</v>
      </c>
      <c r="D171" s="74">
        <v>0.75</v>
      </c>
      <c r="E171" s="75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7"/>
      <c r="Q171" s="78"/>
      <c r="R171" s="79"/>
      <c r="S171" s="79"/>
      <c r="T171" s="79"/>
      <c r="U171" s="103"/>
      <c r="V171" s="79"/>
      <c r="W171" s="79"/>
      <c r="X171" s="80"/>
      <c r="Y171" s="81"/>
      <c r="Z171" s="82"/>
      <c r="AA171" s="82"/>
      <c r="AB171" s="82"/>
      <c r="AC171" s="83"/>
      <c r="AD171" s="78"/>
    </row>
    <row r="172" ht="15.75" customHeight="1">
      <c r="A172" s="8" t="s">
        <v>64</v>
      </c>
      <c r="B172" s="9">
        <v>45012.0</v>
      </c>
      <c r="C172" s="10">
        <v>0.375</v>
      </c>
      <c r="D172" s="84">
        <v>0.5</v>
      </c>
      <c r="E172" s="85">
        <v>31.6</v>
      </c>
      <c r="F172" s="86">
        <v>22.4</v>
      </c>
      <c r="G172" s="86">
        <v>26.0</v>
      </c>
      <c r="H172" s="86">
        <v>24.0</v>
      </c>
      <c r="I172" s="86"/>
      <c r="J172" s="86" t="s">
        <v>56</v>
      </c>
      <c r="K172" s="86"/>
      <c r="L172" s="86">
        <v>51.75</v>
      </c>
      <c r="M172" s="86"/>
      <c r="N172" s="86">
        <v>100.0</v>
      </c>
      <c r="O172" s="86">
        <v>78.8</v>
      </c>
      <c r="P172" s="87"/>
      <c r="Q172" s="133">
        <f>E174</f>
        <v>32.8</v>
      </c>
      <c r="R172" s="134">
        <f>F172</f>
        <v>22.4</v>
      </c>
      <c r="S172" s="22">
        <f>(Q172+R172)/2</f>
        <v>27.6</v>
      </c>
      <c r="T172" s="134">
        <f t="shared" ref="T172:T182" si="50">IF(H172="","",6.1078*(10^(((7.5*H172)/(237.3+H172)))))</f>
        <v>29.83652107</v>
      </c>
      <c r="U172" s="103">
        <f t="shared" ref="U172:U182" si="51">IF(T172="","",T172-(0.8*(G172-H172)))</f>
        <v>28.23652107</v>
      </c>
      <c r="V172" s="134">
        <f t="shared" ref="V172:V182" si="52">IF(G172="","",6.1078*(10^(((7.5*G172)/(237.3+G172)))))</f>
        <v>33.61126698</v>
      </c>
      <c r="W172" s="134">
        <f t="shared" ref="W172:W184" si="53">IF(V172="","",(U172/V172)*100)</f>
        <v>84.00909457</v>
      </c>
      <c r="X172" s="135"/>
      <c r="Y172" s="91"/>
      <c r="Z172" s="92">
        <v>1.0</v>
      </c>
      <c r="AA172" s="92">
        <v>1.0</v>
      </c>
      <c r="AB172" s="92">
        <v>3.0</v>
      </c>
      <c r="AC172" s="93">
        <v>1.0</v>
      </c>
      <c r="AD172" s="88" t="s">
        <v>346</v>
      </c>
    </row>
    <row r="173" ht="15.75" customHeight="1">
      <c r="A173" s="4" t="s">
        <v>64</v>
      </c>
      <c r="B173" s="29">
        <v>45012.0</v>
      </c>
      <c r="C173" s="3">
        <v>0.625</v>
      </c>
      <c r="D173" s="74">
        <v>0.75</v>
      </c>
      <c r="E173" s="75">
        <v>32.8</v>
      </c>
      <c r="F173" s="76"/>
      <c r="G173" s="76">
        <v>31.6</v>
      </c>
      <c r="H173" s="76">
        <v>26.0</v>
      </c>
      <c r="I173" s="76"/>
      <c r="J173" s="76" t="s">
        <v>74</v>
      </c>
      <c r="K173" s="76"/>
      <c r="L173" s="76"/>
      <c r="M173" s="76"/>
      <c r="N173" s="76"/>
      <c r="O173" s="76"/>
      <c r="P173" s="77"/>
      <c r="Q173" s="78"/>
      <c r="R173" s="79"/>
      <c r="S173" s="79"/>
      <c r="T173" s="134">
        <f t="shared" si="50"/>
        <v>33.61126698</v>
      </c>
      <c r="U173" s="103">
        <f t="shared" si="51"/>
        <v>29.13126698</v>
      </c>
      <c r="V173" s="134">
        <f t="shared" si="52"/>
        <v>46.47863297</v>
      </c>
      <c r="W173" s="134">
        <f t="shared" si="53"/>
        <v>62.6766863</v>
      </c>
      <c r="X173" s="80"/>
      <c r="Y173" s="81"/>
      <c r="Z173" s="82">
        <v>1.0</v>
      </c>
      <c r="AA173" s="82">
        <v>1.0</v>
      </c>
      <c r="AB173" s="82">
        <v>1.0</v>
      </c>
      <c r="AC173" s="83">
        <v>2.0</v>
      </c>
      <c r="AD173" s="78" t="s">
        <v>391</v>
      </c>
    </row>
    <row r="174" ht="15.75" customHeight="1">
      <c r="A174" s="8" t="s">
        <v>68</v>
      </c>
      <c r="B174" s="9">
        <v>45013.0</v>
      </c>
      <c r="C174" s="10">
        <v>0.375</v>
      </c>
      <c r="D174" s="84">
        <v>0.5</v>
      </c>
      <c r="E174" s="85">
        <v>32.8</v>
      </c>
      <c r="F174" s="86">
        <v>23.2</v>
      </c>
      <c r="G174" s="86">
        <v>27.2</v>
      </c>
      <c r="H174" s="86">
        <v>25.2</v>
      </c>
      <c r="I174" s="86"/>
      <c r="J174" s="86" t="s">
        <v>81</v>
      </c>
      <c r="K174" s="86"/>
      <c r="L174" s="86">
        <v>0.0</v>
      </c>
      <c r="M174" s="86"/>
      <c r="N174" s="86">
        <v>75.86</v>
      </c>
      <c r="O174" s="86"/>
      <c r="P174" s="87"/>
      <c r="Q174" s="133">
        <f>E176</f>
        <v>31.4</v>
      </c>
      <c r="R174" s="134">
        <f>F174</f>
        <v>23.2</v>
      </c>
      <c r="S174" s="22">
        <f>(Q174+R174)/2</f>
        <v>27.3</v>
      </c>
      <c r="T174" s="134">
        <f t="shared" si="50"/>
        <v>32.05419006</v>
      </c>
      <c r="U174" s="103">
        <f t="shared" si="51"/>
        <v>30.45419006</v>
      </c>
      <c r="V174" s="134">
        <f t="shared" si="52"/>
        <v>36.07043238</v>
      </c>
      <c r="W174" s="134">
        <f t="shared" si="53"/>
        <v>84.4297893</v>
      </c>
      <c r="X174" s="135">
        <f>O172+L174-N174</f>
        <v>2.94</v>
      </c>
      <c r="Y174" s="91"/>
      <c r="Z174" s="92">
        <v>1.0</v>
      </c>
      <c r="AA174" s="92">
        <v>1.0</v>
      </c>
      <c r="AB174" s="92">
        <v>1.0</v>
      </c>
      <c r="AC174" s="93">
        <v>2.0</v>
      </c>
      <c r="AD174" s="88" t="s">
        <v>337</v>
      </c>
    </row>
    <row r="175" ht="15.75" customHeight="1">
      <c r="A175" s="4" t="s">
        <v>68</v>
      </c>
      <c r="B175" s="29">
        <v>45013.0</v>
      </c>
      <c r="C175" s="3">
        <v>0.625</v>
      </c>
      <c r="D175" s="74">
        <v>0.75</v>
      </c>
      <c r="E175" s="75">
        <v>30.2</v>
      </c>
      <c r="F175" s="76"/>
      <c r="G175" s="76">
        <v>25.8</v>
      </c>
      <c r="H175" s="76">
        <v>24.8</v>
      </c>
      <c r="I175" s="76"/>
      <c r="J175" s="76" t="s">
        <v>81</v>
      </c>
      <c r="K175" s="76"/>
      <c r="L175" s="76"/>
      <c r="M175" s="76"/>
      <c r="N175" s="76"/>
      <c r="O175" s="76"/>
      <c r="P175" s="77"/>
      <c r="Q175" s="78"/>
      <c r="R175" s="79"/>
      <c r="S175" s="79"/>
      <c r="T175" s="134">
        <f t="shared" si="50"/>
        <v>31.29951528</v>
      </c>
      <c r="U175" s="103">
        <f t="shared" si="51"/>
        <v>30.49951528</v>
      </c>
      <c r="V175" s="134">
        <f t="shared" si="52"/>
        <v>33.21594473</v>
      </c>
      <c r="W175" s="134">
        <f t="shared" si="53"/>
        <v>91.82191121</v>
      </c>
      <c r="X175" s="80"/>
      <c r="Y175" s="81"/>
      <c r="Z175" s="82">
        <v>2.0</v>
      </c>
      <c r="AA175" s="82">
        <v>1.0</v>
      </c>
      <c r="AB175" s="82">
        <v>1.0</v>
      </c>
      <c r="AC175" s="83">
        <v>3.0</v>
      </c>
      <c r="AD175" s="78" t="s">
        <v>394</v>
      </c>
    </row>
    <row r="176" ht="15.75" customHeight="1">
      <c r="A176" s="8" t="s">
        <v>38</v>
      </c>
      <c r="B176" s="9">
        <v>45014.0</v>
      </c>
      <c r="C176" s="10">
        <v>0.375</v>
      </c>
      <c r="D176" s="84">
        <v>0.5</v>
      </c>
      <c r="E176" s="85">
        <v>31.4</v>
      </c>
      <c r="F176" s="86">
        <v>23.2</v>
      </c>
      <c r="G176" s="86">
        <v>26.8</v>
      </c>
      <c r="H176" s="86">
        <v>24.4</v>
      </c>
      <c r="I176" s="86"/>
      <c r="J176" s="86" t="s">
        <v>81</v>
      </c>
      <c r="K176" s="86"/>
      <c r="L176" s="86">
        <v>24.75</v>
      </c>
      <c r="M176" s="86"/>
      <c r="N176" s="86">
        <v>93.62</v>
      </c>
      <c r="O176" s="86">
        <v>72.0</v>
      </c>
      <c r="P176" s="87"/>
      <c r="Q176" s="133">
        <f>E178</f>
        <v>32</v>
      </c>
      <c r="R176" s="134">
        <f>F176</f>
        <v>23.2</v>
      </c>
      <c r="S176" s="22">
        <f>(Q176+R176)/2</f>
        <v>27.6</v>
      </c>
      <c r="T176" s="134">
        <f t="shared" si="50"/>
        <v>30.56038249</v>
      </c>
      <c r="U176" s="103">
        <f t="shared" si="51"/>
        <v>28.64038249</v>
      </c>
      <c r="V176" s="134">
        <f t="shared" si="52"/>
        <v>35.23385461</v>
      </c>
      <c r="W176" s="134">
        <f t="shared" si="53"/>
        <v>81.28654332</v>
      </c>
      <c r="X176" s="135">
        <f>N174+L176-N176</f>
        <v>6.99</v>
      </c>
      <c r="Y176" s="91"/>
      <c r="Z176" s="92">
        <v>1.0</v>
      </c>
      <c r="AA176" s="92">
        <v>1.0</v>
      </c>
      <c r="AB176" s="92">
        <v>2.0</v>
      </c>
      <c r="AC176" s="93">
        <v>2.0</v>
      </c>
      <c r="AD176" s="88" t="s">
        <v>289</v>
      </c>
    </row>
    <row r="177" ht="15.75" customHeight="1">
      <c r="A177" s="4" t="s">
        <v>38</v>
      </c>
      <c r="B177" s="29">
        <v>45014.0</v>
      </c>
      <c r="C177" s="3">
        <v>0.625</v>
      </c>
      <c r="D177" s="74">
        <v>0.75</v>
      </c>
      <c r="E177" s="75">
        <v>32.8</v>
      </c>
      <c r="F177" s="76"/>
      <c r="G177" s="76">
        <v>28.6</v>
      </c>
      <c r="H177" s="76">
        <v>26.2</v>
      </c>
      <c r="I177" s="76"/>
      <c r="J177" s="76" t="s">
        <v>74</v>
      </c>
      <c r="K177" s="76"/>
      <c r="L177" s="76"/>
      <c r="M177" s="76"/>
      <c r="N177" s="76"/>
      <c r="O177" s="76"/>
      <c r="P177" s="77"/>
      <c r="Q177" s="78"/>
      <c r="R177" s="79"/>
      <c r="S177" s="79"/>
      <c r="T177" s="134">
        <f t="shared" si="50"/>
        <v>34.01068335</v>
      </c>
      <c r="U177" s="103">
        <f t="shared" si="51"/>
        <v>32.09068335</v>
      </c>
      <c r="V177" s="134">
        <f t="shared" si="52"/>
        <v>39.13623594</v>
      </c>
      <c r="W177" s="134">
        <f t="shared" si="53"/>
        <v>81.99736785</v>
      </c>
      <c r="X177" s="80"/>
      <c r="Y177" s="81"/>
      <c r="Z177" s="82">
        <v>2.0</v>
      </c>
      <c r="AA177" s="82">
        <v>1.0</v>
      </c>
      <c r="AB177" s="82">
        <v>1.0</v>
      </c>
      <c r="AC177" s="83">
        <v>3.0</v>
      </c>
      <c r="AD177" s="78" t="s">
        <v>320</v>
      </c>
    </row>
    <row r="178" ht="15.75" customHeight="1">
      <c r="A178" s="8" t="s">
        <v>48</v>
      </c>
      <c r="B178" s="9">
        <v>45015.0</v>
      </c>
      <c r="C178" s="10">
        <v>0.375</v>
      </c>
      <c r="D178" s="84">
        <v>0.5</v>
      </c>
      <c r="E178" s="85">
        <v>32.0</v>
      </c>
      <c r="F178" s="86">
        <v>23.0</v>
      </c>
      <c r="G178" s="86">
        <v>27.4</v>
      </c>
      <c r="H178" s="86">
        <v>25.4</v>
      </c>
      <c r="I178" s="86"/>
      <c r="J178" s="86" t="s">
        <v>81</v>
      </c>
      <c r="K178" s="86"/>
      <c r="L178" s="86">
        <v>20.25</v>
      </c>
      <c r="M178" s="86"/>
      <c r="N178" s="86">
        <v>90.36</v>
      </c>
      <c r="O178" s="86"/>
      <c r="P178" s="87"/>
      <c r="Q178" s="133">
        <f>E180</f>
        <v>33</v>
      </c>
      <c r="R178" s="134">
        <f>F178</f>
        <v>23</v>
      </c>
      <c r="S178" s="22">
        <f>(Q178+R178)/2</f>
        <v>28</v>
      </c>
      <c r="T178" s="134">
        <f t="shared" si="50"/>
        <v>32.43744129</v>
      </c>
      <c r="U178" s="103">
        <f t="shared" si="51"/>
        <v>30.83744129</v>
      </c>
      <c r="V178" s="134">
        <f t="shared" si="52"/>
        <v>36.49517019</v>
      </c>
      <c r="W178" s="134">
        <f t="shared" si="53"/>
        <v>84.49732152</v>
      </c>
      <c r="X178" s="135">
        <f>O176+L178-N178</f>
        <v>1.89</v>
      </c>
      <c r="Y178" s="91"/>
      <c r="Z178" s="92">
        <v>1.0</v>
      </c>
      <c r="AA178" s="92">
        <v>1.0</v>
      </c>
      <c r="AB178" s="92">
        <v>3.0</v>
      </c>
      <c r="AC178" s="93">
        <v>1.0</v>
      </c>
      <c r="AD178" s="88" t="s">
        <v>330</v>
      </c>
    </row>
    <row r="179" ht="15.75" customHeight="1">
      <c r="A179" s="4" t="s">
        <v>48</v>
      </c>
      <c r="B179" s="29">
        <v>45015.0</v>
      </c>
      <c r="C179" s="3">
        <v>0.625</v>
      </c>
      <c r="D179" s="74">
        <v>0.75</v>
      </c>
      <c r="E179" s="75">
        <v>33.2</v>
      </c>
      <c r="F179" s="76"/>
      <c r="G179" s="76">
        <v>32.6</v>
      </c>
      <c r="H179" s="76">
        <v>27.2</v>
      </c>
      <c r="I179" s="76"/>
      <c r="J179" s="76" t="s">
        <v>74</v>
      </c>
      <c r="K179" s="76"/>
      <c r="L179" s="76"/>
      <c r="M179" s="76"/>
      <c r="N179" s="76"/>
      <c r="O179" s="76"/>
      <c r="P179" s="77"/>
      <c r="Q179" s="78"/>
      <c r="R179" s="79"/>
      <c r="S179" s="79"/>
      <c r="T179" s="134">
        <f t="shared" si="50"/>
        <v>36.07043238</v>
      </c>
      <c r="U179" s="103">
        <f t="shared" si="51"/>
        <v>31.75043238</v>
      </c>
      <c r="V179" s="134">
        <f t="shared" si="52"/>
        <v>49.17856797</v>
      </c>
      <c r="W179" s="134">
        <f t="shared" si="53"/>
        <v>64.56152281</v>
      </c>
      <c r="X179" s="80"/>
      <c r="Y179" s="81"/>
      <c r="Z179" s="82">
        <v>1.0</v>
      </c>
      <c r="AA179" s="82">
        <v>1.0</v>
      </c>
      <c r="AB179" s="82">
        <v>1.0</v>
      </c>
      <c r="AC179" s="83">
        <v>2.0</v>
      </c>
      <c r="AD179" s="78" t="s">
        <v>322</v>
      </c>
    </row>
    <row r="180" ht="15.75" customHeight="1">
      <c r="A180" s="8" t="s">
        <v>53</v>
      </c>
      <c r="B180" s="9">
        <v>45016.0</v>
      </c>
      <c r="C180" s="10">
        <v>0.375</v>
      </c>
      <c r="D180" s="84">
        <v>0.5</v>
      </c>
      <c r="E180" s="85">
        <v>33.0</v>
      </c>
      <c r="F180" s="86">
        <v>23.6</v>
      </c>
      <c r="G180" s="86">
        <v>27.2</v>
      </c>
      <c r="H180" s="86">
        <v>25.0</v>
      </c>
      <c r="I180" s="86"/>
      <c r="J180" s="86" t="s">
        <v>81</v>
      </c>
      <c r="K180" s="86"/>
      <c r="L180" s="86">
        <v>17.5</v>
      </c>
      <c r="M180" s="86"/>
      <c r="N180" s="86">
        <v>100.0</v>
      </c>
      <c r="O180" s="86">
        <v>75.0</v>
      </c>
      <c r="P180" s="87"/>
      <c r="Q180" s="133">
        <f>E182</f>
        <v>31.6</v>
      </c>
      <c r="R180" s="134">
        <f>F180</f>
        <v>23.6</v>
      </c>
      <c r="S180" s="22">
        <f>(Q180+R180)/2</f>
        <v>27.6</v>
      </c>
      <c r="T180" s="134">
        <f t="shared" si="50"/>
        <v>31.67489286</v>
      </c>
      <c r="U180" s="103">
        <f t="shared" si="51"/>
        <v>29.91489286</v>
      </c>
      <c r="V180" s="134">
        <f t="shared" si="52"/>
        <v>36.07043238</v>
      </c>
      <c r="W180" s="134">
        <f t="shared" si="53"/>
        <v>82.93466667</v>
      </c>
      <c r="X180" s="135"/>
      <c r="Y180" s="91"/>
      <c r="Z180" s="92">
        <v>1.0</v>
      </c>
      <c r="AA180" s="92">
        <v>1.0</v>
      </c>
      <c r="AB180" s="92">
        <v>1.0</v>
      </c>
      <c r="AC180" s="93">
        <v>3.0</v>
      </c>
      <c r="AD180" s="88" t="s">
        <v>289</v>
      </c>
    </row>
    <row r="181" ht="15.75" customHeight="1">
      <c r="A181" s="4" t="s">
        <v>53</v>
      </c>
      <c r="B181" s="29">
        <v>45016.0</v>
      </c>
      <c r="C181" s="3">
        <v>0.625</v>
      </c>
      <c r="D181" s="74">
        <v>0.75</v>
      </c>
      <c r="E181" s="75">
        <v>31.4</v>
      </c>
      <c r="F181" s="76"/>
      <c r="G181" s="76">
        <v>26.0</v>
      </c>
      <c r="H181" s="76">
        <v>25.2</v>
      </c>
      <c r="I181" s="76"/>
      <c r="J181" s="76" t="s">
        <v>78</v>
      </c>
      <c r="K181" s="76"/>
      <c r="L181" s="76"/>
      <c r="M181" s="76"/>
      <c r="N181" s="76"/>
      <c r="O181" s="76"/>
      <c r="P181" s="77"/>
      <c r="Q181" s="78"/>
      <c r="R181" s="79"/>
      <c r="S181" s="79"/>
      <c r="T181" s="134">
        <f t="shared" si="50"/>
        <v>32.05419006</v>
      </c>
      <c r="U181" s="103">
        <f t="shared" si="51"/>
        <v>31.41419006</v>
      </c>
      <c r="V181" s="134">
        <f t="shared" si="52"/>
        <v>33.61126698</v>
      </c>
      <c r="W181" s="134">
        <f t="shared" si="53"/>
        <v>93.46327252</v>
      </c>
      <c r="X181" s="80"/>
      <c r="Y181" s="81"/>
      <c r="Z181" s="82">
        <v>2.0</v>
      </c>
      <c r="AA181" s="82">
        <v>1.0</v>
      </c>
      <c r="AB181" s="82">
        <v>3.0</v>
      </c>
      <c r="AC181" s="83">
        <v>3.0</v>
      </c>
      <c r="AD181" s="78" t="s">
        <v>316</v>
      </c>
    </row>
    <row r="182" ht="15.75" customHeight="1">
      <c r="A182" s="8" t="s">
        <v>58</v>
      </c>
      <c r="B182" s="9">
        <v>45017.0</v>
      </c>
      <c r="C182" s="10">
        <v>0.375</v>
      </c>
      <c r="D182" s="84">
        <v>0.5</v>
      </c>
      <c r="E182" s="85">
        <v>31.6</v>
      </c>
      <c r="F182" s="86">
        <v>23.2</v>
      </c>
      <c r="G182" s="86">
        <v>27.8</v>
      </c>
      <c r="H182" s="86">
        <v>25.6</v>
      </c>
      <c r="I182" s="86"/>
      <c r="J182" s="86" t="s">
        <v>79</v>
      </c>
      <c r="K182" s="86"/>
      <c r="L182" s="86">
        <v>30.75</v>
      </c>
      <c r="M182" s="86"/>
      <c r="N182" s="86">
        <v>97.62</v>
      </c>
      <c r="O182" s="86"/>
      <c r="P182" s="87"/>
      <c r="Q182" s="133">
        <f>E184</f>
        <v>30.8</v>
      </c>
      <c r="R182" s="134">
        <f>F182</f>
        <v>23.2</v>
      </c>
      <c r="S182" s="22">
        <f>(Q182+R182)/2</f>
        <v>27</v>
      </c>
      <c r="T182" s="134">
        <f t="shared" si="50"/>
        <v>32.82468122</v>
      </c>
      <c r="U182" s="103">
        <f t="shared" si="51"/>
        <v>31.06468122</v>
      </c>
      <c r="V182" s="134">
        <f t="shared" si="52"/>
        <v>37.3577292</v>
      </c>
      <c r="W182" s="134">
        <f t="shared" si="53"/>
        <v>83.15462926</v>
      </c>
      <c r="X182" s="135">
        <f>O180+L182-N182</f>
        <v>8.13</v>
      </c>
      <c r="Y182" s="91"/>
      <c r="Z182" s="92">
        <v>1.0</v>
      </c>
      <c r="AA182" s="92">
        <v>1.0</v>
      </c>
      <c r="AB182" s="92">
        <v>1.0</v>
      </c>
      <c r="AC182" s="93">
        <v>2.0</v>
      </c>
      <c r="AD182" s="88" t="s">
        <v>322</v>
      </c>
    </row>
    <row r="183" ht="15.75" customHeight="1">
      <c r="A183" s="4" t="s">
        <v>58</v>
      </c>
      <c r="B183" s="29">
        <v>45017.0</v>
      </c>
      <c r="C183" s="3">
        <v>0.625</v>
      </c>
      <c r="D183" s="74">
        <v>0.75</v>
      </c>
      <c r="E183" s="75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7"/>
      <c r="Q183" s="78"/>
      <c r="R183" s="79"/>
      <c r="S183" s="79"/>
      <c r="T183" s="145"/>
      <c r="U183" s="103"/>
      <c r="V183" s="145"/>
      <c r="W183" s="145" t="str">
        <f t="shared" si="53"/>
        <v/>
      </c>
      <c r="X183" s="80"/>
      <c r="Y183" s="81"/>
      <c r="Z183" s="82"/>
      <c r="AA183" s="82"/>
      <c r="AB183" s="82"/>
      <c r="AC183" s="83"/>
      <c r="AD183" s="78"/>
    </row>
    <row r="184" ht="15.75" customHeight="1">
      <c r="A184" s="8" t="s">
        <v>60</v>
      </c>
      <c r="B184" s="9">
        <v>45018.0</v>
      </c>
      <c r="C184" s="10">
        <v>0.375</v>
      </c>
      <c r="D184" s="84">
        <v>0.5</v>
      </c>
      <c r="E184" s="85">
        <v>30.8</v>
      </c>
      <c r="F184" s="86">
        <v>23.8</v>
      </c>
      <c r="G184" s="86">
        <v>28.2</v>
      </c>
      <c r="H184" s="86">
        <v>25.2</v>
      </c>
      <c r="I184" s="86"/>
      <c r="J184" s="86" t="s">
        <v>79</v>
      </c>
      <c r="K184" s="86"/>
      <c r="L184" s="86">
        <v>5.0</v>
      </c>
      <c r="M184" s="86"/>
      <c r="N184" s="86">
        <v>98.66</v>
      </c>
      <c r="O184" s="86"/>
      <c r="P184" s="87"/>
      <c r="Q184" s="133">
        <f>E186</f>
        <v>31.6</v>
      </c>
      <c r="R184" s="134">
        <f>F184</f>
        <v>23.8</v>
      </c>
      <c r="S184" s="22">
        <f>(Q184+R184)/2</f>
        <v>27.7</v>
      </c>
      <c r="T184" s="134">
        <f>IF(H184="","",6.1078*(10^(((7.5*H184)/(237.3+H184)))))</f>
        <v>32.05419006</v>
      </c>
      <c r="U184" s="103">
        <f>IF(T184="","",T184-(0.8*(G184-H184)))</f>
        <v>29.65419006</v>
      </c>
      <c r="V184" s="134">
        <f>IF(G184="","",6.1078*(10^(((7.5*G184)/(237.3+G184)))))</f>
        <v>38.23798312</v>
      </c>
      <c r="W184" s="134">
        <f t="shared" si="53"/>
        <v>77.55165843</v>
      </c>
      <c r="X184" s="135">
        <f>N182+L184-N184</f>
        <v>3.96</v>
      </c>
      <c r="Y184" s="91"/>
      <c r="Z184" s="92">
        <v>1.0</v>
      </c>
      <c r="AA184" s="92">
        <v>1.0</v>
      </c>
      <c r="AB184" s="92">
        <v>2.0</v>
      </c>
      <c r="AC184" s="93">
        <v>2.0</v>
      </c>
      <c r="AD184" s="88" t="s">
        <v>321</v>
      </c>
    </row>
    <row r="185" ht="15.75" customHeight="1">
      <c r="A185" s="4" t="s">
        <v>60</v>
      </c>
      <c r="B185" s="29">
        <v>45018.0</v>
      </c>
      <c r="C185" s="3">
        <v>0.625</v>
      </c>
      <c r="D185" s="74">
        <v>0.75</v>
      </c>
      <c r="E185" s="75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7"/>
      <c r="Q185" s="78"/>
      <c r="R185" s="79"/>
      <c r="S185" s="79"/>
      <c r="T185" s="79"/>
      <c r="U185" s="103"/>
      <c r="V185" s="79"/>
      <c r="W185" s="79"/>
      <c r="X185" s="80"/>
      <c r="Y185" s="81"/>
      <c r="AD185" s="78"/>
    </row>
    <row r="186" ht="15.75" customHeight="1">
      <c r="A186" s="8" t="s">
        <v>64</v>
      </c>
      <c r="B186" s="9">
        <v>45019.0</v>
      </c>
      <c r="C186" s="10">
        <v>0.375</v>
      </c>
      <c r="D186" s="84">
        <v>0.5</v>
      </c>
      <c r="E186" s="85">
        <v>31.6</v>
      </c>
      <c r="F186" s="86">
        <v>23.2</v>
      </c>
      <c r="G186" s="86">
        <v>26.0</v>
      </c>
      <c r="H186" s="86">
        <v>24.6</v>
      </c>
      <c r="I186" s="86"/>
      <c r="J186" s="86" t="s">
        <v>79</v>
      </c>
      <c r="K186" s="86"/>
      <c r="L186" s="86">
        <v>22.5</v>
      </c>
      <c r="M186" s="86"/>
      <c r="N186" s="86">
        <v>100.0</v>
      </c>
      <c r="O186" s="86">
        <v>86.26</v>
      </c>
      <c r="P186" s="87"/>
      <c r="Q186" s="133">
        <f>E188</f>
        <v>30</v>
      </c>
      <c r="R186" s="134">
        <f>F186</f>
        <v>23.2</v>
      </c>
      <c r="S186" s="22">
        <f>(Q186+R186)/2</f>
        <v>26.6</v>
      </c>
      <c r="T186" s="134">
        <f t="shared" ref="T186:T194" si="54">IF(H186="","",6.1078*(10^(((7.5*H186)/(237.3+H186)))))</f>
        <v>30.92802314</v>
      </c>
      <c r="U186" s="103">
        <f t="shared" ref="U186:U194" si="55">IF(T186="","",T186-(0.8*(G186-H186)))</f>
        <v>29.80802314</v>
      </c>
      <c r="V186" s="134">
        <f t="shared" ref="V186:V194" si="56">IF(G186="","",6.1078*(10^(((7.5*G186)/(237.3+G186)))))</f>
        <v>33.61126698</v>
      </c>
      <c r="W186" s="134">
        <f t="shared" ref="W186:W198" si="57">IF(V186="","",(U186/V186)*100)</f>
        <v>88.68461624</v>
      </c>
      <c r="X186" s="135"/>
      <c r="Y186" s="91"/>
      <c r="Z186" s="146">
        <v>1.0</v>
      </c>
      <c r="AA186" s="146">
        <v>1.0</v>
      </c>
      <c r="AB186" s="146">
        <v>1.0</v>
      </c>
      <c r="AC186" s="147">
        <v>3.0</v>
      </c>
      <c r="AD186" s="88" t="s">
        <v>330</v>
      </c>
    </row>
    <row r="187" ht="15.75" customHeight="1">
      <c r="A187" s="4" t="s">
        <v>64</v>
      </c>
      <c r="B187" s="29">
        <v>45019.0</v>
      </c>
      <c r="C187" s="3">
        <v>0.625</v>
      </c>
      <c r="D187" s="74">
        <v>0.75</v>
      </c>
      <c r="E187" s="75">
        <v>30.0</v>
      </c>
      <c r="F187" s="76"/>
      <c r="G187" s="76">
        <v>27.2</v>
      </c>
      <c r="H187" s="76">
        <v>25.6</v>
      </c>
      <c r="I187" s="76"/>
      <c r="J187" s="76" t="s">
        <v>78</v>
      </c>
      <c r="K187" s="76"/>
      <c r="L187" s="76"/>
      <c r="M187" s="76"/>
      <c r="N187" s="76"/>
      <c r="O187" s="76"/>
      <c r="P187" s="77"/>
      <c r="Q187" s="78"/>
      <c r="R187" s="79"/>
      <c r="S187" s="79"/>
      <c r="T187" s="134">
        <f t="shared" si="54"/>
        <v>32.82468122</v>
      </c>
      <c r="U187" s="103">
        <f t="shared" si="55"/>
        <v>31.54468122</v>
      </c>
      <c r="V187" s="134">
        <f t="shared" si="56"/>
        <v>36.07043238</v>
      </c>
      <c r="W187" s="134">
        <f t="shared" si="57"/>
        <v>87.4530166</v>
      </c>
      <c r="X187" s="80"/>
      <c r="Y187" s="81"/>
      <c r="Z187" s="82">
        <v>2.0</v>
      </c>
      <c r="AA187" s="82">
        <v>1.0</v>
      </c>
      <c r="AB187" s="82">
        <v>1.0</v>
      </c>
      <c r="AC187" s="83">
        <v>2.0</v>
      </c>
      <c r="AD187" s="78" t="s">
        <v>353</v>
      </c>
    </row>
    <row r="188" ht="15.75" customHeight="1">
      <c r="A188" s="8" t="s">
        <v>68</v>
      </c>
      <c r="B188" s="9">
        <v>45020.0</v>
      </c>
      <c r="C188" s="10">
        <v>0.375</v>
      </c>
      <c r="D188" s="84">
        <v>0.5</v>
      </c>
      <c r="E188" s="85">
        <v>30.0</v>
      </c>
      <c r="F188" s="86">
        <v>23.2</v>
      </c>
      <c r="G188" s="86">
        <v>28.2</v>
      </c>
      <c r="H188" s="86">
        <v>25.4</v>
      </c>
      <c r="I188" s="86"/>
      <c r="J188" s="86" t="s">
        <v>78</v>
      </c>
      <c r="K188" s="86"/>
      <c r="L188" s="86">
        <v>7.25</v>
      </c>
      <c r="M188" s="86"/>
      <c r="N188" s="86">
        <v>91.9</v>
      </c>
      <c r="O188" s="86"/>
      <c r="P188" s="87"/>
      <c r="Q188" s="133">
        <f>E190</f>
        <v>34.6</v>
      </c>
      <c r="R188" s="134">
        <f>F188</f>
        <v>23.2</v>
      </c>
      <c r="S188" s="22">
        <f>(Q188+R188)/2</f>
        <v>28.9</v>
      </c>
      <c r="T188" s="134">
        <f t="shared" si="54"/>
        <v>32.43744129</v>
      </c>
      <c r="U188" s="103">
        <f t="shared" si="55"/>
        <v>30.19744129</v>
      </c>
      <c r="V188" s="134">
        <f t="shared" si="56"/>
        <v>38.23798312</v>
      </c>
      <c r="W188" s="134">
        <f t="shared" si="57"/>
        <v>78.97236943</v>
      </c>
      <c r="X188" s="135">
        <f>O186+L188-N188</f>
        <v>1.61</v>
      </c>
      <c r="Y188" s="91"/>
      <c r="Z188" s="92">
        <v>1.0</v>
      </c>
      <c r="AA188" s="92">
        <v>1.0</v>
      </c>
      <c r="AB188" s="92">
        <v>2.0</v>
      </c>
      <c r="AC188" s="93">
        <v>3.0</v>
      </c>
      <c r="AD188" s="88" t="s">
        <v>326</v>
      </c>
    </row>
    <row r="189" ht="15.75" customHeight="1">
      <c r="A189" s="4" t="s">
        <v>68</v>
      </c>
      <c r="B189" s="29">
        <v>45020.0</v>
      </c>
      <c r="C189" s="3">
        <v>0.625</v>
      </c>
      <c r="D189" s="74">
        <v>0.75</v>
      </c>
      <c r="E189" s="75">
        <v>33.8</v>
      </c>
      <c r="F189" s="76"/>
      <c r="G189" s="76">
        <v>33.0</v>
      </c>
      <c r="H189" s="76">
        <v>26.8</v>
      </c>
      <c r="I189" s="76"/>
      <c r="J189" s="76" t="s">
        <v>79</v>
      </c>
      <c r="K189" s="76"/>
      <c r="L189" s="76"/>
      <c r="M189" s="76"/>
      <c r="N189" s="76"/>
      <c r="O189" s="76"/>
      <c r="P189" s="77"/>
      <c r="Q189" s="78"/>
      <c r="R189" s="79"/>
      <c r="S189" s="79"/>
      <c r="T189" s="134">
        <f t="shared" si="54"/>
        <v>35.23385461</v>
      </c>
      <c r="U189" s="103">
        <f t="shared" si="55"/>
        <v>30.27385461</v>
      </c>
      <c r="V189" s="134">
        <f t="shared" si="56"/>
        <v>50.29607399</v>
      </c>
      <c r="W189" s="134">
        <f t="shared" si="57"/>
        <v>60.19128772</v>
      </c>
      <c r="X189" s="80"/>
      <c r="Y189" s="81"/>
      <c r="Z189" s="82">
        <v>1.0</v>
      </c>
      <c r="AA189" s="82">
        <v>1.0</v>
      </c>
      <c r="AB189" s="82">
        <v>2.0</v>
      </c>
      <c r="AC189" s="83">
        <v>2.0</v>
      </c>
      <c r="AD189" s="78" t="s">
        <v>316</v>
      </c>
    </row>
    <row r="190" ht="15.75" customHeight="1">
      <c r="A190" s="8" t="s">
        <v>38</v>
      </c>
      <c r="B190" s="9">
        <v>45021.0</v>
      </c>
      <c r="C190" s="10">
        <v>0.375</v>
      </c>
      <c r="D190" s="84">
        <v>0.5</v>
      </c>
      <c r="E190" s="85">
        <v>34.6</v>
      </c>
      <c r="F190" s="86">
        <v>24.0</v>
      </c>
      <c r="G190" s="86">
        <v>27.8</v>
      </c>
      <c r="H190" s="86">
        <v>25.6</v>
      </c>
      <c r="I190" s="86"/>
      <c r="J190" s="86" t="s">
        <v>81</v>
      </c>
      <c r="K190" s="86"/>
      <c r="L190" s="86">
        <v>0.0</v>
      </c>
      <c r="M190" s="86"/>
      <c r="N190" s="86">
        <v>82.5</v>
      </c>
      <c r="O190" s="86"/>
      <c r="P190" s="87"/>
      <c r="Q190" s="133">
        <f>E192</f>
        <v>32.2</v>
      </c>
      <c r="R190" s="134">
        <f>F190</f>
        <v>24</v>
      </c>
      <c r="S190" s="22">
        <f>(Q190+R190)/2</f>
        <v>28.1</v>
      </c>
      <c r="T190" s="134">
        <f t="shared" si="54"/>
        <v>32.82468122</v>
      </c>
      <c r="U190" s="103">
        <f t="shared" si="55"/>
        <v>31.06468122</v>
      </c>
      <c r="V190" s="134">
        <f t="shared" si="56"/>
        <v>37.3577292</v>
      </c>
      <c r="W190" s="134">
        <f t="shared" si="57"/>
        <v>83.15462926</v>
      </c>
      <c r="X190" s="135">
        <f>N188+L190-N190</f>
        <v>9.4</v>
      </c>
      <c r="Y190" s="91"/>
      <c r="Z190" s="92">
        <v>1.0</v>
      </c>
      <c r="AA190" s="92">
        <v>1.0</v>
      </c>
      <c r="AB190" s="92">
        <v>2.0</v>
      </c>
      <c r="AC190" s="93">
        <v>2.0</v>
      </c>
      <c r="AD190" s="88" t="s">
        <v>289</v>
      </c>
    </row>
    <row r="191" ht="15.75" customHeight="1">
      <c r="A191" s="4" t="s">
        <v>38</v>
      </c>
      <c r="B191" s="29">
        <v>45021.0</v>
      </c>
      <c r="C191" s="3">
        <v>0.625</v>
      </c>
      <c r="D191" s="74">
        <v>0.75</v>
      </c>
      <c r="E191" s="75">
        <v>32.2</v>
      </c>
      <c r="F191" s="76"/>
      <c r="G191" s="76">
        <v>30.4</v>
      </c>
      <c r="H191" s="76">
        <v>26.2</v>
      </c>
      <c r="I191" s="76"/>
      <c r="J191" s="76" t="s">
        <v>81</v>
      </c>
      <c r="K191" s="76"/>
      <c r="L191" s="76"/>
      <c r="M191" s="76"/>
      <c r="N191" s="76"/>
      <c r="O191" s="76"/>
      <c r="P191" s="77"/>
      <c r="Q191" s="78"/>
      <c r="R191" s="79"/>
      <c r="S191" s="79"/>
      <c r="T191" s="134">
        <f t="shared" si="54"/>
        <v>34.01068335</v>
      </c>
      <c r="U191" s="103">
        <f t="shared" si="55"/>
        <v>30.65068335</v>
      </c>
      <c r="V191" s="134">
        <f t="shared" si="56"/>
        <v>43.4094688</v>
      </c>
      <c r="W191" s="134">
        <f t="shared" si="57"/>
        <v>70.60828937</v>
      </c>
      <c r="X191" s="80"/>
      <c r="Y191" s="81"/>
      <c r="Z191" s="82">
        <v>1.0</v>
      </c>
      <c r="AA191" s="82">
        <v>1.0</v>
      </c>
      <c r="AB191" s="82">
        <v>1.0</v>
      </c>
      <c r="AC191" s="83">
        <v>3.0</v>
      </c>
      <c r="AD191" s="78" t="s">
        <v>320</v>
      </c>
    </row>
    <row r="192" ht="15.75" customHeight="1">
      <c r="A192" s="8" t="s">
        <v>48</v>
      </c>
      <c r="B192" s="9">
        <v>45022.0</v>
      </c>
      <c r="C192" s="10">
        <v>0.375</v>
      </c>
      <c r="D192" s="84">
        <v>0.5</v>
      </c>
      <c r="E192" s="85">
        <v>32.2</v>
      </c>
      <c r="F192" s="86">
        <v>23.4</v>
      </c>
      <c r="G192" s="86">
        <v>28.2</v>
      </c>
      <c r="H192" s="86">
        <v>25.0</v>
      </c>
      <c r="I192" s="86"/>
      <c r="J192" s="86" t="s">
        <v>81</v>
      </c>
      <c r="K192" s="86"/>
      <c r="L192" s="86">
        <v>28.5</v>
      </c>
      <c r="M192" s="86"/>
      <c r="N192" s="86">
        <v>100.0</v>
      </c>
      <c r="O192" s="86">
        <v>81.92</v>
      </c>
      <c r="P192" s="87"/>
      <c r="Q192" s="133">
        <f>E194</f>
        <v>31</v>
      </c>
      <c r="R192" s="134">
        <f>F192</f>
        <v>23.4</v>
      </c>
      <c r="S192" s="22">
        <f>(Q192+R192)/2</f>
        <v>27.2</v>
      </c>
      <c r="T192" s="134">
        <f t="shared" si="54"/>
        <v>31.67489286</v>
      </c>
      <c r="U192" s="103">
        <f t="shared" si="55"/>
        <v>29.11489286</v>
      </c>
      <c r="V192" s="134">
        <f t="shared" si="56"/>
        <v>38.23798312</v>
      </c>
      <c r="W192" s="134">
        <f t="shared" si="57"/>
        <v>76.14128802</v>
      </c>
      <c r="X192" s="135"/>
      <c r="Y192" s="91"/>
      <c r="Z192" s="92">
        <v>1.0</v>
      </c>
      <c r="AA192" s="92">
        <v>1.0</v>
      </c>
      <c r="AB192" s="92">
        <v>2.0</v>
      </c>
      <c r="AC192" s="93">
        <v>2.0</v>
      </c>
      <c r="AD192" s="88" t="s">
        <v>330</v>
      </c>
    </row>
    <row r="193" ht="15.75" customHeight="1">
      <c r="A193" s="4" t="s">
        <v>48</v>
      </c>
      <c r="B193" s="29">
        <v>45022.0</v>
      </c>
      <c r="C193" s="3">
        <v>0.625</v>
      </c>
      <c r="D193" s="74">
        <v>0.75</v>
      </c>
      <c r="E193" s="75">
        <v>21.2</v>
      </c>
      <c r="F193" s="76"/>
      <c r="G193" s="76">
        <v>26.8</v>
      </c>
      <c r="H193" s="76">
        <v>25.4</v>
      </c>
      <c r="I193" s="76"/>
      <c r="J193" s="76" t="s">
        <v>79</v>
      </c>
      <c r="K193" s="76"/>
      <c r="L193" s="76"/>
      <c r="M193" s="76"/>
      <c r="N193" s="76"/>
      <c r="O193" s="76"/>
      <c r="P193" s="77"/>
      <c r="Q193" s="78"/>
      <c r="R193" s="79"/>
      <c r="S193" s="79"/>
      <c r="T193" s="134">
        <f t="shared" si="54"/>
        <v>32.43744129</v>
      </c>
      <c r="U193" s="103">
        <f t="shared" si="55"/>
        <v>31.31744129</v>
      </c>
      <c r="V193" s="134">
        <f t="shared" si="56"/>
        <v>35.23385461</v>
      </c>
      <c r="W193" s="134">
        <f t="shared" si="57"/>
        <v>88.88451644</v>
      </c>
      <c r="X193" s="80"/>
      <c r="Y193" s="81"/>
      <c r="Z193" s="82">
        <v>2.0</v>
      </c>
      <c r="AA193" s="82">
        <v>1.0</v>
      </c>
      <c r="AB193" s="82">
        <v>1.0</v>
      </c>
      <c r="AC193" s="83">
        <v>3.0</v>
      </c>
      <c r="AD193" s="78" t="s">
        <v>321</v>
      </c>
    </row>
    <row r="194" ht="15.75" customHeight="1">
      <c r="A194" s="8" t="s">
        <v>53</v>
      </c>
      <c r="B194" s="9">
        <v>45023.0</v>
      </c>
      <c r="C194" s="10">
        <v>0.375</v>
      </c>
      <c r="D194" s="84">
        <v>0.5</v>
      </c>
      <c r="E194" s="85">
        <v>31.0</v>
      </c>
      <c r="F194" s="86">
        <v>23.8</v>
      </c>
      <c r="G194" s="86">
        <v>27.6</v>
      </c>
      <c r="H194" s="86">
        <v>25.6</v>
      </c>
      <c r="I194" s="86"/>
      <c r="J194" s="86" t="s">
        <v>65</v>
      </c>
      <c r="K194" s="86"/>
      <c r="L194" s="86">
        <v>12.75</v>
      </c>
      <c r="M194" s="86"/>
      <c r="N194" s="86">
        <v>90.78</v>
      </c>
      <c r="O194" s="86"/>
      <c r="P194" s="87"/>
      <c r="Q194" s="133">
        <f>E196</f>
        <v>32.2</v>
      </c>
      <c r="R194" s="134">
        <f>F194</f>
        <v>23.8</v>
      </c>
      <c r="S194" s="22">
        <f>(Q194+R194)/2</f>
        <v>28</v>
      </c>
      <c r="T194" s="134">
        <f t="shared" si="54"/>
        <v>32.82468122</v>
      </c>
      <c r="U194" s="103">
        <f t="shared" si="55"/>
        <v>31.22468122</v>
      </c>
      <c r="V194" s="134">
        <f t="shared" si="56"/>
        <v>36.92425667</v>
      </c>
      <c r="W194" s="134">
        <f t="shared" si="57"/>
        <v>84.56414301</v>
      </c>
      <c r="X194" s="135">
        <f>O192+L194-N194</f>
        <v>3.89</v>
      </c>
      <c r="Y194" s="91"/>
      <c r="Z194" s="92">
        <v>1.0</v>
      </c>
      <c r="AA194" s="92">
        <v>1.0</v>
      </c>
      <c r="AB194" s="92">
        <v>1.0</v>
      </c>
      <c r="AC194" s="93">
        <v>3.0</v>
      </c>
      <c r="AD194" s="88"/>
    </row>
    <row r="195" ht="15.75" customHeight="1">
      <c r="A195" s="4" t="s">
        <v>53</v>
      </c>
      <c r="B195" s="29">
        <v>45023.0</v>
      </c>
      <c r="C195" s="3">
        <v>0.625</v>
      </c>
      <c r="D195" s="74">
        <v>0.75</v>
      </c>
      <c r="E195" s="75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7"/>
      <c r="Q195" s="78"/>
      <c r="R195" s="79"/>
      <c r="S195" s="79"/>
      <c r="T195" s="145"/>
      <c r="U195" s="103"/>
      <c r="V195" s="145"/>
      <c r="W195" s="145" t="str">
        <f t="shared" si="57"/>
        <v/>
      </c>
      <c r="X195" s="80"/>
      <c r="Y195" s="81"/>
      <c r="Z195" s="82"/>
      <c r="AA195" s="82"/>
      <c r="AB195" s="82"/>
      <c r="AC195" s="83"/>
      <c r="AD195" s="78"/>
    </row>
    <row r="196" ht="15.75" customHeight="1">
      <c r="A196" s="8" t="s">
        <v>58</v>
      </c>
      <c r="B196" s="9">
        <v>45024.0</v>
      </c>
      <c r="C196" s="10">
        <v>0.375</v>
      </c>
      <c r="D196" s="84">
        <v>0.5</v>
      </c>
      <c r="E196" s="85">
        <v>32.2</v>
      </c>
      <c r="F196" s="86">
        <v>23.4</v>
      </c>
      <c r="G196" s="86">
        <v>27.4</v>
      </c>
      <c r="H196" s="86">
        <v>24.8</v>
      </c>
      <c r="I196" s="86"/>
      <c r="J196" s="86" t="s">
        <v>74</v>
      </c>
      <c r="K196" s="86"/>
      <c r="L196" s="86">
        <v>4.5</v>
      </c>
      <c r="M196" s="86"/>
      <c r="N196" s="86">
        <v>93.3</v>
      </c>
      <c r="O196" s="86"/>
      <c r="P196" s="87"/>
      <c r="Q196" s="133">
        <f>E198</f>
        <v>32.8</v>
      </c>
      <c r="R196" s="134">
        <f>F196</f>
        <v>23.4</v>
      </c>
      <c r="S196" s="22">
        <f>(Q196+R196)/2</f>
        <v>28.1</v>
      </c>
      <c r="T196" s="134">
        <f>IF(H196="","",6.1078*(10^(((7.5*H196)/(237.3+H196)))))</f>
        <v>31.29951528</v>
      </c>
      <c r="U196" s="103">
        <f>IF(T196="","",T196-(0.8*(G196-H196)))</f>
        <v>29.21951528</v>
      </c>
      <c r="V196" s="134">
        <f>IF(G196="","",6.1078*(10^(((7.5*G196)/(237.3+G196)))))</f>
        <v>36.49517019</v>
      </c>
      <c r="W196" s="134">
        <f t="shared" si="57"/>
        <v>80.0640609</v>
      </c>
      <c r="X196" s="135">
        <f>N194+L196-N196</f>
        <v>1.98</v>
      </c>
      <c r="Y196" s="91"/>
      <c r="Z196" s="92">
        <v>1.0</v>
      </c>
      <c r="AA196" s="92">
        <v>1.0</v>
      </c>
      <c r="AB196" s="92">
        <v>2.0</v>
      </c>
      <c r="AC196" s="93">
        <v>2.0</v>
      </c>
      <c r="AD196" s="88" t="s">
        <v>321</v>
      </c>
    </row>
    <row r="197" ht="15.75" customHeight="1">
      <c r="A197" s="4" t="s">
        <v>58</v>
      </c>
      <c r="B197" s="29">
        <v>45024.0</v>
      </c>
      <c r="C197" s="3">
        <v>0.625</v>
      </c>
      <c r="D197" s="74">
        <v>0.75</v>
      </c>
      <c r="E197" s="75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7"/>
      <c r="Q197" s="78"/>
      <c r="R197" s="79"/>
      <c r="S197" s="79"/>
      <c r="T197" s="145"/>
      <c r="U197" s="103"/>
      <c r="V197" s="145"/>
      <c r="W197" s="145" t="str">
        <f t="shared" si="57"/>
        <v/>
      </c>
      <c r="X197" s="80"/>
      <c r="Y197" s="81"/>
      <c r="Z197" s="82"/>
      <c r="AA197" s="82"/>
      <c r="AB197" s="82"/>
      <c r="AC197" s="83"/>
      <c r="AD197" s="78"/>
    </row>
    <row r="198" ht="15.75" customHeight="1">
      <c r="A198" s="8" t="s">
        <v>60</v>
      </c>
      <c r="B198" s="9">
        <v>45025.0</v>
      </c>
      <c r="C198" s="10">
        <v>0.375</v>
      </c>
      <c r="D198" s="84">
        <v>0.5</v>
      </c>
      <c r="E198" s="85">
        <v>32.8</v>
      </c>
      <c r="F198" s="86">
        <v>24.8</v>
      </c>
      <c r="G198" s="86">
        <v>28.6</v>
      </c>
      <c r="H198" s="86">
        <v>26.0</v>
      </c>
      <c r="I198" s="86"/>
      <c r="J198" s="86" t="s">
        <v>81</v>
      </c>
      <c r="K198" s="86"/>
      <c r="L198" s="86">
        <v>0.0</v>
      </c>
      <c r="M198" s="86"/>
      <c r="N198" s="86">
        <v>86.38</v>
      </c>
      <c r="O198" s="86"/>
      <c r="P198" s="87"/>
      <c r="Q198" s="133">
        <f>E200</f>
        <v>32.4</v>
      </c>
      <c r="R198" s="134">
        <f>F198</f>
        <v>24.8</v>
      </c>
      <c r="S198" s="22">
        <f>(Q198+R198)/2</f>
        <v>28.6</v>
      </c>
      <c r="T198" s="134">
        <f>IF(H198="","",6.1078*(10^(((7.5*H198)/(237.3+H198)))))</f>
        <v>33.61126698</v>
      </c>
      <c r="U198" s="103">
        <f>IF(T198="","",T198-(0.8*(G198-H198)))</f>
        <v>31.53126698</v>
      </c>
      <c r="V198" s="134">
        <f>IF(G198="","",6.1078*(10^(((7.5*G198)/(237.3+G198)))))</f>
        <v>39.13623594</v>
      </c>
      <c r="W198" s="134">
        <f t="shared" si="57"/>
        <v>80.56796017</v>
      </c>
      <c r="X198" s="135">
        <f>N196+L198-N198</f>
        <v>6.92</v>
      </c>
      <c r="Y198" s="91"/>
      <c r="Z198" s="92">
        <v>1.0</v>
      </c>
      <c r="AA198" s="92">
        <v>1.0</v>
      </c>
      <c r="AB198" s="92">
        <v>1.0</v>
      </c>
      <c r="AC198" s="93">
        <v>2.0</v>
      </c>
      <c r="AD198" s="88" t="s">
        <v>321</v>
      </c>
    </row>
    <row r="199" ht="15.75" customHeight="1">
      <c r="A199" s="4" t="s">
        <v>60</v>
      </c>
      <c r="B199" s="29">
        <v>45025.0</v>
      </c>
      <c r="C199" s="3">
        <v>0.625</v>
      </c>
      <c r="D199" s="74">
        <v>0.75</v>
      </c>
      <c r="E199" s="75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7"/>
      <c r="Q199" s="78"/>
      <c r="R199" s="79"/>
      <c r="S199" s="79"/>
      <c r="T199" s="79"/>
      <c r="U199" s="103"/>
      <c r="V199" s="79"/>
      <c r="W199" s="79"/>
      <c r="X199" s="80"/>
      <c r="Y199" s="81"/>
      <c r="Z199" s="82"/>
      <c r="AA199" s="82"/>
      <c r="AB199" s="82"/>
      <c r="AC199" s="83"/>
      <c r="AD199" s="78"/>
    </row>
    <row r="200" ht="15.75" customHeight="1">
      <c r="A200" s="8" t="s">
        <v>64</v>
      </c>
      <c r="B200" s="9">
        <v>45026.0</v>
      </c>
      <c r="C200" s="10">
        <v>0.375</v>
      </c>
      <c r="D200" s="84">
        <v>0.5</v>
      </c>
      <c r="E200" s="85">
        <v>32.4</v>
      </c>
      <c r="F200" s="86">
        <v>22.4</v>
      </c>
      <c r="G200" s="86">
        <v>25.0</v>
      </c>
      <c r="H200" s="86">
        <v>23.2</v>
      </c>
      <c r="I200" s="86"/>
      <c r="J200" s="86" t="s">
        <v>78</v>
      </c>
      <c r="K200" s="86"/>
      <c r="L200" s="86">
        <v>41.75</v>
      </c>
      <c r="M200" s="86"/>
      <c r="N200" s="86">
        <v>100.0</v>
      </c>
      <c r="O200" s="86">
        <v>81.72</v>
      </c>
      <c r="P200" s="87"/>
      <c r="Q200" s="133">
        <f>E202</f>
        <v>33.4</v>
      </c>
      <c r="R200" s="134">
        <f>F200</f>
        <v>22.4</v>
      </c>
      <c r="S200" s="22">
        <f>(Q200+R200)/2</f>
        <v>27.9</v>
      </c>
      <c r="T200" s="134">
        <f t="shared" ref="T200:T210" si="58">IF(H200="","",6.1078*(10^(((7.5*H200)/(237.3+H200)))))</f>
        <v>28.43354863</v>
      </c>
      <c r="U200" s="103">
        <f t="shared" ref="U200:U210" si="59">IF(T200="","",T200-(0.8*(G200-H200)))</f>
        <v>26.99354863</v>
      </c>
      <c r="V200" s="134">
        <f t="shared" ref="V200:V210" si="60">IF(G200="","",6.1078*(10^(((7.5*G200)/(237.3+G200)))))</f>
        <v>31.67489286</v>
      </c>
      <c r="W200" s="134">
        <f t="shared" ref="W200:W212" si="61">IF(V200="","",(U200/V200)*100)</f>
        <v>85.22064698</v>
      </c>
      <c r="X200" s="135"/>
      <c r="Y200" s="91"/>
      <c r="Z200" s="92">
        <v>1.0</v>
      </c>
      <c r="AA200" s="92">
        <v>1.0</v>
      </c>
      <c r="AB200" s="92">
        <v>1.0</v>
      </c>
      <c r="AC200" s="93">
        <v>2.0</v>
      </c>
      <c r="AD200" s="88" t="s">
        <v>330</v>
      </c>
    </row>
    <row r="201" ht="15.75" customHeight="1">
      <c r="A201" s="4" t="s">
        <v>64</v>
      </c>
      <c r="B201" s="29">
        <v>45026.0</v>
      </c>
      <c r="C201" s="3">
        <v>0.625</v>
      </c>
      <c r="D201" s="74">
        <v>0.75</v>
      </c>
      <c r="E201" s="75">
        <v>32.6</v>
      </c>
      <c r="F201" s="76"/>
      <c r="G201" s="76">
        <v>31.8</v>
      </c>
      <c r="H201" s="76">
        <v>26.2</v>
      </c>
      <c r="I201" s="76"/>
      <c r="J201" s="76" t="s">
        <v>74</v>
      </c>
      <c r="K201" s="76"/>
      <c r="L201" s="76"/>
      <c r="M201" s="76"/>
      <c r="N201" s="76"/>
      <c r="O201" s="76"/>
      <c r="P201" s="77"/>
      <c r="Q201" s="78"/>
      <c r="R201" s="79"/>
      <c r="S201" s="79"/>
      <c r="T201" s="134">
        <f t="shared" si="58"/>
        <v>34.01068335</v>
      </c>
      <c r="U201" s="103">
        <f t="shared" si="59"/>
        <v>29.53068335</v>
      </c>
      <c r="V201" s="134">
        <f t="shared" si="60"/>
        <v>47.00807132</v>
      </c>
      <c r="W201" s="134">
        <f t="shared" si="61"/>
        <v>62.82045299</v>
      </c>
      <c r="X201" s="80"/>
      <c r="Y201" s="81"/>
      <c r="Z201" s="82">
        <v>1.0</v>
      </c>
      <c r="AA201" s="82">
        <v>1.0</v>
      </c>
      <c r="AB201" s="82">
        <v>2.0</v>
      </c>
      <c r="AC201" s="83">
        <v>2.0</v>
      </c>
      <c r="AD201" s="78" t="s">
        <v>320</v>
      </c>
    </row>
    <row r="202" ht="15.75" customHeight="1">
      <c r="A202" s="8" t="s">
        <v>68</v>
      </c>
      <c r="B202" s="9">
        <v>45027.0</v>
      </c>
      <c r="C202" s="10">
        <v>0.375</v>
      </c>
      <c r="D202" s="84">
        <v>0.5</v>
      </c>
      <c r="E202" s="85">
        <v>33.4</v>
      </c>
      <c r="F202" s="86">
        <v>24.4</v>
      </c>
      <c r="G202" s="86">
        <v>27.6</v>
      </c>
      <c r="H202" s="86">
        <v>25.4</v>
      </c>
      <c r="I202" s="86"/>
      <c r="J202" s="86" t="s">
        <v>81</v>
      </c>
      <c r="K202" s="86"/>
      <c r="L202" s="86">
        <v>0.0</v>
      </c>
      <c r="M202" s="86"/>
      <c r="N202" s="86">
        <v>77.74</v>
      </c>
      <c r="O202" s="86"/>
      <c r="P202" s="87"/>
      <c r="Q202" s="133">
        <f>E204</f>
        <v>32</v>
      </c>
      <c r="R202" s="134">
        <f>F202</f>
        <v>24.4</v>
      </c>
      <c r="S202" s="22">
        <f>(Q202+R202)/2</f>
        <v>28.2</v>
      </c>
      <c r="T202" s="134">
        <f t="shared" si="58"/>
        <v>32.43744129</v>
      </c>
      <c r="U202" s="103">
        <f t="shared" si="59"/>
        <v>30.67744129</v>
      </c>
      <c r="V202" s="134">
        <f t="shared" si="60"/>
        <v>36.92425667</v>
      </c>
      <c r="W202" s="134">
        <f t="shared" si="61"/>
        <v>83.08208223</v>
      </c>
      <c r="X202" s="135">
        <f>O200+L202-N202</f>
        <v>3.98</v>
      </c>
      <c r="Y202" s="91"/>
      <c r="Z202" s="92">
        <v>1.0</v>
      </c>
      <c r="AA202" s="92">
        <v>1.0</v>
      </c>
      <c r="AB202" s="92">
        <v>1.0</v>
      </c>
      <c r="AC202" s="93">
        <v>2.0</v>
      </c>
      <c r="AD202" s="88" t="s">
        <v>337</v>
      </c>
    </row>
    <row r="203" ht="15.75" customHeight="1">
      <c r="A203" s="4" t="s">
        <v>68</v>
      </c>
      <c r="B203" s="29">
        <v>45027.0</v>
      </c>
      <c r="C203" s="3">
        <v>0.625</v>
      </c>
      <c r="D203" s="74">
        <v>0.75</v>
      </c>
      <c r="E203" s="75">
        <v>33.0</v>
      </c>
      <c r="F203" s="76"/>
      <c r="G203" s="76">
        <v>31.0</v>
      </c>
      <c r="H203" s="76">
        <v>26.6</v>
      </c>
      <c r="I203" s="76"/>
      <c r="J203" s="76" t="s">
        <v>74</v>
      </c>
      <c r="K203" s="76"/>
      <c r="L203" s="76"/>
      <c r="M203" s="76"/>
      <c r="N203" s="76"/>
      <c r="O203" s="76"/>
      <c r="P203" s="77"/>
      <c r="Q203" s="78"/>
      <c r="R203" s="79"/>
      <c r="S203" s="79"/>
      <c r="T203" s="134">
        <f t="shared" si="58"/>
        <v>34.82194116</v>
      </c>
      <c r="U203" s="103">
        <f t="shared" si="59"/>
        <v>31.30194116</v>
      </c>
      <c r="V203" s="134">
        <f t="shared" si="60"/>
        <v>44.9212759</v>
      </c>
      <c r="W203" s="134">
        <f t="shared" si="61"/>
        <v>69.68177225</v>
      </c>
      <c r="X203" s="80"/>
      <c r="Y203" s="81"/>
      <c r="Z203" s="82">
        <v>1.0</v>
      </c>
      <c r="AA203" s="82">
        <v>1.0</v>
      </c>
      <c r="AB203" s="82">
        <v>2.0</v>
      </c>
      <c r="AC203" s="83">
        <v>2.0</v>
      </c>
      <c r="AD203" s="78"/>
    </row>
    <row r="204" ht="15.75" customHeight="1">
      <c r="A204" s="8" t="s">
        <v>38</v>
      </c>
      <c r="B204" s="113">
        <v>45028.0</v>
      </c>
      <c r="C204" s="10">
        <v>0.375</v>
      </c>
      <c r="D204" s="84">
        <v>0.5</v>
      </c>
      <c r="E204" s="85">
        <v>32.0</v>
      </c>
      <c r="F204" s="86">
        <v>23.0</v>
      </c>
      <c r="G204" s="86">
        <v>28.0</v>
      </c>
      <c r="H204" s="86">
        <v>25.4</v>
      </c>
      <c r="I204" s="86"/>
      <c r="J204" s="86" t="s">
        <v>54</v>
      </c>
      <c r="K204" s="86"/>
      <c r="L204" s="86">
        <v>4.25</v>
      </c>
      <c r="M204" s="86"/>
      <c r="N204" s="86">
        <v>78.14</v>
      </c>
      <c r="O204" s="86"/>
      <c r="P204" s="87"/>
      <c r="Q204" s="133">
        <f>E206</f>
        <v>32.6</v>
      </c>
      <c r="R204" s="134">
        <f>F204</f>
        <v>23</v>
      </c>
      <c r="S204" s="22">
        <f>(Q204+R204)/2</f>
        <v>27.8</v>
      </c>
      <c r="T204" s="134">
        <f t="shared" si="58"/>
        <v>32.43744129</v>
      </c>
      <c r="U204" s="103">
        <f t="shared" si="59"/>
        <v>30.35744129</v>
      </c>
      <c r="V204" s="134">
        <f t="shared" si="60"/>
        <v>37.79562539</v>
      </c>
      <c r="W204" s="134">
        <f t="shared" si="61"/>
        <v>80.3199867</v>
      </c>
      <c r="X204" s="135">
        <f>N202+L204-N204</f>
        <v>3.85</v>
      </c>
      <c r="Y204" s="91"/>
      <c r="Z204" s="92">
        <v>1.0</v>
      </c>
      <c r="AA204" s="92">
        <v>1.0</v>
      </c>
      <c r="AB204" s="92">
        <v>1.0</v>
      </c>
      <c r="AC204" s="93">
        <v>2.0</v>
      </c>
      <c r="AD204" s="88" t="s">
        <v>313</v>
      </c>
    </row>
    <row r="205" ht="15.75" customHeight="1">
      <c r="A205" s="4" t="s">
        <v>38</v>
      </c>
      <c r="B205" s="29">
        <v>45028.0</v>
      </c>
      <c r="C205" s="3">
        <v>0.625</v>
      </c>
      <c r="D205" s="74">
        <v>0.75</v>
      </c>
      <c r="E205" s="75">
        <v>32.6</v>
      </c>
      <c r="F205" s="76"/>
      <c r="G205" s="76">
        <v>30.8</v>
      </c>
      <c r="H205" s="76">
        <v>27.0</v>
      </c>
      <c r="I205" s="76"/>
      <c r="J205" s="76" t="s">
        <v>74</v>
      </c>
      <c r="K205" s="76"/>
      <c r="L205" s="76"/>
      <c r="M205" s="76"/>
      <c r="N205" s="76"/>
      <c r="O205" s="76"/>
      <c r="P205" s="77"/>
      <c r="Q205" s="78"/>
      <c r="R205" s="79"/>
      <c r="S205" s="79"/>
      <c r="T205" s="134">
        <f t="shared" si="58"/>
        <v>35.65000614</v>
      </c>
      <c r="U205" s="103">
        <f t="shared" si="59"/>
        <v>32.61000614</v>
      </c>
      <c r="V205" s="134">
        <f t="shared" si="60"/>
        <v>44.41233496</v>
      </c>
      <c r="W205" s="134">
        <f t="shared" si="61"/>
        <v>73.4255611</v>
      </c>
      <c r="X205" s="80"/>
      <c r="Y205" s="81"/>
      <c r="Z205" s="82">
        <v>1.0</v>
      </c>
      <c r="AA205" s="82">
        <v>1.0</v>
      </c>
      <c r="AB205" s="82">
        <v>1.0</v>
      </c>
      <c r="AC205" s="83">
        <v>2.0</v>
      </c>
      <c r="AD205" s="78" t="s">
        <v>320</v>
      </c>
    </row>
    <row r="206" ht="15.75" customHeight="1">
      <c r="A206" s="8" t="s">
        <v>48</v>
      </c>
      <c r="B206" s="9">
        <v>45029.0</v>
      </c>
      <c r="C206" s="10">
        <v>0.375</v>
      </c>
      <c r="D206" s="84">
        <v>0.5</v>
      </c>
      <c r="E206" s="85">
        <v>32.6</v>
      </c>
      <c r="F206" s="86">
        <v>24.8</v>
      </c>
      <c r="G206" s="86">
        <v>28.6</v>
      </c>
      <c r="H206" s="86">
        <v>26.4</v>
      </c>
      <c r="I206" s="86"/>
      <c r="J206" s="86" t="s">
        <v>81</v>
      </c>
      <c r="K206" s="86"/>
      <c r="L206" s="86">
        <v>3.25</v>
      </c>
      <c r="M206" s="86"/>
      <c r="N206" s="86">
        <v>76.88</v>
      </c>
      <c r="O206" s="86"/>
      <c r="P206" s="87"/>
      <c r="Q206" s="133">
        <f>E208</f>
        <v>32.8</v>
      </c>
      <c r="R206" s="134">
        <f>F206</f>
        <v>24.8</v>
      </c>
      <c r="S206" s="22">
        <f>(Q206+R206)/2</f>
        <v>28.8</v>
      </c>
      <c r="T206" s="134">
        <f t="shared" si="58"/>
        <v>34.41422945</v>
      </c>
      <c r="U206" s="103">
        <f t="shared" si="59"/>
        <v>32.65422945</v>
      </c>
      <c r="V206" s="134">
        <f t="shared" si="60"/>
        <v>39.13623594</v>
      </c>
      <c r="W206" s="134">
        <f t="shared" si="61"/>
        <v>83.43732775</v>
      </c>
      <c r="X206" s="135">
        <f>N204+L206-N206</f>
        <v>4.51</v>
      </c>
      <c r="Y206" s="91"/>
      <c r="Z206" s="92">
        <v>1.0</v>
      </c>
      <c r="AA206" s="92">
        <v>1.0</v>
      </c>
      <c r="AB206" s="92">
        <v>1.0</v>
      </c>
      <c r="AC206" s="93">
        <v>2.0</v>
      </c>
      <c r="AD206" s="88" t="s">
        <v>411</v>
      </c>
    </row>
    <row r="207" ht="15.75" customHeight="1">
      <c r="A207" s="4" t="s">
        <v>48</v>
      </c>
      <c r="B207" s="29">
        <v>45029.0</v>
      </c>
      <c r="C207" s="3">
        <v>0.625</v>
      </c>
      <c r="D207" s="74">
        <v>0.75</v>
      </c>
      <c r="E207" s="75">
        <v>32.8</v>
      </c>
      <c r="F207" s="76"/>
      <c r="G207" s="76">
        <v>28.8</v>
      </c>
      <c r="H207" s="82">
        <v>26.2</v>
      </c>
      <c r="I207" s="76"/>
      <c r="J207" s="76" t="s">
        <v>78</v>
      </c>
      <c r="K207" s="76"/>
      <c r="L207" s="76"/>
      <c r="M207" s="76"/>
      <c r="N207" s="76"/>
      <c r="O207" s="76"/>
      <c r="P207" s="77"/>
      <c r="Q207" s="78"/>
      <c r="R207" s="79"/>
      <c r="S207" s="79"/>
      <c r="T207" s="134">
        <f t="shared" si="58"/>
        <v>34.01068335</v>
      </c>
      <c r="U207" s="103">
        <f t="shared" si="59"/>
        <v>31.93068335</v>
      </c>
      <c r="V207" s="134">
        <f t="shared" si="60"/>
        <v>39.59220806</v>
      </c>
      <c r="W207" s="134">
        <f t="shared" si="61"/>
        <v>80.64890773</v>
      </c>
      <c r="X207" s="80"/>
      <c r="Y207" s="81"/>
      <c r="Z207" s="82">
        <v>1.0</v>
      </c>
      <c r="AA207" s="82">
        <v>1.0</v>
      </c>
      <c r="AB207" s="82">
        <v>2.0</v>
      </c>
      <c r="AC207" s="83">
        <v>2.0</v>
      </c>
      <c r="AD207" s="78" t="s">
        <v>321</v>
      </c>
    </row>
    <row r="208" ht="15.75" customHeight="1">
      <c r="A208" s="8" t="s">
        <v>53</v>
      </c>
      <c r="B208" s="9">
        <v>45030.0</v>
      </c>
      <c r="C208" s="10">
        <v>0.375</v>
      </c>
      <c r="D208" s="84">
        <v>0.5</v>
      </c>
      <c r="E208" s="85">
        <v>32.8</v>
      </c>
      <c r="F208" s="86">
        <v>23.2</v>
      </c>
      <c r="G208" s="86">
        <v>29.0</v>
      </c>
      <c r="H208" s="86">
        <v>25.8</v>
      </c>
      <c r="I208" s="86"/>
      <c r="J208" s="86" t="s">
        <v>81</v>
      </c>
      <c r="K208" s="86"/>
      <c r="L208" s="86">
        <v>14.0</v>
      </c>
      <c r="M208" s="86"/>
      <c r="N208" s="86">
        <v>84.9</v>
      </c>
      <c r="O208" s="86"/>
      <c r="P208" s="87"/>
      <c r="Q208" s="133">
        <f>E210</f>
        <v>33.4</v>
      </c>
      <c r="R208" s="134">
        <f>F208</f>
        <v>23.2</v>
      </c>
      <c r="S208" s="22">
        <f>(Q208+R208)/2</f>
        <v>28.3</v>
      </c>
      <c r="T208" s="134">
        <f t="shared" si="58"/>
        <v>33.21594473</v>
      </c>
      <c r="U208" s="103">
        <f t="shared" si="59"/>
        <v>30.65594473</v>
      </c>
      <c r="V208" s="134">
        <f t="shared" si="60"/>
        <v>40.05279577</v>
      </c>
      <c r="W208" s="134">
        <f t="shared" si="61"/>
        <v>76.53883866</v>
      </c>
      <c r="X208" s="135">
        <f>N206+L208-N208</f>
        <v>5.98</v>
      </c>
      <c r="Y208" s="91"/>
      <c r="Z208" s="92">
        <v>1.0</v>
      </c>
      <c r="AA208" s="92">
        <v>1.0</v>
      </c>
      <c r="AB208" s="92">
        <v>1.0</v>
      </c>
      <c r="AC208" s="93">
        <v>2.0</v>
      </c>
      <c r="AD208" s="88" t="s">
        <v>313</v>
      </c>
    </row>
    <row r="209" ht="15.75" customHeight="1">
      <c r="A209" s="4" t="s">
        <v>53</v>
      </c>
      <c r="B209" s="29">
        <v>45030.0</v>
      </c>
      <c r="C209" s="3">
        <v>0.625</v>
      </c>
      <c r="D209" s="74">
        <v>0.75</v>
      </c>
      <c r="E209" s="75">
        <v>33.4</v>
      </c>
      <c r="F209" s="76"/>
      <c r="G209" s="76">
        <v>27.8</v>
      </c>
      <c r="H209" s="76">
        <v>26.0</v>
      </c>
      <c r="I209" s="76"/>
      <c r="J209" s="76" t="s">
        <v>74</v>
      </c>
      <c r="K209" s="76"/>
      <c r="L209" s="76"/>
      <c r="M209" s="76"/>
      <c r="N209" s="76"/>
      <c r="O209" s="76"/>
      <c r="P209" s="77"/>
      <c r="Q209" s="78"/>
      <c r="R209" s="79"/>
      <c r="S209" s="79"/>
      <c r="T209" s="134">
        <f t="shared" si="58"/>
        <v>33.61126698</v>
      </c>
      <c r="U209" s="103">
        <f t="shared" si="59"/>
        <v>32.17126698</v>
      </c>
      <c r="V209" s="134">
        <f t="shared" si="60"/>
        <v>37.3577292</v>
      </c>
      <c r="W209" s="134">
        <f t="shared" si="61"/>
        <v>86.11676264</v>
      </c>
      <c r="X209" s="79"/>
      <c r="Y209" s="81"/>
      <c r="Z209" s="82">
        <v>1.0</v>
      </c>
      <c r="AA209" s="82">
        <v>1.0</v>
      </c>
      <c r="AB209" s="82">
        <v>3.0</v>
      </c>
      <c r="AC209" s="83">
        <v>2.0</v>
      </c>
      <c r="AD209" s="78"/>
    </row>
    <row r="210" ht="15.75" customHeight="1">
      <c r="A210" s="8" t="s">
        <v>58</v>
      </c>
      <c r="B210" s="9">
        <v>45031.0</v>
      </c>
      <c r="C210" s="10">
        <v>0.375</v>
      </c>
      <c r="D210" s="84">
        <v>0.5</v>
      </c>
      <c r="E210" s="85">
        <v>33.4</v>
      </c>
      <c r="F210" s="86">
        <v>24.2</v>
      </c>
      <c r="G210" s="86">
        <v>29.6</v>
      </c>
      <c r="H210" s="86">
        <v>26.8</v>
      </c>
      <c r="I210" s="86"/>
      <c r="J210" s="86" t="s">
        <v>79</v>
      </c>
      <c r="K210" s="86"/>
      <c r="L210" s="86">
        <v>20.25</v>
      </c>
      <c r="M210" s="86"/>
      <c r="N210" s="86">
        <v>98.66</v>
      </c>
      <c r="O210" s="86"/>
      <c r="P210" s="87"/>
      <c r="Q210" s="133">
        <f>E212</f>
        <v>34</v>
      </c>
      <c r="R210" s="134">
        <f>F210</f>
        <v>24.2</v>
      </c>
      <c r="S210" s="22">
        <f>(Q210+R210)/2</f>
        <v>29.1</v>
      </c>
      <c r="T210" s="134">
        <f t="shared" si="58"/>
        <v>35.23385461</v>
      </c>
      <c r="U210" s="103">
        <f t="shared" si="59"/>
        <v>32.99385461</v>
      </c>
      <c r="V210" s="134">
        <f t="shared" si="60"/>
        <v>41.46264535</v>
      </c>
      <c r="W210" s="134">
        <f t="shared" si="61"/>
        <v>79.57489043</v>
      </c>
      <c r="X210" s="135">
        <f>N208+L210-N210</f>
        <v>6.49</v>
      </c>
      <c r="Y210" s="91"/>
      <c r="Z210" s="92">
        <v>1.0</v>
      </c>
      <c r="AA210" s="92">
        <v>1.0</v>
      </c>
      <c r="AB210" s="92">
        <v>2.0</v>
      </c>
      <c r="AC210" s="93">
        <v>2.0</v>
      </c>
      <c r="AD210" s="88" t="s">
        <v>321</v>
      </c>
    </row>
    <row r="211" ht="15.75" customHeight="1">
      <c r="A211" s="4" t="s">
        <v>58</v>
      </c>
      <c r="B211" s="29">
        <v>45031.0</v>
      </c>
      <c r="C211" s="3">
        <v>0.625</v>
      </c>
      <c r="D211" s="74">
        <v>0.75</v>
      </c>
      <c r="E211" s="75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7"/>
      <c r="Q211" s="78"/>
      <c r="R211" s="79"/>
      <c r="S211" s="79"/>
      <c r="T211" s="145"/>
      <c r="U211" s="103"/>
      <c r="V211" s="145"/>
      <c r="W211" s="145" t="str">
        <f t="shared" si="61"/>
        <v/>
      </c>
      <c r="X211" s="80"/>
      <c r="Y211" s="81"/>
      <c r="Z211" s="82"/>
      <c r="AA211" s="82"/>
      <c r="AB211" s="82"/>
      <c r="AC211" s="83"/>
      <c r="AD211" s="78"/>
    </row>
    <row r="212" ht="15.75" customHeight="1">
      <c r="A212" s="8" t="s">
        <v>60</v>
      </c>
      <c r="B212" s="9">
        <v>45032.0</v>
      </c>
      <c r="C212" s="10">
        <v>0.375</v>
      </c>
      <c r="D212" s="84">
        <v>0.5</v>
      </c>
      <c r="E212" s="85">
        <v>34.0</v>
      </c>
      <c r="F212" s="86">
        <v>24.4</v>
      </c>
      <c r="G212" s="86">
        <v>27.2</v>
      </c>
      <c r="H212" s="86">
        <v>25.4</v>
      </c>
      <c r="I212" s="86"/>
      <c r="J212" s="86" t="s">
        <v>81</v>
      </c>
      <c r="K212" s="86"/>
      <c r="L212" s="86">
        <v>3.75</v>
      </c>
      <c r="N212" s="86">
        <v>98.76</v>
      </c>
      <c r="O212" s="86">
        <v>71.3</v>
      </c>
      <c r="P212" s="87"/>
      <c r="Q212" s="133">
        <f>E214</f>
        <v>34.2</v>
      </c>
      <c r="R212" s="134">
        <f>F212</f>
        <v>24.4</v>
      </c>
      <c r="S212" s="22">
        <f>(Q212+R212)/2</f>
        <v>29.3</v>
      </c>
      <c r="T212" s="134">
        <f>IF(H212="","",6.1078*(10^(((7.5*H212)/(237.3+H212)))))</f>
        <v>32.43744129</v>
      </c>
      <c r="U212" s="103">
        <f>IF(T212="","",T212-(0.8*(G212-H212)))</f>
        <v>30.99744129</v>
      </c>
      <c r="V212" s="134">
        <f>IF(G212="","",6.1078*(10^(((7.5*G212)/(237.3+G212)))))</f>
        <v>36.07043238</v>
      </c>
      <c r="W212" s="134">
        <f t="shared" si="61"/>
        <v>85.93587391</v>
      </c>
      <c r="X212" s="135">
        <f>N210+L212-N212</f>
        <v>3.65</v>
      </c>
      <c r="Y212" s="91"/>
      <c r="Z212" s="92">
        <v>1.0</v>
      </c>
      <c r="AA212" s="92">
        <v>1.0</v>
      </c>
      <c r="AB212" s="92">
        <v>1.0</v>
      </c>
      <c r="AC212" s="93">
        <v>3.0</v>
      </c>
      <c r="AD212" s="88" t="s">
        <v>321</v>
      </c>
    </row>
    <row r="213" ht="15.75" customHeight="1">
      <c r="A213" s="4" t="s">
        <v>60</v>
      </c>
      <c r="B213" s="29">
        <v>45032.0</v>
      </c>
      <c r="C213" s="3">
        <v>0.625</v>
      </c>
      <c r="D213" s="74">
        <v>0.75</v>
      </c>
      <c r="E213" s="75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7"/>
      <c r="Q213" s="78"/>
      <c r="R213" s="79"/>
      <c r="S213" s="79"/>
      <c r="T213" s="79"/>
      <c r="U213" s="103"/>
      <c r="V213" s="79"/>
      <c r="W213" s="79"/>
      <c r="X213" s="80"/>
      <c r="Y213" s="81"/>
      <c r="Z213" s="82"/>
      <c r="AA213" s="82"/>
      <c r="AB213" s="82"/>
      <c r="AC213" s="83"/>
      <c r="AD213" s="78"/>
    </row>
    <row r="214" ht="15.75" customHeight="1">
      <c r="A214" s="8" t="s">
        <v>64</v>
      </c>
      <c r="B214" s="9">
        <v>45033.0</v>
      </c>
      <c r="C214" s="10">
        <v>0.375</v>
      </c>
      <c r="D214" s="84">
        <v>0.5</v>
      </c>
      <c r="E214" s="85">
        <v>34.2</v>
      </c>
      <c r="F214" s="86">
        <v>24.0</v>
      </c>
      <c r="G214" s="86">
        <v>28.2</v>
      </c>
      <c r="H214" s="86">
        <v>26.2</v>
      </c>
      <c r="I214" s="86"/>
      <c r="J214" s="86" t="s">
        <v>81</v>
      </c>
      <c r="K214" s="86"/>
      <c r="L214" s="86">
        <v>4.0</v>
      </c>
      <c r="M214" s="86"/>
      <c r="N214" s="86">
        <v>73.82</v>
      </c>
      <c r="O214" s="86"/>
      <c r="P214" s="87"/>
      <c r="Q214" s="133">
        <f>E216</f>
        <v>32.8</v>
      </c>
      <c r="R214" s="134">
        <f>F214</f>
        <v>24</v>
      </c>
      <c r="S214" s="22">
        <f>(Q214+R214)/2</f>
        <v>28.4</v>
      </c>
      <c r="T214" s="134">
        <f t="shared" ref="T214:T224" si="62">IF(H214="","",6.1078*(10^(((7.5*H214)/(237.3+H214)))))</f>
        <v>34.01068335</v>
      </c>
      <c r="U214" s="103">
        <f t="shared" ref="U214:U224" si="63">IF(T214="","",T214-(0.8*(G214-H214)))</f>
        <v>32.41068335</v>
      </c>
      <c r="V214" s="134">
        <f t="shared" ref="V214:V224" si="64">IF(G214="","",6.1078*(10^(((7.5*G214)/(237.3+G214)))))</f>
        <v>38.23798312</v>
      </c>
      <c r="W214" s="134">
        <f t="shared" ref="W214:W226" si="65">IF(V214="","",(U214/V214)*100)</f>
        <v>84.76044159</v>
      </c>
      <c r="X214" s="135">
        <f>O212+L214-N214</f>
        <v>1.48</v>
      </c>
      <c r="Y214" s="91"/>
      <c r="Z214" s="92">
        <v>1.0</v>
      </c>
      <c r="AA214" s="92">
        <v>1.0</v>
      </c>
      <c r="AB214" s="92">
        <v>1.0</v>
      </c>
      <c r="AC214" s="93">
        <v>2.0</v>
      </c>
      <c r="AD214" s="88" t="s">
        <v>330</v>
      </c>
    </row>
    <row r="215" ht="15.75" customHeight="1">
      <c r="A215" s="4" t="s">
        <v>64</v>
      </c>
      <c r="B215" s="29">
        <v>45033.0</v>
      </c>
      <c r="C215" s="3">
        <v>0.625</v>
      </c>
      <c r="D215" s="74">
        <v>0.75</v>
      </c>
      <c r="E215" s="75">
        <v>32.6</v>
      </c>
      <c r="F215" s="76"/>
      <c r="G215" s="76">
        <v>31.6</v>
      </c>
      <c r="H215" s="76">
        <v>27.4</v>
      </c>
      <c r="I215" s="76"/>
      <c r="J215" s="76" t="s">
        <v>81</v>
      </c>
      <c r="K215" s="76"/>
      <c r="L215" s="76"/>
      <c r="M215" s="76"/>
      <c r="N215" s="76"/>
      <c r="O215" s="76"/>
      <c r="P215" s="77"/>
      <c r="Q215" s="78"/>
      <c r="R215" s="79"/>
      <c r="S215" s="79"/>
      <c r="T215" s="134">
        <f t="shared" si="62"/>
        <v>36.49517019</v>
      </c>
      <c r="U215" s="103">
        <f t="shared" si="63"/>
        <v>33.13517019</v>
      </c>
      <c r="V215" s="134">
        <f t="shared" si="64"/>
        <v>46.47863297</v>
      </c>
      <c r="W215" s="134">
        <f t="shared" si="65"/>
        <v>71.29118923</v>
      </c>
      <c r="X215" s="80"/>
      <c r="Y215" s="81"/>
      <c r="Z215" s="82">
        <v>1.0</v>
      </c>
      <c r="AA215" s="82">
        <v>1.0</v>
      </c>
      <c r="AB215" s="82">
        <v>2.0</v>
      </c>
      <c r="AC215" s="83">
        <v>2.0</v>
      </c>
      <c r="AD215" s="78" t="s">
        <v>353</v>
      </c>
    </row>
    <row r="216" ht="15.75" customHeight="1">
      <c r="A216" s="8" t="s">
        <v>68</v>
      </c>
      <c r="B216" s="9">
        <v>45034.0</v>
      </c>
      <c r="C216" s="10">
        <v>0.375</v>
      </c>
      <c r="D216" s="84">
        <v>0.5</v>
      </c>
      <c r="E216" s="85">
        <v>32.8</v>
      </c>
      <c r="F216" s="86">
        <v>25.0</v>
      </c>
      <c r="G216" s="86">
        <v>28.4</v>
      </c>
      <c r="H216" s="86">
        <v>26.2</v>
      </c>
      <c r="I216" s="86"/>
      <c r="J216" s="86" t="s">
        <v>79</v>
      </c>
      <c r="K216" s="86"/>
      <c r="L216" s="86">
        <v>0.25</v>
      </c>
      <c r="M216" s="86"/>
      <c r="N216" s="86">
        <v>72.8</v>
      </c>
      <c r="O216" s="86"/>
      <c r="P216" s="87"/>
      <c r="Q216" s="133">
        <f>E218</f>
        <v>31.6</v>
      </c>
      <c r="R216" s="134">
        <f>F216</f>
        <v>25</v>
      </c>
      <c r="S216" s="22">
        <f>(Q216+R216)/2</f>
        <v>28.3</v>
      </c>
      <c r="T216" s="134">
        <f t="shared" si="62"/>
        <v>34.01068335</v>
      </c>
      <c r="U216" s="103">
        <f t="shared" si="63"/>
        <v>32.25068335</v>
      </c>
      <c r="V216" s="134">
        <f t="shared" si="64"/>
        <v>38.68484051</v>
      </c>
      <c r="W216" s="134">
        <f t="shared" si="65"/>
        <v>83.36775575</v>
      </c>
      <c r="X216" s="135">
        <f>N214+L216-N216</f>
        <v>1.27</v>
      </c>
      <c r="Y216" s="91"/>
      <c r="Z216" s="92">
        <v>1.0</v>
      </c>
      <c r="AA216" s="92">
        <v>1.0</v>
      </c>
      <c r="AB216" s="92">
        <v>1.0</v>
      </c>
      <c r="AC216" s="93">
        <v>3.0</v>
      </c>
      <c r="AD216" s="88" t="s">
        <v>418</v>
      </c>
    </row>
    <row r="217" ht="15.75" customHeight="1">
      <c r="A217" s="4" t="s">
        <v>68</v>
      </c>
      <c r="B217" s="29">
        <v>45034.0</v>
      </c>
      <c r="C217" s="3">
        <v>0.625</v>
      </c>
      <c r="D217" s="74">
        <v>0.75</v>
      </c>
      <c r="E217" s="75">
        <v>31.6</v>
      </c>
      <c r="F217" s="76"/>
      <c r="G217" s="76">
        <v>26.6</v>
      </c>
      <c r="H217" s="76">
        <v>25.2</v>
      </c>
      <c r="I217" s="76"/>
      <c r="J217" s="76" t="s">
        <v>74</v>
      </c>
      <c r="K217" s="76"/>
      <c r="L217" s="76"/>
      <c r="M217" s="76"/>
      <c r="N217" s="76"/>
      <c r="O217" s="76"/>
      <c r="P217" s="77"/>
      <c r="Q217" s="78"/>
      <c r="R217" s="79"/>
      <c r="S217" s="79"/>
      <c r="T217" s="134">
        <f t="shared" si="62"/>
        <v>32.05419006</v>
      </c>
      <c r="U217" s="103">
        <f t="shared" si="63"/>
        <v>30.93419006</v>
      </c>
      <c r="V217" s="134">
        <f t="shared" si="64"/>
        <v>34.82194116</v>
      </c>
      <c r="W217" s="134">
        <f t="shared" si="65"/>
        <v>88.83534066</v>
      </c>
      <c r="X217" s="80"/>
      <c r="Y217" s="81"/>
      <c r="Z217" s="82">
        <v>3.0</v>
      </c>
      <c r="AA217" s="82">
        <v>2.0</v>
      </c>
      <c r="AB217" s="82">
        <v>1.0</v>
      </c>
      <c r="AC217" s="83">
        <v>3.0</v>
      </c>
      <c r="AD217" s="78" t="s">
        <v>350</v>
      </c>
    </row>
    <row r="218" ht="15.75" customHeight="1">
      <c r="A218" s="8" t="s">
        <v>38</v>
      </c>
      <c r="B218" s="9">
        <v>45035.0</v>
      </c>
      <c r="C218" s="10">
        <v>0.375</v>
      </c>
      <c r="D218" s="84">
        <v>0.5</v>
      </c>
      <c r="E218" s="85">
        <v>31.6</v>
      </c>
      <c r="F218" s="86">
        <v>24.6</v>
      </c>
      <c r="G218" s="86">
        <v>27.4</v>
      </c>
      <c r="H218" s="86">
        <v>25.6</v>
      </c>
      <c r="I218" s="86"/>
      <c r="J218" s="86" t="s">
        <v>79</v>
      </c>
      <c r="K218" s="86"/>
      <c r="L218" s="86">
        <v>30.75</v>
      </c>
      <c r="M218" s="86"/>
      <c r="N218" s="86">
        <v>97.78</v>
      </c>
      <c r="O218" s="86">
        <v>79.86</v>
      </c>
      <c r="P218" s="87"/>
      <c r="Q218" s="133">
        <f>E220</f>
        <v>34.6</v>
      </c>
      <c r="R218" s="134">
        <f>F218</f>
        <v>24.6</v>
      </c>
      <c r="S218" s="22">
        <f>(Q218+R218)/2</f>
        <v>29.6</v>
      </c>
      <c r="T218" s="134">
        <f t="shared" si="62"/>
        <v>32.82468122</v>
      </c>
      <c r="U218" s="103">
        <f t="shared" si="63"/>
        <v>31.38468122</v>
      </c>
      <c r="V218" s="134">
        <f t="shared" si="64"/>
        <v>36.49517019</v>
      </c>
      <c r="W218" s="134">
        <f t="shared" si="65"/>
        <v>85.9968074</v>
      </c>
      <c r="X218" s="135">
        <f>N216+L218-N218</f>
        <v>5.77</v>
      </c>
      <c r="Y218" s="91"/>
      <c r="Z218" s="92">
        <v>1.0</v>
      </c>
      <c r="AA218" s="92">
        <v>1.0</v>
      </c>
      <c r="AB218" s="92">
        <v>2.0</v>
      </c>
      <c r="AC218" s="93">
        <v>2.0</v>
      </c>
      <c r="AD218" s="88" t="s">
        <v>289</v>
      </c>
    </row>
    <row r="219" ht="15.75" customHeight="1">
      <c r="A219" s="4" t="s">
        <v>38</v>
      </c>
      <c r="B219" s="29">
        <v>45035.0</v>
      </c>
      <c r="C219" s="3">
        <v>0.625</v>
      </c>
      <c r="D219" s="74">
        <v>0.75</v>
      </c>
      <c r="E219" s="75">
        <v>33.4</v>
      </c>
      <c r="F219" s="76"/>
      <c r="G219" s="76">
        <v>32.4</v>
      </c>
      <c r="H219" s="76">
        <v>27.0</v>
      </c>
      <c r="I219" s="76"/>
      <c r="J219" s="195" t="s">
        <v>79</v>
      </c>
      <c r="K219" s="76"/>
      <c r="L219" s="76"/>
      <c r="M219" s="76"/>
      <c r="N219" s="76"/>
      <c r="O219" s="76"/>
      <c r="P219" s="77"/>
      <c r="Q219" s="78"/>
      <c r="R219" s="79"/>
      <c r="S219" s="79"/>
      <c r="T219" s="134">
        <f t="shared" si="62"/>
        <v>35.65000614</v>
      </c>
      <c r="U219" s="103">
        <f t="shared" si="63"/>
        <v>31.33000614</v>
      </c>
      <c r="V219" s="134">
        <f t="shared" si="64"/>
        <v>48.62794535</v>
      </c>
      <c r="W219" s="134">
        <f t="shared" si="65"/>
        <v>64.42798665</v>
      </c>
      <c r="X219" s="80"/>
      <c r="Y219" s="81"/>
      <c r="Z219" s="82">
        <v>1.0</v>
      </c>
      <c r="AA219" s="82">
        <v>1.0</v>
      </c>
      <c r="AB219" s="82">
        <v>3.0</v>
      </c>
      <c r="AC219" s="83">
        <v>2.0</v>
      </c>
      <c r="AD219" s="78" t="s">
        <v>320</v>
      </c>
    </row>
    <row r="220" ht="15.75" customHeight="1">
      <c r="A220" s="8" t="s">
        <v>48</v>
      </c>
      <c r="B220" s="9">
        <v>45036.0</v>
      </c>
      <c r="C220" s="10">
        <v>0.375</v>
      </c>
      <c r="D220" s="84">
        <v>0.5</v>
      </c>
      <c r="E220" s="85">
        <v>34.6</v>
      </c>
      <c r="F220" s="86">
        <v>24.4</v>
      </c>
      <c r="G220" s="86">
        <v>30.2</v>
      </c>
      <c r="H220" s="86">
        <v>27.0</v>
      </c>
      <c r="I220" s="86"/>
      <c r="J220" s="86" t="s">
        <v>81</v>
      </c>
      <c r="K220" s="86"/>
      <c r="L220" s="86">
        <v>1.75</v>
      </c>
      <c r="M220" s="86"/>
      <c r="N220" s="86">
        <v>77.64</v>
      </c>
      <c r="O220" s="86"/>
      <c r="P220" s="87"/>
      <c r="Q220" s="133">
        <f>E222</f>
        <v>32.8</v>
      </c>
      <c r="R220" s="134">
        <f>F220</f>
        <v>24.4</v>
      </c>
      <c r="S220" s="22">
        <f>(Q220+R220)/2</f>
        <v>28.6</v>
      </c>
      <c r="T220" s="134">
        <f t="shared" si="62"/>
        <v>35.65000614</v>
      </c>
      <c r="U220" s="103">
        <f t="shared" si="63"/>
        <v>33.09000614</v>
      </c>
      <c r="V220" s="134">
        <f t="shared" si="64"/>
        <v>42.91546075</v>
      </c>
      <c r="W220" s="134">
        <f t="shared" si="65"/>
        <v>77.1050935</v>
      </c>
      <c r="X220" s="135">
        <f>O218+L220-N220</f>
        <v>3.97</v>
      </c>
      <c r="Y220" s="91"/>
      <c r="Z220" s="92">
        <v>1.0</v>
      </c>
      <c r="AA220" s="92">
        <v>1.0</v>
      </c>
      <c r="AB220" s="92">
        <v>3.0</v>
      </c>
      <c r="AC220" s="93">
        <v>2.0</v>
      </c>
      <c r="AD220" s="88" t="s">
        <v>313</v>
      </c>
    </row>
    <row r="221" ht="15.75" customHeight="1">
      <c r="A221" s="4" t="s">
        <v>48</v>
      </c>
      <c r="B221" s="29">
        <v>45036.0</v>
      </c>
      <c r="C221" s="3">
        <v>0.625</v>
      </c>
      <c r="D221" s="74">
        <v>0.75</v>
      </c>
      <c r="E221" s="75">
        <v>32.8</v>
      </c>
      <c r="F221" s="76"/>
      <c r="G221" s="76">
        <v>27.2</v>
      </c>
      <c r="H221" s="76">
        <v>25.4</v>
      </c>
      <c r="I221" s="76"/>
      <c r="J221" s="76" t="s">
        <v>81</v>
      </c>
      <c r="K221" s="76"/>
      <c r="L221" s="76"/>
      <c r="M221" s="76"/>
      <c r="N221" s="76"/>
      <c r="O221" s="76"/>
      <c r="P221" s="77"/>
      <c r="Q221" s="78"/>
      <c r="R221" s="79"/>
      <c r="S221" s="79"/>
      <c r="T221" s="134">
        <f t="shared" si="62"/>
        <v>32.43744129</v>
      </c>
      <c r="U221" s="103">
        <f t="shared" si="63"/>
        <v>30.99744129</v>
      </c>
      <c r="V221" s="134">
        <f t="shared" si="64"/>
        <v>36.07043238</v>
      </c>
      <c r="W221" s="134">
        <f t="shared" si="65"/>
        <v>85.93587391</v>
      </c>
      <c r="X221" s="80"/>
      <c r="Y221" s="81"/>
      <c r="Z221" s="82">
        <v>1.0</v>
      </c>
      <c r="AA221" s="82">
        <v>1.0</v>
      </c>
      <c r="AB221" s="82">
        <v>3.0</v>
      </c>
      <c r="AC221" s="83">
        <v>2.0</v>
      </c>
      <c r="AD221" s="78" t="s">
        <v>316</v>
      </c>
    </row>
    <row r="222" ht="15.75" customHeight="1">
      <c r="A222" s="8" t="s">
        <v>53</v>
      </c>
      <c r="B222" s="9">
        <v>45037.0</v>
      </c>
      <c r="C222" s="10">
        <v>0.375</v>
      </c>
      <c r="D222" s="84">
        <v>0.5</v>
      </c>
      <c r="E222" s="85">
        <v>32.8</v>
      </c>
      <c r="F222" s="86">
        <v>24.6</v>
      </c>
      <c r="G222" s="86">
        <v>28.6</v>
      </c>
      <c r="H222" s="86">
        <v>26.4</v>
      </c>
      <c r="I222" s="86"/>
      <c r="J222" s="86" t="s">
        <v>81</v>
      </c>
      <c r="K222" s="86"/>
      <c r="L222" s="86">
        <v>2.5</v>
      </c>
      <c r="M222" s="86"/>
      <c r="N222" s="86">
        <v>76.4</v>
      </c>
      <c r="O222" s="86"/>
      <c r="P222" s="87"/>
      <c r="Q222" s="133">
        <f>E224</f>
        <v>34.4</v>
      </c>
      <c r="R222" s="134">
        <f>F222</f>
        <v>24.6</v>
      </c>
      <c r="S222" s="22">
        <f>(Q222+R222)/2</f>
        <v>29.5</v>
      </c>
      <c r="T222" s="134">
        <f t="shared" si="62"/>
        <v>34.41422945</v>
      </c>
      <c r="U222" s="103">
        <f t="shared" si="63"/>
        <v>32.65422945</v>
      </c>
      <c r="V222" s="134">
        <f t="shared" si="64"/>
        <v>39.13623594</v>
      </c>
      <c r="W222" s="134">
        <f t="shared" si="65"/>
        <v>83.43732775</v>
      </c>
      <c r="X222" s="135">
        <f>N220+L222-N222</f>
        <v>3.74</v>
      </c>
      <c r="Y222" s="91"/>
      <c r="Z222" s="92">
        <v>1.0</v>
      </c>
      <c r="AA222" s="92">
        <v>1.0</v>
      </c>
      <c r="AB222" s="92">
        <v>2.0</v>
      </c>
      <c r="AC222" s="93">
        <v>2.0</v>
      </c>
      <c r="AD222" s="88" t="s">
        <v>289</v>
      </c>
    </row>
    <row r="223" ht="15.75" customHeight="1">
      <c r="A223" s="4" t="s">
        <v>53</v>
      </c>
      <c r="B223" s="29">
        <v>45037.0</v>
      </c>
      <c r="C223" s="3">
        <v>0.625</v>
      </c>
      <c r="D223" s="74">
        <v>0.75</v>
      </c>
      <c r="E223" s="75">
        <v>33.2</v>
      </c>
      <c r="F223" s="76"/>
      <c r="G223" s="76">
        <v>32.8</v>
      </c>
      <c r="H223" s="76">
        <v>26.8</v>
      </c>
      <c r="I223" s="76"/>
      <c r="J223" s="76" t="s">
        <v>81</v>
      </c>
      <c r="K223" s="76"/>
      <c r="L223" s="76"/>
      <c r="M223" s="76"/>
      <c r="N223" s="76"/>
      <c r="O223" s="76"/>
      <c r="P223" s="77"/>
      <c r="Q223" s="78"/>
      <c r="R223" s="79"/>
      <c r="S223" s="79"/>
      <c r="T223" s="134">
        <f t="shared" si="62"/>
        <v>35.23385461</v>
      </c>
      <c r="U223" s="103">
        <f t="shared" si="63"/>
        <v>30.43385461</v>
      </c>
      <c r="V223" s="134">
        <f t="shared" si="64"/>
        <v>49.73459608</v>
      </c>
      <c r="W223" s="134">
        <f t="shared" si="65"/>
        <v>61.19252393</v>
      </c>
      <c r="X223" s="80"/>
      <c r="Y223" s="81"/>
      <c r="Z223" s="82">
        <v>1.0</v>
      </c>
      <c r="AA223" s="82">
        <v>1.0</v>
      </c>
      <c r="AB223" s="82">
        <v>2.0</v>
      </c>
      <c r="AC223" s="83">
        <v>2.0</v>
      </c>
      <c r="AD223" s="78" t="s">
        <v>321</v>
      </c>
    </row>
    <row r="224" ht="15.75" customHeight="1">
      <c r="A224" s="8" t="s">
        <v>58</v>
      </c>
      <c r="B224" s="9">
        <v>45038.0</v>
      </c>
      <c r="C224" s="10">
        <v>0.375</v>
      </c>
      <c r="D224" s="84">
        <v>0.5</v>
      </c>
      <c r="E224" s="85">
        <v>34.4</v>
      </c>
      <c r="F224" s="86">
        <v>24.2</v>
      </c>
      <c r="G224" s="86">
        <v>32.4</v>
      </c>
      <c r="H224" s="86">
        <v>27.2</v>
      </c>
      <c r="I224" s="86"/>
      <c r="J224" s="86" t="s">
        <v>81</v>
      </c>
      <c r="K224" s="86"/>
      <c r="L224" s="86">
        <v>3.25</v>
      </c>
      <c r="M224" s="86"/>
      <c r="N224" s="86">
        <v>73.26</v>
      </c>
      <c r="O224" s="86"/>
      <c r="P224" s="87"/>
      <c r="Q224" s="133">
        <f>E226</f>
        <v>34</v>
      </c>
      <c r="R224" s="134">
        <f>F224</f>
        <v>24.2</v>
      </c>
      <c r="S224" s="22">
        <f>(Q224+R224)/2</f>
        <v>29.1</v>
      </c>
      <c r="T224" s="134">
        <f t="shared" si="62"/>
        <v>36.07043238</v>
      </c>
      <c r="U224" s="103">
        <f t="shared" si="63"/>
        <v>31.91043238</v>
      </c>
      <c r="V224" s="134">
        <f t="shared" si="64"/>
        <v>48.62794535</v>
      </c>
      <c r="W224" s="134">
        <f t="shared" si="65"/>
        <v>65.62159299</v>
      </c>
      <c r="X224" s="135">
        <f>N222+L224-N224</f>
        <v>6.39</v>
      </c>
      <c r="Y224" s="91"/>
      <c r="Z224" s="92">
        <v>1.0</v>
      </c>
      <c r="AA224" s="92">
        <v>1.0</v>
      </c>
      <c r="AB224" s="92">
        <v>1.0</v>
      </c>
      <c r="AC224" s="93">
        <v>2.0</v>
      </c>
      <c r="AD224" s="88" t="s">
        <v>321</v>
      </c>
    </row>
    <row r="225" ht="15.75" customHeight="1">
      <c r="A225" s="4" t="s">
        <v>58</v>
      </c>
      <c r="B225" s="29">
        <v>45038.0</v>
      </c>
      <c r="C225" s="3">
        <v>0.625</v>
      </c>
      <c r="D225" s="74">
        <v>0.75</v>
      </c>
      <c r="E225" s="75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7"/>
      <c r="Q225" s="78"/>
      <c r="R225" s="79"/>
      <c r="S225" s="79"/>
      <c r="T225" s="145"/>
      <c r="U225" s="103"/>
      <c r="V225" s="145"/>
      <c r="W225" s="145" t="str">
        <f t="shared" si="65"/>
        <v/>
      </c>
      <c r="X225" s="80"/>
      <c r="Y225" s="81"/>
      <c r="Z225" s="82"/>
      <c r="AA225" s="82"/>
      <c r="AB225" s="82"/>
      <c r="AC225" s="83"/>
      <c r="AD225" s="78"/>
    </row>
    <row r="226" ht="15.75" customHeight="1">
      <c r="A226" s="8" t="s">
        <v>60</v>
      </c>
      <c r="B226" s="9">
        <v>45039.0</v>
      </c>
      <c r="C226" s="10">
        <v>0.375</v>
      </c>
      <c r="D226" s="84">
        <v>0.5</v>
      </c>
      <c r="E226" s="85">
        <v>34.0</v>
      </c>
      <c r="F226" s="86">
        <v>24.0</v>
      </c>
      <c r="G226" s="86">
        <v>29.4</v>
      </c>
      <c r="H226" s="86">
        <v>27.0</v>
      </c>
      <c r="I226" s="86"/>
      <c r="J226" s="86" t="s">
        <v>81</v>
      </c>
      <c r="K226" s="86"/>
      <c r="L226" s="86">
        <v>9.25</v>
      </c>
      <c r="M226" s="86"/>
      <c r="N226" s="86">
        <v>76.88</v>
      </c>
      <c r="O226" s="86"/>
      <c r="P226" s="87"/>
      <c r="Q226" s="133">
        <f>E228</f>
        <v>34.2</v>
      </c>
      <c r="R226" s="134">
        <f>F226</f>
        <v>24</v>
      </c>
      <c r="S226" s="22">
        <f>(Q226+R226)/2</f>
        <v>29.1</v>
      </c>
      <c r="T226" s="134">
        <f>IF(H226="","",6.1078*(10^(((7.5*H226)/(237.3+H226)))))</f>
        <v>35.65000614</v>
      </c>
      <c r="U226" s="103">
        <f>IF(T226="","",T226-(0.8*(G226-H226)))</f>
        <v>33.73000614</v>
      </c>
      <c r="V226" s="134">
        <f>IF(G226="","",6.1078*(10^(((7.5*G226)/(237.3+G226)))))</f>
        <v>40.98797486</v>
      </c>
      <c r="W226" s="134">
        <f t="shared" si="65"/>
        <v>82.29244371</v>
      </c>
      <c r="X226" s="135">
        <f>N224+L226-N226</f>
        <v>5.63</v>
      </c>
      <c r="Y226" s="91"/>
      <c r="Z226" s="92">
        <v>1.0</v>
      </c>
      <c r="AA226" s="92">
        <v>1.0</v>
      </c>
      <c r="AB226" s="92">
        <v>1.0</v>
      </c>
      <c r="AC226" s="93">
        <v>2.0</v>
      </c>
      <c r="AD226" s="88" t="s">
        <v>321</v>
      </c>
    </row>
    <row r="227" ht="15.75" customHeight="1">
      <c r="A227" s="4" t="s">
        <v>60</v>
      </c>
      <c r="B227" s="29">
        <v>45039.0</v>
      </c>
      <c r="C227" s="3">
        <v>0.625</v>
      </c>
      <c r="D227" s="74">
        <v>0.75</v>
      </c>
      <c r="E227" s="75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7"/>
      <c r="Q227" s="78"/>
      <c r="R227" s="79"/>
      <c r="S227" s="79"/>
      <c r="T227" s="79"/>
      <c r="U227" s="103"/>
      <c r="V227" s="79"/>
      <c r="W227" s="79"/>
      <c r="X227" s="80"/>
      <c r="Y227" s="81"/>
      <c r="Z227" s="82"/>
      <c r="AA227" s="82"/>
      <c r="AB227" s="82"/>
      <c r="AC227" s="83"/>
      <c r="AD227" s="78"/>
    </row>
    <row r="228" ht="15.75" customHeight="1">
      <c r="A228" s="8" t="s">
        <v>64</v>
      </c>
      <c r="B228" s="9">
        <v>45040.0</v>
      </c>
      <c r="C228" s="10">
        <v>0.375</v>
      </c>
      <c r="D228" s="84">
        <v>0.5</v>
      </c>
      <c r="E228" s="85">
        <v>34.2</v>
      </c>
      <c r="F228" s="86">
        <v>23.8</v>
      </c>
      <c r="G228" s="86">
        <v>29.2</v>
      </c>
      <c r="H228" s="86">
        <v>28.0</v>
      </c>
      <c r="I228" s="86"/>
      <c r="J228" s="86" t="s">
        <v>81</v>
      </c>
      <c r="K228" s="86"/>
      <c r="L228" s="86">
        <v>0.0</v>
      </c>
      <c r="M228" s="86"/>
      <c r="N228" s="86">
        <v>72.18</v>
      </c>
      <c r="O228" s="86"/>
      <c r="P228" s="87"/>
      <c r="Q228" s="133">
        <f>E230</f>
        <v>32.2</v>
      </c>
      <c r="R228" s="134">
        <f>F228</f>
        <v>23.8</v>
      </c>
      <c r="S228" s="22">
        <f>(Q228+R228)/2</f>
        <v>28</v>
      </c>
      <c r="T228" s="134">
        <f t="shared" ref="T228:T238" si="66">IF(H228="","",6.1078*(10^(((7.5*H228)/(237.3+H228)))))</f>
        <v>37.79562539</v>
      </c>
      <c r="U228" s="103">
        <f t="shared" ref="U228:U236" si="67">IF(T228="","",T228-(0.8*(G228-H228)))</f>
        <v>36.83562539</v>
      </c>
      <c r="V228" s="134">
        <f t="shared" ref="V228:V236" si="68">IF(G228="","",6.1078*(10^(((7.5*G228)/(237.3+G228)))))</f>
        <v>40.51803823</v>
      </c>
      <c r="W228" s="134">
        <f t="shared" ref="W228:W240" si="69">IF(V228="","",(U228/V228)*100)</f>
        <v>90.91167046</v>
      </c>
      <c r="X228" s="135">
        <f>N226+L228-N228</f>
        <v>4.7</v>
      </c>
      <c r="Y228" s="91"/>
      <c r="Z228" s="92">
        <v>1.0</v>
      </c>
      <c r="AA228" s="92">
        <v>1.0</v>
      </c>
      <c r="AB228" s="92">
        <v>2.0</v>
      </c>
      <c r="AC228" s="93">
        <v>2.0</v>
      </c>
      <c r="AD228" s="88" t="s">
        <v>330</v>
      </c>
    </row>
    <row r="229" ht="15.75" customHeight="1">
      <c r="A229" s="4" t="s">
        <v>64</v>
      </c>
      <c r="B229" s="29">
        <v>45040.0</v>
      </c>
      <c r="C229" s="3">
        <v>0.625</v>
      </c>
      <c r="D229" s="74">
        <v>0.75</v>
      </c>
      <c r="E229" s="75">
        <v>32.0</v>
      </c>
      <c r="F229" s="76"/>
      <c r="G229" s="76">
        <v>31.0</v>
      </c>
      <c r="H229" s="76">
        <v>30.4</v>
      </c>
      <c r="I229" s="76"/>
      <c r="J229" s="76" t="s">
        <v>74</v>
      </c>
      <c r="K229" s="76"/>
      <c r="L229" s="76"/>
      <c r="M229" s="76"/>
      <c r="N229" s="76"/>
      <c r="O229" s="76"/>
      <c r="P229" s="77"/>
      <c r="Q229" s="78"/>
      <c r="R229" s="79"/>
      <c r="S229" s="79"/>
      <c r="T229" s="134">
        <f t="shared" si="66"/>
        <v>43.4094688</v>
      </c>
      <c r="U229" s="103">
        <f t="shared" si="67"/>
        <v>42.9294688</v>
      </c>
      <c r="V229" s="134">
        <f t="shared" si="68"/>
        <v>44.9212759</v>
      </c>
      <c r="W229" s="134">
        <f t="shared" si="69"/>
        <v>95.56600506</v>
      </c>
      <c r="X229" s="80"/>
      <c r="Y229" s="81"/>
      <c r="Z229" s="82">
        <v>1.0</v>
      </c>
      <c r="AA229" s="82">
        <v>1.0</v>
      </c>
      <c r="AB229" s="82">
        <v>1.0</v>
      </c>
      <c r="AC229" s="83">
        <v>2.0</v>
      </c>
      <c r="AD229" s="78" t="s">
        <v>423</v>
      </c>
    </row>
    <row r="230" ht="15.75" customHeight="1">
      <c r="A230" s="8" t="s">
        <v>68</v>
      </c>
      <c r="B230" s="9">
        <v>45041.0</v>
      </c>
      <c r="C230" s="10">
        <v>0.375</v>
      </c>
      <c r="D230" s="84">
        <v>0.5</v>
      </c>
      <c r="E230" s="85">
        <v>32.2</v>
      </c>
      <c r="F230" s="86">
        <v>23.8</v>
      </c>
      <c r="G230" s="86">
        <v>28.2</v>
      </c>
      <c r="H230" s="86">
        <v>26.8</v>
      </c>
      <c r="I230" s="86"/>
      <c r="J230" s="86" t="s">
        <v>81</v>
      </c>
      <c r="K230" s="86"/>
      <c r="L230" s="86">
        <v>0.0</v>
      </c>
      <c r="M230" s="86"/>
      <c r="N230" s="86">
        <v>67.62</v>
      </c>
      <c r="O230" s="86"/>
      <c r="P230" s="87"/>
      <c r="Q230" s="133">
        <f>E232</f>
        <v>33</v>
      </c>
      <c r="R230" s="134">
        <f>F230</f>
        <v>23.8</v>
      </c>
      <c r="S230" s="22">
        <f>(Q230+R230)/2</f>
        <v>28.4</v>
      </c>
      <c r="T230" s="134">
        <f t="shared" si="66"/>
        <v>35.23385461</v>
      </c>
      <c r="U230" s="103">
        <f t="shared" si="67"/>
        <v>34.11385461</v>
      </c>
      <c r="V230" s="134">
        <f t="shared" si="68"/>
        <v>38.23798312</v>
      </c>
      <c r="W230" s="134">
        <f t="shared" si="69"/>
        <v>89.21457625</v>
      </c>
      <c r="X230" s="135">
        <f>N228+L230-N230</f>
        <v>4.56</v>
      </c>
      <c r="Y230" s="91"/>
      <c r="Z230" s="92">
        <v>1.0</v>
      </c>
      <c r="AA230" s="92">
        <v>1.0</v>
      </c>
      <c r="AB230" s="92">
        <v>1.0</v>
      </c>
      <c r="AC230" s="93">
        <v>2.0</v>
      </c>
      <c r="AD230" s="88" t="s">
        <v>337</v>
      </c>
    </row>
    <row r="231" ht="15.75" customHeight="1">
      <c r="A231" s="4" t="s">
        <v>68</v>
      </c>
      <c r="B231" s="29">
        <v>45041.0</v>
      </c>
      <c r="C231" s="3">
        <v>0.625</v>
      </c>
      <c r="D231" s="74">
        <v>0.75</v>
      </c>
      <c r="E231" s="75">
        <v>32.8</v>
      </c>
      <c r="F231" s="76"/>
      <c r="G231" s="76">
        <v>29.6</v>
      </c>
      <c r="H231" s="76">
        <v>26.4</v>
      </c>
      <c r="I231" s="76"/>
      <c r="J231" s="76" t="s">
        <v>81</v>
      </c>
      <c r="K231" s="76"/>
      <c r="L231" s="76"/>
      <c r="M231" s="76"/>
      <c r="N231" s="76"/>
      <c r="O231" s="76"/>
      <c r="P231" s="77"/>
      <c r="Q231" s="78"/>
      <c r="R231" s="79"/>
      <c r="S231" s="79"/>
      <c r="T231" s="134">
        <f t="shared" si="66"/>
        <v>34.41422945</v>
      </c>
      <c r="U231" s="103">
        <f t="shared" si="67"/>
        <v>31.85422945</v>
      </c>
      <c r="V231" s="134">
        <f t="shared" si="68"/>
        <v>41.46264535</v>
      </c>
      <c r="W231" s="134">
        <f t="shared" si="69"/>
        <v>76.82633171</v>
      </c>
      <c r="X231" s="80"/>
      <c r="Y231" s="81"/>
      <c r="Z231" s="82">
        <v>1.0</v>
      </c>
      <c r="AA231" s="82">
        <v>1.0</v>
      </c>
      <c r="AB231" s="82">
        <v>1.0</v>
      </c>
      <c r="AC231" s="83">
        <v>2.0</v>
      </c>
      <c r="AD231" s="78" t="s">
        <v>350</v>
      </c>
    </row>
    <row r="232" ht="15.75" customHeight="1">
      <c r="A232" s="8" t="s">
        <v>38</v>
      </c>
      <c r="B232" s="9">
        <v>45042.0</v>
      </c>
      <c r="C232" s="10">
        <v>0.375</v>
      </c>
      <c r="D232" s="84">
        <v>0.5</v>
      </c>
      <c r="E232" s="85">
        <v>33.0</v>
      </c>
      <c r="F232" s="86">
        <v>23.8</v>
      </c>
      <c r="G232" s="86">
        <v>27.8</v>
      </c>
      <c r="H232" s="86">
        <v>26.0</v>
      </c>
      <c r="I232" s="86"/>
      <c r="J232" s="86" t="s">
        <v>81</v>
      </c>
      <c r="K232" s="86"/>
      <c r="L232" s="86">
        <v>7.75</v>
      </c>
      <c r="M232" s="86"/>
      <c r="N232" s="86">
        <v>68.72</v>
      </c>
      <c r="O232" s="86"/>
      <c r="P232" s="87"/>
      <c r="Q232" s="133">
        <f>E234</f>
        <v>31.2</v>
      </c>
      <c r="R232" s="134">
        <f>F232</f>
        <v>23.8</v>
      </c>
      <c r="S232" s="22">
        <f>(Q232+R232)/2</f>
        <v>27.5</v>
      </c>
      <c r="T232" s="134">
        <f t="shared" si="66"/>
        <v>33.61126698</v>
      </c>
      <c r="U232" s="103">
        <f t="shared" si="67"/>
        <v>32.17126698</v>
      </c>
      <c r="V232" s="134">
        <f t="shared" si="68"/>
        <v>37.3577292</v>
      </c>
      <c r="W232" s="134">
        <f t="shared" si="69"/>
        <v>86.11676264</v>
      </c>
      <c r="X232" s="135">
        <f>N230+L232-N232</f>
        <v>6.65</v>
      </c>
      <c r="Y232" s="91"/>
      <c r="Z232" s="92">
        <v>1.0</v>
      </c>
      <c r="AA232" s="92">
        <v>1.0</v>
      </c>
      <c r="AB232" s="92">
        <v>3.0</v>
      </c>
      <c r="AC232" s="93">
        <v>2.0</v>
      </c>
      <c r="AD232" s="88" t="s">
        <v>313</v>
      </c>
    </row>
    <row r="233" ht="15.75" customHeight="1">
      <c r="A233" s="4" t="s">
        <v>38</v>
      </c>
      <c r="B233" s="29">
        <v>45042.0</v>
      </c>
      <c r="C233" s="3">
        <v>0.625</v>
      </c>
      <c r="D233" s="74">
        <v>0.75</v>
      </c>
      <c r="E233" s="75">
        <v>32.0</v>
      </c>
      <c r="F233" s="76"/>
      <c r="G233" s="76">
        <v>25.2</v>
      </c>
      <c r="H233" s="76">
        <v>24.2</v>
      </c>
      <c r="I233" s="76"/>
      <c r="J233" s="76" t="s">
        <v>61</v>
      </c>
      <c r="K233" s="76"/>
      <c r="L233" s="76"/>
      <c r="M233" s="76"/>
      <c r="N233" s="76"/>
      <c r="O233" s="76"/>
      <c r="P233" s="77"/>
      <c r="Q233" s="78"/>
      <c r="R233" s="79"/>
      <c r="S233" s="79"/>
      <c r="T233" s="134">
        <f t="shared" si="66"/>
        <v>30.19655962</v>
      </c>
      <c r="U233" s="103">
        <f t="shared" si="67"/>
        <v>29.39655962</v>
      </c>
      <c r="V233" s="134">
        <f t="shared" si="68"/>
        <v>32.05419006</v>
      </c>
      <c r="W233" s="134">
        <f t="shared" si="69"/>
        <v>91.70894528</v>
      </c>
      <c r="X233" s="80"/>
      <c r="Y233" s="81"/>
      <c r="Z233" s="82">
        <v>1.0</v>
      </c>
      <c r="AA233" s="82">
        <v>1.0</v>
      </c>
      <c r="AB233" s="82">
        <v>1.0</v>
      </c>
      <c r="AC233" s="83">
        <v>3.0</v>
      </c>
      <c r="AD233" s="78" t="s">
        <v>320</v>
      </c>
    </row>
    <row r="234" ht="15.75" customHeight="1">
      <c r="A234" s="8" t="s">
        <v>48</v>
      </c>
      <c r="B234" s="9">
        <v>45043.0</v>
      </c>
      <c r="C234" s="10">
        <v>0.375</v>
      </c>
      <c r="D234" s="84">
        <v>0.5</v>
      </c>
      <c r="E234" s="85">
        <v>31.2</v>
      </c>
      <c r="F234" s="86">
        <v>23.6</v>
      </c>
      <c r="G234" s="86">
        <v>27.8</v>
      </c>
      <c r="H234" s="86">
        <v>26.2</v>
      </c>
      <c r="I234" s="86"/>
      <c r="J234" s="86" t="s">
        <v>61</v>
      </c>
      <c r="K234" s="86"/>
      <c r="L234" s="86">
        <v>3.75</v>
      </c>
      <c r="M234" s="86"/>
      <c r="N234" s="86">
        <v>72.3</v>
      </c>
      <c r="O234" s="86"/>
      <c r="P234" s="87"/>
      <c r="Q234" s="133">
        <f>E236</f>
        <v>30.8</v>
      </c>
      <c r="R234" s="134">
        <f>F234</f>
        <v>23.6</v>
      </c>
      <c r="S234" s="22">
        <f>(Q234+R234)/2</f>
        <v>27.2</v>
      </c>
      <c r="T234" s="134">
        <f t="shared" si="66"/>
        <v>34.01068335</v>
      </c>
      <c r="U234" s="103">
        <f t="shared" si="67"/>
        <v>32.73068335</v>
      </c>
      <c r="V234" s="134">
        <f t="shared" si="68"/>
        <v>37.3577292</v>
      </c>
      <c r="W234" s="134">
        <f t="shared" si="69"/>
        <v>87.6142208</v>
      </c>
      <c r="X234" s="135">
        <f>N232+L234-N234</f>
        <v>0.17</v>
      </c>
      <c r="Y234" s="91"/>
      <c r="Z234" s="92">
        <v>1.0</v>
      </c>
      <c r="AA234" s="92">
        <v>1.0</v>
      </c>
      <c r="AB234" s="92">
        <v>2.0</v>
      </c>
      <c r="AC234" s="93">
        <v>3.0</v>
      </c>
      <c r="AD234" s="88" t="s">
        <v>289</v>
      </c>
    </row>
    <row r="235" ht="15.75" customHeight="1">
      <c r="A235" s="4" t="s">
        <v>48</v>
      </c>
      <c r="B235" s="29">
        <v>45043.0</v>
      </c>
      <c r="C235" s="3">
        <v>0.625</v>
      </c>
      <c r="D235" s="74">
        <v>0.75</v>
      </c>
      <c r="E235" s="75">
        <v>31.0</v>
      </c>
      <c r="F235" s="76"/>
      <c r="G235" s="76">
        <v>27.8</v>
      </c>
      <c r="H235" s="76">
        <v>27.6</v>
      </c>
      <c r="I235" s="76"/>
      <c r="J235" s="76" t="s">
        <v>79</v>
      </c>
      <c r="K235" s="76"/>
      <c r="L235" s="76"/>
      <c r="M235" s="76"/>
      <c r="N235" s="76"/>
      <c r="O235" s="76"/>
      <c r="P235" s="77"/>
      <c r="Q235" s="78"/>
      <c r="R235" s="79"/>
      <c r="S235" s="79"/>
      <c r="T235" s="134">
        <f t="shared" si="66"/>
        <v>36.92425667</v>
      </c>
      <c r="U235" s="103">
        <f t="shared" si="67"/>
        <v>36.76425667</v>
      </c>
      <c r="V235" s="134">
        <f t="shared" si="68"/>
        <v>37.3577292</v>
      </c>
      <c r="W235" s="134">
        <f t="shared" si="69"/>
        <v>98.41137954</v>
      </c>
      <c r="X235" s="80"/>
      <c r="Y235" s="81"/>
      <c r="Z235" s="82">
        <v>2.0</v>
      </c>
      <c r="AA235" s="82">
        <v>1.0</v>
      </c>
      <c r="AB235" s="82">
        <v>1.0</v>
      </c>
      <c r="AC235" s="83">
        <v>3.0</v>
      </c>
      <c r="AD235" s="78" t="s">
        <v>322</v>
      </c>
    </row>
    <row r="236" ht="15.75" customHeight="1">
      <c r="A236" s="8" t="s">
        <v>53</v>
      </c>
      <c r="B236" s="9">
        <v>45044.0</v>
      </c>
      <c r="C236" s="10">
        <v>0.375</v>
      </c>
      <c r="D236" s="84">
        <v>0.5</v>
      </c>
      <c r="E236" s="85">
        <v>30.8</v>
      </c>
      <c r="F236" s="86">
        <v>23.4</v>
      </c>
      <c r="G236" s="86">
        <v>27.6</v>
      </c>
      <c r="H236" s="86">
        <v>26.2</v>
      </c>
      <c r="I236" s="86"/>
      <c r="J236" s="86" t="s">
        <v>79</v>
      </c>
      <c r="K236" s="86"/>
      <c r="L236" s="86">
        <v>9.5</v>
      </c>
      <c r="M236" s="86"/>
      <c r="N236" s="86">
        <v>79.78</v>
      </c>
      <c r="O236" s="86"/>
      <c r="P236" s="87"/>
      <c r="Q236" s="133">
        <f>E238</f>
        <v>32.8</v>
      </c>
      <c r="R236" s="134">
        <f>F236</f>
        <v>23.4</v>
      </c>
      <c r="S236" s="22">
        <f>(Q236+R236)/2</f>
        <v>28.1</v>
      </c>
      <c r="T236" s="134">
        <f t="shared" si="66"/>
        <v>34.01068335</v>
      </c>
      <c r="U236" s="103">
        <f t="shared" si="67"/>
        <v>32.89068335</v>
      </c>
      <c r="V236" s="134">
        <f t="shared" si="68"/>
        <v>36.92425667</v>
      </c>
      <c r="W236" s="134">
        <f t="shared" si="69"/>
        <v>89.07608795</v>
      </c>
      <c r="X236" s="135">
        <f>N234+L236-N236</f>
        <v>2.02</v>
      </c>
      <c r="Y236" s="91"/>
      <c r="Z236" s="92">
        <v>1.0</v>
      </c>
      <c r="AA236" s="92">
        <v>1.0</v>
      </c>
      <c r="AB236" s="92">
        <v>1.0</v>
      </c>
      <c r="AC236" s="93">
        <v>2.0</v>
      </c>
      <c r="AD236" s="88" t="s">
        <v>322</v>
      </c>
    </row>
    <row r="237" ht="15.75" customHeight="1">
      <c r="A237" s="4" t="s">
        <v>53</v>
      </c>
      <c r="B237" s="29">
        <v>45044.0</v>
      </c>
      <c r="C237" s="3">
        <v>0.625</v>
      </c>
      <c r="D237" s="74">
        <v>0.75</v>
      </c>
      <c r="E237" s="75">
        <v>32.8</v>
      </c>
      <c r="F237" s="76"/>
      <c r="G237" s="86">
        <v>29.8</v>
      </c>
      <c r="H237" s="76">
        <v>31.4</v>
      </c>
      <c r="I237" s="76"/>
      <c r="J237" s="76" t="s">
        <v>81</v>
      </c>
      <c r="K237" s="76"/>
      <c r="L237" s="76"/>
      <c r="M237" s="76"/>
      <c r="N237" s="76"/>
      <c r="O237" s="76"/>
      <c r="P237" s="77"/>
      <c r="Q237" s="78"/>
      <c r="R237" s="79"/>
      <c r="S237" s="79"/>
      <c r="T237" s="134">
        <f t="shared" si="66"/>
        <v>45.95438267</v>
      </c>
      <c r="U237" s="103" t="str">
        <f>IF(T237="","",T237-(0.8*(#REF!-H237)))</f>
        <v>#REF!</v>
      </c>
      <c r="V237" s="134" t="str">
        <f>IF(#REF!="","",6.1078*(10^(((7.5*#REF!)/(237.3+#REF!)))))</f>
        <v>#REF!</v>
      </c>
      <c r="W237" s="134" t="str">
        <f t="shared" si="69"/>
        <v>#REF!</v>
      </c>
      <c r="X237" s="80"/>
      <c r="Y237" s="81"/>
      <c r="Z237" s="82">
        <v>1.0</v>
      </c>
      <c r="AA237" s="82">
        <v>1.0</v>
      </c>
      <c r="AB237" s="82">
        <v>2.0</v>
      </c>
      <c r="AC237" s="83">
        <v>2.0</v>
      </c>
      <c r="AD237" s="78" t="s">
        <v>316</v>
      </c>
    </row>
    <row r="238" ht="15.75" customHeight="1">
      <c r="A238" s="8" t="s">
        <v>58</v>
      </c>
      <c r="B238" s="9">
        <v>45045.0</v>
      </c>
      <c r="C238" s="10">
        <v>0.375</v>
      </c>
      <c r="D238" s="84">
        <v>0.5</v>
      </c>
      <c r="E238" s="85">
        <v>32.8</v>
      </c>
      <c r="F238" s="86">
        <v>23.8</v>
      </c>
      <c r="H238" s="86">
        <v>27.4</v>
      </c>
      <c r="I238" s="86"/>
      <c r="J238" s="86" t="s">
        <v>81</v>
      </c>
      <c r="K238" s="86"/>
      <c r="L238" s="86">
        <v>0.0</v>
      </c>
      <c r="M238" s="86"/>
      <c r="N238" s="86">
        <v>75.52</v>
      </c>
      <c r="O238" s="86"/>
      <c r="P238" s="87"/>
      <c r="Q238" s="133">
        <f>E240</f>
        <v>32</v>
      </c>
      <c r="R238" s="134">
        <f>F238</f>
        <v>23.8</v>
      </c>
      <c r="S238" s="22">
        <f>(Q238+R238)/2</f>
        <v>27.9</v>
      </c>
      <c r="T238" s="134">
        <f t="shared" si="66"/>
        <v>36.49517019</v>
      </c>
      <c r="U238" s="103">
        <f>IF(T238="","",T238-(0.8*(G237-H238)))</f>
        <v>34.57517019</v>
      </c>
      <c r="V238" s="134">
        <f>IF(G237="","",6.1078*(10^(((7.5*G237)/(237.3+G237)))))</f>
        <v>41.94208964</v>
      </c>
      <c r="W238" s="134">
        <f t="shared" si="69"/>
        <v>82.43549733</v>
      </c>
      <c r="X238" s="135">
        <f>N236+L238-N238</f>
        <v>4.26</v>
      </c>
      <c r="Y238" s="91"/>
      <c r="Z238" s="92">
        <v>1.0</v>
      </c>
      <c r="AA238" s="92">
        <v>1.0</v>
      </c>
      <c r="AB238" s="92">
        <v>1.0</v>
      </c>
      <c r="AC238" s="93">
        <v>1.0</v>
      </c>
      <c r="AD238" s="88" t="s">
        <v>289</v>
      </c>
    </row>
    <row r="239" ht="15.75" customHeight="1">
      <c r="A239" s="4" t="s">
        <v>58</v>
      </c>
      <c r="B239" s="29">
        <v>45045.0</v>
      </c>
      <c r="C239" s="3">
        <v>0.625</v>
      </c>
      <c r="D239" s="74">
        <v>0.75</v>
      </c>
      <c r="E239" s="75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7"/>
      <c r="Q239" s="78"/>
      <c r="R239" s="79"/>
      <c r="S239" s="79"/>
      <c r="T239" s="145"/>
      <c r="U239" s="103"/>
      <c r="V239" s="145"/>
      <c r="W239" s="145" t="str">
        <f t="shared" si="69"/>
        <v/>
      </c>
      <c r="X239" s="80"/>
      <c r="Y239" s="81"/>
      <c r="Z239" s="82"/>
      <c r="AA239" s="82"/>
      <c r="AB239" s="82"/>
      <c r="AC239" s="83"/>
      <c r="AD239" s="78"/>
    </row>
    <row r="240" ht="15.75" customHeight="1">
      <c r="A240" s="8" t="s">
        <v>60</v>
      </c>
      <c r="B240" s="9">
        <v>45046.0</v>
      </c>
      <c r="C240" s="10">
        <v>0.375</v>
      </c>
      <c r="D240" s="84">
        <v>0.5</v>
      </c>
      <c r="E240" s="85">
        <v>32.0</v>
      </c>
      <c r="F240" s="86">
        <v>23.6</v>
      </c>
      <c r="G240" s="86">
        <v>31.0</v>
      </c>
      <c r="H240" s="86">
        <v>29.6</v>
      </c>
      <c r="I240" s="86"/>
      <c r="J240" s="86" t="s">
        <v>81</v>
      </c>
      <c r="K240" s="86"/>
      <c r="L240" s="86">
        <v>15.0</v>
      </c>
      <c r="M240" s="86"/>
      <c r="N240" s="86">
        <v>87.14</v>
      </c>
      <c r="O240" s="86"/>
      <c r="P240" s="87"/>
      <c r="Q240" s="133">
        <f>E242</f>
        <v>32.8</v>
      </c>
      <c r="R240" s="134">
        <f>F240</f>
        <v>23.6</v>
      </c>
      <c r="S240" s="22">
        <f>(Q240+R240)/2</f>
        <v>28.2</v>
      </c>
      <c r="T240" s="134">
        <f>IF(H240="","",6.1078*(10^(((7.5*H240)/(237.3+H240)))))</f>
        <v>41.46264535</v>
      </c>
      <c r="U240" s="103">
        <f>IF(T240="","",T240-(0.8*(G240-H240)))</f>
        <v>40.34264535</v>
      </c>
      <c r="V240" s="134">
        <f>IF(G240="","",6.1078*(10^(((7.5*G240)/(237.3+G240)))))</f>
        <v>44.9212759</v>
      </c>
      <c r="W240" s="134">
        <f t="shared" si="69"/>
        <v>89.80743431</v>
      </c>
      <c r="X240" s="135">
        <f>N238+L240-N240</f>
        <v>3.38</v>
      </c>
      <c r="Y240" s="91"/>
      <c r="Z240" s="92">
        <v>1.0</v>
      </c>
      <c r="AA240" s="92">
        <v>1.0</v>
      </c>
      <c r="AB240" s="92">
        <v>2.0</v>
      </c>
      <c r="AC240" s="93">
        <v>2.0</v>
      </c>
      <c r="AD240" s="88" t="s">
        <v>321</v>
      </c>
    </row>
    <row r="241" ht="15.75" customHeight="1">
      <c r="A241" s="4" t="s">
        <v>60</v>
      </c>
      <c r="B241" s="29">
        <v>45046.0</v>
      </c>
      <c r="C241" s="3">
        <v>0.625</v>
      </c>
      <c r="D241" s="74">
        <v>0.75</v>
      </c>
      <c r="E241" s="75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7"/>
      <c r="Q241" s="78"/>
      <c r="R241" s="79"/>
      <c r="S241" s="79"/>
      <c r="T241" s="79"/>
      <c r="U241" s="103"/>
      <c r="V241" s="79"/>
      <c r="W241" s="79"/>
      <c r="X241" s="80"/>
      <c r="Y241" s="81"/>
      <c r="Z241" s="82"/>
      <c r="AA241" s="82"/>
      <c r="AB241" s="82"/>
      <c r="AC241" s="83"/>
      <c r="AD241" s="78"/>
    </row>
    <row r="242" ht="15.75" customHeight="1">
      <c r="A242" s="8" t="s">
        <v>64</v>
      </c>
      <c r="B242" s="9">
        <v>45047.0</v>
      </c>
      <c r="C242" s="10">
        <v>0.375</v>
      </c>
      <c r="D242" s="84">
        <v>0.5</v>
      </c>
      <c r="E242" s="85">
        <v>32.8</v>
      </c>
      <c r="F242" s="86">
        <v>23.4</v>
      </c>
      <c r="G242" s="86">
        <v>29.4</v>
      </c>
      <c r="H242" s="86">
        <v>28.2</v>
      </c>
      <c r="I242" s="86"/>
      <c r="J242" s="86" t="s">
        <v>81</v>
      </c>
      <c r="K242" s="86"/>
      <c r="L242" s="86">
        <v>1.25</v>
      </c>
      <c r="M242" s="86"/>
      <c r="N242" s="86">
        <v>85.58</v>
      </c>
      <c r="O242" s="86"/>
      <c r="P242" s="87"/>
      <c r="Q242" s="133">
        <f>E244</f>
        <v>34.4</v>
      </c>
      <c r="R242" s="134">
        <f>F242</f>
        <v>23.4</v>
      </c>
      <c r="S242" s="22">
        <f>(Q242+R242)/2</f>
        <v>28.9</v>
      </c>
      <c r="T242" s="134">
        <f t="shared" ref="T242:T252" si="70">IF(H242="","",6.1078*(10^(((7.5*H242)/(237.3+H242)))))</f>
        <v>38.23798312</v>
      </c>
      <c r="U242" s="103">
        <f t="shared" ref="U242:U252" si="71">IF(T242="","",T242-(0.8*(G242-H242)))</f>
        <v>37.27798312</v>
      </c>
      <c r="V242" s="134">
        <f t="shared" ref="V242:V252" si="72">IF(G242="","",6.1078*(10^(((7.5*G242)/(237.3+G242)))))</f>
        <v>40.98797486</v>
      </c>
      <c r="W242" s="134">
        <f t="shared" ref="W242:W254" si="73">IF(V242="","",(U242/V242)*100)</f>
        <v>90.94858491</v>
      </c>
      <c r="X242" s="135">
        <f>N240+L242-N242</f>
        <v>2.81</v>
      </c>
      <c r="Y242" s="91"/>
      <c r="Z242" s="92">
        <v>1.0</v>
      </c>
      <c r="AA242" s="92">
        <v>1.0</v>
      </c>
      <c r="AB242" s="92">
        <v>2.0</v>
      </c>
      <c r="AC242" s="93">
        <v>2.0</v>
      </c>
      <c r="AD242" s="88" t="s">
        <v>321</v>
      </c>
    </row>
    <row r="243" ht="15.75" customHeight="1">
      <c r="A243" s="4" t="s">
        <v>64</v>
      </c>
      <c r="B243" s="29">
        <v>45047.0</v>
      </c>
      <c r="C243" s="3">
        <v>0.625</v>
      </c>
      <c r="D243" s="74">
        <v>0.75</v>
      </c>
      <c r="E243" s="75">
        <v>33.4</v>
      </c>
      <c r="F243" s="76"/>
      <c r="G243" s="76">
        <v>32.6</v>
      </c>
      <c r="H243" s="76">
        <v>31.6</v>
      </c>
      <c r="I243" s="76"/>
      <c r="J243" s="76" t="s">
        <v>81</v>
      </c>
      <c r="K243" s="76"/>
      <c r="L243" s="76"/>
      <c r="M243" s="76"/>
      <c r="N243" s="76"/>
      <c r="O243" s="76"/>
      <c r="P243" s="77"/>
      <c r="Q243" s="78"/>
      <c r="R243" s="79"/>
      <c r="S243" s="79"/>
      <c r="T243" s="134">
        <f t="shared" si="70"/>
        <v>46.47863297</v>
      </c>
      <c r="U243" s="103">
        <f t="shared" si="71"/>
        <v>45.67863297</v>
      </c>
      <c r="V243" s="134">
        <f t="shared" si="72"/>
        <v>49.17856797</v>
      </c>
      <c r="W243" s="134">
        <f t="shared" si="73"/>
        <v>92.88321083</v>
      </c>
      <c r="X243" s="80"/>
      <c r="Y243" s="81"/>
      <c r="Z243" s="82">
        <v>1.0</v>
      </c>
      <c r="AA243" s="82">
        <v>1.0</v>
      </c>
      <c r="AB243" s="82">
        <v>2.0</v>
      </c>
      <c r="AC243" s="83">
        <v>2.0</v>
      </c>
      <c r="AD243" s="78" t="s">
        <v>350</v>
      </c>
    </row>
    <row r="244" ht="15.75" customHeight="1">
      <c r="A244" s="8" t="s">
        <v>68</v>
      </c>
      <c r="B244" s="9">
        <v>45048.0</v>
      </c>
      <c r="C244" s="10">
        <v>0.375</v>
      </c>
      <c r="D244" s="84">
        <v>0.5</v>
      </c>
      <c r="E244" s="85">
        <v>34.4</v>
      </c>
      <c r="F244" s="86">
        <v>23.4</v>
      </c>
      <c r="G244" s="86">
        <v>26.8</v>
      </c>
      <c r="H244" s="86">
        <v>25.8</v>
      </c>
      <c r="I244" s="86"/>
      <c r="J244" s="86" t="s">
        <v>81</v>
      </c>
      <c r="K244" s="86"/>
      <c r="L244" s="86">
        <v>9.0</v>
      </c>
      <c r="M244" s="86"/>
      <c r="N244" s="86">
        <v>87.88</v>
      </c>
      <c r="O244" s="86"/>
      <c r="P244" s="87"/>
      <c r="Q244" s="133">
        <f>E246</f>
        <v>34.2</v>
      </c>
      <c r="R244" s="134">
        <f>F244</f>
        <v>23.4</v>
      </c>
      <c r="S244" s="22">
        <f>(Q244+R244)/2</f>
        <v>28.8</v>
      </c>
      <c r="T244" s="134">
        <f t="shared" si="70"/>
        <v>33.21594473</v>
      </c>
      <c r="U244" s="103">
        <f t="shared" si="71"/>
        <v>32.41594473</v>
      </c>
      <c r="V244" s="134">
        <f t="shared" si="72"/>
        <v>35.23385461</v>
      </c>
      <c r="W244" s="134">
        <f t="shared" si="73"/>
        <v>92.00226627</v>
      </c>
      <c r="X244" s="135">
        <f>N242+L244-N244</f>
        <v>6.7</v>
      </c>
      <c r="Y244" s="91"/>
      <c r="Z244" s="92">
        <v>1.0</v>
      </c>
      <c r="AA244" s="92">
        <v>1.0</v>
      </c>
      <c r="AB244" s="92">
        <v>1.0</v>
      </c>
      <c r="AC244" s="93">
        <v>2.0</v>
      </c>
      <c r="AD244" s="88"/>
    </row>
    <row r="245" ht="15.75" customHeight="1">
      <c r="A245" s="4" t="s">
        <v>68</v>
      </c>
      <c r="B245" s="29">
        <v>45048.0</v>
      </c>
      <c r="C245" s="3">
        <v>0.625</v>
      </c>
      <c r="D245" s="74">
        <v>0.75</v>
      </c>
      <c r="E245" s="75">
        <v>33.8</v>
      </c>
      <c r="F245" s="76"/>
      <c r="G245" s="76">
        <v>33.0</v>
      </c>
      <c r="H245" s="76">
        <v>28.6</v>
      </c>
      <c r="I245" s="76"/>
      <c r="J245" s="76" t="s">
        <v>81</v>
      </c>
      <c r="K245" s="76"/>
      <c r="L245" s="76"/>
      <c r="M245" s="76"/>
      <c r="N245" s="76"/>
      <c r="O245" s="76"/>
      <c r="P245" s="77"/>
      <c r="Q245" s="78"/>
      <c r="R245" s="79"/>
      <c r="S245" s="79"/>
      <c r="T245" s="134">
        <f t="shared" si="70"/>
        <v>39.13623594</v>
      </c>
      <c r="U245" s="103">
        <f t="shared" si="71"/>
        <v>35.61623594</v>
      </c>
      <c r="V245" s="134">
        <f t="shared" si="72"/>
        <v>50.29607399</v>
      </c>
      <c r="W245" s="134">
        <f t="shared" si="73"/>
        <v>70.81315323</v>
      </c>
      <c r="X245" s="80"/>
      <c r="Y245" s="81"/>
      <c r="Z245" s="82">
        <v>1.0</v>
      </c>
      <c r="AA245" s="82">
        <v>1.0</v>
      </c>
      <c r="AB245" s="82">
        <v>1.0</v>
      </c>
      <c r="AC245" s="83">
        <v>2.0</v>
      </c>
      <c r="AD245" s="78" t="s">
        <v>321</v>
      </c>
    </row>
    <row r="246" ht="15.75" customHeight="1">
      <c r="A246" s="8" t="s">
        <v>38</v>
      </c>
      <c r="B246" s="9">
        <v>45049.0</v>
      </c>
      <c r="C246" s="10">
        <v>0.375</v>
      </c>
      <c r="D246" s="84">
        <v>0.5</v>
      </c>
      <c r="E246" s="85">
        <v>34.2</v>
      </c>
      <c r="F246" s="86">
        <v>23.8</v>
      </c>
      <c r="G246" s="86">
        <v>27.0</v>
      </c>
      <c r="H246" s="86">
        <v>26.2</v>
      </c>
      <c r="I246" s="86"/>
      <c r="J246" s="86" t="s">
        <v>81</v>
      </c>
      <c r="K246" s="86"/>
      <c r="L246" s="86">
        <v>26.25</v>
      </c>
      <c r="M246" s="86"/>
      <c r="N246" s="86">
        <v>100.0</v>
      </c>
      <c r="O246" s="86">
        <v>83.54</v>
      </c>
      <c r="P246" s="87"/>
      <c r="Q246" s="133">
        <f>E248</f>
        <v>31.8</v>
      </c>
      <c r="R246" s="134">
        <f>F246</f>
        <v>23.8</v>
      </c>
      <c r="S246" s="22">
        <f>(Q246+R246)/2</f>
        <v>27.8</v>
      </c>
      <c r="T246" s="134">
        <f t="shared" si="70"/>
        <v>34.01068335</v>
      </c>
      <c r="U246" s="103">
        <f t="shared" si="71"/>
        <v>33.37068335</v>
      </c>
      <c r="V246" s="134">
        <f t="shared" si="72"/>
        <v>35.65000614</v>
      </c>
      <c r="W246" s="134">
        <f t="shared" si="73"/>
        <v>93.60638878</v>
      </c>
      <c r="X246" s="135"/>
      <c r="Y246" s="91"/>
      <c r="Z246" s="92">
        <v>1.0</v>
      </c>
      <c r="AA246" s="92">
        <v>1.0</v>
      </c>
      <c r="AB246" s="92">
        <v>3.0</v>
      </c>
      <c r="AC246" s="93">
        <v>3.0</v>
      </c>
      <c r="AD246" s="88" t="s">
        <v>313</v>
      </c>
    </row>
    <row r="247" ht="15.75" customHeight="1">
      <c r="A247" s="4" t="s">
        <v>38</v>
      </c>
      <c r="B247" s="29">
        <v>45049.0</v>
      </c>
      <c r="C247" s="3">
        <v>0.625</v>
      </c>
      <c r="D247" s="74">
        <v>0.75</v>
      </c>
      <c r="E247" s="75">
        <v>31.8</v>
      </c>
      <c r="F247" s="76"/>
      <c r="G247" s="76">
        <v>26.2</v>
      </c>
      <c r="H247" s="76">
        <v>26.0</v>
      </c>
      <c r="I247" s="76"/>
      <c r="J247" s="76" t="s">
        <v>81</v>
      </c>
      <c r="K247" s="76"/>
      <c r="L247" s="76"/>
      <c r="M247" s="76"/>
      <c r="N247" s="76"/>
      <c r="O247" s="76"/>
      <c r="P247" s="77"/>
      <c r="Q247" s="78"/>
      <c r="R247" s="79"/>
      <c r="S247" s="79"/>
      <c r="T247" s="134">
        <f t="shared" si="70"/>
        <v>33.61126698</v>
      </c>
      <c r="U247" s="103">
        <f t="shared" si="71"/>
        <v>33.45126698</v>
      </c>
      <c r="V247" s="134">
        <f t="shared" si="72"/>
        <v>34.01068335</v>
      </c>
      <c r="W247" s="134">
        <f t="shared" si="73"/>
        <v>98.35517458</v>
      </c>
      <c r="X247" s="80"/>
      <c r="Y247" s="81"/>
      <c r="Z247" s="82">
        <v>2.0</v>
      </c>
      <c r="AA247" s="82">
        <v>1.0</v>
      </c>
      <c r="AB247" s="82">
        <v>1.0</v>
      </c>
      <c r="AC247" s="83">
        <v>3.0</v>
      </c>
      <c r="AD247" s="78" t="s">
        <v>322</v>
      </c>
    </row>
    <row r="248" ht="15.75" customHeight="1">
      <c r="A248" s="8" t="s">
        <v>48</v>
      </c>
      <c r="B248" s="9">
        <v>45050.0</v>
      </c>
      <c r="C248" s="10">
        <v>0.375</v>
      </c>
      <c r="D248" s="84">
        <v>0.5</v>
      </c>
      <c r="E248" s="85">
        <v>31.8</v>
      </c>
      <c r="F248" s="86">
        <v>24.0</v>
      </c>
      <c r="G248" s="86">
        <v>27.2</v>
      </c>
      <c r="H248" s="86">
        <v>26.2</v>
      </c>
      <c r="I248" s="86"/>
      <c r="J248" s="86" t="s">
        <v>81</v>
      </c>
      <c r="K248" s="86"/>
      <c r="L248" s="86">
        <v>13.0</v>
      </c>
      <c r="M248" s="86"/>
      <c r="N248" s="86">
        <v>91.68</v>
      </c>
      <c r="O248" s="86"/>
      <c r="P248" s="87"/>
      <c r="Q248" s="133">
        <f>E250</f>
        <v>31.6</v>
      </c>
      <c r="R248" s="134">
        <f>F248</f>
        <v>24</v>
      </c>
      <c r="S248" s="22">
        <f>(Q248+R248)/2</f>
        <v>27.8</v>
      </c>
      <c r="T248" s="134">
        <f t="shared" si="70"/>
        <v>34.01068335</v>
      </c>
      <c r="U248" s="103">
        <f t="shared" si="71"/>
        <v>33.21068335</v>
      </c>
      <c r="V248" s="134">
        <f t="shared" si="72"/>
        <v>36.07043238</v>
      </c>
      <c r="W248" s="134">
        <f t="shared" si="73"/>
        <v>92.07176392</v>
      </c>
      <c r="X248" s="135">
        <f>O246+L248-N248</f>
        <v>4.86</v>
      </c>
      <c r="Y248" s="91"/>
      <c r="Z248" s="92">
        <v>1.0</v>
      </c>
      <c r="AA248" s="92">
        <v>1.0</v>
      </c>
      <c r="AB248" s="92">
        <v>1.0</v>
      </c>
      <c r="AC248" s="93">
        <v>2.0</v>
      </c>
      <c r="AD248" s="88" t="s">
        <v>330</v>
      </c>
    </row>
    <row r="249" ht="15.75" customHeight="1">
      <c r="A249" s="4" t="s">
        <v>48</v>
      </c>
      <c r="B249" s="29">
        <v>45050.0</v>
      </c>
      <c r="C249" s="3">
        <v>0.625</v>
      </c>
      <c r="D249" s="74">
        <v>0.75</v>
      </c>
      <c r="E249" s="75">
        <v>31.4</v>
      </c>
      <c r="F249" s="76"/>
      <c r="G249" s="76">
        <v>30.6</v>
      </c>
      <c r="H249" s="76">
        <v>30.4</v>
      </c>
      <c r="I249" s="76"/>
      <c r="J249" s="76" t="s">
        <v>78</v>
      </c>
      <c r="K249" s="76"/>
      <c r="L249" s="76"/>
      <c r="M249" s="76"/>
      <c r="N249" s="76"/>
      <c r="O249" s="76"/>
      <c r="P249" s="77"/>
      <c r="Q249" s="78"/>
      <c r="R249" s="79"/>
      <c r="S249" s="79"/>
      <c r="T249" s="134">
        <f t="shared" si="70"/>
        <v>43.4094688</v>
      </c>
      <c r="U249" s="103">
        <f t="shared" si="71"/>
        <v>43.2494688</v>
      </c>
      <c r="V249" s="134">
        <f t="shared" si="72"/>
        <v>43.90841311</v>
      </c>
      <c r="W249" s="134">
        <f t="shared" si="73"/>
        <v>98.49927552</v>
      </c>
      <c r="X249" s="80"/>
      <c r="Y249" s="81"/>
      <c r="Z249" s="82">
        <v>2.0</v>
      </c>
      <c r="AA249" s="82">
        <v>1.0</v>
      </c>
      <c r="AB249" s="82">
        <v>2.0</v>
      </c>
      <c r="AC249" s="83">
        <v>3.0</v>
      </c>
      <c r="AD249" s="78" t="s">
        <v>316</v>
      </c>
    </row>
    <row r="250" ht="15.75" customHeight="1">
      <c r="A250" s="8" t="s">
        <v>53</v>
      </c>
      <c r="B250" s="9">
        <v>45051.0</v>
      </c>
      <c r="C250" s="10">
        <v>0.375</v>
      </c>
      <c r="D250" s="84">
        <v>0.5</v>
      </c>
      <c r="E250" s="85">
        <v>31.6</v>
      </c>
      <c r="F250" s="86">
        <v>23.4</v>
      </c>
      <c r="G250" s="86">
        <v>29.0</v>
      </c>
      <c r="H250" s="86">
        <v>28.0</v>
      </c>
      <c r="I250" s="86"/>
      <c r="J250" s="86" t="s">
        <v>81</v>
      </c>
      <c r="K250" s="86"/>
      <c r="L250" s="86">
        <v>0.0</v>
      </c>
      <c r="M250" s="86"/>
      <c r="N250" s="86">
        <v>89.2</v>
      </c>
      <c r="O250" s="86"/>
      <c r="P250" s="87"/>
      <c r="Q250" s="133">
        <f>E252</f>
        <v>33.6</v>
      </c>
      <c r="R250" s="134">
        <f>F250</f>
        <v>23.4</v>
      </c>
      <c r="S250" s="22">
        <f>(Q250+R250)/2</f>
        <v>28.5</v>
      </c>
      <c r="T250" s="134">
        <f t="shared" si="70"/>
        <v>37.79562539</v>
      </c>
      <c r="U250" s="103">
        <f t="shared" si="71"/>
        <v>36.99562539</v>
      </c>
      <c r="V250" s="134">
        <f t="shared" si="72"/>
        <v>40.05279577</v>
      </c>
      <c r="W250" s="134">
        <f t="shared" si="73"/>
        <v>92.36714861</v>
      </c>
      <c r="X250" s="135">
        <f>N248+L250-N250</f>
        <v>2.48</v>
      </c>
      <c r="Y250" s="91"/>
      <c r="Z250" s="92">
        <v>1.0</v>
      </c>
      <c r="AA250" s="92">
        <v>1.0</v>
      </c>
      <c r="AB250" s="92">
        <v>1.0</v>
      </c>
      <c r="AC250" s="93">
        <v>2.0</v>
      </c>
      <c r="AD250" s="88" t="s">
        <v>289</v>
      </c>
    </row>
    <row r="251" ht="15.75" customHeight="1">
      <c r="A251" s="4" t="s">
        <v>53</v>
      </c>
      <c r="B251" s="29">
        <v>45051.0</v>
      </c>
      <c r="C251" s="3">
        <v>0.625</v>
      </c>
      <c r="D251" s="74">
        <v>0.75</v>
      </c>
      <c r="E251" s="75">
        <v>32.8</v>
      </c>
      <c r="F251" s="76"/>
      <c r="G251" s="76">
        <v>32.6</v>
      </c>
      <c r="H251" s="76">
        <v>29.0</v>
      </c>
      <c r="I251" s="76"/>
      <c r="J251" s="76" t="s">
        <v>81</v>
      </c>
      <c r="K251" s="76"/>
      <c r="L251" s="76"/>
      <c r="M251" s="76"/>
      <c r="N251" s="76"/>
      <c r="O251" s="76"/>
      <c r="P251" s="77"/>
      <c r="Q251" s="78"/>
      <c r="R251" s="79"/>
      <c r="S251" s="79"/>
      <c r="T251" s="134">
        <f t="shared" si="70"/>
        <v>40.05279577</v>
      </c>
      <c r="U251" s="103">
        <f t="shared" si="71"/>
        <v>37.17279577</v>
      </c>
      <c r="V251" s="134">
        <f t="shared" si="72"/>
        <v>49.17856797</v>
      </c>
      <c r="W251" s="134">
        <f t="shared" si="73"/>
        <v>75.5873896</v>
      </c>
      <c r="X251" s="80"/>
      <c r="Y251" s="81"/>
      <c r="Z251" s="82">
        <v>1.0</v>
      </c>
      <c r="AA251" s="82">
        <v>1.0</v>
      </c>
      <c r="AB251" s="82">
        <v>1.0</v>
      </c>
      <c r="AC251" s="83">
        <v>2.0</v>
      </c>
      <c r="AD251" s="78" t="s">
        <v>316</v>
      </c>
    </row>
    <row r="252" ht="15.75" customHeight="1">
      <c r="A252" s="8" t="s">
        <v>58</v>
      </c>
      <c r="B252" s="9">
        <v>45052.0</v>
      </c>
      <c r="C252" s="10">
        <v>0.375</v>
      </c>
      <c r="D252" s="84">
        <v>0.5</v>
      </c>
      <c r="E252" s="85">
        <v>33.6</v>
      </c>
      <c r="F252" s="86">
        <v>23.4</v>
      </c>
      <c r="G252" s="86">
        <v>29.8</v>
      </c>
      <c r="H252" s="86">
        <v>28.8</v>
      </c>
      <c r="I252" s="86"/>
      <c r="J252" s="86" t="s">
        <v>81</v>
      </c>
      <c r="K252" s="86"/>
      <c r="L252" s="86">
        <v>0.0</v>
      </c>
      <c r="M252" s="86"/>
      <c r="N252" s="86">
        <v>86.98</v>
      </c>
      <c r="O252" s="86"/>
      <c r="P252" s="87"/>
      <c r="Q252" s="133">
        <f>E254</f>
        <v>34.2</v>
      </c>
      <c r="R252" s="134">
        <f>F252</f>
        <v>23.4</v>
      </c>
      <c r="S252" s="22">
        <f>(Q252+R252)/2</f>
        <v>28.8</v>
      </c>
      <c r="T252" s="134">
        <f t="shared" si="70"/>
        <v>39.59220806</v>
      </c>
      <c r="U252" s="103">
        <f t="shared" si="71"/>
        <v>38.79220806</v>
      </c>
      <c r="V252" s="134">
        <f t="shared" si="72"/>
        <v>41.94208964</v>
      </c>
      <c r="W252" s="134">
        <f t="shared" si="73"/>
        <v>92.48992693</v>
      </c>
      <c r="X252" s="135">
        <f>N250+L252-N252</f>
        <v>2.22</v>
      </c>
      <c r="Y252" s="91"/>
      <c r="Z252" s="92">
        <v>1.0</v>
      </c>
      <c r="AA252" s="92">
        <v>1.0</v>
      </c>
      <c r="AB252" s="92">
        <v>2.0</v>
      </c>
      <c r="AC252" s="93">
        <v>1.0</v>
      </c>
      <c r="AD252" s="88" t="s">
        <v>321</v>
      </c>
    </row>
    <row r="253" ht="15.75" customHeight="1">
      <c r="A253" s="4" t="s">
        <v>58</v>
      </c>
      <c r="B253" s="29">
        <v>45052.0</v>
      </c>
      <c r="C253" s="3">
        <v>0.625</v>
      </c>
      <c r="D253" s="74">
        <v>0.75</v>
      </c>
      <c r="E253" s="75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7"/>
      <c r="Q253" s="78"/>
      <c r="R253" s="79"/>
      <c r="S253" s="79"/>
      <c r="T253" s="145"/>
      <c r="U253" s="103"/>
      <c r="V253" s="145"/>
      <c r="W253" s="145" t="str">
        <f t="shared" si="73"/>
        <v/>
      </c>
      <c r="X253" s="80"/>
      <c r="Y253" s="81"/>
      <c r="Z253" s="82"/>
      <c r="AA253" s="82"/>
      <c r="AB253" s="82"/>
      <c r="AC253" s="83"/>
      <c r="AD253" s="78"/>
    </row>
    <row r="254" ht="15.75" customHeight="1">
      <c r="A254" s="8" t="s">
        <v>60</v>
      </c>
      <c r="B254" s="233">
        <v>45053.0</v>
      </c>
      <c r="C254" s="10">
        <v>0.375</v>
      </c>
      <c r="D254" s="84">
        <v>0.5</v>
      </c>
      <c r="E254" s="85">
        <v>34.2</v>
      </c>
      <c r="F254" s="86">
        <v>23.4</v>
      </c>
      <c r="G254" s="86">
        <v>29.2</v>
      </c>
      <c r="H254" s="86">
        <v>28.4</v>
      </c>
      <c r="I254" s="86"/>
      <c r="J254" s="86" t="s">
        <v>81</v>
      </c>
      <c r="K254" s="86"/>
      <c r="L254" s="86">
        <v>0.0</v>
      </c>
      <c r="M254" s="86"/>
      <c r="N254" s="86">
        <v>82.14</v>
      </c>
      <c r="O254" s="86"/>
      <c r="P254" s="87"/>
      <c r="Q254" s="133">
        <f>E256</f>
        <v>34</v>
      </c>
      <c r="R254" s="134">
        <f>F254</f>
        <v>23.4</v>
      </c>
      <c r="S254" s="22">
        <f>(Q254+R254)/2</f>
        <v>28.7</v>
      </c>
      <c r="T254" s="134">
        <f>IF(H254="","",6.1078*(10^(((7.5*H254)/(237.3+H254)))))</f>
        <v>38.68484051</v>
      </c>
      <c r="U254" s="103">
        <f>IF(T254="","",T254-(0.8*(G254-H254)))</f>
        <v>38.04484051</v>
      </c>
      <c r="V254" s="134">
        <f>IF(G254="","",6.1078*(10^(((7.5*G254)/(237.3+G254)))))</f>
        <v>40.51803823</v>
      </c>
      <c r="W254" s="134">
        <f t="shared" si="73"/>
        <v>93.89605758</v>
      </c>
      <c r="X254" s="135">
        <f>N252+L254-N254</f>
        <v>4.84</v>
      </c>
      <c r="Y254" s="91"/>
      <c r="Z254" s="92">
        <v>1.0</v>
      </c>
      <c r="AA254" s="92">
        <v>1.0</v>
      </c>
      <c r="AB254" s="92">
        <v>1.0</v>
      </c>
      <c r="AC254" s="93">
        <v>1.0</v>
      </c>
      <c r="AD254" s="88" t="s">
        <v>315</v>
      </c>
    </row>
    <row r="255" ht="15.75" customHeight="1">
      <c r="A255" s="4" t="s">
        <v>60</v>
      </c>
      <c r="B255" s="29">
        <v>45053.0</v>
      </c>
      <c r="C255" s="3">
        <v>0.625</v>
      </c>
      <c r="D255" s="74">
        <v>0.75</v>
      </c>
      <c r="E255" s="75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7"/>
      <c r="Q255" s="78"/>
      <c r="R255" s="79"/>
      <c r="S255" s="79"/>
      <c r="T255" s="79"/>
      <c r="U255" s="103"/>
      <c r="V255" s="79"/>
      <c r="W255" s="79"/>
      <c r="X255" s="80"/>
      <c r="Y255" s="81"/>
      <c r="Z255" s="82"/>
      <c r="AA255" s="82"/>
      <c r="AB255" s="82"/>
      <c r="AC255" s="83"/>
      <c r="AD255" s="78"/>
    </row>
    <row r="256" ht="15.75" customHeight="1">
      <c r="A256" s="8" t="s">
        <v>64</v>
      </c>
      <c r="B256" s="233">
        <v>45054.0</v>
      </c>
      <c r="C256" s="10">
        <v>0.375</v>
      </c>
      <c r="D256" s="84">
        <v>0.5</v>
      </c>
      <c r="E256" s="85">
        <v>34.0</v>
      </c>
      <c r="F256" s="86">
        <v>25.0</v>
      </c>
      <c r="G256" s="86">
        <v>30.6</v>
      </c>
      <c r="H256" s="86">
        <v>29.8</v>
      </c>
      <c r="I256" s="86"/>
      <c r="J256" s="86" t="s">
        <v>61</v>
      </c>
      <c r="K256" s="86"/>
      <c r="L256" s="86">
        <v>0.0</v>
      </c>
      <c r="M256" s="86"/>
      <c r="N256" s="86">
        <v>73.76</v>
      </c>
      <c r="O256" s="86"/>
      <c r="P256" s="87"/>
      <c r="Q256" s="133">
        <f>E258</f>
        <v>34.4</v>
      </c>
      <c r="R256" s="134">
        <f>F256</f>
        <v>25</v>
      </c>
      <c r="S256" s="22">
        <f>(Q256+R256)/2</f>
        <v>29.7</v>
      </c>
      <c r="T256" s="134">
        <f t="shared" ref="T256:T266" si="74">IF(H256="","",6.1078*(10^(((7.5*H256)/(237.3+H256)))))</f>
        <v>41.94208964</v>
      </c>
      <c r="U256" s="103">
        <f t="shared" ref="U256:U266" si="75">IF(T256="","",T256-(0.8*(G256-H256)))</f>
        <v>41.30208964</v>
      </c>
      <c r="V256" s="134">
        <f t="shared" ref="V256:V266" si="76">IF(G256="","",6.1078*(10^(((7.5*G256)/(237.3+G256)))))</f>
        <v>43.90841311</v>
      </c>
      <c r="W256" s="134">
        <f t="shared" ref="W256:W268" si="77">IF(V256="","",(U256/V256)*100)</f>
        <v>94.06418205</v>
      </c>
      <c r="X256" s="135">
        <f>N254+L256-N256</f>
        <v>8.38</v>
      </c>
      <c r="Y256" s="91"/>
      <c r="Z256" s="92">
        <v>1.0</v>
      </c>
      <c r="AA256" s="92">
        <v>1.0</v>
      </c>
      <c r="AB256" s="92">
        <v>2.0</v>
      </c>
      <c r="AC256" s="93">
        <v>2.0</v>
      </c>
      <c r="AD256" s="88" t="s">
        <v>330</v>
      </c>
    </row>
    <row r="257" ht="15.75" customHeight="1">
      <c r="A257" s="4" t="s">
        <v>64</v>
      </c>
      <c r="B257" s="29">
        <v>45054.0</v>
      </c>
      <c r="C257" s="3">
        <v>0.625</v>
      </c>
      <c r="D257" s="74">
        <v>0.75</v>
      </c>
      <c r="E257" s="75">
        <v>34.0</v>
      </c>
      <c r="F257" s="76"/>
      <c r="G257" s="76">
        <v>33.6</v>
      </c>
      <c r="H257" s="76">
        <v>33.0</v>
      </c>
      <c r="I257" s="76"/>
      <c r="J257" s="76" t="s">
        <v>81</v>
      </c>
      <c r="K257" s="76"/>
      <c r="L257" s="76"/>
      <c r="M257" s="76"/>
      <c r="N257" s="76"/>
      <c r="O257" s="76"/>
      <c r="P257" s="77"/>
      <c r="Q257" s="78"/>
      <c r="R257" s="79"/>
      <c r="S257" s="79"/>
      <c r="T257" s="134">
        <f t="shared" si="74"/>
        <v>50.29607399</v>
      </c>
      <c r="U257" s="103">
        <f t="shared" si="75"/>
        <v>49.81607399</v>
      </c>
      <c r="V257" s="134">
        <f t="shared" si="76"/>
        <v>52.01365417</v>
      </c>
      <c r="W257" s="134">
        <f t="shared" si="77"/>
        <v>95.77499367</v>
      </c>
      <c r="X257" s="80"/>
      <c r="Y257" s="81"/>
      <c r="Z257" s="82">
        <v>1.0</v>
      </c>
      <c r="AA257" s="82">
        <v>1.0</v>
      </c>
      <c r="AB257" s="82">
        <v>2.0</v>
      </c>
      <c r="AC257" s="83">
        <v>2.0</v>
      </c>
      <c r="AD257" s="78" t="s">
        <v>350</v>
      </c>
    </row>
    <row r="258" ht="15.75" customHeight="1">
      <c r="A258" s="8" t="s">
        <v>68</v>
      </c>
      <c r="B258" s="233">
        <v>45055.0</v>
      </c>
      <c r="C258" s="10">
        <v>0.375</v>
      </c>
      <c r="D258" s="84">
        <v>0.5</v>
      </c>
      <c r="E258" s="85">
        <v>34.4</v>
      </c>
      <c r="F258" s="86">
        <v>24.8</v>
      </c>
      <c r="G258" s="86">
        <v>30.2</v>
      </c>
      <c r="H258" s="86">
        <v>25.8</v>
      </c>
      <c r="I258" s="86"/>
      <c r="J258" s="86" t="s">
        <v>78</v>
      </c>
      <c r="K258" s="86"/>
      <c r="L258" s="86">
        <v>5.0</v>
      </c>
      <c r="M258" s="86"/>
      <c r="N258" s="86">
        <v>75.32</v>
      </c>
      <c r="O258" s="86"/>
      <c r="P258" s="87"/>
      <c r="Q258" s="133">
        <f>E260</f>
        <v>34</v>
      </c>
      <c r="R258" s="134">
        <f>F258</f>
        <v>24.8</v>
      </c>
      <c r="S258" s="22">
        <f>(Q258+R258)/2</f>
        <v>29.4</v>
      </c>
      <c r="T258" s="134">
        <f t="shared" si="74"/>
        <v>33.21594473</v>
      </c>
      <c r="U258" s="103">
        <f t="shared" si="75"/>
        <v>29.69594473</v>
      </c>
      <c r="V258" s="134">
        <f t="shared" si="76"/>
        <v>42.91546075</v>
      </c>
      <c r="W258" s="134">
        <f t="shared" si="77"/>
        <v>69.19637868</v>
      </c>
      <c r="X258" s="135">
        <f>N256+L258-N258</f>
        <v>3.44</v>
      </c>
      <c r="Y258" s="91"/>
      <c r="Z258" s="92">
        <v>1.0</v>
      </c>
      <c r="AA258" s="92">
        <v>1.0</v>
      </c>
      <c r="AB258" s="92">
        <v>1.0</v>
      </c>
      <c r="AC258" s="93">
        <v>2.0</v>
      </c>
      <c r="AD258" s="88" t="s">
        <v>337</v>
      </c>
    </row>
    <row r="259" ht="15.75" customHeight="1">
      <c r="A259" s="4" t="s">
        <v>68</v>
      </c>
      <c r="B259" s="29">
        <v>45055.0</v>
      </c>
      <c r="C259" s="3">
        <v>0.625</v>
      </c>
      <c r="D259" s="74">
        <v>0.75</v>
      </c>
      <c r="E259" s="75">
        <v>33.8</v>
      </c>
      <c r="F259" s="76"/>
      <c r="G259" s="76">
        <v>25.8</v>
      </c>
      <c r="H259" s="76">
        <v>24.2</v>
      </c>
      <c r="I259" s="76"/>
      <c r="J259" s="76" t="s">
        <v>65</v>
      </c>
      <c r="K259" s="76"/>
      <c r="L259" s="76"/>
      <c r="M259" s="76"/>
      <c r="N259" s="76"/>
      <c r="O259" s="76"/>
      <c r="P259" s="77"/>
      <c r="Q259" s="78"/>
      <c r="R259" s="79"/>
      <c r="S259" s="79"/>
      <c r="T259" s="134">
        <f t="shared" si="74"/>
        <v>30.19655962</v>
      </c>
      <c r="U259" s="103">
        <f t="shared" si="75"/>
        <v>28.91655962</v>
      </c>
      <c r="V259" s="134">
        <f t="shared" si="76"/>
        <v>33.21594473</v>
      </c>
      <c r="W259" s="134">
        <f t="shared" si="77"/>
        <v>87.05626124</v>
      </c>
      <c r="X259" s="80"/>
      <c r="Y259" s="81"/>
      <c r="Z259" s="82">
        <v>1.0</v>
      </c>
      <c r="AA259" s="82">
        <v>1.0</v>
      </c>
      <c r="AB259" s="82">
        <v>1.0</v>
      </c>
      <c r="AC259" s="83">
        <v>3.0</v>
      </c>
      <c r="AD259" s="78" t="s">
        <v>320</v>
      </c>
    </row>
    <row r="260" ht="15.75" customHeight="1">
      <c r="A260" s="8" t="s">
        <v>38</v>
      </c>
      <c r="B260" s="233">
        <v>45056.0</v>
      </c>
      <c r="C260" s="10">
        <v>0.375</v>
      </c>
      <c r="D260" s="84">
        <v>0.5</v>
      </c>
      <c r="E260" s="85">
        <v>34.0</v>
      </c>
      <c r="F260" s="86">
        <v>24.2</v>
      </c>
      <c r="G260" s="86">
        <v>29.0</v>
      </c>
      <c r="H260" s="86">
        <v>26.6</v>
      </c>
      <c r="I260" s="86"/>
      <c r="J260" s="86" t="s">
        <v>81</v>
      </c>
      <c r="K260" s="86"/>
      <c r="L260" s="86">
        <v>20.25</v>
      </c>
      <c r="M260" s="86"/>
      <c r="N260" s="86">
        <v>83.86</v>
      </c>
      <c r="O260" s="86"/>
      <c r="P260" s="87"/>
      <c r="Q260" s="133">
        <f>E262</f>
        <v>34</v>
      </c>
      <c r="R260" s="134">
        <f>F260</f>
        <v>24.2</v>
      </c>
      <c r="S260" s="22">
        <f>(Q260+R260)/2</f>
        <v>29.1</v>
      </c>
      <c r="T260" s="134">
        <f t="shared" si="74"/>
        <v>34.82194116</v>
      </c>
      <c r="U260" s="103">
        <f t="shared" si="75"/>
        <v>32.90194116</v>
      </c>
      <c r="V260" s="134">
        <f t="shared" si="76"/>
        <v>40.05279577</v>
      </c>
      <c r="W260" s="134">
        <f t="shared" si="77"/>
        <v>82.14642831</v>
      </c>
      <c r="X260" s="135">
        <f>MEDIAN(X252:X258)</f>
        <v>4.14</v>
      </c>
      <c r="Y260" s="91"/>
      <c r="Z260" s="92">
        <v>1.0</v>
      </c>
      <c r="AA260" s="92">
        <v>1.0</v>
      </c>
      <c r="AB260" s="92">
        <v>3.0</v>
      </c>
      <c r="AC260" s="93">
        <v>3.0</v>
      </c>
      <c r="AD260" s="88" t="s">
        <v>313</v>
      </c>
    </row>
    <row r="261" ht="15.75" customHeight="1">
      <c r="A261" s="4" t="s">
        <v>38</v>
      </c>
      <c r="B261" s="29">
        <v>45056.0</v>
      </c>
      <c r="C261" s="3">
        <v>0.625</v>
      </c>
      <c r="D261" s="74">
        <v>0.75</v>
      </c>
      <c r="E261" s="75">
        <v>34.0</v>
      </c>
      <c r="F261" s="76"/>
      <c r="G261" s="76">
        <v>33.2</v>
      </c>
      <c r="H261" s="76">
        <v>27.2</v>
      </c>
      <c r="I261" s="76"/>
      <c r="J261" s="76" t="s">
        <v>74</v>
      </c>
      <c r="K261" s="76"/>
      <c r="L261" s="76"/>
      <c r="M261" s="76"/>
      <c r="N261" s="76"/>
      <c r="O261" s="76"/>
      <c r="P261" s="77"/>
      <c r="Q261" s="78"/>
      <c r="R261" s="79"/>
      <c r="S261" s="79"/>
      <c r="T261" s="134">
        <f t="shared" si="74"/>
        <v>36.07043238</v>
      </c>
      <c r="U261" s="103">
        <f t="shared" si="75"/>
        <v>31.27043238</v>
      </c>
      <c r="V261" s="134">
        <f t="shared" si="76"/>
        <v>50.86304633</v>
      </c>
      <c r="W261" s="134">
        <f t="shared" si="77"/>
        <v>61.47966871</v>
      </c>
      <c r="X261" s="80"/>
      <c r="Y261" s="81"/>
      <c r="Z261" s="82">
        <v>1.0</v>
      </c>
      <c r="AA261" s="82">
        <v>1.0</v>
      </c>
      <c r="AB261" s="82">
        <v>2.0</v>
      </c>
      <c r="AC261" s="83">
        <v>2.0</v>
      </c>
      <c r="AD261" s="78" t="s">
        <v>316</v>
      </c>
    </row>
    <row r="262" ht="15.75" customHeight="1">
      <c r="A262" s="8" t="s">
        <v>48</v>
      </c>
      <c r="B262" s="233">
        <v>45057.0</v>
      </c>
      <c r="C262" s="10">
        <v>0.375</v>
      </c>
      <c r="D262" s="84">
        <v>0.5</v>
      </c>
      <c r="E262" s="85">
        <v>34.0</v>
      </c>
      <c r="F262" s="86">
        <v>23.8</v>
      </c>
      <c r="G262" s="86">
        <v>27.2</v>
      </c>
      <c r="H262" s="86">
        <v>26.2</v>
      </c>
      <c r="I262" s="86"/>
      <c r="J262" s="86" t="s">
        <v>61</v>
      </c>
      <c r="K262" s="86"/>
      <c r="L262" s="86">
        <v>23.5</v>
      </c>
      <c r="M262" s="86"/>
      <c r="N262" s="86">
        <v>95.8</v>
      </c>
      <c r="O262" s="86">
        <v>79.9</v>
      </c>
      <c r="P262" s="87"/>
      <c r="Q262" s="133">
        <f>E264</f>
        <v>32.6</v>
      </c>
      <c r="R262" s="134">
        <f>F262</f>
        <v>23.8</v>
      </c>
      <c r="S262" s="22">
        <f>(Q262+R262)/2</f>
        <v>28.2</v>
      </c>
      <c r="T262" s="134">
        <f t="shared" si="74"/>
        <v>34.01068335</v>
      </c>
      <c r="U262" s="103">
        <f t="shared" si="75"/>
        <v>33.21068335</v>
      </c>
      <c r="V262" s="134">
        <f t="shared" si="76"/>
        <v>36.07043238</v>
      </c>
      <c r="W262" s="134">
        <f t="shared" si="77"/>
        <v>92.07176392</v>
      </c>
      <c r="X262" s="135">
        <f>MEDIAN(X254:X260)</f>
        <v>4.49</v>
      </c>
      <c r="Y262" s="91"/>
      <c r="Z262" s="92">
        <v>1.0</v>
      </c>
      <c r="AA262" s="92">
        <v>1.0</v>
      </c>
      <c r="AB262" s="92">
        <v>3.0</v>
      </c>
      <c r="AC262" s="93">
        <v>3.0</v>
      </c>
      <c r="AD262" s="88" t="s">
        <v>283</v>
      </c>
    </row>
    <row r="263" ht="15.75" customHeight="1">
      <c r="A263" s="4" t="s">
        <v>48</v>
      </c>
      <c r="B263" s="29">
        <v>45057.0</v>
      </c>
      <c r="C263" s="3">
        <v>0.625</v>
      </c>
      <c r="D263" s="74">
        <v>0.75</v>
      </c>
      <c r="E263" s="75">
        <v>32.4</v>
      </c>
      <c r="F263" s="76"/>
      <c r="G263" s="76">
        <v>25.8</v>
      </c>
      <c r="H263" s="76">
        <v>24.8</v>
      </c>
      <c r="I263" s="76"/>
      <c r="J263" s="76" t="s">
        <v>65</v>
      </c>
      <c r="K263" s="76"/>
      <c r="L263" s="76"/>
      <c r="M263" s="76"/>
      <c r="N263" s="76"/>
      <c r="O263" s="76"/>
      <c r="P263" s="77"/>
      <c r="Q263" s="78"/>
      <c r="R263" s="79"/>
      <c r="S263" s="79"/>
      <c r="T263" s="134">
        <f t="shared" si="74"/>
        <v>31.29951528</v>
      </c>
      <c r="U263" s="103">
        <f t="shared" si="75"/>
        <v>30.49951528</v>
      </c>
      <c r="V263" s="134">
        <f t="shared" si="76"/>
        <v>33.21594473</v>
      </c>
      <c r="W263" s="134">
        <f t="shared" si="77"/>
        <v>91.82191121</v>
      </c>
      <c r="X263" s="80"/>
      <c r="Y263" s="81"/>
      <c r="Z263" s="82"/>
      <c r="AA263" s="82"/>
      <c r="AB263" s="82"/>
      <c r="AC263" s="83"/>
      <c r="AD263" s="78"/>
    </row>
    <row r="264" ht="15.75" customHeight="1">
      <c r="A264" s="8" t="s">
        <v>53</v>
      </c>
      <c r="B264" s="233">
        <v>45058.0</v>
      </c>
      <c r="C264" s="10">
        <v>0.375</v>
      </c>
      <c r="D264" s="84">
        <v>0.5</v>
      </c>
      <c r="E264" s="85">
        <v>32.6</v>
      </c>
      <c r="F264" s="86">
        <v>24.0</v>
      </c>
      <c r="G264" s="86">
        <v>30.0</v>
      </c>
      <c r="H264" s="86">
        <v>25.8</v>
      </c>
      <c r="I264" s="86"/>
      <c r="J264" s="86" t="s">
        <v>81</v>
      </c>
      <c r="K264" s="86"/>
      <c r="L264" s="86">
        <v>59.0</v>
      </c>
      <c r="M264" s="86"/>
      <c r="N264" s="86">
        <v>100.0</v>
      </c>
      <c r="O264" s="86">
        <v>80.68</v>
      </c>
      <c r="P264" s="87"/>
      <c r="Q264" s="133">
        <f>E266</f>
        <v>32.4</v>
      </c>
      <c r="R264" s="134">
        <f>F264</f>
        <v>24</v>
      </c>
      <c r="S264" s="22">
        <f>(Q264+R264)/2</f>
        <v>28.2</v>
      </c>
      <c r="T264" s="134">
        <f t="shared" si="74"/>
        <v>33.21594473</v>
      </c>
      <c r="U264" s="103">
        <f t="shared" si="75"/>
        <v>29.85594473</v>
      </c>
      <c r="V264" s="134">
        <f t="shared" si="76"/>
        <v>42.42634795</v>
      </c>
      <c r="W264" s="134">
        <f t="shared" si="77"/>
        <v>70.37123433</v>
      </c>
      <c r="X264" s="135"/>
      <c r="Y264" s="91"/>
      <c r="Z264" s="92">
        <v>1.0</v>
      </c>
      <c r="AA264" s="92">
        <v>1.0</v>
      </c>
      <c r="AB264" s="92">
        <v>1.0</v>
      </c>
      <c r="AC264" s="93">
        <v>2.0</v>
      </c>
      <c r="AD264" s="88" t="s">
        <v>313</v>
      </c>
    </row>
    <row r="265" ht="15.75" customHeight="1">
      <c r="A265" s="4" t="s">
        <v>53</v>
      </c>
      <c r="B265" s="29">
        <v>45058.0</v>
      </c>
      <c r="C265" s="3">
        <v>0.625</v>
      </c>
      <c r="D265" s="74">
        <v>0.75</v>
      </c>
      <c r="E265" s="75">
        <v>32.2</v>
      </c>
      <c r="F265" s="76"/>
      <c r="G265" s="76">
        <v>28.0</v>
      </c>
      <c r="H265" s="76">
        <v>25.6</v>
      </c>
      <c r="I265" s="76"/>
      <c r="J265" s="76" t="s">
        <v>81</v>
      </c>
      <c r="K265" s="76"/>
      <c r="L265" s="76"/>
      <c r="M265" s="76"/>
      <c r="N265" s="76"/>
      <c r="O265" s="76"/>
      <c r="P265" s="77"/>
      <c r="Q265" s="78"/>
      <c r="R265" s="79"/>
      <c r="S265" s="79"/>
      <c r="T265" s="134">
        <f t="shared" si="74"/>
        <v>32.82468122</v>
      </c>
      <c r="U265" s="103">
        <f t="shared" si="75"/>
        <v>30.90468122</v>
      </c>
      <c r="V265" s="134">
        <f t="shared" si="76"/>
        <v>37.79562539</v>
      </c>
      <c r="W265" s="134">
        <f t="shared" si="77"/>
        <v>81.76787894</v>
      </c>
      <c r="X265" s="80"/>
      <c r="Y265" s="81"/>
      <c r="Z265" s="82">
        <v>1.0</v>
      </c>
      <c r="AA265" s="82">
        <v>1.0</v>
      </c>
      <c r="AB265" s="82">
        <v>2.0</v>
      </c>
      <c r="AC265" s="83">
        <v>2.0</v>
      </c>
      <c r="AD265" s="78" t="s">
        <v>321</v>
      </c>
    </row>
    <row r="266" ht="15.75" customHeight="1">
      <c r="A266" s="8" t="s">
        <v>58</v>
      </c>
      <c r="B266" s="233">
        <v>45059.0</v>
      </c>
      <c r="C266" s="10">
        <v>0.375</v>
      </c>
      <c r="D266" s="84">
        <v>0.5</v>
      </c>
      <c r="E266" s="85">
        <v>32.4</v>
      </c>
      <c r="F266" s="86">
        <v>23.4</v>
      </c>
      <c r="G266" s="86">
        <v>29.8</v>
      </c>
      <c r="H266" s="86">
        <v>27.0</v>
      </c>
      <c r="I266" s="86"/>
      <c r="J266" s="86" t="s">
        <v>81</v>
      </c>
      <c r="K266" s="86"/>
      <c r="L266" s="86">
        <v>0.0</v>
      </c>
      <c r="M266" s="86"/>
      <c r="N266" s="86">
        <v>80.36</v>
      </c>
      <c r="O266" s="86">
        <v>79.18</v>
      </c>
      <c r="P266" s="87"/>
      <c r="Q266" s="133">
        <f>E268</f>
        <v>33</v>
      </c>
      <c r="R266" s="134">
        <f>F266</f>
        <v>23.4</v>
      </c>
      <c r="S266" s="22">
        <f>(Q266+R266)/2</f>
        <v>28.2</v>
      </c>
      <c r="T266" s="134">
        <f t="shared" si="74"/>
        <v>35.65000614</v>
      </c>
      <c r="U266" s="103">
        <f t="shared" si="75"/>
        <v>33.41000614</v>
      </c>
      <c r="V266" s="134">
        <f t="shared" si="76"/>
        <v>41.94208964</v>
      </c>
      <c r="W266" s="134">
        <f t="shared" si="77"/>
        <v>79.65746683</v>
      </c>
      <c r="X266" s="135">
        <f>O264+L266-N266</f>
        <v>0.32</v>
      </c>
      <c r="Y266" s="91"/>
      <c r="Z266" s="92">
        <v>1.0</v>
      </c>
      <c r="AA266" s="92">
        <v>1.0</v>
      </c>
      <c r="AB266" s="92">
        <v>2.0</v>
      </c>
      <c r="AC266" s="93">
        <v>2.0</v>
      </c>
      <c r="AD266" s="88" t="s">
        <v>321</v>
      </c>
    </row>
    <row r="267" ht="15.75" customHeight="1">
      <c r="A267" s="4" t="s">
        <v>58</v>
      </c>
      <c r="B267" s="29">
        <v>45059.0</v>
      </c>
      <c r="C267" s="3">
        <v>0.625</v>
      </c>
      <c r="D267" s="74">
        <v>0.75</v>
      </c>
      <c r="E267" s="75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7"/>
      <c r="Q267" s="78"/>
      <c r="R267" s="79"/>
      <c r="S267" s="79"/>
      <c r="T267" s="145"/>
      <c r="U267" s="103"/>
      <c r="V267" s="145"/>
      <c r="W267" s="145" t="str">
        <f t="shared" si="77"/>
        <v/>
      </c>
      <c r="X267" s="80"/>
      <c r="Y267" s="81"/>
      <c r="Z267" s="82"/>
      <c r="AA267" s="82"/>
      <c r="AB267" s="82"/>
      <c r="AC267" s="83"/>
      <c r="AD267" s="78"/>
    </row>
    <row r="268" ht="15.75" customHeight="1">
      <c r="A268" s="8" t="s">
        <v>60</v>
      </c>
      <c r="B268" s="233">
        <v>45060.0</v>
      </c>
      <c r="C268" s="10">
        <v>0.375</v>
      </c>
      <c r="D268" s="84">
        <v>0.5</v>
      </c>
      <c r="E268" s="85">
        <v>33.0</v>
      </c>
      <c r="F268" s="86">
        <v>24.2</v>
      </c>
      <c r="G268" s="86">
        <v>28.6</v>
      </c>
      <c r="H268" s="86">
        <v>26.6</v>
      </c>
      <c r="I268" s="86"/>
      <c r="J268" s="86" t="s">
        <v>225</v>
      </c>
      <c r="K268" s="86"/>
      <c r="L268" s="86">
        <v>0.0</v>
      </c>
      <c r="M268" s="86"/>
      <c r="N268" s="86">
        <v>75.32</v>
      </c>
      <c r="O268" s="86"/>
      <c r="P268" s="87"/>
      <c r="Q268" s="133">
        <f>E270</f>
        <v>33</v>
      </c>
      <c r="R268" s="134">
        <f>F268</f>
        <v>24.2</v>
      </c>
      <c r="S268" s="22">
        <f>(Q268+R268)/2</f>
        <v>28.6</v>
      </c>
      <c r="T268" s="134">
        <f>IF(H268="","",6.1078*(10^(((7.5*H268)/(237.3+H268)))))</f>
        <v>34.82194116</v>
      </c>
      <c r="U268" s="103">
        <f>IF(T268="","",T268-(0.8*(G268-H268)))</f>
        <v>33.22194116</v>
      </c>
      <c r="V268" s="134">
        <f>IF(G268="","",6.1078*(10^(((7.5*G268)/(237.3+G268)))))</f>
        <v>39.13623594</v>
      </c>
      <c r="W268" s="134">
        <f t="shared" si="77"/>
        <v>84.88793152</v>
      </c>
      <c r="X268" s="135">
        <f>O266+L268-N268</f>
        <v>3.86</v>
      </c>
      <c r="Y268" s="91"/>
      <c r="Z268" s="92">
        <v>1.0</v>
      </c>
      <c r="AA268" s="92">
        <v>1.0</v>
      </c>
      <c r="AB268" s="92">
        <v>2.0</v>
      </c>
      <c r="AC268" s="93">
        <v>2.0</v>
      </c>
      <c r="AD268" s="88" t="s">
        <v>315</v>
      </c>
    </row>
    <row r="269" ht="15.75" customHeight="1">
      <c r="A269" s="4" t="s">
        <v>60</v>
      </c>
      <c r="B269" s="29">
        <v>45060.0</v>
      </c>
      <c r="C269" s="3">
        <v>0.625</v>
      </c>
      <c r="D269" s="74">
        <v>0.75</v>
      </c>
      <c r="E269" s="75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7"/>
      <c r="Q269" s="78"/>
      <c r="R269" s="79"/>
      <c r="S269" s="79"/>
      <c r="T269" s="79"/>
      <c r="U269" s="103"/>
      <c r="V269" s="79"/>
      <c r="W269" s="79"/>
      <c r="X269" s="80"/>
      <c r="Y269" s="81"/>
      <c r="Z269" s="82"/>
      <c r="AA269" s="82"/>
      <c r="AB269" s="82"/>
      <c r="AC269" s="83"/>
      <c r="AD269" s="78"/>
    </row>
    <row r="270" ht="15.75" customHeight="1">
      <c r="A270" s="8" t="s">
        <v>64</v>
      </c>
      <c r="B270" s="233">
        <v>45061.0</v>
      </c>
      <c r="C270" s="10">
        <v>0.375</v>
      </c>
      <c r="D270" s="84">
        <v>0.5</v>
      </c>
      <c r="E270" s="85">
        <v>33.0</v>
      </c>
      <c r="F270" s="86">
        <v>24.4</v>
      </c>
      <c r="G270" s="86">
        <v>29.6</v>
      </c>
      <c r="H270" s="86">
        <v>26.8</v>
      </c>
      <c r="I270" s="86"/>
      <c r="J270" s="86" t="s">
        <v>81</v>
      </c>
      <c r="K270" s="86"/>
      <c r="L270" s="86">
        <v>1.5</v>
      </c>
      <c r="M270" s="86"/>
      <c r="N270" s="86">
        <v>74.36</v>
      </c>
      <c r="O270" s="86"/>
      <c r="P270" s="87"/>
      <c r="Q270" s="133">
        <f>E272</f>
        <v>33.8</v>
      </c>
      <c r="R270" s="134">
        <f>F270</f>
        <v>24.4</v>
      </c>
      <c r="S270" s="22">
        <f>(Q270+R270)/2</f>
        <v>29.1</v>
      </c>
      <c r="T270" s="134">
        <f t="shared" ref="T270:T280" si="78">IF(H270="","",6.1078*(10^(((7.5*H270)/(237.3+H270)))))</f>
        <v>35.23385461</v>
      </c>
      <c r="U270" s="103">
        <f t="shared" ref="U270:U280" si="79">IF(T270="","",T270-(0.8*(G270-H270)))</f>
        <v>32.99385461</v>
      </c>
      <c r="V270" s="134">
        <f t="shared" ref="V270:V280" si="80">IF(G270="","",6.1078*(10^(((7.5*G270)/(237.3+G270)))))</f>
        <v>41.46264535</v>
      </c>
      <c r="W270" s="134">
        <f t="shared" ref="W270:W282" si="81">IF(V270="","",(U270/V270)*100)</f>
        <v>79.57489043</v>
      </c>
      <c r="X270" s="135">
        <f>N268+L270-N270</f>
        <v>2.46</v>
      </c>
      <c r="Y270" s="91"/>
      <c r="Z270" s="92">
        <v>1.0</v>
      </c>
      <c r="AA270" s="92">
        <v>1.0</v>
      </c>
      <c r="AB270" s="92">
        <v>2.0</v>
      </c>
      <c r="AC270" s="93">
        <v>2.0</v>
      </c>
      <c r="AD270" s="88" t="s">
        <v>330</v>
      </c>
    </row>
    <row r="271" ht="15.75" customHeight="1">
      <c r="A271" s="4" t="s">
        <v>64</v>
      </c>
      <c r="B271" s="29">
        <v>45061.0</v>
      </c>
      <c r="C271" s="3">
        <v>0.625</v>
      </c>
      <c r="D271" s="74">
        <v>0.75</v>
      </c>
      <c r="E271" s="75">
        <v>33.6</v>
      </c>
      <c r="F271" s="76"/>
      <c r="G271" s="76">
        <v>33.0</v>
      </c>
      <c r="H271" s="76">
        <v>28.0</v>
      </c>
      <c r="I271" s="76"/>
      <c r="J271" s="76" t="s">
        <v>78</v>
      </c>
      <c r="K271" s="76"/>
      <c r="L271" s="76"/>
      <c r="M271" s="76"/>
      <c r="N271" s="76"/>
      <c r="O271" s="76"/>
      <c r="P271" s="77"/>
      <c r="Q271" s="78"/>
      <c r="R271" s="79"/>
      <c r="S271" s="79"/>
      <c r="T271" s="134">
        <f t="shared" si="78"/>
        <v>37.79562539</v>
      </c>
      <c r="U271" s="103">
        <f t="shared" si="79"/>
        <v>33.79562539</v>
      </c>
      <c r="V271" s="134">
        <f t="shared" si="80"/>
        <v>50.29607399</v>
      </c>
      <c r="W271" s="134">
        <f t="shared" si="81"/>
        <v>67.19336662</v>
      </c>
      <c r="X271" s="80"/>
      <c r="Y271" s="81"/>
      <c r="Z271" s="82">
        <v>1.0</v>
      </c>
      <c r="AA271" s="82">
        <v>1.0</v>
      </c>
      <c r="AB271" s="82">
        <v>2.0</v>
      </c>
      <c r="AC271" s="83">
        <v>2.0</v>
      </c>
      <c r="AD271" s="78" t="s">
        <v>353</v>
      </c>
    </row>
    <row r="272" ht="15.75" customHeight="1">
      <c r="A272" s="8" t="s">
        <v>68</v>
      </c>
      <c r="B272" s="233">
        <v>45062.0</v>
      </c>
      <c r="C272" s="10">
        <v>0.375</v>
      </c>
      <c r="D272" s="84">
        <v>0.5</v>
      </c>
      <c r="E272" s="85">
        <v>33.8</v>
      </c>
      <c r="F272" s="86">
        <v>24.0</v>
      </c>
      <c r="G272" s="86">
        <v>28.8</v>
      </c>
      <c r="H272" s="86">
        <v>26.2</v>
      </c>
      <c r="I272" s="86"/>
      <c r="J272" s="86" t="s">
        <v>81</v>
      </c>
      <c r="K272" s="86"/>
      <c r="L272" s="86">
        <v>0.0</v>
      </c>
      <c r="M272" s="86"/>
      <c r="N272" s="86">
        <v>67.7</v>
      </c>
      <c r="O272" s="86"/>
      <c r="P272" s="87"/>
      <c r="Q272" s="133">
        <f>E274</f>
        <v>33.6</v>
      </c>
      <c r="R272" s="134">
        <f>F272</f>
        <v>24</v>
      </c>
      <c r="S272" s="22">
        <f>(Q272+R272)/2</f>
        <v>28.8</v>
      </c>
      <c r="T272" s="134">
        <f t="shared" si="78"/>
        <v>34.01068335</v>
      </c>
      <c r="U272" s="103">
        <f t="shared" si="79"/>
        <v>31.93068335</v>
      </c>
      <c r="V272" s="134">
        <f t="shared" si="80"/>
        <v>39.59220806</v>
      </c>
      <c r="W272" s="134">
        <f t="shared" si="81"/>
        <v>80.64890773</v>
      </c>
      <c r="X272" s="135">
        <f>N270+L272-N272</f>
        <v>6.66</v>
      </c>
      <c r="Y272" s="91"/>
      <c r="Z272" s="92">
        <v>1.0</v>
      </c>
      <c r="AA272" s="92">
        <v>1.0</v>
      </c>
      <c r="AB272" s="92">
        <v>1.0</v>
      </c>
      <c r="AC272" s="93">
        <v>2.0</v>
      </c>
      <c r="AD272" s="88" t="s">
        <v>337</v>
      </c>
    </row>
    <row r="273" ht="15.75" customHeight="1">
      <c r="A273" s="4" t="s">
        <v>68</v>
      </c>
      <c r="B273" s="29">
        <v>45062.0</v>
      </c>
      <c r="C273" s="3">
        <v>0.625</v>
      </c>
      <c r="D273" s="74">
        <v>0.75</v>
      </c>
      <c r="E273" s="75">
        <v>33.2</v>
      </c>
      <c r="F273" s="76"/>
      <c r="G273" s="76">
        <v>33.0</v>
      </c>
      <c r="H273" s="76">
        <v>27.0</v>
      </c>
      <c r="I273" s="76"/>
      <c r="J273" s="76" t="s">
        <v>61</v>
      </c>
      <c r="K273" s="76"/>
      <c r="L273" s="76"/>
      <c r="M273" s="76"/>
      <c r="N273" s="76"/>
      <c r="O273" s="76"/>
      <c r="P273" s="77"/>
      <c r="Q273" s="78"/>
      <c r="R273" s="79"/>
      <c r="S273" s="79"/>
      <c r="T273" s="134">
        <f t="shared" si="78"/>
        <v>35.65000614</v>
      </c>
      <c r="U273" s="103">
        <f t="shared" si="79"/>
        <v>30.85000614</v>
      </c>
      <c r="V273" s="134">
        <f t="shared" si="80"/>
        <v>50.29607399</v>
      </c>
      <c r="W273" s="134">
        <f t="shared" si="81"/>
        <v>61.33680762</v>
      </c>
      <c r="X273" s="80"/>
      <c r="Y273" s="81"/>
      <c r="Z273" s="82">
        <v>1.0</v>
      </c>
      <c r="AA273" s="82">
        <v>1.0</v>
      </c>
      <c r="AB273" s="82">
        <v>2.0</v>
      </c>
      <c r="AC273" s="83">
        <v>2.0</v>
      </c>
      <c r="AD273" s="78" t="s">
        <v>316</v>
      </c>
    </row>
    <row r="274" ht="15.75" customHeight="1">
      <c r="A274" s="8" t="s">
        <v>38</v>
      </c>
      <c r="B274" s="233">
        <v>45063.0</v>
      </c>
      <c r="C274" s="10">
        <v>0.375</v>
      </c>
      <c r="D274" s="84">
        <v>0.5</v>
      </c>
      <c r="E274" s="85">
        <v>33.6</v>
      </c>
      <c r="F274" s="86">
        <v>24.2</v>
      </c>
      <c r="G274" s="86">
        <v>28.2</v>
      </c>
      <c r="H274" s="86">
        <v>26.0</v>
      </c>
      <c r="I274" s="86"/>
      <c r="J274" s="86" t="s">
        <v>56</v>
      </c>
      <c r="K274" s="86"/>
      <c r="L274" s="86">
        <v>18.75</v>
      </c>
      <c r="M274" s="86"/>
      <c r="N274" s="86">
        <v>76.46</v>
      </c>
      <c r="O274" s="86"/>
      <c r="P274" s="87"/>
      <c r="Q274" s="133">
        <f>E276</f>
        <v>33.4</v>
      </c>
      <c r="R274" s="134">
        <f>F274</f>
        <v>24.2</v>
      </c>
      <c r="S274" s="22">
        <f>(Q274+R274)/2</f>
        <v>28.8</v>
      </c>
      <c r="T274" s="134">
        <f t="shared" si="78"/>
        <v>33.61126698</v>
      </c>
      <c r="U274" s="103">
        <f t="shared" si="79"/>
        <v>31.85126698</v>
      </c>
      <c r="V274" s="134">
        <f t="shared" si="80"/>
        <v>38.23798312</v>
      </c>
      <c r="W274" s="134">
        <f t="shared" si="81"/>
        <v>83.29745553</v>
      </c>
      <c r="X274" s="135">
        <f>N272+L274-N274</f>
        <v>9.99</v>
      </c>
      <c r="Y274" s="91"/>
      <c r="Z274" s="92">
        <v>1.0</v>
      </c>
      <c r="AA274" s="92">
        <v>1.0</v>
      </c>
      <c r="AB274" s="92">
        <v>1.0</v>
      </c>
      <c r="AC274" s="93">
        <v>3.0</v>
      </c>
      <c r="AD274" s="88" t="s">
        <v>289</v>
      </c>
    </row>
    <row r="275" ht="15.75" customHeight="1">
      <c r="A275" s="4" t="s">
        <v>38</v>
      </c>
      <c r="B275" s="29">
        <v>45063.0</v>
      </c>
      <c r="C275" s="3">
        <v>0.625</v>
      </c>
      <c r="D275" s="74">
        <v>0.75</v>
      </c>
      <c r="E275" s="75">
        <v>32.6</v>
      </c>
      <c r="F275" s="76"/>
      <c r="G275" s="76">
        <v>32.0</v>
      </c>
      <c r="H275" s="76">
        <v>27.0</v>
      </c>
      <c r="I275" s="76"/>
      <c r="J275" s="76" t="s">
        <v>54</v>
      </c>
      <c r="K275" s="76"/>
      <c r="L275" s="76"/>
      <c r="M275" s="76"/>
      <c r="N275" s="76"/>
      <c r="O275" s="76"/>
      <c r="P275" s="77"/>
      <c r="Q275" s="78"/>
      <c r="R275" s="79"/>
      <c r="S275" s="79"/>
      <c r="T275" s="134">
        <f t="shared" si="78"/>
        <v>35.65000614</v>
      </c>
      <c r="U275" s="103">
        <f t="shared" si="79"/>
        <v>31.65000614</v>
      </c>
      <c r="V275" s="134">
        <f t="shared" si="80"/>
        <v>47.54274065</v>
      </c>
      <c r="W275" s="134">
        <f t="shared" si="81"/>
        <v>66.57169045</v>
      </c>
      <c r="X275" s="80"/>
      <c r="Y275" s="81"/>
      <c r="Z275" s="82"/>
      <c r="AA275" s="82"/>
      <c r="AB275" s="82"/>
      <c r="AC275" s="83"/>
      <c r="AD275" s="78" t="s">
        <v>320</v>
      </c>
    </row>
    <row r="276" ht="15.75" customHeight="1">
      <c r="A276" s="8" t="s">
        <v>48</v>
      </c>
      <c r="B276" s="233">
        <v>45064.0</v>
      </c>
      <c r="C276" s="10">
        <v>0.375</v>
      </c>
      <c r="D276" s="84">
        <v>0.5</v>
      </c>
      <c r="E276" s="85">
        <v>33.4</v>
      </c>
      <c r="F276" s="86">
        <v>24.4</v>
      </c>
      <c r="G276" s="86">
        <v>25.8</v>
      </c>
      <c r="H276" s="86">
        <v>24.8</v>
      </c>
      <c r="I276" s="86"/>
      <c r="J276" s="86" t="s">
        <v>54</v>
      </c>
      <c r="K276" s="86"/>
      <c r="L276" s="86">
        <v>4.0</v>
      </c>
      <c r="M276" s="86"/>
      <c r="N276" s="86">
        <v>77.58</v>
      </c>
      <c r="O276" s="86"/>
      <c r="P276" s="87"/>
      <c r="Q276" s="133">
        <f>E278</f>
        <v>33</v>
      </c>
      <c r="R276" s="134">
        <f>F276</f>
        <v>24.4</v>
      </c>
      <c r="S276" s="22">
        <f>(Q276+R276)/2</f>
        <v>28.7</v>
      </c>
      <c r="T276" s="134">
        <f t="shared" si="78"/>
        <v>31.29951528</v>
      </c>
      <c r="U276" s="103">
        <f t="shared" si="79"/>
        <v>30.49951528</v>
      </c>
      <c r="V276" s="134">
        <f t="shared" si="80"/>
        <v>33.21594473</v>
      </c>
      <c r="W276" s="134">
        <f t="shared" si="81"/>
        <v>91.82191121</v>
      </c>
      <c r="X276" s="135">
        <f>N274+L276-N276</f>
        <v>2.88</v>
      </c>
      <c r="Y276" s="91"/>
      <c r="Z276" s="92">
        <v>1.0</v>
      </c>
      <c r="AA276" s="92">
        <v>1.0</v>
      </c>
      <c r="AB276" s="92">
        <v>3.0</v>
      </c>
      <c r="AC276" s="93">
        <v>3.0</v>
      </c>
      <c r="AD276" s="88" t="s">
        <v>313</v>
      </c>
    </row>
    <row r="277" ht="15.75" customHeight="1">
      <c r="A277" s="4" t="s">
        <v>48</v>
      </c>
      <c r="B277" s="29">
        <v>45064.0</v>
      </c>
      <c r="C277" s="3">
        <v>0.625</v>
      </c>
      <c r="D277" s="74">
        <v>0.75</v>
      </c>
      <c r="E277" s="75">
        <v>33.0</v>
      </c>
      <c r="F277" s="76"/>
      <c r="G277" s="76">
        <v>32.0</v>
      </c>
      <c r="H277" s="76">
        <v>27.8</v>
      </c>
      <c r="I277" s="76"/>
      <c r="J277" s="76" t="s">
        <v>79</v>
      </c>
      <c r="K277" s="76"/>
      <c r="L277" s="76"/>
      <c r="M277" s="76"/>
      <c r="N277" s="76"/>
      <c r="O277" s="76"/>
      <c r="P277" s="77"/>
      <c r="Q277" s="78"/>
      <c r="R277" s="79"/>
      <c r="S277" s="79"/>
      <c r="T277" s="134">
        <f t="shared" si="78"/>
        <v>37.3577292</v>
      </c>
      <c r="U277" s="103">
        <f t="shared" si="79"/>
        <v>33.9977292</v>
      </c>
      <c r="V277" s="134">
        <f t="shared" si="80"/>
        <v>47.54274065</v>
      </c>
      <c r="W277" s="134">
        <f t="shared" si="81"/>
        <v>71.50982197</v>
      </c>
      <c r="X277" s="80"/>
      <c r="Y277" s="81"/>
      <c r="Z277" s="82">
        <v>1.0</v>
      </c>
      <c r="AA277" s="82">
        <v>1.0</v>
      </c>
      <c r="AB277" s="82">
        <v>3.0</v>
      </c>
      <c r="AC277" s="83">
        <v>2.0</v>
      </c>
      <c r="AD277" s="78" t="s">
        <v>316</v>
      </c>
    </row>
    <row r="278" ht="15.75" customHeight="1">
      <c r="A278" s="8" t="s">
        <v>53</v>
      </c>
      <c r="B278" s="233">
        <v>45065.0</v>
      </c>
      <c r="C278" s="10">
        <v>0.375</v>
      </c>
      <c r="D278" s="84">
        <v>0.5</v>
      </c>
      <c r="E278" s="85">
        <v>33.0</v>
      </c>
      <c r="F278" s="86">
        <v>24.6</v>
      </c>
      <c r="G278" s="86">
        <v>26.8</v>
      </c>
      <c r="H278" s="86">
        <v>25.6</v>
      </c>
      <c r="I278" s="86"/>
      <c r="J278" s="86" t="s">
        <v>81</v>
      </c>
      <c r="K278" s="86"/>
      <c r="L278" s="86">
        <v>36.75</v>
      </c>
      <c r="M278" s="86"/>
      <c r="N278" s="86">
        <v>100.0</v>
      </c>
      <c r="O278" s="86">
        <v>72.94</v>
      </c>
      <c r="P278" s="87"/>
      <c r="Q278" s="133">
        <f>E280</f>
        <v>32.4</v>
      </c>
      <c r="R278" s="134">
        <f>F278</f>
        <v>24.6</v>
      </c>
      <c r="S278" s="22">
        <f>(Q278+R278)/2</f>
        <v>28.5</v>
      </c>
      <c r="T278" s="134">
        <f t="shared" si="78"/>
        <v>32.82468122</v>
      </c>
      <c r="U278" s="103">
        <f t="shared" si="79"/>
        <v>31.86468122</v>
      </c>
      <c r="V278" s="134">
        <f t="shared" si="80"/>
        <v>35.23385461</v>
      </c>
      <c r="W278" s="134">
        <f t="shared" si="81"/>
        <v>90.43768152</v>
      </c>
      <c r="X278" s="135">
        <f>N276+L278-N278</f>
        <v>14.33</v>
      </c>
      <c r="Y278" s="91"/>
      <c r="Z278" s="92">
        <v>1.0</v>
      </c>
      <c r="AA278" s="92">
        <v>1.0</v>
      </c>
      <c r="AB278" s="92">
        <v>1.0</v>
      </c>
      <c r="AC278" s="93">
        <v>3.0</v>
      </c>
      <c r="AD278" s="88" t="s">
        <v>289</v>
      </c>
    </row>
    <row r="279" ht="15.75" customHeight="1">
      <c r="A279" s="4" t="s">
        <v>53</v>
      </c>
      <c r="B279" s="29">
        <v>45065.0</v>
      </c>
      <c r="C279" s="3">
        <v>0.625</v>
      </c>
      <c r="D279" s="74">
        <v>0.75</v>
      </c>
      <c r="E279" s="75">
        <v>32.4</v>
      </c>
      <c r="F279" s="76"/>
      <c r="G279" s="76">
        <v>31.8</v>
      </c>
      <c r="H279" s="76">
        <v>26.8</v>
      </c>
      <c r="I279" s="76"/>
      <c r="J279" s="76" t="s">
        <v>54</v>
      </c>
      <c r="K279" s="76"/>
      <c r="L279" s="76"/>
      <c r="M279" s="76"/>
      <c r="N279" s="76"/>
      <c r="O279" s="76"/>
      <c r="P279" s="77"/>
      <c r="Q279" s="78"/>
      <c r="R279" s="79"/>
      <c r="S279" s="79"/>
      <c r="T279" s="134">
        <f t="shared" si="78"/>
        <v>35.23385461</v>
      </c>
      <c r="U279" s="103">
        <f t="shared" si="79"/>
        <v>31.23385461</v>
      </c>
      <c r="V279" s="134">
        <f t="shared" si="80"/>
        <v>47.00807132</v>
      </c>
      <c r="W279" s="134">
        <f t="shared" si="81"/>
        <v>66.44359942</v>
      </c>
      <c r="X279" s="80"/>
      <c r="Y279" s="81"/>
      <c r="Z279" s="82">
        <v>1.0</v>
      </c>
      <c r="AA279" s="82">
        <v>1.0</v>
      </c>
      <c r="AB279" s="82">
        <v>1.0</v>
      </c>
      <c r="AC279" s="83">
        <v>2.0</v>
      </c>
      <c r="AD279" s="78" t="s">
        <v>316</v>
      </c>
    </row>
    <row r="280" ht="15.75" customHeight="1">
      <c r="A280" s="8" t="s">
        <v>58</v>
      </c>
      <c r="B280" s="233">
        <v>45066.0</v>
      </c>
      <c r="C280" s="10">
        <v>0.375</v>
      </c>
      <c r="D280" s="84">
        <v>0.5</v>
      </c>
      <c r="E280" s="85">
        <v>32.4</v>
      </c>
      <c r="F280" s="86">
        <v>23.2</v>
      </c>
      <c r="G280" s="86">
        <v>29.0</v>
      </c>
      <c r="H280" s="86">
        <v>26.6</v>
      </c>
      <c r="I280" s="86"/>
      <c r="J280" s="86" t="s">
        <v>79</v>
      </c>
      <c r="K280" s="86"/>
      <c r="L280" s="86">
        <v>26.25</v>
      </c>
      <c r="M280" s="86"/>
      <c r="N280" s="86">
        <v>90.4</v>
      </c>
      <c r="O280" s="86"/>
      <c r="P280" s="87"/>
      <c r="Q280" s="133">
        <f>E282</f>
        <v>34.6</v>
      </c>
      <c r="R280" s="134">
        <f>F280</f>
        <v>23.2</v>
      </c>
      <c r="S280" s="22">
        <f>(Q280+R280)/2</f>
        <v>28.9</v>
      </c>
      <c r="T280" s="134">
        <f t="shared" si="78"/>
        <v>34.82194116</v>
      </c>
      <c r="U280" s="103">
        <f t="shared" si="79"/>
        <v>32.90194116</v>
      </c>
      <c r="V280" s="134">
        <f t="shared" si="80"/>
        <v>40.05279577</v>
      </c>
      <c r="W280" s="134">
        <f t="shared" si="81"/>
        <v>82.14642831</v>
      </c>
      <c r="X280" s="135">
        <f>O278+L280-N280</f>
        <v>8.79</v>
      </c>
      <c r="Y280" s="91"/>
      <c r="Z280" s="92">
        <v>1.0</v>
      </c>
      <c r="AA280" s="92">
        <v>1.0</v>
      </c>
      <c r="AB280" s="92">
        <v>3.0</v>
      </c>
      <c r="AC280" s="93">
        <v>2.0</v>
      </c>
      <c r="AD280" s="88" t="s">
        <v>320</v>
      </c>
    </row>
    <row r="281" ht="15.75" customHeight="1">
      <c r="A281" s="4" t="s">
        <v>58</v>
      </c>
      <c r="B281" s="29">
        <v>45066.0</v>
      </c>
      <c r="C281" s="3">
        <v>0.625</v>
      </c>
      <c r="D281" s="74">
        <v>0.75</v>
      </c>
      <c r="E281" s="75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7"/>
      <c r="Q281" s="78"/>
      <c r="R281" s="79"/>
      <c r="S281" s="79"/>
      <c r="T281" s="145"/>
      <c r="U281" s="103"/>
      <c r="V281" s="145"/>
      <c r="W281" s="145" t="str">
        <f t="shared" si="81"/>
        <v/>
      </c>
      <c r="X281" s="80"/>
      <c r="Y281" s="81"/>
      <c r="Z281" s="82"/>
      <c r="AA281" s="82"/>
      <c r="AB281" s="82"/>
      <c r="AC281" s="83"/>
      <c r="AD281" s="78"/>
    </row>
    <row r="282" ht="15.75" customHeight="1">
      <c r="A282" s="8" t="s">
        <v>60</v>
      </c>
      <c r="B282" s="233">
        <v>45067.0</v>
      </c>
      <c r="C282" s="10">
        <v>0.375</v>
      </c>
      <c r="D282" s="84">
        <v>0.5</v>
      </c>
      <c r="E282" s="85">
        <v>34.6</v>
      </c>
      <c r="F282" s="86">
        <v>24.0</v>
      </c>
      <c r="G282" s="86">
        <v>28.2</v>
      </c>
      <c r="H282" s="86">
        <v>26.2</v>
      </c>
      <c r="I282" s="86"/>
      <c r="J282" s="86" t="s">
        <v>79</v>
      </c>
      <c r="K282" s="86"/>
      <c r="L282" s="86">
        <v>5.75</v>
      </c>
      <c r="M282" s="86"/>
      <c r="N282" s="86">
        <v>88.02</v>
      </c>
      <c r="O282" s="86"/>
      <c r="P282" s="87"/>
      <c r="Q282" s="133">
        <f>E284</f>
        <v>33.6</v>
      </c>
      <c r="R282" s="134">
        <f>F282</f>
        <v>24</v>
      </c>
      <c r="S282" s="22">
        <f>(Q282+R282)/2</f>
        <v>28.8</v>
      </c>
      <c r="T282" s="134">
        <f>IF(H282="","",6.1078*(10^(((7.5*H282)/(237.3+H282)))))</f>
        <v>34.01068335</v>
      </c>
      <c r="U282" s="103">
        <f>IF(T282="","",T282-(0.8*(G282-H282)))</f>
        <v>32.41068335</v>
      </c>
      <c r="V282" s="134">
        <f>IF(G282="","",6.1078*(10^(((7.5*G282)/(237.3+G282)))))</f>
        <v>38.23798312</v>
      </c>
      <c r="W282" s="134">
        <f t="shared" si="81"/>
        <v>84.76044159</v>
      </c>
      <c r="X282" s="135">
        <f>N280+L282-N282</f>
        <v>8.13</v>
      </c>
      <c r="Y282" s="91"/>
      <c r="Z282" s="92">
        <v>1.0</v>
      </c>
      <c r="AA282" s="92">
        <v>1.0</v>
      </c>
      <c r="AB282" s="92">
        <v>2.0</v>
      </c>
      <c r="AC282" s="93">
        <v>2.0</v>
      </c>
      <c r="AD282" s="88" t="s">
        <v>321</v>
      </c>
    </row>
    <row r="283" ht="15.75" customHeight="1">
      <c r="A283" s="4" t="s">
        <v>60</v>
      </c>
      <c r="B283" s="29">
        <v>45067.0</v>
      </c>
      <c r="C283" s="3">
        <v>0.625</v>
      </c>
      <c r="D283" s="74">
        <v>0.75</v>
      </c>
      <c r="E283" s="75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7"/>
      <c r="Q283" s="78"/>
      <c r="R283" s="79"/>
      <c r="S283" s="79"/>
      <c r="T283" s="79"/>
      <c r="U283" s="103"/>
      <c r="V283" s="79"/>
      <c r="W283" s="79"/>
      <c r="X283" s="80"/>
      <c r="Y283" s="81"/>
      <c r="Z283" s="82"/>
      <c r="AA283" s="82"/>
      <c r="AB283" s="82"/>
      <c r="AC283" s="83"/>
      <c r="AD283" s="78"/>
    </row>
    <row r="284" ht="15.75" customHeight="1">
      <c r="A284" s="8" t="s">
        <v>64</v>
      </c>
      <c r="B284" s="233">
        <v>45068.0</v>
      </c>
      <c r="C284" s="10">
        <v>0.375</v>
      </c>
      <c r="D284" s="84">
        <v>0.5</v>
      </c>
      <c r="E284" s="85">
        <v>33.6</v>
      </c>
      <c r="F284" s="86">
        <v>24.0</v>
      </c>
      <c r="G284" s="86">
        <v>29.0</v>
      </c>
      <c r="H284" s="86">
        <v>26.2</v>
      </c>
      <c r="I284" s="86"/>
      <c r="J284" s="86" t="s">
        <v>54</v>
      </c>
      <c r="K284" s="86"/>
      <c r="L284" s="86">
        <v>2.25</v>
      </c>
      <c r="M284" s="86"/>
      <c r="N284" s="86">
        <v>85.14</v>
      </c>
      <c r="O284" s="86"/>
      <c r="P284" s="87"/>
      <c r="Q284" s="133">
        <f>E286</f>
        <v>34.4</v>
      </c>
      <c r="R284" s="134">
        <f>F284</f>
        <v>24</v>
      </c>
      <c r="S284" s="22">
        <f>(Q284+R284)/2</f>
        <v>29.2</v>
      </c>
      <c r="T284" s="134">
        <f t="shared" ref="T284:T294" si="82">IF(H284="","",6.1078*(10^(((7.5*H284)/(237.3+H284)))))</f>
        <v>34.01068335</v>
      </c>
      <c r="U284" s="103">
        <f t="shared" ref="U284:U294" si="83">IF(T284="","",T284-(0.8*(G284-H284)))</f>
        <v>31.77068335</v>
      </c>
      <c r="V284" s="134">
        <f t="shared" ref="V284:V294" si="84">IF(G284="","",6.1078*(10^(((7.5*G284)/(237.3+G284)))))</f>
        <v>40.05279577</v>
      </c>
      <c r="W284" s="134">
        <f t="shared" ref="W284:W296" si="85">IF(V284="","",(U284/V284)*100)</f>
        <v>79.3220117</v>
      </c>
      <c r="X284" s="135">
        <f>N282+L284-N284</f>
        <v>5.13</v>
      </c>
      <c r="Y284" s="91"/>
      <c r="Z284" s="92">
        <v>1.0</v>
      </c>
      <c r="AA284" s="92">
        <v>1.0</v>
      </c>
      <c r="AB284" s="92">
        <v>3.0</v>
      </c>
      <c r="AC284" s="93">
        <v>2.0</v>
      </c>
      <c r="AD284" s="88" t="s">
        <v>292</v>
      </c>
    </row>
    <row r="285" ht="15.75" customHeight="1">
      <c r="A285" s="4" t="s">
        <v>64</v>
      </c>
      <c r="B285" s="29">
        <v>45068.0</v>
      </c>
      <c r="C285" s="3">
        <v>0.625</v>
      </c>
      <c r="D285" s="74">
        <v>0.75</v>
      </c>
      <c r="E285" s="75">
        <v>33.8</v>
      </c>
      <c r="F285" s="76"/>
      <c r="G285" s="76">
        <v>33.6</v>
      </c>
      <c r="H285" s="76">
        <v>27.8</v>
      </c>
      <c r="I285" s="76"/>
      <c r="J285" s="76" t="s">
        <v>81</v>
      </c>
      <c r="K285" s="76"/>
      <c r="L285" s="76"/>
      <c r="M285" s="76"/>
      <c r="N285" s="76"/>
      <c r="O285" s="76"/>
      <c r="P285" s="77"/>
      <c r="Q285" s="78"/>
      <c r="R285" s="79"/>
      <c r="S285" s="79"/>
      <c r="T285" s="134">
        <f t="shared" si="82"/>
        <v>37.3577292</v>
      </c>
      <c r="U285" s="103">
        <f t="shared" si="83"/>
        <v>32.7177292</v>
      </c>
      <c r="V285" s="134">
        <f t="shared" si="84"/>
        <v>52.01365417</v>
      </c>
      <c r="W285" s="134">
        <f t="shared" si="85"/>
        <v>62.90219313</v>
      </c>
      <c r="X285" s="80"/>
      <c r="Y285" s="81"/>
      <c r="Z285" s="82">
        <v>1.0</v>
      </c>
      <c r="AA285" s="82">
        <v>1.0</v>
      </c>
      <c r="AB285" s="82">
        <v>1.0</v>
      </c>
      <c r="AC285" s="83">
        <v>2.0</v>
      </c>
      <c r="AD285" s="78" t="s">
        <v>337</v>
      </c>
    </row>
    <row r="286" ht="15.75" customHeight="1">
      <c r="A286" s="8" t="s">
        <v>68</v>
      </c>
      <c r="B286" s="233">
        <v>45069.0</v>
      </c>
      <c r="C286" s="10">
        <v>0.375</v>
      </c>
      <c r="D286" s="84">
        <v>0.5</v>
      </c>
      <c r="E286" s="85">
        <v>34.4</v>
      </c>
      <c r="F286" s="86">
        <v>25.2</v>
      </c>
      <c r="G286" s="86">
        <v>30.2</v>
      </c>
      <c r="H286" s="86">
        <v>26.4</v>
      </c>
      <c r="I286" s="86"/>
      <c r="J286" s="86" t="s">
        <v>54</v>
      </c>
      <c r="K286" s="86"/>
      <c r="L286" s="86">
        <v>0.0</v>
      </c>
      <c r="M286" s="86"/>
      <c r="N286" s="86">
        <v>80.66</v>
      </c>
      <c r="O286" s="86"/>
      <c r="P286" s="87"/>
      <c r="Q286" s="133">
        <f>E288</f>
        <v>34.4</v>
      </c>
      <c r="R286" s="134">
        <f>F286</f>
        <v>25.2</v>
      </c>
      <c r="S286" s="22">
        <f>(Q286+R286)/2</f>
        <v>29.8</v>
      </c>
      <c r="T286" s="134">
        <f t="shared" si="82"/>
        <v>34.41422945</v>
      </c>
      <c r="U286" s="103">
        <f t="shared" si="83"/>
        <v>31.37422945</v>
      </c>
      <c r="V286" s="134">
        <f t="shared" si="84"/>
        <v>42.91546075</v>
      </c>
      <c r="W286" s="134">
        <f t="shared" si="85"/>
        <v>73.10705489</v>
      </c>
      <c r="X286" s="135">
        <f>N284+L286-N286</f>
        <v>4.48</v>
      </c>
      <c r="Y286" s="91"/>
      <c r="Z286" s="92">
        <v>1.0</v>
      </c>
      <c r="AA286" s="92">
        <v>1.0</v>
      </c>
      <c r="AB286" s="92">
        <v>3.0</v>
      </c>
      <c r="AC286" s="93">
        <v>1.0</v>
      </c>
      <c r="AD286" s="88" t="s">
        <v>320</v>
      </c>
    </row>
    <row r="287" ht="15.75" customHeight="1">
      <c r="A287" s="4" t="s">
        <v>68</v>
      </c>
      <c r="B287" s="29">
        <v>45069.0</v>
      </c>
      <c r="C287" s="3">
        <v>0.625</v>
      </c>
      <c r="D287" s="74">
        <v>0.75</v>
      </c>
      <c r="E287" s="75">
        <v>33.8</v>
      </c>
      <c r="F287" s="76"/>
      <c r="G287" s="76">
        <v>33.6</v>
      </c>
      <c r="H287" s="76">
        <v>26.8</v>
      </c>
      <c r="I287" s="76"/>
      <c r="J287" s="76" t="s">
        <v>81</v>
      </c>
      <c r="K287" s="76"/>
      <c r="L287" s="76"/>
      <c r="M287" s="76"/>
      <c r="N287" s="76"/>
      <c r="O287" s="76"/>
      <c r="P287" s="77"/>
      <c r="Q287" s="78"/>
      <c r="R287" s="79"/>
      <c r="S287" s="79"/>
      <c r="T287" s="134">
        <f t="shared" si="82"/>
        <v>35.23385461</v>
      </c>
      <c r="U287" s="103">
        <f t="shared" si="83"/>
        <v>29.79385461</v>
      </c>
      <c r="V287" s="134">
        <f t="shared" si="84"/>
        <v>52.01365417</v>
      </c>
      <c r="W287" s="134">
        <f t="shared" si="85"/>
        <v>57.28083343</v>
      </c>
      <c r="X287" s="80"/>
      <c r="Y287" s="81"/>
      <c r="Z287" s="82"/>
      <c r="AA287" s="82"/>
      <c r="AB287" s="82"/>
      <c r="AC287" s="83"/>
      <c r="AD287" s="78"/>
    </row>
    <row r="288" ht="15.75" customHeight="1">
      <c r="A288" s="8" t="s">
        <v>38</v>
      </c>
      <c r="B288" s="233">
        <v>45070.0</v>
      </c>
      <c r="C288" s="10">
        <v>0.375</v>
      </c>
      <c r="D288" s="84">
        <v>0.5</v>
      </c>
      <c r="E288" s="85">
        <v>34.4</v>
      </c>
      <c r="F288" s="86">
        <v>24.0</v>
      </c>
      <c r="G288" s="86">
        <v>28.8</v>
      </c>
      <c r="H288" s="86">
        <v>26.6</v>
      </c>
      <c r="I288" s="86"/>
      <c r="J288" s="86" t="s">
        <v>61</v>
      </c>
      <c r="K288" s="86"/>
      <c r="L288" s="86">
        <v>3.0</v>
      </c>
      <c r="M288" s="86"/>
      <c r="N288" s="86">
        <v>76.24</v>
      </c>
      <c r="O288" s="86"/>
      <c r="P288" s="87"/>
      <c r="Q288" s="102"/>
      <c r="R288" s="103">
        <f>F288</f>
        <v>24</v>
      </c>
      <c r="S288" s="103"/>
      <c r="T288" s="134">
        <f t="shared" si="82"/>
        <v>34.82194116</v>
      </c>
      <c r="U288" s="103">
        <f t="shared" si="83"/>
        <v>33.06194116</v>
      </c>
      <c r="V288" s="134">
        <f t="shared" si="84"/>
        <v>39.59220806</v>
      </c>
      <c r="W288" s="134">
        <f t="shared" si="85"/>
        <v>83.5061816</v>
      </c>
      <c r="X288" s="135">
        <f>N286+L288-N288</f>
        <v>7.42</v>
      </c>
      <c r="Y288" s="91"/>
      <c r="Z288" s="92">
        <v>1.0</v>
      </c>
      <c r="AA288" s="92">
        <v>1.0</v>
      </c>
      <c r="AB288" s="92">
        <v>2.0</v>
      </c>
      <c r="AC288" s="93">
        <v>3.0</v>
      </c>
      <c r="AD288" s="88" t="s">
        <v>316</v>
      </c>
    </row>
    <row r="289" ht="15.75" customHeight="1">
      <c r="A289" s="4" t="s">
        <v>38</v>
      </c>
      <c r="B289" s="29">
        <v>45070.0</v>
      </c>
      <c r="C289" s="3">
        <v>0.625</v>
      </c>
      <c r="D289" s="74">
        <v>0.75</v>
      </c>
      <c r="E289" s="75">
        <v>32.2</v>
      </c>
      <c r="F289" s="76"/>
      <c r="G289" s="76">
        <v>29.0</v>
      </c>
      <c r="H289" s="76">
        <v>26.2</v>
      </c>
      <c r="I289" s="76"/>
      <c r="J289" s="76" t="s">
        <v>81</v>
      </c>
      <c r="K289" s="76"/>
      <c r="L289" s="76"/>
      <c r="M289" s="76"/>
      <c r="N289" s="76"/>
      <c r="O289" s="76"/>
      <c r="P289" s="77"/>
      <c r="Q289" s="78"/>
      <c r="R289" s="79"/>
      <c r="S289" s="79"/>
      <c r="T289" s="134">
        <f t="shared" si="82"/>
        <v>34.01068335</v>
      </c>
      <c r="U289" s="103">
        <f t="shared" si="83"/>
        <v>31.77068335</v>
      </c>
      <c r="V289" s="134">
        <f t="shared" si="84"/>
        <v>40.05279577</v>
      </c>
      <c r="W289" s="134">
        <f t="shared" si="85"/>
        <v>79.3220117</v>
      </c>
      <c r="X289" s="80"/>
      <c r="Y289" s="81"/>
      <c r="Z289" s="82">
        <v>2.0</v>
      </c>
      <c r="AA289" s="82">
        <v>1.0</v>
      </c>
      <c r="AB289" s="82">
        <v>3.0</v>
      </c>
      <c r="AC289" s="83">
        <v>3.0</v>
      </c>
      <c r="AD289" s="78" t="s">
        <v>353</v>
      </c>
    </row>
    <row r="290" ht="15.75" customHeight="1">
      <c r="A290" s="8" t="s">
        <v>48</v>
      </c>
      <c r="B290" s="233">
        <v>45071.0</v>
      </c>
      <c r="C290" s="10">
        <v>0.375</v>
      </c>
      <c r="D290" s="84">
        <v>0.5</v>
      </c>
      <c r="E290" s="85">
        <v>32.2</v>
      </c>
      <c r="F290" s="86">
        <v>24.0</v>
      </c>
      <c r="G290" s="86">
        <v>29.2</v>
      </c>
      <c r="H290" s="86">
        <v>26.2</v>
      </c>
      <c r="I290" s="86"/>
      <c r="J290" s="86" t="s">
        <v>54</v>
      </c>
      <c r="K290" s="86"/>
      <c r="L290" s="86">
        <v>14.75</v>
      </c>
      <c r="M290" s="86"/>
      <c r="N290" s="86">
        <v>85.6</v>
      </c>
      <c r="O290" s="86"/>
      <c r="P290" s="87"/>
      <c r="Q290" s="102"/>
      <c r="R290" s="103">
        <f>F290</f>
        <v>24</v>
      </c>
      <c r="S290" s="103"/>
      <c r="T290" s="134">
        <f t="shared" si="82"/>
        <v>34.01068335</v>
      </c>
      <c r="U290" s="103">
        <f t="shared" si="83"/>
        <v>31.61068335</v>
      </c>
      <c r="V290" s="134">
        <f t="shared" si="84"/>
        <v>40.51803823</v>
      </c>
      <c r="W290" s="134">
        <f t="shared" si="85"/>
        <v>78.01632243</v>
      </c>
      <c r="X290" s="135">
        <f>N288+L290-N290</f>
        <v>5.39</v>
      </c>
      <c r="Y290" s="91"/>
      <c r="Z290" s="92">
        <v>1.0</v>
      </c>
      <c r="AA290" s="92">
        <v>1.0</v>
      </c>
      <c r="AB290" s="92">
        <v>1.0</v>
      </c>
      <c r="AC290" s="93">
        <v>2.0</v>
      </c>
      <c r="AD290" s="88" t="s">
        <v>316</v>
      </c>
    </row>
    <row r="291" ht="15.75" customHeight="1">
      <c r="A291" s="4" t="s">
        <v>48</v>
      </c>
      <c r="B291" s="29">
        <v>45071.0</v>
      </c>
      <c r="C291" s="3">
        <v>0.625</v>
      </c>
      <c r="D291" s="74">
        <v>0.75</v>
      </c>
      <c r="E291" s="75">
        <v>33.2</v>
      </c>
      <c r="F291" s="76"/>
      <c r="G291" s="76">
        <v>32.6</v>
      </c>
      <c r="H291" s="76">
        <v>27.6</v>
      </c>
      <c r="I291" s="76"/>
      <c r="J291" s="76" t="s">
        <v>81</v>
      </c>
      <c r="K291" s="76"/>
      <c r="L291" s="76"/>
      <c r="M291" s="76"/>
      <c r="N291" s="76"/>
      <c r="O291" s="76"/>
      <c r="P291" s="77"/>
      <c r="Q291" s="78"/>
      <c r="R291" s="79"/>
      <c r="S291" s="79"/>
      <c r="T291" s="134">
        <f t="shared" si="82"/>
        <v>36.92425667</v>
      </c>
      <c r="U291" s="103">
        <f t="shared" si="83"/>
        <v>32.92425667</v>
      </c>
      <c r="V291" s="134">
        <f t="shared" si="84"/>
        <v>49.17856797</v>
      </c>
      <c r="W291" s="134">
        <f t="shared" si="85"/>
        <v>66.94838428</v>
      </c>
      <c r="X291" s="80"/>
      <c r="Y291" s="81"/>
      <c r="Z291" s="82">
        <v>2.0</v>
      </c>
      <c r="AA291" s="82">
        <v>1.0</v>
      </c>
      <c r="AB291" s="82">
        <v>1.0</v>
      </c>
      <c r="AC291" s="83">
        <v>2.0</v>
      </c>
      <c r="AD291" s="78" t="s">
        <v>313</v>
      </c>
    </row>
    <row r="292" ht="15.75" customHeight="1">
      <c r="A292" s="8" t="s">
        <v>53</v>
      </c>
      <c r="B292" s="233">
        <v>45072.0</v>
      </c>
      <c r="C292" s="10">
        <v>0.375</v>
      </c>
      <c r="D292" s="84">
        <v>0.5</v>
      </c>
      <c r="E292" s="85">
        <v>33.0</v>
      </c>
      <c r="F292" s="86" t="s">
        <v>71</v>
      </c>
      <c r="G292" s="86">
        <v>29.0</v>
      </c>
      <c r="H292" s="86">
        <v>26.2</v>
      </c>
      <c r="I292" s="86"/>
      <c r="J292" s="86" t="s">
        <v>81</v>
      </c>
      <c r="K292" s="86"/>
      <c r="L292" s="86">
        <v>0.0</v>
      </c>
      <c r="M292" s="86"/>
      <c r="N292" s="86">
        <v>81.32</v>
      </c>
      <c r="O292" s="86"/>
      <c r="P292" s="87"/>
      <c r="Q292" s="102"/>
      <c r="R292" s="103" t="str">
        <f>F292</f>
        <v>-</v>
      </c>
      <c r="S292" s="103"/>
      <c r="T292" s="134">
        <f t="shared" si="82"/>
        <v>34.01068335</v>
      </c>
      <c r="U292" s="103">
        <f t="shared" si="83"/>
        <v>31.77068335</v>
      </c>
      <c r="V292" s="134">
        <f t="shared" si="84"/>
        <v>40.05279577</v>
      </c>
      <c r="W292" s="134">
        <f t="shared" si="85"/>
        <v>79.3220117</v>
      </c>
      <c r="X292" s="135">
        <f>N290+L292-N292</f>
        <v>4.28</v>
      </c>
      <c r="Y292" s="91"/>
      <c r="Z292" s="92">
        <v>1.0</v>
      </c>
      <c r="AA292" s="92">
        <v>1.0</v>
      </c>
      <c r="AB292" s="92">
        <v>1.0</v>
      </c>
      <c r="AC292" s="93">
        <v>2.0</v>
      </c>
      <c r="AD292" s="88" t="s">
        <v>292</v>
      </c>
    </row>
    <row r="293" ht="15.75" customHeight="1">
      <c r="A293" s="4" t="s">
        <v>53</v>
      </c>
      <c r="B293" s="29">
        <v>45072.0</v>
      </c>
      <c r="C293" s="3">
        <v>0.625</v>
      </c>
      <c r="D293" s="74">
        <v>0.75</v>
      </c>
      <c r="E293" s="75">
        <v>33.2</v>
      </c>
      <c r="F293" s="76"/>
      <c r="G293" s="76">
        <v>32.6</v>
      </c>
      <c r="H293" s="76">
        <v>26.8</v>
      </c>
      <c r="I293" s="76"/>
      <c r="J293" s="76" t="s">
        <v>81</v>
      </c>
      <c r="K293" s="76"/>
      <c r="L293" s="76"/>
      <c r="M293" s="76"/>
      <c r="N293" s="76"/>
      <c r="O293" s="76"/>
      <c r="P293" s="77"/>
      <c r="Q293" s="78"/>
      <c r="R293" s="79"/>
      <c r="S293" s="79"/>
      <c r="T293" s="134">
        <f t="shared" si="82"/>
        <v>35.23385461</v>
      </c>
      <c r="U293" s="103">
        <f t="shared" si="83"/>
        <v>30.59385461</v>
      </c>
      <c r="V293" s="134">
        <f t="shared" si="84"/>
        <v>49.17856797</v>
      </c>
      <c r="W293" s="134">
        <f t="shared" si="85"/>
        <v>62.20973051</v>
      </c>
      <c r="X293" s="80"/>
      <c r="Y293" s="81"/>
      <c r="Z293" s="82">
        <v>1.0</v>
      </c>
      <c r="AA293" s="82">
        <v>1.0</v>
      </c>
      <c r="AB293" s="82">
        <v>1.0</v>
      </c>
      <c r="AC293" s="83">
        <v>2.0</v>
      </c>
      <c r="AD293" s="78" t="s">
        <v>313</v>
      </c>
    </row>
    <row r="294" ht="15.75" customHeight="1">
      <c r="A294" s="8" t="s">
        <v>58</v>
      </c>
      <c r="B294" s="233">
        <v>45073.0</v>
      </c>
      <c r="C294" s="10">
        <v>0.375</v>
      </c>
      <c r="D294" s="84">
        <v>0.5</v>
      </c>
      <c r="E294" s="85">
        <v>33.2</v>
      </c>
      <c r="F294" s="86">
        <v>24.8</v>
      </c>
      <c r="G294" s="86">
        <v>29.6</v>
      </c>
      <c r="H294" s="86">
        <v>26.4</v>
      </c>
      <c r="I294" s="86"/>
      <c r="J294" s="86" t="s">
        <v>81</v>
      </c>
      <c r="K294" s="86"/>
      <c r="L294" s="86">
        <v>25.5</v>
      </c>
      <c r="M294" s="86"/>
      <c r="N294" s="86">
        <v>98.66</v>
      </c>
      <c r="O294" s="86"/>
      <c r="P294" s="87"/>
      <c r="Q294" s="133">
        <f>E296</f>
        <v>33.6</v>
      </c>
      <c r="R294" s="134">
        <f>F294</f>
        <v>24.8</v>
      </c>
      <c r="S294" s="22">
        <f>(Q294+R294)/2</f>
        <v>29.2</v>
      </c>
      <c r="T294" s="134">
        <f t="shared" si="82"/>
        <v>34.41422945</v>
      </c>
      <c r="U294" s="103">
        <f t="shared" si="83"/>
        <v>31.85422945</v>
      </c>
      <c r="V294" s="134">
        <f t="shared" si="84"/>
        <v>41.46264535</v>
      </c>
      <c r="W294" s="134">
        <f t="shared" si="85"/>
        <v>76.82633171</v>
      </c>
      <c r="X294" s="135">
        <f>N292+L294-N294</f>
        <v>8.16</v>
      </c>
      <c r="Y294" s="91"/>
      <c r="Z294" s="92">
        <v>1.0</v>
      </c>
      <c r="AA294" s="92">
        <v>1.0</v>
      </c>
      <c r="AB294" s="92">
        <v>1.0</v>
      </c>
      <c r="AC294" s="93"/>
      <c r="AD294" s="88" t="s">
        <v>321</v>
      </c>
    </row>
    <row r="295" ht="15.75" customHeight="1">
      <c r="A295" s="4" t="s">
        <v>58</v>
      </c>
      <c r="B295" s="29">
        <v>45073.0</v>
      </c>
      <c r="C295" s="3">
        <v>0.625</v>
      </c>
      <c r="D295" s="74">
        <v>0.75</v>
      </c>
      <c r="E295" s="75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7"/>
      <c r="Q295" s="144"/>
      <c r="R295" s="145"/>
      <c r="S295" s="145"/>
      <c r="T295" s="145"/>
      <c r="U295" s="103"/>
      <c r="V295" s="145"/>
      <c r="W295" s="145" t="str">
        <f t="shared" si="85"/>
        <v/>
      </c>
      <c r="X295" s="153"/>
      <c r="Y295" s="81"/>
      <c r="Z295" s="82"/>
      <c r="AA295" s="82"/>
      <c r="AB295" s="82"/>
      <c r="AC295" s="83"/>
      <c r="AD295" s="78"/>
    </row>
    <row r="296" ht="15.75" customHeight="1">
      <c r="A296" s="8" t="s">
        <v>60</v>
      </c>
      <c r="B296" s="233">
        <v>45074.0</v>
      </c>
      <c r="C296" s="10">
        <v>0.375</v>
      </c>
      <c r="D296" s="84">
        <v>0.5</v>
      </c>
      <c r="E296" s="85">
        <v>33.6</v>
      </c>
      <c r="F296" s="86">
        <v>24.0</v>
      </c>
      <c r="G296" s="86">
        <v>28.0</v>
      </c>
      <c r="H296" s="86">
        <v>25.8</v>
      </c>
      <c r="I296" s="86"/>
      <c r="J296" s="86" t="s">
        <v>79</v>
      </c>
      <c r="K296" s="86"/>
      <c r="L296" s="86">
        <v>28.0</v>
      </c>
      <c r="M296" s="86"/>
      <c r="N296" s="86">
        <v>100.0</v>
      </c>
      <c r="O296" s="86">
        <v>68.64</v>
      </c>
      <c r="P296" s="87"/>
      <c r="Q296" s="133">
        <f>E298</f>
        <v>33.6</v>
      </c>
      <c r="R296" s="134">
        <f>F296</f>
        <v>24</v>
      </c>
      <c r="S296" s="22">
        <f>(Q296+R296)/2</f>
        <v>28.8</v>
      </c>
      <c r="T296" s="134">
        <f>IF(H296="","",6.1078*(10^(((7.5*H296)/(237.3+H296)))))</f>
        <v>33.21594473</v>
      </c>
      <c r="U296" s="103">
        <f>IF(T296="","",T296-(0.8*(G296-H296)))</f>
        <v>31.45594473</v>
      </c>
      <c r="V296" s="134">
        <f>IF(G296="","",6.1078*(10^(((7.5*G296)/(237.3+G296)))))</f>
        <v>37.79562539</v>
      </c>
      <c r="W296" s="134">
        <f t="shared" si="85"/>
        <v>83.22641683</v>
      </c>
      <c r="X296" s="135">
        <f>N294+L296-N296</f>
        <v>26.66</v>
      </c>
      <c r="Y296" s="91"/>
      <c r="Z296" s="92">
        <v>1.0</v>
      </c>
      <c r="AA296" s="92">
        <v>1.0</v>
      </c>
      <c r="AB296" s="92">
        <v>1.0</v>
      </c>
      <c r="AC296" s="93">
        <v>2.0</v>
      </c>
      <c r="AD296" s="88" t="s">
        <v>321</v>
      </c>
    </row>
    <row r="297" ht="15.75" customHeight="1">
      <c r="A297" s="4" t="s">
        <v>60</v>
      </c>
      <c r="B297" s="29">
        <v>45074.0</v>
      </c>
      <c r="C297" s="3">
        <v>0.625</v>
      </c>
      <c r="D297" s="74">
        <v>0.75</v>
      </c>
      <c r="E297" s="75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7"/>
      <c r="Q297" s="78"/>
      <c r="R297" s="79"/>
      <c r="S297" s="79"/>
      <c r="T297" s="79"/>
      <c r="U297" s="103"/>
      <c r="V297" s="79"/>
      <c r="W297" s="79"/>
      <c r="X297" s="80"/>
      <c r="Y297" s="81"/>
      <c r="Z297" s="82"/>
      <c r="AA297" s="82"/>
      <c r="AB297" s="82"/>
      <c r="AC297" s="83"/>
      <c r="AD297" s="78"/>
    </row>
    <row r="298" ht="15.75" customHeight="1">
      <c r="A298" s="8" t="s">
        <v>64</v>
      </c>
      <c r="B298" s="233">
        <v>45075.0</v>
      </c>
      <c r="C298" s="10">
        <v>0.375</v>
      </c>
      <c r="D298" s="84">
        <v>0.5</v>
      </c>
      <c r="E298" s="85">
        <v>33.6</v>
      </c>
      <c r="F298" s="86">
        <v>23.8</v>
      </c>
      <c r="G298" s="86">
        <v>29.4</v>
      </c>
      <c r="H298" s="86">
        <v>26.6</v>
      </c>
      <c r="I298" s="86"/>
      <c r="J298" s="86" t="s">
        <v>65</v>
      </c>
      <c r="K298" s="86"/>
      <c r="L298" s="86">
        <v>14.5</v>
      </c>
      <c r="M298" s="86"/>
      <c r="N298" s="86">
        <v>77.72</v>
      </c>
      <c r="O298" s="86"/>
      <c r="P298" s="87"/>
      <c r="Q298" s="133">
        <f>E300</f>
        <v>33.4</v>
      </c>
      <c r="R298" s="134">
        <f>F298</f>
        <v>23.8</v>
      </c>
      <c r="S298" s="22">
        <f>(Q298+R298)/2</f>
        <v>28.6</v>
      </c>
      <c r="T298" s="134">
        <f t="shared" ref="T298:T308" si="86">IF(H298="","",6.1078*(10^(((7.5*H298)/(237.3+H298)))))</f>
        <v>34.82194116</v>
      </c>
      <c r="U298" s="103">
        <f t="shared" ref="U298:U308" si="87">IF(T298="","",T298-(0.8*(G298-H298)))</f>
        <v>32.58194116</v>
      </c>
      <c r="V298" s="134">
        <f t="shared" ref="V298:V308" si="88">IF(G298="","",6.1078*(10^(((7.5*G298)/(237.3+G298)))))</f>
        <v>40.98797486</v>
      </c>
      <c r="W298" s="134">
        <f t="shared" ref="W298:W310" si="89">IF(V298="","",(U298/V298)*100)</f>
        <v>79.49146371</v>
      </c>
      <c r="X298" s="135">
        <f>O296+L298-N298</f>
        <v>5.42</v>
      </c>
      <c r="Y298" s="91"/>
      <c r="Z298" s="92">
        <v>1.0</v>
      </c>
      <c r="AA298" s="92">
        <v>1.0</v>
      </c>
      <c r="AB298" s="92">
        <v>3.0</v>
      </c>
      <c r="AC298" s="93">
        <v>2.0</v>
      </c>
      <c r="AD298" s="88" t="s">
        <v>320</v>
      </c>
    </row>
    <row r="299" ht="15.75" customHeight="1">
      <c r="A299" s="4" t="s">
        <v>64</v>
      </c>
      <c r="B299" s="29">
        <v>45075.0</v>
      </c>
      <c r="C299" s="3">
        <v>0.625</v>
      </c>
      <c r="D299" s="74">
        <v>0.75</v>
      </c>
      <c r="E299" s="75">
        <v>33.0</v>
      </c>
      <c r="F299" s="76"/>
      <c r="G299" s="76">
        <v>32.8</v>
      </c>
      <c r="H299" s="76">
        <v>27.2</v>
      </c>
      <c r="I299" s="76"/>
      <c r="J299" s="76" t="s">
        <v>81</v>
      </c>
      <c r="K299" s="76"/>
      <c r="L299" s="76"/>
      <c r="M299" s="76"/>
      <c r="N299" s="76"/>
      <c r="O299" s="76"/>
      <c r="P299" s="77"/>
      <c r="Q299" s="78"/>
      <c r="R299" s="79"/>
      <c r="S299" s="79"/>
      <c r="T299" s="134">
        <f t="shared" si="86"/>
        <v>36.07043238</v>
      </c>
      <c r="U299" s="103">
        <f t="shared" si="87"/>
        <v>31.59043238</v>
      </c>
      <c r="V299" s="134">
        <f t="shared" si="88"/>
        <v>49.73459608</v>
      </c>
      <c r="W299" s="134">
        <f t="shared" si="89"/>
        <v>63.51802341</v>
      </c>
      <c r="X299" s="80"/>
      <c r="Y299" s="81"/>
      <c r="Z299" s="82">
        <v>1.0</v>
      </c>
      <c r="AA299" s="82">
        <v>1.0</v>
      </c>
      <c r="AB299" s="82">
        <v>1.0</v>
      </c>
      <c r="AC299" s="83">
        <v>2.0</v>
      </c>
      <c r="AD299" s="78" t="s">
        <v>313</v>
      </c>
    </row>
    <row r="300" ht="15.75" customHeight="1">
      <c r="A300" s="8" t="s">
        <v>68</v>
      </c>
      <c r="B300" s="233">
        <v>45076.0</v>
      </c>
      <c r="C300" s="10">
        <v>0.375</v>
      </c>
      <c r="D300" s="84">
        <v>0.5</v>
      </c>
      <c r="E300" s="85">
        <v>33.4</v>
      </c>
      <c r="F300" s="86">
        <v>24.2</v>
      </c>
      <c r="G300" s="86">
        <v>29.8</v>
      </c>
      <c r="H300" s="86">
        <v>25.4</v>
      </c>
      <c r="I300" s="86"/>
      <c r="J300" s="86" t="s">
        <v>81</v>
      </c>
      <c r="K300" s="86"/>
      <c r="L300" s="86">
        <v>0.0</v>
      </c>
      <c r="M300" s="86"/>
      <c r="N300" s="86">
        <v>73.18</v>
      </c>
      <c r="O300" s="86"/>
      <c r="P300" s="87"/>
      <c r="Q300" s="133">
        <f>E302</f>
        <v>33</v>
      </c>
      <c r="R300" s="134">
        <f>F300</f>
        <v>24.2</v>
      </c>
      <c r="S300" s="22">
        <f>(Q300+R300)/2</f>
        <v>28.6</v>
      </c>
      <c r="T300" s="134">
        <f t="shared" si="86"/>
        <v>32.43744129</v>
      </c>
      <c r="U300" s="103">
        <f t="shared" si="87"/>
        <v>28.91744129</v>
      </c>
      <c r="V300" s="134">
        <f t="shared" si="88"/>
        <v>41.94208964</v>
      </c>
      <c r="W300" s="134">
        <f t="shared" si="89"/>
        <v>68.94611484</v>
      </c>
      <c r="X300" s="135">
        <f>N298+L300-N300</f>
        <v>4.54</v>
      </c>
      <c r="Y300" s="91"/>
      <c r="Z300" s="92">
        <v>1.0</v>
      </c>
      <c r="AA300" s="92">
        <v>1.0</v>
      </c>
      <c r="AB300" s="92">
        <v>1.0</v>
      </c>
      <c r="AC300" s="93">
        <v>2.0</v>
      </c>
      <c r="AD300" s="88" t="s">
        <v>289</v>
      </c>
    </row>
    <row r="301" ht="15.75" customHeight="1">
      <c r="A301" s="4" t="s">
        <v>68</v>
      </c>
      <c r="B301" s="29">
        <v>45076.0</v>
      </c>
      <c r="C301" s="3">
        <v>0.625</v>
      </c>
      <c r="D301" s="74">
        <v>0.75</v>
      </c>
      <c r="E301" s="75">
        <v>33.0</v>
      </c>
      <c r="F301" s="76"/>
      <c r="G301" s="76">
        <v>30.4</v>
      </c>
      <c r="H301" s="76">
        <v>26.2</v>
      </c>
      <c r="I301" s="76"/>
      <c r="J301" s="76" t="s">
        <v>81</v>
      </c>
      <c r="K301" s="76"/>
      <c r="L301" s="76"/>
      <c r="M301" s="76"/>
      <c r="N301" s="76"/>
      <c r="O301" s="76"/>
      <c r="P301" s="77"/>
      <c r="Q301" s="78"/>
      <c r="R301" s="79"/>
      <c r="S301" s="79"/>
      <c r="T301" s="134">
        <f t="shared" si="86"/>
        <v>34.01068335</v>
      </c>
      <c r="U301" s="103">
        <f t="shared" si="87"/>
        <v>30.65068335</v>
      </c>
      <c r="V301" s="134">
        <f t="shared" si="88"/>
        <v>43.4094688</v>
      </c>
      <c r="W301" s="134">
        <f t="shared" si="89"/>
        <v>70.60828937</v>
      </c>
      <c r="X301" s="80"/>
      <c r="Y301" s="81"/>
      <c r="Z301" s="82">
        <v>1.0</v>
      </c>
      <c r="AA301" s="82">
        <v>1.0</v>
      </c>
      <c r="AB301" s="82">
        <v>3.0</v>
      </c>
      <c r="AC301" s="83">
        <v>2.0</v>
      </c>
      <c r="AD301" s="78" t="s">
        <v>316</v>
      </c>
    </row>
    <row r="302" ht="15.75" customHeight="1">
      <c r="A302" s="8" t="s">
        <v>38</v>
      </c>
      <c r="B302" s="233">
        <v>45077.0</v>
      </c>
      <c r="C302" s="10">
        <v>0.375</v>
      </c>
      <c r="D302" s="84">
        <v>0.5</v>
      </c>
      <c r="E302" s="85">
        <v>33.0</v>
      </c>
      <c r="F302" s="86">
        <v>22.2</v>
      </c>
      <c r="G302" s="86">
        <v>28.6</v>
      </c>
      <c r="H302" s="86">
        <v>26.2</v>
      </c>
      <c r="I302" s="86"/>
      <c r="J302" s="86" t="s">
        <v>81</v>
      </c>
      <c r="K302" s="86"/>
      <c r="L302" s="86">
        <v>0.0</v>
      </c>
      <c r="M302" s="86"/>
      <c r="N302" s="86">
        <v>69.74</v>
      </c>
      <c r="O302" s="86"/>
      <c r="P302" s="87"/>
      <c r="Q302" s="133">
        <f>E304</f>
        <v>34.2</v>
      </c>
      <c r="R302" s="134">
        <f t="shared" ref="R302:R308" si="90">F302</f>
        <v>22.2</v>
      </c>
      <c r="S302" s="22">
        <f>(Q302+R302)/2</f>
        <v>28.2</v>
      </c>
      <c r="T302" s="134">
        <f t="shared" si="86"/>
        <v>34.01068335</v>
      </c>
      <c r="U302" s="103">
        <f t="shared" si="87"/>
        <v>32.09068335</v>
      </c>
      <c r="V302" s="134">
        <f t="shared" si="88"/>
        <v>39.13623594</v>
      </c>
      <c r="W302" s="134">
        <f t="shared" si="89"/>
        <v>81.99736785</v>
      </c>
      <c r="X302" s="135">
        <f>N300+L302-N302</f>
        <v>3.44</v>
      </c>
      <c r="Y302" s="91"/>
      <c r="Z302" s="92">
        <v>1.0</v>
      </c>
      <c r="AA302" s="92">
        <v>1.0</v>
      </c>
      <c r="AB302" s="92">
        <v>1.0</v>
      </c>
      <c r="AC302" s="93">
        <v>1.0</v>
      </c>
      <c r="AD302" s="88" t="s">
        <v>289</v>
      </c>
    </row>
    <row r="303" ht="15.75" customHeight="1">
      <c r="A303" s="4" t="s">
        <v>38</v>
      </c>
      <c r="B303" s="29">
        <v>45077.0</v>
      </c>
      <c r="C303" s="3">
        <v>0.625</v>
      </c>
      <c r="D303" s="74">
        <v>0.75</v>
      </c>
      <c r="E303" s="75">
        <v>32.8</v>
      </c>
      <c r="F303" s="76"/>
      <c r="G303" s="76">
        <v>32.6</v>
      </c>
      <c r="H303" s="76">
        <v>27.0</v>
      </c>
      <c r="I303" s="76"/>
      <c r="J303" s="76" t="s">
        <v>81</v>
      </c>
      <c r="K303" s="76"/>
      <c r="L303" s="76"/>
      <c r="M303" s="76"/>
      <c r="N303" s="76"/>
      <c r="O303" s="76"/>
      <c r="P303" s="77"/>
      <c r="Q303" s="102"/>
      <c r="R303" s="103" t="str">
        <f t="shared" si="90"/>
        <v/>
      </c>
      <c r="S303" s="103"/>
      <c r="T303" s="134">
        <f t="shared" si="86"/>
        <v>35.65000614</v>
      </c>
      <c r="U303" s="103">
        <f t="shared" si="87"/>
        <v>31.17000614</v>
      </c>
      <c r="V303" s="134">
        <f t="shared" si="88"/>
        <v>49.17856797</v>
      </c>
      <c r="W303" s="134">
        <f t="shared" si="89"/>
        <v>63.38128056</v>
      </c>
      <c r="X303" s="104"/>
      <c r="Y303" s="81"/>
      <c r="Z303" s="82">
        <v>1.0</v>
      </c>
      <c r="AA303" s="82">
        <v>1.0</v>
      </c>
      <c r="AB303" s="82">
        <v>1.0</v>
      </c>
      <c r="AC303" s="83">
        <v>2.0</v>
      </c>
      <c r="AD303" s="78" t="s">
        <v>316</v>
      </c>
    </row>
    <row r="304" ht="15.75" customHeight="1">
      <c r="A304" s="8" t="s">
        <v>48</v>
      </c>
      <c r="B304" s="9">
        <v>45078.0</v>
      </c>
      <c r="C304" s="10">
        <v>0.375</v>
      </c>
      <c r="D304" s="84">
        <v>0.5</v>
      </c>
      <c r="E304" s="85">
        <v>34.2</v>
      </c>
      <c r="F304" s="86">
        <v>23.4</v>
      </c>
      <c r="G304" s="86">
        <v>28.8</v>
      </c>
      <c r="H304" s="86">
        <v>26.4</v>
      </c>
      <c r="I304" s="86"/>
      <c r="J304" s="86" t="s">
        <v>455</v>
      </c>
      <c r="K304" s="86"/>
      <c r="L304" s="86">
        <v>13.25</v>
      </c>
      <c r="M304" s="86"/>
      <c r="N304" s="86">
        <v>75.24</v>
      </c>
      <c r="O304" s="86"/>
      <c r="P304" s="87"/>
      <c r="Q304" s="133">
        <f>E306</f>
        <v>33.6</v>
      </c>
      <c r="R304" s="134">
        <f t="shared" si="90"/>
        <v>23.4</v>
      </c>
      <c r="S304" s="22">
        <f>(Q304+R304)/2</f>
        <v>28.5</v>
      </c>
      <c r="T304" s="134">
        <f t="shared" si="86"/>
        <v>34.41422945</v>
      </c>
      <c r="U304" s="103">
        <f t="shared" si="87"/>
        <v>32.49422945</v>
      </c>
      <c r="V304" s="134">
        <f t="shared" si="88"/>
        <v>39.59220806</v>
      </c>
      <c r="W304" s="134">
        <f t="shared" si="89"/>
        <v>82.07228402</v>
      </c>
      <c r="X304" s="135">
        <f>N302+L304-N304</f>
        <v>7.75</v>
      </c>
      <c r="Y304" s="91"/>
      <c r="Z304" s="92">
        <v>1.0</v>
      </c>
      <c r="AA304" s="92">
        <v>1.0</v>
      </c>
      <c r="AB304" s="92">
        <v>1.0</v>
      </c>
      <c r="AC304" s="93">
        <v>2.0</v>
      </c>
      <c r="AD304" s="88" t="s">
        <v>292</v>
      </c>
    </row>
    <row r="305" ht="15.75" customHeight="1">
      <c r="A305" s="4" t="s">
        <v>48</v>
      </c>
      <c r="B305" s="29">
        <v>45078.0</v>
      </c>
      <c r="C305" s="3">
        <v>0.625</v>
      </c>
      <c r="D305" s="74">
        <v>0.75</v>
      </c>
      <c r="E305" s="75">
        <v>33.6</v>
      </c>
      <c r="F305" s="76"/>
      <c r="G305" s="76">
        <v>33.2</v>
      </c>
      <c r="H305" s="76">
        <v>27.0</v>
      </c>
      <c r="I305" s="76"/>
      <c r="J305" s="76" t="s">
        <v>54</v>
      </c>
      <c r="K305" s="76"/>
      <c r="L305" s="76"/>
      <c r="M305" s="76"/>
      <c r="N305" s="76"/>
      <c r="O305" s="76"/>
      <c r="P305" s="77"/>
      <c r="Q305" s="102"/>
      <c r="R305" s="103" t="str">
        <f t="shared" si="90"/>
        <v/>
      </c>
      <c r="S305" s="103"/>
      <c r="T305" s="134">
        <f t="shared" si="86"/>
        <v>35.65000614</v>
      </c>
      <c r="U305" s="103">
        <f t="shared" si="87"/>
        <v>30.69000614</v>
      </c>
      <c r="V305" s="134">
        <f t="shared" si="88"/>
        <v>50.86304633</v>
      </c>
      <c r="W305" s="134">
        <f t="shared" si="89"/>
        <v>60.33851363</v>
      </c>
      <c r="X305" s="104"/>
      <c r="Y305" s="81"/>
      <c r="Z305" s="82">
        <v>1.0</v>
      </c>
      <c r="AA305" s="82">
        <v>1.0</v>
      </c>
      <c r="AB305" s="82">
        <v>1.0</v>
      </c>
      <c r="AC305" s="83">
        <v>2.0</v>
      </c>
      <c r="AD305" s="78" t="s">
        <v>292</v>
      </c>
    </row>
    <row r="306" ht="15.75" customHeight="1">
      <c r="A306" s="8" t="s">
        <v>53</v>
      </c>
      <c r="B306" s="9">
        <v>45079.0</v>
      </c>
      <c r="C306" s="10">
        <v>0.375</v>
      </c>
      <c r="D306" s="84">
        <v>0.5</v>
      </c>
      <c r="E306" s="85">
        <v>33.6</v>
      </c>
      <c r="F306" s="86">
        <v>23.0</v>
      </c>
      <c r="G306" s="86">
        <v>29.4</v>
      </c>
      <c r="H306" s="86">
        <v>26.2</v>
      </c>
      <c r="I306" s="86"/>
      <c r="J306" s="86" t="s">
        <v>81</v>
      </c>
      <c r="K306" s="86"/>
      <c r="L306" s="86">
        <v>0.0</v>
      </c>
      <c r="M306" s="86"/>
      <c r="N306" s="86">
        <v>70.78</v>
      </c>
      <c r="O306" s="86"/>
      <c r="P306" s="87"/>
      <c r="Q306" s="133">
        <f>E308</f>
        <v>35.6</v>
      </c>
      <c r="R306" s="134">
        <f t="shared" si="90"/>
        <v>23</v>
      </c>
      <c r="S306" s="22">
        <f>(Q306+R306)/2</f>
        <v>29.3</v>
      </c>
      <c r="T306" s="134">
        <f t="shared" si="86"/>
        <v>34.01068335</v>
      </c>
      <c r="U306" s="103">
        <f t="shared" si="87"/>
        <v>31.45068335</v>
      </c>
      <c r="V306" s="134">
        <f t="shared" si="88"/>
        <v>40.98797486</v>
      </c>
      <c r="W306" s="134">
        <f t="shared" si="89"/>
        <v>76.73148882</v>
      </c>
      <c r="X306" s="135">
        <f>N304+L306-N306</f>
        <v>4.46</v>
      </c>
      <c r="Y306" s="91"/>
      <c r="Z306" s="92">
        <v>1.0</v>
      </c>
      <c r="AA306" s="92">
        <v>1.0</v>
      </c>
      <c r="AB306" s="92">
        <v>3.0</v>
      </c>
      <c r="AC306" s="93">
        <v>2.0</v>
      </c>
      <c r="AD306" s="88" t="s">
        <v>337</v>
      </c>
    </row>
    <row r="307" ht="15.75" customHeight="1">
      <c r="A307" s="4" t="s">
        <v>53</v>
      </c>
      <c r="B307" s="29">
        <v>45079.0</v>
      </c>
      <c r="C307" s="3">
        <v>0.625</v>
      </c>
      <c r="D307" s="74">
        <v>0.75</v>
      </c>
      <c r="E307" s="75">
        <v>33.8</v>
      </c>
      <c r="F307" s="76"/>
      <c r="G307" s="76">
        <v>33.6</v>
      </c>
      <c r="H307" s="76">
        <v>27.4</v>
      </c>
      <c r="I307" s="76"/>
      <c r="J307" s="76" t="s">
        <v>81</v>
      </c>
      <c r="K307" s="76"/>
      <c r="L307" s="76"/>
      <c r="M307" s="76"/>
      <c r="N307" s="76"/>
      <c r="O307" s="76"/>
      <c r="P307" s="77"/>
      <c r="Q307" s="102"/>
      <c r="R307" s="103" t="str">
        <f t="shared" si="90"/>
        <v/>
      </c>
      <c r="S307" s="103"/>
      <c r="T307" s="134">
        <f t="shared" si="86"/>
        <v>36.49517019</v>
      </c>
      <c r="U307" s="103">
        <f t="shared" si="87"/>
        <v>31.53517019</v>
      </c>
      <c r="V307" s="134">
        <f t="shared" si="88"/>
        <v>52.01365417</v>
      </c>
      <c r="W307" s="134">
        <f t="shared" si="89"/>
        <v>60.62863817</v>
      </c>
      <c r="X307" s="104"/>
      <c r="Y307" s="81"/>
      <c r="Z307" s="82">
        <v>1.0</v>
      </c>
      <c r="AA307" s="82">
        <v>1.0</v>
      </c>
      <c r="AB307" s="82">
        <v>1.0</v>
      </c>
      <c r="AC307" s="83">
        <v>2.0</v>
      </c>
      <c r="AD307" s="78" t="s">
        <v>337</v>
      </c>
    </row>
    <row r="308" ht="15.75" customHeight="1">
      <c r="A308" s="8" t="s">
        <v>58</v>
      </c>
      <c r="B308" s="9">
        <v>45080.0</v>
      </c>
      <c r="C308" s="10">
        <v>0.375</v>
      </c>
      <c r="D308" s="84">
        <v>0.5</v>
      </c>
      <c r="E308" s="85">
        <v>35.6</v>
      </c>
      <c r="F308" s="86">
        <v>23.8</v>
      </c>
      <c r="G308" s="86">
        <v>26.8</v>
      </c>
      <c r="H308" s="86">
        <v>25.0</v>
      </c>
      <c r="I308" s="86"/>
      <c r="J308" s="86" t="s">
        <v>81</v>
      </c>
      <c r="K308" s="86"/>
      <c r="L308" s="86">
        <v>43.75</v>
      </c>
      <c r="M308" s="86"/>
      <c r="N308" s="86">
        <v>100.0</v>
      </c>
      <c r="O308" s="86"/>
      <c r="P308" s="87"/>
      <c r="Q308" s="133">
        <f>E310</f>
        <v>30.4</v>
      </c>
      <c r="R308" s="134">
        <f t="shared" si="90"/>
        <v>23.8</v>
      </c>
      <c r="S308" s="22">
        <f>(Q308+R308)/2</f>
        <v>27.1</v>
      </c>
      <c r="T308" s="134">
        <f t="shared" si="86"/>
        <v>31.67489286</v>
      </c>
      <c r="U308" s="103">
        <f t="shared" si="87"/>
        <v>30.23489286</v>
      </c>
      <c r="V308" s="134">
        <f t="shared" si="88"/>
        <v>35.23385461</v>
      </c>
      <c r="W308" s="134">
        <f t="shared" si="89"/>
        <v>85.8120498</v>
      </c>
      <c r="X308" s="135">
        <f>N306+L308-N308</f>
        <v>14.53</v>
      </c>
      <c r="Y308" s="91"/>
      <c r="Z308" s="92">
        <v>1.0</v>
      </c>
      <c r="AA308" s="92">
        <v>1.0</v>
      </c>
      <c r="AB308" s="92">
        <v>1.0</v>
      </c>
      <c r="AC308" s="93">
        <v>3.0</v>
      </c>
      <c r="AD308" s="88" t="s">
        <v>321</v>
      </c>
    </row>
    <row r="309" ht="15.75" customHeight="1">
      <c r="A309" s="4" t="s">
        <v>58</v>
      </c>
      <c r="B309" s="29">
        <v>45080.0</v>
      </c>
      <c r="C309" s="3">
        <v>0.625</v>
      </c>
      <c r="D309" s="74">
        <v>0.75</v>
      </c>
      <c r="E309" s="75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7"/>
      <c r="Q309" s="78"/>
      <c r="R309" s="79"/>
      <c r="S309" s="79"/>
      <c r="T309" s="145"/>
      <c r="U309" s="103"/>
      <c r="V309" s="145"/>
      <c r="W309" s="145" t="str">
        <f t="shared" si="89"/>
        <v/>
      </c>
      <c r="X309" s="80"/>
      <c r="Y309" s="81"/>
      <c r="Z309" s="82"/>
      <c r="AA309" s="82"/>
      <c r="AB309" s="82"/>
      <c r="AC309" s="83"/>
      <c r="AD309" s="78"/>
    </row>
    <row r="310" ht="15.75" customHeight="1">
      <c r="A310" s="8" t="s">
        <v>60</v>
      </c>
      <c r="B310" s="9">
        <v>45081.0</v>
      </c>
      <c r="C310" s="10">
        <v>0.375</v>
      </c>
      <c r="D310" s="84">
        <v>0.5</v>
      </c>
      <c r="E310" s="85">
        <v>30.4</v>
      </c>
      <c r="F310" s="86">
        <v>23.0</v>
      </c>
      <c r="G310" s="86">
        <v>29.4</v>
      </c>
      <c r="H310" s="86">
        <v>26.6</v>
      </c>
      <c r="I310" s="86"/>
      <c r="J310" s="86" t="s">
        <v>81</v>
      </c>
      <c r="K310" s="86"/>
      <c r="L310" s="86">
        <v>12.75</v>
      </c>
      <c r="M310" s="86"/>
      <c r="N310" s="86">
        <v>100.0</v>
      </c>
      <c r="O310" s="86">
        <v>75.74</v>
      </c>
      <c r="P310" s="87"/>
      <c r="Q310" s="133">
        <f>E312</f>
        <v>33.2</v>
      </c>
      <c r="R310" s="134">
        <f>F310</f>
        <v>23</v>
      </c>
      <c r="S310" s="22">
        <f>(Q310+R310)/2</f>
        <v>28.1</v>
      </c>
      <c r="T310" s="134">
        <f>IF(H310="","",6.1078*(10^(((7.5*H310)/(237.3+H310)))))</f>
        <v>34.82194116</v>
      </c>
      <c r="U310" s="103">
        <f>IF(T310="","",T310-(0.8*(G310-H310)))</f>
        <v>32.58194116</v>
      </c>
      <c r="V310" s="134">
        <f>IF(G310="","",6.1078*(10^(((7.5*G310)/(237.3+G310)))))</f>
        <v>40.98797486</v>
      </c>
      <c r="W310" s="134">
        <f t="shared" si="89"/>
        <v>79.49146371</v>
      </c>
      <c r="X310" s="135">
        <f>N308+L310-N310</f>
        <v>12.75</v>
      </c>
      <c r="Y310" s="91"/>
      <c r="Z310" s="92">
        <v>1.0</v>
      </c>
      <c r="AA310" s="92">
        <v>1.0</v>
      </c>
      <c r="AB310" s="92">
        <v>1.0</v>
      </c>
      <c r="AC310" s="93">
        <v>1.0</v>
      </c>
      <c r="AD310" s="88" t="s">
        <v>283</v>
      </c>
    </row>
    <row r="311" ht="15.75" customHeight="1">
      <c r="A311" s="4" t="s">
        <v>60</v>
      </c>
      <c r="B311" s="29">
        <v>45081.0</v>
      </c>
      <c r="C311" s="3">
        <v>0.625</v>
      </c>
      <c r="D311" s="74">
        <v>0.75</v>
      </c>
      <c r="E311" s="75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7"/>
      <c r="Q311" s="78"/>
      <c r="R311" s="79"/>
      <c r="S311" s="79"/>
      <c r="T311" s="79"/>
      <c r="U311" s="103"/>
      <c r="V311" s="79"/>
      <c r="W311" s="79"/>
      <c r="X311" s="80"/>
      <c r="Y311" s="81"/>
      <c r="Z311" s="82"/>
      <c r="AA311" s="82"/>
      <c r="AB311" s="82"/>
      <c r="AC311" s="83"/>
      <c r="AD311" s="78"/>
    </row>
    <row r="312" ht="15.75" customHeight="1">
      <c r="A312" s="8" t="s">
        <v>64</v>
      </c>
      <c r="B312" s="9">
        <v>45082.0</v>
      </c>
      <c r="C312" s="10">
        <v>0.375</v>
      </c>
      <c r="D312" s="84">
        <v>0.5</v>
      </c>
      <c r="E312" s="85">
        <v>33.2</v>
      </c>
      <c r="F312" s="86">
        <v>23.8</v>
      </c>
      <c r="G312" s="86">
        <v>30.0</v>
      </c>
      <c r="H312" s="86">
        <v>26.6</v>
      </c>
      <c r="I312" s="86"/>
      <c r="J312" s="86" t="s">
        <v>81</v>
      </c>
      <c r="K312" s="86"/>
      <c r="L312" s="86">
        <v>0.0</v>
      </c>
      <c r="M312" s="86"/>
      <c r="N312" s="86">
        <v>69.3</v>
      </c>
      <c r="O312" s="86"/>
      <c r="P312" s="87"/>
      <c r="Q312" s="133">
        <f>E314</f>
        <v>33.2</v>
      </c>
      <c r="R312" s="134">
        <f>F312</f>
        <v>23.8</v>
      </c>
      <c r="S312" s="22">
        <f>(Q312+R312)/2</f>
        <v>28.5</v>
      </c>
      <c r="T312" s="134">
        <f t="shared" ref="T312:T322" si="91">IF(H312="","",6.1078*(10^(((7.5*H312)/(237.3+H312)))))</f>
        <v>34.82194116</v>
      </c>
      <c r="U312" s="103">
        <f t="shared" ref="U312:U322" si="92">IF(T312="","",T312-(0.8*(G312-H312)))</f>
        <v>32.10194116</v>
      </c>
      <c r="V312" s="134">
        <f t="shared" ref="V312:V322" si="93">IF(G312="","",6.1078*(10^(((7.5*G312)/(237.3+G312)))))</f>
        <v>42.42634795</v>
      </c>
      <c r="W312" s="134">
        <f t="shared" ref="W312:W324" si="94">IF(V312="","",(U312/V312)*100)</f>
        <v>75.66510604</v>
      </c>
      <c r="X312" s="135">
        <f>O310+L312-N312</f>
        <v>6.44</v>
      </c>
      <c r="Y312" s="91"/>
      <c r="Z312" s="92">
        <v>1.0</v>
      </c>
      <c r="AA312" s="92">
        <v>1.0</v>
      </c>
      <c r="AB312" s="92">
        <v>3.0</v>
      </c>
      <c r="AC312" s="93">
        <v>1.0</v>
      </c>
      <c r="AD312" s="88" t="s">
        <v>320</v>
      </c>
    </row>
    <row r="313" ht="15.75" customHeight="1">
      <c r="A313" s="4" t="s">
        <v>64</v>
      </c>
      <c r="B313" s="29">
        <v>45082.0</v>
      </c>
      <c r="C313" s="3">
        <v>0.625</v>
      </c>
      <c r="D313" s="74">
        <v>0.75</v>
      </c>
      <c r="E313" s="75">
        <v>37.6</v>
      </c>
      <c r="F313" s="76"/>
      <c r="G313" s="76">
        <v>32.8</v>
      </c>
      <c r="H313" s="76">
        <v>25.4</v>
      </c>
      <c r="I313" s="76"/>
      <c r="J313" s="76" t="s">
        <v>81</v>
      </c>
      <c r="K313" s="76"/>
      <c r="L313" s="76"/>
      <c r="M313" s="76"/>
      <c r="N313" s="76"/>
      <c r="O313" s="76"/>
      <c r="P313" s="77"/>
      <c r="Q313" s="78"/>
      <c r="R313" s="79"/>
      <c r="S313" s="79"/>
      <c r="T313" s="134">
        <f t="shared" si="91"/>
        <v>32.43744129</v>
      </c>
      <c r="U313" s="103">
        <f t="shared" si="92"/>
        <v>26.51744129</v>
      </c>
      <c r="V313" s="134">
        <f t="shared" si="93"/>
        <v>49.73459608</v>
      </c>
      <c r="W313" s="134">
        <f t="shared" si="94"/>
        <v>53.31789817</v>
      </c>
      <c r="X313" s="80"/>
      <c r="Y313" s="81"/>
      <c r="Z313" s="82">
        <v>3.0</v>
      </c>
      <c r="AA313" s="82">
        <v>2.0</v>
      </c>
      <c r="AB313" s="82">
        <v>1.0</v>
      </c>
      <c r="AC313" s="83">
        <v>3.0</v>
      </c>
      <c r="AD313" s="78" t="s">
        <v>321</v>
      </c>
    </row>
    <row r="314" ht="15.75" customHeight="1">
      <c r="A314" s="8" t="s">
        <v>68</v>
      </c>
      <c r="B314" s="9">
        <v>45083.0</v>
      </c>
      <c r="C314" s="10">
        <v>0.375</v>
      </c>
      <c r="D314" s="84">
        <v>0.5</v>
      </c>
      <c r="E314" s="85">
        <v>33.2</v>
      </c>
      <c r="F314" s="86">
        <v>23.8</v>
      </c>
      <c r="G314" s="86">
        <v>27.2</v>
      </c>
      <c r="H314" s="86">
        <v>25.4</v>
      </c>
      <c r="I314" s="86"/>
      <c r="J314" s="86" t="s">
        <v>81</v>
      </c>
      <c r="K314" s="86"/>
      <c r="L314" s="86">
        <v>13.25</v>
      </c>
      <c r="M314" s="86"/>
      <c r="N314" s="86">
        <v>76.92</v>
      </c>
      <c r="O314" s="86"/>
      <c r="P314" s="87"/>
      <c r="Q314" s="133">
        <f>E316</f>
        <v>32</v>
      </c>
      <c r="R314" s="134">
        <f>F314</f>
        <v>23.8</v>
      </c>
      <c r="S314" s="22">
        <f>(Q314+R314)/2</f>
        <v>27.9</v>
      </c>
      <c r="T314" s="134">
        <f t="shared" si="91"/>
        <v>32.43744129</v>
      </c>
      <c r="U314" s="103">
        <f t="shared" si="92"/>
        <v>30.99744129</v>
      </c>
      <c r="V314" s="134">
        <f t="shared" si="93"/>
        <v>36.07043238</v>
      </c>
      <c r="W314" s="134">
        <f t="shared" si="94"/>
        <v>85.93587391</v>
      </c>
      <c r="X314" s="135">
        <f>N312+L314-N314</f>
        <v>5.63</v>
      </c>
      <c r="Y314" s="91"/>
      <c r="Z314" s="92">
        <v>1.0</v>
      </c>
      <c r="AA314" s="92">
        <v>1.0</v>
      </c>
      <c r="AB314" s="92">
        <v>3.0</v>
      </c>
      <c r="AC314" s="93">
        <v>3.0</v>
      </c>
      <c r="AD314" s="88" t="s">
        <v>313</v>
      </c>
    </row>
    <row r="315" ht="15.75" customHeight="1">
      <c r="A315" s="4" t="s">
        <v>68</v>
      </c>
      <c r="B315" s="29">
        <v>45083.0</v>
      </c>
      <c r="C315" s="3">
        <v>0.625</v>
      </c>
      <c r="D315" s="74">
        <v>0.75</v>
      </c>
      <c r="E315" s="75">
        <v>32.0</v>
      </c>
      <c r="F315" s="76"/>
      <c r="G315" s="76">
        <v>31.2</v>
      </c>
      <c r="H315" s="76">
        <v>25.8</v>
      </c>
      <c r="I315" s="76"/>
      <c r="J315" s="76" t="s">
        <v>81</v>
      </c>
      <c r="K315" s="76"/>
      <c r="L315" s="76"/>
      <c r="M315" s="76"/>
      <c r="N315" s="76"/>
      <c r="O315" s="76"/>
      <c r="P315" s="77"/>
      <c r="Q315" s="78"/>
      <c r="R315" s="79"/>
      <c r="S315" s="79"/>
      <c r="T315" s="134">
        <f t="shared" si="91"/>
        <v>33.21594473</v>
      </c>
      <c r="U315" s="103">
        <f t="shared" si="92"/>
        <v>28.89594473</v>
      </c>
      <c r="V315" s="134">
        <f t="shared" si="93"/>
        <v>45.43527778</v>
      </c>
      <c r="W315" s="134">
        <f t="shared" si="94"/>
        <v>63.59803692</v>
      </c>
      <c r="X315" s="80"/>
      <c r="Y315" s="81"/>
      <c r="Z315" s="82">
        <v>1.0</v>
      </c>
      <c r="AA315" s="82">
        <v>1.0</v>
      </c>
      <c r="AB315" s="82">
        <v>1.0</v>
      </c>
      <c r="AC315" s="83">
        <v>2.0</v>
      </c>
      <c r="AD315" s="78" t="s">
        <v>337</v>
      </c>
    </row>
    <row r="316" ht="15.75" customHeight="1">
      <c r="A316" s="8" t="s">
        <v>38</v>
      </c>
      <c r="B316" s="9">
        <v>45084.0</v>
      </c>
      <c r="C316" s="10">
        <v>0.375</v>
      </c>
      <c r="D316" s="84">
        <v>0.5</v>
      </c>
      <c r="E316" s="85">
        <v>32.0</v>
      </c>
      <c r="F316" s="86">
        <v>23.6</v>
      </c>
      <c r="G316" s="86">
        <v>28.6</v>
      </c>
      <c r="H316" s="86">
        <v>25.8</v>
      </c>
      <c r="I316" s="86"/>
      <c r="J316" s="86" t="s">
        <v>81</v>
      </c>
      <c r="K316" s="86"/>
      <c r="L316" s="86">
        <v>0.0</v>
      </c>
      <c r="M316" s="86"/>
      <c r="N316" s="86">
        <v>71.24</v>
      </c>
      <c r="O316" s="86"/>
      <c r="P316" s="87"/>
      <c r="Q316" s="133">
        <f>E318</f>
        <v>34.8</v>
      </c>
      <c r="R316" s="134">
        <f>F316</f>
        <v>23.6</v>
      </c>
      <c r="S316" s="22">
        <f>(Q316+R316)/2</f>
        <v>29.2</v>
      </c>
      <c r="T316" s="134">
        <f t="shared" si="91"/>
        <v>33.21594473</v>
      </c>
      <c r="U316" s="103">
        <f t="shared" si="92"/>
        <v>30.97594473</v>
      </c>
      <c r="V316" s="134">
        <f t="shared" si="93"/>
        <v>39.13623594</v>
      </c>
      <c r="W316" s="134">
        <f t="shared" si="94"/>
        <v>79.14901367</v>
      </c>
      <c r="X316" s="135">
        <f>N314+L316-N316</f>
        <v>5.68</v>
      </c>
      <c r="Y316" s="91"/>
      <c r="Z316" s="92">
        <v>1.0</v>
      </c>
      <c r="AA316" s="92">
        <v>1.0</v>
      </c>
      <c r="AB316" s="92">
        <v>1.0</v>
      </c>
      <c r="AC316" s="93">
        <v>1.0</v>
      </c>
      <c r="AD316" s="88" t="s">
        <v>289</v>
      </c>
    </row>
    <row r="317" ht="15.75" customHeight="1">
      <c r="A317" s="4" t="s">
        <v>38</v>
      </c>
      <c r="B317" s="29">
        <v>45084.0</v>
      </c>
      <c r="C317" s="3">
        <v>0.625</v>
      </c>
      <c r="D317" s="74">
        <v>0.75</v>
      </c>
      <c r="E317" s="75">
        <v>33.6</v>
      </c>
      <c r="F317" s="76"/>
      <c r="G317" s="76">
        <v>33.0</v>
      </c>
      <c r="H317" s="76">
        <v>27.4</v>
      </c>
      <c r="I317" s="76"/>
      <c r="J317" s="76" t="s">
        <v>81</v>
      </c>
      <c r="K317" s="76"/>
      <c r="L317" s="76"/>
      <c r="M317" s="76"/>
      <c r="N317" s="76"/>
      <c r="O317" s="76"/>
      <c r="P317" s="77"/>
      <c r="Q317" s="78"/>
      <c r="R317" s="79"/>
      <c r="S317" s="79"/>
      <c r="T317" s="134">
        <f t="shared" si="91"/>
        <v>36.49517019</v>
      </c>
      <c r="U317" s="103">
        <f t="shared" si="92"/>
        <v>32.01517019</v>
      </c>
      <c r="V317" s="134">
        <f t="shared" si="93"/>
        <v>50.29607399</v>
      </c>
      <c r="W317" s="134">
        <f t="shared" si="94"/>
        <v>63.65341794</v>
      </c>
      <c r="X317" s="80"/>
      <c r="Y317" s="81"/>
      <c r="Z317" s="82">
        <v>1.0</v>
      </c>
      <c r="AA317" s="82">
        <v>1.0</v>
      </c>
      <c r="AB317" s="82">
        <v>2.0</v>
      </c>
      <c r="AC317" s="83">
        <v>2.0</v>
      </c>
      <c r="AD317" s="78" t="s">
        <v>353</v>
      </c>
    </row>
    <row r="318" ht="15.75" customHeight="1">
      <c r="A318" s="8" t="s">
        <v>48</v>
      </c>
      <c r="B318" s="9">
        <v>45085.0</v>
      </c>
      <c r="C318" s="10">
        <v>0.375</v>
      </c>
      <c r="D318" s="84">
        <v>0.5</v>
      </c>
      <c r="E318" s="85">
        <v>34.8</v>
      </c>
      <c r="F318" s="86">
        <v>24.0</v>
      </c>
      <c r="G318" s="86">
        <v>29.0</v>
      </c>
      <c r="H318" s="86">
        <v>25.4</v>
      </c>
      <c r="I318" s="86"/>
      <c r="J318" s="86" t="s">
        <v>61</v>
      </c>
      <c r="K318" s="86"/>
      <c r="L318" s="86">
        <v>13.25</v>
      </c>
      <c r="M318" s="86"/>
      <c r="N318" s="86">
        <v>79.16</v>
      </c>
      <c r="O318" s="86"/>
      <c r="P318" s="87"/>
      <c r="Q318" s="133">
        <f>E320</f>
        <v>34.2</v>
      </c>
      <c r="R318" s="134">
        <f>F318</f>
        <v>24</v>
      </c>
      <c r="S318" s="22">
        <f>(Q318+R318)/2</f>
        <v>29.1</v>
      </c>
      <c r="T318" s="134">
        <f t="shared" si="91"/>
        <v>32.43744129</v>
      </c>
      <c r="U318" s="103">
        <f t="shared" si="92"/>
        <v>29.55744129</v>
      </c>
      <c r="V318" s="134">
        <f t="shared" si="93"/>
        <v>40.05279577</v>
      </c>
      <c r="W318" s="134">
        <f t="shared" si="94"/>
        <v>73.79620004</v>
      </c>
      <c r="X318" s="135">
        <f>N316+L318-N318</f>
        <v>5.33</v>
      </c>
      <c r="Y318" s="91"/>
      <c r="Z318" s="92">
        <v>1.0</v>
      </c>
      <c r="AA318" s="92">
        <v>1.0</v>
      </c>
      <c r="AB318" s="92">
        <v>3.0</v>
      </c>
      <c r="AC318" s="93">
        <v>1.0</v>
      </c>
      <c r="AD318" s="88" t="s">
        <v>330</v>
      </c>
    </row>
    <row r="319" ht="15.75" customHeight="1">
      <c r="A319" s="4" t="s">
        <v>48</v>
      </c>
      <c r="B319" s="29">
        <v>45085.0</v>
      </c>
      <c r="C319" s="3">
        <v>0.625</v>
      </c>
      <c r="D319" s="74">
        <v>0.75</v>
      </c>
      <c r="E319" s="75">
        <v>34.0</v>
      </c>
      <c r="F319" s="76"/>
      <c r="G319" s="76">
        <v>33.6</v>
      </c>
      <c r="H319" s="76">
        <v>27.6</v>
      </c>
      <c r="I319" s="76"/>
      <c r="J319" s="76" t="s">
        <v>81</v>
      </c>
      <c r="K319" s="76"/>
      <c r="L319" s="76"/>
      <c r="M319" s="76"/>
      <c r="N319" s="76"/>
      <c r="O319" s="76"/>
      <c r="P319" s="77"/>
      <c r="Q319" s="78"/>
      <c r="R319" s="79"/>
      <c r="S319" s="79"/>
      <c r="T319" s="134">
        <f t="shared" si="91"/>
        <v>36.92425667</v>
      </c>
      <c r="U319" s="103">
        <f t="shared" si="92"/>
        <v>32.12425667</v>
      </c>
      <c r="V319" s="134">
        <f t="shared" si="93"/>
        <v>52.01365417</v>
      </c>
      <c r="W319" s="134">
        <f t="shared" si="94"/>
        <v>61.76119941</v>
      </c>
      <c r="X319" s="80"/>
      <c r="Y319" s="81"/>
      <c r="Z319" s="82">
        <v>1.0</v>
      </c>
      <c r="AA319" s="82">
        <v>1.0</v>
      </c>
      <c r="AB319" s="82">
        <v>2.0</v>
      </c>
      <c r="AC319" s="83">
        <v>2.0</v>
      </c>
      <c r="AD319" s="78" t="s">
        <v>461</v>
      </c>
    </row>
    <row r="320" ht="15.75" customHeight="1">
      <c r="A320" s="8" t="s">
        <v>53</v>
      </c>
      <c r="B320" s="9">
        <v>45086.0</v>
      </c>
      <c r="C320" s="10">
        <v>0.375</v>
      </c>
      <c r="D320" s="84">
        <v>0.5</v>
      </c>
      <c r="E320" s="85">
        <v>34.2</v>
      </c>
      <c r="F320" s="86">
        <v>23.4</v>
      </c>
      <c r="G320" s="86">
        <v>29.4</v>
      </c>
      <c r="H320" s="86">
        <v>26.2</v>
      </c>
      <c r="I320" s="86"/>
      <c r="J320" s="86" t="s">
        <v>81</v>
      </c>
      <c r="K320" s="86"/>
      <c r="L320" s="86">
        <v>0.0</v>
      </c>
      <c r="M320" s="86"/>
      <c r="N320" s="86">
        <v>72.6</v>
      </c>
      <c r="O320" s="86"/>
      <c r="P320" s="87"/>
      <c r="Q320" s="133">
        <f>E322</f>
        <v>33.8</v>
      </c>
      <c r="R320" s="134">
        <f>F320</f>
        <v>23.4</v>
      </c>
      <c r="S320" s="22">
        <f>(Q320+R320)/2</f>
        <v>28.6</v>
      </c>
      <c r="T320" s="134">
        <f t="shared" si="91"/>
        <v>34.01068335</v>
      </c>
      <c r="U320" s="103">
        <f t="shared" si="92"/>
        <v>31.45068335</v>
      </c>
      <c r="V320" s="134">
        <f t="shared" si="93"/>
        <v>40.98797486</v>
      </c>
      <c r="W320" s="134">
        <f t="shared" si="94"/>
        <v>76.73148882</v>
      </c>
      <c r="X320" s="135">
        <f>N318+L320-N320</f>
        <v>6.56</v>
      </c>
      <c r="Y320" s="91"/>
      <c r="Z320" s="92">
        <v>1.0</v>
      </c>
      <c r="AA320" s="92">
        <v>1.0</v>
      </c>
      <c r="AB320" s="92">
        <v>3.0</v>
      </c>
      <c r="AC320" s="93">
        <v>1.0</v>
      </c>
      <c r="AD320" s="88" t="s">
        <v>320</v>
      </c>
    </row>
    <row r="321" ht="15.75" customHeight="1">
      <c r="A321" s="4" t="s">
        <v>53</v>
      </c>
      <c r="B321" s="29">
        <v>45086.0</v>
      </c>
      <c r="C321" s="3">
        <v>0.625</v>
      </c>
      <c r="D321" s="74">
        <v>0.75</v>
      </c>
      <c r="E321" s="75">
        <v>32.8</v>
      </c>
      <c r="F321" s="76"/>
      <c r="G321" s="76">
        <v>32.6</v>
      </c>
      <c r="H321" s="76">
        <v>26.8</v>
      </c>
      <c r="I321" s="76"/>
      <c r="J321" s="76" t="s">
        <v>81</v>
      </c>
      <c r="K321" s="76"/>
      <c r="L321" s="76"/>
      <c r="M321" s="76"/>
      <c r="N321" s="76"/>
      <c r="O321" s="76"/>
      <c r="P321" s="77"/>
      <c r="Q321" s="78"/>
      <c r="R321" s="79"/>
      <c r="S321" s="79"/>
      <c r="T321" s="134">
        <f t="shared" si="91"/>
        <v>35.23385461</v>
      </c>
      <c r="U321" s="103">
        <f t="shared" si="92"/>
        <v>30.59385461</v>
      </c>
      <c r="V321" s="134">
        <f t="shared" si="93"/>
        <v>49.17856797</v>
      </c>
      <c r="W321" s="134">
        <f t="shared" si="94"/>
        <v>62.20973051</v>
      </c>
      <c r="X321" s="80"/>
      <c r="Y321" s="81"/>
      <c r="Z321" s="82">
        <v>1.0</v>
      </c>
      <c r="AA321" s="82">
        <v>1.0</v>
      </c>
      <c r="AB321" s="82">
        <v>1.0</v>
      </c>
      <c r="AC321" s="83">
        <v>2.0</v>
      </c>
      <c r="AD321" s="78" t="s">
        <v>316</v>
      </c>
    </row>
    <row r="322" ht="15.75" customHeight="1">
      <c r="A322" s="8" t="s">
        <v>58</v>
      </c>
      <c r="B322" s="9">
        <v>45087.0</v>
      </c>
      <c r="C322" s="10">
        <v>0.375</v>
      </c>
      <c r="D322" s="84">
        <v>0.5</v>
      </c>
      <c r="E322" s="85">
        <v>33.8</v>
      </c>
      <c r="F322" s="86">
        <v>23.4</v>
      </c>
      <c r="G322" s="86">
        <v>29.4</v>
      </c>
      <c r="H322" s="86">
        <v>26.4</v>
      </c>
      <c r="I322" s="86"/>
      <c r="J322" s="86" t="s">
        <v>81</v>
      </c>
      <c r="K322" s="86"/>
      <c r="L322" s="86">
        <v>13.0</v>
      </c>
      <c r="M322" s="86"/>
      <c r="N322" s="86">
        <v>82.18</v>
      </c>
      <c r="O322" s="86"/>
      <c r="P322" s="87"/>
      <c r="Q322" s="133">
        <f>E324</f>
        <v>32.2</v>
      </c>
      <c r="R322" s="134">
        <f>F322</f>
        <v>23.4</v>
      </c>
      <c r="S322" s="22">
        <f>(Q322+R322)/2</f>
        <v>27.8</v>
      </c>
      <c r="T322" s="134">
        <f t="shared" si="91"/>
        <v>34.41422945</v>
      </c>
      <c r="U322" s="103">
        <f t="shared" si="92"/>
        <v>32.01422945</v>
      </c>
      <c r="V322" s="134">
        <f t="shared" si="93"/>
        <v>40.98797486</v>
      </c>
      <c r="W322" s="134">
        <f t="shared" si="94"/>
        <v>78.10639476</v>
      </c>
      <c r="X322" s="135">
        <f>N320+L322-N322</f>
        <v>3.42</v>
      </c>
      <c r="Y322" s="91"/>
      <c r="Z322" s="92">
        <v>1.0</v>
      </c>
      <c r="AA322" s="92">
        <v>1.0</v>
      </c>
      <c r="AB322" s="92">
        <v>1.0</v>
      </c>
      <c r="AC322" s="93">
        <v>1.0</v>
      </c>
      <c r="AD322" s="88" t="s">
        <v>321</v>
      </c>
    </row>
    <row r="323" ht="15.75" customHeight="1">
      <c r="A323" s="4" t="s">
        <v>58</v>
      </c>
      <c r="B323" s="29">
        <v>45087.0</v>
      </c>
      <c r="C323" s="3">
        <v>0.625</v>
      </c>
      <c r="D323" s="74">
        <v>0.75</v>
      </c>
      <c r="E323" s="75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7"/>
      <c r="Q323" s="78"/>
      <c r="R323" s="79"/>
      <c r="S323" s="79"/>
      <c r="T323" s="145"/>
      <c r="U323" s="103"/>
      <c r="V323" s="145"/>
      <c r="W323" s="145" t="str">
        <f t="shared" si="94"/>
        <v/>
      </c>
      <c r="X323" s="80"/>
      <c r="Y323" s="81"/>
      <c r="Z323" s="82"/>
      <c r="AA323" s="82"/>
      <c r="AB323" s="82"/>
      <c r="AC323" s="83"/>
      <c r="AD323" s="78"/>
    </row>
    <row r="324" ht="15.75" customHeight="1">
      <c r="A324" s="8" t="s">
        <v>60</v>
      </c>
      <c r="B324" s="9">
        <v>45088.0</v>
      </c>
      <c r="C324" s="10">
        <v>0.375</v>
      </c>
      <c r="D324" s="84">
        <v>0.5</v>
      </c>
      <c r="E324" s="85">
        <v>32.2</v>
      </c>
      <c r="F324" s="86">
        <v>23.8</v>
      </c>
      <c r="G324" s="86">
        <v>28.8</v>
      </c>
      <c r="H324" s="86">
        <v>26.0</v>
      </c>
      <c r="I324" s="86"/>
      <c r="J324" s="86" t="s">
        <v>81</v>
      </c>
      <c r="K324" s="86"/>
      <c r="L324" s="86">
        <v>0.0</v>
      </c>
      <c r="M324" s="86"/>
      <c r="N324" s="86">
        <v>69.74</v>
      </c>
      <c r="O324" s="86"/>
      <c r="P324" s="87"/>
      <c r="Q324" s="133">
        <f>E326</f>
        <v>33.6</v>
      </c>
      <c r="R324" s="134">
        <f>F324</f>
        <v>23.8</v>
      </c>
      <c r="S324" s="22">
        <f>(Q324+R324)/2</f>
        <v>28.7</v>
      </c>
      <c r="T324" s="134">
        <f>IF(H324="","",6.1078*(10^(((7.5*H324)/(237.3+H324)))))</f>
        <v>33.61126698</v>
      </c>
      <c r="U324" s="103">
        <f>IF(T324="","",T324-(0.8*(G324-H324)))</f>
        <v>31.37126698</v>
      </c>
      <c r="V324" s="134">
        <f>IF(G324="","",6.1078*(10^(((7.5*G324)/(237.3+G324)))))</f>
        <v>39.59220806</v>
      </c>
      <c r="W324" s="134">
        <f t="shared" si="94"/>
        <v>79.23596212</v>
      </c>
      <c r="X324" s="135">
        <f>N322+L324-N324</f>
        <v>12.44</v>
      </c>
      <c r="Y324" s="91"/>
      <c r="Z324" s="92">
        <v>1.0</v>
      </c>
      <c r="AA324" s="92">
        <v>1.0</v>
      </c>
      <c r="AB324" s="92">
        <v>3.0</v>
      </c>
      <c r="AC324" s="93">
        <v>2.0</v>
      </c>
      <c r="AD324" s="88" t="s">
        <v>321</v>
      </c>
    </row>
    <row r="325" ht="15.75" customHeight="1">
      <c r="A325" s="4" t="s">
        <v>60</v>
      </c>
      <c r="B325" s="29">
        <v>45088.0</v>
      </c>
      <c r="C325" s="3">
        <v>0.625</v>
      </c>
      <c r="D325" s="74">
        <v>0.75</v>
      </c>
      <c r="E325" s="75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7"/>
      <c r="Q325" s="78"/>
      <c r="R325" s="79"/>
      <c r="S325" s="79"/>
      <c r="T325" s="79"/>
      <c r="U325" s="103"/>
      <c r="V325" s="79"/>
      <c r="W325" s="79"/>
      <c r="X325" s="80"/>
      <c r="Y325" s="81"/>
      <c r="Z325" s="82"/>
      <c r="AA325" s="82"/>
      <c r="AB325" s="82"/>
      <c r="AC325" s="83"/>
      <c r="AD325" s="78"/>
    </row>
    <row r="326" ht="15.75" customHeight="1">
      <c r="A326" s="8" t="s">
        <v>64</v>
      </c>
      <c r="B326" s="9">
        <v>45089.0</v>
      </c>
      <c r="C326" s="10">
        <v>0.375</v>
      </c>
      <c r="D326" s="84">
        <v>0.5</v>
      </c>
      <c r="E326" s="85">
        <v>33.6</v>
      </c>
      <c r="F326" s="86">
        <v>24.2</v>
      </c>
      <c r="G326" s="86">
        <v>29.6</v>
      </c>
      <c r="H326" s="86">
        <v>26.2</v>
      </c>
      <c r="I326" s="86"/>
      <c r="J326" s="86" t="s">
        <v>81</v>
      </c>
      <c r="K326" s="86"/>
      <c r="L326" s="86">
        <v>0.0</v>
      </c>
      <c r="M326" s="86"/>
      <c r="N326" s="86">
        <v>64.06</v>
      </c>
      <c r="O326" s="86"/>
      <c r="P326" s="87"/>
      <c r="Q326" s="133">
        <f>E328</f>
        <v>33.4</v>
      </c>
      <c r="R326" s="134">
        <f>F326</f>
        <v>24.2</v>
      </c>
      <c r="S326" s="22">
        <f>(Q326+R326)/2</f>
        <v>28.8</v>
      </c>
      <c r="T326" s="134">
        <f t="shared" ref="T326:T336" si="95">IF(H326="","",6.1078*(10^(((7.5*H326)/(237.3+H326)))))</f>
        <v>34.01068335</v>
      </c>
      <c r="U326" s="103">
        <f t="shared" ref="U326:U336" si="96">IF(T326="","",T326-(0.8*(G326-H326)))</f>
        <v>31.29068335</v>
      </c>
      <c r="V326" s="134">
        <f t="shared" ref="V326:V336" si="97">IF(G326="","",6.1078*(10^(((7.5*G326)/(237.3+G326)))))</f>
        <v>41.46264535</v>
      </c>
      <c r="W326" s="134">
        <f t="shared" ref="W326:W352" si="98">IF(V326="","",(U326/V326)*100)</f>
        <v>75.46716589</v>
      </c>
      <c r="X326" s="135">
        <f>N324+L326-N326</f>
        <v>5.68</v>
      </c>
      <c r="Y326" s="91"/>
      <c r="Z326" s="92">
        <v>1.0</v>
      </c>
      <c r="AA326" s="92">
        <v>1.0</v>
      </c>
      <c r="AB326" s="92">
        <v>1.0</v>
      </c>
      <c r="AC326" s="93">
        <v>2.0</v>
      </c>
      <c r="AD326" s="88" t="s">
        <v>337</v>
      </c>
    </row>
    <row r="327" ht="15.75" customHeight="1">
      <c r="A327" s="4" t="s">
        <v>64</v>
      </c>
      <c r="B327" s="29">
        <v>45089.0</v>
      </c>
      <c r="C327" s="3">
        <v>0.625</v>
      </c>
      <c r="D327" s="74">
        <v>0.75</v>
      </c>
      <c r="E327" s="75">
        <v>33.0</v>
      </c>
      <c r="F327" s="76"/>
      <c r="G327" s="76">
        <v>32.8</v>
      </c>
      <c r="H327" s="76">
        <v>27.0</v>
      </c>
      <c r="I327" s="76"/>
      <c r="J327" s="76" t="s">
        <v>81</v>
      </c>
      <c r="K327" s="76"/>
      <c r="L327" s="76"/>
      <c r="M327" s="76"/>
      <c r="N327" s="76"/>
      <c r="O327" s="76"/>
      <c r="P327" s="77"/>
      <c r="Q327" s="78"/>
      <c r="R327" s="79"/>
      <c r="S327" s="79"/>
      <c r="T327" s="134">
        <f t="shared" si="95"/>
        <v>35.65000614</v>
      </c>
      <c r="U327" s="103">
        <f t="shared" si="96"/>
        <v>31.01000614</v>
      </c>
      <c r="V327" s="134">
        <f t="shared" si="97"/>
        <v>49.73459608</v>
      </c>
      <c r="W327" s="134">
        <f t="shared" si="98"/>
        <v>62.35097616</v>
      </c>
      <c r="X327" s="80"/>
      <c r="Y327" s="81"/>
      <c r="Z327" s="82">
        <v>1.0</v>
      </c>
      <c r="AA327" s="82">
        <v>1.0</v>
      </c>
      <c r="AB327" s="82">
        <v>2.0</v>
      </c>
      <c r="AC327" s="83">
        <v>1.0</v>
      </c>
      <c r="AD327" s="78" t="s">
        <v>353</v>
      </c>
    </row>
    <row r="328" ht="15.75" customHeight="1">
      <c r="A328" s="8" t="s">
        <v>68</v>
      </c>
      <c r="B328" s="9">
        <v>45090.0</v>
      </c>
      <c r="C328" s="10">
        <v>0.375</v>
      </c>
      <c r="D328" s="84">
        <v>0.5</v>
      </c>
      <c r="E328" s="85">
        <v>33.4</v>
      </c>
      <c r="F328" s="86">
        <v>23.6</v>
      </c>
      <c r="G328" s="86">
        <v>27.8</v>
      </c>
      <c r="H328" s="86">
        <v>25.8</v>
      </c>
      <c r="I328" s="86"/>
      <c r="J328" s="86" t="s">
        <v>56</v>
      </c>
      <c r="K328" s="86"/>
      <c r="L328" s="86">
        <v>23.0</v>
      </c>
      <c r="M328" s="86"/>
      <c r="N328" s="86">
        <v>75.64</v>
      </c>
      <c r="O328" s="86"/>
      <c r="P328" s="87"/>
      <c r="Q328" s="133">
        <f>E330</f>
        <v>32.4</v>
      </c>
      <c r="R328" s="134">
        <f>F328</f>
        <v>23.6</v>
      </c>
      <c r="S328" s="22">
        <f>(Q328+R328)/2</f>
        <v>28</v>
      </c>
      <c r="T328" s="134">
        <f t="shared" si="95"/>
        <v>33.21594473</v>
      </c>
      <c r="U328" s="103">
        <f t="shared" si="96"/>
        <v>31.61594473</v>
      </c>
      <c r="V328" s="134">
        <f t="shared" si="97"/>
        <v>37.3577292</v>
      </c>
      <c r="W328" s="134">
        <f t="shared" si="98"/>
        <v>84.6302637</v>
      </c>
      <c r="X328" s="135">
        <f>N326+L328-N328</f>
        <v>11.42</v>
      </c>
      <c r="Y328" s="91"/>
      <c r="Z328" s="92">
        <v>1.0</v>
      </c>
      <c r="AA328" s="92">
        <v>1.0</v>
      </c>
      <c r="AB328" s="92">
        <v>1.0</v>
      </c>
      <c r="AC328" s="93">
        <v>2.0</v>
      </c>
      <c r="AD328" s="88" t="s">
        <v>289</v>
      </c>
    </row>
    <row r="329" ht="15.75" customHeight="1">
      <c r="A329" s="4" t="s">
        <v>68</v>
      </c>
      <c r="B329" s="29">
        <v>45090.0</v>
      </c>
      <c r="C329" s="3">
        <v>0.625</v>
      </c>
      <c r="D329" s="74">
        <v>0.75</v>
      </c>
      <c r="E329" s="75">
        <v>32.4</v>
      </c>
      <c r="F329" s="76"/>
      <c r="G329" s="76">
        <v>32.2</v>
      </c>
      <c r="H329" s="76">
        <v>27.0</v>
      </c>
      <c r="I329" s="76"/>
      <c r="J329" s="76" t="s">
        <v>81</v>
      </c>
      <c r="K329" s="76"/>
      <c r="L329" s="76"/>
      <c r="M329" s="76"/>
      <c r="N329" s="76"/>
      <c r="O329" s="76"/>
      <c r="P329" s="77"/>
      <c r="Q329" s="78"/>
      <c r="R329" s="79"/>
      <c r="S329" s="79"/>
      <c r="T329" s="134">
        <f t="shared" si="95"/>
        <v>35.65000614</v>
      </c>
      <c r="U329" s="103">
        <f t="shared" si="96"/>
        <v>31.49000614</v>
      </c>
      <c r="V329" s="134">
        <f t="shared" si="97"/>
        <v>48.08268417</v>
      </c>
      <c r="W329" s="134">
        <f t="shared" si="98"/>
        <v>65.4913649</v>
      </c>
      <c r="X329" s="80"/>
      <c r="Y329" s="81"/>
      <c r="Z329" s="82">
        <v>1.0</v>
      </c>
      <c r="AA329" s="82">
        <v>1.0</v>
      </c>
      <c r="AB329" s="82">
        <v>1.0</v>
      </c>
      <c r="AC329" s="83">
        <v>2.0</v>
      </c>
      <c r="AD329" s="78" t="s">
        <v>316</v>
      </c>
    </row>
    <row r="330" ht="15.75" customHeight="1">
      <c r="A330" s="8" t="s">
        <v>38</v>
      </c>
      <c r="B330" s="9">
        <v>45091.0</v>
      </c>
      <c r="C330" s="10">
        <v>0.375</v>
      </c>
      <c r="D330" s="84">
        <v>0.5</v>
      </c>
      <c r="E330" s="85">
        <v>32.4</v>
      </c>
      <c r="F330" s="86">
        <v>23.4</v>
      </c>
      <c r="G330" s="86">
        <v>29.2</v>
      </c>
      <c r="H330" s="86">
        <v>26.0</v>
      </c>
      <c r="I330" s="86"/>
      <c r="J330" s="86" t="s">
        <v>61</v>
      </c>
      <c r="K330" s="86"/>
      <c r="L330" s="86">
        <v>0.0</v>
      </c>
      <c r="M330" s="86"/>
      <c r="N330" s="86">
        <v>70.8</v>
      </c>
      <c r="O330" s="86"/>
      <c r="P330" s="87"/>
      <c r="Q330" s="133">
        <f t="shared" ref="Q330:Q334" si="99">E332</f>
        <v>34.2</v>
      </c>
      <c r="R330" s="134">
        <f t="shared" ref="R330:R334" si="100">F330</f>
        <v>23.4</v>
      </c>
      <c r="S330" s="22">
        <f>(Q330+R330)/2</f>
        <v>28.8</v>
      </c>
      <c r="T330" s="134">
        <f t="shared" si="95"/>
        <v>33.61126698</v>
      </c>
      <c r="U330" s="103">
        <f t="shared" si="96"/>
        <v>31.05126698</v>
      </c>
      <c r="V330" s="134">
        <f t="shared" si="97"/>
        <v>40.51803823</v>
      </c>
      <c r="W330" s="134">
        <f t="shared" si="98"/>
        <v>76.63566238</v>
      </c>
      <c r="X330" s="135">
        <f>N328+L330-N330</f>
        <v>4.84</v>
      </c>
      <c r="Y330" s="91"/>
      <c r="Z330" s="92">
        <v>1.0</v>
      </c>
      <c r="AA330" s="92">
        <v>1.0</v>
      </c>
      <c r="AB330" s="92">
        <v>3.0</v>
      </c>
      <c r="AC330" s="93">
        <v>2.0</v>
      </c>
      <c r="AD330" s="88" t="s">
        <v>313</v>
      </c>
    </row>
    <row r="331" ht="15.75" customHeight="1">
      <c r="A331" s="4" t="s">
        <v>38</v>
      </c>
      <c r="B331" s="29">
        <v>45091.0</v>
      </c>
      <c r="C331" s="3">
        <v>0.625</v>
      </c>
      <c r="D331" s="74">
        <v>0.75</v>
      </c>
      <c r="E331" s="75">
        <v>33.2</v>
      </c>
      <c r="F331" s="76"/>
      <c r="G331" s="76">
        <v>32.8</v>
      </c>
      <c r="H331" s="76">
        <v>27.0</v>
      </c>
      <c r="I331" s="76"/>
      <c r="J331" s="76" t="s">
        <v>81</v>
      </c>
      <c r="K331" s="76"/>
      <c r="L331" s="76"/>
      <c r="M331" s="76"/>
      <c r="N331" s="76"/>
      <c r="O331" s="76"/>
      <c r="P331" s="77"/>
      <c r="Q331" s="133">
        <f t="shared" si="99"/>
        <v>32.8</v>
      </c>
      <c r="R331" s="134" t="str">
        <f t="shared" si="100"/>
        <v/>
      </c>
      <c r="S331" s="22"/>
      <c r="T331" s="134">
        <f t="shared" si="95"/>
        <v>35.65000614</v>
      </c>
      <c r="U331" s="103">
        <f t="shared" si="96"/>
        <v>31.01000614</v>
      </c>
      <c r="V331" s="134">
        <f t="shared" si="97"/>
        <v>49.73459608</v>
      </c>
      <c r="W331" s="134">
        <f t="shared" si="98"/>
        <v>62.35097616</v>
      </c>
      <c r="X331" s="135"/>
      <c r="Y331" s="81"/>
      <c r="Z331" s="82">
        <v>1.0</v>
      </c>
      <c r="AA331" s="82">
        <v>1.0</v>
      </c>
      <c r="AB331" s="82">
        <v>2.0</v>
      </c>
      <c r="AC331" s="83">
        <v>2.0</v>
      </c>
      <c r="AD331" s="78" t="s">
        <v>321</v>
      </c>
    </row>
    <row r="332" ht="15.75" customHeight="1">
      <c r="A332" s="8" t="s">
        <v>48</v>
      </c>
      <c r="B332" s="9">
        <v>45092.0</v>
      </c>
      <c r="C332" s="10">
        <v>0.375</v>
      </c>
      <c r="D332" s="84">
        <v>0.5</v>
      </c>
      <c r="E332" s="85">
        <v>34.2</v>
      </c>
      <c r="F332" s="86">
        <v>23.8</v>
      </c>
      <c r="G332" s="86">
        <v>29.2</v>
      </c>
      <c r="H332" s="86">
        <v>26.4</v>
      </c>
      <c r="I332" s="86"/>
      <c r="J332" s="86" t="s">
        <v>225</v>
      </c>
      <c r="K332" s="86"/>
      <c r="L332" s="86">
        <v>11.0</v>
      </c>
      <c r="M332" s="86"/>
      <c r="N332" s="86">
        <v>72.46</v>
      </c>
      <c r="O332" s="86"/>
      <c r="P332" s="87"/>
      <c r="Q332" s="133">
        <f t="shared" si="99"/>
        <v>33</v>
      </c>
      <c r="R332" s="134">
        <f t="shared" si="100"/>
        <v>23.8</v>
      </c>
      <c r="S332" s="22">
        <f>(Q332+R332)/2</f>
        <v>28.4</v>
      </c>
      <c r="T332" s="134">
        <f t="shared" si="95"/>
        <v>34.41422945</v>
      </c>
      <c r="U332" s="103">
        <f t="shared" si="96"/>
        <v>32.17422945</v>
      </c>
      <c r="V332" s="134">
        <f t="shared" si="97"/>
        <v>40.51803823</v>
      </c>
      <c r="W332" s="134">
        <f t="shared" si="98"/>
        <v>79.40717482</v>
      </c>
      <c r="X332" s="135">
        <f>N330+L332-N332</f>
        <v>9.34</v>
      </c>
      <c r="Y332" s="91"/>
      <c r="Z332" s="92">
        <v>1.0</v>
      </c>
      <c r="AA332" s="92">
        <v>1.0</v>
      </c>
      <c r="AB332" s="92">
        <v>2.0</v>
      </c>
      <c r="AC332" s="93">
        <v>2.0</v>
      </c>
      <c r="AD332" s="88" t="s">
        <v>326</v>
      </c>
    </row>
    <row r="333" ht="15.75" customHeight="1">
      <c r="A333" s="4" t="s">
        <v>48</v>
      </c>
      <c r="B333" s="29">
        <v>45092.0</v>
      </c>
      <c r="C333" s="3">
        <v>0.625</v>
      </c>
      <c r="D333" s="74">
        <v>0.75</v>
      </c>
      <c r="E333" s="75">
        <v>32.8</v>
      </c>
      <c r="F333" s="76"/>
      <c r="G333" s="76">
        <v>32.6</v>
      </c>
      <c r="H333" s="76">
        <v>26.6</v>
      </c>
      <c r="I333" s="76"/>
      <c r="J333" s="76" t="s">
        <v>61</v>
      </c>
      <c r="K333" s="76"/>
      <c r="L333" s="76"/>
      <c r="M333" s="76"/>
      <c r="N333" s="76"/>
      <c r="O333" s="76"/>
      <c r="P333" s="77"/>
      <c r="Q333" s="133">
        <f t="shared" si="99"/>
        <v>33.8</v>
      </c>
      <c r="R333" s="134" t="str">
        <f t="shared" si="100"/>
        <v/>
      </c>
      <c r="S333" s="22"/>
      <c r="T333" s="134">
        <f t="shared" si="95"/>
        <v>34.82194116</v>
      </c>
      <c r="U333" s="103">
        <f t="shared" si="96"/>
        <v>30.02194116</v>
      </c>
      <c r="V333" s="134">
        <f t="shared" si="97"/>
        <v>49.17856797</v>
      </c>
      <c r="W333" s="134">
        <f t="shared" si="98"/>
        <v>61.04679823</v>
      </c>
      <c r="X333" s="80"/>
      <c r="Y333" s="81"/>
      <c r="Z333" s="82">
        <v>1.0</v>
      </c>
      <c r="AA333" s="82">
        <v>1.0</v>
      </c>
      <c r="AB333" s="82">
        <v>1.0</v>
      </c>
      <c r="AC333" s="83">
        <v>2.0</v>
      </c>
      <c r="AD333" s="78" t="s">
        <v>337</v>
      </c>
    </row>
    <row r="334" ht="15.75" customHeight="1">
      <c r="A334" s="8" t="s">
        <v>53</v>
      </c>
      <c r="B334" s="9">
        <v>45093.0</v>
      </c>
      <c r="C334" s="10">
        <v>0.375</v>
      </c>
      <c r="D334" s="84">
        <v>0.5</v>
      </c>
      <c r="E334" s="85">
        <v>33.0</v>
      </c>
      <c r="F334" s="86">
        <v>24.0</v>
      </c>
      <c r="G334" s="86">
        <v>29.4</v>
      </c>
      <c r="H334" s="86">
        <v>26.0</v>
      </c>
      <c r="I334" s="86"/>
      <c r="J334" s="86" t="s">
        <v>81</v>
      </c>
      <c r="K334" s="86"/>
      <c r="L334" s="86">
        <v>0.0</v>
      </c>
      <c r="M334" s="86"/>
      <c r="N334" s="86">
        <v>69.68</v>
      </c>
      <c r="O334" s="86"/>
      <c r="P334" s="87"/>
      <c r="Q334" s="133">
        <f t="shared" si="99"/>
        <v>34.2</v>
      </c>
      <c r="R334" s="134">
        <f t="shared" si="100"/>
        <v>24</v>
      </c>
      <c r="S334" s="22">
        <f>(Q334+R334)/2</f>
        <v>29.1</v>
      </c>
      <c r="T334" s="134">
        <f t="shared" si="95"/>
        <v>33.61126698</v>
      </c>
      <c r="U334" s="103">
        <f t="shared" si="96"/>
        <v>30.89126698</v>
      </c>
      <c r="V334" s="134">
        <f t="shared" si="97"/>
        <v>40.98797486</v>
      </c>
      <c r="W334" s="134">
        <f t="shared" si="98"/>
        <v>75.36665836</v>
      </c>
      <c r="X334" s="135">
        <f>N332+L334-N334</f>
        <v>2.78</v>
      </c>
      <c r="Y334" s="91"/>
      <c r="Z334" s="92">
        <v>1.0</v>
      </c>
      <c r="AA334" s="92">
        <v>1.0</v>
      </c>
      <c r="AB334" s="92">
        <v>3.0</v>
      </c>
      <c r="AC334" s="93">
        <v>1.0</v>
      </c>
      <c r="AD334" s="88" t="s">
        <v>330</v>
      </c>
    </row>
    <row r="335" ht="15.75" customHeight="1">
      <c r="A335" s="4" t="s">
        <v>53</v>
      </c>
      <c r="B335" s="29">
        <v>45093.0</v>
      </c>
      <c r="C335" s="3">
        <v>0.625</v>
      </c>
      <c r="D335" s="74">
        <v>0.75</v>
      </c>
      <c r="E335" s="75">
        <v>33.8</v>
      </c>
      <c r="F335" s="76"/>
      <c r="G335" s="76">
        <v>32.8</v>
      </c>
      <c r="H335" s="76">
        <v>26.2</v>
      </c>
      <c r="I335" s="76"/>
      <c r="J335" s="76" t="s">
        <v>81</v>
      </c>
      <c r="K335" s="76"/>
      <c r="L335" s="76"/>
      <c r="M335" s="76"/>
      <c r="N335" s="76"/>
      <c r="O335" s="76"/>
      <c r="P335" s="77"/>
      <c r="Q335" s="78"/>
      <c r="R335" s="79"/>
      <c r="S335" s="79"/>
      <c r="T335" s="134">
        <f t="shared" si="95"/>
        <v>34.01068335</v>
      </c>
      <c r="U335" s="103">
        <f t="shared" si="96"/>
        <v>28.73068335</v>
      </c>
      <c r="V335" s="134">
        <f t="shared" si="97"/>
        <v>49.73459608</v>
      </c>
      <c r="W335" s="134">
        <f t="shared" si="98"/>
        <v>57.76800379</v>
      </c>
      <c r="X335" s="80"/>
      <c r="Y335" s="81"/>
      <c r="Z335" s="82">
        <v>1.0</v>
      </c>
      <c r="AA335" s="82">
        <v>1.0</v>
      </c>
      <c r="AB335" s="82">
        <v>3.0</v>
      </c>
      <c r="AC335" s="83">
        <v>1.0</v>
      </c>
      <c r="AD335" s="78" t="s">
        <v>320</v>
      </c>
    </row>
    <row r="336" ht="15.75" customHeight="1">
      <c r="A336" s="8" t="s">
        <v>58</v>
      </c>
      <c r="B336" s="9">
        <v>45094.0</v>
      </c>
      <c r="C336" s="10">
        <v>0.375</v>
      </c>
      <c r="D336" s="84">
        <v>0.5</v>
      </c>
      <c r="E336" s="85">
        <v>34.2</v>
      </c>
      <c r="F336" s="86">
        <v>24.2</v>
      </c>
      <c r="G336" s="76">
        <v>29.4</v>
      </c>
      <c r="H336" s="86">
        <v>26.4</v>
      </c>
      <c r="I336" s="86"/>
      <c r="J336" s="86" t="s">
        <v>81</v>
      </c>
      <c r="K336" s="86"/>
      <c r="L336" s="86">
        <v>3.75</v>
      </c>
      <c r="M336" s="86"/>
      <c r="N336" s="86">
        <v>67.22</v>
      </c>
      <c r="O336" s="86"/>
      <c r="P336" s="87"/>
      <c r="Q336" s="133">
        <f>E338</f>
        <v>33.6</v>
      </c>
      <c r="R336" s="134">
        <f>F336</f>
        <v>24.2</v>
      </c>
      <c r="S336" s="22">
        <f>(Q336+R336)/2</f>
        <v>28.9</v>
      </c>
      <c r="T336" s="134">
        <f t="shared" si="95"/>
        <v>34.41422945</v>
      </c>
      <c r="U336" s="103">
        <f t="shared" si="96"/>
        <v>32.01422945</v>
      </c>
      <c r="V336" s="134">
        <f t="shared" si="97"/>
        <v>40.98797486</v>
      </c>
      <c r="W336" s="134">
        <f t="shared" si="98"/>
        <v>78.10639476</v>
      </c>
      <c r="X336" s="135">
        <f>N334+L336-N336</f>
        <v>6.21</v>
      </c>
      <c r="Y336" s="91"/>
      <c r="Z336" s="92">
        <v>1.0</v>
      </c>
      <c r="AA336" s="92">
        <v>1.0</v>
      </c>
      <c r="AB336" s="92">
        <v>2.0</v>
      </c>
      <c r="AC336" s="93">
        <v>2.0</v>
      </c>
      <c r="AD336" s="88" t="s">
        <v>321</v>
      </c>
    </row>
    <row r="337" ht="15.75" customHeight="1">
      <c r="A337" s="4" t="s">
        <v>58</v>
      </c>
      <c r="B337" s="29">
        <v>45094.0</v>
      </c>
      <c r="C337" s="3">
        <v>0.625</v>
      </c>
      <c r="D337" s="74">
        <v>0.75</v>
      </c>
      <c r="E337" s="75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7"/>
      <c r="Q337" s="78"/>
      <c r="R337" s="79"/>
      <c r="S337" s="79"/>
      <c r="T337" s="145"/>
      <c r="U337" s="103"/>
      <c r="V337" s="145"/>
      <c r="W337" s="145" t="str">
        <f t="shared" si="98"/>
        <v/>
      </c>
      <c r="X337" s="80"/>
      <c r="Y337" s="81"/>
      <c r="Z337" s="82"/>
      <c r="AA337" s="82"/>
      <c r="AB337" s="82"/>
      <c r="AC337" s="83"/>
      <c r="AD337" s="78"/>
    </row>
    <row r="338" ht="15.75" customHeight="1">
      <c r="A338" s="8" t="s">
        <v>60</v>
      </c>
      <c r="B338" s="9">
        <v>45095.0</v>
      </c>
      <c r="C338" s="10">
        <v>0.375</v>
      </c>
      <c r="D338" s="84">
        <v>0.5</v>
      </c>
      <c r="E338" s="85">
        <v>33.6</v>
      </c>
      <c r="F338" s="86">
        <v>22.4</v>
      </c>
      <c r="G338" s="86">
        <v>29.4</v>
      </c>
      <c r="H338" s="86">
        <v>27.0</v>
      </c>
      <c r="I338" s="86"/>
      <c r="J338" s="86" t="s">
        <v>81</v>
      </c>
      <c r="K338" s="86"/>
      <c r="L338" s="86">
        <v>112.5</v>
      </c>
      <c r="M338" s="86"/>
      <c r="N338" s="86">
        <v>100.0</v>
      </c>
      <c r="O338" s="86">
        <v>87.96</v>
      </c>
      <c r="P338" s="87"/>
      <c r="Q338" s="133">
        <f>E340</f>
        <v>33.4</v>
      </c>
      <c r="R338" s="134">
        <f>F338</f>
        <v>22.4</v>
      </c>
      <c r="S338" s="22">
        <f>(Q338+R338)/2</f>
        <v>27.9</v>
      </c>
      <c r="T338" s="134">
        <f>IF(H338="","",6.1078*(10^(((7.5*H338)/(237.3+H338)))))</f>
        <v>35.65000614</v>
      </c>
      <c r="U338" s="103">
        <f>IF(T338="","",T338-(0.8*(G338-H338)))</f>
        <v>33.73000614</v>
      </c>
      <c r="V338" s="134">
        <f>IF(G338="","",6.1078*(10^(((7.5*G338)/(237.3+G338)))))</f>
        <v>40.98797486</v>
      </c>
      <c r="W338" s="134">
        <f t="shared" si="98"/>
        <v>82.29244371</v>
      </c>
      <c r="X338" s="135"/>
      <c r="Y338" s="91"/>
      <c r="Z338" s="92">
        <v>1.0</v>
      </c>
      <c r="AA338" s="92">
        <v>1.0</v>
      </c>
      <c r="AB338" s="92">
        <v>2.0</v>
      </c>
      <c r="AC338" s="93">
        <v>2.0</v>
      </c>
      <c r="AD338" s="88" t="s">
        <v>322</v>
      </c>
    </row>
    <row r="339" ht="15.75" customHeight="1">
      <c r="A339" s="4" t="s">
        <v>60</v>
      </c>
      <c r="B339" s="29">
        <v>45095.0</v>
      </c>
      <c r="C339" s="3">
        <v>0.625</v>
      </c>
      <c r="D339" s="74">
        <v>0.75</v>
      </c>
      <c r="E339" s="75"/>
      <c r="F339" s="76"/>
      <c r="G339" s="76"/>
      <c r="H339" s="76"/>
      <c r="I339" s="76"/>
      <c r="J339" s="76"/>
      <c r="K339" s="163"/>
      <c r="L339" s="76"/>
      <c r="M339" s="76"/>
      <c r="N339" s="76"/>
      <c r="O339" s="76"/>
      <c r="P339" s="77"/>
      <c r="Q339" s="78"/>
      <c r="R339" s="79"/>
      <c r="S339" s="79"/>
      <c r="T339" s="145"/>
      <c r="U339" s="103"/>
      <c r="V339" s="145"/>
      <c r="W339" s="145" t="str">
        <f t="shared" si="98"/>
        <v/>
      </c>
      <c r="X339" s="80"/>
      <c r="Y339" s="81"/>
      <c r="Z339" s="82"/>
      <c r="AA339" s="82"/>
      <c r="AB339" s="82"/>
      <c r="AC339" s="83"/>
      <c r="AD339" s="78"/>
    </row>
    <row r="340" ht="15.75" customHeight="1">
      <c r="A340" s="8" t="s">
        <v>64</v>
      </c>
      <c r="B340" s="9">
        <v>45096.0</v>
      </c>
      <c r="C340" s="10">
        <v>0.375</v>
      </c>
      <c r="D340" s="84">
        <v>0.5</v>
      </c>
      <c r="E340" s="85">
        <v>33.4</v>
      </c>
      <c r="F340" s="86">
        <v>23.6</v>
      </c>
      <c r="G340" s="86">
        <v>26.0</v>
      </c>
      <c r="H340" s="86">
        <v>25.0</v>
      </c>
      <c r="I340" s="86"/>
      <c r="J340" s="86" t="s">
        <v>74</v>
      </c>
      <c r="K340" s="86"/>
      <c r="L340" s="86">
        <v>10.0</v>
      </c>
      <c r="M340" s="86"/>
      <c r="N340" s="86">
        <v>93.48</v>
      </c>
      <c r="O340" s="86"/>
      <c r="P340" s="87"/>
      <c r="Q340" s="133">
        <f>E342</f>
        <v>33.6</v>
      </c>
      <c r="R340" s="134">
        <f>F340</f>
        <v>23.6</v>
      </c>
      <c r="S340" s="22">
        <f>(Q340+R340)/2</f>
        <v>28.6</v>
      </c>
      <c r="T340" s="134">
        <f t="shared" ref="T340:T350" si="101">IF(H340="","",6.1078*(10^(((7.5*H340)/(237.3+H340)))))</f>
        <v>31.67489286</v>
      </c>
      <c r="U340" s="103">
        <f t="shared" ref="U340:U350" si="102">IF(T340="","",T340-(0.8*(G340-H340)))</f>
        <v>30.87489286</v>
      </c>
      <c r="V340" s="134">
        <f t="shared" ref="V340:V350" si="103">IF(G340="","",6.1078*(10^(((7.5*G340)/(237.3+G340)))))</f>
        <v>33.61126698</v>
      </c>
      <c r="W340" s="134">
        <f t="shared" si="98"/>
        <v>91.85875937</v>
      </c>
      <c r="X340" s="135">
        <f>O338+L340-N340</f>
        <v>4.48</v>
      </c>
      <c r="Y340" s="91"/>
      <c r="Z340" s="92">
        <v>1.0</v>
      </c>
      <c r="AA340" s="92">
        <v>1.0</v>
      </c>
      <c r="AB340" s="92">
        <v>3.0</v>
      </c>
      <c r="AC340" s="93">
        <v>2.0</v>
      </c>
      <c r="AD340" s="88" t="s">
        <v>467</v>
      </c>
    </row>
    <row r="341" ht="15.75" customHeight="1">
      <c r="A341" s="4" t="s">
        <v>64</v>
      </c>
      <c r="B341" s="29">
        <v>45096.0</v>
      </c>
      <c r="C341" s="3">
        <v>0.625</v>
      </c>
      <c r="D341" s="74">
        <v>0.75</v>
      </c>
      <c r="E341" s="75">
        <v>32.8</v>
      </c>
      <c r="F341" s="76"/>
      <c r="G341" s="76">
        <v>31.6</v>
      </c>
      <c r="H341" s="76">
        <v>30.8</v>
      </c>
      <c r="I341" s="76"/>
      <c r="J341" s="76" t="s">
        <v>74</v>
      </c>
      <c r="K341" s="76"/>
      <c r="L341" s="76"/>
      <c r="M341" s="76"/>
      <c r="N341" s="76"/>
      <c r="O341" s="76"/>
      <c r="P341" s="77"/>
      <c r="Q341" s="78"/>
      <c r="R341" s="79"/>
      <c r="S341" s="79"/>
      <c r="T341" s="134">
        <f t="shared" si="101"/>
        <v>44.41233496</v>
      </c>
      <c r="U341" s="103">
        <f t="shared" si="102"/>
        <v>43.77233496</v>
      </c>
      <c r="V341" s="134">
        <f t="shared" si="103"/>
        <v>46.47863297</v>
      </c>
      <c r="W341" s="134">
        <f t="shared" si="98"/>
        <v>94.17732871</v>
      </c>
      <c r="X341" s="80"/>
      <c r="Y341" s="81"/>
      <c r="Z341" s="82">
        <v>1.0</v>
      </c>
      <c r="AA341" s="82">
        <v>1.0</v>
      </c>
      <c r="AB341" s="82">
        <v>1.0</v>
      </c>
      <c r="AC341" s="83">
        <v>2.0</v>
      </c>
      <c r="AD341" s="78" t="s">
        <v>467</v>
      </c>
    </row>
    <row r="342" ht="15.75" customHeight="1">
      <c r="A342" s="8" t="s">
        <v>68</v>
      </c>
      <c r="B342" s="9">
        <v>45097.0</v>
      </c>
      <c r="C342" s="10">
        <v>0.375</v>
      </c>
      <c r="D342" s="84">
        <v>0.5</v>
      </c>
      <c r="E342" s="85">
        <v>33.6</v>
      </c>
      <c r="F342" s="86">
        <v>23.6</v>
      </c>
      <c r="G342" s="86">
        <v>27.8</v>
      </c>
      <c r="H342" s="86">
        <v>26.4</v>
      </c>
      <c r="I342" s="86"/>
      <c r="J342" s="86" t="s">
        <v>74</v>
      </c>
      <c r="K342" s="86"/>
      <c r="L342" s="86">
        <v>15.75</v>
      </c>
      <c r="M342" s="86"/>
      <c r="N342" s="86">
        <v>100.0</v>
      </c>
      <c r="O342" s="86">
        <v>78.84</v>
      </c>
      <c r="P342" s="87"/>
      <c r="Q342" s="133">
        <f>E344</f>
        <v>32</v>
      </c>
      <c r="R342" s="134">
        <f>F342</f>
        <v>23.6</v>
      </c>
      <c r="S342" s="22">
        <f>(Q342+R342)/2</f>
        <v>27.8</v>
      </c>
      <c r="T342" s="134">
        <f t="shared" si="101"/>
        <v>34.41422945</v>
      </c>
      <c r="U342" s="103">
        <f t="shared" si="102"/>
        <v>33.29422945</v>
      </c>
      <c r="V342" s="134">
        <f t="shared" si="103"/>
        <v>37.3577292</v>
      </c>
      <c r="W342" s="134">
        <f t="shared" si="98"/>
        <v>89.12273354</v>
      </c>
      <c r="X342" s="135">
        <f>N340+L342-N342</f>
        <v>9.23</v>
      </c>
      <c r="Y342" s="91"/>
      <c r="Z342" s="92">
        <v>1.0</v>
      </c>
      <c r="AA342" s="92">
        <v>1.0</v>
      </c>
      <c r="AB342" s="92">
        <v>1.0</v>
      </c>
      <c r="AC342" s="93">
        <v>2.0</v>
      </c>
      <c r="AD342" s="88" t="s">
        <v>337</v>
      </c>
    </row>
    <row r="343" ht="15.75" customHeight="1">
      <c r="A343" s="4" t="s">
        <v>68</v>
      </c>
      <c r="B343" s="29">
        <v>45097.0</v>
      </c>
      <c r="C343" s="3">
        <v>0.625</v>
      </c>
      <c r="D343" s="74">
        <v>0.75</v>
      </c>
      <c r="E343" s="75">
        <v>32.0</v>
      </c>
      <c r="F343" s="76"/>
      <c r="G343" s="76">
        <v>31.6</v>
      </c>
      <c r="H343" s="76">
        <v>30.0</v>
      </c>
      <c r="I343" s="76"/>
      <c r="J343" s="76" t="s">
        <v>81</v>
      </c>
      <c r="K343" s="76"/>
      <c r="L343" s="76"/>
      <c r="M343" s="76"/>
      <c r="N343" s="76"/>
      <c r="O343" s="76"/>
      <c r="P343" s="77"/>
      <c r="Q343" s="78"/>
      <c r="R343" s="79"/>
      <c r="S343" s="79"/>
      <c r="T343" s="134">
        <f t="shared" si="101"/>
        <v>42.42634795</v>
      </c>
      <c r="U343" s="103">
        <f t="shared" si="102"/>
        <v>41.14634795</v>
      </c>
      <c r="V343" s="134">
        <f t="shared" si="103"/>
        <v>46.47863297</v>
      </c>
      <c r="W343" s="134">
        <f t="shared" si="98"/>
        <v>88.52744867</v>
      </c>
      <c r="X343" s="80"/>
      <c r="Y343" s="81"/>
      <c r="Z343" s="82">
        <v>1.0</v>
      </c>
      <c r="AA343" s="82">
        <v>1.0</v>
      </c>
      <c r="AB343" s="82">
        <v>3.0</v>
      </c>
      <c r="AC343" s="83">
        <v>2.0</v>
      </c>
      <c r="AD343" s="78" t="s">
        <v>316</v>
      </c>
    </row>
    <row r="344" ht="15.75" customHeight="1">
      <c r="A344" s="8" t="s">
        <v>38</v>
      </c>
      <c r="B344" s="9">
        <v>45098.0</v>
      </c>
      <c r="C344" s="10">
        <v>0.375</v>
      </c>
      <c r="D344" s="84">
        <v>0.5</v>
      </c>
      <c r="E344" s="85">
        <v>32.0</v>
      </c>
      <c r="F344" s="86">
        <v>24.2</v>
      </c>
      <c r="G344" s="86">
        <v>28.4</v>
      </c>
      <c r="H344" s="86">
        <v>26.0</v>
      </c>
      <c r="I344" s="86"/>
      <c r="J344" s="86" t="s">
        <v>81</v>
      </c>
      <c r="K344" s="86"/>
      <c r="L344" s="86">
        <v>0.0</v>
      </c>
      <c r="M344" s="86"/>
      <c r="N344" s="86">
        <v>73.58</v>
      </c>
      <c r="O344" s="86"/>
      <c r="P344" s="87"/>
      <c r="Q344" s="133">
        <f>E346</f>
        <v>33.6</v>
      </c>
      <c r="R344" s="134">
        <f>F344</f>
        <v>24.2</v>
      </c>
      <c r="S344" s="22">
        <f>(Q344+R344)/2</f>
        <v>28.9</v>
      </c>
      <c r="T344" s="134">
        <f t="shared" si="101"/>
        <v>33.61126698</v>
      </c>
      <c r="U344" s="103">
        <f t="shared" si="102"/>
        <v>31.69126698</v>
      </c>
      <c r="V344" s="134">
        <f t="shared" si="103"/>
        <v>38.68484051</v>
      </c>
      <c r="W344" s="134">
        <f t="shared" si="98"/>
        <v>81.92166898</v>
      </c>
      <c r="X344" s="135">
        <f>O342+L344-N344</f>
        <v>5.26</v>
      </c>
      <c r="Y344" s="91"/>
      <c r="Z344" s="92">
        <v>1.0</v>
      </c>
      <c r="AA344" s="92">
        <v>1.0</v>
      </c>
      <c r="AB344" s="92">
        <v>3.0</v>
      </c>
      <c r="AC344" s="93">
        <v>1.0</v>
      </c>
      <c r="AD344" s="88" t="s">
        <v>313</v>
      </c>
    </row>
    <row r="345" ht="15.75" customHeight="1">
      <c r="A345" s="4" t="s">
        <v>38</v>
      </c>
      <c r="B345" s="29">
        <v>45098.0</v>
      </c>
      <c r="C345" s="3">
        <v>0.625</v>
      </c>
      <c r="D345" s="74">
        <v>0.75</v>
      </c>
      <c r="E345" s="75">
        <v>32.8</v>
      </c>
      <c r="F345" s="76"/>
      <c r="G345" s="76">
        <v>32.4</v>
      </c>
      <c r="H345" s="76">
        <v>28.0</v>
      </c>
      <c r="I345" s="76"/>
      <c r="J345" s="76" t="s">
        <v>81</v>
      </c>
      <c r="K345" s="76"/>
      <c r="L345" s="76"/>
      <c r="M345" s="76"/>
      <c r="N345" s="76"/>
      <c r="O345" s="76"/>
      <c r="P345" s="77"/>
      <c r="Q345" s="78"/>
      <c r="R345" s="79"/>
      <c r="S345" s="79"/>
      <c r="T345" s="134">
        <f t="shared" si="101"/>
        <v>37.79562539</v>
      </c>
      <c r="U345" s="103">
        <f t="shared" si="102"/>
        <v>34.27562539</v>
      </c>
      <c r="V345" s="134">
        <f t="shared" si="103"/>
        <v>48.62794535</v>
      </c>
      <c r="W345" s="134">
        <f t="shared" si="98"/>
        <v>70.48544853</v>
      </c>
      <c r="X345" s="80"/>
      <c r="Y345" s="81"/>
      <c r="Z345" s="82">
        <v>1.0</v>
      </c>
      <c r="AA345" s="82">
        <v>1.0</v>
      </c>
      <c r="AB345" s="82">
        <v>1.0</v>
      </c>
      <c r="AC345" s="83">
        <v>2.0</v>
      </c>
      <c r="AD345" s="78" t="s">
        <v>320</v>
      </c>
    </row>
    <row r="346" ht="15.75" customHeight="1">
      <c r="A346" s="8" t="s">
        <v>48</v>
      </c>
      <c r="B346" s="9">
        <v>45099.0</v>
      </c>
      <c r="C346" s="10">
        <v>0.375</v>
      </c>
      <c r="D346" s="84">
        <v>0.5</v>
      </c>
      <c r="E346" s="85">
        <v>33.6</v>
      </c>
      <c r="F346" s="86">
        <v>23.8</v>
      </c>
      <c r="G346" s="86">
        <v>28.6</v>
      </c>
      <c r="H346" s="86">
        <v>26.0</v>
      </c>
      <c r="I346" s="86"/>
      <c r="J346" s="86" t="s">
        <v>81</v>
      </c>
      <c r="K346" s="86"/>
      <c r="L346" s="86">
        <v>2.75</v>
      </c>
      <c r="M346" s="86"/>
      <c r="N346" s="86">
        <v>71.7</v>
      </c>
      <c r="O346" s="86"/>
      <c r="P346" s="87"/>
      <c r="Q346" s="133">
        <f>E348</f>
        <v>32.6</v>
      </c>
      <c r="R346" s="134">
        <f>F346</f>
        <v>23.8</v>
      </c>
      <c r="S346" s="22">
        <f>(Q346+R346)/2</f>
        <v>28.2</v>
      </c>
      <c r="T346" s="134">
        <f t="shared" si="101"/>
        <v>33.61126698</v>
      </c>
      <c r="U346" s="103">
        <f t="shared" si="102"/>
        <v>31.53126698</v>
      </c>
      <c r="V346" s="134">
        <f t="shared" si="103"/>
        <v>39.13623594</v>
      </c>
      <c r="W346" s="134">
        <f t="shared" si="98"/>
        <v>80.56796017</v>
      </c>
      <c r="X346" s="135">
        <f>N344+L346-N346</f>
        <v>4.63</v>
      </c>
      <c r="Y346" s="91"/>
      <c r="Z346" s="92">
        <v>1.0</v>
      </c>
      <c r="AA346" s="92">
        <v>1.0</v>
      </c>
      <c r="AB346" s="92">
        <v>1.0</v>
      </c>
      <c r="AC346" s="93">
        <v>2.0</v>
      </c>
      <c r="AD346" s="88" t="s">
        <v>330</v>
      </c>
    </row>
    <row r="347" ht="15.75" customHeight="1">
      <c r="A347" s="4" t="s">
        <v>48</v>
      </c>
      <c r="B347" s="29">
        <v>45099.0</v>
      </c>
      <c r="C347" s="3">
        <v>0.625</v>
      </c>
      <c r="D347" s="74">
        <v>0.75</v>
      </c>
      <c r="E347" s="75">
        <v>33.2</v>
      </c>
      <c r="F347" s="76"/>
      <c r="G347" s="76">
        <v>33.0</v>
      </c>
      <c r="H347" s="76">
        <v>27.2</v>
      </c>
      <c r="I347" s="76"/>
      <c r="J347" s="76" t="s">
        <v>81</v>
      </c>
      <c r="K347" s="76"/>
      <c r="L347" s="76"/>
      <c r="M347" s="76"/>
      <c r="N347" s="76"/>
      <c r="O347" s="76"/>
      <c r="P347" s="77"/>
      <c r="Q347" s="78"/>
      <c r="R347" s="79"/>
      <c r="S347" s="79"/>
      <c r="T347" s="134">
        <f t="shared" si="101"/>
        <v>36.07043238</v>
      </c>
      <c r="U347" s="103">
        <f t="shared" si="102"/>
        <v>31.43043238</v>
      </c>
      <c r="V347" s="134">
        <f t="shared" si="103"/>
        <v>50.29607399</v>
      </c>
      <c r="W347" s="134">
        <f t="shared" si="98"/>
        <v>62.49082659</v>
      </c>
      <c r="X347" s="80"/>
      <c r="Y347" s="81"/>
      <c r="Z347" s="82">
        <v>1.0</v>
      </c>
      <c r="AA347" s="82">
        <v>1.0</v>
      </c>
      <c r="AB347" s="82">
        <v>3.0</v>
      </c>
      <c r="AC347" s="83">
        <v>1.0</v>
      </c>
      <c r="AD347" s="78" t="s">
        <v>353</v>
      </c>
    </row>
    <row r="348" ht="15.75" customHeight="1">
      <c r="A348" s="8" t="s">
        <v>53</v>
      </c>
      <c r="B348" s="9">
        <v>45100.0</v>
      </c>
      <c r="C348" s="10">
        <v>0.375</v>
      </c>
      <c r="D348" s="84">
        <v>0.5</v>
      </c>
      <c r="E348" s="85">
        <v>32.6</v>
      </c>
      <c r="F348" s="86">
        <v>24.0</v>
      </c>
      <c r="G348" s="86">
        <v>29.0</v>
      </c>
      <c r="H348" s="86">
        <v>26.2</v>
      </c>
      <c r="I348" s="86"/>
      <c r="J348" s="86" t="s">
        <v>61</v>
      </c>
      <c r="K348" s="86"/>
      <c r="L348" s="86">
        <v>0.0</v>
      </c>
      <c r="M348" s="86"/>
      <c r="N348" s="86">
        <v>66.08</v>
      </c>
      <c r="O348" s="86"/>
      <c r="P348" s="87"/>
      <c r="Q348" s="133">
        <f>E350</f>
        <v>32.8</v>
      </c>
      <c r="R348" s="134">
        <f>F348</f>
        <v>24</v>
      </c>
      <c r="S348" s="22">
        <f>(Q348+R348)/2</f>
        <v>28.4</v>
      </c>
      <c r="T348" s="134">
        <f t="shared" si="101"/>
        <v>34.01068335</v>
      </c>
      <c r="U348" s="103">
        <f t="shared" si="102"/>
        <v>31.77068335</v>
      </c>
      <c r="V348" s="134">
        <f t="shared" si="103"/>
        <v>40.05279577</v>
      </c>
      <c r="W348" s="134">
        <f t="shared" si="98"/>
        <v>79.3220117</v>
      </c>
      <c r="X348" s="135">
        <f>N346+L348-N348</f>
        <v>5.62</v>
      </c>
      <c r="Y348" s="91"/>
      <c r="Z348" s="92">
        <v>1.0</v>
      </c>
      <c r="AA348" s="92">
        <v>1.0</v>
      </c>
      <c r="AB348" s="92">
        <v>1.0</v>
      </c>
      <c r="AC348" s="93">
        <v>3.0</v>
      </c>
      <c r="AD348" s="88" t="s">
        <v>289</v>
      </c>
    </row>
    <row r="349" ht="15.75" customHeight="1">
      <c r="A349" s="4" t="s">
        <v>53</v>
      </c>
      <c r="B349" s="29">
        <v>45100.0</v>
      </c>
      <c r="C349" s="3">
        <v>0.625</v>
      </c>
      <c r="D349" s="74">
        <v>0.75</v>
      </c>
      <c r="E349" s="75">
        <v>32.4</v>
      </c>
      <c r="F349" s="76"/>
      <c r="G349" s="76">
        <v>31.8</v>
      </c>
      <c r="H349" s="76">
        <v>26.6</v>
      </c>
      <c r="I349" s="76"/>
      <c r="J349" s="76" t="s">
        <v>81</v>
      </c>
      <c r="K349" s="76"/>
      <c r="L349" s="76"/>
      <c r="M349" s="76"/>
      <c r="N349" s="76"/>
      <c r="O349" s="76"/>
      <c r="P349" s="77"/>
      <c r="Q349" s="78"/>
      <c r="R349" s="79"/>
      <c r="S349" s="79"/>
      <c r="T349" s="134">
        <f t="shared" si="101"/>
        <v>34.82194116</v>
      </c>
      <c r="U349" s="103">
        <f t="shared" si="102"/>
        <v>30.66194116</v>
      </c>
      <c r="V349" s="134">
        <f t="shared" si="103"/>
        <v>47.00807132</v>
      </c>
      <c r="W349" s="134">
        <f t="shared" si="98"/>
        <v>65.22697124</v>
      </c>
      <c r="X349" s="80"/>
      <c r="Y349" s="81"/>
      <c r="Z349" s="82">
        <v>1.0</v>
      </c>
      <c r="AA349" s="82">
        <v>1.0</v>
      </c>
      <c r="AB349" s="82">
        <v>1.0</v>
      </c>
      <c r="AC349" s="83">
        <v>2.0</v>
      </c>
      <c r="AD349" s="78" t="s">
        <v>322</v>
      </c>
    </row>
    <row r="350" ht="15.75" customHeight="1">
      <c r="A350" s="8" t="s">
        <v>58</v>
      </c>
      <c r="B350" s="9">
        <v>45101.0</v>
      </c>
      <c r="C350" s="10">
        <v>0.375</v>
      </c>
      <c r="D350" s="84">
        <v>0.5</v>
      </c>
      <c r="E350" s="85">
        <v>32.8</v>
      </c>
      <c r="F350" s="86">
        <v>23.0</v>
      </c>
      <c r="G350" s="86">
        <v>29.0</v>
      </c>
      <c r="H350" s="86">
        <v>25.6</v>
      </c>
      <c r="I350" s="86"/>
      <c r="J350" s="86" t="s">
        <v>81</v>
      </c>
      <c r="K350" s="86"/>
      <c r="L350" s="86">
        <v>0.0</v>
      </c>
      <c r="M350" s="86"/>
      <c r="N350" s="86">
        <v>61.1</v>
      </c>
      <c r="O350" s="86"/>
      <c r="P350" s="87"/>
      <c r="Q350" s="133">
        <f>E352</f>
        <v>33.3</v>
      </c>
      <c r="R350" s="134">
        <f>F350</f>
        <v>23</v>
      </c>
      <c r="S350" s="22">
        <f>(Q350+R350)/2</f>
        <v>28.15</v>
      </c>
      <c r="T350" s="134">
        <f t="shared" si="101"/>
        <v>32.82468122</v>
      </c>
      <c r="U350" s="103">
        <f t="shared" si="102"/>
        <v>30.10468122</v>
      </c>
      <c r="V350" s="134">
        <f t="shared" si="103"/>
        <v>40.05279577</v>
      </c>
      <c r="W350" s="134">
        <f t="shared" si="98"/>
        <v>75.16249649</v>
      </c>
      <c r="X350" s="135">
        <f>N348+L350-N350</f>
        <v>4.98</v>
      </c>
      <c r="Y350" s="91"/>
      <c r="Z350" s="92"/>
      <c r="AA350" s="92"/>
      <c r="AB350" s="92"/>
      <c r="AC350" s="93"/>
      <c r="AD350" s="88"/>
    </row>
    <row r="351" ht="15.75" customHeight="1">
      <c r="A351" s="4" t="s">
        <v>58</v>
      </c>
      <c r="B351" s="29">
        <v>45101.0</v>
      </c>
      <c r="C351" s="3">
        <v>0.625</v>
      </c>
      <c r="D351" s="74">
        <v>0.75</v>
      </c>
      <c r="E351" s="75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7"/>
      <c r="Q351" s="78"/>
      <c r="R351" s="79"/>
      <c r="S351" s="79"/>
      <c r="T351" s="145"/>
      <c r="U351" s="103"/>
      <c r="V351" s="145"/>
      <c r="W351" s="145" t="str">
        <f t="shared" si="98"/>
        <v/>
      </c>
      <c r="X351" s="80"/>
      <c r="Y351" s="81"/>
      <c r="Z351" s="82"/>
      <c r="AA351" s="82"/>
      <c r="AB351" s="82"/>
      <c r="AC351" s="83"/>
      <c r="AD351" s="78"/>
    </row>
    <row r="352" ht="15.75" customHeight="1">
      <c r="A352" s="8" t="s">
        <v>60</v>
      </c>
      <c r="B352" s="9">
        <v>45102.0</v>
      </c>
      <c r="C352" s="10">
        <v>0.375</v>
      </c>
      <c r="D352" s="84">
        <v>0.5</v>
      </c>
      <c r="E352" s="85">
        <v>33.3</v>
      </c>
      <c r="F352" s="86">
        <v>23.4</v>
      </c>
      <c r="G352" s="86">
        <v>28.0</v>
      </c>
      <c r="H352" s="86">
        <v>25.4</v>
      </c>
      <c r="I352" s="86"/>
      <c r="J352" s="86" t="s">
        <v>74</v>
      </c>
      <c r="K352" s="86"/>
      <c r="L352" s="86">
        <v>1.75</v>
      </c>
      <c r="M352" s="86"/>
      <c r="N352" s="86">
        <v>57.88</v>
      </c>
      <c r="O352" s="86"/>
      <c r="P352" s="87"/>
      <c r="Q352" s="133">
        <f>E354</f>
        <v>34.4</v>
      </c>
      <c r="R352" s="134">
        <f>F352</f>
        <v>23.4</v>
      </c>
      <c r="S352" s="22">
        <f>(Q352+R352)/2</f>
        <v>28.9</v>
      </c>
      <c r="T352" s="134">
        <f>IF(H352="","",6.1078*(10^(((7.5*H352)/(237.3+H352)))))</f>
        <v>32.43744129</v>
      </c>
      <c r="U352" s="103">
        <f>IF(T352="","",T352-(0.8*(G352-H352)))</f>
        <v>30.35744129</v>
      </c>
      <c r="V352" s="134">
        <f>IF(G352="","",6.1078*(10^(((7.5*G352)/(237.3+G352)))))</f>
        <v>37.79562539</v>
      </c>
      <c r="W352" s="134">
        <f t="shared" si="98"/>
        <v>80.3199867</v>
      </c>
      <c r="X352" s="135">
        <f>N350+L352-N352</f>
        <v>4.97</v>
      </c>
      <c r="Y352" s="91"/>
      <c r="Z352" s="92">
        <v>1.0</v>
      </c>
      <c r="AA352" s="92">
        <v>1.0</v>
      </c>
      <c r="AB352" s="92">
        <v>3.0</v>
      </c>
      <c r="AC352" s="93">
        <v>1.0</v>
      </c>
      <c r="AD352" s="88" t="s">
        <v>359</v>
      </c>
    </row>
    <row r="353" ht="15.75" customHeight="1">
      <c r="A353" s="4" t="s">
        <v>60</v>
      </c>
      <c r="B353" s="29">
        <v>45102.0</v>
      </c>
      <c r="C353" s="3">
        <v>0.625</v>
      </c>
      <c r="D353" s="74">
        <v>0.75</v>
      </c>
      <c r="E353" s="75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7"/>
      <c r="Q353" s="78"/>
      <c r="R353" s="79"/>
      <c r="S353" s="79"/>
      <c r="T353" s="79"/>
      <c r="U353" s="103"/>
      <c r="V353" s="79"/>
      <c r="W353" s="79"/>
      <c r="X353" s="80"/>
      <c r="Y353" s="81"/>
      <c r="Z353" s="82"/>
      <c r="AA353" s="82"/>
      <c r="AB353" s="82"/>
      <c r="AC353" s="83"/>
      <c r="AD353" s="78"/>
    </row>
    <row r="354" ht="15.75" customHeight="1">
      <c r="A354" s="8" t="s">
        <v>64</v>
      </c>
      <c r="B354" s="9">
        <v>45103.0</v>
      </c>
      <c r="C354" s="10">
        <v>0.375</v>
      </c>
      <c r="D354" s="84">
        <v>0.5</v>
      </c>
      <c r="E354" s="85">
        <v>34.4</v>
      </c>
      <c r="F354" s="86">
        <v>22.8</v>
      </c>
      <c r="G354" s="86">
        <v>28.4</v>
      </c>
      <c r="H354" s="86">
        <v>27.6</v>
      </c>
      <c r="I354" s="86"/>
      <c r="J354" s="86" t="s">
        <v>81</v>
      </c>
      <c r="K354" s="86"/>
      <c r="L354" s="86">
        <v>0.0</v>
      </c>
      <c r="M354" s="86"/>
      <c r="N354" s="86">
        <v>52.44</v>
      </c>
      <c r="O354" s="86"/>
      <c r="P354" s="87"/>
      <c r="Q354" s="133">
        <f>E356</f>
        <v>33.2</v>
      </c>
      <c r="R354" s="134">
        <f>F354</f>
        <v>22.8</v>
      </c>
      <c r="S354" s="22">
        <f>(Q354+R354)/2</f>
        <v>28</v>
      </c>
      <c r="T354" s="134">
        <f t="shared" ref="T354:T364" si="104">IF(H354="","",6.1078*(10^(((7.5*H354)/(237.3+H354)))))</f>
        <v>36.92425667</v>
      </c>
      <c r="U354" s="103">
        <f t="shared" ref="U354:U364" si="105">IF(T354="","",T354-(0.8*(G354-H354)))</f>
        <v>36.28425667</v>
      </c>
      <c r="V354" s="134">
        <f t="shared" ref="V354:V364" si="106">IF(G354="","",6.1078*(10^(((7.5*G354)/(237.3+G354)))))</f>
        <v>38.68484051</v>
      </c>
      <c r="W354" s="134">
        <f t="shared" ref="W354:W366" si="107">IF(V354="","",(U354/V354)*100)</f>
        <v>93.79451019</v>
      </c>
      <c r="X354" s="135">
        <f>N352+L354-N354</f>
        <v>5.44</v>
      </c>
      <c r="Y354" s="91"/>
      <c r="Z354" s="92">
        <v>1.0</v>
      </c>
      <c r="AA354" s="92">
        <v>1.0</v>
      </c>
      <c r="AB354" s="92">
        <v>1.0</v>
      </c>
      <c r="AC354" s="93">
        <v>2.0</v>
      </c>
      <c r="AD354" s="88" t="s">
        <v>289</v>
      </c>
    </row>
    <row r="355" ht="15.75" customHeight="1">
      <c r="A355" s="4" t="s">
        <v>64</v>
      </c>
      <c r="B355" s="29">
        <v>45103.0</v>
      </c>
      <c r="C355" s="3">
        <v>0.625</v>
      </c>
      <c r="D355" s="74">
        <v>0.75</v>
      </c>
      <c r="E355" s="75">
        <v>33.0</v>
      </c>
      <c r="F355" s="76"/>
      <c r="G355" s="76">
        <v>32.8</v>
      </c>
      <c r="H355" s="76">
        <v>26.8</v>
      </c>
      <c r="I355" s="76"/>
      <c r="J355" s="76" t="s">
        <v>74</v>
      </c>
      <c r="K355" s="76"/>
      <c r="L355" s="76"/>
      <c r="M355" s="76"/>
      <c r="N355" s="76"/>
      <c r="O355" s="76"/>
      <c r="P355" s="77"/>
      <c r="Q355" s="78"/>
      <c r="R355" s="79"/>
      <c r="S355" s="79"/>
      <c r="T355" s="134">
        <f t="shared" si="104"/>
        <v>35.23385461</v>
      </c>
      <c r="U355" s="103">
        <f t="shared" si="105"/>
        <v>30.43385461</v>
      </c>
      <c r="V355" s="134">
        <f t="shared" si="106"/>
        <v>49.73459608</v>
      </c>
      <c r="W355" s="134">
        <f t="shared" si="107"/>
        <v>61.19252393</v>
      </c>
      <c r="X355" s="80"/>
      <c r="Y355" s="81"/>
      <c r="Z355" s="82">
        <v>1.0</v>
      </c>
      <c r="AA355" s="82">
        <v>1.0</v>
      </c>
      <c r="AB355" s="82">
        <v>2.0</v>
      </c>
      <c r="AC355" s="83">
        <v>2.0</v>
      </c>
      <c r="AD355" s="78" t="s">
        <v>350</v>
      </c>
    </row>
    <row r="356" ht="15.75" customHeight="1">
      <c r="A356" s="8" t="s">
        <v>68</v>
      </c>
      <c r="B356" s="9">
        <v>45104.0</v>
      </c>
      <c r="C356" s="10">
        <v>0.375</v>
      </c>
      <c r="D356" s="84">
        <v>0.5</v>
      </c>
      <c r="E356" s="85">
        <v>33.2</v>
      </c>
      <c r="F356" s="86">
        <v>24.4</v>
      </c>
      <c r="G356" s="86">
        <v>29.2</v>
      </c>
      <c r="H356" s="86">
        <v>26.2</v>
      </c>
      <c r="I356" s="86"/>
      <c r="J356" s="86" t="s">
        <v>81</v>
      </c>
      <c r="K356" s="86"/>
      <c r="L356" s="86">
        <v>0.0</v>
      </c>
      <c r="M356" s="86"/>
      <c r="N356" s="86">
        <v>47.09</v>
      </c>
      <c r="O356" s="86">
        <v>87.38</v>
      </c>
      <c r="P356" s="87"/>
      <c r="Q356" s="133">
        <f>E358</f>
        <v>34.4</v>
      </c>
      <c r="R356" s="134">
        <f>F356</f>
        <v>24.4</v>
      </c>
      <c r="S356" s="22">
        <f>(Q356+R356)/2</f>
        <v>29.4</v>
      </c>
      <c r="T356" s="134">
        <f t="shared" si="104"/>
        <v>34.01068335</v>
      </c>
      <c r="U356" s="103">
        <f t="shared" si="105"/>
        <v>31.61068335</v>
      </c>
      <c r="V356" s="134">
        <f t="shared" si="106"/>
        <v>40.51803823</v>
      </c>
      <c r="W356" s="134">
        <f t="shared" si="107"/>
        <v>78.01632243</v>
      </c>
      <c r="X356" s="135">
        <f>N354+L356-N356</f>
        <v>5.35</v>
      </c>
      <c r="Y356" s="91"/>
      <c r="Z356" s="92">
        <v>1.0</v>
      </c>
      <c r="AA356" s="92">
        <v>1.0</v>
      </c>
      <c r="AB356" s="92">
        <v>3.0</v>
      </c>
      <c r="AC356" s="93">
        <v>1.0</v>
      </c>
      <c r="AD356" s="88" t="s">
        <v>313</v>
      </c>
    </row>
    <row r="357" ht="15.75" customHeight="1">
      <c r="A357" s="4" t="s">
        <v>68</v>
      </c>
      <c r="B357" s="29">
        <v>45104.0</v>
      </c>
      <c r="C357" s="3">
        <v>0.625</v>
      </c>
      <c r="D357" s="74">
        <v>0.75</v>
      </c>
      <c r="E357" s="75">
        <v>33.4</v>
      </c>
      <c r="F357" s="76"/>
      <c r="G357" s="76">
        <v>33.0</v>
      </c>
      <c r="H357" s="76">
        <v>26.8</v>
      </c>
      <c r="I357" s="76"/>
      <c r="J357" s="76" t="s">
        <v>79</v>
      </c>
      <c r="K357" s="76"/>
      <c r="L357" s="76"/>
      <c r="M357" s="76"/>
      <c r="N357" s="76"/>
      <c r="O357" s="76"/>
      <c r="P357" s="77"/>
      <c r="Q357" s="78"/>
      <c r="R357" s="79"/>
      <c r="S357" s="79"/>
      <c r="T357" s="134">
        <f t="shared" si="104"/>
        <v>35.23385461</v>
      </c>
      <c r="U357" s="103">
        <f t="shared" si="105"/>
        <v>30.27385461</v>
      </c>
      <c r="V357" s="134">
        <f t="shared" si="106"/>
        <v>50.29607399</v>
      </c>
      <c r="W357" s="134">
        <f t="shared" si="107"/>
        <v>60.19128772</v>
      </c>
      <c r="X357" s="80"/>
      <c r="Y357" s="81"/>
      <c r="Z357" s="82">
        <v>1.0</v>
      </c>
      <c r="AA357" s="82">
        <v>1.0</v>
      </c>
      <c r="AB357" s="82">
        <v>1.0</v>
      </c>
      <c r="AC357" s="83">
        <v>2.0</v>
      </c>
      <c r="AD357" s="78"/>
    </row>
    <row r="358" ht="15.75" customHeight="1">
      <c r="A358" s="8" t="s">
        <v>38</v>
      </c>
      <c r="B358" s="9">
        <v>45105.0</v>
      </c>
      <c r="C358" s="10">
        <v>0.375</v>
      </c>
      <c r="D358" s="84">
        <v>0.5</v>
      </c>
      <c r="E358" s="85">
        <v>34.4</v>
      </c>
      <c r="F358" s="86">
        <v>23.2</v>
      </c>
      <c r="G358" s="86">
        <v>28.8</v>
      </c>
      <c r="H358" s="86">
        <v>25.8</v>
      </c>
      <c r="I358" s="86"/>
      <c r="J358" s="86" t="s">
        <v>81</v>
      </c>
      <c r="K358" s="86"/>
      <c r="L358" s="86">
        <v>4.25</v>
      </c>
      <c r="M358" s="86"/>
      <c r="N358" s="86">
        <v>84.12</v>
      </c>
      <c r="O358" s="86"/>
      <c r="P358" s="87"/>
      <c r="Q358" s="133">
        <f>E360</f>
        <v>34</v>
      </c>
      <c r="R358" s="134">
        <f>F358</f>
        <v>23.2</v>
      </c>
      <c r="S358" s="22">
        <f>(Q358+R358)/2</f>
        <v>28.6</v>
      </c>
      <c r="T358" s="134">
        <f t="shared" si="104"/>
        <v>33.21594473</v>
      </c>
      <c r="U358" s="103">
        <f t="shared" si="105"/>
        <v>30.81594473</v>
      </c>
      <c r="V358" s="134">
        <f t="shared" si="106"/>
        <v>39.59220806</v>
      </c>
      <c r="W358" s="134">
        <f t="shared" si="107"/>
        <v>77.83335722</v>
      </c>
      <c r="X358" s="135">
        <f>O356+L358-N358</f>
        <v>7.51</v>
      </c>
      <c r="Y358" s="91"/>
      <c r="Z358" s="92">
        <v>1.0</v>
      </c>
      <c r="AA358" s="92">
        <v>1.0</v>
      </c>
      <c r="AB358" s="92">
        <v>3.0</v>
      </c>
      <c r="AC358" s="93">
        <v>1.0</v>
      </c>
      <c r="AD358" s="88" t="s">
        <v>313</v>
      </c>
    </row>
    <row r="359" ht="15.75" customHeight="1">
      <c r="A359" s="4" t="s">
        <v>38</v>
      </c>
      <c r="B359" s="29">
        <v>45105.0</v>
      </c>
      <c r="C359" s="3">
        <v>0.625</v>
      </c>
      <c r="D359" s="74">
        <v>0.75</v>
      </c>
      <c r="E359" s="75">
        <v>33.4</v>
      </c>
      <c r="F359" s="76"/>
      <c r="G359" s="76">
        <v>32.8</v>
      </c>
      <c r="H359" s="76">
        <v>27.2</v>
      </c>
      <c r="I359" s="76"/>
      <c r="J359" s="76" t="s">
        <v>79</v>
      </c>
      <c r="K359" s="76"/>
      <c r="L359" s="76"/>
      <c r="M359" s="76"/>
      <c r="N359" s="76"/>
      <c r="O359" s="76"/>
      <c r="P359" s="77"/>
      <c r="Q359" s="78"/>
      <c r="R359" s="79"/>
      <c r="S359" s="79"/>
      <c r="T359" s="134">
        <f t="shared" si="104"/>
        <v>36.07043238</v>
      </c>
      <c r="U359" s="103">
        <f t="shared" si="105"/>
        <v>31.59043238</v>
      </c>
      <c r="V359" s="134">
        <f t="shared" si="106"/>
        <v>49.73459608</v>
      </c>
      <c r="W359" s="134">
        <f t="shared" si="107"/>
        <v>63.51802341</v>
      </c>
      <c r="X359" s="80"/>
      <c r="Y359" s="81"/>
      <c r="Z359" s="82">
        <v>1.0</v>
      </c>
      <c r="AA359" s="82">
        <v>1.0</v>
      </c>
      <c r="AB359" s="82">
        <v>2.0</v>
      </c>
      <c r="AC359" s="83">
        <v>2.0</v>
      </c>
      <c r="AD359" s="78" t="s">
        <v>320</v>
      </c>
    </row>
    <row r="360" ht="15.75" customHeight="1">
      <c r="A360" s="8" t="s">
        <v>48</v>
      </c>
      <c r="B360" s="9">
        <v>45106.0</v>
      </c>
      <c r="C360" s="10">
        <v>0.375</v>
      </c>
      <c r="D360" s="84">
        <v>0.5</v>
      </c>
      <c r="E360" s="85">
        <v>34.0</v>
      </c>
      <c r="F360" s="86">
        <v>24.6</v>
      </c>
      <c r="G360" s="86">
        <v>29.4</v>
      </c>
      <c r="H360" s="86">
        <v>26.2</v>
      </c>
      <c r="I360" s="86"/>
      <c r="J360" s="86" t="s">
        <v>81</v>
      </c>
      <c r="K360" s="86"/>
      <c r="L360" s="86">
        <v>0.0</v>
      </c>
      <c r="M360" s="86"/>
      <c r="N360" s="86">
        <v>79.78</v>
      </c>
      <c r="O360" s="86"/>
      <c r="P360" s="87"/>
      <c r="Q360" s="133">
        <f>E362</f>
        <v>34</v>
      </c>
      <c r="R360" s="134">
        <f>F360</f>
        <v>24.6</v>
      </c>
      <c r="S360" s="22">
        <f>(Q360+R360)/2</f>
        <v>29.3</v>
      </c>
      <c r="T360" s="134">
        <f t="shared" si="104"/>
        <v>34.01068335</v>
      </c>
      <c r="U360" s="103">
        <f t="shared" si="105"/>
        <v>31.45068335</v>
      </c>
      <c r="V360" s="134">
        <f t="shared" si="106"/>
        <v>40.98797486</v>
      </c>
      <c r="W360" s="134">
        <f t="shared" si="107"/>
        <v>76.73148882</v>
      </c>
      <c r="X360" s="135">
        <f>N358+L360-N360</f>
        <v>4.34</v>
      </c>
      <c r="Y360" s="91"/>
      <c r="Z360" s="92">
        <v>1.0</v>
      </c>
      <c r="AA360" s="92">
        <v>1.0</v>
      </c>
      <c r="AB360" s="92">
        <v>1.0</v>
      </c>
      <c r="AC360" s="93">
        <v>2.0</v>
      </c>
      <c r="AD360" s="88" t="s">
        <v>337</v>
      </c>
    </row>
    <row r="361" ht="15.75" customHeight="1">
      <c r="A361" s="4" t="s">
        <v>48</v>
      </c>
      <c r="B361" s="29">
        <v>45106.0</v>
      </c>
      <c r="C361" s="3">
        <v>0.625</v>
      </c>
      <c r="D361" s="74">
        <v>0.75</v>
      </c>
      <c r="E361" s="75">
        <v>33.6</v>
      </c>
      <c r="F361" s="76"/>
      <c r="G361" s="76">
        <v>33.4</v>
      </c>
      <c r="H361" s="76">
        <v>27.2</v>
      </c>
      <c r="I361" s="76"/>
      <c r="J361" s="76" t="s">
        <v>81</v>
      </c>
      <c r="K361" s="76"/>
      <c r="L361" s="76"/>
      <c r="M361" s="76"/>
      <c r="N361" s="76"/>
      <c r="O361" s="76"/>
      <c r="P361" s="77"/>
      <c r="Q361" s="78"/>
      <c r="R361" s="79"/>
      <c r="S361" s="79"/>
      <c r="T361" s="134">
        <f t="shared" si="104"/>
        <v>36.07043238</v>
      </c>
      <c r="U361" s="103">
        <f t="shared" si="105"/>
        <v>31.11043238</v>
      </c>
      <c r="V361" s="134">
        <f t="shared" si="106"/>
        <v>51.43555799</v>
      </c>
      <c r="W361" s="134">
        <f t="shared" si="107"/>
        <v>60.48429062</v>
      </c>
      <c r="X361" s="80"/>
      <c r="Y361" s="81"/>
      <c r="Z361" s="82">
        <v>1.0</v>
      </c>
      <c r="AA361" s="82">
        <v>1.0</v>
      </c>
      <c r="AB361" s="82">
        <v>1.0</v>
      </c>
      <c r="AC361" s="83">
        <v>2.0</v>
      </c>
      <c r="AD361" s="78" t="s">
        <v>353</v>
      </c>
    </row>
    <row r="362" ht="15.75" customHeight="1">
      <c r="A362" s="8" t="s">
        <v>53</v>
      </c>
      <c r="B362" s="9">
        <v>45107.0</v>
      </c>
      <c r="C362" s="10">
        <v>0.375</v>
      </c>
      <c r="D362" s="84">
        <v>0.5</v>
      </c>
      <c r="E362" s="85">
        <v>34.0</v>
      </c>
      <c r="F362" s="86">
        <v>23.8</v>
      </c>
      <c r="G362" s="86">
        <v>29.6</v>
      </c>
      <c r="H362" s="86">
        <v>26.4</v>
      </c>
      <c r="I362" s="86"/>
      <c r="J362" s="86" t="s">
        <v>81</v>
      </c>
      <c r="K362" s="86"/>
      <c r="L362" s="86">
        <v>0.0</v>
      </c>
      <c r="M362" s="86"/>
      <c r="N362" s="86">
        <v>72.66</v>
      </c>
      <c r="O362" s="86"/>
      <c r="P362" s="87"/>
      <c r="Q362" s="133">
        <f>E364</f>
        <v>33.8</v>
      </c>
      <c r="R362" s="134">
        <f>F362</f>
        <v>23.8</v>
      </c>
      <c r="S362" s="22">
        <f>(Q362+R362)/2</f>
        <v>28.8</v>
      </c>
      <c r="T362" s="134">
        <f t="shared" si="104"/>
        <v>34.41422945</v>
      </c>
      <c r="U362" s="103">
        <f t="shared" si="105"/>
        <v>31.85422945</v>
      </c>
      <c r="V362" s="134">
        <f t="shared" si="106"/>
        <v>41.46264535</v>
      </c>
      <c r="W362" s="134">
        <f t="shared" si="107"/>
        <v>76.82633171</v>
      </c>
      <c r="X362" s="135">
        <f>N360+L362-N362</f>
        <v>7.12</v>
      </c>
      <c r="Y362" s="91"/>
      <c r="Z362" s="92">
        <v>1.0</v>
      </c>
      <c r="AA362" s="92">
        <v>1.0</v>
      </c>
      <c r="AB362" s="92">
        <v>1.0</v>
      </c>
      <c r="AC362" s="93">
        <v>1.0</v>
      </c>
      <c r="AD362" s="88" t="s">
        <v>289</v>
      </c>
    </row>
    <row r="363" ht="15.75" customHeight="1">
      <c r="A363" s="4" t="s">
        <v>53</v>
      </c>
      <c r="B363" s="29">
        <v>45107.0</v>
      </c>
      <c r="C363" s="3">
        <v>0.625</v>
      </c>
      <c r="D363" s="74">
        <v>0.75</v>
      </c>
      <c r="E363" s="75">
        <v>33.8</v>
      </c>
      <c r="F363" s="76"/>
      <c r="G363" s="76">
        <v>33.4</v>
      </c>
      <c r="H363" s="76">
        <v>26.4</v>
      </c>
      <c r="I363" s="76"/>
      <c r="J363" s="76" t="s">
        <v>81</v>
      </c>
      <c r="K363" s="76"/>
      <c r="L363" s="76"/>
      <c r="M363" s="76"/>
      <c r="N363" s="76"/>
      <c r="O363" s="76"/>
      <c r="P363" s="77"/>
      <c r="Q363" s="78"/>
      <c r="R363" s="79"/>
      <c r="S363" s="79"/>
      <c r="T363" s="134">
        <f t="shared" si="104"/>
        <v>34.41422945</v>
      </c>
      <c r="U363" s="103">
        <f t="shared" si="105"/>
        <v>28.81422945</v>
      </c>
      <c r="V363" s="134">
        <f t="shared" si="106"/>
        <v>51.43555799</v>
      </c>
      <c r="W363" s="134">
        <f t="shared" si="107"/>
        <v>56.02005806</v>
      </c>
      <c r="X363" s="80"/>
      <c r="Y363" s="81"/>
      <c r="Z363" s="82">
        <v>1.0</v>
      </c>
      <c r="AA363" s="82">
        <v>1.0</v>
      </c>
      <c r="AB363" s="82">
        <v>3.0</v>
      </c>
      <c r="AC363" s="83">
        <v>2.0</v>
      </c>
      <c r="AD363" s="78" t="s">
        <v>353</v>
      </c>
    </row>
    <row r="364" ht="15.75" customHeight="1">
      <c r="A364" s="8" t="s">
        <v>58</v>
      </c>
      <c r="B364" s="9">
        <v>45108.0</v>
      </c>
      <c r="C364" s="10">
        <v>0.375</v>
      </c>
      <c r="D364" s="84">
        <v>0.5</v>
      </c>
      <c r="E364" s="85">
        <v>33.8</v>
      </c>
      <c r="F364" s="86">
        <v>23.6</v>
      </c>
      <c r="G364" s="86">
        <v>28.4</v>
      </c>
      <c r="H364" s="86">
        <v>25.2</v>
      </c>
      <c r="I364" s="86"/>
      <c r="J364" s="86" t="s">
        <v>81</v>
      </c>
      <c r="K364" s="86"/>
      <c r="L364" s="86">
        <v>79.5</v>
      </c>
      <c r="M364" s="86"/>
      <c r="N364" s="86">
        <v>100.0</v>
      </c>
      <c r="O364" s="86">
        <v>92.2</v>
      </c>
      <c r="P364" s="87"/>
      <c r="Q364" s="133">
        <f>E366</f>
        <v>33</v>
      </c>
      <c r="R364" s="134">
        <f>F364</f>
        <v>23.6</v>
      </c>
      <c r="S364" s="22">
        <f>(Q364+R364)/2</f>
        <v>28.3</v>
      </c>
      <c r="T364" s="134">
        <f t="shared" si="104"/>
        <v>32.05419006</v>
      </c>
      <c r="U364" s="103">
        <f t="shared" si="105"/>
        <v>29.49419006</v>
      </c>
      <c r="V364" s="134">
        <f t="shared" si="106"/>
        <v>38.68484051</v>
      </c>
      <c r="W364" s="134">
        <f t="shared" si="107"/>
        <v>76.24224288</v>
      </c>
      <c r="X364" s="135"/>
      <c r="Y364" s="91"/>
      <c r="Z364" s="92">
        <v>1.0</v>
      </c>
      <c r="AA364" s="92">
        <v>1.0</v>
      </c>
      <c r="AB364" s="92">
        <v>1.0</v>
      </c>
      <c r="AC364" s="93">
        <v>1.0</v>
      </c>
      <c r="AD364" s="88" t="s">
        <v>321</v>
      </c>
    </row>
    <row r="365" ht="15.75" customHeight="1">
      <c r="A365" s="4" t="s">
        <v>58</v>
      </c>
      <c r="B365" s="29">
        <v>45108.0</v>
      </c>
      <c r="C365" s="3">
        <v>0.625</v>
      </c>
      <c r="D365" s="74">
        <v>0.75</v>
      </c>
      <c r="E365" s="75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7"/>
      <c r="Q365" s="78"/>
      <c r="R365" s="79"/>
      <c r="S365" s="79"/>
      <c r="T365" s="145"/>
      <c r="U365" s="103"/>
      <c r="V365" s="145"/>
      <c r="W365" s="145" t="str">
        <f t="shared" si="107"/>
        <v/>
      </c>
      <c r="X365" s="80"/>
      <c r="Y365" s="81"/>
      <c r="Z365" s="82"/>
      <c r="AA365" s="82"/>
      <c r="AB365" s="82"/>
      <c r="AC365" s="83"/>
      <c r="AD365" s="78"/>
    </row>
    <row r="366" ht="15.75" customHeight="1">
      <c r="A366" s="8" t="s">
        <v>60</v>
      </c>
      <c r="B366" s="9">
        <v>45109.0</v>
      </c>
      <c r="C366" s="10">
        <v>0.375</v>
      </c>
      <c r="D366" s="84">
        <v>0.5</v>
      </c>
      <c r="E366" s="85">
        <v>33.0</v>
      </c>
      <c r="F366" s="86">
        <v>23.0</v>
      </c>
      <c r="G366" s="86">
        <v>29.2</v>
      </c>
      <c r="H366" s="86">
        <v>26.0</v>
      </c>
      <c r="I366" s="86"/>
      <c r="J366" s="86" t="s">
        <v>81</v>
      </c>
      <c r="K366" s="86"/>
      <c r="L366" s="86">
        <v>0.0</v>
      </c>
      <c r="M366" s="86"/>
      <c r="N366" s="86">
        <v>85.56</v>
      </c>
      <c r="O366" s="86"/>
      <c r="P366" s="87"/>
      <c r="Q366" s="102"/>
      <c r="R366" s="134">
        <f>F366</f>
        <v>23</v>
      </c>
      <c r="S366" s="22">
        <f>(Q366+R366)/2</f>
        <v>11.5</v>
      </c>
      <c r="T366" s="134">
        <f>IF(H366="","",6.1078*(10^(((7.5*H366)/(237.3+H366)))))</f>
        <v>33.61126698</v>
      </c>
      <c r="U366" s="103">
        <f>IF(T366="","",T366-(0.8*(G366-H366)))</f>
        <v>31.05126698</v>
      </c>
      <c r="V366" s="134">
        <f>IF(G366="","",6.1078*(10^(((7.5*G366)/(237.3+G366)))))</f>
        <v>40.51803823</v>
      </c>
      <c r="W366" s="134">
        <f t="shared" si="107"/>
        <v>76.63566238</v>
      </c>
      <c r="X366" s="135">
        <f>O364+L366-N366</f>
        <v>6.64</v>
      </c>
      <c r="Y366" s="91"/>
      <c r="Z366" s="92">
        <v>1.0</v>
      </c>
      <c r="AA366" s="92">
        <v>1.0</v>
      </c>
      <c r="AB366" s="92">
        <v>1.0</v>
      </c>
      <c r="AC366" s="93">
        <v>1.0</v>
      </c>
      <c r="AD366" s="88" t="s">
        <v>322</v>
      </c>
    </row>
    <row r="367" ht="15.75" customHeight="1">
      <c r="A367" s="4" t="s">
        <v>60</v>
      </c>
      <c r="B367" s="29">
        <v>45109.0</v>
      </c>
      <c r="C367" s="3">
        <v>0.625</v>
      </c>
      <c r="D367" s="74">
        <v>0.75</v>
      </c>
      <c r="E367" s="75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7"/>
      <c r="Q367" s="78"/>
      <c r="R367" s="79"/>
      <c r="S367" s="79"/>
      <c r="T367" s="79"/>
      <c r="U367" s="103"/>
      <c r="V367" s="79"/>
      <c r="W367" s="79"/>
      <c r="X367" s="80"/>
      <c r="Y367" s="81"/>
      <c r="Z367" s="82"/>
      <c r="AA367" s="82"/>
      <c r="AB367" s="82"/>
      <c r="AC367" s="83"/>
      <c r="AD367" s="78"/>
    </row>
    <row r="368" ht="15.75" customHeight="1">
      <c r="A368" s="8" t="s">
        <v>64</v>
      </c>
      <c r="B368" s="9">
        <v>45110.0</v>
      </c>
      <c r="C368" s="10">
        <v>0.375</v>
      </c>
      <c r="D368" s="84">
        <v>0.5</v>
      </c>
      <c r="E368" s="85">
        <v>35.0</v>
      </c>
      <c r="F368" s="86">
        <v>23.4</v>
      </c>
      <c r="G368" s="86">
        <v>29.0</v>
      </c>
      <c r="H368" s="86">
        <v>26.4</v>
      </c>
      <c r="I368" s="86"/>
      <c r="J368" s="86" t="s">
        <v>81</v>
      </c>
      <c r="K368" s="86"/>
      <c r="L368" s="86">
        <v>3.0</v>
      </c>
      <c r="M368" s="86"/>
      <c r="N368" s="86">
        <v>82.64</v>
      </c>
      <c r="O368" s="86"/>
      <c r="P368" s="87"/>
      <c r="Q368" s="133">
        <f>E370</f>
        <v>33.2</v>
      </c>
      <c r="R368" s="134">
        <f>F368</f>
        <v>23.4</v>
      </c>
      <c r="S368" s="22">
        <f>(Q368+R368)/2</f>
        <v>28.3</v>
      </c>
      <c r="T368" s="134">
        <f t="shared" ref="T368:T378" si="108">IF(H368="","",6.1078*(10^(((7.5*H368)/(237.3+H368)))))</f>
        <v>34.41422945</v>
      </c>
      <c r="U368" s="103">
        <f t="shared" ref="U368:U378" si="109">IF(T368="","",T368-(0.8*(G368-H368)))</f>
        <v>32.33422945</v>
      </c>
      <c r="V368" s="134">
        <f t="shared" ref="V368:V378" si="110">IF(G368="","",6.1078*(10^(((7.5*G368)/(237.3+G368)))))</f>
        <v>40.05279577</v>
      </c>
      <c r="W368" s="134">
        <f t="shared" ref="W368:W380" si="111">IF(V368="","",(U368/V368)*100)</f>
        <v>80.72901985</v>
      </c>
      <c r="X368" s="135">
        <f>N366+L368-N368</f>
        <v>5.92</v>
      </c>
      <c r="Y368" s="91"/>
      <c r="Z368" s="92">
        <v>1.0</v>
      </c>
      <c r="AA368" s="92">
        <v>1.0</v>
      </c>
      <c r="AB368" s="92">
        <v>3.0</v>
      </c>
      <c r="AC368" s="93">
        <v>2.0</v>
      </c>
      <c r="AD368" s="88" t="s">
        <v>330</v>
      </c>
    </row>
    <row r="369" ht="15.75" customHeight="1">
      <c r="A369" s="4" t="s">
        <v>64</v>
      </c>
      <c r="B369" s="29">
        <v>45110.0</v>
      </c>
      <c r="C369" s="3">
        <v>0.625</v>
      </c>
      <c r="D369" s="74">
        <v>0.75</v>
      </c>
      <c r="E369" s="75">
        <v>32.8</v>
      </c>
      <c r="F369" s="76"/>
      <c r="G369" s="76">
        <v>32.6</v>
      </c>
      <c r="H369" s="76">
        <v>28.0</v>
      </c>
      <c r="I369" s="76"/>
      <c r="J369" s="76" t="s">
        <v>74</v>
      </c>
      <c r="K369" s="76"/>
      <c r="L369" s="76"/>
      <c r="M369" s="76"/>
      <c r="N369" s="76"/>
      <c r="O369" s="76"/>
      <c r="P369" s="77"/>
      <c r="Q369" s="78"/>
      <c r="R369" s="79"/>
      <c r="S369" s="79"/>
      <c r="T369" s="134">
        <f t="shared" si="108"/>
        <v>37.79562539</v>
      </c>
      <c r="U369" s="103">
        <f t="shared" si="109"/>
        <v>34.11562539</v>
      </c>
      <c r="V369" s="134">
        <f t="shared" si="110"/>
        <v>49.17856797</v>
      </c>
      <c r="W369" s="134">
        <f t="shared" si="111"/>
        <v>69.3709207</v>
      </c>
      <c r="X369" s="80"/>
      <c r="Y369" s="81"/>
      <c r="Z369" s="82">
        <v>1.0</v>
      </c>
      <c r="AA369" s="82">
        <v>1.0</v>
      </c>
      <c r="AB369" s="82">
        <v>2.0</v>
      </c>
      <c r="AC369" s="83">
        <v>2.0</v>
      </c>
      <c r="AD369" s="78" t="s">
        <v>350</v>
      </c>
    </row>
    <row r="370" ht="15.75" customHeight="1">
      <c r="A370" s="8" t="s">
        <v>68</v>
      </c>
      <c r="B370" s="9">
        <v>45111.0</v>
      </c>
      <c r="C370" s="10">
        <v>0.375</v>
      </c>
      <c r="D370" s="84">
        <v>0.5</v>
      </c>
      <c r="E370" s="85">
        <v>33.2</v>
      </c>
      <c r="F370" s="86">
        <v>23.0</v>
      </c>
      <c r="G370" s="86">
        <v>29.0</v>
      </c>
      <c r="H370" s="86">
        <v>26.6</v>
      </c>
      <c r="I370" s="86"/>
      <c r="J370" s="86" t="s">
        <v>61</v>
      </c>
      <c r="K370" s="86"/>
      <c r="L370" s="86">
        <v>4.5</v>
      </c>
      <c r="M370" s="86"/>
      <c r="N370" s="86">
        <v>81.46</v>
      </c>
      <c r="O370" s="86"/>
      <c r="P370" s="87"/>
      <c r="Q370" s="133">
        <f>E372</f>
        <v>35.2</v>
      </c>
      <c r="R370" s="134">
        <f>F370</f>
        <v>23</v>
      </c>
      <c r="S370" s="22">
        <f>(Q370+R370)/2</f>
        <v>29.1</v>
      </c>
      <c r="T370" s="134">
        <f t="shared" si="108"/>
        <v>34.82194116</v>
      </c>
      <c r="U370" s="103">
        <f t="shared" si="109"/>
        <v>32.90194116</v>
      </c>
      <c r="V370" s="134">
        <f t="shared" si="110"/>
        <v>40.05279577</v>
      </c>
      <c r="W370" s="134">
        <f t="shared" si="111"/>
        <v>82.14642831</v>
      </c>
      <c r="X370" s="135">
        <f>N368+L370-N370</f>
        <v>5.68</v>
      </c>
      <c r="Y370" s="91"/>
      <c r="Z370" s="92">
        <v>1.0</v>
      </c>
      <c r="AA370" s="92">
        <v>1.0</v>
      </c>
      <c r="AB370" s="92">
        <v>3.0</v>
      </c>
      <c r="AC370" s="93">
        <v>2.0</v>
      </c>
      <c r="AD370" s="88" t="s">
        <v>313</v>
      </c>
    </row>
    <row r="371" ht="15.75" customHeight="1">
      <c r="A371" s="4" t="s">
        <v>68</v>
      </c>
      <c r="B371" s="29">
        <v>45111.0</v>
      </c>
      <c r="C371" s="3">
        <v>0.625</v>
      </c>
      <c r="D371" s="74">
        <v>0.75</v>
      </c>
      <c r="E371" s="75">
        <v>33.8</v>
      </c>
      <c r="F371" s="76"/>
      <c r="G371" s="76">
        <v>33.4</v>
      </c>
      <c r="H371" s="76">
        <v>30.2</v>
      </c>
      <c r="I371" s="76"/>
      <c r="J371" s="76" t="s">
        <v>61</v>
      </c>
      <c r="K371" s="76"/>
      <c r="L371" s="76"/>
      <c r="M371" s="76"/>
      <c r="N371" s="76"/>
      <c r="O371" s="76"/>
      <c r="P371" s="77"/>
      <c r="Q371" s="78"/>
      <c r="R371" s="79"/>
      <c r="S371" s="79"/>
      <c r="T371" s="134">
        <f t="shared" si="108"/>
        <v>42.91546075</v>
      </c>
      <c r="U371" s="103">
        <f t="shared" si="109"/>
        <v>40.35546075</v>
      </c>
      <c r="V371" s="134">
        <f t="shared" si="110"/>
        <v>51.43555799</v>
      </c>
      <c r="W371" s="134">
        <f t="shared" si="111"/>
        <v>78.45829292</v>
      </c>
      <c r="X371" s="80"/>
      <c r="Y371" s="81"/>
      <c r="Z371" s="82">
        <v>1.0</v>
      </c>
      <c r="AA371" s="82">
        <v>1.0</v>
      </c>
      <c r="AB371" s="82">
        <v>1.0</v>
      </c>
      <c r="AC371" s="83">
        <v>2.0</v>
      </c>
      <c r="AD371" s="78" t="s">
        <v>316</v>
      </c>
    </row>
    <row r="372" ht="15.75" customHeight="1">
      <c r="A372" s="8" t="s">
        <v>38</v>
      </c>
      <c r="B372" s="9">
        <v>45112.0</v>
      </c>
      <c r="C372" s="10">
        <v>0.375</v>
      </c>
      <c r="D372" s="84">
        <v>0.5</v>
      </c>
      <c r="E372" s="85">
        <v>35.2</v>
      </c>
      <c r="F372" s="86">
        <v>24.0</v>
      </c>
      <c r="G372" s="86">
        <v>28.2</v>
      </c>
      <c r="H372" s="86">
        <v>26.2</v>
      </c>
      <c r="I372" s="86"/>
      <c r="J372" s="86" t="s">
        <v>61</v>
      </c>
      <c r="K372" s="86"/>
      <c r="L372" s="86">
        <v>1.75</v>
      </c>
      <c r="M372" s="86"/>
      <c r="N372" s="86">
        <v>77.12</v>
      </c>
      <c r="O372" s="86"/>
      <c r="P372" s="87"/>
      <c r="Q372" s="133">
        <f>E374</f>
        <v>33.2</v>
      </c>
      <c r="R372" s="134">
        <f>F372</f>
        <v>24</v>
      </c>
      <c r="S372" s="22">
        <f>(Q372+R372)/2</f>
        <v>28.6</v>
      </c>
      <c r="T372" s="134">
        <f t="shared" si="108"/>
        <v>34.01068335</v>
      </c>
      <c r="U372" s="103">
        <f t="shared" si="109"/>
        <v>32.41068335</v>
      </c>
      <c r="V372" s="134">
        <f t="shared" si="110"/>
        <v>38.23798312</v>
      </c>
      <c r="W372" s="134">
        <f t="shared" si="111"/>
        <v>84.76044159</v>
      </c>
      <c r="X372" s="135">
        <f>N370+L372-N372</f>
        <v>6.09</v>
      </c>
      <c r="Y372" s="91"/>
      <c r="Z372" s="92">
        <v>1.0</v>
      </c>
      <c r="AA372" s="92">
        <v>1.0</v>
      </c>
      <c r="AB372" s="92">
        <v>1.0</v>
      </c>
      <c r="AC372" s="93">
        <v>2.0</v>
      </c>
      <c r="AD372" s="88" t="s">
        <v>326</v>
      </c>
    </row>
    <row r="373" ht="15.75" customHeight="1">
      <c r="A373" s="4" t="s">
        <v>38</v>
      </c>
      <c r="B373" s="29">
        <v>45112.0</v>
      </c>
      <c r="C373" s="3">
        <v>0.625</v>
      </c>
      <c r="D373" s="74">
        <v>0.75</v>
      </c>
      <c r="E373" s="75">
        <v>33.2</v>
      </c>
      <c r="F373" s="76"/>
      <c r="G373" s="76">
        <v>29.6</v>
      </c>
      <c r="H373" s="76">
        <v>27.4</v>
      </c>
      <c r="I373" s="76"/>
      <c r="J373" s="76" t="s">
        <v>81</v>
      </c>
      <c r="K373" s="76"/>
      <c r="L373" s="76"/>
      <c r="M373" s="76"/>
      <c r="N373" s="76"/>
      <c r="O373" s="76"/>
      <c r="P373" s="77"/>
      <c r="Q373" s="78"/>
      <c r="R373" s="79"/>
      <c r="S373" s="79"/>
      <c r="T373" s="134">
        <f t="shared" si="108"/>
        <v>36.49517019</v>
      </c>
      <c r="U373" s="103">
        <f t="shared" si="109"/>
        <v>34.73517019</v>
      </c>
      <c r="V373" s="134">
        <f t="shared" si="110"/>
        <v>41.46264535</v>
      </c>
      <c r="W373" s="134">
        <f t="shared" si="111"/>
        <v>83.77461181</v>
      </c>
      <c r="X373" s="80"/>
      <c r="Y373" s="81"/>
      <c r="Z373" s="82">
        <v>1.0</v>
      </c>
      <c r="AA373" s="82">
        <v>1.0</v>
      </c>
      <c r="AB373" s="82">
        <v>1.0</v>
      </c>
      <c r="AC373" s="83">
        <v>2.0</v>
      </c>
      <c r="AD373" s="78" t="s">
        <v>321</v>
      </c>
    </row>
    <row r="374" ht="15.75" customHeight="1">
      <c r="A374" s="8" t="s">
        <v>48</v>
      </c>
      <c r="B374" s="9">
        <v>45113.0</v>
      </c>
      <c r="C374" s="10">
        <v>0.375</v>
      </c>
      <c r="D374" s="84">
        <v>0.5</v>
      </c>
      <c r="E374" s="85">
        <v>33.2</v>
      </c>
      <c r="F374" s="86">
        <v>22.4</v>
      </c>
      <c r="G374" s="86">
        <v>29.2</v>
      </c>
      <c r="H374" s="86">
        <v>27.0</v>
      </c>
      <c r="I374" s="86"/>
      <c r="J374" s="86" t="s">
        <v>81</v>
      </c>
      <c r="K374" s="86"/>
      <c r="L374" s="86">
        <v>4.25</v>
      </c>
      <c r="M374" s="86"/>
      <c r="N374" s="86">
        <v>78.01</v>
      </c>
      <c r="O374" s="86"/>
      <c r="P374" s="87"/>
      <c r="Q374" s="133">
        <f>E376</f>
        <v>33</v>
      </c>
      <c r="R374" s="134">
        <f>F374</f>
        <v>22.4</v>
      </c>
      <c r="S374" s="22">
        <f>(Q374+R374)/2</f>
        <v>27.7</v>
      </c>
      <c r="T374" s="134">
        <f t="shared" si="108"/>
        <v>35.65000614</v>
      </c>
      <c r="U374" s="103">
        <f t="shared" si="109"/>
        <v>33.89000614</v>
      </c>
      <c r="V374" s="134">
        <f t="shared" si="110"/>
        <v>40.51803823</v>
      </c>
      <c r="W374" s="134">
        <f t="shared" si="111"/>
        <v>83.64177443</v>
      </c>
      <c r="X374" s="135">
        <f>N372+L374-N374</f>
        <v>3.36</v>
      </c>
      <c r="Y374" s="91"/>
      <c r="Z374" s="92">
        <v>1.0</v>
      </c>
      <c r="AA374" s="92">
        <v>1.0</v>
      </c>
      <c r="AB374" s="92">
        <v>3.0</v>
      </c>
      <c r="AC374" s="93">
        <v>2.0</v>
      </c>
      <c r="AD374" s="88"/>
    </row>
    <row r="375" ht="15.75" customHeight="1">
      <c r="A375" s="4" t="s">
        <v>48</v>
      </c>
      <c r="B375" s="29">
        <v>45113.0</v>
      </c>
      <c r="C375" s="3">
        <v>0.625</v>
      </c>
      <c r="D375" s="74">
        <v>0.75</v>
      </c>
      <c r="E375" s="75">
        <v>32.6</v>
      </c>
      <c r="F375" s="76"/>
      <c r="G375" s="76">
        <v>32.4</v>
      </c>
      <c r="H375" s="76">
        <v>25.8</v>
      </c>
      <c r="I375" s="76"/>
      <c r="J375" s="76" t="s">
        <v>81</v>
      </c>
      <c r="K375" s="76"/>
      <c r="L375" s="76"/>
      <c r="M375" s="76"/>
      <c r="N375" s="76"/>
      <c r="O375" s="76"/>
      <c r="P375" s="77"/>
      <c r="Q375" s="78"/>
      <c r="R375" s="79"/>
      <c r="S375" s="79"/>
      <c r="T375" s="134">
        <f t="shared" si="108"/>
        <v>33.21594473</v>
      </c>
      <c r="U375" s="103">
        <f t="shared" si="109"/>
        <v>27.93594473</v>
      </c>
      <c r="V375" s="134">
        <f t="shared" si="110"/>
        <v>48.62794535</v>
      </c>
      <c r="W375" s="134">
        <f t="shared" si="111"/>
        <v>57.44833455</v>
      </c>
      <c r="X375" s="80"/>
      <c r="Y375" s="81"/>
      <c r="Z375" s="82">
        <v>1.0</v>
      </c>
      <c r="AA375" s="82">
        <v>1.0</v>
      </c>
      <c r="AB375" s="82">
        <v>2.0</v>
      </c>
      <c r="AC375" s="83">
        <v>1.0</v>
      </c>
      <c r="AD375" s="78" t="s">
        <v>353</v>
      </c>
    </row>
    <row r="376" ht="15.75" customHeight="1">
      <c r="A376" s="8" t="s">
        <v>53</v>
      </c>
      <c r="B376" s="9">
        <v>45114.0</v>
      </c>
      <c r="C376" s="10">
        <v>0.375</v>
      </c>
      <c r="D376" s="84">
        <v>0.5</v>
      </c>
      <c r="E376" s="85">
        <v>33.0</v>
      </c>
      <c r="F376" s="86">
        <v>24.4</v>
      </c>
      <c r="G376" s="86">
        <v>28.4</v>
      </c>
      <c r="H376" s="86">
        <v>25.8</v>
      </c>
      <c r="I376" s="86"/>
      <c r="J376" s="86" t="s">
        <v>81</v>
      </c>
      <c r="K376" s="86"/>
      <c r="L376" s="86">
        <v>0.0</v>
      </c>
      <c r="M376" s="86"/>
      <c r="N376" s="86">
        <v>69.1</v>
      </c>
      <c r="O376" s="86"/>
      <c r="P376" s="87"/>
      <c r="Q376" s="133">
        <f>E378</f>
        <v>32</v>
      </c>
      <c r="R376" s="134">
        <f>F376</f>
        <v>24.4</v>
      </c>
      <c r="S376" s="22">
        <f>(Q376+R376)/2</f>
        <v>28.2</v>
      </c>
      <c r="T376" s="134">
        <f t="shared" si="108"/>
        <v>33.21594473</v>
      </c>
      <c r="U376" s="103">
        <f t="shared" si="109"/>
        <v>31.13594473</v>
      </c>
      <c r="V376" s="134">
        <f t="shared" si="110"/>
        <v>38.68484051</v>
      </c>
      <c r="W376" s="134">
        <f t="shared" si="111"/>
        <v>80.48616545</v>
      </c>
      <c r="X376" s="135">
        <f>N374+L376-N376</f>
        <v>8.91</v>
      </c>
      <c r="Y376" s="91"/>
      <c r="Z376" s="92">
        <v>1.0</v>
      </c>
      <c r="AA376" s="92">
        <v>1.0</v>
      </c>
      <c r="AB376" s="92">
        <v>3.0</v>
      </c>
      <c r="AC376" s="93">
        <v>2.0</v>
      </c>
      <c r="AD376" s="88" t="s">
        <v>322</v>
      </c>
    </row>
    <row r="377" ht="15.75" customHeight="1">
      <c r="A377" s="4" t="s">
        <v>53</v>
      </c>
      <c r="B377" s="29">
        <v>45114.0</v>
      </c>
      <c r="C377" s="3">
        <v>0.625</v>
      </c>
      <c r="D377" s="74">
        <v>0.75</v>
      </c>
      <c r="E377" s="75">
        <v>32.0</v>
      </c>
      <c r="F377" s="76"/>
      <c r="G377" s="76">
        <v>30.4</v>
      </c>
      <c r="H377" s="76">
        <v>27.0</v>
      </c>
      <c r="I377" s="76"/>
      <c r="J377" s="76" t="s">
        <v>81</v>
      </c>
      <c r="K377" s="76"/>
      <c r="L377" s="76"/>
      <c r="M377" s="76"/>
      <c r="N377" s="76"/>
      <c r="O377" s="76"/>
      <c r="P377" s="77"/>
      <c r="Q377" s="78"/>
      <c r="R377" s="79"/>
      <c r="S377" s="79"/>
      <c r="T377" s="134">
        <f t="shared" si="108"/>
        <v>35.65000614</v>
      </c>
      <c r="U377" s="103">
        <f t="shared" si="109"/>
        <v>32.93000614</v>
      </c>
      <c r="V377" s="134">
        <f t="shared" si="110"/>
        <v>43.4094688</v>
      </c>
      <c r="W377" s="134">
        <f t="shared" si="111"/>
        <v>75.85903963</v>
      </c>
      <c r="X377" s="80"/>
      <c r="Y377" s="81"/>
      <c r="Z377" s="82">
        <v>1.0</v>
      </c>
      <c r="AA377" s="82">
        <v>1.0</v>
      </c>
      <c r="AB377" s="82">
        <v>3.0</v>
      </c>
      <c r="AC377" s="83">
        <v>1.0</v>
      </c>
      <c r="AD377" s="78" t="s">
        <v>320</v>
      </c>
    </row>
    <row r="378" ht="15.75" customHeight="1">
      <c r="A378" s="8" t="s">
        <v>58</v>
      </c>
      <c r="B378" s="9">
        <v>45115.0</v>
      </c>
      <c r="C378" s="10">
        <v>0.375</v>
      </c>
      <c r="D378" s="84">
        <v>0.5</v>
      </c>
      <c r="E378" s="85">
        <v>32.0</v>
      </c>
      <c r="F378" s="86">
        <v>22.2</v>
      </c>
      <c r="G378" s="86">
        <v>29.4</v>
      </c>
      <c r="H378" s="86">
        <v>26.0</v>
      </c>
      <c r="I378" s="86"/>
      <c r="J378" s="86" t="s">
        <v>81</v>
      </c>
      <c r="K378" s="86"/>
      <c r="L378" s="86">
        <v>7.0</v>
      </c>
      <c r="M378" s="86"/>
      <c r="N378" s="86">
        <v>73.0</v>
      </c>
      <c r="O378" s="86">
        <v>68.0</v>
      </c>
      <c r="P378" s="87"/>
      <c r="Q378" s="133">
        <f>E380</f>
        <v>34.2</v>
      </c>
      <c r="R378" s="134">
        <f>F378</f>
        <v>22.2</v>
      </c>
      <c r="S378" s="22">
        <f>(Q378+R378)/2</f>
        <v>28.2</v>
      </c>
      <c r="T378" s="134">
        <f t="shared" si="108"/>
        <v>33.61126698</v>
      </c>
      <c r="U378" s="103">
        <f t="shared" si="109"/>
        <v>30.89126698</v>
      </c>
      <c r="V378" s="134">
        <f t="shared" si="110"/>
        <v>40.98797486</v>
      </c>
      <c r="W378" s="134">
        <f t="shared" si="111"/>
        <v>75.36665836</v>
      </c>
      <c r="X378" s="135">
        <f>N376+L378-N378</f>
        <v>3.1</v>
      </c>
      <c r="Y378" s="91"/>
      <c r="Z378" s="92">
        <v>1.0</v>
      </c>
      <c r="AA378" s="92">
        <v>1.0</v>
      </c>
      <c r="AB378" s="92">
        <v>3.0</v>
      </c>
      <c r="AC378" s="93">
        <v>2.0</v>
      </c>
      <c r="AD378" s="88" t="s">
        <v>322</v>
      </c>
    </row>
    <row r="379" ht="15.75" customHeight="1">
      <c r="A379" s="4" t="s">
        <v>58</v>
      </c>
      <c r="B379" s="29">
        <v>45115.0</v>
      </c>
      <c r="C379" s="3">
        <v>0.625</v>
      </c>
      <c r="D379" s="74">
        <v>0.75</v>
      </c>
      <c r="E379" s="75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7"/>
      <c r="Q379" s="78"/>
      <c r="R379" s="79"/>
      <c r="S379" s="79"/>
      <c r="T379" s="145"/>
      <c r="U379" s="103"/>
      <c r="V379" s="145"/>
      <c r="W379" s="145" t="str">
        <f t="shared" si="111"/>
        <v/>
      </c>
      <c r="X379" s="80"/>
      <c r="Y379" s="81"/>
      <c r="Z379" s="82"/>
      <c r="AA379" s="82"/>
      <c r="AB379" s="82"/>
      <c r="AC379" s="83"/>
      <c r="AD379" s="78"/>
    </row>
    <row r="380" ht="15.75" customHeight="1">
      <c r="A380" s="8" t="s">
        <v>60</v>
      </c>
      <c r="B380" s="9">
        <v>45116.0</v>
      </c>
      <c r="C380" s="10">
        <v>0.375</v>
      </c>
      <c r="D380" s="84">
        <v>0.5</v>
      </c>
      <c r="E380" s="85">
        <v>34.2</v>
      </c>
      <c r="F380" s="86">
        <v>23.0</v>
      </c>
      <c r="G380" s="86">
        <v>28.8</v>
      </c>
      <c r="H380" s="86">
        <v>26.0</v>
      </c>
      <c r="I380" s="86"/>
      <c r="J380" s="86" t="s">
        <v>81</v>
      </c>
      <c r="K380" s="86"/>
      <c r="L380" s="86">
        <v>0.0</v>
      </c>
      <c r="M380" s="86"/>
      <c r="N380" s="86">
        <v>62.28</v>
      </c>
      <c r="O380" s="86"/>
      <c r="P380" s="87"/>
      <c r="Q380" s="133">
        <f>E382</f>
        <v>32.8</v>
      </c>
      <c r="R380" s="134">
        <f>F380</f>
        <v>23</v>
      </c>
      <c r="S380" s="22">
        <f>(Q380+R380)/2</f>
        <v>27.9</v>
      </c>
      <c r="T380" s="134">
        <f>IF(H380="","",6.1078*(10^(((7.5*H380)/(237.3+H380)))))</f>
        <v>33.61126698</v>
      </c>
      <c r="U380" s="103">
        <f>IF(T380="","",T380-(0.8*(G380-H380)))</f>
        <v>31.37126698</v>
      </c>
      <c r="V380" s="134">
        <f>IF(G380="","",6.1078*(10^(((7.5*G380)/(237.3+G380)))))</f>
        <v>39.59220806</v>
      </c>
      <c r="W380" s="134">
        <f t="shared" si="111"/>
        <v>79.23596212</v>
      </c>
      <c r="X380" s="135">
        <f>O378+L380-N380</f>
        <v>5.72</v>
      </c>
      <c r="Y380" s="91"/>
      <c r="Z380" s="92">
        <v>1.0</v>
      </c>
      <c r="AA380" s="92">
        <v>1.0</v>
      </c>
      <c r="AB380" s="92">
        <v>1.0</v>
      </c>
      <c r="AC380" s="93">
        <v>2.0</v>
      </c>
      <c r="AD380" s="88" t="s">
        <v>322</v>
      </c>
    </row>
    <row r="381" ht="15.75" customHeight="1">
      <c r="A381" s="4" t="s">
        <v>60</v>
      </c>
      <c r="B381" s="29">
        <v>45116.0</v>
      </c>
      <c r="C381" s="3">
        <v>0.625</v>
      </c>
      <c r="D381" s="74">
        <v>0.75</v>
      </c>
      <c r="E381" s="75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7"/>
      <c r="Q381" s="78"/>
      <c r="R381" s="79"/>
      <c r="S381" s="79"/>
      <c r="T381" s="79"/>
      <c r="U381" s="103"/>
      <c r="V381" s="79"/>
      <c r="W381" s="79"/>
      <c r="X381" s="80"/>
      <c r="Y381" s="81"/>
      <c r="Z381" s="82"/>
      <c r="AA381" s="82"/>
      <c r="AB381" s="82"/>
      <c r="AC381" s="83"/>
      <c r="AD381" s="78"/>
    </row>
    <row r="382" ht="15.75" customHeight="1">
      <c r="A382" s="8" t="s">
        <v>64</v>
      </c>
      <c r="B382" s="9">
        <v>45117.0</v>
      </c>
      <c r="C382" s="10">
        <v>0.375</v>
      </c>
      <c r="D382" s="84">
        <v>0.5</v>
      </c>
      <c r="E382" s="85">
        <v>32.8</v>
      </c>
      <c r="F382" s="86">
        <v>22.6</v>
      </c>
      <c r="G382" s="86">
        <v>28.4</v>
      </c>
      <c r="H382" s="86">
        <v>25.6</v>
      </c>
      <c r="I382" s="86"/>
      <c r="J382" s="86" t="s">
        <v>61</v>
      </c>
      <c r="K382" s="86"/>
      <c r="L382" s="86">
        <v>17.25</v>
      </c>
      <c r="M382" s="86"/>
      <c r="N382" s="86">
        <v>70.66</v>
      </c>
      <c r="P382" s="87"/>
      <c r="Q382" s="133">
        <f>E384</f>
        <v>33</v>
      </c>
      <c r="R382" s="134">
        <f>F382</f>
        <v>22.6</v>
      </c>
      <c r="S382" s="22">
        <f>(Q382+R382)/2</f>
        <v>27.8</v>
      </c>
      <c r="T382" s="134">
        <f t="shared" ref="T382:T392" si="112">IF(H382="","",6.1078*(10^(((7.5*H382)/(237.3+H382)))))</f>
        <v>32.82468122</v>
      </c>
      <c r="U382" s="103">
        <f t="shared" ref="U382:U392" si="113">IF(T382="","",T382-(0.8*(G382-H382)))</f>
        <v>30.58468122</v>
      </c>
      <c r="V382" s="134">
        <f t="shared" ref="V382:V392" si="114">IF(G382="","",6.1078*(10^(((7.5*G382)/(237.3+G382)))))</f>
        <v>38.68484051</v>
      </c>
      <c r="W382" s="134">
        <f t="shared" ref="W382:W408" si="115">IF(V382="","",(U382/V382)*100)</f>
        <v>79.06115371</v>
      </c>
      <c r="X382" s="135">
        <f>N380+L382-N382</f>
        <v>8.87</v>
      </c>
      <c r="Y382" s="91"/>
      <c r="Z382" s="92">
        <v>1.0</v>
      </c>
      <c r="AA382" s="92">
        <v>1.0</v>
      </c>
      <c r="AB382" s="92">
        <v>1.0</v>
      </c>
      <c r="AC382" s="93">
        <v>1.0</v>
      </c>
      <c r="AD382" s="88" t="s">
        <v>289</v>
      </c>
    </row>
    <row r="383" ht="15.75" customHeight="1">
      <c r="A383" s="4" t="s">
        <v>64</v>
      </c>
      <c r="B383" s="29">
        <v>45117.0</v>
      </c>
      <c r="C383" s="3">
        <v>0.625</v>
      </c>
      <c r="D383" s="74">
        <v>0.75</v>
      </c>
      <c r="E383" s="75">
        <v>32.2</v>
      </c>
      <c r="F383" s="76"/>
      <c r="G383" s="76">
        <v>31.8</v>
      </c>
      <c r="H383" s="76">
        <v>26.8</v>
      </c>
      <c r="I383" s="76"/>
      <c r="J383" s="76" t="s">
        <v>81</v>
      </c>
      <c r="K383" s="76"/>
      <c r="L383" s="76"/>
      <c r="M383" s="76"/>
      <c r="N383" s="76"/>
      <c r="O383" s="76"/>
      <c r="P383" s="77"/>
      <c r="Q383" s="78"/>
      <c r="R383" s="79"/>
      <c r="S383" s="79"/>
      <c r="T383" s="134">
        <f t="shared" si="112"/>
        <v>35.23385461</v>
      </c>
      <c r="U383" s="103">
        <f t="shared" si="113"/>
        <v>31.23385461</v>
      </c>
      <c r="V383" s="134">
        <f t="shared" si="114"/>
        <v>47.00807132</v>
      </c>
      <c r="W383" s="134">
        <f t="shared" si="115"/>
        <v>66.44359942</v>
      </c>
      <c r="X383" s="80"/>
      <c r="Y383" s="81"/>
      <c r="Z383" s="82">
        <v>1.0</v>
      </c>
      <c r="AA383" s="82">
        <v>1.0</v>
      </c>
      <c r="AB383" s="82">
        <v>3.0</v>
      </c>
      <c r="AC383" s="83">
        <v>1.0</v>
      </c>
      <c r="AD383" s="78" t="s">
        <v>320</v>
      </c>
    </row>
    <row r="384" ht="15.75" customHeight="1">
      <c r="A384" s="8" t="s">
        <v>68</v>
      </c>
      <c r="B384" s="9">
        <v>45118.0</v>
      </c>
      <c r="C384" s="10">
        <v>0.375</v>
      </c>
      <c r="D384" s="84">
        <v>0.5</v>
      </c>
      <c r="E384" s="85">
        <v>33.0</v>
      </c>
      <c r="F384" s="86">
        <v>22.2</v>
      </c>
      <c r="G384" s="86">
        <v>28.6</v>
      </c>
      <c r="H384" s="86">
        <v>25.6</v>
      </c>
      <c r="I384" s="86"/>
      <c r="J384" s="86" t="s">
        <v>81</v>
      </c>
      <c r="K384" s="86"/>
      <c r="L384" s="86">
        <v>0.0</v>
      </c>
      <c r="M384" s="86"/>
      <c r="N384" s="86">
        <v>65.46</v>
      </c>
      <c r="O384" s="86"/>
      <c r="P384" s="87"/>
      <c r="Q384" s="133">
        <f>E386</f>
        <v>33.2</v>
      </c>
      <c r="R384" s="134">
        <f>F384</f>
        <v>22.2</v>
      </c>
      <c r="S384" s="22">
        <f>(Q384+R384)/2</f>
        <v>27.7</v>
      </c>
      <c r="T384" s="134">
        <f t="shared" si="112"/>
        <v>32.82468122</v>
      </c>
      <c r="U384" s="103">
        <f t="shared" si="113"/>
        <v>30.42468122</v>
      </c>
      <c r="V384" s="134">
        <f t="shared" si="114"/>
        <v>39.13623594</v>
      </c>
      <c r="W384" s="134">
        <f t="shared" si="115"/>
        <v>77.74043795</v>
      </c>
      <c r="X384" s="135">
        <f>N382+L384-N384</f>
        <v>5.2</v>
      </c>
      <c r="Y384" s="91"/>
      <c r="Z384" s="92">
        <v>1.0</v>
      </c>
      <c r="AA384" s="92">
        <v>1.0</v>
      </c>
      <c r="AB384" s="92">
        <v>1.0</v>
      </c>
      <c r="AC384" s="93">
        <v>1.0</v>
      </c>
      <c r="AD384" s="88" t="s">
        <v>289</v>
      </c>
    </row>
    <row r="385" ht="15.75" customHeight="1">
      <c r="A385" s="4" t="s">
        <v>68</v>
      </c>
      <c r="B385" s="29">
        <v>45118.0</v>
      </c>
      <c r="C385" s="3">
        <v>0.625</v>
      </c>
      <c r="D385" s="74">
        <v>0.75</v>
      </c>
      <c r="E385" s="75">
        <v>32.2</v>
      </c>
      <c r="F385" s="76"/>
      <c r="G385" s="76">
        <v>31.8</v>
      </c>
      <c r="H385" s="76">
        <v>26.0</v>
      </c>
      <c r="I385" s="76"/>
      <c r="J385" s="76" t="s">
        <v>81</v>
      </c>
      <c r="K385" s="76"/>
      <c r="L385" s="76"/>
      <c r="M385" s="76"/>
      <c r="N385" s="76"/>
      <c r="O385" s="76"/>
      <c r="P385" s="77"/>
      <c r="Q385" s="78"/>
      <c r="R385" s="79"/>
      <c r="S385" s="79"/>
      <c r="T385" s="134">
        <f t="shared" si="112"/>
        <v>33.61126698</v>
      </c>
      <c r="U385" s="103">
        <f t="shared" si="113"/>
        <v>28.97126698</v>
      </c>
      <c r="V385" s="134">
        <f t="shared" si="114"/>
        <v>47.00807132</v>
      </c>
      <c r="W385" s="134">
        <f t="shared" si="115"/>
        <v>61.63040977</v>
      </c>
      <c r="X385" s="80"/>
      <c r="Y385" s="81"/>
      <c r="Z385" s="82">
        <v>1.0</v>
      </c>
      <c r="AA385" s="82">
        <v>1.0</v>
      </c>
      <c r="AB385" s="82">
        <v>3.0</v>
      </c>
      <c r="AC385" s="83">
        <v>2.0</v>
      </c>
      <c r="AD385" s="78" t="s">
        <v>320</v>
      </c>
    </row>
    <row r="386" ht="15.75" customHeight="1">
      <c r="A386" s="8" t="s">
        <v>38</v>
      </c>
      <c r="B386" s="9">
        <v>45119.0</v>
      </c>
      <c r="C386" s="10">
        <v>0.375</v>
      </c>
      <c r="D386" s="84">
        <v>0.5</v>
      </c>
      <c r="E386" s="85">
        <v>33.2</v>
      </c>
      <c r="F386" s="86">
        <v>22.2</v>
      </c>
      <c r="G386" s="86">
        <v>29.0</v>
      </c>
      <c r="H386" s="86">
        <v>26.0</v>
      </c>
      <c r="I386" s="86"/>
      <c r="J386" s="86" t="s">
        <v>81</v>
      </c>
      <c r="K386" s="86"/>
      <c r="L386" s="86">
        <v>20.5</v>
      </c>
      <c r="M386" s="86"/>
      <c r="N386" s="86">
        <v>78.86</v>
      </c>
      <c r="O386" s="86"/>
      <c r="P386" s="87"/>
      <c r="Q386" s="133">
        <f>E388</f>
        <v>33.2</v>
      </c>
      <c r="R386" s="134">
        <f>F386</f>
        <v>22.2</v>
      </c>
      <c r="S386" s="22">
        <f>(Q386+R386)/2</f>
        <v>27.7</v>
      </c>
      <c r="T386" s="134">
        <f t="shared" si="112"/>
        <v>33.61126698</v>
      </c>
      <c r="U386" s="103">
        <f t="shared" si="113"/>
        <v>31.21126698</v>
      </c>
      <c r="V386" s="134">
        <f t="shared" si="114"/>
        <v>40.05279577</v>
      </c>
      <c r="W386" s="134">
        <f t="shared" si="115"/>
        <v>77.92531428</v>
      </c>
      <c r="X386" s="135">
        <f>N384+L386-N386</f>
        <v>7.1</v>
      </c>
      <c r="Y386" s="91"/>
      <c r="Z386" s="92">
        <v>1.0</v>
      </c>
      <c r="AA386" s="92">
        <v>1.0</v>
      </c>
      <c r="AB386" s="92">
        <v>3.0</v>
      </c>
      <c r="AC386" s="93">
        <v>1.0</v>
      </c>
      <c r="AD386" s="88" t="s">
        <v>313</v>
      </c>
    </row>
    <row r="387" ht="15.75" customHeight="1">
      <c r="A387" s="4" t="s">
        <v>38</v>
      </c>
      <c r="B387" s="29">
        <v>45119.0</v>
      </c>
      <c r="C387" s="3">
        <v>0.625</v>
      </c>
      <c r="D387" s="74">
        <v>0.75</v>
      </c>
      <c r="E387" s="75">
        <v>33.0</v>
      </c>
      <c r="F387" s="76"/>
      <c r="G387" s="76">
        <v>30.2</v>
      </c>
      <c r="H387" s="76">
        <v>27.0</v>
      </c>
      <c r="I387" s="76"/>
      <c r="J387" s="76" t="s">
        <v>81</v>
      </c>
      <c r="K387" s="76"/>
      <c r="L387" s="76"/>
      <c r="M387" s="76"/>
      <c r="N387" s="76"/>
      <c r="O387" s="76"/>
      <c r="P387" s="77"/>
      <c r="Q387" s="78"/>
      <c r="R387" s="79"/>
      <c r="S387" s="79"/>
      <c r="T387" s="134">
        <f t="shared" si="112"/>
        <v>35.65000614</v>
      </c>
      <c r="U387" s="103">
        <f t="shared" si="113"/>
        <v>33.09000614</v>
      </c>
      <c r="V387" s="134">
        <f t="shared" si="114"/>
        <v>42.91546075</v>
      </c>
      <c r="W387" s="134">
        <f t="shared" si="115"/>
        <v>77.1050935</v>
      </c>
      <c r="X387" s="80"/>
      <c r="Y387" s="81"/>
      <c r="Z387" s="82">
        <v>3.0</v>
      </c>
      <c r="AA387" s="82">
        <v>2.0</v>
      </c>
      <c r="AB387" s="82">
        <v>1.0</v>
      </c>
      <c r="AC387" s="83">
        <v>2.0</v>
      </c>
      <c r="AD387" s="78" t="s">
        <v>350</v>
      </c>
    </row>
    <row r="388" ht="15.75" customHeight="1">
      <c r="A388" s="8" t="s">
        <v>48</v>
      </c>
      <c r="B388" s="9">
        <v>45120.0</v>
      </c>
      <c r="C388" s="10">
        <v>0.375</v>
      </c>
      <c r="D388" s="84">
        <v>0.5</v>
      </c>
      <c r="E388" s="85">
        <v>33.2</v>
      </c>
      <c r="F388" s="86">
        <v>22.0</v>
      </c>
      <c r="G388" s="86">
        <v>28.4</v>
      </c>
      <c r="H388" s="86">
        <v>26.0</v>
      </c>
      <c r="I388" s="86"/>
      <c r="J388" s="86" t="s">
        <v>81</v>
      </c>
      <c r="K388" s="86"/>
      <c r="L388" s="86">
        <v>4.5</v>
      </c>
      <c r="M388" s="86"/>
      <c r="N388" s="86">
        <v>79.82</v>
      </c>
      <c r="O388" s="86"/>
      <c r="P388" s="87"/>
      <c r="Q388" s="133">
        <f>E390</f>
        <v>33.2</v>
      </c>
      <c r="R388" s="134">
        <f>F388</f>
        <v>22</v>
      </c>
      <c r="S388" s="22">
        <f>(Q388+R388)/2</f>
        <v>27.6</v>
      </c>
      <c r="T388" s="134">
        <f t="shared" si="112"/>
        <v>33.61126698</v>
      </c>
      <c r="U388" s="103">
        <f t="shared" si="113"/>
        <v>31.69126698</v>
      </c>
      <c r="V388" s="134">
        <f t="shared" si="114"/>
        <v>38.68484051</v>
      </c>
      <c r="W388" s="134">
        <f t="shared" si="115"/>
        <v>81.92166898</v>
      </c>
      <c r="X388" s="135">
        <f>N386+L388-N388</f>
        <v>3.54</v>
      </c>
      <c r="Y388" s="91"/>
      <c r="Z388" s="92">
        <v>1.0</v>
      </c>
      <c r="AA388" s="92">
        <v>1.0</v>
      </c>
      <c r="AB388" s="92">
        <v>1.0</v>
      </c>
      <c r="AC388" s="93">
        <v>1.0</v>
      </c>
      <c r="AD388" s="88" t="s">
        <v>289</v>
      </c>
    </row>
    <row r="389" ht="15.75" customHeight="1">
      <c r="A389" s="4" t="s">
        <v>48</v>
      </c>
      <c r="B389" s="29">
        <v>45120.0</v>
      </c>
      <c r="C389" s="3">
        <v>0.625</v>
      </c>
      <c r="D389" s="74">
        <v>0.75</v>
      </c>
      <c r="E389" s="75">
        <v>33.2</v>
      </c>
      <c r="F389" s="76"/>
      <c r="G389" s="76">
        <v>32.6</v>
      </c>
      <c r="H389" s="76">
        <v>27.0</v>
      </c>
      <c r="I389" s="76"/>
      <c r="J389" s="76" t="s">
        <v>81</v>
      </c>
      <c r="K389" s="76"/>
      <c r="L389" s="76"/>
      <c r="M389" s="76"/>
      <c r="N389" s="76"/>
      <c r="O389" s="76"/>
      <c r="P389" s="77"/>
      <c r="Q389" s="78"/>
      <c r="R389" s="79"/>
      <c r="S389" s="79"/>
      <c r="T389" s="134">
        <f t="shared" si="112"/>
        <v>35.65000614</v>
      </c>
      <c r="U389" s="103">
        <f t="shared" si="113"/>
        <v>31.17000614</v>
      </c>
      <c r="V389" s="134">
        <f t="shared" si="114"/>
        <v>49.17856797</v>
      </c>
      <c r="W389" s="134">
        <f t="shared" si="115"/>
        <v>63.38128056</v>
      </c>
      <c r="X389" s="80"/>
      <c r="Y389" s="81"/>
      <c r="Z389" s="82">
        <v>1.0</v>
      </c>
      <c r="AA389" s="82">
        <v>1.0</v>
      </c>
      <c r="AB389" s="82">
        <v>2.0</v>
      </c>
      <c r="AC389" s="83">
        <v>2.0</v>
      </c>
      <c r="AD389" s="78" t="s">
        <v>353</v>
      </c>
    </row>
    <row r="390" ht="15.75" customHeight="1">
      <c r="A390" s="8" t="s">
        <v>53</v>
      </c>
      <c r="B390" s="9">
        <v>45121.0</v>
      </c>
      <c r="C390" s="10">
        <v>0.375</v>
      </c>
      <c r="D390" s="84">
        <v>0.5</v>
      </c>
      <c r="E390" s="85">
        <v>33.2</v>
      </c>
      <c r="F390" s="86">
        <v>22.0</v>
      </c>
      <c r="G390" s="86">
        <v>29.0</v>
      </c>
      <c r="H390" s="86">
        <v>25.8</v>
      </c>
      <c r="I390" s="86"/>
      <c r="J390" s="86" t="s">
        <v>61</v>
      </c>
      <c r="K390" s="86"/>
      <c r="L390" s="86">
        <v>0.0</v>
      </c>
      <c r="N390" s="86">
        <v>75.48</v>
      </c>
      <c r="O390" s="86"/>
      <c r="P390" s="87"/>
      <c r="Q390" s="133">
        <f>E392</f>
        <v>33.4</v>
      </c>
      <c r="R390" s="134">
        <f>F390</f>
        <v>22</v>
      </c>
      <c r="S390" s="22">
        <f>(Q390+R390)/2</f>
        <v>27.7</v>
      </c>
      <c r="T390" s="134">
        <f t="shared" si="112"/>
        <v>33.21594473</v>
      </c>
      <c r="U390" s="103">
        <f t="shared" si="113"/>
        <v>30.65594473</v>
      </c>
      <c r="V390" s="134">
        <f t="shared" si="114"/>
        <v>40.05279577</v>
      </c>
      <c r="W390" s="134">
        <f t="shared" si="115"/>
        <v>76.53883866</v>
      </c>
      <c r="X390" s="135">
        <f>N388+L390-N390</f>
        <v>4.34</v>
      </c>
      <c r="Y390" s="91"/>
      <c r="Z390" s="92">
        <v>1.0</v>
      </c>
      <c r="AA390" s="92">
        <v>1.0</v>
      </c>
      <c r="AB390" s="92">
        <v>1.0</v>
      </c>
      <c r="AC390" s="93">
        <v>2.0</v>
      </c>
      <c r="AD390" s="88" t="s">
        <v>337</v>
      </c>
    </row>
    <row r="391" ht="15.75" customHeight="1">
      <c r="A391" s="4" t="s">
        <v>53</v>
      </c>
      <c r="B391" s="29">
        <v>45121.0</v>
      </c>
      <c r="C391" s="3">
        <v>0.625</v>
      </c>
      <c r="D391" s="74">
        <v>0.75</v>
      </c>
      <c r="E391" s="75">
        <v>32.8</v>
      </c>
      <c r="F391" s="76"/>
      <c r="G391" s="76">
        <v>32.6</v>
      </c>
      <c r="H391" s="76">
        <v>28.4</v>
      </c>
      <c r="I391" s="76"/>
      <c r="J391" s="76" t="s">
        <v>81</v>
      </c>
      <c r="K391" s="76"/>
      <c r="L391" s="76"/>
      <c r="M391" s="76"/>
      <c r="N391" s="76"/>
      <c r="O391" s="76"/>
      <c r="P391" s="77"/>
      <c r="Q391" s="78"/>
      <c r="R391" s="79"/>
      <c r="S391" s="79"/>
      <c r="T391" s="134">
        <f t="shared" si="112"/>
        <v>38.68484051</v>
      </c>
      <c r="U391" s="103">
        <f t="shared" si="113"/>
        <v>35.32484051</v>
      </c>
      <c r="V391" s="134">
        <f t="shared" si="114"/>
        <v>49.17856797</v>
      </c>
      <c r="W391" s="134">
        <f t="shared" si="115"/>
        <v>71.82974609</v>
      </c>
      <c r="X391" s="80"/>
      <c r="Y391" s="81"/>
      <c r="Z391" s="82">
        <v>1.0</v>
      </c>
      <c r="AA391" s="82">
        <v>1.0</v>
      </c>
      <c r="AB391" s="82">
        <v>1.0</v>
      </c>
      <c r="AC391" s="83">
        <v>2.0</v>
      </c>
      <c r="AD391" s="78" t="s">
        <v>316</v>
      </c>
    </row>
    <row r="392" ht="15.75" customHeight="1">
      <c r="A392" s="8" t="s">
        <v>58</v>
      </c>
      <c r="B392" s="9">
        <v>45122.0</v>
      </c>
      <c r="C392" s="10">
        <v>0.375</v>
      </c>
      <c r="D392" s="84">
        <v>0.5</v>
      </c>
      <c r="E392" s="85">
        <v>33.4</v>
      </c>
      <c r="F392" s="86">
        <v>23.0</v>
      </c>
      <c r="G392" s="86">
        <v>29.0</v>
      </c>
      <c r="H392" s="86">
        <v>27.0</v>
      </c>
      <c r="I392" s="86"/>
      <c r="J392" s="86" t="s">
        <v>74</v>
      </c>
      <c r="K392" s="86"/>
      <c r="L392" s="86">
        <v>8.5</v>
      </c>
      <c r="M392" s="86"/>
      <c r="N392" s="86">
        <v>76.22</v>
      </c>
      <c r="O392" s="86"/>
      <c r="P392" s="87"/>
      <c r="Q392" s="133">
        <f>E394</f>
        <v>33</v>
      </c>
      <c r="R392" s="134">
        <f>F392</f>
        <v>23</v>
      </c>
      <c r="S392" s="22">
        <f>(Q392+R392)/2</f>
        <v>28</v>
      </c>
      <c r="T392" s="134">
        <f t="shared" si="112"/>
        <v>35.65000614</v>
      </c>
      <c r="U392" s="103">
        <f t="shared" si="113"/>
        <v>34.05000614</v>
      </c>
      <c r="V392" s="134">
        <f t="shared" si="114"/>
        <v>40.05279577</v>
      </c>
      <c r="W392" s="134">
        <f t="shared" si="115"/>
        <v>85.01280743</v>
      </c>
      <c r="X392" s="135">
        <f>N390+L392-N392</f>
        <v>7.76</v>
      </c>
      <c r="Y392" s="91"/>
      <c r="Z392" s="92">
        <v>1.0</v>
      </c>
      <c r="AA392" s="92">
        <v>1.0</v>
      </c>
      <c r="AB392" s="92">
        <v>2.0</v>
      </c>
      <c r="AC392" s="93">
        <v>2.0</v>
      </c>
      <c r="AD392" s="88" t="s">
        <v>350</v>
      </c>
    </row>
    <row r="393" ht="15.75" customHeight="1">
      <c r="A393" s="4" t="s">
        <v>58</v>
      </c>
      <c r="B393" s="29">
        <v>45122.0</v>
      </c>
      <c r="C393" s="3">
        <v>0.625</v>
      </c>
      <c r="D393" s="74">
        <v>0.75</v>
      </c>
      <c r="E393" s="75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7"/>
      <c r="Q393" s="78"/>
      <c r="R393" s="79"/>
      <c r="S393" s="79"/>
      <c r="T393" s="145"/>
      <c r="U393" s="103"/>
      <c r="V393" s="145"/>
      <c r="W393" s="145" t="str">
        <f t="shared" si="115"/>
        <v/>
      </c>
      <c r="X393" s="80"/>
      <c r="Y393" s="81"/>
      <c r="Z393" s="82"/>
      <c r="AA393" s="82"/>
      <c r="AB393" s="82"/>
      <c r="AC393" s="83"/>
      <c r="AD393" s="78"/>
    </row>
    <row r="394" ht="15.75" customHeight="1">
      <c r="A394" s="8" t="s">
        <v>60</v>
      </c>
      <c r="B394" s="9">
        <v>45123.0</v>
      </c>
      <c r="C394" s="10">
        <v>0.375</v>
      </c>
      <c r="D394" s="84">
        <v>0.5</v>
      </c>
      <c r="E394" s="85">
        <v>33.0</v>
      </c>
      <c r="F394" s="86">
        <v>22.4</v>
      </c>
      <c r="G394" s="86">
        <v>28.4</v>
      </c>
      <c r="H394" s="86">
        <v>25.6</v>
      </c>
      <c r="I394" s="86"/>
      <c r="J394" s="86" t="s">
        <v>74</v>
      </c>
      <c r="K394" s="86"/>
      <c r="L394" s="86">
        <v>1.75</v>
      </c>
      <c r="M394" s="86"/>
      <c r="N394" s="86">
        <v>74.98</v>
      </c>
      <c r="O394" s="86"/>
      <c r="P394" s="87"/>
      <c r="Q394" s="133">
        <f>E396</f>
        <v>33.8</v>
      </c>
      <c r="R394" s="134">
        <f>F394</f>
        <v>22.4</v>
      </c>
      <c r="S394" s="22">
        <f>(Q394+R394)/2</f>
        <v>28.1</v>
      </c>
      <c r="T394" s="134">
        <f>IF(H394="","",6.1078*(10^(((7.5*H394)/(237.3+H394)))))</f>
        <v>32.82468122</v>
      </c>
      <c r="U394" s="103">
        <f>IF(T394="","",T394-(0.8*(G394-H394)))</f>
        <v>30.58468122</v>
      </c>
      <c r="V394" s="134">
        <f>IF(G394="","",6.1078*(10^(((7.5*G394)/(237.3+G394)))))</f>
        <v>38.68484051</v>
      </c>
      <c r="W394" s="134">
        <f t="shared" si="115"/>
        <v>79.06115371</v>
      </c>
      <c r="X394" s="135">
        <f>N392+L394-N394</f>
        <v>2.99</v>
      </c>
      <c r="Y394" s="91"/>
      <c r="Z394" s="92">
        <v>1.0</v>
      </c>
      <c r="AA394" s="92">
        <v>1.0</v>
      </c>
      <c r="AB394" s="92">
        <v>2.0</v>
      </c>
      <c r="AC394" s="93">
        <v>2.0</v>
      </c>
      <c r="AD394" s="88" t="s">
        <v>350</v>
      </c>
    </row>
    <row r="395" ht="15.75" customHeight="1">
      <c r="A395" s="4" t="s">
        <v>60</v>
      </c>
      <c r="B395" s="29">
        <v>45123.0</v>
      </c>
      <c r="C395" s="3">
        <v>0.625</v>
      </c>
      <c r="D395" s="74">
        <v>0.75</v>
      </c>
      <c r="E395" s="75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7"/>
      <c r="Q395" s="78"/>
      <c r="R395" s="79"/>
      <c r="S395" s="79"/>
      <c r="T395" s="145"/>
      <c r="U395" s="103"/>
      <c r="V395" s="145"/>
      <c r="W395" s="145" t="str">
        <f t="shared" si="115"/>
        <v/>
      </c>
      <c r="X395" s="80"/>
      <c r="Y395" s="81"/>
      <c r="Z395" s="82"/>
      <c r="AA395" s="82"/>
      <c r="AB395" s="82"/>
      <c r="AC395" s="83"/>
      <c r="AD395" s="78"/>
    </row>
    <row r="396" ht="15.75" customHeight="1">
      <c r="A396" s="8" t="s">
        <v>64</v>
      </c>
      <c r="B396" s="9">
        <v>45124.0</v>
      </c>
      <c r="C396" s="10">
        <v>0.375</v>
      </c>
      <c r="D396" s="84">
        <v>0.5</v>
      </c>
      <c r="E396" s="85">
        <v>33.8</v>
      </c>
      <c r="F396" s="86">
        <v>23.4</v>
      </c>
      <c r="G396" s="86">
        <v>28.4</v>
      </c>
      <c r="H396" s="86">
        <v>27.0</v>
      </c>
      <c r="I396" s="86"/>
      <c r="J396" s="86" t="s">
        <v>74</v>
      </c>
      <c r="K396" s="86"/>
      <c r="L396" s="86">
        <v>14.25</v>
      </c>
      <c r="M396" s="86"/>
      <c r="N396" s="86">
        <v>78.0</v>
      </c>
      <c r="O396" s="86"/>
      <c r="P396" s="87"/>
      <c r="Q396" s="133">
        <f>E398</f>
        <v>33.4</v>
      </c>
      <c r="R396" s="134">
        <f>F396</f>
        <v>23.4</v>
      </c>
      <c r="S396" s="22">
        <f>(Q396+R396)/2</f>
        <v>28.4</v>
      </c>
      <c r="T396" s="134">
        <f t="shared" ref="T396:T406" si="116">IF(H396="","",6.1078*(10^(((7.5*H396)/(237.3+H396)))))</f>
        <v>35.65000614</v>
      </c>
      <c r="U396" s="103">
        <f t="shared" ref="U396:U406" si="117">IF(T396="","",T396-(0.8*(G396-H396)))</f>
        <v>34.53000614</v>
      </c>
      <c r="V396" s="134">
        <f t="shared" ref="V396:V406" si="118">IF(G396="","",6.1078*(10^(((7.5*G396)/(237.3+G396)))))</f>
        <v>38.68484051</v>
      </c>
      <c r="W396" s="134">
        <f t="shared" si="115"/>
        <v>89.25978675</v>
      </c>
      <c r="X396" s="135">
        <f>N394+L396-N396</f>
        <v>11.23</v>
      </c>
      <c r="Y396" s="91"/>
      <c r="Z396" s="92">
        <v>1.0</v>
      </c>
      <c r="AA396" s="92">
        <v>1.0</v>
      </c>
      <c r="AB396" s="92">
        <v>2.0</v>
      </c>
      <c r="AC396" s="93">
        <v>2.0</v>
      </c>
      <c r="AD396" s="88" t="s">
        <v>350</v>
      </c>
    </row>
    <row r="397" ht="15.75" customHeight="1">
      <c r="A397" s="4" t="s">
        <v>64</v>
      </c>
      <c r="B397" s="29">
        <v>45124.0</v>
      </c>
      <c r="C397" s="3">
        <v>0.625</v>
      </c>
      <c r="D397" s="74">
        <v>0.75</v>
      </c>
      <c r="E397" s="75">
        <v>32.8</v>
      </c>
      <c r="F397" s="76"/>
      <c r="G397" s="76">
        <v>32.6</v>
      </c>
      <c r="H397" s="76">
        <v>31.0</v>
      </c>
      <c r="I397" s="76"/>
      <c r="J397" s="76" t="s">
        <v>74</v>
      </c>
      <c r="K397" s="76"/>
      <c r="L397" s="76"/>
      <c r="M397" s="76"/>
      <c r="N397" s="76"/>
      <c r="O397" s="76"/>
      <c r="P397" s="77"/>
      <c r="Q397" s="78"/>
      <c r="R397" s="79"/>
      <c r="S397" s="79"/>
      <c r="T397" s="134">
        <f t="shared" si="116"/>
        <v>44.9212759</v>
      </c>
      <c r="U397" s="103">
        <f t="shared" si="117"/>
        <v>43.6412759</v>
      </c>
      <c r="V397" s="134">
        <f t="shared" si="118"/>
        <v>49.17856797</v>
      </c>
      <c r="W397" s="134">
        <f t="shared" si="115"/>
        <v>88.74043654</v>
      </c>
      <c r="X397" s="80"/>
      <c r="Y397" s="81"/>
      <c r="Z397" s="82">
        <v>1.0</v>
      </c>
      <c r="AA397" s="82">
        <v>1.0</v>
      </c>
      <c r="AB397" s="82">
        <v>2.0</v>
      </c>
      <c r="AC397" s="83">
        <v>2.0</v>
      </c>
      <c r="AD397" s="78" t="s">
        <v>350</v>
      </c>
    </row>
    <row r="398" ht="15.75" customHeight="1">
      <c r="A398" s="8" t="s">
        <v>68</v>
      </c>
      <c r="B398" s="9">
        <v>45125.0</v>
      </c>
      <c r="C398" s="10">
        <v>0.375</v>
      </c>
      <c r="D398" s="84">
        <v>0.5</v>
      </c>
      <c r="E398" s="85">
        <v>33.4</v>
      </c>
      <c r="F398" s="86">
        <v>23.2</v>
      </c>
      <c r="G398" s="86">
        <v>28.2</v>
      </c>
      <c r="H398" s="86">
        <v>27.2</v>
      </c>
      <c r="I398" s="86"/>
      <c r="J398" s="86" t="s">
        <v>61</v>
      </c>
      <c r="K398" s="86"/>
      <c r="L398" s="86">
        <v>0.0</v>
      </c>
      <c r="M398" s="86"/>
      <c r="N398" s="86">
        <v>73.2</v>
      </c>
      <c r="O398" s="86"/>
      <c r="P398" s="87"/>
      <c r="Q398" s="133">
        <f>E400</f>
        <v>33.4</v>
      </c>
      <c r="R398" s="134">
        <f>F398</f>
        <v>23.2</v>
      </c>
      <c r="S398" s="22">
        <f>(Q398+R398)/2</f>
        <v>28.3</v>
      </c>
      <c r="T398" s="134">
        <f t="shared" si="116"/>
        <v>36.07043238</v>
      </c>
      <c r="U398" s="103">
        <f t="shared" si="117"/>
        <v>35.27043238</v>
      </c>
      <c r="V398" s="134">
        <f t="shared" si="118"/>
        <v>38.23798312</v>
      </c>
      <c r="W398" s="134">
        <f t="shared" si="115"/>
        <v>92.23925925</v>
      </c>
      <c r="X398" s="135">
        <f>N396+L398-N398</f>
        <v>4.8</v>
      </c>
      <c r="Y398" s="91"/>
      <c r="Z398" s="92">
        <v>1.0</v>
      </c>
      <c r="AA398" s="92">
        <v>1.0</v>
      </c>
      <c r="AB398" s="92">
        <v>1.0</v>
      </c>
      <c r="AC398" s="93">
        <v>2.0</v>
      </c>
      <c r="AD398" s="88" t="s">
        <v>316</v>
      </c>
    </row>
    <row r="399" ht="15.75" customHeight="1">
      <c r="A399" s="4" t="s">
        <v>68</v>
      </c>
      <c r="B399" s="29">
        <v>45125.0</v>
      </c>
      <c r="C399" s="3">
        <v>0.625</v>
      </c>
      <c r="D399" s="74">
        <v>0.75</v>
      </c>
      <c r="E399" s="75">
        <v>33.6</v>
      </c>
      <c r="F399" s="76"/>
      <c r="G399" s="76">
        <v>32.4</v>
      </c>
      <c r="H399" s="76">
        <v>28.8</v>
      </c>
      <c r="I399" s="76"/>
      <c r="J399" s="76" t="s">
        <v>81</v>
      </c>
      <c r="K399" s="76"/>
      <c r="L399" s="76"/>
      <c r="M399" s="76"/>
      <c r="N399" s="76"/>
      <c r="O399" s="76"/>
      <c r="P399" s="77"/>
      <c r="Q399" s="78"/>
      <c r="R399" s="79"/>
      <c r="S399" s="79"/>
      <c r="T399" s="134">
        <f t="shared" si="116"/>
        <v>39.59220806</v>
      </c>
      <c r="U399" s="103">
        <f t="shared" si="117"/>
        <v>36.71220806</v>
      </c>
      <c r="V399" s="134">
        <f t="shared" si="118"/>
        <v>48.62794535</v>
      </c>
      <c r="W399" s="134">
        <f t="shared" si="115"/>
        <v>75.49611195</v>
      </c>
      <c r="X399" s="80"/>
      <c r="Y399" s="81"/>
      <c r="Z399" s="82">
        <v>1.0</v>
      </c>
      <c r="AA399" s="82">
        <v>1.0</v>
      </c>
      <c r="AB399" s="82">
        <v>3.0</v>
      </c>
      <c r="AC399" s="83">
        <v>2.0</v>
      </c>
      <c r="AD399" s="78" t="s">
        <v>316</v>
      </c>
    </row>
    <row r="400" ht="15.75" customHeight="1">
      <c r="A400" s="8" t="s">
        <v>38</v>
      </c>
      <c r="B400" s="9">
        <v>45126.0</v>
      </c>
      <c r="C400" s="10">
        <v>0.375</v>
      </c>
      <c r="D400" s="84">
        <v>0.5</v>
      </c>
      <c r="E400" s="85">
        <v>33.4</v>
      </c>
      <c r="F400" s="86">
        <v>23.2</v>
      </c>
      <c r="G400" s="86">
        <v>29.0</v>
      </c>
      <c r="H400" s="86">
        <v>26.8</v>
      </c>
      <c r="I400" s="86"/>
      <c r="J400" s="86" t="s">
        <v>81</v>
      </c>
      <c r="K400" s="86"/>
      <c r="L400" s="86">
        <v>0.0</v>
      </c>
      <c r="M400" s="86"/>
      <c r="N400" s="86">
        <v>65.8</v>
      </c>
      <c r="O400" s="86"/>
      <c r="P400" s="87"/>
      <c r="Q400" s="133">
        <f>E402</f>
        <v>34.2</v>
      </c>
      <c r="R400" s="134">
        <f>F400</f>
        <v>23.2</v>
      </c>
      <c r="S400" s="22">
        <f>(Q400+R400)/2</f>
        <v>28.7</v>
      </c>
      <c r="T400" s="134">
        <f t="shared" si="116"/>
        <v>35.23385461</v>
      </c>
      <c r="U400" s="103">
        <f t="shared" si="117"/>
        <v>33.47385461</v>
      </c>
      <c r="V400" s="134">
        <f t="shared" si="118"/>
        <v>40.05279577</v>
      </c>
      <c r="W400" s="134">
        <f t="shared" si="115"/>
        <v>83.57432724</v>
      </c>
      <c r="X400" s="135">
        <f>N398+L400-N400</f>
        <v>7.4</v>
      </c>
      <c r="Y400" s="91"/>
      <c r="Z400" s="92">
        <v>1.0</v>
      </c>
      <c r="AA400" s="92">
        <v>1.0</v>
      </c>
      <c r="AB400" s="92">
        <v>3.0</v>
      </c>
      <c r="AC400" s="93">
        <v>1.0</v>
      </c>
      <c r="AD400" s="88" t="s">
        <v>320</v>
      </c>
    </row>
    <row r="401" ht="15.75" customHeight="1">
      <c r="A401" s="4" t="s">
        <v>38</v>
      </c>
      <c r="B401" s="29">
        <v>45126.0</v>
      </c>
      <c r="C401" s="3">
        <v>0.625</v>
      </c>
      <c r="D401" s="74">
        <v>0.75</v>
      </c>
      <c r="E401" s="75">
        <v>32.4</v>
      </c>
      <c r="F401" s="76"/>
      <c r="G401" s="76">
        <v>32.0</v>
      </c>
      <c r="H401" s="76">
        <v>27.0</v>
      </c>
      <c r="I401" s="76"/>
      <c r="J401" s="76" t="s">
        <v>81</v>
      </c>
      <c r="K401" s="76"/>
      <c r="L401" s="76"/>
      <c r="M401" s="76"/>
      <c r="N401" s="76"/>
      <c r="O401" s="76"/>
      <c r="P401" s="77"/>
      <c r="Q401" s="78"/>
      <c r="R401" s="79"/>
      <c r="S401" s="79"/>
      <c r="T401" s="134">
        <f t="shared" si="116"/>
        <v>35.65000614</v>
      </c>
      <c r="U401" s="103">
        <f t="shared" si="117"/>
        <v>31.65000614</v>
      </c>
      <c r="V401" s="134">
        <f t="shared" si="118"/>
        <v>47.54274065</v>
      </c>
      <c r="W401" s="134">
        <f t="shared" si="115"/>
        <v>66.57169045</v>
      </c>
      <c r="X401" s="80"/>
      <c r="Y401" s="81"/>
      <c r="Z401" s="82">
        <v>1.0</v>
      </c>
      <c r="AA401" s="82">
        <v>1.0</v>
      </c>
      <c r="AB401" s="82">
        <v>3.0</v>
      </c>
      <c r="AC401" s="83">
        <v>2.0</v>
      </c>
      <c r="AD401" s="78" t="s">
        <v>322</v>
      </c>
    </row>
    <row r="402" ht="15.75" customHeight="1">
      <c r="A402" s="8" t="s">
        <v>48</v>
      </c>
      <c r="B402" s="9">
        <v>45127.0</v>
      </c>
      <c r="C402" s="10">
        <v>0.375</v>
      </c>
      <c r="D402" s="84">
        <v>0.5</v>
      </c>
      <c r="E402" s="85">
        <v>34.2</v>
      </c>
      <c r="F402" s="86">
        <v>22.6</v>
      </c>
      <c r="G402" s="86">
        <v>28.6</v>
      </c>
      <c r="H402" s="86">
        <v>25.8</v>
      </c>
      <c r="I402" s="86"/>
      <c r="J402" s="86" t="s">
        <v>81</v>
      </c>
      <c r="K402" s="86"/>
      <c r="L402" s="86">
        <v>7.25</v>
      </c>
      <c r="M402" s="86"/>
      <c r="N402" s="86">
        <v>68.92</v>
      </c>
      <c r="O402" s="86"/>
      <c r="P402" s="87"/>
      <c r="Q402" s="133">
        <f>E404</f>
        <v>33.2</v>
      </c>
      <c r="R402" s="134">
        <f>F402</f>
        <v>22.6</v>
      </c>
      <c r="S402" s="22">
        <f>(Q402+R402)/2</f>
        <v>27.9</v>
      </c>
      <c r="T402" s="134">
        <f t="shared" si="116"/>
        <v>33.21594473</v>
      </c>
      <c r="U402" s="103">
        <f t="shared" si="117"/>
        <v>30.97594473</v>
      </c>
      <c r="V402" s="134">
        <f t="shared" si="118"/>
        <v>39.13623594</v>
      </c>
      <c r="W402" s="134">
        <f t="shared" si="115"/>
        <v>79.14901367</v>
      </c>
      <c r="X402" s="135">
        <f>N400+L402-N402</f>
        <v>4.13</v>
      </c>
      <c r="Y402" s="91"/>
      <c r="Z402" s="92">
        <v>1.0</v>
      </c>
      <c r="AA402" s="92">
        <v>1.0</v>
      </c>
      <c r="AB402" s="92">
        <v>3.0</v>
      </c>
      <c r="AC402" s="93">
        <v>1.0</v>
      </c>
      <c r="AD402" s="88" t="s">
        <v>313</v>
      </c>
    </row>
    <row r="403" ht="15.75" customHeight="1">
      <c r="A403" s="4" t="s">
        <v>48</v>
      </c>
      <c r="B403" s="29">
        <v>45127.0</v>
      </c>
      <c r="C403" s="3">
        <v>0.625</v>
      </c>
      <c r="D403" s="74">
        <v>0.75</v>
      </c>
      <c r="E403" s="75">
        <v>33.2</v>
      </c>
      <c r="F403" s="76"/>
      <c r="G403" s="76">
        <v>32.8</v>
      </c>
      <c r="H403" s="76">
        <v>28.0</v>
      </c>
      <c r="I403" s="76"/>
      <c r="J403" s="76" t="s">
        <v>81</v>
      </c>
      <c r="K403" s="76"/>
      <c r="L403" s="76"/>
      <c r="M403" s="76"/>
      <c r="N403" s="76"/>
      <c r="O403" s="76"/>
      <c r="P403" s="77"/>
      <c r="Q403" s="78"/>
      <c r="R403" s="79"/>
      <c r="S403" s="79"/>
      <c r="T403" s="134">
        <f t="shared" si="116"/>
        <v>37.79562539</v>
      </c>
      <c r="U403" s="103">
        <f t="shared" si="117"/>
        <v>33.95562539</v>
      </c>
      <c r="V403" s="134">
        <f t="shared" si="118"/>
        <v>49.73459608</v>
      </c>
      <c r="W403" s="134">
        <f t="shared" si="115"/>
        <v>68.27365269</v>
      </c>
      <c r="X403" s="80"/>
      <c r="Y403" s="81"/>
      <c r="Z403" s="82">
        <v>1.0</v>
      </c>
      <c r="AA403" s="82">
        <v>1.0</v>
      </c>
      <c r="AB403" s="82">
        <v>2.0</v>
      </c>
      <c r="AC403" s="83">
        <v>1.0</v>
      </c>
      <c r="AD403" s="78" t="s">
        <v>353</v>
      </c>
    </row>
    <row r="404" ht="15.75" customHeight="1">
      <c r="A404" s="8" t="s">
        <v>53</v>
      </c>
      <c r="B404" s="9">
        <v>45128.0</v>
      </c>
      <c r="C404" s="10">
        <v>0.375</v>
      </c>
      <c r="D404" s="84">
        <v>0.5</v>
      </c>
      <c r="E404" s="85">
        <v>33.2</v>
      </c>
      <c r="F404" s="86">
        <v>22.2</v>
      </c>
      <c r="G404" s="86">
        <v>28.8</v>
      </c>
      <c r="H404" s="86">
        <v>26.6</v>
      </c>
      <c r="I404" s="86"/>
      <c r="J404" s="86" t="s">
        <v>81</v>
      </c>
      <c r="K404" s="86"/>
      <c r="L404" s="86">
        <v>0.0</v>
      </c>
      <c r="M404" s="86"/>
      <c r="N404" s="86">
        <v>67.9</v>
      </c>
      <c r="O404" s="86"/>
      <c r="P404" s="87"/>
      <c r="Q404" s="133">
        <f>E406</f>
        <v>32.8</v>
      </c>
      <c r="R404" s="134">
        <f>F404</f>
        <v>22.2</v>
      </c>
      <c r="S404" s="22">
        <f>(Q404+R404)/2</f>
        <v>27.5</v>
      </c>
      <c r="T404" s="134">
        <f t="shared" si="116"/>
        <v>34.82194116</v>
      </c>
      <c r="U404" s="103">
        <f t="shared" si="117"/>
        <v>33.06194116</v>
      </c>
      <c r="V404" s="134">
        <f t="shared" si="118"/>
        <v>39.59220806</v>
      </c>
      <c r="W404" s="134">
        <f t="shared" si="115"/>
        <v>83.5061816</v>
      </c>
      <c r="X404" s="135">
        <f>N402+L404-N404</f>
        <v>1.02</v>
      </c>
      <c r="Y404" s="91"/>
      <c r="Z404" s="92">
        <v>1.0</v>
      </c>
      <c r="AA404" s="92">
        <v>1.0</v>
      </c>
      <c r="AB404" s="92">
        <v>3.0</v>
      </c>
      <c r="AC404" s="93">
        <v>1.0</v>
      </c>
      <c r="AD404" s="88" t="s">
        <v>313</v>
      </c>
    </row>
    <row r="405" ht="15.75" customHeight="1">
      <c r="A405" s="4" t="s">
        <v>53</v>
      </c>
      <c r="B405" s="29">
        <v>45128.0</v>
      </c>
      <c r="C405" s="3">
        <v>0.625</v>
      </c>
      <c r="D405" s="74">
        <v>0.75</v>
      </c>
      <c r="E405" s="75">
        <v>32.8</v>
      </c>
      <c r="F405" s="76"/>
      <c r="G405" s="76">
        <v>32.4</v>
      </c>
      <c r="H405" s="76">
        <v>25.4</v>
      </c>
      <c r="I405" s="76"/>
      <c r="J405" s="76" t="s">
        <v>81</v>
      </c>
      <c r="K405" s="76"/>
      <c r="L405" s="76"/>
      <c r="M405" s="76"/>
      <c r="N405" s="76"/>
      <c r="O405" s="76"/>
      <c r="P405" s="77"/>
      <c r="Q405" s="78"/>
      <c r="R405" s="79"/>
      <c r="S405" s="79"/>
      <c r="T405" s="134">
        <f t="shared" si="116"/>
        <v>32.43744129</v>
      </c>
      <c r="U405" s="103">
        <f t="shared" si="117"/>
        <v>26.83744129</v>
      </c>
      <c r="V405" s="134">
        <f t="shared" si="118"/>
        <v>48.62794535</v>
      </c>
      <c r="W405" s="134">
        <f t="shared" si="115"/>
        <v>55.18933834</v>
      </c>
      <c r="X405" s="80"/>
      <c r="Y405" s="81"/>
      <c r="Z405" s="82">
        <v>1.0</v>
      </c>
      <c r="AA405" s="82">
        <v>1.0</v>
      </c>
      <c r="AB405" s="82">
        <v>2.0</v>
      </c>
      <c r="AC405" s="83">
        <v>1.0</v>
      </c>
      <c r="AD405" s="78" t="s">
        <v>353</v>
      </c>
    </row>
    <row r="406" ht="15.75" customHeight="1">
      <c r="A406" s="8" t="s">
        <v>58</v>
      </c>
      <c r="B406" s="9">
        <v>45129.0</v>
      </c>
      <c r="C406" s="10">
        <v>0.375</v>
      </c>
      <c r="D406" s="84">
        <v>0.5</v>
      </c>
      <c r="E406" s="85">
        <v>32.8</v>
      </c>
      <c r="F406" s="86">
        <v>22.0</v>
      </c>
      <c r="G406" s="86">
        <v>28.4</v>
      </c>
      <c r="H406" s="86">
        <v>25.4</v>
      </c>
      <c r="I406" s="86"/>
      <c r="J406" s="86" t="s">
        <v>81</v>
      </c>
      <c r="K406" s="86"/>
      <c r="L406" s="86"/>
      <c r="M406" s="86"/>
      <c r="N406" s="86">
        <v>62.6</v>
      </c>
      <c r="O406" s="86"/>
      <c r="P406" s="87"/>
      <c r="Q406" s="102"/>
      <c r="R406" s="103">
        <f>F406</f>
        <v>22</v>
      </c>
      <c r="S406" s="103"/>
      <c r="T406" s="134">
        <f t="shared" si="116"/>
        <v>32.43744129</v>
      </c>
      <c r="U406" s="103">
        <f t="shared" si="117"/>
        <v>30.03744129</v>
      </c>
      <c r="V406" s="134">
        <f t="shared" si="118"/>
        <v>38.68484051</v>
      </c>
      <c r="W406" s="134">
        <f t="shared" si="115"/>
        <v>77.64654293</v>
      </c>
      <c r="X406" s="135">
        <f>N404+L406-N406</f>
        <v>5.3</v>
      </c>
      <c r="Y406" s="91"/>
      <c r="Z406" s="92">
        <v>1.0</v>
      </c>
      <c r="AA406" s="92">
        <v>1.0</v>
      </c>
      <c r="AB406" s="92">
        <v>3.0</v>
      </c>
      <c r="AC406" s="93">
        <v>1.0</v>
      </c>
      <c r="AD406" s="88" t="s">
        <v>316</v>
      </c>
    </row>
    <row r="407" ht="15.75" customHeight="1">
      <c r="A407" s="4" t="s">
        <v>58</v>
      </c>
      <c r="B407" s="29">
        <v>45129.0</v>
      </c>
      <c r="C407" s="3">
        <v>0.625</v>
      </c>
      <c r="D407" s="74">
        <v>0.75</v>
      </c>
      <c r="E407" s="75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7"/>
      <c r="Q407" s="78"/>
      <c r="R407" s="79"/>
      <c r="S407" s="79"/>
      <c r="T407" s="145"/>
      <c r="U407" s="103"/>
      <c r="V407" s="145"/>
      <c r="W407" s="145" t="str">
        <f t="shared" si="115"/>
        <v/>
      </c>
      <c r="X407" s="80"/>
      <c r="Y407" s="81"/>
      <c r="Z407" s="82"/>
      <c r="AA407" s="82"/>
      <c r="AB407" s="82"/>
      <c r="AC407" s="83"/>
      <c r="AD407" s="78"/>
    </row>
    <row r="408" ht="15.75" customHeight="1">
      <c r="A408" s="8" t="s">
        <v>60</v>
      </c>
      <c r="B408" s="9">
        <v>45130.0</v>
      </c>
      <c r="C408" s="10">
        <v>0.375</v>
      </c>
      <c r="D408" s="84">
        <v>0.5</v>
      </c>
      <c r="E408" s="85">
        <v>32.8</v>
      </c>
      <c r="F408" s="86"/>
      <c r="G408" s="86">
        <v>28.4</v>
      </c>
      <c r="H408" s="86">
        <v>26.8</v>
      </c>
      <c r="I408" s="86"/>
      <c r="J408" s="86" t="s">
        <v>81</v>
      </c>
      <c r="K408" s="86"/>
      <c r="L408" s="86">
        <v>10.5</v>
      </c>
      <c r="M408" s="86"/>
      <c r="N408" s="86">
        <v>58.6</v>
      </c>
      <c r="O408" s="86"/>
      <c r="P408" s="87"/>
      <c r="Q408" s="133">
        <f>E410</f>
        <v>33.4</v>
      </c>
      <c r="R408" s="134" t="str">
        <f>F408</f>
        <v/>
      </c>
      <c r="S408" s="22">
        <f>(Q408+R408)/2</f>
        <v>16.7</v>
      </c>
      <c r="T408" s="134">
        <f>IF(H408="","",6.1078*(10^(((7.5*H408)/(237.3+H408)))))</f>
        <v>35.23385461</v>
      </c>
      <c r="U408" s="103">
        <f>IF(T408="","",T408-(0.8*(G408-H408)))</f>
        <v>33.95385461</v>
      </c>
      <c r="V408" s="134">
        <f>IF(G408="","",6.1078*(10^(((7.5*G408)/(237.3+G408)))))</f>
        <v>38.68484051</v>
      </c>
      <c r="W408" s="134">
        <f t="shared" si="115"/>
        <v>87.77043969</v>
      </c>
      <c r="X408" s="135">
        <f>N406+L408-N408</f>
        <v>14.5</v>
      </c>
      <c r="Y408" s="91"/>
      <c r="Z408" s="92">
        <v>1.0</v>
      </c>
      <c r="AA408" s="92">
        <v>1.0</v>
      </c>
      <c r="AB408" s="92">
        <v>3.0</v>
      </c>
      <c r="AC408" s="93">
        <v>1.0</v>
      </c>
      <c r="AD408" s="88" t="s">
        <v>320</v>
      </c>
    </row>
    <row r="409" ht="15.75" customHeight="1">
      <c r="A409" s="4" t="s">
        <v>60</v>
      </c>
      <c r="B409" s="29">
        <v>45130.0</v>
      </c>
      <c r="C409" s="3">
        <v>0.625</v>
      </c>
      <c r="D409" s="74">
        <v>0.75</v>
      </c>
      <c r="E409" s="75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7"/>
      <c r="Q409" s="78"/>
      <c r="R409" s="79"/>
      <c r="S409" s="79"/>
      <c r="T409" s="79"/>
      <c r="U409" s="103"/>
      <c r="V409" s="79"/>
      <c r="W409" s="79"/>
      <c r="X409" s="80"/>
      <c r="Y409" s="81"/>
      <c r="Z409" s="82"/>
      <c r="AA409" s="82"/>
      <c r="AB409" s="82"/>
      <c r="AC409" s="83"/>
      <c r="AD409" s="78"/>
    </row>
    <row r="410" ht="15.75" customHeight="1">
      <c r="A410" s="8" t="s">
        <v>64</v>
      </c>
      <c r="B410" s="9">
        <v>45131.0</v>
      </c>
      <c r="C410" s="10">
        <v>0.375</v>
      </c>
      <c r="D410" s="84">
        <v>0.5</v>
      </c>
      <c r="E410" s="85">
        <v>33.4</v>
      </c>
      <c r="F410" s="86"/>
      <c r="G410" s="86">
        <v>29.4</v>
      </c>
      <c r="H410" s="86">
        <v>22.0</v>
      </c>
      <c r="I410" s="86"/>
      <c r="J410" s="86" t="s">
        <v>81</v>
      </c>
      <c r="K410" s="86"/>
      <c r="L410" s="86">
        <v>0.0</v>
      </c>
      <c r="M410" s="86"/>
      <c r="N410" s="86">
        <v>53.64</v>
      </c>
      <c r="O410" s="86">
        <v>78.04</v>
      </c>
      <c r="P410" s="87"/>
      <c r="Q410" s="133">
        <f>E412</f>
        <v>33.6</v>
      </c>
      <c r="R410" s="134" t="str">
        <f>F410</f>
        <v/>
      </c>
      <c r="S410" s="22">
        <f>(Q410+R410)/2</f>
        <v>16.8</v>
      </c>
      <c r="T410" s="134">
        <f t="shared" ref="T410:T416" si="119">IF(H410="","",6.1078*(10^(((7.5*H410)/(237.3+H410)))))</f>
        <v>26.43707387</v>
      </c>
      <c r="U410" s="103">
        <f t="shared" ref="U410:U416" si="120">IF(T410="","",T410-(0.8*(G410-H410)))</f>
        <v>20.51707387</v>
      </c>
      <c r="V410" s="134">
        <f t="shared" ref="V410:V416" si="121">IF(G410="","",6.1078*(10^(((7.5*G410)/(237.3+G410)))))</f>
        <v>40.98797486</v>
      </c>
      <c r="W410" s="134">
        <f t="shared" ref="W410:W450" si="122">IF(V410="","",(U410/V410)*100)</f>
        <v>50.05632491</v>
      </c>
      <c r="X410" s="135">
        <f>N408+L410-N410</f>
        <v>4.96</v>
      </c>
      <c r="Y410" s="91"/>
      <c r="Z410" s="92">
        <v>1.0</v>
      </c>
      <c r="AA410" s="92">
        <v>1.0</v>
      </c>
      <c r="AB410" s="92">
        <v>1.0</v>
      </c>
      <c r="AC410" s="93">
        <v>2.0</v>
      </c>
      <c r="AD410" s="88" t="s">
        <v>337</v>
      </c>
    </row>
    <row r="411" ht="15.75" customHeight="1">
      <c r="A411" s="4" t="s">
        <v>64</v>
      </c>
      <c r="B411" s="29">
        <v>45131.0</v>
      </c>
      <c r="C411" s="3">
        <v>0.625</v>
      </c>
      <c r="D411" s="74">
        <v>0.75</v>
      </c>
      <c r="E411" s="75">
        <v>33.2</v>
      </c>
      <c r="F411" s="76"/>
      <c r="G411" s="76">
        <v>33.0</v>
      </c>
      <c r="H411" s="76">
        <v>27.3</v>
      </c>
      <c r="I411" s="76"/>
      <c r="J411" s="76" t="s">
        <v>81</v>
      </c>
      <c r="K411" s="76"/>
      <c r="L411" s="76"/>
      <c r="M411" s="76"/>
      <c r="N411" s="76"/>
      <c r="O411" s="76"/>
      <c r="P411" s="77"/>
      <c r="Q411" s="78"/>
      <c r="R411" s="79"/>
      <c r="S411" s="79"/>
      <c r="T411" s="134">
        <f t="shared" si="119"/>
        <v>36.28226002</v>
      </c>
      <c r="U411" s="103">
        <f t="shared" si="120"/>
        <v>31.72226002</v>
      </c>
      <c r="V411" s="134">
        <f t="shared" si="121"/>
        <v>50.29607399</v>
      </c>
      <c r="W411" s="134">
        <f t="shared" si="122"/>
        <v>63.07104612</v>
      </c>
      <c r="X411" s="80"/>
      <c r="Y411" s="81"/>
      <c r="Z411" s="82">
        <v>1.0</v>
      </c>
      <c r="AA411" s="82">
        <v>1.0</v>
      </c>
      <c r="AB411" s="82">
        <v>1.0</v>
      </c>
      <c r="AC411" s="83">
        <v>2.0</v>
      </c>
      <c r="AD411" s="78" t="s">
        <v>337</v>
      </c>
    </row>
    <row r="412" ht="15.75" customHeight="1">
      <c r="A412" s="8" t="s">
        <v>68</v>
      </c>
      <c r="B412" s="9">
        <v>45132.0</v>
      </c>
      <c r="C412" s="10">
        <v>0.375</v>
      </c>
      <c r="D412" s="84">
        <v>0.5</v>
      </c>
      <c r="E412" s="85">
        <v>33.6</v>
      </c>
      <c r="F412" s="86"/>
      <c r="G412" s="92">
        <v>29.6</v>
      </c>
      <c r="H412" s="86">
        <v>28.2</v>
      </c>
      <c r="I412" s="86"/>
      <c r="J412" s="86" t="s">
        <v>61</v>
      </c>
      <c r="K412" s="86"/>
      <c r="L412" s="86">
        <v>0.0</v>
      </c>
      <c r="M412" s="86"/>
      <c r="N412" s="86">
        <v>70.1</v>
      </c>
      <c r="O412" s="86"/>
      <c r="P412" s="87"/>
      <c r="Q412" s="133">
        <f>E414</f>
        <v>35.4</v>
      </c>
      <c r="R412" s="134" t="str">
        <f>F412</f>
        <v/>
      </c>
      <c r="S412" s="22">
        <f>(Q412+R412)/2</f>
        <v>17.7</v>
      </c>
      <c r="T412" s="134">
        <f t="shared" si="119"/>
        <v>38.23798312</v>
      </c>
      <c r="U412" s="103">
        <f t="shared" si="120"/>
        <v>37.11798312</v>
      </c>
      <c r="V412" s="134">
        <f t="shared" si="121"/>
        <v>41.46264535</v>
      </c>
      <c r="W412" s="134">
        <f t="shared" si="122"/>
        <v>89.52150256</v>
      </c>
      <c r="X412" s="135">
        <f>O410+L412-N412</f>
        <v>7.94</v>
      </c>
      <c r="Y412" s="91"/>
      <c r="Z412" s="92">
        <v>1.0</v>
      </c>
      <c r="AA412" s="92">
        <v>1.0</v>
      </c>
      <c r="AB412" s="92">
        <v>3.0</v>
      </c>
      <c r="AC412" s="93">
        <v>1.0</v>
      </c>
      <c r="AD412" s="88" t="s">
        <v>320</v>
      </c>
    </row>
    <row r="413" ht="15.75" customHeight="1">
      <c r="A413" s="4" t="s">
        <v>68</v>
      </c>
      <c r="B413" s="29">
        <v>45132.0</v>
      </c>
      <c r="C413" s="3">
        <v>0.625</v>
      </c>
      <c r="D413" s="74">
        <v>0.75</v>
      </c>
      <c r="E413" s="75">
        <v>33.4</v>
      </c>
      <c r="F413" s="76"/>
      <c r="G413" s="76">
        <v>34.0</v>
      </c>
      <c r="H413" s="76">
        <v>29.2</v>
      </c>
      <c r="I413" s="76"/>
      <c r="J413" s="76" t="s">
        <v>81</v>
      </c>
      <c r="K413" s="76"/>
      <c r="L413" s="76"/>
      <c r="M413" s="76"/>
      <c r="N413" s="76"/>
      <c r="O413" s="76"/>
      <c r="P413" s="77"/>
      <c r="Q413" s="78"/>
      <c r="R413" s="79"/>
      <c r="S413" s="79"/>
      <c r="T413" s="134">
        <f t="shared" si="119"/>
        <v>40.51803823</v>
      </c>
      <c r="U413" s="103">
        <f t="shared" si="120"/>
        <v>36.67803823</v>
      </c>
      <c r="V413" s="134">
        <f t="shared" si="121"/>
        <v>53.18678224</v>
      </c>
      <c r="W413" s="134">
        <f t="shared" si="122"/>
        <v>68.96081449</v>
      </c>
      <c r="X413" s="80"/>
      <c r="Y413" s="81"/>
      <c r="Z413" s="82">
        <v>1.0</v>
      </c>
      <c r="AA413" s="82">
        <v>1.0</v>
      </c>
      <c r="AB413" s="82">
        <v>1.0</v>
      </c>
      <c r="AC413" s="83">
        <v>3.0</v>
      </c>
      <c r="AD413" s="78" t="s">
        <v>316</v>
      </c>
    </row>
    <row r="414" ht="15.75" customHeight="1">
      <c r="A414" s="8" t="s">
        <v>38</v>
      </c>
      <c r="B414" s="9">
        <v>45133.0</v>
      </c>
      <c r="C414" s="10">
        <v>0.375</v>
      </c>
      <c r="D414" s="84">
        <v>0.5</v>
      </c>
      <c r="E414" s="85">
        <v>35.4</v>
      </c>
      <c r="F414" s="86"/>
      <c r="G414" s="86">
        <v>28.6</v>
      </c>
      <c r="H414" s="86">
        <v>26.6</v>
      </c>
      <c r="I414" s="86"/>
      <c r="J414" s="86" t="s">
        <v>81</v>
      </c>
      <c r="K414" s="86"/>
      <c r="L414" s="86">
        <v>0.0</v>
      </c>
      <c r="M414" s="86"/>
      <c r="N414" s="86">
        <v>65.08</v>
      </c>
      <c r="O414" s="86"/>
      <c r="P414" s="87"/>
      <c r="Q414" s="133">
        <f>E416</f>
        <v>34.8</v>
      </c>
      <c r="R414" s="134" t="str">
        <f>F414</f>
        <v/>
      </c>
      <c r="S414" s="22">
        <f>(Q414+R414)/2</f>
        <v>17.4</v>
      </c>
      <c r="T414" s="134">
        <f t="shared" si="119"/>
        <v>34.82194116</v>
      </c>
      <c r="U414" s="103">
        <f t="shared" si="120"/>
        <v>33.22194116</v>
      </c>
      <c r="V414" s="134">
        <f t="shared" si="121"/>
        <v>39.13623594</v>
      </c>
      <c r="W414" s="134">
        <f t="shared" si="122"/>
        <v>84.88793152</v>
      </c>
      <c r="X414" s="135">
        <f>N412+L414-N414</f>
        <v>5.02</v>
      </c>
      <c r="Y414" s="91"/>
      <c r="Z414" s="92">
        <v>1.0</v>
      </c>
      <c r="AA414" s="92">
        <v>1.0</v>
      </c>
      <c r="AB414" s="92">
        <v>1.0</v>
      </c>
      <c r="AC414" s="93">
        <v>1.0</v>
      </c>
      <c r="AD414" s="88" t="s">
        <v>289</v>
      </c>
    </row>
    <row r="415" ht="15.75" customHeight="1">
      <c r="A415" s="4" t="s">
        <v>38</v>
      </c>
      <c r="B415" s="29">
        <v>45133.0</v>
      </c>
      <c r="C415" s="3">
        <v>0.625</v>
      </c>
      <c r="D415" s="74">
        <v>0.75</v>
      </c>
      <c r="E415" s="75">
        <v>33.4</v>
      </c>
      <c r="F415" s="76"/>
      <c r="G415" s="76">
        <v>33.2</v>
      </c>
      <c r="H415" s="76">
        <v>29.2</v>
      </c>
      <c r="I415" s="76"/>
      <c r="J415" s="76" t="s">
        <v>78</v>
      </c>
      <c r="K415" s="76"/>
      <c r="L415" s="76"/>
      <c r="M415" s="76"/>
      <c r="N415" s="76"/>
      <c r="O415" s="76"/>
      <c r="P415" s="77"/>
      <c r="Q415" s="78"/>
      <c r="R415" s="79"/>
      <c r="S415" s="79"/>
      <c r="T415" s="134">
        <f t="shared" si="119"/>
        <v>40.51803823</v>
      </c>
      <c r="U415" s="103">
        <f t="shared" si="120"/>
        <v>37.31803823</v>
      </c>
      <c r="V415" s="134">
        <f t="shared" si="121"/>
        <v>50.86304633</v>
      </c>
      <c r="W415" s="134">
        <f t="shared" si="122"/>
        <v>73.36964835</v>
      </c>
      <c r="X415" s="80"/>
      <c r="Y415" s="81"/>
      <c r="Z415" s="82">
        <v>1.0</v>
      </c>
      <c r="AA415" s="82">
        <v>1.0</v>
      </c>
      <c r="AB415" s="82">
        <v>1.0</v>
      </c>
      <c r="AC415" s="83">
        <v>3.0</v>
      </c>
      <c r="AD415" s="78" t="s">
        <v>322</v>
      </c>
    </row>
    <row r="416" ht="15.75" customHeight="1">
      <c r="A416" s="8" t="s">
        <v>48</v>
      </c>
      <c r="B416" s="9">
        <v>45134.0</v>
      </c>
      <c r="C416" s="10">
        <v>0.375</v>
      </c>
      <c r="D416" s="84">
        <v>0.5</v>
      </c>
      <c r="E416" s="85">
        <v>34.8</v>
      </c>
      <c r="F416" s="86"/>
      <c r="G416" s="86">
        <v>29.0</v>
      </c>
      <c r="H416" s="86">
        <v>26.6</v>
      </c>
      <c r="I416" s="86"/>
      <c r="J416" s="86" t="s">
        <v>81</v>
      </c>
      <c r="K416" s="86"/>
      <c r="L416" s="86">
        <v>0.0</v>
      </c>
      <c r="M416" s="86"/>
      <c r="N416" s="86">
        <v>60.4</v>
      </c>
      <c r="O416" s="86"/>
      <c r="P416" s="87"/>
      <c r="Q416" s="133">
        <f>E418</f>
        <v>35.2</v>
      </c>
      <c r="R416" s="134" t="str">
        <f>F416</f>
        <v/>
      </c>
      <c r="S416" s="22">
        <f>(Q416+R416)/2</f>
        <v>17.6</v>
      </c>
      <c r="T416" s="134">
        <f t="shared" si="119"/>
        <v>34.82194116</v>
      </c>
      <c r="U416" s="103">
        <f t="shared" si="120"/>
        <v>32.90194116</v>
      </c>
      <c r="V416" s="134">
        <f t="shared" si="121"/>
        <v>40.05279577</v>
      </c>
      <c r="W416" s="134">
        <f t="shared" si="122"/>
        <v>82.14642831</v>
      </c>
      <c r="X416" s="135">
        <f>N414+L416-N416</f>
        <v>4.68</v>
      </c>
      <c r="Y416" s="91"/>
      <c r="Z416" s="92">
        <v>1.0</v>
      </c>
      <c r="AA416" s="92">
        <v>1.0</v>
      </c>
      <c r="AB416" s="92">
        <v>3.0</v>
      </c>
      <c r="AC416" s="93">
        <v>1.0</v>
      </c>
      <c r="AD416" s="88" t="s">
        <v>330</v>
      </c>
    </row>
    <row r="417" ht="15.75" customHeight="1">
      <c r="A417" s="4" t="s">
        <v>48</v>
      </c>
      <c r="B417" s="29">
        <v>45134.0</v>
      </c>
      <c r="C417" s="3">
        <v>0.625</v>
      </c>
      <c r="D417" s="74">
        <v>0.75</v>
      </c>
      <c r="E417" s="75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7"/>
      <c r="Q417" s="78"/>
      <c r="R417" s="79"/>
      <c r="S417" s="79"/>
      <c r="T417" s="145"/>
      <c r="U417" s="103"/>
      <c r="V417" s="145"/>
      <c r="W417" s="145" t="str">
        <f t="shared" si="122"/>
        <v/>
      </c>
      <c r="X417" s="80"/>
      <c r="Y417" s="81"/>
      <c r="Z417" s="82"/>
      <c r="AA417" s="82"/>
      <c r="AB417" s="82"/>
      <c r="AC417" s="83"/>
      <c r="AD417" s="78"/>
    </row>
    <row r="418" ht="15.75" customHeight="1">
      <c r="A418" s="8" t="s">
        <v>53</v>
      </c>
      <c r="B418" s="9">
        <v>45135.0</v>
      </c>
      <c r="C418" s="10">
        <v>0.375</v>
      </c>
      <c r="D418" s="84">
        <v>0.5</v>
      </c>
      <c r="E418" s="85">
        <v>35.2</v>
      </c>
      <c r="F418" s="86"/>
      <c r="G418" s="86">
        <v>29.2</v>
      </c>
      <c r="H418" s="86">
        <v>27.0</v>
      </c>
      <c r="I418" s="86"/>
      <c r="J418" s="86" t="s">
        <v>81</v>
      </c>
      <c r="K418" s="86"/>
      <c r="L418" s="86">
        <v>0.0</v>
      </c>
      <c r="M418" s="86"/>
      <c r="N418" s="86">
        <v>55.32</v>
      </c>
      <c r="O418" s="86"/>
      <c r="P418" s="87"/>
      <c r="Q418" s="102"/>
      <c r="R418" s="103" t="str">
        <f>F418</f>
        <v/>
      </c>
      <c r="S418" s="103"/>
      <c r="T418" s="134">
        <f t="shared" ref="T418:T420" si="123">IF(H418="","",6.1078*(10^(((7.5*H418)/(237.3+H418)))))</f>
        <v>35.65000614</v>
      </c>
      <c r="U418" s="103">
        <f t="shared" ref="U418:U420" si="124">IF(T418="","",T418-(0.8*(G418-H418)))</f>
        <v>33.89000614</v>
      </c>
      <c r="V418" s="134">
        <f t="shared" ref="V418:V420" si="125">IF(G418="","",6.1078*(10^(((7.5*G418)/(237.3+G418)))))</f>
        <v>40.51803823</v>
      </c>
      <c r="W418" s="134">
        <f t="shared" si="122"/>
        <v>83.64177443</v>
      </c>
      <c r="X418" s="135">
        <f>N416+L418-N418</f>
        <v>5.08</v>
      </c>
      <c r="Y418" s="91"/>
      <c r="Z418" s="92">
        <v>1.0</v>
      </c>
      <c r="AA418" s="92">
        <v>1.0</v>
      </c>
      <c r="AB418" s="92">
        <v>1.0</v>
      </c>
      <c r="AC418" s="93">
        <v>2.0</v>
      </c>
      <c r="AD418" s="88" t="s">
        <v>292</v>
      </c>
    </row>
    <row r="419" ht="15.75" customHeight="1">
      <c r="A419" s="4" t="s">
        <v>53</v>
      </c>
      <c r="B419" s="272">
        <v>45135.0</v>
      </c>
      <c r="C419" s="3">
        <v>0.625</v>
      </c>
      <c r="D419" s="74">
        <v>0.75</v>
      </c>
      <c r="E419" s="75">
        <v>35.2</v>
      </c>
      <c r="F419" s="76"/>
      <c r="G419" s="76">
        <v>32.8</v>
      </c>
      <c r="H419" s="76">
        <v>28.4</v>
      </c>
      <c r="I419" s="76"/>
      <c r="J419" s="76" t="s">
        <v>54</v>
      </c>
      <c r="K419" s="76"/>
      <c r="L419" s="76"/>
      <c r="M419" s="76"/>
      <c r="N419" s="76"/>
      <c r="O419" s="76"/>
      <c r="P419" s="77"/>
      <c r="Q419" s="78"/>
      <c r="R419" s="79"/>
      <c r="S419" s="79"/>
      <c r="T419" s="134">
        <f t="shared" si="123"/>
        <v>38.68484051</v>
      </c>
      <c r="U419" s="103">
        <f t="shared" si="124"/>
        <v>35.16484051</v>
      </c>
      <c r="V419" s="134">
        <f t="shared" si="125"/>
        <v>49.73459608</v>
      </c>
      <c r="W419" s="134">
        <f t="shared" si="122"/>
        <v>70.70498864</v>
      </c>
      <c r="X419" s="80"/>
      <c r="Y419" s="81"/>
      <c r="Z419" s="82">
        <v>1.0</v>
      </c>
      <c r="AA419" s="82">
        <v>1.0</v>
      </c>
      <c r="AB419" s="82">
        <v>2.0</v>
      </c>
      <c r="AC419" s="83">
        <v>2.0</v>
      </c>
      <c r="AD419" s="78" t="s">
        <v>330</v>
      </c>
    </row>
    <row r="420" ht="15.75" customHeight="1">
      <c r="A420" s="8" t="s">
        <v>58</v>
      </c>
      <c r="B420" s="9">
        <v>45136.0</v>
      </c>
      <c r="C420" s="10">
        <v>0.375</v>
      </c>
      <c r="D420" s="84">
        <v>0.5</v>
      </c>
      <c r="E420" s="85">
        <v>35.0</v>
      </c>
      <c r="F420" s="86"/>
      <c r="G420" s="86">
        <v>29.8</v>
      </c>
      <c r="H420" s="86">
        <v>28.0</v>
      </c>
      <c r="I420" s="86"/>
      <c r="J420" s="86" t="s">
        <v>74</v>
      </c>
      <c r="K420" s="86"/>
      <c r="L420" s="86">
        <v>0.0</v>
      </c>
      <c r="M420" s="86"/>
      <c r="N420" s="86">
        <v>49.8</v>
      </c>
      <c r="O420" s="86"/>
      <c r="P420" s="87"/>
      <c r="Q420" s="102"/>
      <c r="R420" s="103" t="str">
        <f>F420</f>
        <v/>
      </c>
      <c r="S420" s="103"/>
      <c r="T420" s="134">
        <f t="shared" si="123"/>
        <v>37.79562539</v>
      </c>
      <c r="U420" s="103">
        <f t="shared" si="124"/>
        <v>36.35562539</v>
      </c>
      <c r="V420" s="134">
        <f t="shared" si="125"/>
        <v>41.94208964</v>
      </c>
      <c r="W420" s="134">
        <f t="shared" si="122"/>
        <v>86.68052952</v>
      </c>
      <c r="X420" s="135">
        <f>N418+L420-N420</f>
        <v>5.52</v>
      </c>
      <c r="Y420" s="91"/>
      <c r="Z420" s="92">
        <v>1.0</v>
      </c>
      <c r="AA420" s="92">
        <v>1.0</v>
      </c>
      <c r="AB420" s="92">
        <v>3.0</v>
      </c>
      <c r="AC420" s="93">
        <v>2.0</v>
      </c>
      <c r="AD420" s="88" t="s">
        <v>350</v>
      </c>
    </row>
    <row r="421" ht="15.75" customHeight="1">
      <c r="A421" s="4" t="s">
        <v>58</v>
      </c>
      <c r="B421" s="29">
        <v>45136.0</v>
      </c>
      <c r="C421" s="3">
        <v>0.625</v>
      </c>
      <c r="D421" s="74">
        <v>0.75</v>
      </c>
      <c r="E421" s="75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7"/>
      <c r="Q421" s="78"/>
      <c r="R421" s="79"/>
      <c r="S421" s="79"/>
      <c r="T421" s="145"/>
      <c r="U421" s="103"/>
      <c r="V421" s="145"/>
      <c r="W421" s="145" t="str">
        <f t="shared" si="122"/>
        <v/>
      </c>
      <c r="X421" s="80"/>
      <c r="Y421" s="81"/>
      <c r="Z421" s="82"/>
      <c r="AA421" s="82"/>
      <c r="AB421" s="82"/>
      <c r="AC421" s="83"/>
      <c r="AD421" s="78"/>
    </row>
    <row r="422" ht="15.75" customHeight="1">
      <c r="A422" s="8" t="s">
        <v>60</v>
      </c>
      <c r="B422" s="9">
        <v>45137.0</v>
      </c>
      <c r="C422" s="10">
        <v>0.375</v>
      </c>
      <c r="D422" s="84">
        <v>0.5</v>
      </c>
      <c r="E422" s="85">
        <v>34.4</v>
      </c>
      <c r="F422" s="86"/>
      <c r="G422" s="86">
        <v>29.8</v>
      </c>
      <c r="H422" s="86">
        <v>28.2</v>
      </c>
      <c r="I422" s="86"/>
      <c r="J422" s="86" t="s">
        <v>81</v>
      </c>
      <c r="K422" s="86"/>
      <c r="L422" s="86">
        <v>0.0</v>
      </c>
      <c r="M422" s="86"/>
      <c r="N422" s="86">
        <v>48.82</v>
      </c>
      <c r="O422" s="86"/>
      <c r="P422" s="87"/>
      <c r="Q422" s="102"/>
      <c r="R422" s="103" t="str">
        <f>F422</f>
        <v/>
      </c>
      <c r="S422" s="103"/>
      <c r="T422" s="134">
        <f>IF(H422="","",6.1078*(10^(((7.5*H422)/(237.3+H422)))))</f>
        <v>38.23798312</v>
      </c>
      <c r="U422" s="103">
        <f>IF(T422="","",T422-(0.8*(G422-H422)))</f>
        <v>36.95798312</v>
      </c>
      <c r="V422" s="134">
        <f>IF(G422="","",6.1078*(10^(((7.5*G422)/(237.3+G422)))))</f>
        <v>41.94208964</v>
      </c>
      <c r="W422" s="134">
        <f t="shared" si="122"/>
        <v>88.1166948</v>
      </c>
      <c r="X422" s="135">
        <f>N420+L422-N422</f>
        <v>0.98</v>
      </c>
      <c r="Y422" s="91"/>
      <c r="Z422" s="82">
        <v>1.0</v>
      </c>
      <c r="AA422" s="82">
        <v>1.0</v>
      </c>
      <c r="AB422" s="82">
        <v>1.0</v>
      </c>
      <c r="AC422" s="83">
        <v>2.0</v>
      </c>
      <c r="AD422" s="78" t="s">
        <v>433</v>
      </c>
    </row>
    <row r="423" ht="15.75" customHeight="1">
      <c r="A423" s="4" t="s">
        <v>60</v>
      </c>
      <c r="B423" s="29">
        <v>45137.0</v>
      </c>
      <c r="C423" s="3">
        <v>0.625</v>
      </c>
      <c r="D423" s="74">
        <v>0.75</v>
      </c>
      <c r="E423" s="75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7"/>
      <c r="Q423" s="78"/>
      <c r="R423" s="79"/>
      <c r="S423" s="79"/>
      <c r="T423" s="145"/>
      <c r="U423" s="103"/>
      <c r="V423" s="145"/>
      <c r="W423" s="145" t="str">
        <f t="shared" si="122"/>
        <v/>
      </c>
      <c r="X423" s="80"/>
      <c r="Y423" s="81"/>
      <c r="Z423" s="92"/>
      <c r="AA423" s="92"/>
      <c r="AB423" s="92"/>
      <c r="AC423" s="93"/>
      <c r="AD423" s="88"/>
    </row>
    <row r="424" ht="15.75" customHeight="1">
      <c r="A424" s="8" t="s">
        <v>64</v>
      </c>
      <c r="B424" s="9">
        <v>45138.0</v>
      </c>
      <c r="C424" s="10">
        <v>0.375</v>
      </c>
      <c r="D424" s="84">
        <v>0.5</v>
      </c>
      <c r="E424" s="85">
        <v>33.8</v>
      </c>
      <c r="F424" s="86"/>
      <c r="G424" s="86">
        <v>28.4</v>
      </c>
      <c r="H424" s="86">
        <v>26.2</v>
      </c>
      <c r="I424" s="86"/>
      <c r="J424" s="86" t="s">
        <v>81</v>
      </c>
      <c r="K424" s="86"/>
      <c r="L424" s="86">
        <v>2.0</v>
      </c>
      <c r="M424" s="86"/>
      <c r="N424" s="86">
        <v>40.64</v>
      </c>
      <c r="O424" s="86"/>
      <c r="P424" s="87"/>
      <c r="Q424" s="102"/>
      <c r="R424" s="103" t="str">
        <f>F424</f>
        <v/>
      </c>
      <c r="S424" s="103"/>
      <c r="T424" s="134">
        <f t="shared" ref="T424:T434" si="126">IF(H424="","",6.1078*(10^(((7.5*H424)/(237.3+H424)))))</f>
        <v>34.01068335</v>
      </c>
      <c r="U424" s="103">
        <f t="shared" ref="U424:U434" si="127">IF(T424="","",T424-(0.8*(G424-H424)))</f>
        <v>32.25068335</v>
      </c>
      <c r="V424" s="134">
        <f t="shared" ref="V424:V434" si="128">IF(G424="","",6.1078*(10^(((7.5*G424)/(237.3+G424)))))</f>
        <v>38.68484051</v>
      </c>
      <c r="W424" s="134">
        <f t="shared" si="122"/>
        <v>83.36775575</v>
      </c>
      <c r="X424" s="135">
        <f>N422+L424-N424</f>
        <v>10.18</v>
      </c>
      <c r="Y424" s="91"/>
      <c r="Z424" s="92">
        <v>1.0</v>
      </c>
      <c r="AA424" s="92">
        <v>1.0</v>
      </c>
      <c r="AB424" s="92">
        <v>1.0</v>
      </c>
      <c r="AC424" s="93">
        <v>2.0</v>
      </c>
      <c r="AD424" s="88" t="s">
        <v>337</v>
      </c>
    </row>
    <row r="425" ht="15.75" customHeight="1">
      <c r="A425" s="4" t="s">
        <v>64</v>
      </c>
      <c r="B425" s="29">
        <v>45138.0</v>
      </c>
      <c r="C425" s="3">
        <v>0.625</v>
      </c>
      <c r="D425" s="74">
        <v>0.75</v>
      </c>
      <c r="E425" s="75">
        <v>33.4</v>
      </c>
      <c r="F425" s="76"/>
      <c r="G425" s="76">
        <v>33.8</v>
      </c>
      <c r="H425" s="76">
        <v>29.6</v>
      </c>
      <c r="I425" s="76"/>
      <c r="J425" s="76" t="s">
        <v>74</v>
      </c>
      <c r="K425" s="76"/>
      <c r="L425" s="76"/>
      <c r="M425" s="76"/>
      <c r="N425" s="76"/>
      <c r="O425" s="76"/>
      <c r="P425" s="77"/>
      <c r="Q425" s="78"/>
      <c r="R425" s="79"/>
      <c r="S425" s="79"/>
      <c r="T425" s="134">
        <f t="shared" si="126"/>
        <v>41.46264535</v>
      </c>
      <c r="U425" s="103">
        <f t="shared" si="127"/>
        <v>38.10264535</v>
      </c>
      <c r="V425" s="134">
        <f t="shared" si="128"/>
        <v>52.59738033</v>
      </c>
      <c r="W425" s="134">
        <f t="shared" si="122"/>
        <v>72.44209714</v>
      </c>
      <c r="X425" s="80"/>
      <c r="Y425" s="81"/>
      <c r="Z425" s="82">
        <v>1.0</v>
      </c>
      <c r="AA425" s="82">
        <v>1.0</v>
      </c>
      <c r="AB425" s="82">
        <v>2.0</v>
      </c>
      <c r="AC425" s="83">
        <v>2.0</v>
      </c>
      <c r="AD425" s="78"/>
    </row>
    <row r="426" ht="15.75" customHeight="1">
      <c r="A426" s="8" t="s">
        <v>68</v>
      </c>
      <c r="B426" s="9">
        <v>45139.0</v>
      </c>
      <c r="C426" s="10">
        <v>0.375</v>
      </c>
      <c r="D426" s="84">
        <v>0.5</v>
      </c>
      <c r="E426" s="85">
        <v>33.6</v>
      </c>
      <c r="F426" s="86"/>
      <c r="G426" s="86">
        <v>29.2</v>
      </c>
      <c r="H426" s="86">
        <v>27.0</v>
      </c>
      <c r="I426" s="86"/>
      <c r="J426" s="86" t="s">
        <v>61</v>
      </c>
      <c r="K426" s="86"/>
      <c r="L426" s="86">
        <v>3.5</v>
      </c>
      <c r="M426" s="86"/>
      <c r="N426" s="86" t="s">
        <v>340</v>
      </c>
      <c r="O426" s="86"/>
      <c r="P426" s="87"/>
      <c r="Q426" s="102"/>
      <c r="R426" s="103" t="str">
        <f>F426</f>
        <v/>
      </c>
      <c r="S426" s="103"/>
      <c r="T426" s="134">
        <f t="shared" si="126"/>
        <v>35.65000614</v>
      </c>
      <c r="U426" s="103">
        <f t="shared" si="127"/>
        <v>33.89000614</v>
      </c>
      <c r="V426" s="134">
        <f t="shared" si="128"/>
        <v>40.51803823</v>
      </c>
      <c r="W426" s="134">
        <f t="shared" si="122"/>
        <v>83.64177443</v>
      </c>
      <c r="X426" s="135"/>
      <c r="Y426" s="91"/>
      <c r="Z426" s="92">
        <v>1.0</v>
      </c>
      <c r="AA426" s="92">
        <v>1.0</v>
      </c>
      <c r="AB426" s="92">
        <v>3.0</v>
      </c>
      <c r="AC426" s="93">
        <v>2.0</v>
      </c>
      <c r="AD426" s="88" t="s">
        <v>313</v>
      </c>
    </row>
    <row r="427" ht="15.75" customHeight="1">
      <c r="A427" s="4" t="s">
        <v>68</v>
      </c>
      <c r="B427" s="29">
        <v>45139.0</v>
      </c>
      <c r="C427" s="3">
        <v>0.625</v>
      </c>
      <c r="D427" s="74">
        <v>0.75</v>
      </c>
      <c r="E427" s="75">
        <v>33.0</v>
      </c>
      <c r="F427" s="76"/>
      <c r="G427" s="76">
        <v>30.4</v>
      </c>
      <c r="H427" s="76">
        <v>28.0</v>
      </c>
      <c r="I427" s="76"/>
      <c r="J427" s="76" t="s">
        <v>81</v>
      </c>
      <c r="K427" s="76"/>
      <c r="L427" s="76"/>
      <c r="M427" s="76"/>
      <c r="N427" s="76"/>
      <c r="O427" s="76"/>
      <c r="P427" s="77"/>
      <c r="Q427" s="79"/>
      <c r="R427" s="79"/>
      <c r="S427" s="79"/>
      <c r="T427" s="134">
        <f t="shared" si="126"/>
        <v>37.79562539</v>
      </c>
      <c r="U427" s="103">
        <f t="shared" si="127"/>
        <v>35.87562539</v>
      </c>
      <c r="V427" s="134">
        <f t="shared" si="128"/>
        <v>43.4094688</v>
      </c>
      <c r="W427" s="134">
        <f t="shared" si="122"/>
        <v>82.6447003</v>
      </c>
      <c r="X427" s="80"/>
      <c r="Y427" s="81"/>
      <c r="Z427" s="82">
        <v>1.0</v>
      </c>
      <c r="AA427" s="82">
        <v>1.0</v>
      </c>
      <c r="AB427" s="82">
        <v>3.0</v>
      </c>
      <c r="AC427" s="83">
        <v>2.0</v>
      </c>
      <c r="AD427" s="78"/>
    </row>
    <row r="428" ht="15.75" customHeight="1">
      <c r="A428" s="8" t="s">
        <v>38</v>
      </c>
      <c r="B428" s="9">
        <v>45140.0</v>
      </c>
      <c r="C428" s="10">
        <v>0.375</v>
      </c>
      <c r="D428" s="84">
        <v>0.5</v>
      </c>
      <c r="E428" s="85">
        <v>33.0</v>
      </c>
      <c r="F428" s="86"/>
      <c r="G428" s="86">
        <v>28.6</v>
      </c>
      <c r="H428" s="86">
        <v>27.0</v>
      </c>
      <c r="I428" s="86"/>
      <c r="J428" s="86" t="s">
        <v>81</v>
      </c>
      <c r="K428" s="86"/>
      <c r="L428" s="86">
        <v>0.0</v>
      </c>
      <c r="M428" s="86"/>
      <c r="N428" s="86" t="s">
        <v>340</v>
      </c>
      <c r="O428" s="86"/>
      <c r="P428" s="87"/>
      <c r="Q428" s="102"/>
      <c r="R428" s="103" t="str">
        <f>F428</f>
        <v/>
      </c>
      <c r="S428" s="103"/>
      <c r="T428" s="134">
        <f t="shared" si="126"/>
        <v>35.65000614</v>
      </c>
      <c r="U428" s="103">
        <f t="shared" si="127"/>
        <v>34.37000614</v>
      </c>
      <c r="V428" s="134">
        <f t="shared" si="128"/>
        <v>39.13623594</v>
      </c>
      <c r="W428" s="134">
        <f t="shared" si="122"/>
        <v>87.82144045</v>
      </c>
      <c r="X428" s="103"/>
      <c r="Y428" s="91"/>
      <c r="Z428" s="92">
        <v>1.0</v>
      </c>
      <c r="AA428" s="92">
        <v>1.0</v>
      </c>
      <c r="AB428" s="92">
        <v>1.0</v>
      </c>
      <c r="AC428" s="93">
        <v>2.0</v>
      </c>
      <c r="AD428" s="88" t="s">
        <v>289</v>
      </c>
    </row>
    <row r="429" ht="15.75" customHeight="1">
      <c r="A429" s="4" t="s">
        <v>38</v>
      </c>
      <c r="B429" s="141">
        <v>45140.0</v>
      </c>
      <c r="C429" s="3">
        <v>0.625</v>
      </c>
      <c r="D429" s="74">
        <v>0.75</v>
      </c>
      <c r="E429" s="75">
        <v>33.2</v>
      </c>
      <c r="F429" s="76"/>
      <c r="G429" s="76">
        <v>33.0</v>
      </c>
      <c r="H429" s="76">
        <v>29.4</v>
      </c>
      <c r="I429" s="76"/>
      <c r="J429" s="76" t="s">
        <v>81</v>
      </c>
      <c r="K429" s="76"/>
      <c r="L429" s="76"/>
      <c r="M429" s="76"/>
      <c r="N429" s="76"/>
      <c r="O429" s="76"/>
      <c r="P429" s="77"/>
      <c r="Q429" s="78"/>
      <c r="R429" s="79"/>
      <c r="S429" s="79"/>
      <c r="T429" s="134">
        <f t="shared" si="126"/>
        <v>40.98797486</v>
      </c>
      <c r="U429" s="103">
        <f t="shared" si="127"/>
        <v>38.10797486</v>
      </c>
      <c r="V429" s="134">
        <f t="shared" si="128"/>
        <v>50.29607399</v>
      </c>
      <c r="W429" s="134">
        <f t="shared" si="122"/>
        <v>75.76729522</v>
      </c>
      <c r="X429" s="80"/>
      <c r="Y429" s="81"/>
      <c r="Z429" s="82">
        <v>1.0</v>
      </c>
      <c r="AA429" s="82">
        <v>1.0</v>
      </c>
      <c r="AB429" s="82">
        <v>1.0</v>
      </c>
      <c r="AC429" s="83">
        <v>2.0</v>
      </c>
      <c r="AD429" s="78" t="s">
        <v>433</v>
      </c>
    </row>
    <row r="430" ht="15.75" customHeight="1">
      <c r="A430" s="8" t="s">
        <v>48</v>
      </c>
      <c r="B430" s="9">
        <v>45141.0</v>
      </c>
      <c r="C430" s="10">
        <v>0.375</v>
      </c>
      <c r="D430" s="84">
        <v>0.5</v>
      </c>
      <c r="E430" s="85">
        <v>33.6</v>
      </c>
      <c r="F430" s="86"/>
      <c r="G430" s="86">
        <v>29.4</v>
      </c>
      <c r="H430" s="86">
        <v>27.0</v>
      </c>
      <c r="I430" s="86"/>
      <c r="J430" s="86" t="s">
        <v>81</v>
      </c>
      <c r="K430" s="86"/>
      <c r="L430" s="86">
        <v>0.0</v>
      </c>
      <c r="M430" s="86"/>
      <c r="N430" s="86"/>
      <c r="O430" s="86"/>
      <c r="P430" s="87"/>
      <c r="Q430" s="102"/>
      <c r="R430" s="103" t="str">
        <f>F430</f>
        <v/>
      </c>
      <c r="S430" s="103"/>
      <c r="T430" s="134">
        <f t="shared" si="126"/>
        <v>35.65000614</v>
      </c>
      <c r="U430" s="103">
        <f t="shared" si="127"/>
        <v>33.73000614</v>
      </c>
      <c r="V430" s="134">
        <f t="shared" si="128"/>
        <v>40.98797486</v>
      </c>
      <c r="W430" s="134">
        <f t="shared" si="122"/>
        <v>82.29244371</v>
      </c>
      <c r="X430" s="103"/>
      <c r="Y430" s="91"/>
      <c r="Z430" s="92">
        <v>1.0</v>
      </c>
      <c r="AA430" s="92">
        <v>1.0</v>
      </c>
      <c r="AB430" s="92">
        <v>3.0</v>
      </c>
      <c r="AC430" s="93">
        <v>2.0</v>
      </c>
      <c r="AD430" s="88" t="s">
        <v>337</v>
      </c>
    </row>
    <row r="431" ht="15.75" customHeight="1">
      <c r="A431" s="4" t="s">
        <v>48</v>
      </c>
      <c r="B431" s="29">
        <v>45141.0</v>
      </c>
      <c r="C431" s="3">
        <v>0.625</v>
      </c>
      <c r="D431" s="74">
        <v>0.75</v>
      </c>
      <c r="E431" s="75">
        <v>33.6</v>
      </c>
      <c r="F431" s="76"/>
      <c r="G431" s="76">
        <v>33.2</v>
      </c>
      <c r="H431" s="76">
        <v>31.4</v>
      </c>
      <c r="I431" s="76"/>
      <c r="J431" s="76" t="s">
        <v>81</v>
      </c>
      <c r="K431" s="76"/>
      <c r="L431" s="76"/>
      <c r="M431" s="76"/>
      <c r="N431" s="76"/>
      <c r="O431" s="76"/>
      <c r="P431" s="77"/>
      <c r="Q431" s="78"/>
      <c r="R431" s="79"/>
      <c r="S431" s="79"/>
      <c r="T431" s="134">
        <f t="shared" si="126"/>
        <v>45.95438267</v>
      </c>
      <c r="U431" s="103">
        <f t="shared" si="127"/>
        <v>44.51438267</v>
      </c>
      <c r="V431" s="134">
        <f t="shared" si="128"/>
        <v>50.86304633</v>
      </c>
      <c r="W431" s="134">
        <f t="shared" si="122"/>
        <v>87.51812148</v>
      </c>
      <c r="X431" s="80"/>
      <c r="Y431" s="81"/>
      <c r="Z431" s="82">
        <v>1.0</v>
      </c>
      <c r="AA431" s="82">
        <v>1.0</v>
      </c>
      <c r="AB431" s="82">
        <v>2.0</v>
      </c>
      <c r="AC431" s="83">
        <v>2.0</v>
      </c>
      <c r="AD431" s="78" t="s">
        <v>353</v>
      </c>
    </row>
    <row r="432" ht="15.75" customHeight="1">
      <c r="A432" s="8" t="s">
        <v>53</v>
      </c>
      <c r="B432" s="9">
        <v>45142.0</v>
      </c>
      <c r="C432" s="10">
        <v>0.375</v>
      </c>
      <c r="D432" s="84">
        <v>0.5</v>
      </c>
      <c r="E432" s="85">
        <v>29.6</v>
      </c>
      <c r="F432" s="86"/>
      <c r="G432" s="86">
        <v>29.4</v>
      </c>
      <c r="H432" s="86">
        <v>29.6</v>
      </c>
      <c r="I432" s="86"/>
      <c r="J432" s="86" t="s">
        <v>81</v>
      </c>
      <c r="K432" s="86"/>
      <c r="L432" s="86">
        <v>0.0</v>
      </c>
      <c r="M432" s="86"/>
      <c r="N432" s="86">
        <v>0.0</v>
      </c>
      <c r="O432" s="86">
        <v>81.2</v>
      </c>
      <c r="P432" s="87"/>
      <c r="Q432" s="78"/>
      <c r="R432" s="79"/>
      <c r="S432" s="79"/>
      <c r="T432" s="134">
        <f t="shared" si="126"/>
        <v>41.46264535</v>
      </c>
      <c r="U432" s="103">
        <f t="shared" si="127"/>
        <v>41.62264535</v>
      </c>
      <c r="V432" s="134">
        <f t="shared" si="128"/>
        <v>40.98797486</v>
      </c>
      <c r="W432" s="134">
        <f t="shared" si="122"/>
        <v>101.5484309</v>
      </c>
      <c r="X432" s="135">
        <f>N430+L432-N432</f>
        <v>0</v>
      </c>
      <c r="Y432" s="91"/>
      <c r="Z432" s="92">
        <v>1.0</v>
      </c>
      <c r="AA432" s="92">
        <v>1.0</v>
      </c>
      <c r="AB432" s="92">
        <v>2.0</v>
      </c>
      <c r="AC432" s="93">
        <v>2.0</v>
      </c>
      <c r="AD432" s="88" t="s">
        <v>330</v>
      </c>
    </row>
    <row r="433" ht="15.75" customHeight="1">
      <c r="A433" s="4" t="s">
        <v>53</v>
      </c>
      <c r="B433" s="29">
        <v>45142.0</v>
      </c>
      <c r="C433" s="3">
        <v>0.625</v>
      </c>
      <c r="D433" s="74">
        <v>0.75</v>
      </c>
      <c r="E433" s="75">
        <v>33.8</v>
      </c>
      <c r="F433" s="76"/>
      <c r="G433" s="76">
        <v>33.4</v>
      </c>
      <c r="H433" s="76">
        <v>31.4</v>
      </c>
      <c r="I433" s="76"/>
      <c r="J433" s="76" t="s">
        <v>74</v>
      </c>
      <c r="K433" s="76"/>
      <c r="L433" s="76"/>
      <c r="M433" s="76"/>
      <c r="N433" s="76"/>
      <c r="O433" s="76"/>
      <c r="P433" s="77"/>
      <c r="Q433" s="78"/>
      <c r="R433" s="79"/>
      <c r="S433" s="79"/>
      <c r="T433" s="134">
        <f t="shared" si="126"/>
        <v>45.95438267</v>
      </c>
      <c r="U433" s="103">
        <f t="shared" si="127"/>
        <v>44.35438267</v>
      </c>
      <c r="V433" s="134">
        <f t="shared" si="128"/>
        <v>51.43555799</v>
      </c>
      <c r="W433" s="134">
        <f t="shared" si="122"/>
        <v>86.23291825</v>
      </c>
      <c r="X433" s="80"/>
      <c r="Y433" s="81"/>
      <c r="Z433" s="82">
        <v>1.0</v>
      </c>
      <c r="AA433" s="82">
        <v>1.0</v>
      </c>
      <c r="AB433" s="82">
        <v>1.0</v>
      </c>
      <c r="AC433" s="83">
        <v>2.0</v>
      </c>
      <c r="AD433" s="78" t="s">
        <v>320</v>
      </c>
    </row>
    <row r="434" ht="15.75" customHeight="1">
      <c r="A434" s="8" t="s">
        <v>58</v>
      </c>
      <c r="B434" s="9">
        <v>45143.0</v>
      </c>
      <c r="C434" s="10">
        <v>0.375</v>
      </c>
      <c r="D434" s="84">
        <v>0.5</v>
      </c>
      <c r="E434" s="85">
        <v>34.6</v>
      </c>
      <c r="F434" s="86"/>
      <c r="G434" s="86">
        <v>28.8</v>
      </c>
      <c r="H434" s="86">
        <v>26.0</v>
      </c>
      <c r="I434" s="86"/>
      <c r="J434" s="86" t="s">
        <v>61</v>
      </c>
      <c r="K434" s="86"/>
      <c r="L434" s="86">
        <v>0.0</v>
      </c>
      <c r="M434" s="86"/>
      <c r="N434" s="86">
        <v>76.58</v>
      </c>
      <c r="O434" s="86"/>
      <c r="P434" s="87"/>
      <c r="Q434" s="133">
        <f>E436</f>
        <v>34.4</v>
      </c>
      <c r="R434" s="134" t="str">
        <f>F434</f>
        <v/>
      </c>
      <c r="S434" s="22">
        <f>(Q434+R434)/2</f>
        <v>17.2</v>
      </c>
      <c r="T434" s="134">
        <f t="shared" si="126"/>
        <v>33.61126698</v>
      </c>
      <c r="U434" s="103">
        <f t="shared" si="127"/>
        <v>31.37126698</v>
      </c>
      <c r="V434" s="134">
        <f t="shared" si="128"/>
        <v>39.59220806</v>
      </c>
      <c r="W434" s="134">
        <f t="shared" si="122"/>
        <v>79.23596212</v>
      </c>
      <c r="X434" s="135">
        <f>O432+L434-N434</f>
        <v>4.62</v>
      </c>
      <c r="Y434" s="91"/>
      <c r="Z434" s="92"/>
      <c r="AA434" s="92"/>
      <c r="AB434" s="92"/>
      <c r="AC434" s="93"/>
      <c r="AD434" s="88"/>
    </row>
    <row r="435" ht="15.75" customHeight="1">
      <c r="A435" s="4" t="s">
        <v>58</v>
      </c>
      <c r="B435" s="29">
        <v>45143.0</v>
      </c>
      <c r="C435" s="3">
        <v>0.625</v>
      </c>
      <c r="D435" s="74">
        <v>0.75</v>
      </c>
      <c r="E435" s="75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7"/>
      <c r="Q435" s="78"/>
      <c r="R435" s="79"/>
      <c r="S435" s="79"/>
      <c r="T435" s="145"/>
      <c r="U435" s="103"/>
      <c r="V435" s="145"/>
      <c r="W435" s="145" t="str">
        <f t="shared" si="122"/>
        <v/>
      </c>
      <c r="X435" s="80"/>
      <c r="Y435" s="81"/>
      <c r="Z435" s="82"/>
      <c r="AA435" s="82"/>
      <c r="AB435" s="82"/>
      <c r="AC435" s="83"/>
      <c r="AD435" s="78"/>
    </row>
    <row r="436" ht="15.75" customHeight="1">
      <c r="A436" s="8" t="s">
        <v>60</v>
      </c>
      <c r="B436" s="9">
        <v>45144.0</v>
      </c>
      <c r="C436" s="143">
        <v>0.375</v>
      </c>
      <c r="D436" s="84">
        <v>0.5</v>
      </c>
      <c r="E436" s="85">
        <v>34.4</v>
      </c>
      <c r="F436" s="86"/>
      <c r="G436" s="86">
        <v>29.2</v>
      </c>
      <c r="H436" s="86">
        <v>25.6</v>
      </c>
      <c r="I436" s="86"/>
      <c r="J436" s="86" t="s">
        <v>81</v>
      </c>
      <c r="K436" s="86"/>
      <c r="L436" s="86">
        <v>0.0</v>
      </c>
      <c r="M436" s="86"/>
      <c r="N436" s="86">
        <v>69.9</v>
      </c>
      <c r="O436" s="86"/>
      <c r="P436" s="87"/>
      <c r="Q436" s="133">
        <f>E438</f>
        <v>33.8</v>
      </c>
      <c r="R436" s="134" t="str">
        <f>F436</f>
        <v/>
      </c>
      <c r="S436" s="22">
        <f>(Q436+R436)/2</f>
        <v>16.9</v>
      </c>
      <c r="T436" s="134">
        <f>IF(H436="","",6.1078*(10^(((7.5*H436)/(237.3+H436)))))</f>
        <v>32.82468122</v>
      </c>
      <c r="U436" s="103">
        <f>IF(T436="","",T436-(0.8*(G436-H436)))</f>
        <v>29.94468122</v>
      </c>
      <c r="V436" s="134">
        <f>IF(G436="","",6.1078*(10^(((7.5*G436)/(237.3+G436)))))</f>
        <v>40.51803823</v>
      </c>
      <c r="W436" s="134">
        <f t="shared" si="122"/>
        <v>73.90456824</v>
      </c>
      <c r="X436" s="135">
        <f>N434+L436-N436</f>
        <v>6.68</v>
      </c>
      <c r="Y436" s="91"/>
      <c r="Z436" s="92">
        <v>1.0</v>
      </c>
      <c r="AA436" s="92">
        <v>1.0</v>
      </c>
      <c r="AB436" s="92">
        <v>3.0</v>
      </c>
      <c r="AC436" s="93">
        <v>1.0</v>
      </c>
      <c r="AD436" s="88" t="s">
        <v>289</v>
      </c>
    </row>
    <row r="437" ht="15.75" customHeight="1">
      <c r="A437" s="4" t="s">
        <v>60</v>
      </c>
      <c r="B437" s="29">
        <v>45144.0</v>
      </c>
      <c r="C437" s="3">
        <v>0.625</v>
      </c>
      <c r="D437" s="74">
        <v>0.75</v>
      </c>
      <c r="E437" s="75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7"/>
      <c r="Q437" s="78"/>
      <c r="R437" s="79"/>
      <c r="S437" s="79"/>
      <c r="T437" s="145"/>
      <c r="U437" s="103"/>
      <c r="V437" s="145"/>
      <c r="W437" s="145" t="str">
        <f t="shared" si="122"/>
        <v/>
      </c>
      <c r="X437" s="80"/>
      <c r="Y437" s="81"/>
      <c r="Z437" s="82"/>
      <c r="AA437" s="82"/>
      <c r="AB437" s="82"/>
      <c r="AC437" s="83"/>
      <c r="AD437" s="78"/>
    </row>
    <row r="438" ht="15.75" customHeight="1">
      <c r="A438" s="8" t="s">
        <v>64</v>
      </c>
      <c r="B438" s="9">
        <v>45145.0</v>
      </c>
      <c r="C438" s="10">
        <v>0.375</v>
      </c>
      <c r="D438" s="84">
        <v>0.5</v>
      </c>
      <c r="E438" s="85">
        <v>33.8</v>
      </c>
      <c r="F438" s="86"/>
      <c r="G438" s="86">
        <v>29.4</v>
      </c>
      <c r="H438" s="86">
        <v>26.0</v>
      </c>
      <c r="I438" s="86"/>
      <c r="J438" s="86" t="s">
        <v>81</v>
      </c>
      <c r="K438" s="86"/>
      <c r="L438" s="86">
        <v>0.0</v>
      </c>
      <c r="M438" s="86"/>
      <c r="N438" s="86">
        <v>63.5</v>
      </c>
      <c r="O438" s="86"/>
      <c r="P438" s="87"/>
      <c r="Q438" s="133">
        <f>E440</f>
        <v>34.8</v>
      </c>
      <c r="R438" s="134" t="str">
        <f>F438</f>
        <v/>
      </c>
      <c r="S438" s="22">
        <f>(Q438+R438)/2</f>
        <v>17.4</v>
      </c>
      <c r="T438" s="134">
        <f t="shared" ref="T438:T450" si="129">IF(H438="","",6.1078*(10^(((7.5*H438)/(237.3+H438)))))</f>
        <v>33.61126698</v>
      </c>
      <c r="U438" s="103">
        <f t="shared" ref="U438:U450" si="130">IF(T438="","",T438-(0.8*(G438-H438)))</f>
        <v>30.89126698</v>
      </c>
      <c r="V438" s="134">
        <f t="shared" ref="V438:V450" si="131">IF(G438="","",6.1078*(10^(((7.5*G438)/(237.3+G438)))))</f>
        <v>40.98797486</v>
      </c>
      <c r="W438" s="134">
        <f t="shared" si="122"/>
        <v>75.36665836</v>
      </c>
      <c r="X438" s="135">
        <f>N436+L438-N438</f>
        <v>6.4</v>
      </c>
      <c r="Y438" s="91"/>
      <c r="Z438" s="92">
        <v>1.0</v>
      </c>
      <c r="AA438" s="92">
        <v>1.0</v>
      </c>
      <c r="AB438" s="92">
        <v>2.0</v>
      </c>
      <c r="AC438" s="93">
        <v>2.0</v>
      </c>
      <c r="AD438" s="88" t="s">
        <v>283</v>
      </c>
    </row>
    <row r="439" ht="15.75" customHeight="1">
      <c r="A439" s="4" t="s">
        <v>64</v>
      </c>
      <c r="B439" s="29">
        <v>45145.0</v>
      </c>
      <c r="C439" s="3">
        <v>0.625</v>
      </c>
      <c r="D439" s="74">
        <v>0.75</v>
      </c>
      <c r="E439" s="75">
        <v>33.8</v>
      </c>
      <c r="F439" s="76"/>
      <c r="G439" s="76">
        <v>33.6</v>
      </c>
      <c r="H439" s="76">
        <v>27.4</v>
      </c>
      <c r="I439" s="76"/>
      <c r="J439" s="76" t="s">
        <v>81</v>
      </c>
      <c r="K439" s="76"/>
      <c r="L439" s="76"/>
      <c r="M439" s="76"/>
      <c r="N439" s="76"/>
      <c r="O439" s="76"/>
      <c r="P439" s="77"/>
      <c r="Q439" s="78"/>
      <c r="R439" s="79"/>
      <c r="S439" s="79"/>
      <c r="T439" s="134">
        <f t="shared" si="129"/>
        <v>36.49517019</v>
      </c>
      <c r="U439" s="103">
        <f t="shared" si="130"/>
        <v>31.53517019</v>
      </c>
      <c r="V439" s="134">
        <f t="shared" si="131"/>
        <v>52.01365417</v>
      </c>
      <c r="W439" s="134">
        <f t="shared" si="122"/>
        <v>60.62863817</v>
      </c>
      <c r="X439" s="80"/>
      <c r="Y439" s="81"/>
      <c r="Z439" s="82"/>
      <c r="AA439" s="82"/>
      <c r="AB439" s="82"/>
      <c r="AC439" s="83"/>
      <c r="AD439" s="78"/>
    </row>
    <row r="440" ht="15.75" customHeight="1">
      <c r="A440" s="8" t="s">
        <v>68</v>
      </c>
      <c r="B440" s="9">
        <v>45146.0</v>
      </c>
      <c r="C440" s="10">
        <v>0.375</v>
      </c>
      <c r="D440" s="84">
        <v>0.5</v>
      </c>
      <c r="E440" s="85">
        <v>34.8</v>
      </c>
      <c r="F440" s="86"/>
      <c r="G440" s="86">
        <v>29.0</v>
      </c>
      <c r="H440" s="86">
        <v>26.0</v>
      </c>
      <c r="I440" s="86"/>
      <c r="J440" s="86" t="s">
        <v>61</v>
      </c>
      <c r="K440" s="86"/>
      <c r="L440" s="86">
        <v>2.75</v>
      </c>
      <c r="M440" s="86"/>
      <c r="N440" s="86">
        <v>62.38</v>
      </c>
      <c r="O440" s="86"/>
      <c r="P440" s="87"/>
      <c r="Q440" s="133">
        <f>E442</f>
        <v>33.8</v>
      </c>
      <c r="R440" s="134" t="str">
        <f>F440</f>
        <v/>
      </c>
      <c r="S440" s="22">
        <f>(Q440+R440)/2</f>
        <v>16.9</v>
      </c>
      <c r="T440" s="134">
        <f t="shared" si="129"/>
        <v>33.61126698</v>
      </c>
      <c r="U440" s="103">
        <f t="shared" si="130"/>
        <v>31.21126698</v>
      </c>
      <c r="V440" s="134">
        <f t="shared" si="131"/>
        <v>40.05279577</v>
      </c>
      <c r="W440" s="134">
        <f t="shared" si="122"/>
        <v>77.92531428</v>
      </c>
      <c r="X440" s="135">
        <f>N438+L440-N440</f>
        <v>3.87</v>
      </c>
      <c r="Y440" s="91"/>
      <c r="Z440" s="92">
        <v>1.0</v>
      </c>
      <c r="AA440" s="92">
        <v>1.0</v>
      </c>
      <c r="AB440" s="92">
        <v>3.0</v>
      </c>
      <c r="AC440" s="93">
        <v>2.0</v>
      </c>
      <c r="AD440" s="88" t="s">
        <v>313</v>
      </c>
    </row>
    <row r="441" ht="15.75" customHeight="1">
      <c r="A441" s="4" t="s">
        <v>68</v>
      </c>
      <c r="B441" s="29">
        <v>45146.0</v>
      </c>
      <c r="C441" s="3">
        <v>0.625</v>
      </c>
      <c r="D441" s="74">
        <v>0.75</v>
      </c>
      <c r="E441" s="75">
        <v>33.4</v>
      </c>
      <c r="F441" s="76"/>
      <c r="G441" s="76">
        <v>33.2</v>
      </c>
      <c r="H441" s="76">
        <v>27.2</v>
      </c>
      <c r="I441" s="76"/>
      <c r="J441" s="76" t="s">
        <v>81</v>
      </c>
      <c r="K441" s="76"/>
      <c r="L441" s="76"/>
      <c r="M441" s="76"/>
      <c r="N441" s="76"/>
      <c r="O441" s="76"/>
      <c r="P441" s="77"/>
      <c r="Q441" s="78"/>
      <c r="R441" s="79"/>
      <c r="S441" s="79"/>
      <c r="T441" s="134">
        <f t="shared" si="129"/>
        <v>36.07043238</v>
      </c>
      <c r="U441" s="103">
        <f t="shared" si="130"/>
        <v>31.27043238</v>
      </c>
      <c r="V441" s="134">
        <f t="shared" si="131"/>
        <v>50.86304633</v>
      </c>
      <c r="W441" s="134">
        <f t="shared" si="122"/>
        <v>61.47966871</v>
      </c>
      <c r="X441" s="80"/>
      <c r="Y441" s="81"/>
      <c r="Z441" s="82">
        <v>1.0</v>
      </c>
      <c r="AA441" s="82">
        <v>1.0</v>
      </c>
      <c r="AB441" s="82">
        <v>2.0</v>
      </c>
      <c r="AC441" s="83">
        <v>2.0</v>
      </c>
      <c r="AD441" s="78" t="s">
        <v>316</v>
      </c>
    </row>
    <row r="442" ht="15.75" customHeight="1">
      <c r="A442" s="8" t="s">
        <v>38</v>
      </c>
      <c r="B442" s="9">
        <v>45147.0</v>
      </c>
      <c r="C442" s="10">
        <v>0.375</v>
      </c>
      <c r="D442" s="84">
        <v>0.5</v>
      </c>
      <c r="E442" s="85">
        <v>33.8</v>
      </c>
      <c r="F442" s="86"/>
      <c r="G442" s="86">
        <v>28.4</v>
      </c>
      <c r="H442" s="86">
        <v>25.4</v>
      </c>
      <c r="I442" s="86"/>
      <c r="J442" s="86" t="s">
        <v>61</v>
      </c>
      <c r="K442" s="86"/>
      <c r="L442" s="86">
        <v>18.5</v>
      </c>
      <c r="M442" s="86"/>
      <c r="N442" s="86">
        <v>72.12</v>
      </c>
      <c r="O442" s="86"/>
      <c r="P442" s="87"/>
      <c r="Q442" s="133">
        <f>E444</f>
        <v>32.6</v>
      </c>
      <c r="R442" s="134" t="str">
        <f>F442</f>
        <v/>
      </c>
      <c r="S442" s="22">
        <f>(Q442+R442)/2</f>
        <v>16.3</v>
      </c>
      <c r="T442" s="134">
        <f t="shared" si="129"/>
        <v>32.43744129</v>
      </c>
      <c r="U442" s="103">
        <f t="shared" si="130"/>
        <v>30.03744129</v>
      </c>
      <c r="V442" s="134">
        <f t="shared" si="131"/>
        <v>38.68484051</v>
      </c>
      <c r="W442" s="134">
        <f t="shared" si="122"/>
        <v>77.64654293</v>
      </c>
      <c r="X442" s="135">
        <f>N440+L442-N442</f>
        <v>8.76</v>
      </c>
      <c r="Y442" s="91"/>
      <c r="Z442" s="92">
        <v>1.0</v>
      </c>
      <c r="AA442" s="92">
        <v>1.0</v>
      </c>
      <c r="AB442" s="92">
        <v>1.0</v>
      </c>
      <c r="AC442" s="93">
        <v>2.0</v>
      </c>
      <c r="AD442" s="88" t="s">
        <v>289</v>
      </c>
    </row>
    <row r="443" ht="15.75" customHeight="1">
      <c r="A443" s="4" t="s">
        <v>38</v>
      </c>
      <c r="B443" s="29">
        <v>45147.0</v>
      </c>
      <c r="C443" s="3">
        <v>0.625</v>
      </c>
      <c r="D443" s="74">
        <v>0.75</v>
      </c>
      <c r="E443" s="75">
        <v>32.6</v>
      </c>
      <c r="F443" s="76"/>
      <c r="G443" s="76">
        <v>28.6</v>
      </c>
      <c r="H443" s="76">
        <v>26.4</v>
      </c>
      <c r="I443" s="76"/>
      <c r="J443" s="76" t="s">
        <v>74</v>
      </c>
      <c r="K443" s="76"/>
      <c r="L443" s="76"/>
      <c r="M443" s="76"/>
      <c r="N443" s="76"/>
      <c r="O443" s="76"/>
      <c r="P443" s="77"/>
      <c r="Q443" s="78"/>
      <c r="R443" s="79"/>
      <c r="S443" s="79"/>
      <c r="T443" s="134">
        <f t="shared" si="129"/>
        <v>34.41422945</v>
      </c>
      <c r="U443" s="103">
        <f t="shared" si="130"/>
        <v>32.65422945</v>
      </c>
      <c r="V443" s="134">
        <f t="shared" si="131"/>
        <v>39.13623594</v>
      </c>
      <c r="W443" s="134">
        <f t="shared" si="122"/>
        <v>83.43732775</v>
      </c>
      <c r="X443" s="80"/>
      <c r="Y443" s="81"/>
      <c r="Z443" s="82">
        <v>2.0</v>
      </c>
      <c r="AA443" s="82">
        <v>1.0</v>
      </c>
      <c r="AB443" s="82">
        <v>2.0</v>
      </c>
      <c r="AC443" s="83">
        <v>2.0</v>
      </c>
      <c r="AD443" s="78" t="s">
        <v>433</v>
      </c>
    </row>
    <row r="444" ht="15.75" customHeight="1">
      <c r="A444" s="8" t="s">
        <v>48</v>
      </c>
      <c r="B444" s="9">
        <v>45148.0</v>
      </c>
      <c r="C444" s="10">
        <v>0.375</v>
      </c>
      <c r="D444" s="84">
        <v>0.5</v>
      </c>
      <c r="E444" s="85">
        <v>32.6</v>
      </c>
      <c r="F444" s="86"/>
      <c r="G444" s="86">
        <v>28.2</v>
      </c>
      <c r="H444" s="86">
        <v>25.4</v>
      </c>
      <c r="I444" s="86"/>
      <c r="J444" s="86" t="s">
        <v>81</v>
      </c>
      <c r="K444" s="86"/>
      <c r="L444" s="86">
        <v>17.25</v>
      </c>
      <c r="M444" s="86"/>
      <c r="N444" s="86">
        <v>82.68</v>
      </c>
      <c r="O444" s="86"/>
      <c r="P444" s="87"/>
      <c r="Q444" s="133">
        <f>E446</f>
        <v>33.6</v>
      </c>
      <c r="R444" s="134" t="str">
        <f>F444</f>
        <v/>
      </c>
      <c r="S444" s="22">
        <f>(Q444+R444)/2</f>
        <v>16.8</v>
      </c>
      <c r="T444" s="134">
        <f t="shared" si="129"/>
        <v>32.43744129</v>
      </c>
      <c r="U444" s="103">
        <f t="shared" si="130"/>
        <v>30.19744129</v>
      </c>
      <c r="V444" s="134">
        <f t="shared" si="131"/>
        <v>38.23798312</v>
      </c>
      <c r="W444" s="134">
        <f t="shared" si="122"/>
        <v>78.97236943</v>
      </c>
      <c r="X444" s="135">
        <f>N442+L444-N444</f>
        <v>6.69</v>
      </c>
      <c r="Y444" s="91"/>
      <c r="Z444" s="92">
        <v>1.0</v>
      </c>
      <c r="AA444" s="92">
        <v>1.0</v>
      </c>
      <c r="AB444" s="92">
        <v>3.0</v>
      </c>
      <c r="AC444" s="93">
        <v>1.0</v>
      </c>
      <c r="AD444" s="88" t="s">
        <v>330</v>
      </c>
    </row>
    <row r="445" ht="15.75" customHeight="1">
      <c r="A445" s="4" t="s">
        <v>48</v>
      </c>
      <c r="B445" s="29">
        <v>45148.0</v>
      </c>
      <c r="C445" s="3">
        <v>0.625</v>
      </c>
      <c r="D445" s="74">
        <v>0.75</v>
      </c>
      <c r="E445" s="75">
        <v>33.0</v>
      </c>
      <c r="F445" s="76"/>
      <c r="G445" s="76">
        <v>32.6</v>
      </c>
      <c r="H445" s="76">
        <v>27.0</v>
      </c>
      <c r="I445" s="76"/>
      <c r="J445" s="76" t="s">
        <v>81</v>
      </c>
      <c r="K445" s="76"/>
      <c r="L445" s="76"/>
      <c r="M445" s="76"/>
      <c r="N445" s="76"/>
      <c r="O445" s="76"/>
      <c r="P445" s="77"/>
      <c r="Q445" s="78"/>
      <c r="R445" s="79"/>
      <c r="S445" s="79"/>
      <c r="T445" s="134">
        <f t="shared" si="129"/>
        <v>35.65000614</v>
      </c>
      <c r="U445" s="103">
        <f t="shared" si="130"/>
        <v>31.17000614</v>
      </c>
      <c r="V445" s="134">
        <f t="shared" si="131"/>
        <v>49.17856797</v>
      </c>
      <c r="W445" s="134">
        <f t="shared" si="122"/>
        <v>63.38128056</v>
      </c>
      <c r="X445" s="80"/>
      <c r="Y445" s="81"/>
      <c r="Z445" s="82">
        <v>1.0</v>
      </c>
      <c r="AA445" s="82">
        <v>1.0</v>
      </c>
      <c r="AB445" s="82">
        <v>2.0</v>
      </c>
      <c r="AC445" s="83">
        <v>2.0</v>
      </c>
      <c r="AD445" s="78" t="s">
        <v>423</v>
      </c>
    </row>
    <row r="446" ht="15.75" customHeight="1">
      <c r="A446" s="8" t="s">
        <v>53</v>
      </c>
      <c r="B446" s="9">
        <v>45149.0</v>
      </c>
      <c r="C446" s="10">
        <v>0.375</v>
      </c>
      <c r="D446" s="84">
        <v>0.5</v>
      </c>
      <c r="E446" s="85">
        <v>33.6</v>
      </c>
      <c r="F446" s="86">
        <v>22.8</v>
      </c>
      <c r="G446" s="86">
        <v>29.0</v>
      </c>
      <c r="H446" s="86">
        <v>25.8</v>
      </c>
      <c r="I446" s="86"/>
      <c r="J446" s="86" t="s">
        <v>81</v>
      </c>
      <c r="K446" s="86"/>
      <c r="L446" s="86">
        <v>10.75</v>
      </c>
      <c r="M446" s="86"/>
      <c r="N446" s="86">
        <v>86.76</v>
      </c>
      <c r="O446" s="86"/>
      <c r="P446" s="87"/>
      <c r="Q446" s="133">
        <f>E448</f>
        <v>33.8</v>
      </c>
      <c r="R446" s="134">
        <f>F446</f>
        <v>22.8</v>
      </c>
      <c r="S446" s="22">
        <f>(Q446+R446)/2</f>
        <v>28.3</v>
      </c>
      <c r="T446" s="134">
        <f t="shared" si="129"/>
        <v>33.21594473</v>
      </c>
      <c r="U446" s="103">
        <f t="shared" si="130"/>
        <v>30.65594473</v>
      </c>
      <c r="V446" s="134">
        <f t="shared" si="131"/>
        <v>40.05279577</v>
      </c>
      <c r="W446" s="134">
        <f t="shared" si="122"/>
        <v>76.53883866</v>
      </c>
      <c r="X446" s="135">
        <f>N444+L446-N446</f>
        <v>6.67</v>
      </c>
      <c r="Y446" s="91"/>
      <c r="Z446" s="92">
        <v>1.0</v>
      </c>
      <c r="AA446" s="92">
        <v>1.0</v>
      </c>
      <c r="AB446" s="92">
        <v>2.0</v>
      </c>
      <c r="AC446" s="93">
        <v>1.0</v>
      </c>
      <c r="AD446" s="88" t="s">
        <v>330</v>
      </c>
    </row>
    <row r="447" ht="15.75" customHeight="1">
      <c r="A447" s="4" t="s">
        <v>53</v>
      </c>
      <c r="B447" s="29">
        <v>45149.0</v>
      </c>
      <c r="C447" s="3">
        <v>0.625</v>
      </c>
      <c r="D447" s="74">
        <v>0.75</v>
      </c>
      <c r="E447" s="75">
        <v>33.8</v>
      </c>
      <c r="F447" s="76"/>
      <c r="G447" s="76">
        <v>33.4</v>
      </c>
      <c r="H447" s="76">
        <v>26.6</v>
      </c>
      <c r="I447" s="76"/>
      <c r="J447" s="76" t="s">
        <v>81</v>
      </c>
      <c r="K447" s="76"/>
      <c r="L447" s="76"/>
      <c r="M447" s="76"/>
      <c r="N447" s="76"/>
      <c r="O447" s="76"/>
      <c r="P447" s="77"/>
      <c r="Q447" s="78"/>
      <c r="R447" s="79"/>
      <c r="S447" s="79"/>
      <c r="T447" s="134">
        <f t="shared" si="129"/>
        <v>34.82194116</v>
      </c>
      <c r="U447" s="103">
        <f t="shared" si="130"/>
        <v>29.38194116</v>
      </c>
      <c r="V447" s="134">
        <f t="shared" si="131"/>
        <v>51.43555799</v>
      </c>
      <c r="W447" s="134">
        <f t="shared" si="122"/>
        <v>57.12379201</v>
      </c>
      <c r="X447" s="80"/>
      <c r="Y447" s="81"/>
      <c r="Z447" s="82">
        <v>1.0</v>
      </c>
      <c r="AA447" s="82">
        <v>1.0</v>
      </c>
      <c r="AB447" s="82">
        <v>3.0</v>
      </c>
      <c r="AC447" s="83">
        <v>1.0</v>
      </c>
      <c r="AD447" s="78" t="s">
        <v>320</v>
      </c>
    </row>
    <row r="448" ht="15.75" customHeight="1">
      <c r="A448" s="8" t="s">
        <v>58</v>
      </c>
      <c r="B448" s="9">
        <v>45150.0</v>
      </c>
      <c r="C448" s="10">
        <v>0.375</v>
      </c>
      <c r="D448" s="84">
        <v>0.5</v>
      </c>
      <c r="E448" s="85">
        <v>33.8</v>
      </c>
      <c r="F448" s="86">
        <v>23.6</v>
      </c>
      <c r="G448" s="86">
        <v>29.4</v>
      </c>
      <c r="H448" s="86">
        <v>25.8</v>
      </c>
      <c r="I448" s="86"/>
      <c r="J448" s="86" t="s">
        <v>61</v>
      </c>
      <c r="K448" s="86"/>
      <c r="L448" s="86">
        <v>0.0</v>
      </c>
      <c r="M448" s="86"/>
      <c r="N448" s="86">
        <v>81.03</v>
      </c>
      <c r="O448" s="86"/>
      <c r="P448" s="87"/>
      <c r="Q448" s="102"/>
      <c r="R448" s="103">
        <f t="shared" ref="R448:R450" si="132">F448</f>
        <v>23.6</v>
      </c>
      <c r="S448" s="103"/>
      <c r="T448" s="134">
        <f t="shared" si="129"/>
        <v>33.21594473</v>
      </c>
      <c r="U448" s="103">
        <f t="shared" si="130"/>
        <v>30.33594473</v>
      </c>
      <c r="V448" s="134">
        <f t="shared" si="131"/>
        <v>40.98797486</v>
      </c>
      <c r="W448" s="134">
        <f t="shared" si="122"/>
        <v>74.01181648</v>
      </c>
      <c r="X448" s="135">
        <f t="shared" ref="X448:X450" si="133">N446+L448-N448</f>
        <v>5.73</v>
      </c>
      <c r="Y448" s="91"/>
      <c r="Z448" s="92">
        <v>1.0</v>
      </c>
      <c r="AA448" s="92">
        <v>1.0</v>
      </c>
      <c r="AB448" s="92">
        <v>1.0</v>
      </c>
      <c r="AC448" s="93">
        <v>2.0</v>
      </c>
      <c r="AD448" s="88" t="s">
        <v>316</v>
      </c>
    </row>
    <row r="449" ht="15.75" customHeight="1">
      <c r="A449" s="4" t="s">
        <v>58</v>
      </c>
      <c r="B449" s="29">
        <v>45150.0</v>
      </c>
      <c r="C449" s="3">
        <v>0.625</v>
      </c>
      <c r="D449" s="74">
        <v>0.75</v>
      </c>
      <c r="E449" s="75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7"/>
      <c r="Q449" s="133" t="str">
        <f t="shared" ref="Q449:Q450" si="134">E451</f>
        <v/>
      </c>
      <c r="R449" s="134" t="str">
        <f t="shared" si="132"/>
        <v/>
      </c>
      <c r="S449" s="22">
        <f t="shared" ref="S449:S450" si="135">(Q449+R449)/2</f>
        <v>0</v>
      </c>
      <c r="T449" s="134" t="str">
        <f t="shared" si="129"/>
        <v/>
      </c>
      <c r="U449" s="103" t="str">
        <f t="shared" si="130"/>
        <v/>
      </c>
      <c r="V449" s="134" t="str">
        <f t="shared" si="131"/>
        <v/>
      </c>
      <c r="W449" s="134" t="str">
        <f t="shared" si="122"/>
        <v/>
      </c>
      <c r="X449" s="135">
        <f t="shared" si="133"/>
        <v>0</v>
      </c>
      <c r="Y449" s="81"/>
      <c r="Z449" s="82"/>
      <c r="AA449" s="82"/>
      <c r="AB449" s="82"/>
      <c r="AC449" s="83"/>
      <c r="AD449" s="78"/>
    </row>
    <row r="450" ht="15.75" customHeight="1">
      <c r="A450" s="8" t="s">
        <v>60</v>
      </c>
      <c r="B450" s="9">
        <v>45151.0</v>
      </c>
      <c r="C450" s="10">
        <v>0.375</v>
      </c>
      <c r="D450" s="84">
        <v>0.5</v>
      </c>
      <c r="E450" s="75">
        <v>33.2</v>
      </c>
      <c r="F450" s="86"/>
      <c r="G450" s="76">
        <v>28.6</v>
      </c>
      <c r="H450" s="76">
        <v>25.6</v>
      </c>
      <c r="I450" s="86"/>
      <c r="J450" s="76" t="s">
        <v>81</v>
      </c>
      <c r="K450" s="86"/>
      <c r="L450" s="76">
        <v>0.0</v>
      </c>
      <c r="M450" s="86"/>
      <c r="N450" s="76">
        <v>75.7</v>
      </c>
      <c r="O450" s="86"/>
      <c r="P450" s="87"/>
      <c r="Q450" s="133">
        <f t="shared" si="134"/>
        <v>33.8</v>
      </c>
      <c r="R450" s="134" t="str">
        <f t="shared" si="132"/>
        <v/>
      </c>
      <c r="S450" s="22">
        <f t="shared" si="135"/>
        <v>16.9</v>
      </c>
      <c r="T450" s="134">
        <f t="shared" si="129"/>
        <v>32.82468122</v>
      </c>
      <c r="U450" s="103">
        <f t="shared" si="130"/>
        <v>30.42468122</v>
      </c>
      <c r="V450" s="134">
        <f t="shared" si="131"/>
        <v>39.13623594</v>
      </c>
      <c r="W450" s="134">
        <f t="shared" si="122"/>
        <v>77.74043795</v>
      </c>
      <c r="X450" s="135">
        <f t="shared" si="133"/>
        <v>5.33</v>
      </c>
      <c r="Y450" s="91"/>
      <c r="Z450" s="92">
        <v>1.0</v>
      </c>
      <c r="AA450" s="92">
        <v>1.0</v>
      </c>
      <c r="AB450" s="92">
        <v>3.0</v>
      </c>
      <c r="AC450" s="93">
        <v>2.0</v>
      </c>
      <c r="AD450" s="88" t="s">
        <v>320</v>
      </c>
    </row>
    <row r="451" ht="15.75" customHeight="1">
      <c r="A451" s="4" t="s">
        <v>60</v>
      </c>
      <c r="B451" s="29">
        <v>45151.0</v>
      </c>
      <c r="C451" s="3">
        <v>0.625</v>
      </c>
      <c r="D451" s="74">
        <v>0.75</v>
      </c>
      <c r="E451" s="75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7"/>
      <c r="Q451" s="78"/>
      <c r="R451" s="79"/>
      <c r="S451" s="79"/>
      <c r="T451" s="79"/>
      <c r="U451" s="103"/>
      <c r="W451" s="79"/>
      <c r="X451" s="80"/>
      <c r="Y451" s="81"/>
      <c r="Z451" s="82"/>
      <c r="AA451" s="82"/>
      <c r="AB451" s="82"/>
      <c r="AC451" s="83"/>
      <c r="AD451" s="78"/>
    </row>
    <row r="452" ht="15.75" customHeight="1">
      <c r="A452" s="8" t="s">
        <v>64</v>
      </c>
      <c r="B452" s="9">
        <v>45152.0</v>
      </c>
      <c r="C452" s="10">
        <v>0.375</v>
      </c>
      <c r="D452" s="84">
        <v>0.5</v>
      </c>
      <c r="E452" s="85">
        <v>33.8</v>
      </c>
      <c r="F452" s="86"/>
      <c r="G452" s="86">
        <v>29.8</v>
      </c>
      <c r="H452" s="86">
        <v>26.2</v>
      </c>
      <c r="I452" s="86"/>
      <c r="J452" s="86" t="s">
        <v>81</v>
      </c>
      <c r="K452" s="86"/>
      <c r="L452" s="86">
        <v>0.0</v>
      </c>
      <c r="M452" s="86"/>
      <c r="N452" s="86">
        <v>70.14</v>
      </c>
      <c r="O452" s="86"/>
      <c r="P452" s="87"/>
      <c r="Q452" s="133">
        <f>E454</f>
        <v>35.8</v>
      </c>
      <c r="R452" s="134" t="str">
        <f>F452</f>
        <v/>
      </c>
      <c r="S452" s="22">
        <f>(Q452+R452)/2</f>
        <v>17.9</v>
      </c>
      <c r="T452" s="134">
        <f t="shared" ref="T452:T462" si="136">IF(H452="","",6.1078*(10^(((7.5*H452)/(237.3+H452)))))</f>
        <v>34.01068335</v>
      </c>
      <c r="U452" s="103">
        <f t="shared" ref="U452:U462" si="137">IF(T452="","",T452-(0.8*(G452-H452)))</f>
        <v>31.13068335</v>
      </c>
      <c r="V452" s="134">
        <f t="shared" ref="V452:V462" si="138">IF(G452="","",6.1078*(10^(((7.5*G452)/(237.3+G452)))))</f>
        <v>41.94208964</v>
      </c>
      <c r="W452" s="134">
        <f t="shared" ref="W452:W464" si="139">IF(V452="","",(U452/V452)*100)</f>
        <v>74.22301467</v>
      </c>
      <c r="X452" s="135">
        <f>N450+L452-N452</f>
        <v>5.56</v>
      </c>
      <c r="Y452" s="91"/>
      <c r="Z452" s="92">
        <v>1.0</v>
      </c>
      <c r="AA452" s="92">
        <v>1.0</v>
      </c>
      <c r="AB452" s="92">
        <v>1.0</v>
      </c>
      <c r="AC452" s="93">
        <v>1.0</v>
      </c>
      <c r="AD452" s="88"/>
    </row>
    <row r="453" ht="15.75" customHeight="1">
      <c r="A453" s="4" t="s">
        <v>64</v>
      </c>
      <c r="B453" s="29">
        <v>45152.0</v>
      </c>
      <c r="C453" s="3">
        <v>0.625</v>
      </c>
      <c r="D453" s="74">
        <v>0.75</v>
      </c>
      <c r="E453" s="75">
        <v>34.6</v>
      </c>
      <c r="F453" s="76"/>
      <c r="G453" s="76">
        <v>34.2</v>
      </c>
      <c r="H453" s="76">
        <v>27.0</v>
      </c>
      <c r="I453" s="76"/>
      <c r="J453" s="76" t="s">
        <v>81</v>
      </c>
      <c r="K453" s="76"/>
      <c r="L453" s="76"/>
      <c r="M453" s="76"/>
      <c r="N453" s="76"/>
      <c r="O453" s="76"/>
      <c r="P453" s="77"/>
      <c r="Q453" s="78"/>
      <c r="R453" s="79"/>
      <c r="S453" s="79"/>
      <c r="T453" s="134">
        <f t="shared" si="136"/>
        <v>35.65000614</v>
      </c>
      <c r="U453" s="103">
        <f t="shared" si="137"/>
        <v>29.89000614</v>
      </c>
      <c r="V453" s="134">
        <f t="shared" si="138"/>
        <v>53.78190594</v>
      </c>
      <c r="W453" s="134">
        <f t="shared" si="139"/>
        <v>55.5763237</v>
      </c>
      <c r="X453" s="80"/>
      <c r="Y453" s="81"/>
      <c r="Z453" s="82">
        <v>1.0</v>
      </c>
      <c r="AA453" s="82">
        <v>1.0</v>
      </c>
      <c r="AB453" s="82">
        <v>2.0</v>
      </c>
      <c r="AC453" s="83">
        <v>2.0</v>
      </c>
      <c r="AD453" s="78" t="s">
        <v>350</v>
      </c>
    </row>
    <row r="454" ht="15.75" customHeight="1">
      <c r="A454" s="8" t="s">
        <v>68</v>
      </c>
      <c r="B454" s="9">
        <v>45153.0</v>
      </c>
      <c r="C454" s="10">
        <v>0.375</v>
      </c>
      <c r="D454" s="84">
        <v>0.5</v>
      </c>
      <c r="E454" s="85">
        <v>35.8</v>
      </c>
      <c r="F454" s="86"/>
      <c r="G454" s="86">
        <v>29.4</v>
      </c>
      <c r="H454" s="86">
        <v>26.6</v>
      </c>
      <c r="I454" s="86"/>
      <c r="J454" s="86" t="s">
        <v>81</v>
      </c>
      <c r="K454" s="86"/>
      <c r="L454" s="86">
        <v>12.25</v>
      </c>
      <c r="M454" s="86"/>
      <c r="N454" s="86">
        <v>75.14</v>
      </c>
      <c r="O454" s="86"/>
      <c r="P454" s="87"/>
      <c r="Q454" s="102"/>
      <c r="R454" s="103" t="str">
        <f>F454</f>
        <v/>
      </c>
      <c r="S454" s="103"/>
      <c r="T454" s="134">
        <f t="shared" si="136"/>
        <v>34.82194116</v>
      </c>
      <c r="U454" s="103">
        <f t="shared" si="137"/>
        <v>32.58194116</v>
      </c>
      <c r="V454" s="134">
        <f t="shared" si="138"/>
        <v>40.98797486</v>
      </c>
      <c r="W454" s="134">
        <f t="shared" si="139"/>
        <v>79.49146371</v>
      </c>
      <c r="X454" s="135">
        <f>N452+L454-N454</f>
        <v>7.25</v>
      </c>
      <c r="Y454" s="91"/>
      <c r="Z454" s="92">
        <v>1.0</v>
      </c>
      <c r="AA454" s="92">
        <v>1.0</v>
      </c>
      <c r="AB454" s="92">
        <v>1.0</v>
      </c>
      <c r="AC454" s="93">
        <v>1.0</v>
      </c>
      <c r="AD454" s="88" t="s">
        <v>289</v>
      </c>
    </row>
    <row r="455" ht="15.75" customHeight="1">
      <c r="A455" s="4" t="s">
        <v>68</v>
      </c>
      <c r="B455" s="55">
        <v>45153.0</v>
      </c>
      <c r="C455" s="3">
        <v>0.625</v>
      </c>
      <c r="D455" s="74">
        <v>0.75</v>
      </c>
      <c r="E455" s="75">
        <v>33.4</v>
      </c>
      <c r="F455" s="76"/>
      <c r="G455" s="76">
        <v>32.4</v>
      </c>
      <c r="H455" s="76">
        <v>26.4</v>
      </c>
      <c r="I455" s="76"/>
      <c r="J455" s="76" t="s">
        <v>81</v>
      </c>
      <c r="K455" s="76"/>
      <c r="L455" s="76"/>
      <c r="M455" s="76"/>
      <c r="N455" s="76"/>
      <c r="O455" s="76"/>
      <c r="P455" s="77"/>
      <c r="Q455" s="78"/>
      <c r="R455" s="79"/>
      <c r="S455" s="79"/>
      <c r="T455" s="134">
        <f t="shared" si="136"/>
        <v>34.41422945</v>
      </c>
      <c r="U455" s="103">
        <f t="shared" si="137"/>
        <v>29.61422945</v>
      </c>
      <c r="V455" s="134">
        <f t="shared" si="138"/>
        <v>48.62794535</v>
      </c>
      <c r="W455" s="134">
        <f t="shared" si="139"/>
        <v>60.89961078</v>
      </c>
      <c r="X455" s="80"/>
      <c r="Y455" s="81"/>
      <c r="Z455" s="82">
        <v>1.0</v>
      </c>
      <c r="AA455" s="82">
        <v>1.0</v>
      </c>
      <c r="AB455" s="82">
        <v>3.0</v>
      </c>
      <c r="AC455" s="83">
        <v>2.0</v>
      </c>
      <c r="AD455" s="78" t="s">
        <v>316</v>
      </c>
    </row>
    <row r="456" ht="15.75" customHeight="1">
      <c r="A456" s="8" t="s">
        <v>38</v>
      </c>
      <c r="B456" s="9">
        <v>45154.0</v>
      </c>
      <c r="C456" s="10">
        <v>0.375</v>
      </c>
      <c r="D456" s="84">
        <v>0.5</v>
      </c>
      <c r="E456" s="85">
        <v>33.4</v>
      </c>
      <c r="F456" s="86"/>
      <c r="G456" s="86">
        <v>29.6</v>
      </c>
      <c r="H456" s="86">
        <v>25.8</v>
      </c>
      <c r="I456" s="86"/>
      <c r="J456" s="86" t="s">
        <v>54</v>
      </c>
      <c r="K456" s="86"/>
      <c r="L456" s="86">
        <v>0.0</v>
      </c>
      <c r="M456" s="86"/>
      <c r="N456" s="86">
        <v>69.22</v>
      </c>
      <c r="O456" s="86"/>
      <c r="P456" s="87"/>
      <c r="Q456" s="133">
        <f>E458</f>
        <v>34.6</v>
      </c>
      <c r="R456" s="134" t="str">
        <f>F456</f>
        <v/>
      </c>
      <c r="S456" s="22">
        <f>(Q456+R456)/2</f>
        <v>17.3</v>
      </c>
      <c r="T456" s="134">
        <f t="shared" si="136"/>
        <v>33.21594473</v>
      </c>
      <c r="U456" s="103">
        <f t="shared" si="137"/>
        <v>30.17594473</v>
      </c>
      <c r="V456" s="134">
        <f t="shared" si="138"/>
        <v>41.46264535</v>
      </c>
      <c r="W456" s="134">
        <f t="shared" si="139"/>
        <v>72.77862876</v>
      </c>
      <c r="X456" s="135">
        <f>N454+L456-N456</f>
        <v>5.92</v>
      </c>
      <c r="Y456" s="91"/>
      <c r="Z456" s="92">
        <v>1.0</v>
      </c>
      <c r="AA456" s="92">
        <v>1.0</v>
      </c>
      <c r="AB456" s="92">
        <v>3.0</v>
      </c>
      <c r="AC456" s="93">
        <v>1.0</v>
      </c>
      <c r="AD456" s="88" t="s">
        <v>289</v>
      </c>
    </row>
    <row r="457" ht="15.75" customHeight="1">
      <c r="A457" s="4" t="s">
        <v>38</v>
      </c>
      <c r="B457" s="29">
        <v>45154.0</v>
      </c>
      <c r="C457" s="3">
        <v>0.625</v>
      </c>
      <c r="D457" s="74">
        <v>0.75</v>
      </c>
      <c r="E457" s="75">
        <v>33.8</v>
      </c>
      <c r="F457" s="76"/>
      <c r="G457" s="76">
        <v>33.4</v>
      </c>
      <c r="H457" s="76">
        <v>26.2</v>
      </c>
      <c r="I457" s="76"/>
      <c r="J457" s="76" t="s">
        <v>81</v>
      </c>
      <c r="K457" s="76"/>
      <c r="L457" s="76"/>
      <c r="M457" s="76"/>
      <c r="N457" s="76"/>
      <c r="O457" s="76"/>
      <c r="P457" s="77"/>
      <c r="Q457" s="78"/>
      <c r="R457" s="79"/>
      <c r="S457" s="79"/>
      <c r="T457" s="134">
        <f t="shared" si="136"/>
        <v>34.01068335</v>
      </c>
      <c r="U457" s="103">
        <f t="shared" si="137"/>
        <v>28.25068335</v>
      </c>
      <c r="V457" s="134">
        <f t="shared" si="138"/>
        <v>51.43555799</v>
      </c>
      <c r="W457" s="134">
        <f t="shared" si="139"/>
        <v>54.92442281</v>
      </c>
      <c r="X457" s="80"/>
      <c r="Y457" s="81"/>
      <c r="Z457" s="82">
        <v>1.0</v>
      </c>
      <c r="AA457" s="82">
        <v>1.0</v>
      </c>
      <c r="AB457" s="82">
        <v>2.0</v>
      </c>
      <c r="AC457" s="83">
        <v>2.0</v>
      </c>
      <c r="AD457" s="78" t="s">
        <v>433</v>
      </c>
    </row>
    <row r="458" ht="15.75" customHeight="1">
      <c r="A458" s="8" t="s">
        <v>48</v>
      </c>
      <c r="B458" s="9">
        <v>45155.0</v>
      </c>
      <c r="C458" s="10">
        <v>0.375</v>
      </c>
      <c r="D458" s="84">
        <v>0.5</v>
      </c>
      <c r="E458" s="85">
        <v>34.6</v>
      </c>
      <c r="F458" s="86"/>
      <c r="G458" s="86">
        <v>29.4</v>
      </c>
      <c r="H458" s="86">
        <v>26.0</v>
      </c>
      <c r="I458" s="86"/>
      <c r="J458" s="86" t="s">
        <v>81</v>
      </c>
      <c r="K458" s="86"/>
      <c r="L458" s="86">
        <v>0.0</v>
      </c>
      <c r="M458" s="86"/>
      <c r="N458" s="86">
        <v>62.9</v>
      </c>
      <c r="O458" s="86"/>
      <c r="P458" s="87"/>
      <c r="Q458" s="133">
        <f>E460</f>
        <v>35.3</v>
      </c>
      <c r="R458" s="134" t="str">
        <f>F458</f>
        <v/>
      </c>
      <c r="S458" s="22">
        <f>(Q458+R458)/2</f>
        <v>17.65</v>
      </c>
      <c r="T458" s="134">
        <f t="shared" si="136"/>
        <v>33.61126698</v>
      </c>
      <c r="U458" s="103">
        <f t="shared" si="137"/>
        <v>30.89126698</v>
      </c>
      <c r="V458" s="134">
        <f t="shared" si="138"/>
        <v>40.98797486</v>
      </c>
      <c r="W458" s="134">
        <f t="shared" si="139"/>
        <v>75.36665836</v>
      </c>
      <c r="X458" s="135">
        <f>N456+L458-N458</f>
        <v>6.32</v>
      </c>
      <c r="Y458" s="91"/>
      <c r="Z458" s="92">
        <v>1.0</v>
      </c>
      <c r="AA458" s="92">
        <v>1.0</v>
      </c>
      <c r="AB458" s="92">
        <v>1.0</v>
      </c>
      <c r="AC458" s="93">
        <v>1.0</v>
      </c>
      <c r="AD458" s="88"/>
    </row>
    <row r="459" ht="15.75" customHeight="1">
      <c r="A459" s="4" t="s">
        <v>48</v>
      </c>
      <c r="B459" s="29">
        <v>45155.0</v>
      </c>
      <c r="C459" s="3">
        <v>0.625</v>
      </c>
      <c r="D459" s="74">
        <v>0.75</v>
      </c>
      <c r="E459" s="75">
        <v>34.6</v>
      </c>
      <c r="F459" s="76"/>
      <c r="G459" s="76">
        <v>34.2</v>
      </c>
      <c r="H459" s="76">
        <v>27.0</v>
      </c>
      <c r="I459" s="76"/>
      <c r="J459" s="76" t="s">
        <v>81</v>
      </c>
      <c r="K459" s="76"/>
      <c r="L459" s="76"/>
      <c r="M459" s="76"/>
      <c r="N459" s="76"/>
      <c r="O459" s="76"/>
      <c r="P459" s="77"/>
      <c r="Q459" s="78"/>
      <c r="R459" s="79"/>
      <c r="S459" s="79"/>
      <c r="T459" s="134">
        <f t="shared" si="136"/>
        <v>35.65000614</v>
      </c>
      <c r="U459" s="103">
        <f t="shared" si="137"/>
        <v>29.89000614</v>
      </c>
      <c r="V459" s="134">
        <f t="shared" si="138"/>
        <v>53.78190594</v>
      </c>
      <c r="W459" s="134">
        <f t="shared" si="139"/>
        <v>55.5763237</v>
      </c>
      <c r="X459" s="80"/>
      <c r="Y459" s="81"/>
      <c r="Z459" s="82">
        <v>1.0</v>
      </c>
      <c r="AA459" s="82">
        <v>1.0</v>
      </c>
      <c r="AB459" s="82">
        <v>2.0</v>
      </c>
      <c r="AC459" s="83">
        <v>1.0</v>
      </c>
      <c r="AD459" s="78" t="s">
        <v>353</v>
      </c>
    </row>
    <row r="460" ht="15.75" customHeight="1">
      <c r="A460" s="8" t="s">
        <v>53</v>
      </c>
      <c r="B460" s="9">
        <v>45156.0</v>
      </c>
      <c r="C460" s="10">
        <v>0.375</v>
      </c>
      <c r="D460" s="84">
        <v>0.5</v>
      </c>
      <c r="E460" s="85">
        <v>35.3</v>
      </c>
      <c r="F460" s="86"/>
      <c r="G460" s="86">
        <v>28.2</v>
      </c>
      <c r="H460" s="86">
        <v>25.8</v>
      </c>
      <c r="I460" s="86"/>
      <c r="J460" s="86" t="s">
        <v>81</v>
      </c>
      <c r="K460" s="86"/>
      <c r="L460" s="86">
        <v>0.0</v>
      </c>
      <c r="M460" s="86"/>
      <c r="N460" s="86">
        <v>56.46</v>
      </c>
      <c r="O460" s="86"/>
      <c r="P460" s="87"/>
      <c r="Q460" s="133">
        <f>E462</f>
        <v>33.6</v>
      </c>
      <c r="R460" s="134" t="str">
        <f>F460</f>
        <v/>
      </c>
      <c r="S460" s="22">
        <f>(Q460+R460)/2</f>
        <v>16.8</v>
      </c>
      <c r="T460" s="134">
        <f t="shared" si="136"/>
        <v>33.21594473</v>
      </c>
      <c r="U460" s="103">
        <f t="shared" si="137"/>
        <v>31.29594473</v>
      </c>
      <c r="V460" s="134">
        <f t="shared" si="138"/>
        <v>38.23798312</v>
      </c>
      <c r="W460" s="134">
        <f t="shared" si="139"/>
        <v>81.8451764</v>
      </c>
      <c r="X460" s="135">
        <f>N458+L460-N460</f>
        <v>6.44</v>
      </c>
      <c r="Y460" s="91"/>
      <c r="Z460" s="92">
        <v>1.0</v>
      </c>
      <c r="AA460" s="92">
        <v>1.0</v>
      </c>
      <c r="AB460" s="92">
        <v>1.0</v>
      </c>
      <c r="AC460" s="93">
        <v>2.0</v>
      </c>
      <c r="AD460" s="88" t="s">
        <v>292</v>
      </c>
    </row>
    <row r="461" ht="15.75" customHeight="1">
      <c r="A461" s="4" t="s">
        <v>53</v>
      </c>
      <c r="B461" s="29">
        <v>45156.0</v>
      </c>
      <c r="C461" s="3">
        <v>0.625</v>
      </c>
      <c r="D461" s="74">
        <v>0.75</v>
      </c>
      <c r="E461" s="75">
        <v>33.4</v>
      </c>
      <c r="F461" s="76"/>
      <c r="G461" s="76">
        <v>33.0</v>
      </c>
      <c r="H461" s="76">
        <v>26.4</v>
      </c>
      <c r="I461" s="76"/>
      <c r="J461" s="76" t="s">
        <v>81</v>
      </c>
      <c r="K461" s="76"/>
      <c r="L461" s="76"/>
      <c r="M461" s="76"/>
      <c r="N461" s="76"/>
      <c r="O461" s="76"/>
      <c r="P461" s="77"/>
      <c r="Q461" s="78"/>
      <c r="R461" s="79"/>
      <c r="S461" s="79"/>
      <c r="T461" s="134">
        <f t="shared" si="136"/>
        <v>34.41422945</v>
      </c>
      <c r="U461" s="103">
        <f t="shared" si="137"/>
        <v>29.13422945</v>
      </c>
      <c r="V461" s="134">
        <f t="shared" si="138"/>
        <v>50.29607399</v>
      </c>
      <c r="W461" s="134">
        <f t="shared" si="139"/>
        <v>57.92545449</v>
      </c>
      <c r="X461" s="80"/>
      <c r="Y461" s="81"/>
      <c r="Z461" s="82">
        <v>1.0</v>
      </c>
      <c r="AA461" s="82">
        <v>1.0</v>
      </c>
      <c r="AB461" s="82">
        <v>3.0</v>
      </c>
      <c r="AC461" s="83">
        <v>1.0</v>
      </c>
      <c r="AD461" s="78" t="s">
        <v>320</v>
      </c>
    </row>
    <row r="462" ht="15.75" customHeight="1">
      <c r="A462" s="8" t="s">
        <v>58</v>
      </c>
      <c r="B462" s="9">
        <v>45157.0</v>
      </c>
      <c r="C462" s="10">
        <v>0.375</v>
      </c>
      <c r="D462" s="84">
        <v>0.5</v>
      </c>
      <c r="E462" s="85">
        <v>33.6</v>
      </c>
      <c r="F462" s="86"/>
      <c r="G462" s="86">
        <v>28.8</v>
      </c>
      <c r="H462" s="86">
        <v>25.8</v>
      </c>
      <c r="I462" s="86"/>
      <c r="J462" s="86" t="s">
        <v>81</v>
      </c>
      <c r="K462" s="86"/>
      <c r="L462" s="86">
        <v>0.0</v>
      </c>
      <c r="M462" s="86"/>
      <c r="N462" s="86">
        <v>50.94</v>
      </c>
      <c r="O462" s="86"/>
      <c r="P462" s="87"/>
      <c r="Q462" s="133">
        <f>E464</f>
        <v>34.2</v>
      </c>
      <c r="R462" s="134" t="str">
        <f>F462</f>
        <v/>
      </c>
      <c r="S462" s="22">
        <f>(Q462+R462)/2</f>
        <v>17.1</v>
      </c>
      <c r="T462" s="134">
        <f t="shared" si="136"/>
        <v>33.21594473</v>
      </c>
      <c r="U462" s="103">
        <f t="shared" si="137"/>
        <v>30.81594473</v>
      </c>
      <c r="V462" s="134">
        <f t="shared" si="138"/>
        <v>39.59220806</v>
      </c>
      <c r="W462" s="134">
        <f t="shared" si="139"/>
        <v>77.83335722</v>
      </c>
      <c r="X462" s="135">
        <f>N460+L462-N462</f>
        <v>5.52</v>
      </c>
      <c r="Y462" s="91"/>
      <c r="Z462" s="92">
        <v>1.0</v>
      </c>
      <c r="AA462" s="92">
        <v>1.0</v>
      </c>
      <c r="AB462" s="92">
        <v>1.0</v>
      </c>
      <c r="AC462" s="93">
        <v>2.0</v>
      </c>
      <c r="AD462" s="88" t="s">
        <v>289</v>
      </c>
    </row>
    <row r="463" ht="15.75" customHeight="1">
      <c r="A463" s="4" t="s">
        <v>58</v>
      </c>
      <c r="B463" s="29">
        <v>45157.0</v>
      </c>
      <c r="C463" s="3">
        <v>0.625</v>
      </c>
      <c r="D463" s="74">
        <v>0.75</v>
      </c>
      <c r="E463" s="75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7"/>
      <c r="Q463" s="78"/>
      <c r="R463" s="79"/>
      <c r="S463" s="79"/>
      <c r="T463" s="145"/>
      <c r="U463" s="103"/>
      <c r="V463" s="145"/>
      <c r="W463" s="145" t="str">
        <f t="shared" si="139"/>
        <v/>
      </c>
      <c r="X463" s="80"/>
      <c r="Y463" s="81"/>
      <c r="Z463" s="82"/>
      <c r="AA463" s="82"/>
      <c r="AB463" s="82"/>
      <c r="AC463" s="83"/>
      <c r="AD463" s="78"/>
    </row>
    <row r="464" ht="15.75" customHeight="1">
      <c r="A464" s="8" t="s">
        <v>60</v>
      </c>
      <c r="B464" s="9">
        <v>45158.0</v>
      </c>
      <c r="C464" s="10">
        <v>0.375</v>
      </c>
      <c r="D464" s="84">
        <v>0.5</v>
      </c>
      <c r="E464" s="85">
        <v>34.2</v>
      </c>
      <c r="F464" s="86"/>
      <c r="G464" s="86">
        <v>29.0</v>
      </c>
      <c r="H464" s="86">
        <v>25.8</v>
      </c>
      <c r="I464" s="86"/>
      <c r="J464" s="86" t="s">
        <v>81</v>
      </c>
      <c r="K464" s="86"/>
      <c r="L464" s="86">
        <v>0.0</v>
      </c>
      <c r="M464" s="86"/>
      <c r="N464" s="86">
        <v>45.47</v>
      </c>
      <c r="O464" s="86"/>
      <c r="P464" s="87"/>
      <c r="Q464" s="133">
        <f>E466</f>
        <v>34.4</v>
      </c>
      <c r="R464" s="103" t="str">
        <f>F464</f>
        <v/>
      </c>
      <c r="S464" s="103"/>
      <c r="T464" s="134">
        <f>IF(H464="","",6.1078*(10^(((7.5*H464)/(237.3+H464)))))</f>
        <v>33.21594473</v>
      </c>
      <c r="U464" s="103">
        <f>IF(T464="","",T464-(0.8*(G464-H464)))</f>
        <v>30.65594473</v>
      </c>
      <c r="V464" s="134">
        <f>IF(G464="","",6.1078*(10^(((7.5*G464)/(237.3+G464)))))</f>
        <v>40.05279577</v>
      </c>
      <c r="W464" s="134">
        <f t="shared" si="139"/>
        <v>76.53883866</v>
      </c>
      <c r="X464" s="135">
        <f>N462+L464-N464</f>
        <v>5.47</v>
      </c>
      <c r="Y464" s="91"/>
      <c r="Z464" s="92">
        <v>1.0</v>
      </c>
      <c r="AA464" s="92">
        <v>1.0</v>
      </c>
      <c r="AB464" s="92">
        <v>1.0</v>
      </c>
      <c r="AC464" s="93">
        <v>2.0</v>
      </c>
      <c r="AD464" s="88" t="s">
        <v>316</v>
      </c>
    </row>
    <row r="465" ht="15.75" customHeight="1">
      <c r="A465" s="4" t="s">
        <v>60</v>
      </c>
      <c r="B465" s="29">
        <v>45158.0</v>
      </c>
      <c r="C465" s="3">
        <v>0.625</v>
      </c>
      <c r="D465" s="74">
        <v>0.75</v>
      </c>
      <c r="E465" s="75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7"/>
      <c r="Q465" s="78"/>
      <c r="R465" s="79"/>
      <c r="S465" s="79"/>
      <c r="T465" s="79"/>
      <c r="U465" s="103"/>
      <c r="V465" s="79"/>
      <c r="W465" s="79"/>
      <c r="X465" s="80"/>
      <c r="Y465" s="81"/>
      <c r="Z465" s="82"/>
      <c r="AA465" s="82"/>
      <c r="AB465" s="82"/>
      <c r="AC465" s="83"/>
      <c r="AD465" s="78"/>
    </row>
    <row r="466" ht="15.75" customHeight="1">
      <c r="A466" s="8" t="s">
        <v>64</v>
      </c>
      <c r="B466" s="9">
        <v>45159.0</v>
      </c>
      <c r="C466" s="10">
        <v>0.375</v>
      </c>
      <c r="D466" s="84">
        <v>0.5</v>
      </c>
      <c r="E466" s="85">
        <v>34.4</v>
      </c>
      <c r="F466" s="86"/>
      <c r="G466" s="86">
        <v>29.4</v>
      </c>
      <c r="H466" s="86">
        <v>25.6</v>
      </c>
      <c r="I466" s="86"/>
      <c r="J466" s="86" t="s">
        <v>81</v>
      </c>
      <c r="K466" s="86"/>
      <c r="L466" s="86">
        <v>0.0</v>
      </c>
      <c r="M466" s="86"/>
      <c r="N466" s="86">
        <v>40.74</v>
      </c>
      <c r="O466" s="86"/>
      <c r="P466" s="87"/>
      <c r="Q466" s="133">
        <f>E468</f>
        <v>34.4</v>
      </c>
      <c r="R466" s="134" t="str">
        <f>F466</f>
        <v/>
      </c>
      <c r="S466" s="22">
        <f>(Q466+R466)/2</f>
        <v>17.2</v>
      </c>
      <c r="T466" s="134">
        <f t="shared" ref="T466:T476" si="140">IF(H466="","",6.1078*(10^(((7.5*H466)/(237.3+H466)))))</f>
        <v>32.82468122</v>
      </c>
      <c r="U466" s="103">
        <f t="shared" ref="U466:U476" si="141">IF(T466="","",T466-(0.8*(G466-H466)))</f>
        <v>29.78468122</v>
      </c>
      <c r="V466" s="134">
        <f t="shared" ref="V466:V476" si="142">IF(G466="","",6.1078*(10^(((7.5*G466)/(237.3+G466)))))</f>
        <v>40.98797486</v>
      </c>
      <c r="W466" s="134">
        <f t="shared" ref="W466:W478" si="143">IF(V466="","",(U466/V466)*100)</f>
        <v>72.66687685</v>
      </c>
      <c r="X466" s="135">
        <f>N464+L466-N466</f>
        <v>4.73</v>
      </c>
      <c r="Y466" s="91"/>
      <c r="Z466" s="92">
        <v>1.0</v>
      </c>
      <c r="AA466" s="92">
        <v>1.0</v>
      </c>
      <c r="AB466" s="92">
        <v>1.0</v>
      </c>
      <c r="AC466" s="93">
        <v>2.0</v>
      </c>
      <c r="AD466" s="88" t="s">
        <v>337</v>
      </c>
    </row>
    <row r="467" ht="15.75" customHeight="1">
      <c r="A467" s="4" t="s">
        <v>64</v>
      </c>
      <c r="B467" s="29">
        <v>45159.0</v>
      </c>
      <c r="C467" s="3">
        <v>0.625</v>
      </c>
      <c r="D467" s="74">
        <v>0.75</v>
      </c>
      <c r="E467" s="75">
        <v>34.4</v>
      </c>
      <c r="F467" s="76"/>
      <c r="G467" s="76">
        <v>32.6</v>
      </c>
      <c r="H467" s="76">
        <v>27.0</v>
      </c>
      <c r="I467" s="76"/>
      <c r="J467" s="76" t="s">
        <v>81</v>
      </c>
      <c r="K467" s="76"/>
      <c r="L467" s="76">
        <v>0.0</v>
      </c>
      <c r="M467" s="76"/>
      <c r="N467" s="76"/>
      <c r="O467" s="76"/>
      <c r="P467" s="77"/>
      <c r="Q467" s="78"/>
      <c r="R467" s="79"/>
      <c r="S467" s="79"/>
      <c r="T467" s="134">
        <f t="shared" si="140"/>
        <v>35.65000614</v>
      </c>
      <c r="U467" s="103">
        <f t="shared" si="141"/>
        <v>31.17000614</v>
      </c>
      <c r="V467" s="134">
        <f t="shared" si="142"/>
        <v>49.17856797</v>
      </c>
      <c r="W467" s="134">
        <f t="shared" si="143"/>
        <v>63.38128056</v>
      </c>
      <c r="X467" s="80"/>
      <c r="Y467" s="81"/>
      <c r="Z467" s="82">
        <v>1.0</v>
      </c>
      <c r="AA467" s="82">
        <v>1.0</v>
      </c>
      <c r="AB467" s="82">
        <v>2.0</v>
      </c>
      <c r="AC467" s="83">
        <v>2.0</v>
      </c>
      <c r="AD467" s="78"/>
    </row>
    <row r="468" ht="15.75" customHeight="1">
      <c r="A468" s="8" t="s">
        <v>68</v>
      </c>
      <c r="B468" s="9">
        <v>45160.0</v>
      </c>
      <c r="C468" s="10">
        <v>0.375</v>
      </c>
      <c r="D468" s="84">
        <v>0.5</v>
      </c>
      <c r="E468" s="85">
        <v>34.4</v>
      </c>
      <c r="F468" s="86"/>
      <c r="G468" s="86">
        <v>28.8</v>
      </c>
      <c r="H468" s="86">
        <v>25.8</v>
      </c>
      <c r="I468" s="86"/>
      <c r="J468" s="86" t="s">
        <v>81</v>
      </c>
      <c r="K468" s="86"/>
      <c r="L468" s="86">
        <v>10.25</v>
      </c>
      <c r="M468" s="86"/>
      <c r="N468" s="86">
        <v>41.4</v>
      </c>
      <c r="O468" s="86"/>
      <c r="P468" s="87"/>
      <c r="Q468" s="133">
        <f>E470</f>
        <v>33.2</v>
      </c>
      <c r="R468" s="134" t="str">
        <f>F468</f>
        <v/>
      </c>
      <c r="S468" s="22">
        <f>(Q468+R468)/2</f>
        <v>16.6</v>
      </c>
      <c r="T468" s="134">
        <f t="shared" si="140"/>
        <v>33.21594473</v>
      </c>
      <c r="U468" s="103">
        <f t="shared" si="141"/>
        <v>30.81594473</v>
      </c>
      <c r="V468" s="134">
        <f t="shared" si="142"/>
        <v>39.59220806</v>
      </c>
      <c r="W468" s="134">
        <f t="shared" si="143"/>
        <v>77.83335722</v>
      </c>
      <c r="X468" s="135">
        <f>AVERAGE(X462,X464,X466)</f>
        <v>5.24</v>
      </c>
      <c r="Y468" s="91"/>
      <c r="Z468" s="92">
        <v>1.0</v>
      </c>
      <c r="AA468" s="92">
        <v>1.0</v>
      </c>
      <c r="AB468" s="92">
        <v>3.0</v>
      </c>
      <c r="AC468" s="93">
        <v>2.0</v>
      </c>
      <c r="AD468" s="88" t="s">
        <v>313</v>
      </c>
    </row>
    <row r="469" ht="15.75" customHeight="1">
      <c r="A469" s="4" t="s">
        <v>68</v>
      </c>
      <c r="B469" s="29">
        <v>45160.0</v>
      </c>
      <c r="C469" s="3">
        <v>0.625</v>
      </c>
      <c r="D469" s="74">
        <v>0.75</v>
      </c>
      <c r="E469" s="75">
        <v>33.8</v>
      </c>
      <c r="F469" s="76"/>
      <c r="G469" s="76">
        <v>32.4</v>
      </c>
      <c r="H469" s="76">
        <v>26.4</v>
      </c>
      <c r="I469" s="76"/>
      <c r="J469" s="76" t="s">
        <v>54</v>
      </c>
      <c r="K469" s="76"/>
      <c r="L469" s="76"/>
      <c r="M469" s="76"/>
      <c r="N469" s="76"/>
      <c r="O469" s="76"/>
      <c r="P469" s="77"/>
      <c r="Q469" s="78"/>
      <c r="R469" s="79"/>
      <c r="S469" s="79"/>
      <c r="T469" s="134">
        <f t="shared" si="140"/>
        <v>34.41422945</v>
      </c>
      <c r="U469" s="103">
        <f t="shared" si="141"/>
        <v>29.61422945</v>
      </c>
      <c r="V469" s="134">
        <f t="shared" si="142"/>
        <v>48.62794535</v>
      </c>
      <c r="W469" s="134">
        <f t="shared" si="143"/>
        <v>60.89961078</v>
      </c>
      <c r="X469" s="80"/>
      <c r="Y469" s="81"/>
      <c r="Z469" s="82">
        <v>1.0</v>
      </c>
      <c r="AA469" s="82">
        <v>1.0</v>
      </c>
      <c r="AB469" s="82">
        <v>3.0</v>
      </c>
      <c r="AC469" s="83">
        <v>2.0</v>
      </c>
      <c r="AD469" s="78" t="s">
        <v>316</v>
      </c>
    </row>
    <row r="470" ht="15.75" customHeight="1">
      <c r="A470" s="8" t="s">
        <v>38</v>
      </c>
      <c r="B470" s="9">
        <v>45161.0</v>
      </c>
      <c r="C470" s="10">
        <v>0.375</v>
      </c>
      <c r="D470" s="84">
        <v>0.5</v>
      </c>
      <c r="E470" s="85">
        <v>33.2</v>
      </c>
      <c r="F470" s="86"/>
      <c r="G470" s="86">
        <v>28.4</v>
      </c>
      <c r="H470" s="86">
        <v>24.8</v>
      </c>
      <c r="I470" s="86"/>
      <c r="J470" s="86" t="s">
        <v>81</v>
      </c>
      <c r="K470" s="86"/>
      <c r="L470" s="86">
        <v>0.0</v>
      </c>
      <c r="M470" s="86"/>
      <c r="N470" s="86">
        <v>36.54</v>
      </c>
      <c r="O470" s="86">
        <v>66.6</v>
      </c>
      <c r="P470" s="87"/>
      <c r="Q470" s="133">
        <f>E472</f>
        <v>33.6</v>
      </c>
      <c r="R470" s="134" t="str">
        <f>F470</f>
        <v/>
      </c>
      <c r="S470" s="22">
        <f>(Q470+R470)/2</f>
        <v>16.8</v>
      </c>
      <c r="T470" s="134">
        <f t="shared" si="140"/>
        <v>31.29951528</v>
      </c>
      <c r="U470" s="103">
        <f t="shared" si="141"/>
        <v>28.41951528</v>
      </c>
      <c r="V470" s="134">
        <f t="shared" si="142"/>
        <v>38.68484051</v>
      </c>
      <c r="W470" s="134">
        <f t="shared" si="143"/>
        <v>73.46421727</v>
      </c>
      <c r="X470" s="135">
        <f>AVERAGE(X464,X466,X468)</f>
        <v>5.146666667</v>
      </c>
      <c r="Y470" s="91"/>
      <c r="Z470" s="92">
        <v>1.0</v>
      </c>
      <c r="AA470" s="92">
        <v>1.0</v>
      </c>
      <c r="AB470" s="92">
        <v>1.0</v>
      </c>
      <c r="AC470" s="93">
        <v>1.0</v>
      </c>
      <c r="AD470" s="88" t="s">
        <v>289</v>
      </c>
    </row>
    <row r="471" ht="15.75" customHeight="1">
      <c r="A471" s="4" t="s">
        <v>38</v>
      </c>
      <c r="B471" s="29">
        <v>45161.0</v>
      </c>
      <c r="C471" s="3">
        <v>0.625</v>
      </c>
      <c r="D471" s="74">
        <v>0.75</v>
      </c>
      <c r="E471" s="75">
        <v>33.6</v>
      </c>
      <c r="F471" s="76"/>
      <c r="G471" s="76">
        <v>32.6</v>
      </c>
      <c r="H471" s="76">
        <v>26.4</v>
      </c>
      <c r="I471" s="76"/>
      <c r="J471" s="76" t="s">
        <v>81</v>
      </c>
      <c r="K471" s="76"/>
      <c r="L471" s="76"/>
      <c r="M471" s="76"/>
      <c r="N471" s="76"/>
      <c r="O471" s="76"/>
      <c r="P471" s="77"/>
      <c r="Q471" s="78"/>
      <c r="R471" s="79"/>
      <c r="S471" s="79"/>
      <c r="T471" s="134">
        <f t="shared" si="140"/>
        <v>34.41422945</v>
      </c>
      <c r="U471" s="103">
        <f t="shared" si="141"/>
        <v>29.45422945</v>
      </c>
      <c r="V471" s="134">
        <f t="shared" si="142"/>
        <v>49.17856797</v>
      </c>
      <c r="W471" s="134">
        <f t="shared" si="143"/>
        <v>59.89240977</v>
      </c>
      <c r="X471" s="80"/>
      <c r="Y471" s="81"/>
      <c r="Z471" s="82">
        <v>1.0</v>
      </c>
      <c r="AA471" s="82">
        <v>1.0</v>
      </c>
      <c r="AB471" s="82">
        <v>2.0</v>
      </c>
      <c r="AC471" s="83">
        <v>2.0</v>
      </c>
      <c r="AD471" s="78" t="s">
        <v>433</v>
      </c>
    </row>
    <row r="472" ht="15.75" customHeight="1">
      <c r="A472" s="8" t="s">
        <v>48</v>
      </c>
      <c r="B472" s="9">
        <v>45162.0</v>
      </c>
      <c r="C472" s="10">
        <v>0.375</v>
      </c>
      <c r="D472" s="84">
        <v>0.5</v>
      </c>
      <c r="E472" s="85">
        <v>33.6</v>
      </c>
      <c r="F472" s="86"/>
      <c r="G472" s="86">
        <v>28.8</v>
      </c>
      <c r="H472" s="86">
        <v>25.8</v>
      </c>
      <c r="I472" s="86"/>
      <c r="J472" s="86" t="s">
        <v>81</v>
      </c>
      <c r="K472" s="86"/>
      <c r="L472" s="86">
        <v>0.0</v>
      </c>
      <c r="M472" s="86"/>
      <c r="N472" s="86">
        <v>65.32</v>
      </c>
      <c r="O472" s="86"/>
      <c r="P472" s="87"/>
      <c r="Q472" s="133">
        <f>E474</f>
        <v>34</v>
      </c>
      <c r="R472" s="103" t="str">
        <f>F472</f>
        <v/>
      </c>
      <c r="S472" s="103"/>
      <c r="T472" s="134">
        <f t="shared" si="140"/>
        <v>33.21594473</v>
      </c>
      <c r="U472" s="103">
        <f t="shared" si="141"/>
        <v>30.81594473</v>
      </c>
      <c r="V472" s="134">
        <f t="shared" si="142"/>
        <v>39.59220806</v>
      </c>
      <c r="W472" s="134">
        <f t="shared" si="143"/>
        <v>77.83335722</v>
      </c>
      <c r="X472" s="135">
        <f>O470+L472-N472</f>
        <v>1.28</v>
      </c>
      <c r="Y472" s="91"/>
      <c r="Z472" s="92">
        <v>1.0</v>
      </c>
      <c r="AA472" s="92">
        <v>1.0</v>
      </c>
      <c r="AB472" s="92">
        <v>3.0</v>
      </c>
      <c r="AC472" s="93">
        <v>2.0</v>
      </c>
      <c r="AD472" s="88" t="s">
        <v>337</v>
      </c>
    </row>
    <row r="473" ht="15.75" customHeight="1">
      <c r="A473" s="4" t="s">
        <v>48</v>
      </c>
      <c r="B473" s="29">
        <v>45162.0</v>
      </c>
      <c r="C473" s="3">
        <v>0.625</v>
      </c>
      <c r="D473" s="74">
        <v>0.75</v>
      </c>
      <c r="E473" s="75">
        <v>34.2</v>
      </c>
      <c r="F473" s="76"/>
      <c r="G473" s="76">
        <v>31.8</v>
      </c>
      <c r="H473" s="76">
        <v>27.0</v>
      </c>
      <c r="I473" s="76"/>
      <c r="J473" s="76" t="s">
        <v>78</v>
      </c>
      <c r="K473" s="76"/>
      <c r="L473" s="76"/>
      <c r="M473" s="76"/>
      <c r="N473" s="76"/>
      <c r="O473" s="76"/>
      <c r="P473" s="77"/>
      <c r="Q473" s="78"/>
      <c r="R473" s="79"/>
      <c r="S473" s="79"/>
      <c r="T473" s="134">
        <f t="shared" si="140"/>
        <v>35.65000614</v>
      </c>
      <c r="U473" s="103">
        <f t="shared" si="141"/>
        <v>31.81000614</v>
      </c>
      <c r="V473" s="134">
        <f t="shared" si="142"/>
        <v>47.00807132</v>
      </c>
      <c r="W473" s="134">
        <f t="shared" si="143"/>
        <v>67.66924327</v>
      </c>
      <c r="X473" s="80"/>
      <c r="Y473" s="81"/>
      <c r="Z473" s="82">
        <v>2.0</v>
      </c>
      <c r="AA473" s="82">
        <v>1.0</v>
      </c>
      <c r="AB473" s="82">
        <v>1.0</v>
      </c>
      <c r="AC473" s="83">
        <v>3.0</v>
      </c>
      <c r="AD473" s="78" t="s">
        <v>353</v>
      </c>
    </row>
    <row r="474" ht="15.75" customHeight="1">
      <c r="A474" s="8" t="s">
        <v>53</v>
      </c>
      <c r="B474" s="9">
        <v>45163.0</v>
      </c>
      <c r="C474" s="10">
        <v>0.375</v>
      </c>
      <c r="D474" s="84">
        <v>0.5</v>
      </c>
      <c r="E474" s="85">
        <v>34.0</v>
      </c>
      <c r="F474" s="86"/>
      <c r="G474" s="86">
        <v>28.4</v>
      </c>
      <c r="H474" s="86">
        <v>25.6</v>
      </c>
      <c r="I474" s="86"/>
      <c r="J474" s="86" t="s">
        <v>78</v>
      </c>
      <c r="K474" s="86"/>
      <c r="L474" s="86">
        <v>27.75</v>
      </c>
      <c r="M474" s="86"/>
      <c r="N474" s="86">
        <v>82.52</v>
      </c>
      <c r="O474" s="86"/>
      <c r="P474" s="87"/>
      <c r="Q474" s="133">
        <f>E476</f>
        <v>34</v>
      </c>
      <c r="R474" s="103" t="str">
        <f>F474</f>
        <v/>
      </c>
      <c r="S474" s="103"/>
      <c r="T474" s="134">
        <f t="shared" si="140"/>
        <v>32.82468122</v>
      </c>
      <c r="U474" s="103">
        <f t="shared" si="141"/>
        <v>30.58468122</v>
      </c>
      <c r="V474" s="134">
        <f t="shared" si="142"/>
        <v>38.68484051</v>
      </c>
      <c r="W474" s="134">
        <f t="shared" si="143"/>
        <v>79.06115371</v>
      </c>
      <c r="X474" s="135">
        <f>N472+L474-N474</f>
        <v>10.55</v>
      </c>
      <c r="Y474" s="91"/>
      <c r="Z474" s="92">
        <v>1.0</v>
      </c>
      <c r="AA474" s="92">
        <v>1.0</v>
      </c>
      <c r="AB474" s="92">
        <v>2.0</v>
      </c>
      <c r="AC474" s="93">
        <v>2.0</v>
      </c>
      <c r="AD474" s="88"/>
    </row>
    <row r="475" ht="15.75" customHeight="1">
      <c r="A475" s="4" t="s">
        <v>53</v>
      </c>
      <c r="B475" s="29">
        <v>45163.0</v>
      </c>
      <c r="C475" s="3">
        <v>0.625</v>
      </c>
      <c r="D475" s="74">
        <v>0.75</v>
      </c>
      <c r="E475" s="75">
        <v>34.2</v>
      </c>
      <c r="F475" s="76"/>
      <c r="G475" s="76">
        <v>33.2</v>
      </c>
      <c r="H475" s="76">
        <v>28.0</v>
      </c>
      <c r="I475" s="76"/>
      <c r="J475" s="76" t="s">
        <v>74</v>
      </c>
      <c r="K475" s="76"/>
      <c r="L475" s="76"/>
      <c r="M475" s="76"/>
      <c r="N475" s="76"/>
      <c r="O475" s="76"/>
      <c r="P475" s="77"/>
      <c r="Q475" s="78"/>
      <c r="R475" s="79"/>
      <c r="S475" s="79"/>
      <c r="T475" s="134">
        <f t="shared" si="140"/>
        <v>37.79562539</v>
      </c>
      <c r="U475" s="103">
        <f t="shared" si="141"/>
        <v>33.63562539</v>
      </c>
      <c r="V475" s="134">
        <f t="shared" si="142"/>
        <v>50.86304633</v>
      </c>
      <c r="W475" s="134">
        <f t="shared" si="143"/>
        <v>66.12978935</v>
      </c>
      <c r="X475" s="80"/>
      <c r="Y475" s="81"/>
      <c r="Z475" s="82">
        <v>1.0</v>
      </c>
      <c r="AA475" s="82">
        <v>1.0</v>
      </c>
      <c r="AB475" s="82">
        <v>2.0</v>
      </c>
      <c r="AC475" s="83">
        <v>2.0</v>
      </c>
      <c r="AD475" s="78" t="s">
        <v>496</v>
      </c>
    </row>
    <row r="476" ht="15.75" customHeight="1">
      <c r="A476" s="8" t="s">
        <v>58</v>
      </c>
      <c r="B476" s="9">
        <v>45164.0</v>
      </c>
      <c r="C476" s="10">
        <v>0.375</v>
      </c>
      <c r="D476" s="84">
        <v>0.5</v>
      </c>
      <c r="E476" s="85">
        <v>34.0</v>
      </c>
      <c r="F476" s="86"/>
      <c r="G476" s="86">
        <v>29.2</v>
      </c>
      <c r="H476" s="86">
        <v>26.2</v>
      </c>
      <c r="I476" s="86"/>
      <c r="J476" s="86" t="s">
        <v>81</v>
      </c>
      <c r="K476" s="86"/>
      <c r="L476" s="86">
        <v>0.0</v>
      </c>
      <c r="M476" s="86"/>
      <c r="N476" s="86">
        <v>84.8</v>
      </c>
      <c r="O476" s="86"/>
      <c r="P476" s="87"/>
      <c r="Q476" s="102"/>
      <c r="R476" s="103" t="str">
        <f>F476</f>
        <v/>
      </c>
      <c r="S476" s="103"/>
      <c r="T476" s="134">
        <f t="shared" si="140"/>
        <v>34.01068335</v>
      </c>
      <c r="U476" s="103">
        <f t="shared" si="141"/>
        <v>31.61068335</v>
      </c>
      <c r="V476" s="134">
        <f t="shared" si="142"/>
        <v>40.51803823</v>
      </c>
      <c r="W476" s="134">
        <f t="shared" si="143"/>
        <v>78.01632243</v>
      </c>
      <c r="X476" s="135">
        <f>AVERAGE(X470,X472,X474)</f>
        <v>5.658888889</v>
      </c>
      <c r="Y476" s="91"/>
      <c r="Z476" s="92">
        <v>1.0</v>
      </c>
      <c r="AA476" s="92">
        <v>1.0</v>
      </c>
      <c r="AB476" s="92">
        <v>2.0</v>
      </c>
      <c r="AC476" s="93">
        <v>2.0</v>
      </c>
      <c r="AD476" s="88" t="s">
        <v>353</v>
      </c>
    </row>
    <row r="477" ht="15.75" customHeight="1">
      <c r="A477" s="4" t="s">
        <v>58</v>
      </c>
      <c r="B477" s="29">
        <v>45164.0</v>
      </c>
      <c r="C477" s="3">
        <v>0.625</v>
      </c>
      <c r="D477" s="74">
        <v>0.75</v>
      </c>
      <c r="E477" s="75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7"/>
      <c r="Q477" s="78"/>
      <c r="R477" s="79"/>
      <c r="S477" s="79"/>
      <c r="T477" s="145"/>
      <c r="U477" s="103"/>
      <c r="V477" s="145"/>
      <c r="W477" s="145" t="str">
        <f t="shared" si="143"/>
        <v/>
      </c>
      <c r="X477" s="80"/>
      <c r="Y477" s="81"/>
      <c r="Z477" s="82"/>
      <c r="AA477" s="82"/>
      <c r="AB477" s="82"/>
      <c r="AC477" s="83"/>
      <c r="AD477" s="78"/>
    </row>
    <row r="478" ht="15.75" customHeight="1">
      <c r="A478" s="8" t="s">
        <v>60</v>
      </c>
      <c r="B478" s="9">
        <v>45165.0</v>
      </c>
      <c r="C478" s="10">
        <v>0.375</v>
      </c>
      <c r="D478" s="84">
        <v>0.5</v>
      </c>
      <c r="E478" s="85">
        <v>35.0</v>
      </c>
      <c r="F478" s="86"/>
      <c r="G478" s="86">
        <v>29.6</v>
      </c>
      <c r="H478" s="86">
        <v>26.2</v>
      </c>
      <c r="I478" s="86"/>
      <c r="J478" s="86" t="s">
        <v>81</v>
      </c>
      <c r="K478" s="86"/>
      <c r="L478" s="86">
        <v>0.0</v>
      </c>
      <c r="M478" s="86"/>
      <c r="N478" s="86">
        <v>73.9</v>
      </c>
      <c r="O478" s="86"/>
      <c r="P478" s="87"/>
      <c r="Q478" s="102"/>
      <c r="R478" s="103" t="str">
        <f>F478</f>
        <v/>
      </c>
      <c r="S478" s="103"/>
      <c r="T478" s="134">
        <f>IF(H478="","",6.1078*(10^(((7.5*H478)/(237.3+H478)))))</f>
        <v>34.01068335</v>
      </c>
      <c r="U478" s="103">
        <f>IF(T478="","",T478-(0.8*(G478-H478)))</f>
        <v>31.29068335</v>
      </c>
      <c r="V478" s="134">
        <f>IF(G478="","",6.1078*(10^(((7.5*G478)/(237.3+G478)))))</f>
        <v>41.46264535</v>
      </c>
      <c r="W478" s="134">
        <f t="shared" si="143"/>
        <v>75.46716589</v>
      </c>
      <c r="X478" s="135">
        <f>AVERAGE(X472,X474,X476)</f>
        <v>5.82962963</v>
      </c>
      <c r="Y478" s="91"/>
      <c r="Z478" s="92">
        <v>1.0</v>
      </c>
      <c r="AA478" s="92">
        <v>1.0</v>
      </c>
      <c r="AB478" s="92">
        <v>3.0</v>
      </c>
      <c r="AC478" s="93">
        <v>2.0</v>
      </c>
      <c r="AD478" s="88" t="s">
        <v>313</v>
      </c>
    </row>
    <row r="479" ht="15.75" customHeight="1">
      <c r="A479" s="4" t="s">
        <v>60</v>
      </c>
      <c r="B479" s="29">
        <v>45165.0</v>
      </c>
      <c r="C479" s="3">
        <v>0.625</v>
      </c>
      <c r="D479" s="74">
        <v>0.75</v>
      </c>
      <c r="E479" s="75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7"/>
      <c r="Q479" s="78"/>
      <c r="R479" s="79"/>
      <c r="S479" s="79"/>
      <c r="T479" s="79"/>
      <c r="U479" s="103"/>
      <c r="V479" s="79"/>
      <c r="W479" s="79"/>
      <c r="X479" s="80"/>
      <c r="Y479" s="81"/>
      <c r="Z479" s="82"/>
      <c r="AA479" s="82"/>
      <c r="AB479" s="82"/>
      <c r="AC479" s="83"/>
      <c r="AD479" s="78"/>
    </row>
    <row r="480" ht="15.75" customHeight="1">
      <c r="A480" s="8" t="s">
        <v>64</v>
      </c>
      <c r="B480" s="9">
        <v>45166.0</v>
      </c>
      <c r="C480" s="10">
        <v>0.375</v>
      </c>
      <c r="D480" s="84">
        <v>0.5</v>
      </c>
      <c r="E480" s="85">
        <v>35.0</v>
      </c>
      <c r="F480" s="86"/>
      <c r="G480" s="86">
        <v>28.8</v>
      </c>
      <c r="H480" s="86">
        <v>26.0</v>
      </c>
      <c r="I480" s="86"/>
      <c r="J480" s="86" t="s">
        <v>61</v>
      </c>
      <c r="K480" s="86"/>
      <c r="L480" s="86">
        <v>0.0</v>
      </c>
      <c r="M480" s="86"/>
      <c r="N480" s="86">
        <v>65.76</v>
      </c>
      <c r="O480" s="86"/>
      <c r="P480" s="87"/>
      <c r="Q480" s="133">
        <f>E482</f>
        <v>33.2</v>
      </c>
      <c r="R480" s="103" t="str">
        <f>F480</f>
        <v/>
      </c>
      <c r="S480" s="103"/>
      <c r="T480" s="134">
        <f t="shared" ref="T480:T490" si="144">IF(H480="","",6.1078*(10^(((7.5*H480)/(237.3+H480)))))</f>
        <v>33.61126698</v>
      </c>
      <c r="U480" s="103">
        <f t="shared" ref="U480:U490" si="145">IF(T480="","",T480-(0.8*(G480-H480)))</f>
        <v>31.37126698</v>
      </c>
      <c r="V480" s="134">
        <f t="shared" ref="V480:V490" si="146">IF(G480="","",6.1078*(10^(((7.5*G480)/(237.3+G480)))))</f>
        <v>39.59220806</v>
      </c>
      <c r="W480" s="134">
        <f t="shared" ref="W480:W491" si="147">IF(V480="","",(U480/V480)*100)</f>
        <v>79.23596212</v>
      </c>
      <c r="X480" s="135">
        <f>N478+L480-N480</f>
        <v>8.14</v>
      </c>
      <c r="Y480" s="91"/>
      <c r="Z480" s="92">
        <v>1.0</v>
      </c>
      <c r="AA480" s="92">
        <v>1.0</v>
      </c>
      <c r="AB480" s="92">
        <v>1.0</v>
      </c>
      <c r="AC480" s="93">
        <v>2.0</v>
      </c>
      <c r="AD480" s="88" t="s">
        <v>497</v>
      </c>
    </row>
    <row r="481" ht="15.75" customHeight="1">
      <c r="A481" s="4" t="s">
        <v>64</v>
      </c>
      <c r="B481" s="29">
        <v>45166.0</v>
      </c>
      <c r="C481" s="3">
        <v>0.625</v>
      </c>
      <c r="D481" s="74">
        <v>0.75</v>
      </c>
      <c r="E481" s="75">
        <v>33.0</v>
      </c>
      <c r="F481" s="76"/>
      <c r="G481" s="76">
        <v>31.8</v>
      </c>
      <c r="H481" s="76">
        <v>27.0</v>
      </c>
      <c r="I481" s="76"/>
      <c r="J481" s="76" t="s">
        <v>65</v>
      </c>
      <c r="K481" s="76"/>
      <c r="L481" s="76"/>
      <c r="M481" s="76"/>
      <c r="N481" s="76"/>
      <c r="O481" s="76"/>
      <c r="P481" s="77"/>
      <c r="Q481" s="78"/>
      <c r="R481" s="79"/>
      <c r="S481" s="79"/>
      <c r="T481" s="134">
        <f t="shared" si="144"/>
        <v>35.65000614</v>
      </c>
      <c r="U481" s="103">
        <f t="shared" si="145"/>
        <v>31.81000614</v>
      </c>
      <c r="V481" s="134">
        <f t="shared" si="146"/>
        <v>47.00807132</v>
      </c>
      <c r="W481" s="134">
        <f t="shared" si="147"/>
        <v>67.66924327</v>
      </c>
      <c r="X481" s="80"/>
      <c r="Y481" s="81"/>
      <c r="Z481" s="82">
        <v>1.0</v>
      </c>
      <c r="AA481" s="82">
        <v>1.0</v>
      </c>
      <c r="AB481" s="82">
        <v>3.0</v>
      </c>
      <c r="AC481" s="83">
        <v>2.0</v>
      </c>
      <c r="AD481" s="78" t="s">
        <v>326</v>
      </c>
    </row>
    <row r="482" ht="15.75" customHeight="1">
      <c r="A482" s="8" t="s">
        <v>68</v>
      </c>
      <c r="B482" s="9">
        <v>45167.0</v>
      </c>
      <c r="C482" s="10">
        <v>0.375</v>
      </c>
      <c r="D482" s="84">
        <v>0.5</v>
      </c>
      <c r="E482" s="85">
        <v>33.2</v>
      </c>
      <c r="F482" s="86"/>
      <c r="G482" s="86">
        <v>28.4</v>
      </c>
      <c r="H482" s="86">
        <v>25.4</v>
      </c>
      <c r="I482" s="86"/>
      <c r="J482" s="86" t="s">
        <v>81</v>
      </c>
      <c r="K482" s="86"/>
      <c r="L482" s="86">
        <v>0.75</v>
      </c>
      <c r="M482" s="86"/>
      <c r="N482" s="86">
        <v>62.64</v>
      </c>
      <c r="O482" s="86"/>
      <c r="P482" s="87"/>
      <c r="Q482" s="133">
        <f>E484</f>
        <v>34.2</v>
      </c>
      <c r="R482" s="103" t="str">
        <f>F482</f>
        <v/>
      </c>
      <c r="S482" s="103"/>
      <c r="T482" s="134">
        <f t="shared" si="144"/>
        <v>32.43744129</v>
      </c>
      <c r="U482" s="103">
        <f t="shared" si="145"/>
        <v>30.03744129</v>
      </c>
      <c r="V482" s="134">
        <f t="shared" si="146"/>
        <v>38.68484051</v>
      </c>
      <c r="W482" s="134">
        <f t="shared" si="147"/>
        <v>77.64654293</v>
      </c>
      <c r="X482" s="135">
        <f>N480+L482-N482</f>
        <v>3.87</v>
      </c>
      <c r="Y482" s="91"/>
      <c r="Z482" s="92">
        <v>1.0</v>
      </c>
      <c r="AA482" s="92">
        <v>1.0</v>
      </c>
      <c r="AB482" s="92">
        <v>3.0</v>
      </c>
      <c r="AC482" s="93">
        <v>2.0</v>
      </c>
      <c r="AD482" s="88" t="s">
        <v>313</v>
      </c>
    </row>
    <row r="483" ht="15.75" customHeight="1">
      <c r="A483" s="4" t="s">
        <v>68</v>
      </c>
      <c r="B483" s="29">
        <v>45167.0</v>
      </c>
      <c r="C483" s="3">
        <v>0.625</v>
      </c>
      <c r="D483" s="74">
        <v>0.75</v>
      </c>
      <c r="E483" s="75">
        <v>34.2</v>
      </c>
      <c r="F483" s="76"/>
      <c r="G483" s="76">
        <v>32.4</v>
      </c>
      <c r="H483" s="76">
        <v>27.6</v>
      </c>
      <c r="I483" s="76"/>
      <c r="J483" s="76" t="s">
        <v>65</v>
      </c>
      <c r="K483" s="76"/>
      <c r="L483" s="76"/>
      <c r="M483" s="76"/>
      <c r="N483" s="76"/>
      <c r="O483" s="76"/>
      <c r="P483" s="77"/>
      <c r="Q483" s="78"/>
      <c r="R483" s="79"/>
      <c r="S483" s="79"/>
      <c r="T483" s="134">
        <f t="shared" si="144"/>
        <v>36.92425667</v>
      </c>
      <c r="U483" s="103">
        <f t="shared" si="145"/>
        <v>33.08425667</v>
      </c>
      <c r="V483" s="134">
        <f t="shared" si="146"/>
        <v>48.62794535</v>
      </c>
      <c r="W483" s="134">
        <f t="shared" si="147"/>
        <v>68.03548131</v>
      </c>
      <c r="X483" s="80"/>
      <c r="Y483" s="81"/>
      <c r="Z483" s="82">
        <v>1.0</v>
      </c>
      <c r="AA483" s="82">
        <v>1.0</v>
      </c>
      <c r="AB483" s="82">
        <v>3.0</v>
      </c>
      <c r="AC483" s="83">
        <v>2.0</v>
      </c>
      <c r="AD483" s="78" t="s">
        <v>316</v>
      </c>
    </row>
    <row r="484" ht="15.75" customHeight="1">
      <c r="A484" s="8" t="s">
        <v>38</v>
      </c>
      <c r="B484" s="9">
        <v>45168.0</v>
      </c>
      <c r="C484" s="10">
        <v>0.375</v>
      </c>
      <c r="D484" s="84">
        <v>0.5</v>
      </c>
      <c r="E484" s="85">
        <v>34.2</v>
      </c>
      <c r="F484" s="86"/>
      <c r="G484" s="86">
        <v>28.6</v>
      </c>
      <c r="H484" s="86">
        <v>26.2</v>
      </c>
      <c r="I484" s="86"/>
      <c r="J484" s="86" t="s">
        <v>81</v>
      </c>
      <c r="K484" s="86"/>
      <c r="L484" s="86">
        <v>16.25</v>
      </c>
      <c r="M484" s="86"/>
      <c r="N484" s="86">
        <v>70.18</v>
      </c>
      <c r="O484" s="86"/>
      <c r="P484" s="87"/>
      <c r="Q484" s="133">
        <f>E486</f>
        <v>34</v>
      </c>
      <c r="R484" s="103" t="str">
        <f>F484</f>
        <v/>
      </c>
      <c r="S484" s="103"/>
      <c r="T484" s="134">
        <f t="shared" si="144"/>
        <v>34.01068335</v>
      </c>
      <c r="U484" s="103">
        <f t="shared" si="145"/>
        <v>32.09068335</v>
      </c>
      <c r="V484" s="134">
        <f t="shared" si="146"/>
        <v>39.13623594</v>
      </c>
      <c r="W484" s="134">
        <f t="shared" si="147"/>
        <v>81.99736785</v>
      </c>
      <c r="X484" s="135">
        <f>N482+L484-N484</f>
        <v>8.71</v>
      </c>
      <c r="Y484" s="91"/>
      <c r="Z484" s="92">
        <v>1.0</v>
      </c>
      <c r="AA484" s="92">
        <v>1.0</v>
      </c>
      <c r="AB484" s="92">
        <v>2.0</v>
      </c>
      <c r="AC484" s="93">
        <v>2.0</v>
      </c>
      <c r="AD484" s="88" t="s">
        <v>289</v>
      </c>
    </row>
    <row r="485" ht="15.75" customHeight="1">
      <c r="A485" s="4" t="s">
        <v>38</v>
      </c>
      <c r="B485" s="29">
        <v>45168.0</v>
      </c>
      <c r="C485" s="3">
        <v>0.625</v>
      </c>
      <c r="D485" s="74">
        <v>0.75</v>
      </c>
      <c r="E485" s="75">
        <v>34.0</v>
      </c>
      <c r="F485" s="76"/>
      <c r="G485" s="76">
        <v>33.2</v>
      </c>
      <c r="H485" s="76">
        <v>29.0</v>
      </c>
      <c r="I485" s="76"/>
      <c r="J485" s="76" t="s">
        <v>81</v>
      </c>
      <c r="K485" s="76"/>
      <c r="L485" s="76"/>
      <c r="M485" s="76"/>
      <c r="N485" s="76"/>
      <c r="O485" s="76"/>
      <c r="P485" s="77"/>
      <c r="Q485" s="78"/>
      <c r="R485" s="79"/>
      <c r="S485" s="79"/>
      <c r="T485" s="134">
        <f t="shared" si="144"/>
        <v>40.05279577</v>
      </c>
      <c r="U485" s="103">
        <f t="shared" si="145"/>
        <v>36.69279577</v>
      </c>
      <c r="V485" s="134">
        <f t="shared" si="146"/>
        <v>50.86304633</v>
      </c>
      <c r="W485" s="134">
        <f t="shared" si="147"/>
        <v>72.14038171</v>
      </c>
      <c r="X485" s="80"/>
      <c r="Y485" s="81"/>
      <c r="Z485" s="82">
        <v>1.0</v>
      </c>
      <c r="AA485" s="82">
        <v>1.0</v>
      </c>
      <c r="AB485" s="82">
        <v>2.0</v>
      </c>
      <c r="AC485" s="83">
        <v>2.0</v>
      </c>
      <c r="AD485" s="78" t="s">
        <v>433</v>
      </c>
    </row>
    <row r="486" ht="15.75" customHeight="1">
      <c r="A486" s="8" t="s">
        <v>48</v>
      </c>
      <c r="B486" s="9">
        <v>45169.0</v>
      </c>
      <c r="C486" s="10">
        <v>0.375</v>
      </c>
      <c r="D486" s="84">
        <v>0.5</v>
      </c>
      <c r="E486" s="85">
        <v>34.0</v>
      </c>
      <c r="F486" s="86"/>
      <c r="G486" s="86">
        <v>29.2</v>
      </c>
      <c r="H486" s="86">
        <v>26.0</v>
      </c>
      <c r="I486" s="86"/>
      <c r="J486" s="86" t="s">
        <v>81</v>
      </c>
      <c r="K486" s="86"/>
      <c r="L486" s="86">
        <v>0.0</v>
      </c>
      <c r="M486" s="86"/>
      <c r="N486" s="86">
        <v>66.5</v>
      </c>
      <c r="O486" s="86"/>
      <c r="P486" s="87"/>
      <c r="Q486" s="133">
        <f>E488</f>
        <v>35.2</v>
      </c>
      <c r="R486" s="103" t="str">
        <f>F486</f>
        <v/>
      </c>
      <c r="S486" s="103"/>
      <c r="T486" s="134">
        <f t="shared" si="144"/>
        <v>33.61126698</v>
      </c>
      <c r="U486" s="103">
        <f t="shared" si="145"/>
        <v>31.05126698</v>
      </c>
      <c r="V486" s="134">
        <f t="shared" si="146"/>
        <v>40.51803823</v>
      </c>
      <c r="W486" s="134">
        <f t="shared" si="147"/>
        <v>76.63566238</v>
      </c>
      <c r="X486" s="135">
        <f>N484+L486-N486</f>
        <v>3.68</v>
      </c>
      <c r="Y486" s="91"/>
      <c r="Z486" s="92">
        <v>1.0</v>
      </c>
      <c r="AA486" s="92">
        <v>1.0</v>
      </c>
      <c r="AB486" s="92">
        <v>1.0</v>
      </c>
      <c r="AC486" s="93">
        <v>2.0</v>
      </c>
      <c r="AD486" s="88" t="s">
        <v>497</v>
      </c>
    </row>
    <row r="487" ht="15.75" customHeight="1">
      <c r="A487" s="4" t="s">
        <v>48</v>
      </c>
      <c r="B487" s="29">
        <v>45169.0</v>
      </c>
      <c r="C487" s="3">
        <v>0.625</v>
      </c>
      <c r="D487" s="74">
        <v>0.75</v>
      </c>
      <c r="E487" s="75">
        <v>34.8</v>
      </c>
      <c r="F487" s="76"/>
      <c r="G487" s="76">
        <v>34.8</v>
      </c>
      <c r="H487" s="76">
        <v>28.0</v>
      </c>
      <c r="I487" s="76"/>
      <c r="J487" s="76" t="s">
        <v>74</v>
      </c>
      <c r="K487" s="76"/>
      <c r="L487" s="76"/>
      <c r="M487" s="76"/>
      <c r="N487" s="76"/>
      <c r="O487" s="76"/>
      <c r="P487" s="77"/>
      <c r="Q487" s="78"/>
      <c r="R487" s="79"/>
      <c r="S487" s="79"/>
      <c r="T487" s="134">
        <f t="shared" si="144"/>
        <v>37.79562539</v>
      </c>
      <c r="U487" s="103">
        <f t="shared" si="145"/>
        <v>32.35562539</v>
      </c>
      <c r="V487" s="134">
        <f t="shared" si="146"/>
        <v>55.60207278</v>
      </c>
      <c r="W487" s="134">
        <f t="shared" si="147"/>
        <v>58.19140147</v>
      </c>
      <c r="X487" s="80"/>
      <c r="Y487" s="81"/>
      <c r="Z487" s="82">
        <v>1.0</v>
      </c>
      <c r="AA487" s="82">
        <v>1.0</v>
      </c>
      <c r="AB487" s="82">
        <v>2.0</v>
      </c>
      <c r="AC487" s="83">
        <v>2.0</v>
      </c>
      <c r="AD487" s="78"/>
    </row>
    <row r="488" ht="15.75" customHeight="1">
      <c r="A488" s="8" t="s">
        <v>53</v>
      </c>
      <c r="B488" s="9">
        <v>45170.0</v>
      </c>
      <c r="C488" s="10">
        <v>0.375</v>
      </c>
      <c r="D488" s="84">
        <v>0.5</v>
      </c>
      <c r="E488" s="85">
        <v>35.2</v>
      </c>
      <c r="F488" s="86"/>
      <c r="G488" s="86">
        <v>28.8</v>
      </c>
      <c r="H488" s="86">
        <v>25.4</v>
      </c>
      <c r="I488" s="86"/>
      <c r="J488" s="86" t="s">
        <v>81</v>
      </c>
      <c r="K488" s="86"/>
      <c r="L488" s="86">
        <v>0.0</v>
      </c>
      <c r="M488" s="86"/>
      <c r="N488" s="86">
        <v>62.66</v>
      </c>
      <c r="O488" s="86"/>
      <c r="P488" s="87"/>
      <c r="Q488" s="133">
        <f>E490</f>
        <v>33.4</v>
      </c>
      <c r="R488" s="103" t="str">
        <f>F488</f>
        <v/>
      </c>
      <c r="S488" s="103"/>
      <c r="T488" s="134">
        <f t="shared" si="144"/>
        <v>32.43744129</v>
      </c>
      <c r="U488" s="103">
        <f t="shared" si="145"/>
        <v>29.71744129</v>
      </c>
      <c r="V488" s="134">
        <f t="shared" si="146"/>
        <v>39.59220806</v>
      </c>
      <c r="W488" s="134">
        <f t="shared" si="147"/>
        <v>75.05881269</v>
      </c>
      <c r="X488" s="135">
        <f>N486+L488-N488</f>
        <v>3.84</v>
      </c>
      <c r="Y488" s="91"/>
      <c r="Z488" s="92">
        <v>1.0</v>
      </c>
      <c r="AA488" s="92">
        <v>1.0</v>
      </c>
      <c r="AB488" s="92">
        <v>2.0</v>
      </c>
      <c r="AC488" s="93">
        <v>2.0</v>
      </c>
      <c r="AD488" s="88" t="s">
        <v>330</v>
      </c>
    </row>
    <row r="489" ht="15.75" customHeight="1">
      <c r="A489" s="4" t="s">
        <v>53</v>
      </c>
      <c r="B489" s="29">
        <v>45170.0</v>
      </c>
      <c r="C489" s="3">
        <v>0.625</v>
      </c>
      <c r="D489" s="74">
        <v>0.75</v>
      </c>
      <c r="E489" s="75">
        <v>34.4</v>
      </c>
      <c r="F489" s="76"/>
      <c r="G489" s="76">
        <v>32.2</v>
      </c>
      <c r="H489" s="76">
        <v>26.6</v>
      </c>
      <c r="I489" s="76"/>
      <c r="J489" s="76" t="s">
        <v>65</v>
      </c>
      <c r="K489" s="76"/>
      <c r="L489" s="76"/>
      <c r="M489" s="76"/>
      <c r="N489" s="76"/>
      <c r="O489" s="76"/>
      <c r="P489" s="77"/>
      <c r="Q489" s="78"/>
      <c r="R489" s="79"/>
      <c r="S489" s="79"/>
      <c r="T489" s="134">
        <f t="shared" si="144"/>
        <v>34.82194116</v>
      </c>
      <c r="U489" s="103">
        <f t="shared" si="145"/>
        <v>30.34194116</v>
      </c>
      <c r="V489" s="134">
        <f t="shared" si="146"/>
        <v>48.08268417</v>
      </c>
      <c r="W489" s="134">
        <f t="shared" si="147"/>
        <v>63.10367586</v>
      </c>
      <c r="X489" s="79"/>
      <c r="Y489" s="81"/>
      <c r="Z489" s="82">
        <v>1.0</v>
      </c>
      <c r="AA489" s="82">
        <v>1.0</v>
      </c>
      <c r="AB489" s="82">
        <v>2.0</v>
      </c>
      <c r="AC489" s="83">
        <v>3.0</v>
      </c>
      <c r="AD489" s="78" t="s">
        <v>320</v>
      </c>
    </row>
    <row r="490" ht="15.75" customHeight="1">
      <c r="A490" s="8" t="s">
        <v>58</v>
      </c>
      <c r="B490" s="9">
        <v>45171.0</v>
      </c>
      <c r="C490" s="10">
        <v>0.375</v>
      </c>
      <c r="D490" s="84">
        <v>0.5</v>
      </c>
      <c r="E490" s="85">
        <v>33.4</v>
      </c>
      <c r="F490" s="86"/>
      <c r="G490" s="86">
        <v>28.6</v>
      </c>
      <c r="H490" s="86">
        <v>25.0</v>
      </c>
      <c r="I490" s="86"/>
      <c r="J490" s="86" t="s">
        <v>81</v>
      </c>
      <c r="K490" s="86"/>
      <c r="L490" s="86">
        <v>0.0</v>
      </c>
      <c r="M490" s="86"/>
      <c r="N490" s="86">
        <v>55.44</v>
      </c>
      <c r="O490" s="86"/>
      <c r="P490" s="87"/>
      <c r="Q490" s="133">
        <f>E492</f>
        <v>33.8</v>
      </c>
      <c r="R490" s="103" t="str">
        <f>F490</f>
        <v/>
      </c>
      <c r="S490" s="103"/>
      <c r="T490" s="134">
        <f t="shared" si="144"/>
        <v>31.67489286</v>
      </c>
      <c r="U490" s="103">
        <f t="shared" si="145"/>
        <v>28.79489286</v>
      </c>
      <c r="V490" s="134">
        <f t="shared" si="146"/>
        <v>39.13623594</v>
      </c>
      <c r="W490" s="134">
        <f t="shared" si="147"/>
        <v>73.57604064</v>
      </c>
      <c r="X490" s="135">
        <f>N488+L490-N490</f>
        <v>7.22</v>
      </c>
      <c r="Y490" s="91"/>
      <c r="Z490" s="92">
        <v>1.0</v>
      </c>
      <c r="AA490" s="92">
        <v>1.0</v>
      </c>
      <c r="AB490" s="92">
        <v>2.0</v>
      </c>
      <c r="AC490" s="93">
        <v>2.0</v>
      </c>
      <c r="AD490" s="88" t="s">
        <v>433</v>
      </c>
    </row>
    <row r="491" ht="15.75" customHeight="1">
      <c r="A491" s="4" t="s">
        <v>58</v>
      </c>
      <c r="B491" s="29">
        <v>45171.0</v>
      </c>
      <c r="C491" s="3">
        <v>0.625</v>
      </c>
      <c r="D491" s="74">
        <v>0.75</v>
      </c>
      <c r="E491" s="75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7"/>
      <c r="Q491" s="78"/>
      <c r="R491" s="79"/>
      <c r="S491" s="79"/>
      <c r="T491" s="145"/>
      <c r="U491" s="103"/>
      <c r="V491" s="145"/>
      <c r="W491" s="145" t="str">
        <f t="shared" si="147"/>
        <v/>
      </c>
      <c r="X491" s="80"/>
      <c r="Y491" s="81"/>
      <c r="Z491" s="82"/>
      <c r="AA491" s="82"/>
      <c r="AB491" s="82"/>
      <c r="AC491" s="83"/>
      <c r="AD491" s="78"/>
    </row>
    <row r="492" ht="15.75" customHeight="1">
      <c r="A492" s="8" t="s">
        <v>60</v>
      </c>
      <c r="B492" s="9">
        <v>45172.0</v>
      </c>
      <c r="C492" s="10">
        <v>0.375</v>
      </c>
      <c r="D492" s="84">
        <v>0.5</v>
      </c>
      <c r="E492" s="85">
        <v>33.8</v>
      </c>
      <c r="F492" s="86">
        <v>22.3</v>
      </c>
      <c r="G492" s="86">
        <v>29.0</v>
      </c>
      <c r="H492" s="86"/>
      <c r="I492" s="86"/>
      <c r="J492" s="86"/>
      <c r="K492" s="86"/>
      <c r="L492" s="86">
        <v>9.9</v>
      </c>
      <c r="M492" s="86"/>
      <c r="N492" s="86"/>
      <c r="O492" s="86"/>
      <c r="P492" s="87"/>
      <c r="Q492" s="102"/>
      <c r="R492" s="103">
        <f>F492</f>
        <v>22.3</v>
      </c>
      <c r="S492" s="103"/>
      <c r="T492" s="103">
        <v>39.1362359406232</v>
      </c>
      <c r="U492" s="103">
        <v>38.8162359406232</v>
      </c>
      <c r="V492" s="103">
        <v>40.05279577221969</v>
      </c>
      <c r="W492" s="103">
        <v>80.1</v>
      </c>
      <c r="X492" s="292">
        <v>7.914999999999999</v>
      </c>
      <c r="Y492" s="91"/>
      <c r="Z492" s="92"/>
      <c r="AA492" s="92"/>
      <c r="AB492" s="92"/>
      <c r="AC492" s="93"/>
      <c r="AD492" s="88"/>
    </row>
    <row r="493" ht="15.75" customHeight="1">
      <c r="A493" s="4" t="s">
        <v>60</v>
      </c>
      <c r="B493" s="29">
        <v>45172.0</v>
      </c>
      <c r="C493" s="3">
        <v>0.625</v>
      </c>
      <c r="D493" s="74">
        <v>0.75</v>
      </c>
      <c r="E493" s="75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7"/>
      <c r="Q493" s="78"/>
      <c r="R493" s="79"/>
      <c r="S493" s="79"/>
      <c r="T493" s="79"/>
      <c r="U493" s="103"/>
      <c r="V493" s="79"/>
      <c r="W493" s="79"/>
      <c r="X493" s="80"/>
      <c r="Y493" s="81"/>
      <c r="Z493" s="82"/>
      <c r="AA493" s="82"/>
      <c r="AB493" s="82"/>
      <c r="AC493" s="83"/>
      <c r="AD493" s="78"/>
    </row>
    <row r="494" ht="15.75" customHeight="1">
      <c r="A494" s="8" t="s">
        <v>64</v>
      </c>
      <c r="B494" s="9">
        <v>45173.0</v>
      </c>
      <c r="C494" s="10">
        <v>0.375</v>
      </c>
      <c r="D494" s="84">
        <v>0.5</v>
      </c>
      <c r="E494" s="85">
        <v>35.6</v>
      </c>
      <c r="F494" s="86"/>
      <c r="G494" s="86">
        <v>29.0</v>
      </c>
      <c r="H494" s="86">
        <v>28.6</v>
      </c>
      <c r="I494" s="86"/>
      <c r="J494" s="86" t="s">
        <v>81</v>
      </c>
      <c r="K494" s="86"/>
      <c r="L494" s="86">
        <f>13.75 </f>
        <v>13.75</v>
      </c>
      <c r="M494" s="86"/>
      <c r="N494" s="86">
        <v>53.36</v>
      </c>
      <c r="O494" s="86"/>
      <c r="P494" s="87"/>
      <c r="Q494" s="133">
        <f t="shared" ref="Q494:Q496" si="148">E496</f>
        <v>35.2</v>
      </c>
      <c r="R494" s="103" t="str">
        <f t="shared" ref="R494:R496" si="149">F494</f>
        <v/>
      </c>
      <c r="S494" s="103"/>
      <c r="T494" s="134"/>
      <c r="U494" s="103"/>
      <c r="V494" s="134"/>
      <c r="W494" s="103">
        <v>80.2</v>
      </c>
      <c r="X494" s="292">
        <v>7.914999999999999</v>
      </c>
      <c r="Y494" s="91"/>
      <c r="Z494" s="92">
        <v>1.0</v>
      </c>
      <c r="AA494" s="92">
        <v>1.0</v>
      </c>
      <c r="AB494" s="92">
        <v>1.0</v>
      </c>
      <c r="AC494" s="93">
        <v>2.0</v>
      </c>
      <c r="AD494" s="88" t="s">
        <v>337</v>
      </c>
    </row>
    <row r="495" ht="15.75" customHeight="1">
      <c r="A495" s="4" t="s">
        <v>64</v>
      </c>
      <c r="B495" s="29">
        <v>45173.0</v>
      </c>
      <c r="C495" s="3">
        <v>0.625</v>
      </c>
      <c r="D495" s="74">
        <v>0.75</v>
      </c>
      <c r="E495" s="75">
        <v>35.2</v>
      </c>
      <c r="F495" s="76"/>
      <c r="G495" s="76">
        <v>34.2</v>
      </c>
      <c r="H495" s="76">
        <v>28.4</v>
      </c>
      <c r="I495" s="76"/>
      <c r="J495" s="76" t="s">
        <v>81</v>
      </c>
      <c r="K495" s="76"/>
      <c r="L495" s="76"/>
      <c r="M495" s="76"/>
      <c r="N495" s="76"/>
      <c r="O495" s="76"/>
      <c r="P495" s="77"/>
      <c r="Q495" s="133">
        <f t="shared" si="148"/>
        <v>34.6</v>
      </c>
      <c r="R495" s="103" t="str">
        <f t="shared" si="149"/>
        <v/>
      </c>
      <c r="S495" s="103"/>
      <c r="T495" s="134">
        <f t="shared" ref="T495:T504" si="150">IF(H495="","",6.1078*(10^(((7.5*H495)/(237.3+H495)))))</f>
        <v>38.68484051</v>
      </c>
      <c r="U495" s="103">
        <f t="shared" ref="U495:U504" si="151">IF(T495="","",T495-(0.8*(G495-H495)))</f>
        <v>34.04484051</v>
      </c>
      <c r="V495" s="134">
        <f t="shared" ref="V495:V504" si="152">IF(G495="","",6.1078*(10^(((7.5*G495)/(237.3+G495)))))</f>
        <v>53.78190594</v>
      </c>
      <c r="W495" s="134">
        <f t="shared" ref="W495:W506" si="153">IF(V495="","",(U495/V495)*100)</f>
        <v>63.30166235</v>
      </c>
      <c r="X495" s="135">
        <f t="shared" ref="X495:X496" si="154">N493+L495-N495</f>
        <v>0</v>
      </c>
      <c r="Y495" s="81"/>
      <c r="Z495" s="82"/>
      <c r="AA495" s="82"/>
      <c r="AB495" s="82"/>
      <c r="AC495" s="83"/>
      <c r="AD495" s="78"/>
    </row>
    <row r="496" ht="15.75" customHeight="1">
      <c r="A496" s="8" t="s">
        <v>68</v>
      </c>
      <c r="B496" s="9">
        <v>45174.0</v>
      </c>
      <c r="C496" s="10">
        <v>0.375</v>
      </c>
      <c r="D496" s="84">
        <v>0.5</v>
      </c>
      <c r="E496" s="85">
        <v>35.2</v>
      </c>
      <c r="F496" s="86"/>
      <c r="G496" s="86">
        <v>29.0</v>
      </c>
      <c r="H496" s="86">
        <v>26.2</v>
      </c>
      <c r="I496" s="86"/>
      <c r="J496" s="86" t="s">
        <v>54</v>
      </c>
      <c r="K496" s="86"/>
      <c r="L496" s="86">
        <v>0.0</v>
      </c>
      <c r="M496" s="86"/>
      <c r="N496" s="86">
        <v>47.48</v>
      </c>
      <c r="O496" s="86"/>
      <c r="P496" s="87"/>
      <c r="Q496" s="133">
        <f t="shared" si="148"/>
        <v>34.6</v>
      </c>
      <c r="R496" s="103" t="str">
        <f t="shared" si="149"/>
        <v/>
      </c>
      <c r="S496" s="103"/>
      <c r="T496" s="134">
        <f t="shared" si="150"/>
        <v>34.01068335</v>
      </c>
      <c r="U496" s="103">
        <f t="shared" si="151"/>
        <v>31.77068335</v>
      </c>
      <c r="V496" s="134">
        <f t="shared" si="152"/>
        <v>40.05279577</v>
      </c>
      <c r="W496" s="134">
        <f t="shared" si="153"/>
        <v>79.3220117</v>
      </c>
      <c r="X496" s="135">
        <f t="shared" si="154"/>
        <v>5.88</v>
      </c>
      <c r="Y496" s="91"/>
      <c r="Z496" s="92">
        <v>1.0</v>
      </c>
      <c r="AA496" s="92">
        <v>1.0</v>
      </c>
      <c r="AB496" s="92">
        <v>3.0</v>
      </c>
      <c r="AC496" s="93">
        <v>2.0</v>
      </c>
      <c r="AD496" s="88" t="s">
        <v>313</v>
      </c>
    </row>
    <row r="497" ht="15.75" customHeight="1">
      <c r="A497" s="4" t="s">
        <v>68</v>
      </c>
      <c r="B497" s="29">
        <v>45174.0</v>
      </c>
      <c r="C497" s="3">
        <v>0.625</v>
      </c>
      <c r="D497" s="74">
        <v>0.75</v>
      </c>
      <c r="E497" s="75">
        <v>34.6</v>
      </c>
      <c r="F497" s="76"/>
      <c r="G497" s="76">
        <v>33.6</v>
      </c>
      <c r="H497" s="76">
        <v>27.8</v>
      </c>
      <c r="I497" s="76"/>
      <c r="J497" s="76" t="s">
        <v>74</v>
      </c>
      <c r="K497" s="76"/>
      <c r="L497" s="76"/>
      <c r="M497" s="76"/>
      <c r="N497" s="76"/>
      <c r="O497" s="76"/>
      <c r="P497" s="77"/>
      <c r="Q497" s="78"/>
      <c r="R497" s="79"/>
      <c r="S497" s="79"/>
      <c r="T497" s="134">
        <f t="shared" si="150"/>
        <v>37.3577292</v>
      </c>
      <c r="U497" s="103">
        <f t="shared" si="151"/>
        <v>32.7177292</v>
      </c>
      <c r="V497" s="134">
        <f t="shared" si="152"/>
        <v>52.01365417</v>
      </c>
      <c r="W497" s="134">
        <f t="shared" si="153"/>
        <v>62.90219313</v>
      </c>
      <c r="X497" s="80"/>
      <c r="Y497" s="81"/>
      <c r="Z497" s="82">
        <v>1.0</v>
      </c>
      <c r="AA497" s="82">
        <v>1.0</v>
      </c>
      <c r="AB497" s="82">
        <v>3.0</v>
      </c>
      <c r="AC497" s="83">
        <v>2.0</v>
      </c>
      <c r="AD497" s="78" t="s">
        <v>316</v>
      </c>
    </row>
    <row r="498" ht="15.75" customHeight="1">
      <c r="A498" s="8" t="s">
        <v>38</v>
      </c>
      <c r="B498" s="9">
        <v>45175.0</v>
      </c>
      <c r="C498" s="10">
        <v>0.375</v>
      </c>
      <c r="D498" s="84">
        <v>0.5</v>
      </c>
      <c r="E498" s="85">
        <v>34.6</v>
      </c>
      <c r="F498" s="86"/>
      <c r="G498" s="86">
        <v>29.2</v>
      </c>
      <c r="H498" s="86">
        <v>25.8</v>
      </c>
      <c r="I498" s="86"/>
      <c r="J498" s="86" t="s">
        <v>81</v>
      </c>
      <c r="K498" s="86"/>
      <c r="L498" s="86">
        <v>0.0</v>
      </c>
      <c r="M498" s="86"/>
      <c r="N498" s="86">
        <v>39.82</v>
      </c>
      <c r="O498" s="86"/>
      <c r="P498" s="87"/>
      <c r="Q498" s="133">
        <f>E500</f>
        <v>33.8</v>
      </c>
      <c r="R498" s="103" t="str">
        <f>F498</f>
        <v/>
      </c>
      <c r="S498" s="103"/>
      <c r="T498" s="134">
        <f t="shared" si="150"/>
        <v>33.21594473</v>
      </c>
      <c r="U498" s="103">
        <f t="shared" si="151"/>
        <v>30.49594473</v>
      </c>
      <c r="V498" s="134">
        <f t="shared" si="152"/>
        <v>40.51803823</v>
      </c>
      <c r="W498" s="134">
        <f t="shared" si="153"/>
        <v>75.26510676</v>
      </c>
      <c r="X498" s="135">
        <f>N496+L498-N498</f>
        <v>7.66</v>
      </c>
      <c r="Y498" s="91"/>
      <c r="Z498" s="92">
        <v>1.0</v>
      </c>
      <c r="AA498" s="92">
        <v>1.0</v>
      </c>
      <c r="AB498" s="92">
        <v>3.0</v>
      </c>
      <c r="AC498" s="93">
        <v>2.0</v>
      </c>
      <c r="AD498" s="88" t="s">
        <v>289</v>
      </c>
    </row>
    <row r="499" ht="15.75" customHeight="1">
      <c r="A499" s="4" t="s">
        <v>38</v>
      </c>
      <c r="B499" s="29">
        <v>45175.0</v>
      </c>
      <c r="C499" s="3">
        <v>0.625</v>
      </c>
      <c r="D499" s="74">
        <v>0.75</v>
      </c>
      <c r="E499" s="75">
        <v>33.8</v>
      </c>
      <c r="F499" s="76"/>
      <c r="G499" s="76">
        <v>32.8</v>
      </c>
      <c r="H499" s="76">
        <v>27.6</v>
      </c>
      <c r="I499" s="76"/>
      <c r="J499" s="76" t="s">
        <v>74</v>
      </c>
      <c r="K499" s="76"/>
      <c r="L499" s="76"/>
      <c r="M499" s="76"/>
      <c r="N499" s="76"/>
      <c r="O499" s="76"/>
      <c r="P499" s="77"/>
      <c r="Q499" s="78"/>
      <c r="R499" s="79"/>
      <c r="S499" s="79"/>
      <c r="T499" s="134">
        <f t="shared" si="150"/>
        <v>36.92425667</v>
      </c>
      <c r="U499" s="103">
        <f t="shared" si="151"/>
        <v>32.76425667</v>
      </c>
      <c r="V499" s="134">
        <f t="shared" si="152"/>
        <v>49.73459608</v>
      </c>
      <c r="W499" s="134">
        <f t="shared" si="153"/>
        <v>65.8782</v>
      </c>
      <c r="X499" s="80"/>
      <c r="Y499" s="81"/>
      <c r="Z499" s="82">
        <v>1.0</v>
      </c>
      <c r="AA499" s="82">
        <v>1.0</v>
      </c>
      <c r="AB499" s="82">
        <v>2.0</v>
      </c>
      <c r="AC499" s="83">
        <v>2.0</v>
      </c>
      <c r="AD499" s="78" t="s">
        <v>322</v>
      </c>
    </row>
    <row r="500" ht="15.75" customHeight="1">
      <c r="A500" s="8" t="s">
        <v>48</v>
      </c>
      <c r="B500" s="9">
        <v>45176.0</v>
      </c>
      <c r="C500" s="10">
        <v>0.375</v>
      </c>
      <c r="D500" s="84">
        <v>0.5</v>
      </c>
      <c r="E500" s="85">
        <v>33.8</v>
      </c>
      <c r="F500" s="86"/>
      <c r="G500" s="86">
        <v>28.6</v>
      </c>
      <c r="H500" s="86">
        <v>25.6</v>
      </c>
      <c r="I500" s="86"/>
      <c r="J500" s="86" t="s">
        <v>81</v>
      </c>
      <c r="K500" s="86"/>
      <c r="L500" s="86">
        <v>0.0</v>
      </c>
      <c r="M500" s="86"/>
      <c r="N500" s="86">
        <v>33.5</v>
      </c>
      <c r="O500" s="86"/>
      <c r="P500" s="87"/>
      <c r="Q500" s="133">
        <f>E502</f>
        <v>34.2</v>
      </c>
      <c r="R500" s="103" t="str">
        <f>F500</f>
        <v/>
      </c>
      <c r="S500" s="103"/>
      <c r="T500" s="134">
        <f t="shared" si="150"/>
        <v>32.82468122</v>
      </c>
      <c r="U500" s="103">
        <f t="shared" si="151"/>
        <v>30.42468122</v>
      </c>
      <c r="V500" s="134">
        <f t="shared" si="152"/>
        <v>39.13623594</v>
      </c>
      <c r="W500" s="134">
        <f t="shared" si="153"/>
        <v>77.74043795</v>
      </c>
      <c r="X500" s="135">
        <f>N498+L500-N500</f>
        <v>6.32</v>
      </c>
      <c r="Y500" s="91"/>
      <c r="Z500" s="92">
        <v>1.0</v>
      </c>
      <c r="AA500" s="92">
        <v>1.0</v>
      </c>
      <c r="AB500" s="92">
        <v>2.0</v>
      </c>
      <c r="AC500" s="93">
        <v>2.0</v>
      </c>
      <c r="AD500" s="88" t="s">
        <v>499</v>
      </c>
    </row>
    <row r="501" ht="15.75" customHeight="1">
      <c r="A501" s="4" t="s">
        <v>48</v>
      </c>
      <c r="B501" s="29">
        <v>45176.0</v>
      </c>
      <c r="C501" s="3">
        <v>0.625</v>
      </c>
      <c r="D501" s="74">
        <v>0.75</v>
      </c>
      <c r="E501" s="75">
        <v>34.4</v>
      </c>
      <c r="F501" s="76"/>
      <c r="G501" s="76">
        <v>32.8</v>
      </c>
      <c r="H501" s="76">
        <v>28.2</v>
      </c>
      <c r="I501" s="76"/>
      <c r="J501" s="76" t="s">
        <v>79</v>
      </c>
      <c r="K501" s="76"/>
      <c r="L501" s="76"/>
      <c r="M501" s="76"/>
      <c r="N501" s="76"/>
      <c r="O501" s="76"/>
      <c r="P501" s="77"/>
      <c r="Q501" s="78"/>
      <c r="R501" s="79"/>
      <c r="S501" s="79"/>
      <c r="T501" s="134">
        <f t="shared" si="150"/>
        <v>38.23798312</v>
      </c>
      <c r="U501" s="103">
        <f t="shared" si="151"/>
        <v>34.55798312</v>
      </c>
      <c r="V501" s="134">
        <f t="shared" si="152"/>
        <v>49.73459608</v>
      </c>
      <c r="W501" s="134">
        <f t="shared" si="153"/>
        <v>69.48479699</v>
      </c>
      <c r="X501" s="80"/>
      <c r="Y501" s="81"/>
      <c r="Z501" s="82">
        <v>1.0</v>
      </c>
      <c r="AA501" s="82">
        <v>1.0</v>
      </c>
      <c r="AB501" s="82">
        <v>2.0</v>
      </c>
      <c r="AC501" s="83">
        <v>2.0</v>
      </c>
      <c r="AD501" s="78" t="s">
        <v>433</v>
      </c>
    </row>
    <row r="502" ht="15.75" customHeight="1">
      <c r="A502" s="8" t="s">
        <v>53</v>
      </c>
      <c r="B502" s="9">
        <v>45177.0</v>
      </c>
      <c r="C502" s="10">
        <v>0.375</v>
      </c>
      <c r="D502" s="84">
        <v>0.5</v>
      </c>
      <c r="E502" s="85">
        <v>34.2</v>
      </c>
      <c r="F502" s="86"/>
      <c r="G502" s="86">
        <v>29.2</v>
      </c>
      <c r="H502" s="86">
        <v>25.4</v>
      </c>
      <c r="I502" s="86"/>
      <c r="J502" s="86" t="s">
        <v>81</v>
      </c>
      <c r="K502" s="86"/>
      <c r="L502" s="86">
        <v>0.0</v>
      </c>
      <c r="M502" s="86"/>
      <c r="N502" s="86">
        <v>32.8</v>
      </c>
      <c r="O502" s="86">
        <v>82.6</v>
      </c>
      <c r="P502" s="87"/>
      <c r="Q502" s="133" t="s">
        <v>71</v>
      </c>
      <c r="R502" s="103" t="str">
        <f t="shared" ref="R502:R504" si="155">F502</f>
        <v/>
      </c>
      <c r="S502" s="103"/>
      <c r="T502" s="134">
        <f t="shared" si="150"/>
        <v>32.43744129</v>
      </c>
      <c r="U502" s="103">
        <f t="shared" si="151"/>
        <v>29.39744129</v>
      </c>
      <c r="V502" s="134">
        <f t="shared" si="152"/>
        <v>40.51803823</v>
      </c>
      <c r="W502" s="134">
        <f t="shared" si="153"/>
        <v>72.55396009</v>
      </c>
      <c r="X502" s="135">
        <f>N500+L502-N502</f>
        <v>0.7</v>
      </c>
      <c r="Y502" s="91"/>
      <c r="Z502" s="92"/>
      <c r="AA502" s="92"/>
      <c r="AB502" s="92"/>
      <c r="AC502" s="93"/>
      <c r="AD502" s="88" t="s">
        <v>330</v>
      </c>
    </row>
    <row r="503" ht="15.75" customHeight="1">
      <c r="A503" s="4" t="s">
        <v>53</v>
      </c>
      <c r="B503" s="29">
        <v>45177.0</v>
      </c>
      <c r="C503" s="3">
        <v>0.625</v>
      </c>
      <c r="D503" s="74">
        <v>0.75</v>
      </c>
      <c r="E503" s="75">
        <v>47.6</v>
      </c>
      <c r="F503" s="76"/>
      <c r="G503" s="76">
        <v>34.2</v>
      </c>
      <c r="H503" s="76">
        <v>26.6</v>
      </c>
      <c r="I503" s="76"/>
      <c r="J503" s="76" t="s">
        <v>74</v>
      </c>
      <c r="K503" s="76"/>
      <c r="L503" s="76"/>
      <c r="M503" s="76"/>
      <c r="N503" s="76"/>
      <c r="O503" s="76"/>
      <c r="P503" s="77"/>
      <c r="Q503" s="78"/>
      <c r="R503" s="145" t="str">
        <f t="shared" si="155"/>
        <v/>
      </c>
      <c r="S503" s="145"/>
      <c r="T503" s="134">
        <f t="shared" si="150"/>
        <v>34.82194116</v>
      </c>
      <c r="U503" s="103">
        <f t="shared" si="151"/>
        <v>28.74194116</v>
      </c>
      <c r="V503" s="134">
        <f t="shared" si="152"/>
        <v>53.78190594</v>
      </c>
      <c r="W503" s="134">
        <f t="shared" si="153"/>
        <v>53.441656</v>
      </c>
      <c r="X503" s="145"/>
      <c r="Y503" s="81"/>
      <c r="Z503" s="82">
        <v>1.0</v>
      </c>
      <c r="AA503" s="82">
        <v>1.0</v>
      </c>
      <c r="AB503" s="82">
        <v>1.0</v>
      </c>
      <c r="AC503" s="83">
        <v>2.0</v>
      </c>
      <c r="AD503" s="78" t="s">
        <v>320</v>
      </c>
    </row>
    <row r="504" ht="15.75" customHeight="1">
      <c r="A504" s="8" t="s">
        <v>58</v>
      </c>
      <c r="B504" s="9">
        <v>45178.0</v>
      </c>
      <c r="C504" s="10">
        <v>0.375</v>
      </c>
      <c r="D504" s="84">
        <v>0.5</v>
      </c>
      <c r="E504" s="85" t="s">
        <v>71</v>
      </c>
      <c r="F504" s="86"/>
      <c r="G504" s="86">
        <v>28.8</v>
      </c>
      <c r="H504" s="86">
        <v>25.8</v>
      </c>
      <c r="I504" s="86"/>
      <c r="J504" s="86" t="s">
        <v>81</v>
      </c>
      <c r="K504" s="86"/>
      <c r="L504" s="86">
        <v>6.0</v>
      </c>
      <c r="M504" s="86"/>
      <c r="N504" s="86">
        <v>79.96</v>
      </c>
      <c r="O504" s="86"/>
      <c r="P504" s="87"/>
      <c r="Q504" s="133">
        <f>E506</f>
        <v>34.6</v>
      </c>
      <c r="R504" s="103" t="str">
        <f t="shared" si="155"/>
        <v/>
      </c>
      <c r="S504" s="103"/>
      <c r="T504" s="134">
        <f t="shared" si="150"/>
        <v>33.21594473</v>
      </c>
      <c r="U504" s="103">
        <f t="shared" si="151"/>
        <v>30.81594473</v>
      </c>
      <c r="V504" s="134">
        <f t="shared" si="152"/>
        <v>39.59220806</v>
      </c>
      <c r="W504" s="134">
        <f t="shared" si="153"/>
        <v>77.83335722</v>
      </c>
      <c r="X504" s="135">
        <f>O502+L504-N504</f>
        <v>8.64</v>
      </c>
      <c r="Y504" s="91"/>
      <c r="Z504" s="92">
        <v>1.0</v>
      </c>
      <c r="AA504" s="92">
        <v>1.0</v>
      </c>
      <c r="AB504" s="92">
        <v>1.0</v>
      </c>
      <c r="AC504" s="93">
        <v>2.0</v>
      </c>
      <c r="AD504" s="88" t="s">
        <v>289</v>
      </c>
    </row>
    <row r="505" ht="15.75" customHeight="1">
      <c r="A505" s="4" t="s">
        <v>58</v>
      </c>
      <c r="B505" s="29">
        <v>45178.0</v>
      </c>
      <c r="C505" s="3">
        <v>0.625</v>
      </c>
      <c r="D505" s="74">
        <v>0.75</v>
      </c>
      <c r="E505" s="75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7"/>
      <c r="Q505" s="78"/>
      <c r="R505" s="79"/>
      <c r="S505" s="79"/>
      <c r="T505" s="145"/>
      <c r="U505" s="103"/>
      <c r="V505" s="145"/>
      <c r="W505" s="145" t="str">
        <f t="shared" si="153"/>
        <v/>
      </c>
      <c r="X505" s="80"/>
      <c r="Y505" s="81"/>
      <c r="Z505" s="82"/>
      <c r="AA505" s="82"/>
      <c r="AB505" s="82"/>
      <c r="AC505" s="83"/>
      <c r="AD505" s="78"/>
    </row>
    <row r="506" ht="15.75" customHeight="1">
      <c r="A506" s="8" t="s">
        <v>60</v>
      </c>
      <c r="B506" s="9">
        <v>45179.0</v>
      </c>
      <c r="C506" s="10">
        <v>0.375</v>
      </c>
      <c r="D506" s="84">
        <v>0.5</v>
      </c>
      <c r="E506" s="85">
        <v>34.6</v>
      </c>
      <c r="F506" s="86"/>
      <c r="G506" s="86">
        <v>28.0</v>
      </c>
      <c r="H506" s="86">
        <v>26.2</v>
      </c>
      <c r="I506" s="86"/>
      <c r="J506" s="86" t="s">
        <v>81</v>
      </c>
      <c r="K506" s="86"/>
      <c r="L506" s="86">
        <v>10.25</v>
      </c>
      <c r="M506" s="86"/>
      <c r="N506" s="86">
        <v>84.28</v>
      </c>
      <c r="O506" s="86"/>
      <c r="P506" s="87"/>
      <c r="Q506" s="133">
        <f>E508</f>
        <v>34.2</v>
      </c>
      <c r="R506" s="103" t="str">
        <f>F506</f>
        <v/>
      </c>
      <c r="S506" s="103"/>
      <c r="T506" s="134">
        <f>IF(H506="","",6.1078*(10^(((7.5*H506)/(237.3+H506)))))</f>
        <v>34.01068335</v>
      </c>
      <c r="U506" s="103">
        <f>IF(T506="","",T506-(0.8*(G506-H506)))</f>
        <v>32.57068335</v>
      </c>
      <c r="V506" s="134">
        <f>IF(G506="","",6.1078*(10^(((7.5*G506)/(237.3+G506)))))</f>
        <v>37.79562539</v>
      </c>
      <c r="W506" s="134">
        <f t="shared" si="153"/>
        <v>86.17580212</v>
      </c>
      <c r="X506" s="135">
        <f>N504+L506-N506</f>
        <v>5.93</v>
      </c>
      <c r="Y506" s="91"/>
      <c r="Z506" s="92">
        <v>1.0</v>
      </c>
      <c r="AA506" s="92">
        <v>1.0</v>
      </c>
      <c r="AB506" s="92">
        <v>1.0</v>
      </c>
      <c r="AC506" s="93">
        <v>3.0</v>
      </c>
      <c r="AD506" s="88" t="s">
        <v>433</v>
      </c>
    </row>
    <row r="507" ht="15.75" customHeight="1">
      <c r="A507" s="4" t="s">
        <v>60</v>
      </c>
      <c r="B507" s="29">
        <v>45179.0</v>
      </c>
      <c r="C507" s="3">
        <v>0.625</v>
      </c>
      <c r="D507" s="74">
        <v>0.75</v>
      </c>
      <c r="E507" s="75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7"/>
      <c r="Q507" s="78"/>
      <c r="R507" s="79"/>
      <c r="S507" s="79"/>
      <c r="T507" s="79"/>
      <c r="U507" s="103"/>
      <c r="V507" s="79"/>
      <c r="W507" s="79"/>
      <c r="X507" s="80"/>
      <c r="Y507" s="81"/>
      <c r="Z507" s="82"/>
      <c r="AA507" s="82"/>
      <c r="AB507" s="82"/>
      <c r="AC507" s="83"/>
      <c r="AD507" s="78"/>
    </row>
    <row r="508" ht="15.75" customHeight="1">
      <c r="A508" s="8" t="s">
        <v>64</v>
      </c>
      <c r="B508" s="9">
        <v>45180.0</v>
      </c>
      <c r="C508" s="10">
        <v>0.375</v>
      </c>
      <c r="D508" s="84">
        <v>0.5</v>
      </c>
      <c r="E508" s="85">
        <v>34.2</v>
      </c>
      <c r="F508" s="86"/>
      <c r="G508" s="86">
        <v>29.8</v>
      </c>
      <c r="H508" s="86">
        <v>26.2</v>
      </c>
      <c r="I508" s="86"/>
      <c r="J508" s="86" t="s">
        <v>81</v>
      </c>
      <c r="K508" s="86"/>
      <c r="L508" s="86">
        <v>0.0</v>
      </c>
      <c r="M508" s="86"/>
      <c r="N508" s="86">
        <v>77.66</v>
      </c>
      <c r="O508" s="86"/>
      <c r="P508" s="87"/>
      <c r="Q508" s="133">
        <f>E510</f>
        <v>35</v>
      </c>
      <c r="R508" s="103" t="str">
        <f>F508</f>
        <v/>
      </c>
      <c r="S508" s="103"/>
      <c r="T508" s="134">
        <f>IF(H508="","",6.1078*(10^(((7.5*H508)/(237.3+H508)))))</f>
        <v>34.01068335</v>
      </c>
      <c r="U508" s="103">
        <f>IF(T508="","",T508-(0.8*(G508-H508)))</f>
        <v>31.13068335</v>
      </c>
      <c r="V508" s="134">
        <f>IF(G508="","",6.1078*(10^(((7.5*G508)/(237.3+G508)))))</f>
        <v>41.94208964</v>
      </c>
      <c r="W508" s="134">
        <f>IF(V508="","",(U508/V508)*100)</f>
        <v>74.22301467</v>
      </c>
      <c r="X508" s="135">
        <f>N506+L508-N508</f>
        <v>6.62</v>
      </c>
      <c r="Y508" s="91"/>
      <c r="Z508" s="92">
        <v>1.0</v>
      </c>
      <c r="AA508" s="92">
        <v>1.0</v>
      </c>
      <c r="AB508" s="92">
        <v>1.0</v>
      </c>
      <c r="AC508" s="93">
        <v>2.0</v>
      </c>
      <c r="AD508" s="88" t="s">
        <v>337</v>
      </c>
    </row>
    <row r="509" ht="15.75" customHeight="1">
      <c r="A509" s="4" t="s">
        <v>64</v>
      </c>
      <c r="B509" s="29">
        <v>45180.0</v>
      </c>
      <c r="C509" s="3">
        <v>0.625</v>
      </c>
      <c r="D509" s="74">
        <v>0.75</v>
      </c>
      <c r="E509" s="75">
        <v>34.0</v>
      </c>
      <c r="F509" s="76"/>
      <c r="G509" s="76">
        <v>33.2</v>
      </c>
      <c r="H509" s="76">
        <v>27.0</v>
      </c>
      <c r="I509" s="76"/>
      <c r="J509" s="76" t="s">
        <v>81</v>
      </c>
      <c r="K509" s="76"/>
      <c r="L509" s="76"/>
      <c r="M509" s="76"/>
      <c r="N509" s="76"/>
      <c r="O509" s="76"/>
      <c r="P509" s="77"/>
      <c r="Q509" s="78"/>
      <c r="R509" s="79"/>
      <c r="S509" s="79"/>
      <c r="T509" s="79"/>
      <c r="U509" s="103"/>
      <c r="V509" s="79"/>
      <c r="W509" s="79"/>
      <c r="X509" s="80"/>
      <c r="Y509" s="81"/>
      <c r="Z509" s="82">
        <v>1.0</v>
      </c>
      <c r="AA509" s="82">
        <v>1.0</v>
      </c>
      <c r="AB509" s="82">
        <v>2.0</v>
      </c>
      <c r="AC509" s="83">
        <v>2.0</v>
      </c>
      <c r="AD509" s="78" t="s">
        <v>350</v>
      </c>
    </row>
    <row r="510" ht="15.75" customHeight="1">
      <c r="A510" s="8" t="s">
        <v>68</v>
      </c>
      <c r="B510" s="9">
        <v>45181.0</v>
      </c>
      <c r="C510" s="10">
        <v>0.375</v>
      </c>
      <c r="D510" s="84">
        <v>0.5</v>
      </c>
      <c r="E510" s="85">
        <v>35.0</v>
      </c>
      <c r="F510" s="86"/>
      <c r="G510" s="86">
        <v>27.8</v>
      </c>
      <c r="H510" s="86">
        <v>25.6</v>
      </c>
      <c r="I510" s="86"/>
      <c r="J510" s="86" t="s">
        <v>81</v>
      </c>
      <c r="K510" s="86"/>
      <c r="L510" s="86">
        <v>0.0</v>
      </c>
      <c r="M510" s="86"/>
      <c r="N510" s="86">
        <v>74.9</v>
      </c>
      <c r="O510" s="86"/>
      <c r="P510" s="87"/>
      <c r="Q510" s="133">
        <f>E512</f>
        <v>34.9</v>
      </c>
      <c r="R510" s="103" t="str">
        <f>F510</f>
        <v/>
      </c>
      <c r="S510" s="103"/>
      <c r="T510" s="134">
        <f t="shared" ref="T510:T518" si="156">IF(H510="","",6.1078*(10^(((7.5*H510)/(237.3+H510)))))</f>
        <v>32.82468122</v>
      </c>
      <c r="U510" s="103">
        <f t="shared" ref="U510:U518" si="157">IF(T510="","",T510-(0.8*(G510-H510)))</f>
        <v>31.06468122</v>
      </c>
      <c r="V510" s="134">
        <f t="shared" ref="V510:V518" si="158">IF(G510="","",6.1078*(10^(((7.5*G510)/(237.3+G510)))))</f>
        <v>37.3577292</v>
      </c>
      <c r="W510" s="134">
        <f t="shared" ref="W510:W520" si="159">IF(V510="","",(U510/V510)*100)</f>
        <v>83.15462926</v>
      </c>
      <c r="X510" s="135">
        <f>N508+L510-N510</f>
        <v>2.76</v>
      </c>
      <c r="Y510" s="91"/>
      <c r="Z510" s="92">
        <v>1.0</v>
      </c>
      <c r="AA510" s="92">
        <v>1.0</v>
      </c>
      <c r="AB510" s="92">
        <v>3.0</v>
      </c>
      <c r="AC510" s="93">
        <v>2.0</v>
      </c>
      <c r="AD510" s="88" t="s">
        <v>313</v>
      </c>
    </row>
    <row r="511" ht="15.75" customHeight="1">
      <c r="A511" s="4" t="s">
        <v>68</v>
      </c>
      <c r="B511" s="29">
        <v>45181.0</v>
      </c>
      <c r="C511" s="3">
        <v>0.625</v>
      </c>
      <c r="D511" s="74">
        <v>0.75</v>
      </c>
      <c r="E511" s="75">
        <v>34.4</v>
      </c>
      <c r="F511" s="76"/>
      <c r="G511" s="76">
        <v>33.8</v>
      </c>
      <c r="H511" s="76">
        <v>27.8</v>
      </c>
      <c r="I511" s="76"/>
      <c r="J511" s="76" t="s">
        <v>78</v>
      </c>
      <c r="K511" s="76"/>
      <c r="L511" s="76"/>
      <c r="M511" s="76"/>
      <c r="N511" s="76"/>
      <c r="O511" s="76"/>
      <c r="P511" s="77"/>
      <c r="Q511" s="78"/>
      <c r="R511" s="79"/>
      <c r="S511" s="79"/>
      <c r="T511" s="134">
        <f t="shared" si="156"/>
        <v>37.3577292</v>
      </c>
      <c r="U511" s="103">
        <f t="shared" si="157"/>
        <v>32.5577292</v>
      </c>
      <c r="V511" s="134">
        <f t="shared" si="158"/>
        <v>52.59738033</v>
      </c>
      <c r="W511" s="134">
        <f t="shared" si="159"/>
        <v>61.89990642</v>
      </c>
      <c r="X511" s="80"/>
      <c r="Y511" s="81"/>
      <c r="Z511" s="82">
        <v>1.0</v>
      </c>
      <c r="AA511" s="82">
        <v>1.0</v>
      </c>
      <c r="AB511" s="82">
        <v>3.0</v>
      </c>
      <c r="AC511" s="83">
        <v>2.0</v>
      </c>
      <c r="AD511" s="78" t="s">
        <v>316</v>
      </c>
    </row>
    <row r="512" ht="15.75" customHeight="1">
      <c r="A512" s="8" t="s">
        <v>38</v>
      </c>
      <c r="B512" s="9">
        <v>45182.0</v>
      </c>
      <c r="C512" s="10">
        <v>0.375</v>
      </c>
      <c r="D512" s="84">
        <v>0.5</v>
      </c>
      <c r="E512" s="85">
        <v>34.9</v>
      </c>
      <c r="F512" s="86"/>
      <c r="G512" s="86">
        <v>29.0</v>
      </c>
      <c r="H512" s="86">
        <v>25.6</v>
      </c>
      <c r="I512" s="86"/>
      <c r="J512" s="86" t="s">
        <v>81</v>
      </c>
      <c r="K512" s="86"/>
      <c r="L512" s="86">
        <v>0.0</v>
      </c>
      <c r="M512" s="86"/>
      <c r="N512" s="86">
        <v>66.18</v>
      </c>
      <c r="O512" s="86"/>
      <c r="P512" s="87"/>
      <c r="Q512" s="133">
        <f>E514</f>
        <v>34.8</v>
      </c>
      <c r="R512" s="103" t="str">
        <f>F512</f>
        <v/>
      </c>
      <c r="S512" s="103"/>
      <c r="T512" s="134">
        <f t="shared" si="156"/>
        <v>32.82468122</v>
      </c>
      <c r="U512" s="103">
        <f t="shared" si="157"/>
        <v>30.10468122</v>
      </c>
      <c r="V512" s="134">
        <f t="shared" si="158"/>
        <v>40.05279577</v>
      </c>
      <c r="W512" s="134">
        <f t="shared" si="159"/>
        <v>75.16249649</v>
      </c>
      <c r="X512" s="135">
        <f>N510+L512-N512</f>
        <v>8.72</v>
      </c>
      <c r="Y512" s="91"/>
      <c r="Z512" s="92">
        <v>1.0</v>
      </c>
      <c r="AA512" s="92">
        <v>1.0</v>
      </c>
      <c r="AB512" s="92">
        <v>1.0</v>
      </c>
      <c r="AC512" s="93">
        <v>2.0</v>
      </c>
      <c r="AD512" s="88" t="s">
        <v>289</v>
      </c>
    </row>
    <row r="513" ht="15.75" customHeight="1">
      <c r="A513" s="4" t="s">
        <v>38</v>
      </c>
      <c r="B513" s="29">
        <v>45182.0</v>
      </c>
      <c r="C513" s="3">
        <v>0.625</v>
      </c>
      <c r="D513" s="74">
        <v>0.75</v>
      </c>
      <c r="E513" s="75">
        <v>34.8</v>
      </c>
      <c r="F513" s="76"/>
      <c r="G513" s="76">
        <v>33.8</v>
      </c>
      <c r="H513" s="76">
        <v>32.8</v>
      </c>
      <c r="I513" s="76"/>
      <c r="J513" s="76" t="s">
        <v>74</v>
      </c>
      <c r="K513" s="76"/>
      <c r="L513" s="76"/>
      <c r="M513" s="76"/>
      <c r="N513" s="76"/>
      <c r="O513" s="76"/>
      <c r="P513" s="77"/>
      <c r="Q513" s="78"/>
      <c r="R513" s="79"/>
      <c r="S513" s="79"/>
      <c r="T513" s="134">
        <f t="shared" si="156"/>
        <v>49.73459608</v>
      </c>
      <c r="U513" s="103">
        <f t="shared" si="157"/>
        <v>48.93459608</v>
      </c>
      <c r="V513" s="134">
        <f t="shared" si="158"/>
        <v>52.59738033</v>
      </c>
      <c r="W513" s="134">
        <f t="shared" si="159"/>
        <v>93.03618502</v>
      </c>
      <c r="X513" s="80"/>
      <c r="Y513" s="81"/>
      <c r="Z513" s="82">
        <v>1.0</v>
      </c>
      <c r="AA513" s="82">
        <v>1.0</v>
      </c>
      <c r="AB513" s="82">
        <v>1.0</v>
      </c>
      <c r="AC513" s="83">
        <v>2.0</v>
      </c>
      <c r="AD513" s="78" t="s">
        <v>433</v>
      </c>
    </row>
    <row r="514" ht="15.75" customHeight="1">
      <c r="A514" s="8" t="s">
        <v>48</v>
      </c>
      <c r="B514" s="9">
        <v>45183.0</v>
      </c>
      <c r="C514" s="10">
        <v>0.375</v>
      </c>
      <c r="D514" s="84">
        <v>0.5</v>
      </c>
      <c r="E514" s="85">
        <v>34.8</v>
      </c>
      <c r="F514" s="86"/>
      <c r="G514" s="86">
        <v>29.0</v>
      </c>
      <c r="H514" s="86">
        <v>26.0</v>
      </c>
      <c r="I514" s="86"/>
      <c r="J514" s="86" t="s">
        <v>78</v>
      </c>
      <c r="K514" s="86"/>
      <c r="L514" s="86">
        <v>1.5</v>
      </c>
      <c r="M514" s="86"/>
      <c r="N514" s="86">
        <v>63.56</v>
      </c>
      <c r="O514" s="86"/>
      <c r="P514" s="87"/>
      <c r="Q514" s="133">
        <f>E516</f>
        <v>34.8</v>
      </c>
      <c r="R514" s="103" t="str">
        <f>F514</f>
        <v/>
      </c>
      <c r="S514" s="103"/>
      <c r="T514" s="134">
        <f t="shared" si="156"/>
        <v>33.61126698</v>
      </c>
      <c r="U514" s="103">
        <f t="shared" si="157"/>
        <v>31.21126698</v>
      </c>
      <c r="V514" s="134">
        <f t="shared" si="158"/>
        <v>40.05279577</v>
      </c>
      <c r="W514" s="134">
        <f t="shared" si="159"/>
        <v>77.92531428</v>
      </c>
      <c r="X514" s="135">
        <f>N512+L514-N514</f>
        <v>4.12</v>
      </c>
      <c r="Y514" s="91"/>
      <c r="Z514" s="92">
        <v>1.0</v>
      </c>
      <c r="AA514" s="92">
        <v>1.0</v>
      </c>
      <c r="AB514" s="92">
        <v>2.0</v>
      </c>
      <c r="AC514" s="93">
        <v>2.0</v>
      </c>
      <c r="AD514" s="88" t="s">
        <v>330</v>
      </c>
    </row>
    <row r="515" ht="15.75" customHeight="1">
      <c r="A515" s="4" t="s">
        <v>48</v>
      </c>
      <c r="B515" s="29">
        <v>45183.0</v>
      </c>
      <c r="C515" s="3">
        <v>0.625</v>
      </c>
      <c r="D515" s="74">
        <v>0.75</v>
      </c>
      <c r="E515" s="75">
        <v>34.2</v>
      </c>
      <c r="F515" s="76"/>
      <c r="G515" s="76">
        <v>33.8</v>
      </c>
      <c r="H515" s="76">
        <v>27.8</v>
      </c>
      <c r="I515" s="76"/>
      <c r="J515" s="76" t="s">
        <v>56</v>
      </c>
      <c r="K515" s="76"/>
      <c r="L515" s="76"/>
      <c r="M515" s="76"/>
      <c r="N515" s="76"/>
      <c r="O515" s="76"/>
      <c r="P515" s="77"/>
      <c r="Q515" s="78"/>
      <c r="R515" s="79"/>
      <c r="S515" s="79"/>
      <c r="T515" s="134">
        <f t="shared" si="156"/>
        <v>37.3577292</v>
      </c>
      <c r="U515" s="103">
        <f t="shared" si="157"/>
        <v>32.5577292</v>
      </c>
      <c r="V515" s="134">
        <f t="shared" si="158"/>
        <v>52.59738033</v>
      </c>
      <c r="W515" s="134">
        <f t="shared" si="159"/>
        <v>61.89990642</v>
      </c>
      <c r="X515" s="80"/>
      <c r="Y515" s="81"/>
      <c r="Z515" s="82">
        <v>1.0</v>
      </c>
      <c r="AA515" s="82">
        <v>1.0</v>
      </c>
      <c r="AB515" s="82">
        <v>2.0</v>
      </c>
      <c r="AC515" s="83">
        <v>2.0</v>
      </c>
      <c r="AD515" s="78" t="s">
        <v>289</v>
      </c>
    </row>
    <row r="516" ht="15.75" customHeight="1">
      <c r="A516" s="8" t="s">
        <v>53</v>
      </c>
      <c r="B516" s="9">
        <v>45184.0</v>
      </c>
      <c r="C516" s="10">
        <v>0.375</v>
      </c>
      <c r="D516" s="84">
        <v>0.5</v>
      </c>
      <c r="E516" s="85">
        <v>34.8</v>
      </c>
      <c r="F516" s="86"/>
      <c r="G516" s="86">
        <v>29.0</v>
      </c>
      <c r="H516" s="86">
        <v>26.2</v>
      </c>
      <c r="I516" s="86"/>
      <c r="J516" s="86" t="s">
        <v>81</v>
      </c>
      <c r="K516" s="86"/>
      <c r="L516" s="86">
        <v>1.25</v>
      </c>
      <c r="M516" s="86"/>
      <c r="N516" s="86">
        <v>59.74</v>
      </c>
      <c r="O516" s="86"/>
      <c r="P516" s="87"/>
      <c r="Q516" s="133">
        <f>E518</f>
        <v>34.2</v>
      </c>
      <c r="R516" s="103" t="str">
        <f>F516</f>
        <v/>
      </c>
      <c r="S516" s="103"/>
      <c r="T516" s="134">
        <f t="shared" si="156"/>
        <v>34.01068335</v>
      </c>
      <c r="U516" s="103">
        <f t="shared" si="157"/>
        <v>31.77068335</v>
      </c>
      <c r="V516" s="134">
        <f t="shared" si="158"/>
        <v>40.05279577</v>
      </c>
      <c r="W516" s="134">
        <f t="shared" si="159"/>
        <v>79.3220117</v>
      </c>
      <c r="X516" s="135">
        <f>N514+L516-N516</f>
        <v>5.07</v>
      </c>
      <c r="Y516" s="91"/>
      <c r="Z516" s="92">
        <v>1.0</v>
      </c>
      <c r="AA516" s="92">
        <v>1.0</v>
      </c>
      <c r="AB516" s="92">
        <v>1.0</v>
      </c>
      <c r="AC516" s="93">
        <v>2.0</v>
      </c>
      <c r="AD516" s="88" t="s">
        <v>337</v>
      </c>
    </row>
    <row r="517" ht="15.75" customHeight="1">
      <c r="A517" s="4" t="s">
        <v>53</v>
      </c>
      <c r="B517" s="29">
        <v>45184.0</v>
      </c>
      <c r="C517" s="3">
        <v>0.625</v>
      </c>
      <c r="D517" s="74">
        <v>0.75</v>
      </c>
      <c r="E517" s="75">
        <v>33.8</v>
      </c>
      <c r="F517" s="76"/>
      <c r="G517" s="76">
        <v>33.6</v>
      </c>
      <c r="H517" s="76">
        <v>27.4</v>
      </c>
      <c r="I517" s="76"/>
      <c r="J517" s="76" t="s">
        <v>81</v>
      </c>
      <c r="K517" s="76"/>
      <c r="L517" s="76"/>
      <c r="M517" s="76"/>
      <c r="N517" s="76"/>
      <c r="O517" s="76"/>
      <c r="P517" s="77"/>
      <c r="Q517" s="78"/>
      <c r="R517" s="79"/>
      <c r="S517" s="79"/>
      <c r="T517" s="134">
        <f t="shared" si="156"/>
        <v>36.49517019</v>
      </c>
      <c r="U517" s="103">
        <f t="shared" si="157"/>
        <v>31.53517019</v>
      </c>
      <c r="V517" s="134">
        <f t="shared" si="158"/>
        <v>52.01365417</v>
      </c>
      <c r="W517" s="134">
        <f t="shared" si="159"/>
        <v>60.62863817</v>
      </c>
      <c r="X517" s="80"/>
      <c r="Y517" s="81"/>
      <c r="Z517" s="82">
        <v>1.0</v>
      </c>
      <c r="AA517" s="82">
        <v>1.0</v>
      </c>
      <c r="AB517" s="82">
        <v>1.0</v>
      </c>
      <c r="AC517" s="83">
        <v>1.0</v>
      </c>
      <c r="AD517" s="78" t="s">
        <v>320</v>
      </c>
    </row>
    <row r="518" ht="15.75" customHeight="1">
      <c r="A518" s="8" t="s">
        <v>58</v>
      </c>
      <c r="B518" s="9">
        <v>45185.0</v>
      </c>
      <c r="C518" s="10">
        <v>0.375</v>
      </c>
      <c r="D518" s="84">
        <v>0.5</v>
      </c>
      <c r="E518" s="85">
        <v>34.2</v>
      </c>
      <c r="F518" s="86"/>
      <c r="G518" s="86">
        <v>29.6</v>
      </c>
      <c r="H518" s="86">
        <v>25.8</v>
      </c>
      <c r="I518" s="86"/>
      <c r="J518" s="86" t="s">
        <v>81</v>
      </c>
      <c r="K518" s="86"/>
      <c r="L518" s="86">
        <v>0.0</v>
      </c>
      <c r="M518" s="86"/>
      <c r="N518" s="86">
        <v>52.78</v>
      </c>
      <c r="O518" s="86"/>
      <c r="P518" s="87"/>
      <c r="Q518" s="133">
        <f>E520</f>
        <v>34</v>
      </c>
      <c r="R518" s="103" t="str">
        <f>F518</f>
        <v/>
      </c>
      <c r="S518" s="103"/>
      <c r="T518" s="134">
        <f t="shared" si="156"/>
        <v>33.21594473</v>
      </c>
      <c r="U518" s="103">
        <f t="shared" si="157"/>
        <v>30.17594473</v>
      </c>
      <c r="V518" s="134">
        <f t="shared" si="158"/>
        <v>41.46264535</v>
      </c>
      <c r="W518" s="134">
        <f t="shared" si="159"/>
        <v>72.77862876</v>
      </c>
      <c r="X518" s="135">
        <f>N516+L518-N518</f>
        <v>6.96</v>
      </c>
      <c r="Y518" s="91"/>
      <c r="Z518" s="92">
        <v>1.0</v>
      </c>
      <c r="AA518" s="92">
        <v>1.0</v>
      </c>
      <c r="AB518" s="92">
        <v>1.0</v>
      </c>
      <c r="AC518" s="93">
        <v>3.0</v>
      </c>
      <c r="AD518" s="88" t="s">
        <v>433</v>
      </c>
    </row>
    <row r="519" ht="15.75" customHeight="1">
      <c r="A519" s="4" t="s">
        <v>58</v>
      </c>
      <c r="B519" s="29">
        <v>45185.0</v>
      </c>
      <c r="C519" s="3">
        <v>0.625</v>
      </c>
      <c r="D519" s="74">
        <v>0.75</v>
      </c>
      <c r="E519" s="75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7"/>
      <c r="Q519" s="78"/>
      <c r="R519" s="79"/>
      <c r="S519" s="79"/>
      <c r="T519" s="145"/>
      <c r="U519" s="103"/>
      <c r="V519" s="145"/>
      <c r="W519" s="145" t="str">
        <f t="shared" si="159"/>
        <v/>
      </c>
      <c r="X519" s="80"/>
      <c r="Y519" s="81"/>
      <c r="Z519" s="82"/>
      <c r="AA519" s="82"/>
      <c r="AB519" s="82"/>
      <c r="AC519" s="83"/>
      <c r="AD519" s="78"/>
    </row>
    <row r="520" ht="15.75" customHeight="1">
      <c r="A520" s="8" t="s">
        <v>60</v>
      </c>
      <c r="B520" s="9">
        <v>45186.0</v>
      </c>
      <c r="C520" s="10">
        <v>0.375</v>
      </c>
      <c r="D520" s="84">
        <v>0.5</v>
      </c>
      <c r="E520" s="85">
        <v>34.0</v>
      </c>
      <c r="F520" s="86"/>
      <c r="G520" s="86">
        <v>28.8</v>
      </c>
      <c r="H520" s="86">
        <v>26.2</v>
      </c>
      <c r="I520" s="86"/>
      <c r="J520" s="86" t="s">
        <v>81</v>
      </c>
      <c r="K520" s="86"/>
      <c r="L520" s="86">
        <v>0.0</v>
      </c>
      <c r="M520" s="86"/>
      <c r="N520" s="86">
        <v>48.93</v>
      </c>
      <c r="O520" s="86"/>
      <c r="P520" s="87"/>
      <c r="Q520" s="133">
        <f>E522</f>
        <v>35</v>
      </c>
      <c r="R520" s="103" t="str">
        <f>F520</f>
        <v/>
      </c>
      <c r="S520" s="103"/>
      <c r="T520" s="134">
        <f>IF(H520="","",6.1078*(10^(((7.5*H520)/(237.3+H520)))))</f>
        <v>34.01068335</v>
      </c>
      <c r="U520" s="103">
        <f>IF(T520="","",T520-(0.8*(G520-H520)))</f>
        <v>31.93068335</v>
      </c>
      <c r="V520" s="134">
        <f>IF(G520="","",6.1078*(10^(((7.5*G520)/(237.3+G520)))))</f>
        <v>39.59220806</v>
      </c>
      <c r="W520" s="134">
        <f t="shared" si="159"/>
        <v>80.64890773</v>
      </c>
      <c r="X520" s="135">
        <f>N518+L520-N520</f>
        <v>3.85</v>
      </c>
      <c r="Y520" s="91"/>
      <c r="Z520" s="92">
        <v>1.0</v>
      </c>
      <c r="AA520" s="92">
        <v>1.0</v>
      </c>
      <c r="AB520" s="92">
        <v>2.0</v>
      </c>
      <c r="AC520" s="93">
        <v>2.0</v>
      </c>
      <c r="AD520" s="88" t="s">
        <v>320</v>
      </c>
    </row>
    <row r="521" ht="15.75" customHeight="1">
      <c r="A521" s="4" t="s">
        <v>60</v>
      </c>
      <c r="B521" s="29">
        <v>45186.0</v>
      </c>
      <c r="C521" s="3">
        <v>0.625</v>
      </c>
      <c r="D521" s="74">
        <v>0.75</v>
      </c>
      <c r="E521" s="75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7"/>
      <c r="Q521" s="78"/>
      <c r="R521" s="79"/>
      <c r="S521" s="79"/>
      <c r="T521" s="79"/>
      <c r="U521" s="103"/>
      <c r="V521" s="79"/>
      <c r="W521" s="79"/>
      <c r="X521" s="80"/>
      <c r="Y521" s="81"/>
      <c r="Z521" s="82"/>
      <c r="AA521" s="82"/>
      <c r="AB521" s="82"/>
      <c r="AC521" s="83"/>
      <c r="AD521" s="78"/>
    </row>
    <row r="522" ht="15.75" customHeight="1">
      <c r="A522" s="8" t="s">
        <v>64</v>
      </c>
      <c r="B522" s="9">
        <v>45187.0</v>
      </c>
      <c r="C522" s="10">
        <v>0.375</v>
      </c>
      <c r="D522" s="84">
        <v>0.5</v>
      </c>
      <c r="E522" s="85">
        <v>35.0</v>
      </c>
      <c r="F522" s="86"/>
      <c r="G522" s="86">
        <v>29.8</v>
      </c>
      <c r="H522" s="86">
        <v>26.6</v>
      </c>
      <c r="I522" s="86"/>
      <c r="J522" s="86" t="s">
        <v>81</v>
      </c>
      <c r="K522" s="86"/>
      <c r="L522" s="86">
        <v>0.0</v>
      </c>
      <c r="M522" s="86"/>
      <c r="N522" s="86">
        <v>41.06</v>
      </c>
      <c r="O522" s="86">
        <v>61.78</v>
      </c>
      <c r="P522" s="87"/>
      <c r="Q522" s="133">
        <f>E524</f>
        <v>35.2</v>
      </c>
      <c r="R522" s="103" t="str">
        <f>F522</f>
        <v/>
      </c>
      <c r="S522" s="103"/>
      <c r="T522" s="134">
        <f t="shared" ref="T522:T528" si="160">IF(H522="","",6.1078*(10^(((7.5*H522)/(237.3+H522)))))</f>
        <v>34.82194116</v>
      </c>
      <c r="U522" s="103">
        <f t="shared" ref="U522:U528" si="161">IF(T522="","",T522-(0.8*(G522-H522)))</f>
        <v>32.26194116</v>
      </c>
      <c r="V522" s="134">
        <f t="shared" ref="V522:V528" si="162">IF(G522="","",6.1078*(10^(((7.5*G522)/(237.3+G522)))))</f>
        <v>41.94208964</v>
      </c>
      <c r="W522" s="134">
        <f t="shared" ref="W522:W548" si="163">IF(V522="","",(U522/V522)*100)</f>
        <v>76.9202046</v>
      </c>
      <c r="X522" s="135">
        <f>N520+L522-N522</f>
        <v>7.87</v>
      </c>
      <c r="Y522" s="91"/>
      <c r="Z522" s="92">
        <v>1.0</v>
      </c>
      <c r="AA522" s="92">
        <v>1.0</v>
      </c>
      <c r="AB522" s="92">
        <v>1.0</v>
      </c>
      <c r="AC522" s="93">
        <v>1.0</v>
      </c>
      <c r="AD522" s="88" t="s">
        <v>330</v>
      </c>
    </row>
    <row r="523" ht="15.75" customHeight="1">
      <c r="A523" s="4" t="s">
        <v>64</v>
      </c>
      <c r="B523" s="29">
        <v>45187.0</v>
      </c>
      <c r="C523" s="3">
        <v>0.625</v>
      </c>
      <c r="D523" s="74">
        <v>0.75</v>
      </c>
      <c r="E523" s="75">
        <v>35.2</v>
      </c>
      <c r="F523" s="76"/>
      <c r="G523" s="76">
        <v>34.6</v>
      </c>
      <c r="H523" s="76">
        <v>34.0</v>
      </c>
      <c r="I523" s="76"/>
      <c r="J523" s="76" t="s">
        <v>65</v>
      </c>
      <c r="K523" s="76"/>
      <c r="L523" s="76"/>
      <c r="M523" s="76"/>
      <c r="N523" s="76"/>
      <c r="O523" s="76"/>
      <c r="P523" s="77"/>
      <c r="Q523" s="78"/>
      <c r="R523" s="79"/>
      <c r="S523" s="79"/>
      <c r="T523" s="134">
        <f t="shared" si="160"/>
        <v>53.18678224</v>
      </c>
      <c r="U523" s="103">
        <f t="shared" si="161"/>
        <v>52.70678224</v>
      </c>
      <c r="V523" s="134">
        <f t="shared" si="162"/>
        <v>54.98950443</v>
      </c>
      <c r="W523" s="134">
        <f t="shared" si="163"/>
        <v>95.84880384</v>
      </c>
      <c r="X523" s="80"/>
      <c r="Y523" s="81"/>
      <c r="Z523" s="82">
        <v>1.0</v>
      </c>
      <c r="AA523" s="82">
        <v>1.0</v>
      </c>
      <c r="AB523" s="82">
        <v>2.0</v>
      </c>
      <c r="AC523" s="83">
        <v>2.0</v>
      </c>
      <c r="AD523" s="78" t="s">
        <v>433</v>
      </c>
    </row>
    <row r="524" ht="15.75" customHeight="1">
      <c r="A524" s="8" t="s">
        <v>68</v>
      </c>
      <c r="B524" s="9">
        <v>45188.0</v>
      </c>
      <c r="C524" s="10">
        <v>0.375</v>
      </c>
      <c r="D524" s="84">
        <v>0.5</v>
      </c>
      <c r="E524" s="85">
        <v>35.2</v>
      </c>
      <c r="F524" s="86"/>
      <c r="G524" s="86">
        <v>29.8</v>
      </c>
      <c r="H524" s="86">
        <v>26.6</v>
      </c>
      <c r="I524" s="86"/>
      <c r="J524" s="86" t="s">
        <v>61</v>
      </c>
      <c r="K524" s="86"/>
      <c r="L524" s="86">
        <v>0.0</v>
      </c>
      <c r="M524" s="86"/>
      <c r="N524" s="86">
        <v>56.08</v>
      </c>
      <c r="O524" s="86"/>
      <c r="P524" s="87"/>
      <c r="Q524" s="78"/>
      <c r="R524" s="79"/>
      <c r="S524" s="79"/>
      <c r="T524" s="134">
        <f t="shared" si="160"/>
        <v>34.82194116</v>
      </c>
      <c r="U524" s="103">
        <f t="shared" si="161"/>
        <v>32.26194116</v>
      </c>
      <c r="V524" s="134">
        <f t="shared" si="162"/>
        <v>41.94208964</v>
      </c>
      <c r="W524" s="134">
        <f t="shared" si="163"/>
        <v>76.9202046</v>
      </c>
      <c r="X524" s="135">
        <f>O522+L524-N524</f>
        <v>5.7</v>
      </c>
      <c r="Y524" s="91"/>
      <c r="Z524" s="92">
        <v>1.0</v>
      </c>
      <c r="AA524" s="92">
        <v>1.0</v>
      </c>
      <c r="AB524" s="92">
        <v>3.0</v>
      </c>
      <c r="AC524" s="93">
        <v>2.0</v>
      </c>
      <c r="AD524" s="88" t="s">
        <v>313</v>
      </c>
    </row>
    <row r="525" ht="15.75" customHeight="1">
      <c r="A525" s="4" t="s">
        <v>68</v>
      </c>
      <c r="B525" s="29">
        <v>45188.0</v>
      </c>
      <c r="C525" s="3">
        <v>0.625</v>
      </c>
      <c r="D525" s="74">
        <v>0.75</v>
      </c>
      <c r="E525" s="75">
        <v>34.8</v>
      </c>
      <c r="F525" s="76"/>
      <c r="G525" s="76">
        <v>33.8</v>
      </c>
      <c r="H525" s="76">
        <v>28.2</v>
      </c>
      <c r="I525" s="76"/>
      <c r="J525" s="76" t="s">
        <v>74</v>
      </c>
      <c r="K525" s="76"/>
      <c r="L525" s="76"/>
      <c r="M525" s="76"/>
      <c r="N525" s="76"/>
      <c r="O525" s="76"/>
      <c r="P525" s="77"/>
      <c r="Q525" s="78"/>
      <c r="R525" s="79"/>
      <c r="S525" s="79"/>
      <c r="T525" s="134">
        <f t="shared" si="160"/>
        <v>38.23798312</v>
      </c>
      <c r="U525" s="103">
        <f t="shared" si="161"/>
        <v>33.75798312</v>
      </c>
      <c r="V525" s="134">
        <f t="shared" si="162"/>
        <v>52.59738033</v>
      </c>
      <c r="W525" s="134">
        <f t="shared" si="163"/>
        <v>64.18187162</v>
      </c>
      <c r="X525" s="80"/>
      <c r="Y525" s="81"/>
      <c r="Z525" s="82">
        <v>1.0</v>
      </c>
      <c r="AA525" s="82">
        <v>1.0</v>
      </c>
      <c r="AB525" s="82">
        <v>3.0</v>
      </c>
      <c r="AC525" s="83">
        <v>2.0</v>
      </c>
      <c r="AD525" s="78" t="s">
        <v>316</v>
      </c>
    </row>
    <row r="526" ht="15.75" customHeight="1">
      <c r="A526" s="8" t="s">
        <v>38</v>
      </c>
      <c r="B526" s="9">
        <v>45189.0</v>
      </c>
      <c r="C526" s="10">
        <v>0.375</v>
      </c>
      <c r="D526" s="84">
        <v>0.5</v>
      </c>
      <c r="E526" s="85">
        <v>34.8</v>
      </c>
      <c r="F526" s="86"/>
      <c r="G526" s="86">
        <v>29.4</v>
      </c>
      <c r="H526" s="86">
        <v>26.4</v>
      </c>
      <c r="I526" s="86"/>
      <c r="J526" s="86" t="s">
        <v>81</v>
      </c>
      <c r="K526" s="86"/>
      <c r="L526" s="86">
        <v>0.0</v>
      </c>
      <c r="M526" s="86"/>
      <c r="N526" s="86">
        <v>50.94</v>
      </c>
      <c r="O526" s="86"/>
      <c r="P526" s="87"/>
      <c r="Q526" s="133">
        <f>E528</f>
        <v>35</v>
      </c>
      <c r="R526" s="103" t="str">
        <f>F526</f>
        <v/>
      </c>
      <c r="S526" s="103"/>
      <c r="T526" s="134">
        <f t="shared" si="160"/>
        <v>34.41422945</v>
      </c>
      <c r="U526" s="103">
        <f t="shared" si="161"/>
        <v>32.01422945</v>
      </c>
      <c r="V526" s="134">
        <f t="shared" si="162"/>
        <v>40.98797486</v>
      </c>
      <c r="W526" s="134">
        <f t="shared" si="163"/>
        <v>78.10639476</v>
      </c>
      <c r="X526" s="135">
        <f>N524+L526-N526</f>
        <v>5.14</v>
      </c>
      <c r="Y526" s="91"/>
      <c r="Z526" s="92">
        <v>1.0</v>
      </c>
      <c r="AA526" s="92">
        <v>1.0</v>
      </c>
      <c r="AB526" s="92">
        <v>1.0</v>
      </c>
      <c r="AC526" s="93">
        <v>2.0</v>
      </c>
      <c r="AD526" s="88" t="s">
        <v>395</v>
      </c>
    </row>
    <row r="527" ht="15.75" customHeight="1">
      <c r="A527" s="4" t="s">
        <v>38</v>
      </c>
      <c r="B527" s="29">
        <v>45189.0</v>
      </c>
      <c r="C527" s="3">
        <v>0.625</v>
      </c>
      <c r="D527" s="74">
        <v>0.75</v>
      </c>
      <c r="E527" s="75">
        <v>35.0</v>
      </c>
      <c r="F527" s="76"/>
      <c r="G527" s="76">
        <v>34.0</v>
      </c>
      <c r="H527" s="76">
        <v>28.8</v>
      </c>
      <c r="I527" s="76"/>
      <c r="J527" s="76" t="s">
        <v>74</v>
      </c>
      <c r="K527" s="76"/>
      <c r="L527" s="76"/>
      <c r="M527" s="76"/>
      <c r="N527" s="76"/>
      <c r="O527" s="76"/>
      <c r="P527" s="77"/>
      <c r="Q527" s="78"/>
      <c r="R527" s="79"/>
      <c r="S527" s="79"/>
      <c r="T527" s="134">
        <f t="shared" si="160"/>
        <v>39.59220806</v>
      </c>
      <c r="U527" s="103">
        <f t="shared" si="161"/>
        <v>35.43220806</v>
      </c>
      <c r="V527" s="134">
        <f t="shared" si="162"/>
        <v>53.18678224</v>
      </c>
      <c r="W527" s="134">
        <f t="shared" si="163"/>
        <v>66.61844649</v>
      </c>
      <c r="X527" s="80"/>
      <c r="Y527" s="81"/>
      <c r="Z527" s="82">
        <v>1.0</v>
      </c>
      <c r="AA527" s="82">
        <v>1.0</v>
      </c>
      <c r="AB527" s="82">
        <v>1.0</v>
      </c>
      <c r="AC527" s="83">
        <v>2.0</v>
      </c>
      <c r="AD527" s="78" t="s">
        <v>433</v>
      </c>
    </row>
    <row r="528" ht="15.75" customHeight="1">
      <c r="A528" s="8" t="s">
        <v>48</v>
      </c>
      <c r="B528" s="9">
        <v>45190.0</v>
      </c>
      <c r="C528" s="10">
        <v>0.375</v>
      </c>
      <c r="D528" s="84">
        <v>0.5</v>
      </c>
      <c r="E528" s="85">
        <v>35.0</v>
      </c>
      <c r="F528" s="86"/>
      <c r="G528" s="86">
        <v>29.8</v>
      </c>
      <c r="H528" s="86">
        <v>27.0</v>
      </c>
      <c r="I528" s="86"/>
      <c r="J528" s="86" t="s">
        <v>81</v>
      </c>
      <c r="K528" s="86"/>
      <c r="L528" s="86">
        <v>0.0</v>
      </c>
      <c r="M528" s="86"/>
      <c r="N528" s="86">
        <v>46.16</v>
      </c>
      <c r="O528" s="86">
        <v>67.98</v>
      </c>
      <c r="P528" s="87"/>
      <c r="Q528" s="133"/>
      <c r="R528" s="103" t="str">
        <f>F528</f>
        <v/>
      </c>
      <c r="S528" s="103"/>
      <c r="T528" s="134">
        <f t="shared" si="160"/>
        <v>35.65000614</v>
      </c>
      <c r="U528" s="103">
        <f t="shared" si="161"/>
        <v>33.41000614</v>
      </c>
      <c r="V528" s="134">
        <f t="shared" si="162"/>
        <v>41.94208964</v>
      </c>
      <c r="W528" s="134">
        <f t="shared" si="163"/>
        <v>79.65746683</v>
      </c>
      <c r="X528" s="135">
        <f>N526+L528-N528</f>
        <v>4.78</v>
      </c>
      <c r="Y528" s="91"/>
      <c r="Z528" s="92">
        <v>1.0</v>
      </c>
      <c r="AA528" s="92">
        <v>1.0</v>
      </c>
      <c r="AB528" s="92">
        <v>2.0</v>
      </c>
      <c r="AC528" s="93">
        <v>2.0</v>
      </c>
      <c r="AD528" s="88" t="s">
        <v>330</v>
      </c>
    </row>
    <row r="529" ht="15.75" customHeight="1">
      <c r="A529" s="4" t="s">
        <v>48</v>
      </c>
      <c r="B529" s="29">
        <v>45190.0</v>
      </c>
      <c r="C529" s="3">
        <v>0.625</v>
      </c>
      <c r="D529" s="74">
        <v>0.75</v>
      </c>
      <c r="P529" s="77"/>
      <c r="Q529" s="78"/>
      <c r="R529" s="79"/>
      <c r="S529" s="79"/>
      <c r="T529" s="145"/>
      <c r="U529" s="103"/>
      <c r="V529" s="145"/>
      <c r="W529" s="145" t="str">
        <f t="shared" si="163"/>
        <v/>
      </c>
      <c r="X529" s="80"/>
      <c r="Y529" s="81"/>
      <c r="Z529" s="82"/>
      <c r="AA529" s="82"/>
      <c r="AB529" s="82"/>
      <c r="AC529" s="83"/>
      <c r="AD529" s="78"/>
    </row>
    <row r="530" ht="15.75" customHeight="1">
      <c r="A530" s="8" t="s">
        <v>53</v>
      </c>
      <c r="B530" s="9">
        <v>45191.0</v>
      </c>
      <c r="C530" s="10">
        <v>0.375</v>
      </c>
      <c r="D530" s="84">
        <v>0.5</v>
      </c>
      <c r="E530" s="75">
        <v>35.6</v>
      </c>
      <c r="F530" s="76"/>
      <c r="G530" s="76">
        <v>29.2</v>
      </c>
      <c r="H530" s="76">
        <f>AVERAGE(H2:H528)</f>
        <v>26.36414254</v>
      </c>
      <c r="I530" s="76"/>
      <c r="J530" s="76" t="s">
        <v>81</v>
      </c>
      <c r="K530" s="76"/>
      <c r="L530" s="76">
        <v>0.75</v>
      </c>
      <c r="M530" s="76"/>
      <c r="N530" s="76">
        <v>60.46</v>
      </c>
      <c r="O530" s="76"/>
      <c r="P530" s="87"/>
      <c r="Q530" s="102"/>
      <c r="R530" s="103"/>
      <c r="S530" s="103"/>
      <c r="T530" s="134">
        <f t="shared" ref="T530:T531" si="164">IF(H530="","",6.1078*(10^(((7.5*H530)/(237.3+H530)))))</f>
        <v>34.34157333</v>
      </c>
      <c r="U530" s="103">
        <f t="shared" ref="U530:U531" si="165">IF(T530="","",T530-(0.8*(G530-H530)))</f>
        <v>32.07288736</v>
      </c>
      <c r="V530" s="134">
        <f t="shared" ref="V530:V531" si="166">IF(G530="","",6.1078*(10^(((7.5*G530)/(237.3+G530)))))</f>
        <v>40.51803823</v>
      </c>
      <c r="W530" s="134">
        <f t="shared" si="163"/>
        <v>79.15705883</v>
      </c>
      <c r="X530" s="135">
        <f>O528+L530-N530</f>
        <v>8.27</v>
      </c>
      <c r="Y530" s="91"/>
      <c r="Z530" s="92">
        <v>1.0</v>
      </c>
      <c r="AA530" s="92">
        <v>1.0</v>
      </c>
      <c r="AB530" s="92">
        <v>1.0</v>
      </c>
      <c r="AC530" s="93">
        <v>3.0</v>
      </c>
      <c r="AD530" s="88" t="s">
        <v>489</v>
      </c>
    </row>
    <row r="531" ht="15.75" customHeight="1">
      <c r="A531" s="4" t="s">
        <v>53</v>
      </c>
      <c r="B531" s="29">
        <v>45191.0</v>
      </c>
      <c r="C531" s="3">
        <v>0.625</v>
      </c>
      <c r="D531" s="74">
        <v>0.75</v>
      </c>
      <c r="E531" s="75">
        <v>33.6</v>
      </c>
      <c r="F531" s="76"/>
      <c r="G531" s="76">
        <v>30.4</v>
      </c>
      <c r="H531" s="76">
        <v>27.4</v>
      </c>
      <c r="I531" s="76"/>
      <c r="J531" s="76" t="s">
        <v>74</v>
      </c>
      <c r="K531" s="76"/>
      <c r="L531" s="76"/>
      <c r="M531" s="76"/>
      <c r="N531" s="76"/>
      <c r="O531" s="76"/>
      <c r="P531" s="77"/>
      <c r="Q531" s="78"/>
      <c r="R531" s="79"/>
      <c r="S531" s="79"/>
      <c r="T531" s="134">
        <f t="shared" si="164"/>
        <v>36.49517019</v>
      </c>
      <c r="U531" s="103">
        <f t="shared" si="165"/>
        <v>34.09517019</v>
      </c>
      <c r="V531" s="134">
        <f t="shared" si="166"/>
        <v>43.4094688</v>
      </c>
      <c r="W531" s="134">
        <f t="shared" si="163"/>
        <v>78.5431638</v>
      </c>
      <c r="X531" s="80"/>
      <c r="Y531" s="81"/>
      <c r="Z531" s="82">
        <v>1.0</v>
      </c>
      <c r="AA531" s="82">
        <v>1.0</v>
      </c>
      <c r="AB531" s="82">
        <v>1.0</v>
      </c>
      <c r="AC531" s="83">
        <v>3.0</v>
      </c>
      <c r="AD531" s="78" t="s">
        <v>502</v>
      </c>
    </row>
    <row r="532" ht="15.75" customHeight="1">
      <c r="A532" s="8" t="s">
        <v>58</v>
      </c>
      <c r="B532" s="9">
        <v>45192.0</v>
      </c>
      <c r="C532" s="10">
        <v>0.375</v>
      </c>
      <c r="D532" s="84">
        <v>0.5</v>
      </c>
      <c r="E532" s="85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7"/>
      <c r="Q532" s="102"/>
      <c r="R532" s="103" t="str">
        <f>F532</f>
        <v/>
      </c>
      <c r="S532" s="103"/>
      <c r="T532" s="103"/>
      <c r="U532" s="103"/>
      <c r="V532" s="103"/>
      <c r="W532" s="103" t="str">
        <f t="shared" si="163"/>
        <v/>
      </c>
      <c r="X532" s="103"/>
      <c r="Y532" s="91"/>
      <c r="Z532" s="92"/>
      <c r="AA532" s="92"/>
      <c r="AB532" s="92"/>
      <c r="AC532" s="93"/>
      <c r="AD532" s="88"/>
    </row>
    <row r="533" ht="15.75" customHeight="1">
      <c r="A533" s="4" t="s">
        <v>58</v>
      </c>
      <c r="B533" s="29">
        <v>45192.0</v>
      </c>
      <c r="C533" s="3">
        <v>0.625</v>
      </c>
      <c r="D533" s="74">
        <v>0.75</v>
      </c>
      <c r="E533" s="75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7"/>
      <c r="Q533" s="78"/>
      <c r="R533" s="79"/>
      <c r="S533" s="79"/>
      <c r="T533" s="145"/>
      <c r="U533" s="103"/>
      <c r="V533" s="145"/>
      <c r="W533" s="145" t="str">
        <f t="shared" si="163"/>
        <v/>
      </c>
      <c r="X533" s="80"/>
      <c r="Y533" s="81"/>
      <c r="Z533" s="82"/>
      <c r="AA533" s="82"/>
      <c r="AB533" s="82"/>
      <c r="AC533" s="83"/>
      <c r="AD533" s="78"/>
    </row>
    <row r="534" ht="15.75" customHeight="1">
      <c r="A534" s="8" t="s">
        <v>60</v>
      </c>
      <c r="B534" s="9">
        <v>45193.0</v>
      </c>
      <c r="C534" s="10">
        <v>0.375</v>
      </c>
      <c r="D534" s="84">
        <v>0.5</v>
      </c>
      <c r="E534" s="85">
        <v>35.0</v>
      </c>
      <c r="F534" s="86"/>
      <c r="G534" s="86">
        <v>29.6</v>
      </c>
      <c r="H534" s="86">
        <v>26.2</v>
      </c>
      <c r="I534" s="86"/>
      <c r="J534" s="86" t="s">
        <v>81</v>
      </c>
      <c r="K534" s="86"/>
      <c r="L534" s="86">
        <v>0.0</v>
      </c>
      <c r="M534" s="86"/>
      <c r="N534" s="86">
        <v>54.78</v>
      </c>
      <c r="O534" s="86"/>
      <c r="P534" s="87"/>
      <c r="Q534" s="102"/>
      <c r="R534" s="103" t="str">
        <f>F534</f>
        <v/>
      </c>
      <c r="S534" s="103"/>
      <c r="T534" s="134">
        <f>IF(H534="","",6.1078*(10^(((7.5*H534)/(237.3+H534)))))</f>
        <v>34.01068335</v>
      </c>
      <c r="U534" s="103">
        <f>IF(T534="","",T534-(0.8*(G534-H534)))</f>
        <v>31.29068335</v>
      </c>
      <c r="V534" s="134">
        <f>IF(G534="","",6.1078*(10^(((7.5*G534)/(237.3+G534)))))</f>
        <v>41.46264535</v>
      </c>
      <c r="W534" s="134">
        <f t="shared" si="163"/>
        <v>75.46716589</v>
      </c>
      <c r="X534" s="135">
        <v>6.16</v>
      </c>
      <c r="Y534" s="91"/>
      <c r="Z534" s="92">
        <v>1.0</v>
      </c>
      <c r="AA534" s="92">
        <v>1.0</v>
      </c>
      <c r="AB534" s="92">
        <v>2.0</v>
      </c>
      <c r="AC534" s="93">
        <v>2.0</v>
      </c>
      <c r="AD534" s="88" t="s">
        <v>504</v>
      </c>
    </row>
    <row r="535" ht="15.75" customHeight="1">
      <c r="A535" s="4" t="s">
        <v>60</v>
      </c>
      <c r="B535" s="29">
        <v>45193.0</v>
      </c>
      <c r="C535" s="3">
        <v>0.625</v>
      </c>
      <c r="D535" s="74">
        <v>0.75</v>
      </c>
      <c r="E535" s="75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7"/>
      <c r="Q535" s="78"/>
      <c r="R535" s="79"/>
      <c r="S535" s="79"/>
      <c r="T535" s="145"/>
      <c r="U535" s="103"/>
      <c r="V535" s="145"/>
      <c r="W535" s="145" t="str">
        <f t="shared" si="163"/>
        <v/>
      </c>
      <c r="X535" s="80"/>
      <c r="Y535" s="81"/>
      <c r="Z535" s="82"/>
      <c r="AA535" s="82"/>
      <c r="AB535" s="82"/>
      <c r="AC535" s="83"/>
      <c r="AD535" s="78"/>
    </row>
    <row r="536" ht="15.75" customHeight="1">
      <c r="A536" s="8" t="s">
        <v>64</v>
      </c>
      <c r="B536" s="9">
        <v>45194.0</v>
      </c>
      <c r="C536" s="10">
        <v>0.375</v>
      </c>
      <c r="D536" s="84">
        <v>0.5</v>
      </c>
      <c r="E536" s="85">
        <v>36.0</v>
      </c>
      <c r="F536" s="86"/>
      <c r="G536" s="86">
        <v>30.2</v>
      </c>
      <c r="H536" s="86">
        <v>26.6</v>
      </c>
      <c r="I536" s="86"/>
      <c r="J536" s="86" t="s">
        <v>81</v>
      </c>
      <c r="K536" s="86"/>
      <c r="L536" s="86">
        <v>0.0</v>
      </c>
      <c r="M536" s="86"/>
      <c r="N536" s="86">
        <v>48.56</v>
      </c>
      <c r="O536" s="86"/>
      <c r="P536" s="87"/>
      <c r="Q536" s="102"/>
      <c r="R536" s="103" t="str">
        <f>F536</f>
        <v/>
      </c>
      <c r="S536" s="103"/>
      <c r="T536" s="134">
        <f t="shared" ref="T536:T545" si="167">IF(H536="","",6.1078*(10^(((7.5*H536)/(237.3+H536)))))</f>
        <v>34.82194116</v>
      </c>
      <c r="U536" s="103">
        <f t="shared" ref="U536:U545" si="168">IF(T536="","",T536-(0.8*(G536-H536)))</f>
        <v>31.94194116</v>
      </c>
      <c r="V536" s="134">
        <f t="shared" ref="V536:V545" si="169">IF(G536="","",6.1078*(10^(((7.5*G536)/(237.3+G536)))))</f>
        <v>42.91546075</v>
      </c>
      <c r="W536" s="134">
        <f t="shared" si="163"/>
        <v>74.42991548</v>
      </c>
      <c r="X536" s="135">
        <f>N534+L536-N536</f>
        <v>6.22</v>
      </c>
      <c r="Y536" s="91"/>
      <c r="Z536" s="92"/>
      <c r="AA536" s="92"/>
      <c r="AB536" s="92"/>
      <c r="AC536" s="93"/>
      <c r="AD536" s="88"/>
    </row>
    <row r="537" ht="15.75" customHeight="1">
      <c r="A537" s="4" t="s">
        <v>64</v>
      </c>
      <c r="B537" s="29">
        <v>45194.0</v>
      </c>
      <c r="C537" s="3">
        <v>0.625</v>
      </c>
      <c r="D537" s="74">
        <v>0.75</v>
      </c>
      <c r="E537" s="75">
        <v>34.8</v>
      </c>
      <c r="F537" s="76"/>
      <c r="G537" s="76">
        <v>34.2</v>
      </c>
      <c r="H537" s="76">
        <v>29.4</v>
      </c>
      <c r="I537" s="76"/>
      <c r="J537" s="76" t="s">
        <v>61</v>
      </c>
      <c r="K537" s="76"/>
      <c r="L537" s="76"/>
      <c r="M537" s="76"/>
      <c r="N537" s="76"/>
      <c r="O537" s="76"/>
      <c r="P537" s="77"/>
      <c r="Q537" s="78"/>
      <c r="R537" s="79"/>
      <c r="S537" s="79"/>
      <c r="T537" s="134">
        <f t="shared" si="167"/>
        <v>40.98797486</v>
      </c>
      <c r="U537" s="103">
        <f t="shared" si="168"/>
        <v>37.14797486</v>
      </c>
      <c r="V537" s="134">
        <f t="shared" si="169"/>
        <v>53.78190594</v>
      </c>
      <c r="W537" s="134">
        <f t="shared" si="163"/>
        <v>69.07151059</v>
      </c>
      <c r="X537" s="80"/>
      <c r="Y537" s="81"/>
      <c r="Z537" s="82">
        <v>1.0</v>
      </c>
      <c r="AA537" s="82">
        <v>1.0</v>
      </c>
      <c r="AB537" s="82">
        <v>2.0</v>
      </c>
      <c r="AC537" s="83">
        <v>1.0</v>
      </c>
      <c r="AD537" s="78" t="s">
        <v>433</v>
      </c>
    </row>
    <row r="538" ht="15.75" customHeight="1">
      <c r="A538" s="8" t="s">
        <v>68</v>
      </c>
      <c r="B538" s="9">
        <v>45195.0</v>
      </c>
      <c r="C538" s="10">
        <v>0.375</v>
      </c>
      <c r="D538" s="84">
        <v>0.5</v>
      </c>
      <c r="E538" s="85">
        <v>35.4</v>
      </c>
      <c r="F538" s="86"/>
      <c r="G538" s="86">
        <v>30.8</v>
      </c>
      <c r="H538" s="86">
        <v>27.4</v>
      </c>
      <c r="I538" s="86"/>
      <c r="J538" s="86" t="s">
        <v>61</v>
      </c>
      <c r="K538" s="86"/>
      <c r="L538" s="86">
        <v>0.0</v>
      </c>
      <c r="M538" s="86"/>
      <c r="N538" s="86">
        <v>42.86</v>
      </c>
      <c r="O538" s="86"/>
      <c r="P538" s="87"/>
      <c r="Q538" s="102"/>
      <c r="R538" s="103" t="str">
        <f>F538</f>
        <v/>
      </c>
      <c r="S538" s="103"/>
      <c r="T538" s="134">
        <f t="shared" si="167"/>
        <v>36.49517019</v>
      </c>
      <c r="U538" s="103">
        <f t="shared" si="168"/>
        <v>33.77517019</v>
      </c>
      <c r="V538" s="134">
        <f t="shared" si="169"/>
        <v>44.41233496</v>
      </c>
      <c r="W538" s="134">
        <f t="shared" si="163"/>
        <v>76.0490756</v>
      </c>
      <c r="X538" s="135">
        <f>N536+L538-N538</f>
        <v>5.7</v>
      </c>
      <c r="Y538" s="91"/>
      <c r="Z538" s="92">
        <v>1.0</v>
      </c>
      <c r="AA538" s="92">
        <v>1.0</v>
      </c>
      <c r="AB538" s="92">
        <v>2.0</v>
      </c>
      <c r="AC538" s="93">
        <v>2.0</v>
      </c>
      <c r="AD538" s="88" t="s">
        <v>289</v>
      </c>
    </row>
    <row r="539" ht="15.75" customHeight="1">
      <c r="A539" s="4" t="s">
        <v>68</v>
      </c>
      <c r="B539" s="29">
        <v>45195.0</v>
      </c>
      <c r="C539" s="3">
        <v>0.625</v>
      </c>
      <c r="D539" s="74">
        <v>0.75</v>
      </c>
      <c r="E539" s="75">
        <v>35.2</v>
      </c>
      <c r="F539" s="76"/>
      <c r="G539" s="76">
        <v>34.6</v>
      </c>
      <c r="H539" s="76">
        <v>29.4</v>
      </c>
      <c r="I539" s="76"/>
      <c r="J539" s="76" t="s">
        <v>81</v>
      </c>
      <c r="K539" s="76"/>
      <c r="L539" s="76"/>
      <c r="M539" s="76"/>
      <c r="N539" s="76"/>
      <c r="O539" s="76"/>
      <c r="P539" s="77"/>
      <c r="Q539" s="78"/>
      <c r="R539" s="79"/>
      <c r="S539" s="79"/>
      <c r="T539" s="134">
        <f t="shared" si="167"/>
        <v>40.98797486</v>
      </c>
      <c r="U539" s="103">
        <f t="shared" si="168"/>
        <v>36.82797486</v>
      </c>
      <c r="V539" s="134">
        <f t="shared" si="169"/>
        <v>54.98950443</v>
      </c>
      <c r="W539" s="134">
        <f t="shared" si="163"/>
        <v>66.9727346</v>
      </c>
      <c r="X539" s="80"/>
      <c r="Y539" s="81"/>
      <c r="Z539" s="82">
        <v>1.0</v>
      </c>
      <c r="AA539" s="82">
        <v>1.0</v>
      </c>
      <c r="AB539" s="82">
        <v>1.0</v>
      </c>
      <c r="AC539" s="83">
        <v>2.0</v>
      </c>
      <c r="AD539" s="78" t="s">
        <v>490</v>
      </c>
    </row>
    <row r="540" ht="15.75" customHeight="1">
      <c r="A540" s="8" t="s">
        <v>38</v>
      </c>
      <c r="B540" s="9">
        <v>45196.0</v>
      </c>
      <c r="C540" s="10">
        <v>0.375</v>
      </c>
      <c r="D540" s="84">
        <v>0.5</v>
      </c>
      <c r="E540" s="85">
        <v>35.0</v>
      </c>
      <c r="F540" s="86"/>
      <c r="G540" s="86">
        <v>30.0</v>
      </c>
      <c r="H540" s="86">
        <v>26.2</v>
      </c>
      <c r="I540" s="86"/>
      <c r="J540" s="86" t="s">
        <v>81</v>
      </c>
      <c r="K540" s="86"/>
      <c r="L540" s="86">
        <v>0.0</v>
      </c>
      <c r="M540" s="86"/>
      <c r="N540" s="86">
        <v>36.4</v>
      </c>
      <c r="O540" s="86"/>
      <c r="P540" s="87"/>
      <c r="Q540" s="102"/>
      <c r="R540" s="103" t="str">
        <f>F540</f>
        <v/>
      </c>
      <c r="S540" s="103"/>
      <c r="T540" s="134">
        <f t="shared" si="167"/>
        <v>34.01068335</v>
      </c>
      <c r="U540" s="103">
        <f t="shared" si="168"/>
        <v>30.97068335</v>
      </c>
      <c r="V540" s="134">
        <f t="shared" si="169"/>
        <v>42.42634795</v>
      </c>
      <c r="W540" s="134">
        <f t="shared" si="163"/>
        <v>72.99870209</v>
      </c>
      <c r="X540" s="135">
        <f>N538+L540-N540</f>
        <v>6.46</v>
      </c>
      <c r="Y540" s="91"/>
      <c r="Z540" s="92">
        <v>1.0</v>
      </c>
      <c r="AA540" s="92">
        <v>1.0</v>
      </c>
      <c r="AB540" s="92">
        <v>1.0</v>
      </c>
      <c r="AC540" s="93">
        <v>2.0</v>
      </c>
      <c r="AD540" s="88" t="s">
        <v>289</v>
      </c>
    </row>
    <row r="541" ht="15.75" customHeight="1">
      <c r="A541" s="4" t="s">
        <v>38</v>
      </c>
      <c r="B541" s="29">
        <v>45196.0</v>
      </c>
      <c r="C541" s="3">
        <v>0.625</v>
      </c>
      <c r="D541" s="74">
        <v>0.75</v>
      </c>
      <c r="E541" s="75">
        <v>35.6</v>
      </c>
      <c r="F541" s="76"/>
      <c r="G541" s="76">
        <v>34.6</v>
      </c>
      <c r="H541" s="76">
        <v>27.6</v>
      </c>
      <c r="I541" s="76"/>
      <c r="J541" s="76" t="s">
        <v>81</v>
      </c>
      <c r="K541" s="76"/>
      <c r="L541" s="76"/>
      <c r="M541" s="76"/>
      <c r="N541" s="76"/>
      <c r="O541" s="76"/>
      <c r="P541" s="77"/>
      <c r="Q541" s="78"/>
      <c r="R541" s="79"/>
      <c r="S541" s="79"/>
      <c r="T541" s="134">
        <f t="shared" si="167"/>
        <v>36.92425667</v>
      </c>
      <c r="U541" s="103">
        <f t="shared" si="168"/>
        <v>31.32425667</v>
      </c>
      <c r="V541" s="134">
        <f t="shared" si="169"/>
        <v>54.98950443</v>
      </c>
      <c r="W541" s="134">
        <f t="shared" si="163"/>
        <v>56.96406432</v>
      </c>
      <c r="X541" s="80"/>
      <c r="Y541" s="81"/>
      <c r="Z541" s="82">
        <v>1.0</v>
      </c>
      <c r="AA541" s="82">
        <v>1.0</v>
      </c>
      <c r="AB541" s="82">
        <v>1.0</v>
      </c>
      <c r="AC541" s="83">
        <v>2.0</v>
      </c>
      <c r="AD541" s="78" t="s">
        <v>433</v>
      </c>
    </row>
    <row r="542" ht="15.75" customHeight="1">
      <c r="A542" s="8" t="s">
        <v>48</v>
      </c>
      <c r="B542" s="9">
        <v>45197.0</v>
      </c>
      <c r="C542" s="10">
        <v>0.375</v>
      </c>
      <c r="D542" s="84">
        <v>0.5</v>
      </c>
      <c r="E542" s="85">
        <v>36.4</v>
      </c>
      <c r="F542" s="86"/>
      <c r="G542" s="86">
        <v>31.0</v>
      </c>
      <c r="H542" s="86">
        <v>27.4</v>
      </c>
      <c r="I542" s="86"/>
      <c r="J542" s="86" t="s">
        <v>81</v>
      </c>
      <c r="K542" s="86"/>
      <c r="L542" s="86">
        <v>0.0</v>
      </c>
      <c r="M542" s="86"/>
      <c r="N542" s="86">
        <v>30.6</v>
      </c>
      <c r="O542" s="86">
        <v>77.73</v>
      </c>
      <c r="P542" s="87"/>
      <c r="Q542" s="102"/>
      <c r="R542" s="103" t="str">
        <f>F542</f>
        <v/>
      </c>
      <c r="S542" s="103"/>
      <c r="T542" s="134">
        <f t="shared" si="167"/>
        <v>36.49517019</v>
      </c>
      <c r="U542" s="103">
        <f t="shared" si="168"/>
        <v>33.61517019</v>
      </c>
      <c r="V542" s="134">
        <f t="shared" si="169"/>
        <v>44.9212759</v>
      </c>
      <c r="W542" s="134">
        <f t="shared" si="163"/>
        <v>74.83128987</v>
      </c>
      <c r="X542" s="135">
        <f>N540+L542-N542</f>
        <v>5.8</v>
      </c>
      <c r="Y542" s="91"/>
      <c r="Z542" s="92">
        <v>1.0</v>
      </c>
      <c r="AA542" s="92">
        <v>1.0</v>
      </c>
      <c r="AB542" s="92">
        <v>2.0</v>
      </c>
      <c r="AC542" s="93">
        <v>2.0</v>
      </c>
      <c r="AD542" s="88" t="s">
        <v>283</v>
      </c>
    </row>
    <row r="543" ht="15.75" customHeight="1">
      <c r="A543" s="4" t="s">
        <v>48</v>
      </c>
      <c r="B543" s="29">
        <v>45197.0</v>
      </c>
      <c r="C543" s="3">
        <v>0.625</v>
      </c>
      <c r="D543" s="74">
        <v>0.75</v>
      </c>
      <c r="E543" s="75">
        <v>35.8</v>
      </c>
      <c r="F543" s="76"/>
      <c r="G543" s="76">
        <v>34.8</v>
      </c>
      <c r="H543" s="76">
        <v>28.2</v>
      </c>
      <c r="I543" s="76"/>
      <c r="J543" s="76" t="s">
        <v>81</v>
      </c>
      <c r="K543" s="76"/>
      <c r="L543" s="76"/>
      <c r="M543" s="76"/>
      <c r="N543" s="76"/>
      <c r="O543" s="76"/>
      <c r="P543" s="77"/>
      <c r="Q543" s="78"/>
      <c r="R543" s="79"/>
      <c r="S543" s="79"/>
      <c r="T543" s="134">
        <f t="shared" si="167"/>
        <v>38.23798312</v>
      </c>
      <c r="U543" s="103">
        <f t="shared" si="168"/>
        <v>32.95798312</v>
      </c>
      <c r="V543" s="134">
        <f t="shared" si="169"/>
        <v>55.60207278</v>
      </c>
      <c r="W543" s="134">
        <f t="shared" si="163"/>
        <v>59.27473828</v>
      </c>
      <c r="X543" s="80"/>
      <c r="Y543" s="81"/>
      <c r="Z543" s="92">
        <v>1.0</v>
      </c>
      <c r="AA543" s="92">
        <v>1.0</v>
      </c>
      <c r="AB543" s="92">
        <v>2.0</v>
      </c>
      <c r="AC543" s="93">
        <v>2.0</v>
      </c>
      <c r="AD543" s="78"/>
    </row>
    <row r="544" ht="15.75" customHeight="1">
      <c r="A544" s="8" t="s">
        <v>53</v>
      </c>
      <c r="B544" s="9">
        <v>45198.0</v>
      </c>
      <c r="C544" s="10">
        <v>0.375</v>
      </c>
      <c r="D544" s="84">
        <v>0.5</v>
      </c>
      <c r="E544" s="85">
        <v>36.4</v>
      </c>
      <c r="F544" s="86"/>
      <c r="G544" s="86">
        <v>30.4</v>
      </c>
      <c r="H544" s="86">
        <v>26.2</v>
      </c>
      <c r="I544" s="86"/>
      <c r="J544" s="86" t="s">
        <v>81</v>
      </c>
      <c r="K544" s="86"/>
      <c r="L544" s="86">
        <v>0.0</v>
      </c>
      <c r="M544" s="86"/>
      <c r="N544" s="86">
        <v>73.6</v>
      </c>
      <c r="O544" s="86"/>
      <c r="P544" s="87"/>
      <c r="Q544" s="102"/>
      <c r="R544" s="103" t="str">
        <f>F544</f>
        <v/>
      </c>
      <c r="S544" s="103"/>
      <c r="T544" s="134">
        <f t="shared" si="167"/>
        <v>34.01068335</v>
      </c>
      <c r="U544" s="103">
        <f t="shared" si="168"/>
        <v>30.65068335</v>
      </c>
      <c r="V544" s="134">
        <f t="shared" si="169"/>
        <v>43.4094688</v>
      </c>
      <c r="W544" s="134">
        <f t="shared" si="163"/>
        <v>70.60828937</v>
      </c>
      <c r="X544" s="135">
        <f>O542+L544-N544</f>
        <v>4.13</v>
      </c>
      <c r="Y544" s="91"/>
      <c r="Z544" s="92">
        <v>1.0</v>
      </c>
      <c r="AA544" s="92">
        <v>1.0</v>
      </c>
      <c r="AB544" s="92">
        <v>1.0</v>
      </c>
      <c r="AC544" s="93">
        <v>2.0</v>
      </c>
      <c r="AD544" s="88" t="s">
        <v>337</v>
      </c>
    </row>
    <row r="545" ht="15.75" customHeight="1">
      <c r="A545" s="4" t="s">
        <v>53</v>
      </c>
      <c r="B545" s="29">
        <v>45198.0</v>
      </c>
      <c r="C545" s="3">
        <v>0.625</v>
      </c>
      <c r="D545" s="74">
        <v>0.75</v>
      </c>
      <c r="E545" s="75">
        <v>36.2</v>
      </c>
      <c r="F545" s="76"/>
      <c r="G545" s="76">
        <v>35.8</v>
      </c>
      <c r="H545" s="76">
        <v>28.0</v>
      </c>
      <c r="I545" s="76"/>
      <c r="J545" s="76" t="s">
        <v>81</v>
      </c>
      <c r="K545" s="76"/>
      <c r="L545" s="76"/>
      <c r="M545" s="76"/>
      <c r="N545" s="76"/>
      <c r="O545" s="76"/>
      <c r="P545" s="77"/>
      <c r="Q545" s="78"/>
      <c r="R545" s="79"/>
      <c r="S545" s="79"/>
      <c r="T545" s="134">
        <f t="shared" si="167"/>
        <v>37.79562539</v>
      </c>
      <c r="U545" s="103">
        <f t="shared" si="168"/>
        <v>31.55562539</v>
      </c>
      <c r="V545" s="134">
        <f t="shared" si="169"/>
        <v>58.7545035</v>
      </c>
      <c r="W545" s="134">
        <f t="shared" si="163"/>
        <v>53.70758583</v>
      </c>
      <c r="X545" s="80"/>
      <c r="Y545" s="81"/>
      <c r="Z545" s="82">
        <v>1.0</v>
      </c>
      <c r="AA545" s="82">
        <v>1.0</v>
      </c>
      <c r="AB545" s="82">
        <v>1.0</v>
      </c>
      <c r="AC545" s="83">
        <v>2.0</v>
      </c>
      <c r="AD545" s="78" t="s">
        <v>433</v>
      </c>
    </row>
    <row r="546" ht="15.75" customHeight="1">
      <c r="A546" s="8" t="s">
        <v>58</v>
      </c>
      <c r="B546" s="9">
        <v>45199.0</v>
      </c>
      <c r="C546" s="10">
        <v>0.375</v>
      </c>
      <c r="D546" s="84">
        <v>0.5</v>
      </c>
      <c r="E546" s="85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7"/>
      <c r="Q546" s="102"/>
      <c r="R546" s="103" t="str">
        <f>F546</f>
        <v/>
      </c>
      <c r="S546" s="103"/>
      <c r="T546" s="103"/>
      <c r="U546" s="103"/>
      <c r="V546" s="103"/>
      <c r="W546" s="103" t="str">
        <f t="shared" si="163"/>
        <v/>
      </c>
      <c r="X546" s="103"/>
      <c r="Y546" s="91"/>
      <c r="Z546" s="92"/>
      <c r="AA546" s="92"/>
      <c r="AB546" s="92"/>
      <c r="AC546" s="93"/>
      <c r="AD546" s="88"/>
    </row>
    <row r="547" ht="15.75" customHeight="1">
      <c r="A547" s="4" t="s">
        <v>58</v>
      </c>
      <c r="B547" s="29">
        <v>45199.0</v>
      </c>
      <c r="C547" s="3">
        <v>0.625</v>
      </c>
      <c r="D547" s="74">
        <v>0.75</v>
      </c>
      <c r="E547" s="75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7"/>
      <c r="Q547" s="78"/>
      <c r="R547" s="79"/>
      <c r="S547" s="79"/>
      <c r="T547" s="145"/>
      <c r="U547" s="103"/>
      <c r="V547" s="145"/>
      <c r="W547" s="145" t="str">
        <f t="shared" si="163"/>
        <v/>
      </c>
      <c r="X547" s="80"/>
      <c r="Y547" s="81"/>
      <c r="Z547" s="82"/>
      <c r="AA547" s="82"/>
      <c r="AB547" s="82"/>
      <c r="AC547" s="83"/>
      <c r="AD547" s="78"/>
    </row>
    <row r="548" ht="15.75" customHeight="1">
      <c r="A548" s="8" t="s">
        <v>60</v>
      </c>
      <c r="B548" s="9">
        <v>45200.0</v>
      </c>
      <c r="C548" s="10">
        <v>0.375</v>
      </c>
      <c r="D548" s="84">
        <v>0.5</v>
      </c>
      <c r="E548" s="85"/>
      <c r="F548" s="86"/>
      <c r="G548" s="86"/>
      <c r="H548" s="86"/>
      <c r="I548" s="86"/>
      <c r="J548" s="86"/>
      <c r="K548" s="86"/>
      <c r="L548" s="86"/>
      <c r="M548" s="86"/>
      <c r="N548" s="76">
        <v>61.34</v>
      </c>
      <c r="O548" s="86"/>
      <c r="P548" s="87"/>
      <c r="Q548" s="102"/>
      <c r="R548" s="103" t="str">
        <f>F548</f>
        <v/>
      </c>
      <c r="S548" s="103"/>
      <c r="T548" s="103"/>
      <c r="U548" s="103"/>
      <c r="V548" s="103"/>
      <c r="W548" s="103" t="str">
        <f t="shared" si="163"/>
        <v/>
      </c>
      <c r="X548" s="103"/>
      <c r="Y548" s="91"/>
      <c r="Z548" s="92"/>
      <c r="AA548" s="92"/>
      <c r="AB548" s="92"/>
      <c r="AC548" s="93"/>
      <c r="AD548" s="88"/>
    </row>
    <row r="549" ht="15.75" customHeight="1">
      <c r="A549" s="4" t="s">
        <v>60</v>
      </c>
      <c r="B549" s="29">
        <v>45200.0</v>
      </c>
      <c r="C549" s="3">
        <v>0.625</v>
      </c>
      <c r="D549" s="74">
        <v>0.75</v>
      </c>
      <c r="E549" s="75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7"/>
      <c r="Q549" s="78"/>
      <c r="R549" s="79"/>
      <c r="S549" s="79"/>
      <c r="T549" s="79"/>
      <c r="U549" s="103"/>
      <c r="V549" s="79"/>
      <c r="W549" s="79"/>
      <c r="X549" s="80"/>
      <c r="Y549" s="81"/>
      <c r="Z549" s="82"/>
      <c r="AA549" s="82"/>
      <c r="AB549" s="82"/>
      <c r="AC549" s="83"/>
      <c r="AD549" s="78"/>
    </row>
    <row r="550" ht="15.75" customHeight="1">
      <c r="A550" s="8" t="s">
        <v>64</v>
      </c>
      <c r="B550" s="9">
        <v>45201.0</v>
      </c>
      <c r="C550" s="10">
        <v>0.375</v>
      </c>
      <c r="D550" s="84">
        <v>0.5</v>
      </c>
      <c r="E550" s="85">
        <v>35.8</v>
      </c>
      <c r="F550" s="86"/>
      <c r="G550" s="86">
        <v>29.6</v>
      </c>
      <c r="H550" s="86">
        <v>26.2</v>
      </c>
      <c r="I550" s="86"/>
      <c r="J550" s="86" t="s">
        <v>81</v>
      </c>
      <c r="K550" s="86"/>
      <c r="L550" s="86">
        <v>6.25</v>
      </c>
      <c r="M550" s="86"/>
      <c r="N550" s="86">
        <v>59.68</v>
      </c>
      <c r="O550" s="86"/>
      <c r="P550" s="87"/>
      <c r="Q550" s="102"/>
      <c r="R550" s="103" t="str">
        <f>F550</f>
        <v/>
      </c>
      <c r="S550" s="103"/>
      <c r="T550" s="134">
        <f>IF(H550="","",6.1078*(10^(((7.5*H550)/(237.3+H550)))))</f>
        <v>34.01068335</v>
      </c>
      <c r="U550" s="103">
        <f>IF(T550="","",T550-(0.8*(G550-H550)))</f>
        <v>31.29068335</v>
      </c>
      <c r="V550" s="134">
        <f>IF(G550="","",6.1078*(10^(((7.5*G550)/(237.3+G550)))))</f>
        <v>41.46264535</v>
      </c>
      <c r="W550" s="134">
        <f>IF(V550="","",(U550/V550)*100)</f>
        <v>75.46716589</v>
      </c>
      <c r="X550" s="135">
        <f>N548+L550-N550</f>
        <v>7.91</v>
      </c>
      <c r="Y550" s="91"/>
      <c r="Z550" s="92">
        <v>1.0</v>
      </c>
      <c r="AA550" s="92">
        <v>1.0</v>
      </c>
      <c r="AB550" s="92">
        <v>1.0</v>
      </c>
      <c r="AC550" s="93">
        <v>2.0</v>
      </c>
      <c r="AD550" s="88" t="s">
        <v>337</v>
      </c>
    </row>
    <row r="551" ht="15.75" customHeight="1">
      <c r="A551" s="4" t="s">
        <v>64</v>
      </c>
      <c r="B551" s="29">
        <v>45201.0</v>
      </c>
      <c r="C551" s="3">
        <v>0.625</v>
      </c>
      <c r="D551" s="74">
        <v>0.75</v>
      </c>
      <c r="E551" s="75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7"/>
      <c r="Q551" s="78"/>
      <c r="R551" s="79"/>
      <c r="S551" s="79"/>
      <c r="T551" s="79"/>
      <c r="U551" s="103"/>
      <c r="V551" s="79"/>
      <c r="W551" s="79"/>
      <c r="X551" s="80"/>
      <c r="Y551" s="81"/>
      <c r="Z551" s="82"/>
      <c r="AA551" s="82"/>
      <c r="AB551" s="82"/>
      <c r="AC551" s="83"/>
      <c r="AD551" s="78"/>
    </row>
    <row r="552" ht="15.75" customHeight="1">
      <c r="A552" s="8" t="s">
        <v>68</v>
      </c>
      <c r="B552" s="9">
        <v>45202.0</v>
      </c>
      <c r="C552" s="10">
        <v>0.375</v>
      </c>
      <c r="D552" s="84">
        <v>0.5</v>
      </c>
      <c r="E552" s="85">
        <v>35.4</v>
      </c>
      <c r="F552" s="86"/>
      <c r="G552" s="86">
        <v>31.4</v>
      </c>
      <c r="H552" s="86">
        <v>27.6</v>
      </c>
      <c r="I552" s="86"/>
      <c r="J552" s="86" t="s">
        <v>81</v>
      </c>
      <c r="K552" s="86"/>
      <c r="L552" s="86">
        <v>0.0</v>
      </c>
      <c r="M552" s="86"/>
      <c r="N552" s="86">
        <v>51.42</v>
      </c>
      <c r="O552" s="86"/>
      <c r="P552" s="87"/>
      <c r="Q552" s="102"/>
      <c r="R552" s="103" t="str">
        <f>F552</f>
        <v/>
      </c>
      <c r="S552" s="103"/>
      <c r="T552" s="134">
        <f>IF(H552="","",6.1078*(10^(((7.5*H552)/(237.3+H552)))))</f>
        <v>36.92425667</v>
      </c>
      <c r="U552" s="103">
        <f>IF(T552="","",T552-(0.8*(G552-H552)))</f>
        <v>33.88425667</v>
      </c>
      <c r="V552" s="134">
        <f>IF(G552="","",6.1078*(10^(((7.5*G552)/(237.3+G552)))))</f>
        <v>45.95438267</v>
      </c>
      <c r="W552" s="134">
        <f t="shared" ref="W552:W562" si="170">IF(V552="","",(U552/V552)*100)</f>
        <v>73.7345487</v>
      </c>
      <c r="X552" s="135">
        <f>N550+L552-N552</f>
        <v>8.26</v>
      </c>
      <c r="Y552" s="91"/>
      <c r="Z552" s="92">
        <v>1.0</v>
      </c>
      <c r="AA552" s="92">
        <v>1.0</v>
      </c>
      <c r="AB552" s="92">
        <v>2.0</v>
      </c>
      <c r="AC552" s="93">
        <v>2.0</v>
      </c>
      <c r="AD552" s="88" t="s">
        <v>320</v>
      </c>
    </row>
    <row r="553" ht="15.75" customHeight="1">
      <c r="A553" s="4" t="s">
        <v>68</v>
      </c>
      <c r="B553" s="29">
        <v>45202.0</v>
      </c>
      <c r="C553" s="3">
        <v>0.625</v>
      </c>
      <c r="D553" s="74">
        <v>0.75</v>
      </c>
      <c r="E553" s="75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7"/>
      <c r="Q553" s="79"/>
      <c r="R553" s="79"/>
      <c r="S553" s="79"/>
      <c r="T553" s="145"/>
      <c r="U553" s="103"/>
      <c r="V553" s="145"/>
      <c r="W553" s="145" t="str">
        <f t="shared" si="170"/>
        <v/>
      </c>
      <c r="X553" s="79"/>
      <c r="Y553" s="81"/>
      <c r="Z553" s="82"/>
      <c r="AA553" s="82"/>
      <c r="AB553" s="82"/>
      <c r="AC553" s="83"/>
      <c r="AD553" s="78"/>
    </row>
    <row r="554" ht="15.75" customHeight="1">
      <c r="A554" s="8" t="s">
        <v>38</v>
      </c>
      <c r="B554" s="9">
        <v>45203.0</v>
      </c>
      <c r="C554" s="10">
        <v>0.375</v>
      </c>
      <c r="D554" s="84">
        <v>0.5</v>
      </c>
      <c r="E554" s="85">
        <v>36.6</v>
      </c>
      <c r="F554" s="86"/>
      <c r="G554" s="86">
        <v>30.0</v>
      </c>
      <c r="H554" s="86">
        <v>26.4</v>
      </c>
      <c r="I554" s="86"/>
      <c r="J554" s="86" t="s">
        <v>78</v>
      </c>
      <c r="K554" s="86"/>
      <c r="L554" s="86">
        <v>0.0</v>
      </c>
      <c r="M554" s="86"/>
      <c r="N554" s="86">
        <v>46.46</v>
      </c>
      <c r="O554" s="86"/>
      <c r="P554" s="87"/>
      <c r="Q554" s="102"/>
      <c r="R554" s="103" t="str">
        <f>F554</f>
        <v/>
      </c>
      <c r="S554" s="103"/>
      <c r="T554" s="134">
        <f>IF(H554="","",6.1078*(10^(((7.5*H554)/(237.3+H554)))))</f>
        <v>34.41422945</v>
      </c>
      <c r="U554" s="103">
        <f>IF(T554="","",T554-(0.8*(G554-H554)))</f>
        <v>31.53422945</v>
      </c>
      <c r="V554" s="134">
        <f>IF(G554="","",6.1078*(10^(((7.5*G554)/(237.3+G554)))))</f>
        <v>42.42634795</v>
      </c>
      <c r="W554" s="134">
        <f t="shared" si="170"/>
        <v>74.32699484</v>
      </c>
      <c r="X554" s="135">
        <f>N552+L554-N554</f>
        <v>4.96</v>
      </c>
      <c r="Y554" s="91"/>
      <c r="Z554" s="92">
        <v>1.0</v>
      </c>
      <c r="AA554" s="92">
        <v>1.0</v>
      </c>
      <c r="AB554" s="92">
        <v>1.0</v>
      </c>
      <c r="AC554" s="93">
        <v>2.0</v>
      </c>
      <c r="AD554" s="88" t="s">
        <v>418</v>
      </c>
    </row>
    <row r="555" ht="15.75" customHeight="1">
      <c r="A555" s="4" t="s">
        <v>38</v>
      </c>
      <c r="B555" s="29">
        <v>45203.0</v>
      </c>
      <c r="C555" s="3">
        <v>0.625</v>
      </c>
      <c r="D555" s="74">
        <v>0.75</v>
      </c>
      <c r="E555" s="75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7"/>
      <c r="Q555" s="78"/>
      <c r="R555" s="79"/>
      <c r="S555" s="79"/>
      <c r="T555" s="145"/>
      <c r="U555" s="103"/>
      <c r="V555" s="145"/>
      <c r="W555" s="145" t="str">
        <f t="shared" si="170"/>
        <v/>
      </c>
      <c r="X555" s="80"/>
      <c r="Y555" s="81"/>
      <c r="Z555" s="82"/>
      <c r="AA555" s="82"/>
      <c r="AB555" s="82"/>
      <c r="AC555" s="83"/>
      <c r="AD555" s="78"/>
    </row>
    <row r="556" ht="15.75" customHeight="1">
      <c r="A556" s="8" t="s">
        <v>48</v>
      </c>
      <c r="B556" s="9">
        <v>45204.0</v>
      </c>
      <c r="C556" s="10">
        <v>0.375</v>
      </c>
      <c r="D556" s="84">
        <v>0.5</v>
      </c>
      <c r="E556" s="85">
        <v>35.8</v>
      </c>
      <c r="F556" s="86"/>
      <c r="G556" s="86">
        <v>30.0</v>
      </c>
      <c r="H556" s="86">
        <v>25.8</v>
      </c>
      <c r="I556" s="86"/>
      <c r="J556" s="86" t="s">
        <v>81</v>
      </c>
      <c r="K556" s="86"/>
      <c r="L556" s="86">
        <v>0.0</v>
      </c>
      <c r="M556" s="86"/>
      <c r="N556" s="86">
        <v>43.15</v>
      </c>
      <c r="O556" s="86"/>
      <c r="P556" s="87"/>
      <c r="Q556" s="102"/>
      <c r="R556" s="103" t="str">
        <f>F556</f>
        <v/>
      </c>
      <c r="S556" s="103"/>
      <c r="T556" s="134">
        <f>IF(H556="","",6.1078*(10^(((7.5*H556)/(237.3+H556)))))</f>
        <v>33.21594473</v>
      </c>
      <c r="U556" s="103">
        <f>IF(T556="","",T556-(0.8*(G556-H556)))</f>
        <v>29.85594473</v>
      </c>
      <c r="V556" s="134">
        <f>IF(G556="","",6.1078*(10^(((7.5*G556)/(237.3+G556)))))</f>
        <v>42.42634795</v>
      </c>
      <c r="W556" s="134">
        <f t="shared" si="170"/>
        <v>70.37123433</v>
      </c>
      <c r="X556" s="135">
        <f>N554+L556-N556</f>
        <v>3.31</v>
      </c>
      <c r="Y556" s="91"/>
      <c r="Z556" s="92">
        <v>1.0</v>
      </c>
      <c r="AA556" s="92">
        <v>1.0</v>
      </c>
      <c r="AB556" s="92">
        <v>1.0</v>
      </c>
      <c r="AC556" s="93">
        <v>2.0</v>
      </c>
      <c r="AD556" s="88" t="s">
        <v>316</v>
      </c>
    </row>
    <row r="557" ht="15.75" customHeight="1">
      <c r="A557" s="4" t="s">
        <v>48</v>
      </c>
      <c r="B557" s="29">
        <v>45204.0</v>
      </c>
      <c r="C557" s="3">
        <v>0.625</v>
      </c>
      <c r="D557" s="74">
        <v>0.75</v>
      </c>
      <c r="E557" s="75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7"/>
      <c r="Q557" s="78"/>
      <c r="R557" s="79"/>
      <c r="S557" s="79"/>
      <c r="T557" s="145"/>
      <c r="U557" s="103"/>
      <c r="V557" s="145"/>
      <c r="W557" s="145" t="str">
        <f t="shared" si="170"/>
        <v/>
      </c>
      <c r="X557" s="80"/>
      <c r="Y557" s="81"/>
      <c r="Z557" s="82"/>
      <c r="AA557" s="82"/>
      <c r="AB557" s="82"/>
      <c r="AC557" s="83"/>
      <c r="AD557" s="78"/>
    </row>
    <row r="558" ht="15.75" customHeight="1">
      <c r="A558" s="8" t="s">
        <v>53</v>
      </c>
      <c r="B558" s="9">
        <v>45205.0</v>
      </c>
      <c r="C558" s="10">
        <v>0.375</v>
      </c>
      <c r="D558" s="84">
        <v>0.5</v>
      </c>
      <c r="E558" s="85">
        <v>35.8</v>
      </c>
      <c r="F558" s="86"/>
      <c r="G558" s="86">
        <v>29.6</v>
      </c>
      <c r="H558" s="86">
        <v>26.2</v>
      </c>
      <c r="I558" s="86"/>
      <c r="J558" s="86" t="s">
        <v>81</v>
      </c>
      <c r="K558" s="86"/>
      <c r="L558" s="86">
        <v>0.0</v>
      </c>
      <c r="M558" s="86"/>
      <c r="N558" s="86">
        <v>34.1</v>
      </c>
      <c r="O558" s="86">
        <v>59.02</v>
      </c>
      <c r="P558" s="87"/>
      <c r="Q558" s="102"/>
      <c r="R558" s="103" t="str">
        <f>F558</f>
        <v/>
      </c>
      <c r="S558" s="103"/>
      <c r="T558" s="134">
        <f>IF(H558="","",6.1078*(10^(((7.5*H558)/(237.3+H558)))))</f>
        <v>34.01068335</v>
      </c>
      <c r="U558" s="103">
        <f>IF(T558="","",T558-(0.8*(G558-H558)))</f>
        <v>31.29068335</v>
      </c>
      <c r="V558" s="134">
        <f>IF(G558="","",6.1078*(10^(((7.5*G558)/(237.3+G558)))))</f>
        <v>41.46264535</v>
      </c>
      <c r="W558" s="134">
        <f t="shared" si="170"/>
        <v>75.46716589</v>
      </c>
      <c r="X558" s="135">
        <f>N556+L558-N558</f>
        <v>9.05</v>
      </c>
      <c r="Y558" s="91"/>
      <c r="Z558" s="92">
        <v>1.0</v>
      </c>
      <c r="AA558" s="92">
        <v>1.0</v>
      </c>
      <c r="AB558" s="92">
        <v>1.0</v>
      </c>
      <c r="AC558" s="93">
        <v>2.0</v>
      </c>
      <c r="AD558" s="88" t="s">
        <v>497</v>
      </c>
    </row>
    <row r="559" ht="15.75" customHeight="1">
      <c r="A559" s="4" t="s">
        <v>53</v>
      </c>
      <c r="B559" s="29">
        <v>45205.0</v>
      </c>
      <c r="C559" s="3">
        <v>0.625</v>
      </c>
      <c r="D559" s="74">
        <v>0.75</v>
      </c>
      <c r="E559" s="75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7"/>
      <c r="Q559" s="78"/>
      <c r="R559" s="79"/>
      <c r="S559" s="79"/>
      <c r="T559" s="145"/>
      <c r="U559" s="103"/>
      <c r="V559" s="145"/>
      <c r="W559" s="145" t="str">
        <f t="shared" si="170"/>
        <v/>
      </c>
      <c r="X559" s="80"/>
      <c r="Y559" s="81"/>
      <c r="Z559" s="82"/>
      <c r="AA559" s="82"/>
      <c r="AB559" s="82"/>
      <c r="AC559" s="83"/>
      <c r="AD559" s="78"/>
    </row>
    <row r="560" ht="15.75" customHeight="1">
      <c r="A560" s="8" t="s">
        <v>58</v>
      </c>
      <c r="B560" s="9">
        <v>45206.0</v>
      </c>
      <c r="C560" s="10">
        <v>0.375</v>
      </c>
      <c r="D560" s="84">
        <v>0.5</v>
      </c>
      <c r="E560" s="85">
        <v>35.2</v>
      </c>
      <c r="F560" s="86"/>
      <c r="G560" s="86">
        <v>29.8</v>
      </c>
      <c r="H560" s="86">
        <v>26.2</v>
      </c>
      <c r="I560" s="86"/>
      <c r="J560" s="86" t="s">
        <v>81</v>
      </c>
      <c r="K560" s="86"/>
      <c r="L560" s="86">
        <v>0.0</v>
      </c>
      <c r="M560" s="86"/>
      <c r="N560" s="86">
        <v>53.4</v>
      </c>
      <c r="O560" s="86"/>
      <c r="P560" s="87"/>
      <c r="Q560" s="102"/>
      <c r="R560" s="103" t="str">
        <f t="shared" ref="R560:R562" si="171">F560</f>
        <v/>
      </c>
      <c r="S560" s="103"/>
      <c r="T560" s="134">
        <f>IF(H560="","",6.1078*(10^(((7.5*H560)/(237.3+H560)))))</f>
        <v>34.01068335</v>
      </c>
      <c r="U560" s="103">
        <f>IF(T560="","",T560-(0.8*(G560-H560)))</f>
        <v>31.13068335</v>
      </c>
      <c r="V560" s="134">
        <f>IF(G560="","",6.1078*(10^(((7.5*G560)/(237.3+G560)))))</f>
        <v>41.94208964</v>
      </c>
      <c r="W560" s="134">
        <f t="shared" si="170"/>
        <v>74.22301467</v>
      </c>
      <c r="X560" s="135">
        <v>7.83</v>
      </c>
      <c r="Y560" s="91"/>
      <c r="Z560" s="92">
        <v>1.0</v>
      </c>
      <c r="AA560" s="92">
        <v>1.0</v>
      </c>
      <c r="AB560" s="92">
        <v>1.0</v>
      </c>
      <c r="AC560" s="93">
        <v>2.0</v>
      </c>
      <c r="AD560" s="88" t="s">
        <v>316</v>
      </c>
    </row>
    <row r="561" ht="15.75" customHeight="1">
      <c r="A561" s="4" t="s">
        <v>58</v>
      </c>
      <c r="B561" s="29">
        <v>45206.0</v>
      </c>
      <c r="C561" s="3">
        <v>0.625</v>
      </c>
      <c r="D561" s="74">
        <v>0.75</v>
      </c>
      <c r="E561" s="75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7"/>
      <c r="Q561" s="102"/>
      <c r="R561" s="103" t="str">
        <f t="shared" si="171"/>
        <v/>
      </c>
      <c r="S561" s="103"/>
      <c r="T561" s="103"/>
      <c r="U561" s="103"/>
      <c r="V561" s="103"/>
      <c r="W561" s="103" t="str">
        <f t="shared" si="170"/>
        <v/>
      </c>
      <c r="X561" s="103"/>
      <c r="Y561" s="81"/>
      <c r="Z561" s="82"/>
      <c r="AA561" s="82"/>
      <c r="AB561" s="82"/>
      <c r="AC561" s="83"/>
      <c r="AD561" s="78"/>
    </row>
    <row r="562" ht="15.75" customHeight="1">
      <c r="A562" s="8" t="s">
        <v>60</v>
      </c>
      <c r="B562" s="9">
        <v>45207.0</v>
      </c>
      <c r="C562" s="10">
        <v>0.375</v>
      </c>
      <c r="D562" s="84">
        <v>0.5</v>
      </c>
      <c r="E562" s="85">
        <v>35.2</v>
      </c>
      <c r="F562" s="86"/>
      <c r="G562" s="86">
        <v>31.4</v>
      </c>
      <c r="H562" s="86">
        <v>27.8</v>
      </c>
      <c r="I562" s="86"/>
      <c r="J562" s="86" t="s">
        <v>61</v>
      </c>
      <c r="K562" s="86"/>
      <c r="L562" s="86">
        <v>0.0</v>
      </c>
      <c r="M562" s="86"/>
      <c r="N562" s="86">
        <v>48.88</v>
      </c>
      <c r="O562" s="86"/>
      <c r="P562" s="87"/>
      <c r="Q562" s="102"/>
      <c r="R562" s="103" t="str">
        <f t="shared" si="171"/>
        <v/>
      </c>
      <c r="S562" s="103"/>
      <c r="T562" s="134">
        <f>IF(H562="","",6.1078*(10^(((7.5*H562)/(237.3+H562)))))</f>
        <v>37.3577292</v>
      </c>
      <c r="U562" s="103">
        <f>IF(T562="","",T562-(0.8*(G562-H562)))</f>
        <v>34.4777292</v>
      </c>
      <c r="V562" s="134">
        <f>IF(G562="","",6.1078*(10^(((7.5*G562)/(237.3+G562)))))</f>
        <v>45.95438267</v>
      </c>
      <c r="W562" s="134">
        <f t="shared" si="170"/>
        <v>75.02598706</v>
      </c>
      <c r="X562" s="135">
        <f>N560+L562-N562</f>
        <v>4.52</v>
      </c>
      <c r="Y562" s="91"/>
      <c r="Z562" s="92">
        <v>1.0</v>
      </c>
      <c r="AA562" s="92">
        <v>1.0</v>
      </c>
      <c r="AB562" s="92">
        <v>1.0</v>
      </c>
      <c r="AC562" s="93">
        <v>2.0</v>
      </c>
      <c r="AD562" s="88" t="s">
        <v>497</v>
      </c>
    </row>
    <row r="563" ht="15.75" customHeight="1">
      <c r="A563" s="4" t="s">
        <v>60</v>
      </c>
      <c r="B563" s="29">
        <v>45207.0</v>
      </c>
      <c r="C563" s="3">
        <v>0.625</v>
      </c>
      <c r="D563" s="74">
        <v>0.75</v>
      </c>
      <c r="E563" s="75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7"/>
      <c r="Q563" s="78"/>
      <c r="R563" s="79"/>
      <c r="S563" s="79"/>
      <c r="T563" s="79"/>
      <c r="U563" s="103"/>
      <c r="V563" s="79"/>
      <c r="W563" s="79"/>
      <c r="X563" s="80"/>
      <c r="Y563" s="81"/>
      <c r="Z563" s="82"/>
      <c r="AA563" s="82"/>
      <c r="AB563" s="82"/>
      <c r="AC563" s="83"/>
      <c r="AD563" s="78"/>
    </row>
    <row r="564" ht="15.75" customHeight="1">
      <c r="A564" s="8" t="s">
        <v>64</v>
      </c>
      <c r="B564" s="9">
        <v>45208.0</v>
      </c>
      <c r="C564" s="10">
        <v>0.375</v>
      </c>
      <c r="D564" s="84">
        <v>0.5</v>
      </c>
      <c r="E564" s="85">
        <v>35.4</v>
      </c>
      <c r="F564" s="86"/>
      <c r="G564" s="86">
        <v>30.2</v>
      </c>
      <c r="H564" s="86">
        <v>26.8</v>
      </c>
      <c r="I564" s="86"/>
      <c r="J564" s="86" t="s">
        <v>81</v>
      </c>
      <c r="K564" s="86"/>
      <c r="L564" s="86">
        <v>7.25</v>
      </c>
      <c r="M564" s="86"/>
      <c r="N564" s="86">
        <v>50.12</v>
      </c>
      <c r="O564" s="86"/>
      <c r="P564" s="87"/>
      <c r="Q564" s="102"/>
      <c r="R564" s="103" t="str">
        <f>F564</f>
        <v/>
      </c>
      <c r="S564" s="103"/>
      <c r="T564" s="134">
        <f t="shared" ref="T564:T570" si="172">IF(H564="","",6.1078*(10^(((7.5*H564)/(237.3+H564)))))</f>
        <v>35.23385461</v>
      </c>
      <c r="U564" s="103">
        <f t="shared" ref="U564:U570" si="173">IF(T564="","",T564-(0.8*(G564-H564)))</f>
        <v>32.51385461</v>
      </c>
      <c r="V564" s="134">
        <f t="shared" ref="V564:V570" si="174">IF(G564="","",6.1078*(10^(((7.5*G564)/(237.3+G564)))))</f>
        <v>42.91546075</v>
      </c>
      <c r="W564" s="134">
        <f t="shared" ref="W564:W575" si="175">IF(V564="","",(U564/V564)*100)</f>
        <v>75.76256677</v>
      </c>
      <c r="X564" s="135">
        <f>N562+L564-N564</f>
        <v>6.01</v>
      </c>
      <c r="Y564" s="91"/>
      <c r="Z564" s="92">
        <v>1.0</v>
      </c>
      <c r="AA564" s="92">
        <v>1.0</v>
      </c>
      <c r="AB564" s="92">
        <v>1.0</v>
      </c>
      <c r="AC564" s="93">
        <v>2.0</v>
      </c>
      <c r="AD564" s="88" t="s">
        <v>497</v>
      </c>
    </row>
    <row r="565" ht="15.75" customHeight="1">
      <c r="A565" s="4" t="s">
        <v>64</v>
      </c>
      <c r="B565" s="29">
        <v>45208.0</v>
      </c>
      <c r="C565" s="3">
        <v>0.625</v>
      </c>
      <c r="D565" s="74">
        <v>0.75</v>
      </c>
      <c r="E565" s="75">
        <v>34.8</v>
      </c>
      <c r="F565" s="76"/>
      <c r="G565" s="76">
        <v>33.8</v>
      </c>
      <c r="H565" s="76">
        <v>29.2</v>
      </c>
      <c r="I565" s="76"/>
      <c r="J565" s="76" t="s">
        <v>74</v>
      </c>
      <c r="K565" s="76"/>
      <c r="L565" s="76"/>
      <c r="M565" s="76"/>
      <c r="N565" s="76"/>
      <c r="O565" s="76"/>
      <c r="P565" s="77"/>
      <c r="Q565" s="78"/>
      <c r="R565" s="79"/>
      <c r="S565" s="79"/>
      <c r="T565" s="134">
        <f t="shared" si="172"/>
        <v>40.51803823</v>
      </c>
      <c r="U565" s="103">
        <f t="shared" si="173"/>
        <v>36.83803823</v>
      </c>
      <c r="V565" s="134">
        <f t="shared" si="174"/>
        <v>52.59738033</v>
      </c>
      <c r="W565" s="134">
        <f t="shared" si="175"/>
        <v>70.03778135</v>
      </c>
      <c r="X565" s="80"/>
      <c r="Y565" s="81"/>
      <c r="Z565" s="82">
        <v>1.0</v>
      </c>
      <c r="AA565" s="82">
        <v>1.0</v>
      </c>
      <c r="AB565" s="82">
        <v>2.0</v>
      </c>
      <c r="AC565" s="83">
        <v>2.0</v>
      </c>
      <c r="AD565" s="78" t="s">
        <v>433</v>
      </c>
    </row>
    <row r="566" ht="15.75" customHeight="1">
      <c r="A566" s="8" t="s">
        <v>68</v>
      </c>
      <c r="B566" s="9">
        <v>45209.0</v>
      </c>
      <c r="C566" s="10">
        <v>0.375</v>
      </c>
      <c r="D566" s="84">
        <v>0.5</v>
      </c>
      <c r="E566" s="85">
        <v>35.0</v>
      </c>
      <c r="F566" s="86"/>
      <c r="G566" s="86">
        <v>29.8</v>
      </c>
      <c r="H566" s="86">
        <v>26.2</v>
      </c>
      <c r="I566" s="86"/>
      <c r="J566" s="86" t="s">
        <v>61</v>
      </c>
      <c r="K566" s="86"/>
      <c r="L566" s="86">
        <v>0.0</v>
      </c>
      <c r="M566" s="86"/>
      <c r="N566" s="86">
        <v>44.42</v>
      </c>
      <c r="O566" s="86"/>
      <c r="P566" s="87"/>
      <c r="Q566" s="102"/>
      <c r="R566" s="103" t="str">
        <f>F566</f>
        <v/>
      </c>
      <c r="S566" s="103"/>
      <c r="T566" s="134">
        <f t="shared" si="172"/>
        <v>34.01068335</v>
      </c>
      <c r="U566" s="103">
        <f t="shared" si="173"/>
        <v>31.13068335</v>
      </c>
      <c r="V566" s="134">
        <f t="shared" si="174"/>
        <v>41.94208964</v>
      </c>
      <c r="W566" s="134">
        <f t="shared" si="175"/>
        <v>74.22301467</v>
      </c>
      <c r="X566" s="135">
        <f>N564+L566-N566</f>
        <v>5.7</v>
      </c>
      <c r="Y566" s="91"/>
      <c r="Z566" s="92">
        <v>1.0</v>
      </c>
      <c r="AA566" s="92">
        <v>1.0</v>
      </c>
      <c r="AB566" s="92">
        <v>3.0</v>
      </c>
      <c r="AC566" s="93">
        <v>3.0</v>
      </c>
      <c r="AD566" s="88" t="s">
        <v>289</v>
      </c>
    </row>
    <row r="567" ht="15.75" customHeight="1">
      <c r="A567" s="4" t="s">
        <v>68</v>
      </c>
      <c r="B567" s="29">
        <v>45209.0</v>
      </c>
      <c r="C567" s="3">
        <v>0.625</v>
      </c>
      <c r="D567" s="74">
        <v>0.75</v>
      </c>
      <c r="E567" s="75">
        <v>34.8</v>
      </c>
      <c r="F567" s="76"/>
      <c r="G567" s="76">
        <v>33.4</v>
      </c>
      <c r="H567" s="76">
        <v>28.4</v>
      </c>
      <c r="I567" s="76"/>
      <c r="J567" s="76" t="s">
        <v>74</v>
      </c>
      <c r="K567" s="76"/>
      <c r="L567" s="76"/>
      <c r="M567" s="76"/>
      <c r="N567" s="76"/>
      <c r="O567" s="76"/>
      <c r="P567" s="77"/>
      <c r="Q567" s="78"/>
      <c r="R567" s="79"/>
      <c r="S567" s="79"/>
      <c r="T567" s="134">
        <f t="shared" si="172"/>
        <v>38.68484051</v>
      </c>
      <c r="U567" s="103">
        <f t="shared" si="173"/>
        <v>34.68484051</v>
      </c>
      <c r="V567" s="134">
        <f t="shared" si="174"/>
        <v>51.43555799</v>
      </c>
      <c r="W567" s="134">
        <f t="shared" si="175"/>
        <v>67.43358459</v>
      </c>
      <c r="X567" s="80"/>
      <c r="Y567" s="81"/>
      <c r="Z567" s="82">
        <v>1.0</v>
      </c>
      <c r="AA567" s="82">
        <v>1.0</v>
      </c>
      <c r="AB567" s="82">
        <v>3.0</v>
      </c>
      <c r="AC567" s="83">
        <v>2.0</v>
      </c>
      <c r="AD567" s="78" t="s">
        <v>316</v>
      </c>
    </row>
    <row r="568" ht="15.75" customHeight="1">
      <c r="A568" s="8" t="s">
        <v>38</v>
      </c>
      <c r="B568" s="9">
        <v>45210.0</v>
      </c>
      <c r="C568" s="10">
        <v>0.375</v>
      </c>
      <c r="D568" s="84">
        <v>0.5</v>
      </c>
      <c r="E568" s="85">
        <v>34.8</v>
      </c>
      <c r="F568" s="86"/>
      <c r="G568" s="86">
        <v>30.4</v>
      </c>
      <c r="H568" s="86">
        <v>26.4</v>
      </c>
      <c r="I568" s="86"/>
      <c r="J568" s="86" t="s">
        <v>61</v>
      </c>
      <c r="K568" s="86"/>
      <c r="L568" s="86">
        <v>0.0</v>
      </c>
      <c r="M568" s="86"/>
      <c r="N568" s="86">
        <v>39.74</v>
      </c>
      <c r="O568" s="86"/>
      <c r="P568" s="87"/>
      <c r="Q568" s="102"/>
      <c r="R568" s="103" t="str">
        <f>F568</f>
        <v/>
      </c>
      <c r="S568" s="103"/>
      <c r="T568" s="134">
        <f t="shared" si="172"/>
        <v>34.41422945</v>
      </c>
      <c r="U568" s="103">
        <f t="shared" si="173"/>
        <v>31.21422945</v>
      </c>
      <c r="V568" s="134">
        <f t="shared" si="174"/>
        <v>43.4094688</v>
      </c>
      <c r="W568" s="134">
        <f t="shared" si="175"/>
        <v>71.90649946</v>
      </c>
      <c r="X568" s="135">
        <f>N566+L568-N568</f>
        <v>4.68</v>
      </c>
      <c r="Y568" s="91"/>
      <c r="Z568" s="92">
        <v>1.0</v>
      </c>
      <c r="AA568" s="92">
        <v>1.0</v>
      </c>
      <c r="AB568" s="92">
        <v>2.0</v>
      </c>
      <c r="AC568" s="93">
        <v>2.0</v>
      </c>
      <c r="AD568" s="88" t="s">
        <v>289</v>
      </c>
    </row>
    <row r="569" ht="15.75" customHeight="1">
      <c r="A569" s="4" t="s">
        <v>38</v>
      </c>
      <c r="B569" s="29">
        <v>45210.0</v>
      </c>
      <c r="C569" s="3">
        <v>0.625</v>
      </c>
      <c r="D569" s="74">
        <v>0.75</v>
      </c>
      <c r="E569" s="75">
        <v>35.0</v>
      </c>
      <c r="F569" s="76"/>
      <c r="G569" s="76">
        <v>33.4</v>
      </c>
      <c r="H569" s="76">
        <v>29.2</v>
      </c>
      <c r="I569" s="76"/>
      <c r="J569" s="76" t="s">
        <v>74</v>
      </c>
      <c r="K569" s="76"/>
      <c r="L569" s="76"/>
      <c r="M569" s="76"/>
      <c r="N569" s="76"/>
      <c r="O569" s="76"/>
      <c r="P569" s="77"/>
      <c r="Q569" s="78"/>
      <c r="R569" s="79"/>
      <c r="S569" s="79"/>
      <c r="T569" s="134">
        <f t="shared" si="172"/>
        <v>40.51803823</v>
      </c>
      <c r="U569" s="103">
        <f t="shared" si="173"/>
        <v>37.15803823</v>
      </c>
      <c r="V569" s="134">
        <f t="shared" si="174"/>
        <v>51.43555799</v>
      </c>
      <c r="W569" s="134">
        <f t="shared" si="175"/>
        <v>72.24192695</v>
      </c>
      <c r="X569" s="80"/>
      <c r="Y569" s="81"/>
      <c r="Z569" s="82">
        <v>1.0</v>
      </c>
      <c r="AA569" s="82">
        <v>1.0</v>
      </c>
      <c r="AB569" s="82">
        <v>2.0</v>
      </c>
      <c r="AC569" s="83">
        <v>2.0</v>
      </c>
      <c r="AD569" s="78" t="s">
        <v>433</v>
      </c>
    </row>
    <row r="570" ht="15.75" customHeight="1">
      <c r="A570" s="8" t="s">
        <v>48</v>
      </c>
      <c r="B570" s="9">
        <v>45211.0</v>
      </c>
      <c r="C570" s="10">
        <v>0.375</v>
      </c>
      <c r="D570" s="84">
        <v>0.5</v>
      </c>
      <c r="E570" s="85">
        <v>35.0</v>
      </c>
      <c r="F570" s="86"/>
      <c r="G570" s="86">
        <v>29.2</v>
      </c>
      <c r="H570" s="86">
        <v>27.2</v>
      </c>
      <c r="I570" s="86"/>
      <c r="J570" s="86" t="s">
        <v>61</v>
      </c>
      <c r="K570" s="86"/>
      <c r="L570" s="86">
        <v>14.5</v>
      </c>
      <c r="M570" s="86"/>
      <c r="N570" s="86">
        <v>46.32</v>
      </c>
      <c r="O570" s="86"/>
      <c r="P570" s="87"/>
      <c r="Q570" s="102"/>
      <c r="R570" s="103" t="str">
        <f>F570</f>
        <v/>
      </c>
      <c r="S570" s="103"/>
      <c r="T570" s="134">
        <f t="shared" si="172"/>
        <v>36.07043238</v>
      </c>
      <c r="U570" s="103">
        <f t="shared" si="173"/>
        <v>34.47043238</v>
      </c>
      <c r="V570" s="134">
        <f t="shared" si="174"/>
        <v>40.51803823</v>
      </c>
      <c r="W570" s="134">
        <f t="shared" si="175"/>
        <v>85.07428761</v>
      </c>
      <c r="X570" s="135">
        <f>N568+L570-N570</f>
        <v>7.92</v>
      </c>
      <c r="Y570" s="91"/>
      <c r="Z570" s="92">
        <v>1.0</v>
      </c>
      <c r="AA570" s="92">
        <v>1.0</v>
      </c>
      <c r="AB570" s="92">
        <v>2.0</v>
      </c>
      <c r="AC570" s="93">
        <v>2.0</v>
      </c>
      <c r="AD570" s="88" t="s">
        <v>283</v>
      </c>
    </row>
    <row r="571" ht="15.75" customHeight="1">
      <c r="A571" s="4" t="s">
        <v>48</v>
      </c>
      <c r="B571" s="29">
        <v>45211.0</v>
      </c>
      <c r="C571" s="3">
        <v>0.625</v>
      </c>
      <c r="D571" s="74">
        <v>0.75</v>
      </c>
      <c r="E571" s="75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7"/>
      <c r="Q571" s="78"/>
      <c r="R571" s="79"/>
      <c r="S571" s="79"/>
      <c r="T571" s="103"/>
      <c r="U571" s="103"/>
      <c r="V571" s="103"/>
      <c r="W571" s="103" t="str">
        <f t="shared" si="175"/>
        <v/>
      </c>
      <c r="X571" s="80"/>
      <c r="Y571" s="81"/>
      <c r="Z571" s="82"/>
      <c r="AA571" s="82"/>
      <c r="AB571" s="82"/>
      <c r="AC571" s="83"/>
      <c r="AD571" s="78"/>
    </row>
    <row r="572" ht="15.75" customHeight="1">
      <c r="A572" s="8" t="s">
        <v>53</v>
      </c>
      <c r="B572" s="9">
        <v>45212.0</v>
      </c>
      <c r="C572" s="10">
        <v>0.375</v>
      </c>
      <c r="D572" s="84">
        <v>0.5</v>
      </c>
      <c r="E572" s="85">
        <v>33.4</v>
      </c>
      <c r="F572" s="86"/>
      <c r="G572" s="86">
        <v>29.4</v>
      </c>
      <c r="H572" s="86">
        <v>26.8</v>
      </c>
      <c r="I572" s="86"/>
      <c r="J572" s="86" t="s">
        <v>81</v>
      </c>
      <c r="K572" s="86"/>
      <c r="L572" s="86">
        <v>0.0</v>
      </c>
      <c r="M572" s="86"/>
      <c r="N572" s="86">
        <v>42.34</v>
      </c>
      <c r="O572" s="86">
        <v>80.88</v>
      </c>
      <c r="P572" s="87"/>
      <c r="Q572" s="102"/>
      <c r="R572" s="103" t="str">
        <f>F572</f>
        <v/>
      </c>
      <c r="S572" s="103"/>
      <c r="T572" s="134">
        <f>IF(H572="","",6.1078*(10^(((7.5*H572)/(237.3+H572)))))</f>
        <v>35.23385461</v>
      </c>
      <c r="U572" s="103">
        <f>IF(T572="","",T572-(0.8*(G572-H572)))</f>
        <v>33.15385461</v>
      </c>
      <c r="V572" s="134">
        <f>IF(G572="","",6.1078*(10^(((7.5*G572)/(237.3+G572)))))</f>
        <v>40.98797486</v>
      </c>
      <c r="W572" s="134">
        <f t="shared" si="175"/>
        <v>80.88678379</v>
      </c>
      <c r="X572" s="135">
        <f>N570+L572-N572</f>
        <v>3.98</v>
      </c>
      <c r="Y572" s="91"/>
      <c r="Z572" s="92">
        <v>1.0</v>
      </c>
      <c r="AA572" s="92">
        <v>1.0</v>
      </c>
      <c r="AB572" s="92">
        <v>1.0</v>
      </c>
      <c r="AC572" s="93">
        <v>2.0</v>
      </c>
      <c r="AD572" s="88" t="s">
        <v>433</v>
      </c>
    </row>
    <row r="573" ht="15.75" customHeight="1">
      <c r="A573" s="4" t="s">
        <v>53</v>
      </c>
      <c r="B573" s="29">
        <v>45212.0</v>
      </c>
      <c r="C573" s="3">
        <v>0.625</v>
      </c>
      <c r="D573" s="74">
        <v>0.75</v>
      </c>
      <c r="E573" s="75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7"/>
      <c r="Q573" s="78"/>
      <c r="R573" s="79"/>
      <c r="S573" s="79"/>
      <c r="T573" s="103"/>
      <c r="U573" s="103"/>
      <c r="V573" s="103"/>
      <c r="W573" s="103" t="str">
        <f t="shared" si="175"/>
        <v/>
      </c>
      <c r="X573" s="80"/>
      <c r="Y573" s="81"/>
      <c r="Z573" s="82"/>
      <c r="AA573" s="82"/>
      <c r="AB573" s="82"/>
      <c r="AC573" s="83"/>
      <c r="AD573" s="187"/>
    </row>
    <row r="574" ht="15.75" customHeight="1">
      <c r="A574" s="8" t="s">
        <v>58</v>
      </c>
      <c r="B574" s="9">
        <v>45213.0</v>
      </c>
      <c r="C574" s="10">
        <v>0.375</v>
      </c>
      <c r="D574" s="84">
        <v>0.5</v>
      </c>
      <c r="E574" s="85"/>
      <c r="F574" s="86"/>
      <c r="G574" s="86"/>
      <c r="H574" s="86"/>
      <c r="I574" s="86"/>
      <c r="J574" s="86"/>
      <c r="K574" s="86"/>
      <c r="L574" s="86">
        <v>0.0</v>
      </c>
      <c r="M574" s="86"/>
      <c r="N574" s="86"/>
      <c r="O574" s="86"/>
      <c r="P574" s="87"/>
      <c r="Q574" s="102"/>
      <c r="R574" s="103" t="str">
        <f>F574</f>
        <v/>
      </c>
      <c r="S574" s="103"/>
      <c r="T574" s="103"/>
      <c r="U574" s="103"/>
      <c r="V574" s="103"/>
      <c r="W574" s="103" t="str">
        <f t="shared" si="175"/>
        <v/>
      </c>
      <c r="X574" s="103"/>
      <c r="Y574" s="91"/>
      <c r="Z574" s="92"/>
      <c r="AA574" s="92"/>
      <c r="AB574" s="92"/>
      <c r="AC574" s="93"/>
      <c r="AD574" s="88"/>
    </row>
    <row r="575" ht="15.75" customHeight="1">
      <c r="A575" s="4" t="s">
        <v>58</v>
      </c>
      <c r="B575" s="29">
        <v>45213.0</v>
      </c>
      <c r="C575" s="3">
        <v>0.625</v>
      </c>
      <c r="D575" s="74">
        <v>0.75</v>
      </c>
      <c r="E575" s="75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7"/>
      <c r="Q575" s="78"/>
      <c r="R575" s="79"/>
      <c r="S575" s="79"/>
      <c r="T575" s="103"/>
      <c r="U575" s="103"/>
      <c r="V575" s="103"/>
      <c r="W575" s="103" t="str">
        <f t="shared" si="175"/>
        <v/>
      </c>
      <c r="X575" s="80"/>
      <c r="Y575" s="81"/>
      <c r="Z575" s="82"/>
      <c r="AA575" s="82"/>
      <c r="AB575" s="82"/>
      <c r="AC575" s="83"/>
      <c r="AD575" s="78"/>
    </row>
    <row r="576" ht="15.75" customHeight="1">
      <c r="A576" s="8" t="s">
        <v>60</v>
      </c>
      <c r="B576" s="9">
        <v>45214.0</v>
      </c>
      <c r="C576" s="10">
        <v>0.375</v>
      </c>
      <c r="D576" s="84">
        <v>0.5</v>
      </c>
      <c r="E576" s="85">
        <v>35.6</v>
      </c>
      <c r="F576" s="86"/>
      <c r="G576" s="86">
        <v>29.2</v>
      </c>
      <c r="H576" s="86">
        <v>28.8</v>
      </c>
      <c r="I576" s="86"/>
      <c r="J576" s="86" t="s">
        <v>81</v>
      </c>
      <c r="K576" s="86"/>
      <c r="L576" s="86">
        <v>0.0</v>
      </c>
      <c r="M576" s="86"/>
      <c r="N576" s="86">
        <v>66.24</v>
      </c>
      <c r="O576" s="86"/>
      <c r="P576" s="87"/>
      <c r="Q576" s="102"/>
      <c r="R576" s="103" t="str">
        <f>F576</f>
        <v/>
      </c>
      <c r="S576" s="103"/>
      <c r="T576" s="134">
        <f>IF(H576="","",6.1078*(10^(((7.5*H576)/(237.3+H576)))))</f>
        <v>39.59220806</v>
      </c>
      <c r="U576" s="103">
        <f>IF(T576="","",T576-(0.8*(G576-H576)))</f>
        <v>39.27220806</v>
      </c>
      <c r="V576" s="134">
        <f>IF(G576="","",6.1078*(10^(((7.5*G576)/(237.3+G576)))))</f>
        <v>40.51803823</v>
      </c>
      <c r="W576" s="134">
        <v>82.98</v>
      </c>
      <c r="X576" s="135">
        <v>5.95</v>
      </c>
      <c r="Y576" s="91"/>
      <c r="Z576" s="92">
        <v>1.0</v>
      </c>
      <c r="AA576" s="92">
        <v>1.0</v>
      </c>
      <c r="AB576" s="92">
        <v>1.0</v>
      </c>
      <c r="AC576" s="93">
        <v>2.0</v>
      </c>
      <c r="AD576" s="88" t="s">
        <v>433</v>
      </c>
    </row>
    <row r="577" ht="15.75" customHeight="1">
      <c r="A577" s="4" t="s">
        <v>60</v>
      </c>
      <c r="B577" s="29">
        <v>45214.0</v>
      </c>
      <c r="C577" s="3">
        <v>0.625</v>
      </c>
      <c r="D577" s="74">
        <v>0.75</v>
      </c>
      <c r="E577" s="75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7"/>
      <c r="Q577" s="78"/>
      <c r="R577" s="79"/>
      <c r="S577" s="79"/>
      <c r="T577" s="79"/>
      <c r="U577" s="103"/>
      <c r="V577" s="79"/>
      <c r="W577" s="79"/>
      <c r="X577" s="80"/>
      <c r="Y577" s="81"/>
      <c r="Z577" s="82"/>
      <c r="AA577" s="82"/>
      <c r="AB577" s="82"/>
      <c r="AC577" s="83"/>
      <c r="AD577" s="78"/>
    </row>
    <row r="578" ht="15.75" customHeight="1">
      <c r="A578" s="8" t="s">
        <v>64</v>
      </c>
      <c r="B578" s="9">
        <v>45215.0</v>
      </c>
      <c r="C578" s="10">
        <v>0.375</v>
      </c>
      <c r="D578" s="84">
        <v>0.5</v>
      </c>
      <c r="E578" s="85">
        <v>35.4</v>
      </c>
      <c r="F578" s="86"/>
      <c r="G578" s="86">
        <v>30.2</v>
      </c>
      <c r="H578" s="86">
        <v>27.2</v>
      </c>
      <c r="I578" s="86"/>
      <c r="J578" s="86" t="s">
        <v>81</v>
      </c>
      <c r="K578" s="86"/>
      <c r="L578" s="86">
        <v>0.0</v>
      </c>
      <c r="M578" s="86"/>
      <c r="N578" s="86">
        <v>61.36</v>
      </c>
      <c r="O578" s="86"/>
      <c r="P578" s="87"/>
      <c r="Q578" s="102"/>
      <c r="R578" s="103" t="str">
        <f>F578</f>
        <v/>
      </c>
      <c r="S578" s="103"/>
      <c r="T578" s="134">
        <f t="shared" ref="T578:T582" si="176">IF(H578="","",6.1078*(10^(((7.5*H578)/(237.3+H578)))))</f>
        <v>36.07043238</v>
      </c>
      <c r="U578" s="103">
        <f t="shared" ref="U578:U582" si="177">IF(T578="","",T578-(0.8*(G578-H578)))</f>
        <v>33.67043238</v>
      </c>
      <c r="V578" s="134">
        <f t="shared" ref="V578:V582" si="178">IF(G578="","",6.1078*(10^(((7.5*G578)/(237.3+G578)))))</f>
        <v>42.91546075</v>
      </c>
      <c r="W578" s="134">
        <f t="shared" ref="W578:W590" si="179">IF(V578="","",(U578/V578)*100)</f>
        <v>78.457581</v>
      </c>
      <c r="X578" s="135">
        <f>N576+L578-N578</f>
        <v>4.88</v>
      </c>
      <c r="Y578" s="91"/>
      <c r="Z578" s="92">
        <v>1.0</v>
      </c>
      <c r="AA578" s="92">
        <v>1.0</v>
      </c>
      <c r="AB578" s="92">
        <v>1.0</v>
      </c>
      <c r="AC578" s="93">
        <v>2.0</v>
      </c>
      <c r="AD578" s="88" t="s">
        <v>497</v>
      </c>
    </row>
    <row r="579" ht="15.75" customHeight="1">
      <c r="A579" s="4" t="s">
        <v>64</v>
      </c>
      <c r="B579" s="29">
        <v>45215.0</v>
      </c>
      <c r="C579" s="3">
        <v>0.625</v>
      </c>
      <c r="D579" s="74">
        <v>0.75</v>
      </c>
      <c r="E579" s="75">
        <v>35.6</v>
      </c>
      <c r="F579" s="76"/>
      <c r="G579" s="76">
        <v>33.8</v>
      </c>
      <c r="H579" s="76">
        <v>29.2</v>
      </c>
      <c r="I579" s="76"/>
      <c r="J579" s="76" t="s">
        <v>74</v>
      </c>
      <c r="K579" s="76"/>
      <c r="L579" s="76"/>
      <c r="M579" s="76"/>
      <c r="N579" s="76"/>
      <c r="O579" s="76"/>
      <c r="P579" s="77"/>
      <c r="Q579" s="78"/>
      <c r="R579" s="79"/>
      <c r="S579" s="79"/>
      <c r="T579" s="134">
        <f t="shared" si="176"/>
        <v>40.51803823</v>
      </c>
      <c r="U579" s="103">
        <f t="shared" si="177"/>
        <v>36.83803823</v>
      </c>
      <c r="V579" s="134">
        <f t="shared" si="178"/>
        <v>52.59738033</v>
      </c>
      <c r="W579" s="134">
        <f t="shared" si="179"/>
        <v>70.03778135</v>
      </c>
      <c r="X579" s="80"/>
      <c r="Y579" s="81"/>
      <c r="Z579" s="82">
        <v>1.0</v>
      </c>
      <c r="AA579" s="82">
        <v>1.0</v>
      </c>
      <c r="AB579" s="82">
        <v>2.0</v>
      </c>
      <c r="AC579" s="83">
        <v>2.0</v>
      </c>
      <c r="AD579" s="78" t="s">
        <v>433</v>
      </c>
    </row>
    <row r="580" ht="15.75" customHeight="1">
      <c r="A580" s="8" t="s">
        <v>68</v>
      </c>
      <c r="B580" s="9">
        <v>45216.0</v>
      </c>
      <c r="C580" s="10">
        <v>0.375</v>
      </c>
      <c r="D580" s="84">
        <v>0.5</v>
      </c>
      <c r="E580" s="85">
        <v>35.6</v>
      </c>
      <c r="F580" s="86"/>
      <c r="G580" s="86">
        <v>29.9</v>
      </c>
      <c r="H580" s="86">
        <v>27.4</v>
      </c>
      <c r="I580" s="86"/>
      <c r="J580" s="86" t="s">
        <v>509</v>
      </c>
      <c r="K580" s="86"/>
      <c r="L580" s="86">
        <v>7.0</v>
      </c>
      <c r="M580" s="86"/>
      <c r="N580" s="86">
        <v>61.24</v>
      </c>
      <c r="O580" s="86"/>
      <c r="P580" s="87"/>
      <c r="Q580" s="102"/>
      <c r="R580" s="103" t="str">
        <f>F580</f>
        <v/>
      </c>
      <c r="S580" s="103"/>
      <c r="T580" s="134">
        <f t="shared" si="176"/>
        <v>36.49517019</v>
      </c>
      <c r="U580" s="103">
        <f t="shared" si="177"/>
        <v>34.49517019</v>
      </c>
      <c r="V580" s="134">
        <f t="shared" si="178"/>
        <v>42.18361452</v>
      </c>
      <c r="W580" s="134">
        <f t="shared" si="179"/>
        <v>81.77386073</v>
      </c>
      <c r="X580" s="135">
        <f>N578+L580-N580</f>
        <v>7.12</v>
      </c>
      <c r="Y580" s="91"/>
      <c r="Z580" s="92">
        <v>1.0</v>
      </c>
      <c r="AA580" s="92">
        <v>1.0</v>
      </c>
      <c r="AB580" s="92">
        <v>2.0</v>
      </c>
      <c r="AC580" s="93">
        <v>2.0</v>
      </c>
      <c r="AD580" s="88" t="s">
        <v>289</v>
      </c>
    </row>
    <row r="581" ht="15.75" customHeight="1">
      <c r="A581" s="4" t="s">
        <v>68</v>
      </c>
      <c r="B581" s="29">
        <v>45216.0</v>
      </c>
      <c r="C581" s="3">
        <v>0.625</v>
      </c>
      <c r="D581" s="74">
        <v>0.75</v>
      </c>
      <c r="E581" s="75">
        <v>34.2</v>
      </c>
      <c r="F581" s="76"/>
      <c r="G581" s="76">
        <v>32.8</v>
      </c>
      <c r="H581" s="76">
        <v>30.2</v>
      </c>
      <c r="I581" s="76"/>
      <c r="J581" s="76" t="s">
        <v>74</v>
      </c>
      <c r="K581" s="76"/>
      <c r="L581" s="76"/>
      <c r="M581" s="76"/>
      <c r="N581" s="76"/>
      <c r="O581" s="76"/>
      <c r="P581" s="77"/>
      <c r="Q581" s="78"/>
      <c r="R581" s="79"/>
      <c r="S581" s="79"/>
      <c r="T581" s="134">
        <f t="shared" si="176"/>
        <v>42.91546075</v>
      </c>
      <c r="U581" s="103">
        <f t="shared" si="177"/>
        <v>40.83546075</v>
      </c>
      <c r="V581" s="134">
        <f t="shared" si="178"/>
        <v>49.73459608</v>
      </c>
      <c r="W581" s="134">
        <f t="shared" si="179"/>
        <v>82.10675058</v>
      </c>
      <c r="X581" s="80"/>
      <c r="Y581" s="81"/>
      <c r="Z581" s="82">
        <v>1.0</v>
      </c>
      <c r="AA581" s="82">
        <v>1.0</v>
      </c>
      <c r="AB581" s="82">
        <v>3.0</v>
      </c>
      <c r="AC581" s="83">
        <v>2.0</v>
      </c>
      <c r="AD581" s="78"/>
    </row>
    <row r="582" ht="15.75" customHeight="1">
      <c r="A582" s="8" t="s">
        <v>38</v>
      </c>
      <c r="B582" s="9">
        <v>45217.0</v>
      </c>
      <c r="C582" s="10">
        <v>0.375</v>
      </c>
      <c r="D582" s="84">
        <v>0.5</v>
      </c>
      <c r="E582" s="85">
        <v>34.6</v>
      </c>
      <c r="F582" s="86"/>
      <c r="G582" s="86">
        <v>28.4</v>
      </c>
      <c r="H582" s="86">
        <v>26.8</v>
      </c>
      <c r="I582" s="86"/>
      <c r="J582" s="86" t="s">
        <v>81</v>
      </c>
      <c r="K582" s="86"/>
      <c r="L582" s="86">
        <v>44.0</v>
      </c>
      <c r="M582" s="86"/>
      <c r="N582" s="86">
        <v>92.44</v>
      </c>
      <c r="O582" s="86">
        <v>70.0</v>
      </c>
      <c r="P582" s="87"/>
      <c r="Q582" s="102"/>
      <c r="R582" s="103" t="str">
        <f>F582</f>
        <v/>
      </c>
      <c r="S582" s="103"/>
      <c r="T582" s="134">
        <f t="shared" si="176"/>
        <v>35.23385461</v>
      </c>
      <c r="U582" s="103">
        <f t="shared" si="177"/>
        <v>33.95385461</v>
      </c>
      <c r="V582" s="134">
        <f t="shared" si="178"/>
        <v>38.68484051</v>
      </c>
      <c r="W582" s="134">
        <f t="shared" si="179"/>
        <v>87.77043969</v>
      </c>
      <c r="X582" s="135">
        <f>N580+L582-N582</f>
        <v>12.8</v>
      </c>
      <c r="Y582" s="91"/>
      <c r="Z582" s="92">
        <v>1.0</v>
      </c>
      <c r="AA582" s="92">
        <v>1.0</v>
      </c>
      <c r="AB582" s="92">
        <v>2.0</v>
      </c>
      <c r="AC582" s="93">
        <v>2.0</v>
      </c>
      <c r="AD582" s="88" t="s">
        <v>289</v>
      </c>
    </row>
    <row r="583" ht="15.75" customHeight="1">
      <c r="A583" s="4" t="s">
        <v>38</v>
      </c>
      <c r="B583" s="29">
        <v>45217.0</v>
      </c>
      <c r="C583" s="3">
        <v>0.625</v>
      </c>
      <c r="D583" s="74">
        <v>0.75</v>
      </c>
      <c r="E583" s="75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7"/>
      <c r="Q583" s="78"/>
      <c r="R583" s="79"/>
      <c r="S583" s="79"/>
      <c r="T583" s="103"/>
      <c r="U583" s="103"/>
      <c r="V583" s="103"/>
      <c r="W583" s="103" t="str">
        <f t="shared" si="179"/>
        <v/>
      </c>
      <c r="X583" s="80"/>
      <c r="Y583" s="81"/>
      <c r="Z583" s="82"/>
      <c r="AA583" s="82"/>
      <c r="AB583" s="82"/>
      <c r="AC583" s="83"/>
      <c r="AD583" s="187"/>
    </row>
    <row r="584" ht="15.75" customHeight="1">
      <c r="A584" s="8" t="s">
        <v>48</v>
      </c>
      <c r="B584" s="9">
        <v>45218.0</v>
      </c>
      <c r="C584" s="10">
        <v>0.375</v>
      </c>
      <c r="D584" s="84">
        <v>0.5</v>
      </c>
      <c r="E584" s="85">
        <v>34.8</v>
      </c>
      <c r="F584" s="86"/>
      <c r="G584" s="86">
        <v>29.8</v>
      </c>
      <c r="H584" s="86">
        <v>26.0</v>
      </c>
      <c r="I584" s="86"/>
      <c r="J584" s="86" t="s">
        <v>81</v>
      </c>
      <c r="K584" s="86"/>
      <c r="L584" s="86">
        <v>24.25</v>
      </c>
      <c r="M584" s="86"/>
      <c r="N584" s="86">
        <v>85.71</v>
      </c>
      <c r="O584" s="86"/>
      <c r="P584" s="87"/>
      <c r="Q584" s="102"/>
      <c r="R584" s="103" t="str">
        <f>F584</f>
        <v/>
      </c>
      <c r="S584" s="103"/>
      <c r="T584" s="134">
        <f t="shared" ref="T584:T586" si="180">IF(H584="","",6.1078*(10^(((7.5*H584)/(237.3+H584)))))</f>
        <v>33.61126698</v>
      </c>
      <c r="U584" s="103">
        <f t="shared" ref="U584:U586" si="181">IF(T584="","",T584-(0.8*(G584-H584)))</f>
        <v>30.57126698</v>
      </c>
      <c r="V584" s="134">
        <f t="shared" ref="V584:V586" si="182">IF(G584="","",6.1078*(10^(((7.5*G584)/(237.3+G584)))))</f>
        <v>41.94208964</v>
      </c>
      <c r="W584" s="134">
        <f t="shared" si="179"/>
        <v>72.88923191</v>
      </c>
      <c r="X584" s="135">
        <v>9.78</v>
      </c>
      <c r="Y584" s="91"/>
      <c r="Z584" s="92">
        <v>1.0</v>
      </c>
      <c r="AA584" s="92">
        <v>1.0</v>
      </c>
      <c r="AB584" s="92">
        <v>1.0</v>
      </c>
      <c r="AC584" s="93">
        <v>2.0</v>
      </c>
      <c r="AD584" s="166" t="s">
        <v>316</v>
      </c>
    </row>
    <row r="585" ht="15.75" customHeight="1">
      <c r="A585" s="4" t="s">
        <v>48</v>
      </c>
      <c r="B585" s="29">
        <v>45218.0</v>
      </c>
      <c r="C585" s="3">
        <v>0.625</v>
      </c>
      <c r="D585" s="74">
        <v>0.75</v>
      </c>
      <c r="E585" s="75">
        <v>35.2</v>
      </c>
      <c r="F585" s="76"/>
      <c r="G585" s="76">
        <v>35.0</v>
      </c>
      <c r="H585" s="76">
        <v>29.2</v>
      </c>
      <c r="I585" s="76"/>
      <c r="J585" s="76" t="s">
        <v>81</v>
      </c>
      <c r="K585" s="76"/>
      <c r="L585" s="76"/>
      <c r="M585" s="76"/>
      <c r="N585" s="76"/>
      <c r="O585" s="76"/>
      <c r="P585" s="77"/>
      <c r="Q585" s="78"/>
      <c r="R585" s="79"/>
      <c r="S585" s="79"/>
      <c r="T585" s="134">
        <f t="shared" si="180"/>
        <v>40.51803823</v>
      </c>
      <c r="U585" s="103">
        <f t="shared" si="181"/>
        <v>35.87803823</v>
      </c>
      <c r="V585" s="134">
        <f t="shared" si="182"/>
        <v>56.22055006</v>
      </c>
      <c r="W585" s="134">
        <f t="shared" si="179"/>
        <v>63.81659054</v>
      </c>
      <c r="X585" s="80"/>
      <c r="Y585" s="81"/>
      <c r="Z585" s="82">
        <v>1.0</v>
      </c>
      <c r="AA585" s="82">
        <v>1.0</v>
      </c>
      <c r="AB585" s="82">
        <v>2.0</v>
      </c>
      <c r="AC585" s="83">
        <v>2.0</v>
      </c>
      <c r="AD585" s="187" t="s">
        <v>512</v>
      </c>
    </row>
    <row r="586" ht="15.75" customHeight="1">
      <c r="A586" s="8" t="s">
        <v>53</v>
      </c>
      <c r="B586" s="9">
        <v>45219.0</v>
      </c>
      <c r="C586" s="10">
        <v>0.375</v>
      </c>
      <c r="D586" s="84">
        <v>0.5</v>
      </c>
      <c r="E586" s="85">
        <v>35.6</v>
      </c>
      <c r="F586" s="86"/>
      <c r="G586" s="86">
        <v>30.2</v>
      </c>
      <c r="H586" s="86">
        <v>27.6</v>
      </c>
      <c r="I586" s="86"/>
      <c r="J586" s="86" t="s">
        <v>81</v>
      </c>
      <c r="K586" s="86"/>
      <c r="L586" s="86">
        <v>0.0</v>
      </c>
      <c r="M586" s="86"/>
      <c r="N586" s="86">
        <v>82.38</v>
      </c>
      <c r="O586" s="86">
        <v>86.7</v>
      </c>
      <c r="P586" s="87"/>
      <c r="Q586" s="102"/>
      <c r="R586" s="103" t="str">
        <f>F586</f>
        <v/>
      </c>
      <c r="S586" s="103"/>
      <c r="T586" s="134">
        <f t="shared" si="180"/>
        <v>36.92425667</v>
      </c>
      <c r="U586" s="103">
        <f t="shared" si="181"/>
        <v>34.84425667</v>
      </c>
      <c r="V586" s="134">
        <f t="shared" si="182"/>
        <v>42.91546075</v>
      </c>
      <c r="W586" s="134">
        <f t="shared" si="179"/>
        <v>81.19278241</v>
      </c>
      <c r="X586" s="135">
        <f>N584+L586-N586</f>
        <v>3.33</v>
      </c>
      <c r="Y586" s="91"/>
      <c r="Z586" s="92">
        <v>1.0</v>
      </c>
      <c r="AA586" s="92">
        <v>1.0</v>
      </c>
      <c r="AB586" s="92">
        <v>1.0</v>
      </c>
      <c r="AC586" s="93">
        <v>2.0</v>
      </c>
      <c r="AD586" s="166" t="s">
        <v>337</v>
      </c>
    </row>
    <row r="587" ht="15.75" customHeight="1">
      <c r="A587" s="4" t="s">
        <v>53</v>
      </c>
      <c r="B587" s="29">
        <v>45219.0</v>
      </c>
      <c r="C587" s="3">
        <v>0.625</v>
      </c>
      <c r="D587" s="74">
        <v>0.75</v>
      </c>
      <c r="E587" s="75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7"/>
      <c r="Q587" s="78"/>
      <c r="R587" s="79"/>
      <c r="S587" s="79"/>
      <c r="T587" s="103"/>
      <c r="U587" s="103"/>
      <c r="V587" s="103"/>
      <c r="W587" s="103" t="str">
        <f t="shared" si="179"/>
        <v/>
      </c>
      <c r="X587" s="80"/>
      <c r="Y587" s="81"/>
      <c r="Z587" s="82"/>
      <c r="AA587" s="82"/>
      <c r="AB587" s="82"/>
      <c r="AC587" s="83"/>
      <c r="AD587" s="187"/>
    </row>
    <row r="588" ht="15.75" customHeight="1">
      <c r="A588" s="8" t="s">
        <v>58</v>
      </c>
      <c r="B588" s="9">
        <v>45220.0</v>
      </c>
      <c r="C588" s="10">
        <v>0.375</v>
      </c>
      <c r="D588" s="84">
        <v>0.5</v>
      </c>
      <c r="E588" s="85">
        <v>35.4</v>
      </c>
      <c r="F588" s="86"/>
      <c r="G588" s="86">
        <v>30.4</v>
      </c>
      <c r="H588" s="86">
        <v>27.2</v>
      </c>
      <c r="I588" s="86"/>
      <c r="J588" s="86" t="s">
        <v>81</v>
      </c>
      <c r="K588" s="86"/>
      <c r="L588" s="86">
        <v>0.0</v>
      </c>
      <c r="M588" s="86"/>
      <c r="N588" s="86">
        <v>83.5</v>
      </c>
      <c r="O588" s="86"/>
      <c r="P588" s="87"/>
      <c r="Q588" s="102"/>
      <c r="R588" s="103" t="str">
        <f>F588</f>
        <v/>
      </c>
      <c r="S588" s="103"/>
      <c r="T588" s="134">
        <f>IF(H588="","",6.1078*(10^(((7.5*H588)/(237.3+H588)))))</f>
        <v>36.07043238</v>
      </c>
      <c r="U588" s="103">
        <f>IF(T588="","",T588-(0.8*(G588-H588)))</f>
        <v>33.51043238</v>
      </c>
      <c r="V588" s="134">
        <f>IF(G588="","",6.1078*(10^(((7.5*G588)/(237.3+G588)))))</f>
        <v>43.4094688</v>
      </c>
      <c r="W588" s="134">
        <f t="shared" si="179"/>
        <v>77.19613556</v>
      </c>
      <c r="X588" s="135">
        <f>O586+L588-N588</f>
        <v>3.2</v>
      </c>
      <c r="Y588" s="91"/>
      <c r="Z588" s="92">
        <v>1.0</v>
      </c>
      <c r="AA588" s="92">
        <v>1.0</v>
      </c>
      <c r="AB588" s="92">
        <v>1.0</v>
      </c>
      <c r="AC588" s="93">
        <v>1.0</v>
      </c>
      <c r="AD588" s="166" t="s">
        <v>289</v>
      </c>
    </row>
    <row r="589" ht="15.75" customHeight="1">
      <c r="A589" s="4" t="s">
        <v>58</v>
      </c>
      <c r="B589" s="29">
        <v>45220.0</v>
      </c>
      <c r="C589" s="3">
        <v>0.625</v>
      </c>
      <c r="D589" s="74">
        <v>0.75</v>
      </c>
      <c r="E589" s="75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7"/>
      <c r="Q589" s="78"/>
      <c r="R589" s="79"/>
      <c r="S589" s="79"/>
      <c r="T589" s="103"/>
      <c r="U589" s="103"/>
      <c r="V589" s="103"/>
      <c r="W589" s="103" t="str">
        <f t="shared" si="179"/>
        <v/>
      </c>
      <c r="X589" s="80"/>
      <c r="Y589" s="81"/>
      <c r="Z589" s="82"/>
      <c r="AA589" s="82"/>
      <c r="AB589" s="82"/>
      <c r="AC589" s="83"/>
      <c r="AD589" s="187"/>
    </row>
    <row r="590" ht="15.75" customHeight="1">
      <c r="A590" s="8" t="s">
        <v>60</v>
      </c>
      <c r="B590" s="9">
        <v>45221.0</v>
      </c>
      <c r="C590" s="10">
        <v>0.375</v>
      </c>
      <c r="D590" s="84">
        <v>0.5</v>
      </c>
      <c r="E590" s="85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7"/>
      <c r="Q590" s="102"/>
      <c r="R590" s="103" t="str">
        <f>F590</f>
        <v/>
      </c>
      <c r="S590" s="103"/>
      <c r="T590" s="103"/>
      <c r="U590" s="103"/>
      <c r="V590" s="103"/>
      <c r="W590" s="103" t="str">
        <f t="shared" si="179"/>
        <v/>
      </c>
      <c r="X590" s="103"/>
      <c r="Y590" s="91"/>
      <c r="Z590" s="92"/>
      <c r="AA590" s="92"/>
      <c r="AB590" s="92"/>
      <c r="AC590" s="93"/>
      <c r="AD590" s="166"/>
    </row>
    <row r="591" ht="15.75" customHeight="1">
      <c r="A591" s="4" t="s">
        <v>60</v>
      </c>
      <c r="B591" s="29">
        <v>45221.0</v>
      </c>
      <c r="C591" s="3">
        <v>0.625</v>
      </c>
      <c r="D591" s="74">
        <v>0.75</v>
      </c>
      <c r="E591" s="75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7"/>
      <c r="Q591" s="78"/>
      <c r="R591" s="79"/>
      <c r="S591" s="79"/>
      <c r="T591" s="79"/>
      <c r="U591" s="103"/>
      <c r="V591" s="79"/>
      <c r="W591" s="79"/>
      <c r="X591" s="80"/>
      <c r="Y591" s="81"/>
      <c r="Z591" s="82"/>
      <c r="AA591" s="82"/>
      <c r="AB591" s="82"/>
      <c r="AC591" s="83"/>
      <c r="AD591" s="78"/>
    </row>
    <row r="592" ht="15.75" customHeight="1">
      <c r="A592" s="8" t="s">
        <v>64</v>
      </c>
      <c r="B592" s="9">
        <v>45222.0</v>
      </c>
      <c r="C592" s="10">
        <v>0.375</v>
      </c>
      <c r="D592" s="84">
        <v>0.5</v>
      </c>
      <c r="E592" s="85">
        <v>34.6</v>
      </c>
      <c r="F592" s="86"/>
      <c r="G592" s="86">
        <v>29.6</v>
      </c>
      <c r="H592" s="86">
        <v>29.0</v>
      </c>
      <c r="I592" s="86"/>
      <c r="J592" s="86" t="s">
        <v>81</v>
      </c>
      <c r="K592" s="86"/>
      <c r="L592" s="86">
        <v>0.0</v>
      </c>
      <c r="M592" s="86"/>
      <c r="N592" s="86">
        <v>73.5</v>
      </c>
      <c r="O592" s="86"/>
      <c r="P592" s="87"/>
      <c r="Q592" s="102"/>
      <c r="R592" s="103" t="str">
        <f>F592</f>
        <v/>
      </c>
      <c r="S592" s="103"/>
      <c r="T592" s="134">
        <f t="shared" ref="T592:T602" si="183">IF(H592="","",6.1078*(10^(((7.5*H592)/(237.3+H592)))))</f>
        <v>40.05279577</v>
      </c>
      <c r="U592" s="103">
        <f t="shared" ref="U592:U602" si="184">IF(T592="","",T592-(0.8*(G592-H592)))</f>
        <v>39.57279577</v>
      </c>
      <c r="V592" s="134">
        <f t="shared" ref="V592:V602" si="185">IF(G592="","",6.1078*(10^(((7.5*G592)/(237.3+G592)))))</f>
        <v>41.46264535</v>
      </c>
      <c r="W592" s="134">
        <f t="shared" ref="W592:W604" si="186">IF(V592="","",(U592/V592)*100)</f>
        <v>95.44204293</v>
      </c>
      <c r="X592" s="135">
        <f t="shared" ref="X592:X594" si="187">N590+L592-N592</f>
        <v>-73.5</v>
      </c>
      <c r="Y592" s="91"/>
      <c r="Z592" s="92"/>
      <c r="AA592" s="92"/>
      <c r="AB592" s="92"/>
      <c r="AC592" s="93"/>
      <c r="AD592" s="166"/>
    </row>
    <row r="593" ht="15.75" customHeight="1">
      <c r="A593" s="4" t="s">
        <v>64</v>
      </c>
      <c r="B593" s="29">
        <v>45222.0</v>
      </c>
      <c r="C593" s="3">
        <v>0.625</v>
      </c>
      <c r="D593" s="74">
        <v>0.75</v>
      </c>
      <c r="E593" s="75">
        <v>35.0</v>
      </c>
      <c r="F593" s="76"/>
      <c r="G593" s="76">
        <v>34.2</v>
      </c>
      <c r="H593" s="76">
        <v>29.8</v>
      </c>
      <c r="I593" s="76"/>
      <c r="J593" s="76" t="s">
        <v>81</v>
      </c>
      <c r="K593" s="76"/>
      <c r="L593" s="76"/>
      <c r="M593" s="76"/>
      <c r="N593" s="76"/>
      <c r="O593" s="76"/>
      <c r="P593" s="77"/>
      <c r="Q593" s="78"/>
      <c r="R593" s="79"/>
      <c r="S593" s="79"/>
      <c r="T593" s="134">
        <f t="shared" si="183"/>
        <v>41.94208964</v>
      </c>
      <c r="U593" s="103">
        <f t="shared" si="184"/>
        <v>38.42208964</v>
      </c>
      <c r="V593" s="134">
        <f t="shared" si="185"/>
        <v>53.78190594</v>
      </c>
      <c r="W593" s="134">
        <f t="shared" si="186"/>
        <v>71.44055043</v>
      </c>
      <c r="X593" s="135">
        <f t="shared" si="187"/>
        <v>0</v>
      </c>
      <c r="Y593" s="81"/>
      <c r="Z593" s="82">
        <v>1.0</v>
      </c>
      <c r="AA593" s="82">
        <v>1.0</v>
      </c>
      <c r="AB593" s="82">
        <v>2.0</v>
      </c>
      <c r="AC593" s="83">
        <v>2.0</v>
      </c>
      <c r="AD593" s="78" t="s">
        <v>436</v>
      </c>
    </row>
    <row r="594" ht="15.75" customHeight="1">
      <c r="A594" s="8" t="s">
        <v>68</v>
      </c>
      <c r="B594" s="9">
        <v>45223.0</v>
      </c>
      <c r="C594" s="10">
        <v>0.375</v>
      </c>
      <c r="D594" s="84">
        <v>0.5</v>
      </c>
      <c r="E594" s="85">
        <v>35.0</v>
      </c>
      <c r="F594" s="86"/>
      <c r="G594" s="86">
        <v>29.6</v>
      </c>
      <c r="H594" s="86">
        <v>27.0</v>
      </c>
      <c r="I594" s="86"/>
      <c r="J594" s="86" t="s">
        <v>81</v>
      </c>
      <c r="K594" s="86"/>
      <c r="L594" s="86">
        <v>0.0</v>
      </c>
      <c r="M594" s="86"/>
      <c r="N594" s="86">
        <v>68.7</v>
      </c>
      <c r="O594" s="86"/>
      <c r="P594" s="87"/>
      <c r="Q594" s="102"/>
      <c r="R594" s="103" t="str">
        <f>F594</f>
        <v/>
      </c>
      <c r="S594" s="103"/>
      <c r="T594" s="134">
        <f t="shared" si="183"/>
        <v>35.65000614</v>
      </c>
      <c r="U594" s="103">
        <f t="shared" si="184"/>
        <v>33.57000614</v>
      </c>
      <c r="V594" s="134">
        <f t="shared" si="185"/>
        <v>41.46264535</v>
      </c>
      <c r="W594" s="134">
        <f t="shared" si="186"/>
        <v>80.96445815</v>
      </c>
      <c r="X594" s="135">
        <f t="shared" si="187"/>
        <v>4.8</v>
      </c>
      <c r="Y594" s="91"/>
      <c r="Z594" s="92">
        <v>1.0</v>
      </c>
      <c r="AA594" s="92">
        <v>1.0</v>
      </c>
      <c r="AB594" s="92">
        <v>2.0</v>
      </c>
      <c r="AC594" s="93">
        <v>2.0</v>
      </c>
      <c r="AD594" s="166" t="s">
        <v>289</v>
      </c>
    </row>
    <row r="595" ht="15.75" customHeight="1">
      <c r="A595" s="4" t="s">
        <v>68</v>
      </c>
      <c r="B595" s="29">
        <v>45223.0</v>
      </c>
      <c r="C595" s="3">
        <v>0.625</v>
      </c>
      <c r="D595" s="74">
        <v>0.75</v>
      </c>
      <c r="E595" s="75">
        <v>34.8</v>
      </c>
      <c r="F595" s="76"/>
      <c r="G595" s="76">
        <v>33.4</v>
      </c>
      <c r="H595" s="76">
        <v>29.4</v>
      </c>
      <c r="I595" s="76"/>
      <c r="J595" s="76" t="s">
        <v>78</v>
      </c>
      <c r="K595" s="76"/>
      <c r="L595" s="76"/>
      <c r="M595" s="76"/>
      <c r="N595" s="76"/>
      <c r="O595" s="76"/>
      <c r="P595" s="77"/>
      <c r="Q595" s="78"/>
      <c r="R595" s="79"/>
      <c r="S595" s="79"/>
      <c r="T595" s="134">
        <f t="shared" si="183"/>
        <v>40.98797486</v>
      </c>
      <c r="U595" s="103">
        <f t="shared" si="184"/>
        <v>37.78797486</v>
      </c>
      <c r="V595" s="134">
        <f t="shared" si="185"/>
        <v>51.43555799</v>
      </c>
      <c r="W595" s="134">
        <f t="shared" si="186"/>
        <v>73.46663736</v>
      </c>
      <c r="X595" s="80"/>
      <c r="Y595" s="81"/>
      <c r="Z595" s="82">
        <v>1.0</v>
      </c>
      <c r="AA595" s="82">
        <v>1.0</v>
      </c>
      <c r="AB595" s="82">
        <v>3.0</v>
      </c>
      <c r="AC595" s="83">
        <v>2.0</v>
      </c>
      <c r="AD595" s="187" t="s">
        <v>316</v>
      </c>
    </row>
    <row r="596" ht="15.75" customHeight="1">
      <c r="A596" s="8" t="s">
        <v>38</v>
      </c>
      <c r="B596" s="9">
        <v>45224.0</v>
      </c>
      <c r="C596" s="10">
        <v>0.375</v>
      </c>
      <c r="D596" s="84">
        <v>0.5</v>
      </c>
      <c r="E596" s="85">
        <v>34.8</v>
      </c>
      <c r="F596" s="86"/>
      <c r="G596" s="86">
        <v>29.6</v>
      </c>
      <c r="H596" s="86">
        <v>27.2</v>
      </c>
      <c r="I596" s="86"/>
      <c r="J596" s="86" t="s">
        <v>81</v>
      </c>
      <c r="K596" s="86"/>
      <c r="L596" s="86">
        <v>0.0</v>
      </c>
      <c r="M596" s="86"/>
      <c r="N596" s="86">
        <v>61.7</v>
      </c>
      <c r="O596" s="86">
        <v>75.0</v>
      </c>
      <c r="P596" s="87"/>
      <c r="Q596" s="102"/>
      <c r="R596" s="103" t="str">
        <f>F596</f>
        <v/>
      </c>
      <c r="S596" s="103"/>
      <c r="T596" s="134">
        <f t="shared" si="183"/>
        <v>36.07043238</v>
      </c>
      <c r="U596" s="103">
        <f t="shared" si="184"/>
        <v>34.15043238</v>
      </c>
      <c r="V596" s="134">
        <f t="shared" si="185"/>
        <v>41.46264535</v>
      </c>
      <c r="W596" s="134">
        <f t="shared" si="186"/>
        <v>82.36433564</v>
      </c>
      <c r="X596" s="135">
        <f>N594+L596-N596</f>
        <v>7</v>
      </c>
      <c r="Y596" s="91"/>
      <c r="Z596" s="92">
        <v>1.0</v>
      </c>
      <c r="AA596" s="92">
        <v>1.0</v>
      </c>
      <c r="AB596" s="92">
        <v>2.0</v>
      </c>
      <c r="AC596" s="93">
        <v>1.0</v>
      </c>
      <c r="AD596" s="166" t="s">
        <v>289</v>
      </c>
    </row>
    <row r="597" ht="15.75" customHeight="1">
      <c r="A597" s="4" t="s">
        <v>38</v>
      </c>
      <c r="B597" s="29">
        <v>45224.0</v>
      </c>
      <c r="C597" s="3">
        <v>0.625</v>
      </c>
      <c r="D597" s="74">
        <v>0.75</v>
      </c>
      <c r="E597" s="75">
        <v>35.6</v>
      </c>
      <c r="F597" s="76"/>
      <c r="G597" s="76">
        <v>34.6</v>
      </c>
      <c r="H597" s="76">
        <v>30.0</v>
      </c>
      <c r="I597" s="76"/>
      <c r="J597" s="76" t="s">
        <v>81</v>
      </c>
      <c r="K597" s="76"/>
      <c r="L597" s="76"/>
      <c r="M597" s="76"/>
      <c r="N597" s="76"/>
      <c r="O597" s="76"/>
      <c r="P597" s="77"/>
      <c r="Q597" s="78"/>
      <c r="R597" s="79"/>
      <c r="S597" s="79"/>
      <c r="T597" s="134">
        <f t="shared" si="183"/>
        <v>42.42634795</v>
      </c>
      <c r="U597" s="103">
        <f t="shared" si="184"/>
        <v>38.74634795</v>
      </c>
      <c r="V597" s="134">
        <f t="shared" si="185"/>
        <v>54.98950443</v>
      </c>
      <c r="W597" s="134">
        <f t="shared" si="186"/>
        <v>70.4613514</v>
      </c>
      <c r="X597" s="134"/>
      <c r="Y597" s="81"/>
      <c r="Z597" s="82">
        <v>1.0</v>
      </c>
      <c r="AA597" s="82">
        <v>1.0</v>
      </c>
      <c r="AB597" s="82">
        <v>2.0</v>
      </c>
      <c r="AC597" s="83">
        <v>2.0</v>
      </c>
      <c r="AD597" s="78" t="s">
        <v>436</v>
      </c>
    </row>
    <row r="598" ht="15.75" customHeight="1">
      <c r="A598" s="8" t="s">
        <v>48</v>
      </c>
      <c r="B598" s="9">
        <v>45225.0</v>
      </c>
      <c r="C598" s="10">
        <v>0.375</v>
      </c>
      <c r="D598" s="84">
        <v>0.5</v>
      </c>
      <c r="E598" s="85">
        <v>35.6</v>
      </c>
      <c r="F598" s="86"/>
      <c r="G598" s="86">
        <v>30.0</v>
      </c>
      <c r="H598" s="86">
        <v>26.6</v>
      </c>
      <c r="I598" s="86"/>
      <c r="J598" s="86" t="s">
        <v>61</v>
      </c>
      <c r="K598" s="86"/>
      <c r="L598" s="86">
        <v>0.0</v>
      </c>
      <c r="M598" s="86"/>
      <c r="N598" s="86">
        <v>67.88</v>
      </c>
      <c r="O598" s="86"/>
      <c r="P598" s="87"/>
      <c r="Q598" s="102"/>
      <c r="R598" s="103" t="str">
        <f>F598</f>
        <v/>
      </c>
      <c r="S598" s="103"/>
      <c r="T598" s="134">
        <f t="shared" si="183"/>
        <v>34.82194116</v>
      </c>
      <c r="U598" s="103">
        <f t="shared" si="184"/>
        <v>32.10194116</v>
      </c>
      <c r="V598" s="134">
        <f t="shared" si="185"/>
        <v>42.42634795</v>
      </c>
      <c r="W598" s="134">
        <f t="shared" si="186"/>
        <v>75.66510604</v>
      </c>
      <c r="X598" s="135">
        <f>O596+L598-N598</f>
        <v>7.12</v>
      </c>
      <c r="Y598" s="91"/>
      <c r="Z598" s="92">
        <v>1.0</v>
      </c>
      <c r="AA598" s="92">
        <v>1.0</v>
      </c>
      <c r="AB598" s="92">
        <v>1.0</v>
      </c>
      <c r="AC598" s="93">
        <v>2.0</v>
      </c>
      <c r="AD598" s="166" t="s">
        <v>337</v>
      </c>
    </row>
    <row r="599" ht="15.75" customHeight="1">
      <c r="A599" s="4" t="s">
        <v>48</v>
      </c>
      <c r="B599" s="29">
        <v>45225.0</v>
      </c>
      <c r="C599" s="3">
        <v>0.625</v>
      </c>
      <c r="D599" s="74">
        <v>0.75</v>
      </c>
      <c r="E599" s="75">
        <v>34.8</v>
      </c>
      <c r="F599" s="76"/>
      <c r="G599" s="76">
        <v>32.8</v>
      </c>
      <c r="H599" s="76">
        <v>29.8</v>
      </c>
      <c r="I599" s="76"/>
      <c r="J599" s="76" t="s">
        <v>74</v>
      </c>
      <c r="K599" s="76"/>
      <c r="L599" s="76"/>
      <c r="M599" s="76"/>
      <c r="N599" s="76"/>
      <c r="O599" s="76"/>
      <c r="P599" s="77"/>
      <c r="Q599" s="78"/>
      <c r="R599" s="79"/>
      <c r="S599" s="79"/>
      <c r="T599" s="134">
        <f t="shared" si="183"/>
        <v>41.94208964</v>
      </c>
      <c r="U599" s="103">
        <f t="shared" si="184"/>
        <v>39.54208964</v>
      </c>
      <c r="V599" s="134">
        <f t="shared" si="185"/>
        <v>49.73459608</v>
      </c>
      <c r="W599" s="134">
        <f t="shared" si="186"/>
        <v>79.50620445</v>
      </c>
      <c r="X599" s="134"/>
      <c r="Y599" s="81"/>
      <c r="Z599" s="82">
        <v>1.0</v>
      </c>
      <c r="AA599" s="82">
        <v>1.0</v>
      </c>
      <c r="AB599" s="82">
        <v>2.0</v>
      </c>
      <c r="AC599" s="83">
        <v>2.0</v>
      </c>
      <c r="AD599" s="187" t="s">
        <v>436</v>
      </c>
    </row>
    <row r="600" ht="15.75" customHeight="1">
      <c r="A600" s="8" t="s">
        <v>53</v>
      </c>
      <c r="B600" s="9">
        <v>45226.0</v>
      </c>
      <c r="C600" s="10">
        <v>0.375</v>
      </c>
      <c r="D600" s="84">
        <v>0.5</v>
      </c>
      <c r="E600" s="85">
        <v>34.8</v>
      </c>
      <c r="G600" s="86">
        <v>30.4</v>
      </c>
      <c r="H600" s="86">
        <v>27.0</v>
      </c>
      <c r="I600" s="86"/>
      <c r="J600" s="86" t="s">
        <v>81</v>
      </c>
      <c r="K600" s="86"/>
      <c r="L600" s="86">
        <v>0.0</v>
      </c>
      <c r="M600" s="86"/>
      <c r="N600" s="86">
        <v>61.66</v>
      </c>
      <c r="O600" s="86"/>
      <c r="P600" s="87"/>
      <c r="Q600" s="102"/>
      <c r="R600" s="103" t="str">
        <f>F600</f>
        <v/>
      </c>
      <c r="S600" s="103"/>
      <c r="T600" s="134">
        <f t="shared" si="183"/>
        <v>35.65000614</v>
      </c>
      <c r="U600" s="103">
        <f t="shared" si="184"/>
        <v>32.93000614</v>
      </c>
      <c r="V600" s="134">
        <f t="shared" si="185"/>
        <v>43.4094688</v>
      </c>
      <c r="W600" s="134">
        <f t="shared" si="186"/>
        <v>75.85903963</v>
      </c>
      <c r="X600" s="135">
        <f>N598+L600-N600</f>
        <v>6.22</v>
      </c>
      <c r="Y600" s="91"/>
      <c r="Z600" s="92">
        <v>1.0</v>
      </c>
      <c r="AA600" s="92">
        <v>1.0</v>
      </c>
      <c r="AB600" s="92">
        <v>1.0</v>
      </c>
      <c r="AC600" s="93">
        <v>2.0</v>
      </c>
      <c r="AD600" s="166" t="s">
        <v>418</v>
      </c>
    </row>
    <row r="601" ht="15.75" customHeight="1">
      <c r="A601" s="4" t="s">
        <v>53</v>
      </c>
      <c r="B601" s="29">
        <v>45226.0</v>
      </c>
      <c r="C601" s="3">
        <v>0.625</v>
      </c>
      <c r="D601" s="74">
        <v>0.75</v>
      </c>
      <c r="E601" s="75">
        <v>34.8</v>
      </c>
      <c r="F601" s="76"/>
      <c r="G601" s="76">
        <v>32.6</v>
      </c>
      <c r="H601" s="76">
        <v>28.0</v>
      </c>
      <c r="I601" s="76"/>
      <c r="J601" s="76" t="s">
        <v>81</v>
      </c>
      <c r="K601" s="76"/>
      <c r="L601" s="76"/>
      <c r="M601" s="76"/>
      <c r="N601" s="76"/>
      <c r="O601" s="76"/>
      <c r="P601" s="77"/>
      <c r="Q601" s="78"/>
      <c r="R601" s="79"/>
      <c r="S601" s="79"/>
      <c r="T601" s="134">
        <f t="shared" si="183"/>
        <v>37.79562539</v>
      </c>
      <c r="U601" s="103">
        <f t="shared" si="184"/>
        <v>34.11562539</v>
      </c>
      <c r="V601" s="134">
        <f t="shared" si="185"/>
        <v>49.17856797</v>
      </c>
      <c r="W601" s="134">
        <f t="shared" si="186"/>
        <v>69.3709207</v>
      </c>
      <c r="X601" s="80"/>
      <c r="Y601" s="81"/>
      <c r="Z601" s="82">
        <v>1.0</v>
      </c>
      <c r="AA601" s="82">
        <v>1.0</v>
      </c>
      <c r="AB601" s="82">
        <v>2.0</v>
      </c>
      <c r="AC601" s="83">
        <v>2.0</v>
      </c>
      <c r="AD601" s="187" t="s">
        <v>489</v>
      </c>
    </row>
    <row r="602" ht="15.75" customHeight="1">
      <c r="A602" s="8" t="s">
        <v>58</v>
      </c>
      <c r="B602" s="9">
        <v>45227.0</v>
      </c>
      <c r="C602" s="10">
        <v>0.375</v>
      </c>
      <c r="D602" s="84">
        <v>0.5</v>
      </c>
      <c r="E602" s="85">
        <v>34.8</v>
      </c>
      <c r="F602" s="86"/>
      <c r="G602" s="86">
        <v>29.0</v>
      </c>
      <c r="H602" s="86">
        <v>26.6</v>
      </c>
      <c r="I602" s="86"/>
      <c r="J602" s="86" t="s">
        <v>81</v>
      </c>
      <c r="K602" s="86"/>
      <c r="L602" s="86">
        <v>0.0</v>
      </c>
      <c r="M602" s="86"/>
      <c r="N602" s="86">
        <v>57.88</v>
      </c>
      <c r="O602" s="86"/>
      <c r="P602" s="87"/>
      <c r="Q602" s="102"/>
      <c r="R602" s="103" t="str">
        <f>F602</f>
        <v/>
      </c>
      <c r="S602" s="103"/>
      <c r="T602" s="134">
        <f t="shared" si="183"/>
        <v>34.82194116</v>
      </c>
      <c r="U602" s="103">
        <f t="shared" si="184"/>
        <v>32.90194116</v>
      </c>
      <c r="V602" s="134">
        <f t="shared" si="185"/>
        <v>40.05279577</v>
      </c>
      <c r="W602" s="134">
        <f t="shared" si="186"/>
        <v>82.14642831</v>
      </c>
      <c r="X602" s="135">
        <f>N600+L602-N602</f>
        <v>3.78</v>
      </c>
      <c r="Y602" s="91"/>
      <c r="Z602" s="92">
        <v>1.0</v>
      </c>
      <c r="AA602" s="92">
        <v>1.0</v>
      </c>
      <c r="AB602" s="92">
        <v>1.0</v>
      </c>
      <c r="AC602" s="93">
        <v>2.0</v>
      </c>
      <c r="AD602" s="88" t="s">
        <v>433</v>
      </c>
    </row>
    <row r="603" ht="15.75" customHeight="1">
      <c r="A603" s="4" t="s">
        <v>58</v>
      </c>
      <c r="B603" s="29">
        <v>45227.0</v>
      </c>
      <c r="C603" s="3">
        <v>0.625</v>
      </c>
      <c r="D603" s="74">
        <v>0.75</v>
      </c>
      <c r="E603" s="75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7"/>
      <c r="Q603" s="78"/>
      <c r="R603" s="79"/>
      <c r="S603" s="79"/>
      <c r="T603" s="103"/>
      <c r="U603" s="103"/>
      <c r="V603" s="103"/>
      <c r="W603" s="103" t="str">
        <f t="shared" si="186"/>
        <v/>
      </c>
      <c r="X603" s="80"/>
      <c r="Y603" s="81"/>
      <c r="Z603" s="82"/>
      <c r="AA603" s="82"/>
      <c r="AB603" s="82"/>
      <c r="AC603" s="83"/>
      <c r="AD603" s="187"/>
    </row>
    <row r="604" ht="15.75" customHeight="1">
      <c r="A604" s="8" t="s">
        <v>60</v>
      </c>
      <c r="B604" s="9">
        <v>45228.0</v>
      </c>
      <c r="C604" s="10">
        <v>0.375</v>
      </c>
      <c r="D604" s="84">
        <v>0.5</v>
      </c>
      <c r="E604" s="85">
        <v>35.4</v>
      </c>
      <c r="F604" s="86"/>
      <c r="G604" s="86">
        <v>30.2</v>
      </c>
      <c r="H604" s="86">
        <v>26.4</v>
      </c>
      <c r="I604" s="86"/>
      <c r="J604" s="86" t="s">
        <v>81</v>
      </c>
      <c r="K604" s="86"/>
      <c r="L604" s="86">
        <v>0.0</v>
      </c>
      <c r="M604" s="86"/>
      <c r="N604" s="86">
        <v>49.52</v>
      </c>
      <c r="O604" s="86">
        <v>75.0</v>
      </c>
      <c r="P604" s="87"/>
      <c r="Q604" s="102"/>
      <c r="R604" s="103" t="str">
        <f>F604</f>
        <v/>
      </c>
      <c r="S604" s="103"/>
      <c r="T604" s="134">
        <f>IF(H604="","",6.1078*(10^(((7.5*H604)/(237.3+H604)))))</f>
        <v>34.41422945</v>
      </c>
      <c r="U604" s="103">
        <f>IF(T604="","",T604-(0.8*(G604-H604)))</f>
        <v>31.37422945</v>
      </c>
      <c r="V604" s="134">
        <f>IF(G604="","",6.1078*(10^(((7.5*G604)/(237.3+G604)))))</f>
        <v>42.91546075</v>
      </c>
      <c r="W604" s="134">
        <f t="shared" si="186"/>
        <v>73.10705489</v>
      </c>
      <c r="X604" s="135">
        <f>N602+L604-N604</f>
        <v>8.36</v>
      </c>
      <c r="Y604" s="91"/>
      <c r="Z604" s="92">
        <v>1.0</v>
      </c>
      <c r="AA604" s="92">
        <v>1.0</v>
      </c>
      <c r="AB604" s="92">
        <v>2.0</v>
      </c>
      <c r="AC604" s="93">
        <v>2.0</v>
      </c>
      <c r="AD604" s="166" t="s">
        <v>289</v>
      </c>
    </row>
    <row r="605" ht="15.75" customHeight="1">
      <c r="A605" s="4" t="s">
        <v>60</v>
      </c>
      <c r="B605" s="29">
        <v>45228.0</v>
      </c>
      <c r="C605" s="3">
        <v>0.625</v>
      </c>
      <c r="D605" s="74">
        <v>0.75</v>
      </c>
      <c r="E605" s="75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7"/>
      <c r="Q605" s="78"/>
      <c r="R605" s="79"/>
      <c r="S605" s="79"/>
      <c r="T605" s="79"/>
      <c r="U605" s="103"/>
      <c r="V605" s="79"/>
      <c r="W605" s="79"/>
      <c r="X605" s="80"/>
      <c r="Y605" s="81"/>
      <c r="Z605" s="82"/>
      <c r="AA605" s="82"/>
      <c r="AB605" s="82"/>
      <c r="AC605" s="83"/>
      <c r="AD605" s="78"/>
    </row>
    <row r="606" ht="15.75" customHeight="1">
      <c r="A606" s="8" t="s">
        <v>64</v>
      </c>
      <c r="B606" s="9">
        <v>45229.0</v>
      </c>
      <c r="C606" s="10">
        <v>0.375</v>
      </c>
      <c r="D606" s="84">
        <v>0.5</v>
      </c>
      <c r="E606" s="85">
        <v>34.0</v>
      </c>
      <c r="F606" s="86"/>
      <c r="G606" s="86">
        <v>30.0</v>
      </c>
      <c r="H606" s="86">
        <v>26.4</v>
      </c>
      <c r="I606" s="86"/>
      <c r="J606" s="86" t="s">
        <v>61</v>
      </c>
      <c r="K606" s="86"/>
      <c r="L606" s="86">
        <v>0.0</v>
      </c>
      <c r="M606" s="86"/>
      <c r="N606" s="86">
        <v>67.66</v>
      </c>
      <c r="O606" s="86"/>
      <c r="P606" s="87"/>
      <c r="Q606" s="102"/>
      <c r="R606" s="103" t="str">
        <f>F606</f>
        <v/>
      </c>
      <c r="S606" s="103"/>
      <c r="T606" s="134">
        <f t="shared" ref="T606:T612" si="188">IF(H606="","",6.1078*(10^(((7.5*H606)/(237.3+H606)))))</f>
        <v>34.41422945</v>
      </c>
      <c r="U606" s="103">
        <f t="shared" ref="U606:U612" si="189">IF(T606="","",T606-(0.8*(G606-H606)))</f>
        <v>31.53422945</v>
      </c>
      <c r="V606" s="134">
        <f t="shared" ref="V606:V612" si="190">IF(G606="","",6.1078*(10^(((7.5*G606)/(237.3+G606)))))</f>
        <v>42.42634795</v>
      </c>
      <c r="W606" s="134">
        <f t="shared" ref="W606:W632" si="191">IF(V606="","",(U606/V606)*100)</f>
        <v>74.32699484</v>
      </c>
      <c r="X606" s="135">
        <f>O604+L606-N606</f>
        <v>7.34</v>
      </c>
      <c r="Y606" s="91"/>
      <c r="Z606" s="92">
        <v>1.0</v>
      </c>
      <c r="AA606" s="92">
        <v>1.0</v>
      </c>
      <c r="AB606" s="92">
        <v>1.0</v>
      </c>
      <c r="AC606" s="93">
        <v>2.0</v>
      </c>
      <c r="AD606" s="166" t="s">
        <v>289</v>
      </c>
    </row>
    <row r="607" ht="15.75" customHeight="1">
      <c r="A607" s="4" t="s">
        <v>64</v>
      </c>
      <c r="B607" s="29">
        <v>45229.0</v>
      </c>
      <c r="C607" s="3">
        <v>0.625</v>
      </c>
      <c r="D607" s="74">
        <v>0.75</v>
      </c>
      <c r="E607" s="75">
        <v>35.6</v>
      </c>
      <c r="F607" s="76"/>
      <c r="G607" s="76">
        <v>33.2</v>
      </c>
      <c r="H607" s="76">
        <v>28.8</v>
      </c>
      <c r="I607" s="76"/>
      <c r="J607" s="76" t="s">
        <v>81</v>
      </c>
      <c r="K607" s="76"/>
      <c r="L607" s="76"/>
      <c r="M607" s="76"/>
      <c r="N607" s="76"/>
      <c r="O607" s="76"/>
      <c r="P607" s="77"/>
      <c r="Q607" s="78"/>
      <c r="R607" s="79"/>
      <c r="S607" s="79"/>
      <c r="T607" s="134">
        <f t="shared" si="188"/>
        <v>39.59220806</v>
      </c>
      <c r="U607" s="103">
        <f t="shared" si="189"/>
        <v>36.07220806</v>
      </c>
      <c r="V607" s="134">
        <f t="shared" si="190"/>
        <v>50.86304633</v>
      </c>
      <c r="W607" s="134">
        <f t="shared" si="191"/>
        <v>70.92026661</v>
      </c>
      <c r="X607" s="80"/>
      <c r="Y607" s="81"/>
      <c r="Z607" s="82">
        <v>1.0</v>
      </c>
      <c r="AA607" s="82">
        <v>1.0</v>
      </c>
      <c r="AB607" s="82">
        <v>2.0</v>
      </c>
      <c r="AC607" s="83">
        <v>2.0</v>
      </c>
      <c r="AD607" s="78" t="s">
        <v>433</v>
      </c>
    </row>
    <row r="608" ht="15.75" customHeight="1">
      <c r="A608" s="8" t="s">
        <v>68</v>
      </c>
      <c r="B608" s="9">
        <v>45230.0</v>
      </c>
      <c r="C608" s="10">
        <v>0.375</v>
      </c>
      <c r="D608" s="84">
        <v>0.5</v>
      </c>
      <c r="E608" s="85">
        <v>35.6</v>
      </c>
      <c r="F608" s="86"/>
      <c r="G608" s="86">
        <v>30.6</v>
      </c>
      <c r="H608" s="86">
        <v>27.8</v>
      </c>
      <c r="I608" s="86"/>
      <c r="J608" s="86" t="s">
        <v>81</v>
      </c>
      <c r="K608" s="86"/>
      <c r="L608" s="86">
        <v>5.25</v>
      </c>
      <c r="M608" s="86"/>
      <c r="N608" s="86">
        <v>67.24</v>
      </c>
      <c r="O608" s="86"/>
      <c r="P608" s="87"/>
      <c r="Q608" s="102"/>
      <c r="R608" s="103" t="str">
        <f>F608</f>
        <v/>
      </c>
      <c r="S608" s="103"/>
      <c r="T608" s="134">
        <f t="shared" si="188"/>
        <v>37.3577292</v>
      </c>
      <c r="U608" s="103">
        <f t="shared" si="189"/>
        <v>35.1177292</v>
      </c>
      <c r="V608" s="134">
        <f t="shared" si="190"/>
        <v>43.90841311</v>
      </c>
      <c r="W608" s="134">
        <f t="shared" si="191"/>
        <v>79.97949986</v>
      </c>
      <c r="X608" s="135">
        <f>N606+L608-N608</f>
        <v>5.67</v>
      </c>
      <c r="Y608" s="91"/>
      <c r="Z608" s="92">
        <v>1.0</v>
      </c>
      <c r="AA608" s="92">
        <v>1.0</v>
      </c>
      <c r="AB608" s="92">
        <v>3.0</v>
      </c>
      <c r="AC608" s="93">
        <v>2.0</v>
      </c>
      <c r="AD608" s="166" t="s">
        <v>337</v>
      </c>
    </row>
    <row r="609" ht="15.75" customHeight="1">
      <c r="A609" s="4" t="s">
        <v>68</v>
      </c>
      <c r="B609" s="29">
        <v>45230.0</v>
      </c>
      <c r="C609" s="3">
        <v>0.625</v>
      </c>
      <c r="D609" s="74">
        <v>0.75</v>
      </c>
      <c r="E609" s="75">
        <v>36.4</v>
      </c>
      <c r="F609" s="76"/>
      <c r="G609" s="76">
        <v>35.6</v>
      </c>
      <c r="H609" s="76">
        <v>30.4</v>
      </c>
      <c r="I609" s="76"/>
      <c r="J609" s="76" t="s">
        <v>74</v>
      </c>
      <c r="K609" s="76"/>
      <c r="L609" s="76"/>
      <c r="M609" s="76"/>
      <c r="N609" s="76"/>
      <c r="O609" s="76"/>
      <c r="P609" s="77"/>
      <c r="Q609" s="78"/>
      <c r="R609" s="79"/>
      <c r="S609" s="79"/>
      <c r="T609" s="134">
        <f t="shared" si="188"/>
        <v>43.4094688</v>
      </c>
      <c r="U609" s="103">
        <f t="shared" si="189"/>
        <v>39.2494688</v>
      </c>
      <c r="V609" s="134">
        <f t="shared" si="190"/>
        <v>58.11191225</v>
      </c>
      <c r="W609" s="134">
        <f t="shared" si="191"/>
        <v>67.54117577</v>
      </c>
      <c r="X609" s="80"/>
      <c r="Y609" s="81"/>
      <c r="Z609" s="82">
        <v>1.0</v>
      </c>
      <c r="AA609" s="82">
        <v>1.0</v>
      </c>
      <c r="AB609" s="82">
        <v>1.0</v>
      </c>
      <c r="AC609" s="83">
        <v>2.0</v>
      </c>
      <c r="AD609" s="187"/>
    </row>
    <row r="610" ht="15.75" customHeight="1">
      <c r="A610" s="8" t="s">
        <v>38</v>
      </c>
      <c r="B610" s="9">
        <v>45231.0</v>
      </c>
      <c r="C610" s="10">
        <v>0.375</v>
      </c>
      <c r="D610" s="84">
        <v>0.5</v>
      </c>
      <c r="E610" s="85">
        <v>36.6</v>
      </c>
      <c r="F610" s="86"/>
      <c r="G610" s="86">
        <v>30.4</v>
      </c>
      <c r="H610" s="86">
        <v>27.0</v>
      </c>
      <c r="I610" s="86"/>
      <c r="J610" s="86" t="s">
        <v>81</v>
      </c>
      <c r="K610" s="86"/>
      <c r="L610" s="86">
        <v>0.0</v>
      </c>
      <c r="M610" s="86"/>
      <c r="N610" s="86">
        <v>60.4</v>
      </c>
      <c r="O610" s="86"/>
      <c r="P610" s="87"/>
      <c r="Q610" s="102"/>
      <c r="R610" s="103" t="str">
        <f>F610</f>
        <v/>
      </c>
      <c r="S610" s="103"/>
      <c r="T610" s="134">
        <f t="shared" si="188"/>
        <v>35.65000614</v>
      </c>
      <c r="U610" s="103">
        <f t="shared" si="189"/>
        <v>32.93000614</v>
      </c>
      <c r="V610" s="134">
        <f t="shared" si="190"/>
        <v>43.4094688</v>
      </c>
      <c r="W610" s="134">
        <f t="shared" si="191"/>
        <v>75.85903963</v>
      </c>
      <c r="X610" s="135">
        <f>N608+L610-N610</f>
        <v>6.84</v>
      </c>
      <c r="Y610" s="91"/>
      <c r="Z610" s="92">
        <v>1.0</v>
      </c>
      <c r="AA610" s="92">
        <v>1.0</v>
      </c>
      <c r="AB610" s="92">
        <v>3.0</v>
      </c>
      <c r="AC610" s="93">
        <v>2.0</v>
      </c>
      <c r="AD610" s="166" t="s">
        <v>433</v>
      </c>
    </row>
    <row r="611" ht="15.75" customHeight="1">
      <c r="A611" s="4" t="s">
        <v>38</v>
      </c>
      <c r="B611" s="29">
        <v>45231.0</v>
      </c>
      <c r="C611" s="3">
        <v>0.625</v>
      </c>
      <c r="D611" s="74">
        <v>0.75</v>
      </c>
      <c r="E611" s="75">
        <v>34.8</v>
      </c>
      <c r="F611" s="76"/>
      <c r="G611" s="76">
        <v>33.8</v>
      </c>
      <c r="H611" s="76">
        <v>29.0</v>
      </c>
      <c r="I611" s="76"/>
      <c r="J611" s="76" t="s">
        <v>74</v>
      </c>
      <c r="K611" s="76"/>
      <c r="L611" s="76"/>
      <c r="M611" s="76"/>
      <c r="N611" s="76"/>
      <c r="O611" s="76"/>
      <c r="P611" s="77"/>
      <c r="Q611" s="78"/>
      <c r="R611" s="79"/>
      <c r="S611" s="79"/>
      <c r="T611" s="134">
        <f t="shared" si="188"/>
        <v>40.05279577</v>
      </c>
      <c r="U611" s="103">
        <f t="shared" si="189"/>
        <v>36.21279577</v>
      </c>
      <c r="V611" s="134">
        <f t="shared" si="190"/>
        <v>52.59738033</v>
      </c>
      <c r="W611" s="134">
        <f t="shared" si="191"/>
        <v>68.84904827</v>
      </c>
      <c r="X611" s="80"/>
      <c r="Y611" s="81"/>
      <c r="Z611" s="82">
        <v>1.0</v>
      </c>
      <c r="AA611" s="82">
        <v>1.0</v>
      </c>
      <c r="AB611" s="82">
        <v>3.0</v>
      </c>
      <c r="AC611" s="83">
        <v>2.0</v>
      </c>
      <c r="AD611" s="187"/>
    </row>
    <row r="612" ht="15.75" customHeight="1">
      <c r="A612" s="8" t="s">
        <v>48</v>
      </c>
      <c r="B612" s="9">
        <v>45232.0</v>
      </c>
      <c r="C612" s="10">
        <v>0.375</v>
      </c>
      <c r="D612" s="84">
        <v>0.5</v>
      </c>
      <c r="E612" s="85">
        <v>35.2</v>
      </c>
      <c r="F612" s="86"/>
      <c r="G612" s="86">
        <v>31.0</v>
      </c>
      <c r="H612" s="86">
        <v>27.4</v>
      </c>
      <c r="I612" s="86"/>
      <c r="J612" s="86" t="s">
        <v>81</v>
      </c>
      <c r="K612" s="86"/>
      <c r="L612" s="86">
        <v>0.0</v>
      </c>
      <c r="M612" s="86"/>
      <c r="N612" s="86">
        <v>55.66</v>
      </c>
      <c r="O612" s="86"/>
      <c r="P612" s="87"/>
      <c r="Q612" s="102"/>
      <c r="R612" s="103" t="str">
        <f>F612</f>
        <v/>
      </c>
      <c r="S612" s="103"/>
      <c r="T612" s="134">
        <f t="shared" si="188"/>
        <v>36.49517019</v>
      </c>
      <c r="U612" s="103">
        <f t="shared" si="189"/>
        <v>33.61517019</v>
      </c>
      <c r="V612" s="134">
        <f t="shared" si="190"/>
        <v>44.9212759</v>
      </c>
      <c r="W612" s="134">
        <f t="shared" si="191"/>
        <v>74.83128987</v>
      </c>
      <c r="X612" s="135">
        <f>N610+L612-N612</f>
        <v>4.74</v>
      </c>
      <c r="Y612" s="91"/>
      <c r="Z612" s="92"/>
      <c r="AA612" s="92"/>
      <c r="AB612" s="92"/>
      <c r="AC612" s="93"/>
      <c r="AD612" s="88"/>
    </row>
    <row r="613" ht="15.75" customHeight="1">
      <c r="A613" s="4" t="s">
        <v>48</v>
      </c>
      <c r="B613" s="29">
        <v>45232.0</v>
      </c>
      <c r="C613" s="3">
        <v>0.625</v>
      </c>
      <c r="D613" s="74">
        <v>0.75</v>
      </c>
      <c r="E613" s="75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7"/>
      <c r="Q613" s="78"/>
      <c r="R613" s="79"/>
      <c r="S613" s="79"/>
      <c r="T613" s="103"/>
      <c r="U613" s="103"/>
      <c r="V613" s="103"/>
      <c r="W613" s="103" t="str">
        <f t="shared" si="191"/>
        <v/>
      </c>
      <c r="X613" s="80"/>
      <c r="Y613" s="81"/>
      <c r="Z613" s="82"/>
      <c r="AA613" s="82"/>
      <c r="AB613" s="82"/>
      <c r="AC613" s="83"/>
      <c r="AD613" s="78"/>
    </row>
    <row r="614" ht="15.75" customHeight="1">
      <c r="A614" s="8" t="s">
        <v>53</v>
      </c>
      <c r="B614" s="9">
        <v>45233.0</v>
      </c>
      <c r="C614" s="10">
        <v>0.375</v>
      </c>
      <c r="D614" s="84">
        <v>0.5</v>
      </c>
      <c r="E614" s="85">
        <v>35.6</v>
      </c>
      <c r="F614" s="86"/>
      <c r="G614" s="86">
        <v>31.0</v>
      </c>
      <c r="H614" s="86">
        <v>27.0</v>
      </c>
      <c r="I614" s="86"/>
      <c r="J614" s="86" t="s">
        <v>81</v>
      </c>
      <c r="K614" s="86"/>
      <c r="L614" s="86">
        <v>0.0</v>
      </c>
      <c r="M614" s="86"/>
      <c r="N614" s="86">
        <v>47.54</v>
      </c>
      <c r="O614" s="86"/>
      <c r="P614" s="87"/>
      <c r="Q614" s="102"/>
      <c r="R614" s="103" t="str">
        <f>F614</f>
        <v/>
      </c>
      <c r="S614" s="103"/>
      <c r="T614" s="134">
        <f>IF(H614="","",6.1078*(10^(((7.5*H614)/(237.3+H614)))))</f>
        <v>35.65000614</v>
      </c>
      <c r="U614" s="103">
        <f>IF(T614="","",T614-(0.8*(G614-H614)))</f>
        <v>32.45000614</v>
      </c>
      <c r="V614" s="134">
        <f>IF(G614="","",6.1078*(10^(((7.5*G614)/(237.3+G614)))))</f>
        <v>44.9212759</v>
      </c>
      <c r="W614" s="134">
        <f t="shared" si="191"/>
        <v>72.2374988</v>
      </c>
      <c r="X614" s="135">
        <f>N612+L614-N614</f>
        <v>8.12</v>
      </c>
      <c r="Y614" s="91"/>
      <c r="Z614" s="92">
        <v>1.0</v>
      </c>
      <c r="AA614" s="92">
        <v>1.0</v>
      </c>
      <c r="AB614" s="92">
        <v>1.0</v>
      </c>
      <c r="AC614" s="93">
        <v>2.0</v>
      </c>
      <c r="AD614" s="88" t="s">
        <v>337</v>
      </c>
    </row>
    <row r="615" ht="15.75" customHeight="1">
      <c r="A615" s="4" t="s">
        <v>53</v>
      </c>
      <c r="B615" s="29">
        <v>45233.0</v>
      </c>
      <c r="C615" s="3">
        <v>0.625</v>
      </c>
      <c r="D615" s="74">
        <v>0.75</v>
      </c>
      <c r="E615" s="75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7"/>
      <c r="Q615" s="78"/>
      <c r="R615" s="79"/>
      <c r="S615" s="79"/>
      <c r="T615" s="103"/>
      <c r="U615" s="103"/>
      <c r="V615" s="103"/>
      <c r="W615" s="103" t="str">
        <f t="shared" si="191"/>
        <v/>
      </c>
      <c r="X615" s="80"/>
      <c r="Y615" s="81"/>
      <c r="Z615" s="82"/>
      <c r="AA615" s="82"/>
      <c r="AB615" s="82"/>
      <c r="AC615" s="83"/>
      <c r="AD615" s="78"/>
    </row>
    <row r="616" ht="15.75" customHeight="1">
      <c r="A616" s="8" t="s">
        <v>58</v>
      </c>
      <c r="B616" s="9">
        <v>45234.0</v>
      </c>
      <c r="C616" s="10">
        <v>0.375</v>
      </c>
      <c r="D616" s="84">
        <v>0.5</v>
      </c>
      <c r="E616" s="85">
        <v>36.2</v>
      </c>
      <c r="F616" s="86"/>
      <c r="G616" s="86">
        <v>30.0</v>
      </c>
      <c r="H616" s="86">
        <v>27.2</v>
      </c>
      <c r="I616" s="86"/>
      <c r="J616" s="86" t="s">
        <v>81</v>
      </c>
      <c r="K616" s="86"/>
      <c r="L616" s="86">
        <v>40.5</v>
      </c>
      <c r="M616" s="86"/>
      <c r="N616" s="86">
        <v>73.3</v>
      </c>
      <c r="O616" s="86"/>
      <c r="P616" s="87"/>
      <c r="Q616" s="102"/>
      <c r="R616" s="103" t="str">
        <f>F616</f>
        <v/>
      </c>
      <c r="S616" s="103"/>
      <c r="T616" s="134">
        <f>IF(H616="","",6.1078*(10^(((7.5*H616)/(237.3+H616)))))</f>
        <v>36.07043238</v>
      </c>
      <c r="U616" s="103">
        <f>IF(T616="","",T616-(0.8*(G616-H616)))</f>
        <v>33.83043238</v>
      </c>
      <c r="V616" s="134">
        <f>IF(G616="","",6.1078*(10^(((7.5*G616)/(237.3+G616)))))</f>
        <v>42.42634795</v>
      </c>
      <c r="W616" s="134">
        <f t="shared" si="191"/>
        <v>79.73920457</v>
      </c>
      <c r="X616" s="135">
        <f>N614+L616-N616</f>
        <v>14.74</v>
      </c>
      <c r="Y616" s="91"/>
      <c r="Z616" s="92">
        <v>1.0</v>
      </c>
      <c r="AA616" s="92">
        <v>1.0</v>
      </c>
      <c r="AB616" s="92">
        <v>1.0</v>
      </c>
      <c r="AC616" s="93">
        <v>2.0</v>
      </c>
      <c r="AD616" s="88" t="s">
        <v>418</v>
      </c>
    </row>
    <row r="617" ht="15.75" customHeight="1">
      <c r="A617" s="4" t="s">
        <v>58</v>
      </c>
      <c r="B617" s="29">
        <v>45234.0</v>
      </c>
      <c r="C617" s="3">
        <v>0.625</v>
      </c>
      <c r="D617" s="74">
        <v>0.75</v>
      </c>
      <c r="E617" s="75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7"/>
      <c r="Q617" s="78"/>
      <c r="R617" s="79"/>
      <c r="S617" s="79"/>
      <c r="T617" s="103"/>
      <c r="U617" s="103"/>
      <c r="V617" s="103"/>
      <c r="W617" s="103" t="str">
        <f t="shared" si="191"/>
        <v/>
      </c>
      <c r="X617" s="80"/>
      <c r="Y617" s="81"/>
      <c r="Z617" s="82"/>
      <c r="AA617" s="82"/>
      <c r="AB617" s="82"/>
      <c r="AC617" s="83"/>
      <c r="AD617" s="78"/>
    </row>
    <row r="618" ht="15.75" customHeight="1">
      <c r="A618" s="8" t="s">
        <v>60</v>
      </c>
      <c r="B618" s="9">
        <v>45235.0</v>
      </c>
      <c r="C618" s="10">
        <v>0.375</v>
      </c>
      <c r="D618" s="84">
        <v>0.5</v>
      </c>
      <c r="E618" s="85">
        <v>35.4</v>
      </c>
      <c r="F618" s="86"/>
      <c r="G618" s="86">
        <v>29.8</v>
      </c>
      <c r="H618" s="86">
        <v>27.0</v>
      </c>
      <c r="I618" s="86"/>
      <c r="J618" s="86" t="s">
        <v>81</v>
      </c>
      <c r="K618" s="86"/>
      <c r="L618" s="86">
        <v>3.0</v>
      </c>
      <c r="M618" s="86"/>
      <c r="N618" s="86">
        <v>73.78</v>
      </c>
      <c r="O618" s="86"/>
      <c r="P618" s="87"/>
      <c r="Q618" s="102"/>
      <c r="R618" s="103" t="str">
        <f>F618</f>
        <v/>
      </c>
      <c r="S618" s="103"/>
      <c r="T618" s="134">
        <f>IF(H618="","",6.1078*(10^(((7.5*H618)/(237.3+H618)))))</f>
        <v>35.65000614</v>
      </c>
      <c r="U618" s="103">
        <f>IF(T618="","",T618-(0.8*(G618-H618)))</f>
        <v>33.41000614</v>
      </c>
      <c r="V618" s="134">
        <f>IF(G618="","",6.1078*(10^(((7.5*G618)/(237.3+G618)))))</f>
        <v>41.94208964</v>
      </c>
      <c r="W618" s="134">
        <f t="shared" si="191"/>
        <v>79.65746683</v>
      </c>
      <c r="X618" s="135">
        <f>N616+L618-N618</f>
        <v>2.52</v>
      </c>
      <c r="Y618" s="91"/>
      <c r="Z618" s="92">
        <v>1.0</v>
      </c>
      <c r="AA618" s="92">
        <v>1.0</v>
      </c>
      <c r="AB618" s="92">
        <v>2.0</v>
      </c>
      <c r="AC618" s="93">
        <v>2.0</v>
      </c>
      <c r="AD618" s="88" t="s">
        <v>433</v>
      </c>
    </row>
    <row r="619" ht="15.75" customHeight="1">
      <c r="A619" s="4" t="s">
        <v>60</v>
      </c>
      <c r="B619" s="29">
        <v>45235.0</v>
      </c>
      <c r="C619" s="3">
        <v>0.625</v>
      </c>
      <c r="D619" s="74">
        <v>0.75</v>
      </c>
      <c r="E619" s="75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7"/>
      <c r="Q619" s="78"/>
      <c r="R619" s="79"/>
      <c r="S619" s="79"/>
      <c r="T619" s="103"/>
      <c r="U619" s="103"/>
      <c r="V619" s="103"/>
      <c r="W619" s="103" t="str">
        <f t="shared" si="191"/>
        <v/>
      </c>
      <c r="X619" s="80"/>
      <c r="Y619" s="81"/>
      <c r="Z619" s="82"/>
      <c r="AA619" s="82"/>
      <c r="AB619" s="82"/>
      <c r="AC619" s="83"/>
      <c r="AD619" s="78"/>
    </row>
    <row r="620" ht="15.75" customHeight="1">
      <c r="A620" s="8" t="s">
        <v>64</v>
      </c>
      <c r="B620" s="9">
        <v>45236.0</v>
      </c>
      <c r="C620" s="10">
        <v>0.375</v>
      </c>
      <c r="D620" s="84">
        <v>0.5</v>
      </c>
      <c r="E620" s="85">
        <v>34.0</v>
      </c>
      <c r="F620" s="86"/>
      <c r="G620" s="86">
        <v>29.8</v>
      </c>
      <c r="H620" s="86">
        <v>27.0</v>
      </c>
      <c r="I620" s="86"/>
      <c r="J620" s="86" t="s">
        <v>81</v>
      </c>
      <c r="K620" s="86"/>
      <c r="L620" s="86">
        <v>4.5</v>
      </c>
      <c r="M620" s="86"/>
      <c r="N620" s="302">
        <v>71.92</v>
      </c>
      <c r="O620" s="86"/>
      <c r="P620" s="87"/>
      <c r="Q620" s="102"/>
      <c r="R620" s="103" t="str">
        <f>F620</f>
        <v/>
      </c>
      <c r="S620" s="103"/>
      <c r="T620" s="134">
        <f t="shared" ref="T620:T630" si="192">IF(H620="","",6.1078*(10^(((7.5*H620)/(237.3+H620)))))</f>
        <v>35.65000614</v>
      </c>
      <c r="U620" s="103">
        <f t="shared" ref="U620:U630" si="193">IF(T620="","",T620-(0.8*(G620-H620)))</f>
        <v>33.41000614</v>
      </c>
      <c r="V620" s="134">
        <f t="shared" ref="V620:V630" si="194">IF(G620="","",6.1078*(10^(((7.5*G620)/(237.3+G620)))))</f>
        <v>41.94208964</v>
      </c>
      <c r="W620" s="134">
        <f t="shared" si="191"/>
        <v>79.65746683</v>
      </c>
      <c r="X620" s="135">
        <f>N618+L620-N620</f>
        <v>6.36</v>
      </c>
      <c r="Y620" s="91"/>
      <c r="Z620" s="92">
        <v>1.0</v>
      </c>
      <c r="AA620" s="92">
        <v>1.0</v>
      </c>
      <c r="AB620" s="92">
        <v>2.0</v>
      </c>
      <c r="AC620" s="93">
        <v>2.0</v>
      </c>
      <c r="AD620" s="88" t="s">
        <v>530</v>
      </c>
    </row>
    <row r="621" ht="15.75" customHeight="1">
      <c r="A621" s="4" t="s">
        <v>64</v>
      </c>
      <c r="B621" s="29">
        <v>45236.0</v>
      </c>
      <c r="C621" s="3">
        <v>0.625</v>
      </c>
      <c r="D621" s="74">
        <v>0.75</v>
      </c>
      <c r="E621" s="75">
        <v>35.2</v>
      </c>
      <c r="F621" s="76"/>
      <c r="G621" s="76">
        <v>34.4</v>
      </c>
      <c r="H621" s="76">
        <v>30.0</v>
      </c>
      <c r="I621" s="76"/>
      <c r="J621" s="76" t="s">
        <v>79</v>
      </c>
      <c r="K621" s="76"/>
      <c r="L621" s="76"/>
      <c r="M621" s="76"/>
      <c r="N621" s="76"/>
      <c r="O621" s="76"/>
      <c r="P621" s="77"/>
      <c r="Q621" s="78"/>
      <c r="R621" s="79"/>
      <c r="S621" s="79"/>
      <c r="T621" s="134">
        <f t="shared" si="192"/>
        <v>42.42634795</v>
      </c>
      <c r="U621" s="103">
        <f t="shared" si="193"/>
        <v>38.90634795</v>
      </c>
      <c r="V621" s="134">
        <f t="shared" si="194"/>
        <v>54.3827978</v>
      </c>
      <c r="W621" s="134">
        <f t="shared" si="191"/>
        <v>71.54164465</v>
      </c>
      <c r="X621" s="80"/>
      <c r="Y621" s="81"/>
      <c r="Z621" s="82">
        <v>1.0</v>
      </c>
      <c r="AA621" s="82">
        <v>1.0</v>
      </c>
      <c r="AB621" s="82">
        <v>2.0</v>
      </c>
      <c r="AC621" s="83">
        <v>2.0</v>
      </c>
      <c r="AD621" s="78" t="s">
        <v>531</v>
      </c>
    </row>
    <row r="622" ht="15.75" customHeight="1">
      <c r="A622" s="8" t="s">
        <v>68</v>
      </c>
      <c r="B622" s="9">
        <v>45237.0</v>
      </c>
      <c r="C622" s="10">
        <v>0.375</v>
      </c>
      <c r="D622" s="84">
        <v>0.5</v>
      </c>
      <c r="E622" s="85">
        <v>35.6</v>
      </c>
      <c r="F622" s="86"/>
      <c r="G622" s="86">
        <v>29.0</v>
      </c>
      <c r="H622" s="86">
        <v>26.4</v>
      </c>
      <c r="I622" s="86"/>
      <c r="J622" s="86" t="s">
        <v>81</v>
      </c>
      <c r="K622" s="86"/>
      <c r="L622" s="86">
        <v>0.0</v>
      </c>
      <c r="M622" s="86"/>
      <c r="N622" s="86">
        <v>66.44</v>
      </c>
      <c r="O622" s="86"/>
      <c r="P622" s="87"/>
      <c r="Q622" s="102"/>
      <c r="R622" s="103" t="str">
        <f>F622</f>
        <v/>
      </c>
      <c r="S622" s="103"/>
      <c r="T622" s="134">
        <f t="shared" si="192"/>
        <v>34.41422945</v>
      </c>
      <c r="U622" s="103">
        <f t="shared" si="193"/>
        <v>32.33422945</v>
      </c>
      <c r="V622" s="134">
        <f t="shared" si="194"/>
        <v>40.05279577</v>
      </c>
      <c r="W622" s="134">
        <f t="shared" si="191"/>
        <v>80.72901985</v>
      </c>
      <c r="X622" s="135">
        <f>N620+L622-N622</f>
        <v>5.48</v>
      </c>
      <c r="Y622" s="91"/>
      <c r="Z622" s="92">
        <v>1.0</v>
      </c>
      <c r="AA622" s="92">
        <v>1.0</v>
      </c>
      <c r="AB622" s="92">
        <v>1.0</v>
      </c>
      <c r="AC622" s="93">
        <v>2.0</v>
      </c>
      <c r="AD622" s="88" t="s">
        <v>533</v>
      </c>
    </row>
    <row r="623" ht="15.75" customHeight="1">
      <c r="A623" s="4" t="s">
        <v>68</v>
      </c>
      <c r="B623" s="29">
        <v>45237.0</v>
      </c>
      <c r="C623" s="3">
        <v>0.625</v>
      </c>
      <c r="D623" s="74">
        <v>0.75</v>
      </c>
      <c r="E623" s="75">
        <v>34.4</v>
      </c>
      <c r="F623" s="76"/>
      <c r="G623" s="76">
        <v>33.4</v>
      </c>
      <c r="H623" s="76">
        <v>30.0</v>
      </c>
      <c r="I623" s="76"/>
      <c r="J623" s="76" t="s">
        <v>78</v>
      </c>
      <c r="K623" s="76"/>
      <c r="L623" s="76"/>
      <c r="M623" s="76"/>
      <c r="N623" s="76"/>
      <c r="O623" s="76"/>
      <c r="P623" s="77"/>
      <c r="Q623" s="78"/>
      <c r="R623" s="79"/>
      <c r="S623" s="79"/>
      <c r="T623" s="134">
        <f t="shared" si="192"/>
        <v>42.42634795</v>
      </c>
      <c r="U623" s="103">
        <f t="shared" si="193"/>
        <v>39.70634795</v>
      </c>
      <c r="V623" s="134">
        <f t="shared" si="194"/>
        <v>51.43555799</v>
      </c>
      <c r="W623" s="134">
        <f t="shared" si="191"/>
        <v>77.19630057</v>
      </c>
      <c r="X623" s="80"/>
      <c r="Y623" s="81"/>
      <c r="Z623" s="82">
        <v>1.0</v>
      </c>
      <c r="AA623" s="82">
        <v>1.0</v>
      </c>
      <c r="AB623" s="82">
        <v>2.0</v>
      </c>
      <c r="AC623" s="83">
        <v>2.0</v>
      </c>
      <c r="AD623" s="78"/>
    </row>
    <row r="624" ht="15.75" customHeight="1">
      <c r="A624" s="8" t="s">
        <v>38</v>
      </c>
      <c r="B624" s="9">
        <v>45238.0</v>
      </c>
      <c r="C624" s="10">
        <v>0.375</v>
      </c>
      <c r="D624" s="84">
        <v>0.5</v>
      </c>
      <c r="E624" s="85">
        <v>34.4</v>
      </c>
      <c r="F624" s="86"/>
      <c r="G624" s="86">
        <v>29.8</v>
      </c>
      <c r="H624" s="86">
        <v>27.2</v>
      </c>
      <c r="I624" s="86"/>
      <c r="J624" s="86" t="s">
        <v>81</v>
      </c>
      <c r="K624" s="86"/>
      <c r="L624" s="86">
        <v>0.0</v>
      </c>
      <c r="M624" s="86"/>
      <c r="N624" s="86">
        <v>60.74</v>
      </c>
      <c r="O624" s="86"/>
      <c r="P624" s="87"/>
      <c r="Q624" s="102"/>
      <c r="R624" s="103" t="str">
        <f>F624</f>
        <v/>
      </c>
      <c r="S624" s="103"/>
      <c r="T624" s="134">
        <f t="shared" si="192"/>
        <v>36.07043238</v>
      </c>
      <c r="U624" s="103">
        <f t="shared" si="193"/>
        <v>33.99043238</v>
      </c>
      <c r="V624" s="134">
        <f t="shared" si="194"/>
        <v>41.94208964</v>
      </c>
      <c r="W624" s="134">
        <f t="shared" si="191"/>
        <v>81.04134217</v>
      </c>
      <c r="X624" s="135">
        <f>N622+L624-N624</f>
        <v>5.7</v>
      </c>
      <c r="Y624" s="91"/>
      <c r="Z624" s="92">
        <v>1.0</v>
      </c>
      <c r="AA624" s="92">
        <v>1.0</v>
      </c>
      <c r="AB624" s="92">
        <v>1.0</v>
      </c>
      <c r="AC624" s="93">
        <v>2.0</v>
      </c>
      <c r="AD624" s="88" t="s">
        <v>534</v>
      </c>
    </row>
    <row r="625" ht="15.75" customHeight="1">
      <c r="A625" s="4" t="s">
        <v>38</v>
      </c>
      <c r="B625" s="29">
        <v>45238.0</v>
      </c>
      <c r="C625" s="3">
        <v>0.625</v>
      </c>
      <c r="D625" s="74">
        <v>0.75</v>
      </c>
      <c r="E625" s="75">
        <v>35.0</v>
      </c>
      <c r="F625" s="76"/>
      <c r="G625" s="76">
        <v>34.6</v>
      </c>
      <c r="H625" s="76">
        <v>29.2</v>
      </c>
      <c r="I625" s="76"/>
      <c r="J625" s="76" t="s">
        <v>81</v>
      </c>
      <c r="K625" s="76"/>
      <c r="L625" s="76"/>
      <c r="M625" s="76"/>
      <c r="N625" s="76"/>
      <c r="O625" s="76"/>
      <c r="P625" s="77"/>
      <c r="Q625" s="78"/>
      <c r="R625" s="79"/>
      <c r="S625" s="79"/>
      <c r="T625" s="134">
        <f t="shared" si="192"/>
        <v>40.51803823</v>
      </c>
      <c r="U625" s="103">
        <f t="shared" si="193"/>
        <v>36.19803823</v>
      </c>
      <c r="V625" s="134">
        <f t="shared" si="194"/>
        <v>54.98950443</v>
      </c>
      <c r="W625" s="134">
        <f t="shared" si="191"/>
        <v>65.82717667</v>
      </c>
      <c r="X625" s="80"/>
      <c r="Y625" s="81"/>
      <c r="Z625" s="82">
        <v>1.0</v>
      </c>
      <c r="AA625" s="82">
        <v>1.0</v>
      </c>
      <c r="AB625" s="82">
        <v>1.0</v>
      </c>
      <c r="AC625" s="83">
        <v>2.0</v>
      </c>
      <c r="AD625" s="78"/>
    </row>
    <row r="626" ht="15.75" customHeight="1">
      <c r="A626" s="8" t="s">
        <v>48</v>
      </c>
      <c r="B626" s="9">
        <v>45239.0</v>
      </c>
      <c r="C626" s="10">
        <v>0.375</v>
      </c>
      <c r="D626" s="84">
        <v>0.5</v>
      </c>
      <c r="E626" s="85">
        <v>36.4</v>
      </c>
      <c r="F626" s="86"/>
      <c r="G626" s="86">
        <v>30.0</v>
      </c>
      <c r="H626" s="86">
        <v>27.2</v>
      </c>
      <c r="I626" s="86"/>
      <c r="J626" s="86" t="s">
        <v>81</v>
      </c>
      <c r="K626" s="86"/>
      <c r="L626" s="86">
        <v>0.0</v>
      </c>
      <c r="M626" s="86"/>
      <c r="N626" s="86">
        <v>55.26</v>
      </c>
      <c r="O626" s="86"/>
      <c r="P626" s="87"/>
      <c r="Q626" s="102"/>
      <c r="R626" s="103" t="str">
        <f>F626</f>
        <v/>
      </c>
      <c r="S626" s="103"/>
      <c r="T626" s="134">
        <f t="shared" si="192"/>
        <v>36.07043238</v>
      </c>
      <c r="U626" s="103">
        <f t="shared" si="193"/>
        <v>33.83043238</v>
      </c>
      <c r="V626" s="134">
        <f t="shared" si="194"/>
        <v>42.42634795</v>
      </c>
      <c r="W626" s="134">
        <f t="shared" si="191"/>
        <v>79.73920457</v>
      </c>
      <c r="X626" s="135">
        <f>N624+L626-N626</f>
        <v>5.48</v>
      </c>
      <c r="Y626" s="91"/>
      <c r="Z626" s="92">
        <v>1.0</v>
      </c>
      <c r="AA626" s="92">
        <v>1.0</v>
      </c>
      <c r="AB626" s="92">
        <v>1.0</v>
      </c>
      <c r="AC626" s="93">
        <v>1.0</v>
      </c>
      <c r="AD626" s="88" t="s">
        <v>535</v>
      </c>
    </row>
    <row r="627" ht="15.75" customHeight="1">
      <c r="A627" s="4" t="s">
        <v>48</v>
      </c>
      <c r="B627" s="29">
        <v>44874.0</v>
      </c>
      <c r="C627" s="3">
        <v>0.625</v>
      </c>
      <c r="D627" s="74">
        <v>0.75</v>
      </c>
      <c r="E627" s="75">
        <v>34.6</v>
      </c>
      <c r="F627" s="76"/>
      <c r="G627" s="76">
        <v>33.0</v>
      </c>
      <c r="H627" s="76">
        <v>29.2</v>
      </c>
      <c r="I627" s="76"/>
      <c r="J627" s="76" t="s">
        <v>74</v>
      </c>
      <c r="K627" s="76"/>
      <c r="L627" s="76"/>
      <c r="M627" s="76"/>
      <c r="N627" s="76"/>
      <c r="O627" s="76"/>
      <c r="P627" s="77"/>
      <c r="Q627" s="78"/>
      <c r="R627" s="79"/>
      <c r="S627" s="79"/>
      <c r="T627" s="134">
        <f t="shared" si="192"/>
        <v>40.51803823</v>
      </c>
      <c r="U627" s="103">
        <f t="shared" si="193"/>
        <v>37.47803823</v>
      </c>
      <c r="V627" s="134">
        <f t="shared" si="194"/>
        <v>50.29607399</v>
      </c>
      <c r="W627" s="134">
        <f t="shared" si="191"/>
        <v>74.51483835</v>
      </c>
      <c r="X627" s="80"/>
      <c r="Y627" s="81"/>
      <c r="Z627" s="82">
        <v>1.0</v>
      </c>
      <c r="AA627" s="82">
        <v>1.0</v>
      </c>
      <c r="AB627" s="82">
        <v>1.0</v>
      </c>
      <c r="AC627" s="83">
        <v>2.0</v>
      </c>
      <c r="AD627" s="78" t="s">
        <v>537</v>
      </c>
    </row>
    <row r="628" ht="15.75" customHeight="1">
      <c r="A628" s="8" t="s">
        <v>53</v>
      </c>
      <c r="B628" s="9">
        <v>44875.0</v>
      </c>
      <c r="C628" s="10">
        <v>0.375</v>
      </c>
      <c r="D628" s="84">
        <v>0.5</v>
      </c>
      <c r="E628" s="85">
        <v>34.6</v>
      </c>
      <c r="F628" s="86"/>
      <c r="G628" s="86">
        <v>29.8</v>
      </c>
      <c r="H628" s="86">
        <v>27.2</v>
      </c>
      <c r="I628" s="86"/>
      <c r="J628" s="86" t="s">
        <v>81</v>
      </c>
      <c r="K628" s="86"/>
      <c r="L628" s="86">
        <v>0.25</v>
      </c>
      <c r="M628" s="86"/>
      <c r="N628" s="86">
        <v>50.42</v>
      </c>
      <c r="O628" s="86"/>
      <c r="P628" s="87"/>
      <c r="Q628" s="102"/>
      <c r="R628" s="103" t="str">
        <f>F628</f>
        <v/>
      </c>
      <c r="S628" s="103"/>
      <c r="T628" s="134">
        <f t="shared" si="192"/>
        <v>36.07043238</v>
      </c>
      <c r="U628" s="103">
        <f t="shared" si="193"/>
        <v>33.99043238</v>
      </c>
      <c r="V628" s="134">
        <f t="shared" si="194"/>
        <v>41.94208964</v>
      </c>
      <c r="W628" s="134">
        <f t="shared" si="191"/>
        <v>81.04134217</v>
      </c>
      <c r="X628" s="135">
        <f>N626+L628-N628</f>
        <v>5.09</v>
      </c>
      <c r="Y628" s="91"/>
      <c r="Z628" s="92">
        <v>1.0</v>
      </c>
      <c r="AA628" s="92">
        <v>1.0</v>
      </c>
      <c r="AB628" s="92">
        <v>1.0</v>
      </c>
      <c r="AC628" s="93">
        <v>2.0</v>
      </c>
      <c r="AD628" s="88" t="s">
        <v>539</v>
      </c>
    </row>
    <row r="629" ht="15.75" customHeight="1">
      <c r="A629" s="4" t="s">
        <v>53</v>
      </c>
      <c r="B629" s="29">
        <v>44875.0</v>
      </c>
      <c r="C629" s="3">
        <v>0.625</v>
      </c>
      <c r="D629" s="74">
        <v>0.75</v>
      </c>
      <c r="E629" s="75">
        <v>34.0</v>
      </c>
      <c r="F629" s="76"/>
      <c r="G629" s="76">
        <v>32.8</v>
      </c>
      <c r="H629" s="76">
        <v>29.6</v>
      </c>
      <c r="I629" s="76"/>
      <c r="J629" s="76" t="s">
        <v>65</v>
      </c>
      <c r="K629" s="76"/>
      <c r="L629" s="76"/>
      <c r="M629" s="76"/>
      <c r="N629" s="76"/>
      <c r="O629" s="76"/>
      <c r="P629" s="77"/>
      <c r="Q629" s="78"/>
      <c r="R629" s="79"/>
      <c r="S629" s="79"/>
      <c r="T629" s="134">
        <f t="shared" si="192"/>
        <v>41.46264535</v>
      </c>
      <c r="U629" s="103">
        <f t="shared" si="193"/>
        <v>38.90264535</v>
      </c>
      <c r="V629" s="134">
        <f t="shared" si="194"/>
        <v>49.73459608</v>
      </c>
      <c r="W629" s="134">
        <f t="shared" si="191"/>
        <v>78.2204912</v>
      </c>
      <c r="X629" s="80"/>
      <c r="Y629" s="81"/>
      <c r="Z629" s="82">
        <v>1.0</v>
      </c>
      <c r="AA629" s="82">
        <v>1.0</v>
      </c>
      <c r="AB629" s="82">
        <v>2.0</v>
      </c>
      <c r="AC629" s="83">
        <v>2.0</v>
      </c>
      <c r="AD629" s="78" t="s">
        <v>539</v>
      </c>
    </row>
    <row r="630" ht="15.75" customHeight="1">
      <c r="A630" s="8" t="s">
        <v>58</v>
      </c>
      <c r="B630" s="9">
        <v>44876.0</v>
      </c>
      <c r="C630" s="10">
        <v>0.375</v>
      </c>
      <c r="D630" s="84">
        <v>0.5</v>
      </c>
      <c r="E630" s="85">
        <v>34.2</v>
      </c>
      <c r="F630" s="86"/>
      <c r="G630" s="86">
        <v>29.8</v>
      </c>
      <c r="H630" s="86">
        <v>27.0</v>
      </c>
      <c r="I630" s="86"/>
      <c r="J630" s="86" t="s">
        <v>61</v>
      </c>
      <c r="K630" s="86"/>
      <c r="L630" s="86">
        <v>5.75</v>
      </c>
      <c r="M630" s="86"/>
      <c r="N630" s="86">
        <v>51.38</v>
      </c>
      <c r="O630" s="86"/>
      <c r="P630" s="87"/>
      <c r="Q630" s="102"/>
      <c r="R630" s="103" t="str">
        <f>F630</f>
        <v/>
      </c>
      <c r="S630" s="103"/>
      <c r="T630" s="134">
        <f t="shared" si="192"/>
        <v>35.65000614</v>
      </c>
      <c r="U630" s="103">
        <f t="shared" si="193"/>
        <v>33.41000614</v>
      </c>
      <c r="V630" s="134">
        <f t="shared" si="194"/>
        <v>41.94208964</v>
      </c>
      <c r="W630" s="134">
        <f t="shared" si="191"/>
        <v>79.65746683</v>
      </c>
      <c r="X630" s="135">
        <f>N628+L630-N630</f>
        <v>4.79</v>
      </c>
      <c r="Y630" s="91"/>
      <c r="Z630" s="92">
        <v>1.0</v>
      </c>
      <c r="AA630" s="92">
        <v>1.0</v>
      </c>
      <c r="AB630" s="92">
        <v>1.0</v>
      </c>
      <c r="AC630" s="93">
        <v>2.0</v>
      </c>
      <c r="AD630" s="88" t="s">
        <v>440</v>
      </c>
    </row>
    <row r="631" ht="15.75" customHeight="1">
      <c r="A631" s="4" t="s">
        <v>58</v>
      </c>
      <c r="B631" s="29">
        <v>44876.0</v>
      </c>
      <c r="C631" s="3">
        <v>0.625</v>
      </c>
      <c r="D631" s="74">
        <v>0.75</v>
      </c>
      <c r="E631" s="75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7"/>
      <c r="Q631" s="78"/>
      <c r="R631" s="79"/>
      <c r="S631" s="79"/>
      <c r="T631" s="103"/>
      <c r="U631" s="103"/>
      <c r="V631" s="103"/>
      <c r="W631" s="103" t="str">
        <f t="shared" si="191"/>
        <v/>
      </c>
      <c r="X631" s="80"/>
      <c r="Y631" s="81"/>
      <c r="Z631" s="82"/>
      <c r="AA631" s="82"/>
      <c r="AB631" s="82"/>
      <c r="AC631" s="83"/>
      <c r="AD631" s="78"/>
    </row>
    <row r="632" ht="15.75" customHeight="1">
      <c r="A632" s="8" t="s">
        <v>60</v>
      </c>
      <c r="B632" s="9">
        <v>44877.0</v>
      </c>
      <c r="C632" s="10">
        <v>0.375</v>
      </c>
      <c r="D632" s="84">
        <v>0.5</v>
      </c>
      <c r="E632" s="85">
        <v>34.0</v>
      </c>
      <c r="F632" s="86"/>
      <c r="G632" s="86">
        <v>29.6</v>
      </c>
      <c r="H632" s="86">
        <v>27.8</v>
      </c>
      <c r="I632" s="86"/>
      <c r="J632" s="86" t="s">
        <v>81</v>
      </c>
      <c r="K632" s="86"/>
      <c r="L632" s="86">
        <v>0.0</v>
      </c>
      <c r="M632" s="86"/>
      <c r="N632" s="86">
        <v>46.1</v>
      </c>
      <c r="O632" s="86"/>
      <c r="P632" s="87"/>
      <c r="Q632" s="102"/>
      <c r="R632" s="103" t="str">
        <f>F632</f>
        <v/>
      </c>
      <c r="S632" s="103"/>
      <c r="T632" s="134">
        <f>IF(H632="","",6.1078*(10^(((7.5*H632)/(237.3+H632)))))</f>
        <v>37.3577292</v>
      </c>
      <c r="U632" s="103">
        <f>IF(T632="","",T632-(0.8*(G632-H632)))</f>
        <v>35.9177292</v>
      </c>
      <c r="V632" s="134">
        <f>IF(G632="","",6.1078*(10^(((7.5*G632)/(237.3+G632)))))</f>
        <v>41.46264535</v>
      </c>
      <c r="W632" s="134">
        <f t="shared" si="191"/>
        <v>86.62671882</v>
      </c>
      <c r="X632" s="135">
        <f>N630+L632-N632</f>
        <v>5.28</v>
      </c>
      <c r="Y632" s="91"/>
      <c r="Z632" s="92">
        <v>1.0</v>
      </c>
      <c r="AA632" s="92">
        <v>1.0</v>
      </c>
      <c r="AB632" s="92">
        <v>2.0</v>
      </c>
      <c r="AC632" s="93">
        <v>2.0</v>
      </c>
      <c r="AD632" s="88"/>
    </row>
    <row r="633" ht="15.75" customHeight="1">
      <c r="A633" s="4" t="s">
        <v>60</v>
      </c>
      <c r="B633" s="29">
        <v>44877.0</v>
      </c>
      <c r="C633" s="3">
        <v>0.625</v>
      </c>
      <c r="D633" s="74">
        <v>0.75</v>
      </c>
      <c r="E633" s="75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7"/>
      <c r="Q633" s="78"/>
      <c r="R633" s="79"/>
      <c r="S633" s="79"/>
      <c r="T633" s="79"/>
      <c r="U633" s="103"/>
      <c r="V633" s="79"/>
      <c r="W633" s="79"/>
      <c r="X633" s="80"/>
      <c r="Y633" s="81"/>
      <c r="Z633" s="82"/>
      <c r="AA633" s="82"/>
      <c r="AB633" s="82"/>
      <c r="AC633" s="83"/>
      <c r="AD633" s="78"/>
    </row>
    <row r="634" ht="15.75" customHeight="1">
      <c r="A634" s="8" t="s">
        <v>64</v>
      </c>
      <c r="B634" s="9">
        <v>44878.0</v>
      </c>
      <c r="C634" s="10">
        <v>0.375</v>
      </c>
      <c r="D634" s="84">
        <v>0.5</v>
      </c>
      <c r="E634" s="85">
        <v>34.4</v>
      </c>
      <c r="F634" s="86"/>
      <c r="G634" s="86">
        <v>30.8</v>
      </c>
      <c r="H634" s="86">
        <v>28.0</v>
      </c>
      <c r="I634" s="86"/>
      <c r="J634" s="86" t="s">
        <v>81</v>
      </c>
      <c r="K634" s="86"/>
      <c r="L634" s="86">
        <v>0.0</v>
      </c>
      <c r="M634" s="86"/>
      <c r="N634" s="86">
        <v>40.36</v>
      </c>
      <c r="O634" s="86"/>
      <c r="P634" s="87"/>
      <c r="Q634" s="102"/>
      <c r="R634" s="103" t="str">
        <f>F634</f>
        <v/>
      </c>
      <c r="S634" s="103"/>
      <c r="T634" s="134">
        <f t="shared" ref="T634:T638" si="195">IF(H634="","",6.1078*(10^(((7.5*H634)/(237.3+H634)))))</f>
        <v>37.79562539</v>
      </c>
      <c r="U634" s="103">
        <f t="shared" ref="U634:U638" si="196">IF(T634="","",T634-(0.8*(G634-H634)))</f>
        <v>35.55562539</v>
      </c>
      <c r="V634" s="134">
        <f t="shared" ref="V634:V638" si="197">IF(G634="","",6.1078*(10^(((7.5*G634)/(237.3+G634)))))</f>
        <v>44.41233496</v>
      </c>
      <c r="W634" s="134">
        <f t="shared" ref="W634:W660" si="198">IF(V634="","",(U634/V634)*100)</f>
        <v>80.05799611</v>
      </c>
      <c r="X634" s="135">
        <f>N632+L634-N634</f>
        <v>5.74</v>
      </c>
      <c r="Y634" s="91"/>
      <c r="Z634" s="92">
        <v>1.0</v>
      </c>
      <c r="AA634" s="92">
        <v>1.0</v>
      </c>
      <c r="AB634" s="92">
        <v>2.0</v>
      </c>
      <c r="AC634" s="93">
        <v>2.0</v>
      </c>
      <c r="AD634" s="88" t="s">
        <v>542</v>
      </c>
    </row>
    <row r="635" ht="15.75" customHeight="1">
      <c r="A635" s="4" t="s">
        <v>64</v>
      </c>
      <c r="B635" s="29">
        <v>44878.0</v>
      </c>
      <c r="C635" s="3">
        <v>0.625</v>
      </c>
      <c r="D635" s="74">
        <v>0.75</v>
      </c>
      <c r="E635" s="75">
        <v>34.8</v>
      </c>
      <c r="F635" s="76"/>
      <c r="G635" s="76">
        <v>33.8</v>
      </c>
      <c r="H635" s="76">
        <v>29.0</v>
      </c>
      <c r="I635" s="76"/>
      <c r="J635" s="76" t="s">
        <v>74</v>
      </c>
      <c r="K635" s="76"/>
      <c r="L635" s="76"/>
      <c r="M635" s="76"/>
      <c r="N635" s="76"/>
      <c r="O635" s="76"/>
      <c r="P635" s="77"/>
      <c r="Q635" s="78"/>
      <c r="R635" s="79"/>
      <c r="S635" s="79"/>
      <c r="T635" s="134">
        <f t="shared" si="195"/>
        <v>40.05279577</v>
      </c>
      <c r="U635" s="103">
        <f t="shared" si="196"/>
        <v>36.21279577</v>
      </c>
      <c r="V635" s="134">
        <f t="shared" si="197"/>
        <v>52.59738033</v>
      </c>
      <c r="W635" s="134">
        <f t="shared" si="198"/>
        <v>68.84904827</v>
      </c>
      <c r="X635" s="80"/>
      <c r="Y635" s="81"/>
      <c r="Z635" s="92">
        <v>1.0</v>
      </c>
      <c r="AA635" s="92">
        <v>1.0</v>
      </c>
      <c r="AB635" s="92">
        <v>2.0</v>
      </c>
      <c r="AC635" s="93">
        <v>2.0</v>
      </c>
      <c r="AD635" s="88" t="s">
        <v>539</v>
      </c>
    </row>
    <row r="636" ht="15.75" customHeight="1">
      <c r="A636" s="8" t="s">
        <v>68</v>
      </c>
      <c r="B636" s="9">
        <v>44879.0</v>
      </c>
      <c r="C636" s="10">
        <v>0.375</v>
      </c>
      <c r="D636" s="84">
        <v>0.5</v>
      </c>
      <c r="E636" s="85">
        <v>35.0</v>
      </c>
      <c r="F636" s="86"/>
      <c r="G636" s="86">
        <v>29.4</v>
      </c>
      <c r="H636" s="86">
        <v>26.8</v>
      </c>
      <c r="I636" s="86"/>
      <c r="J636" s="86" t="s">
        <v>61</v>
      </c>
      <c r="K636" s="86"/>
      <c r="L636" s="86">
        <v>0.0</v>
      </c>
      <c r="M636" s="86"/>
      <c r="N636" s="86">
        <v>34.78</v>
      </c>
      <c r="O636" s="86"/>
      <c r="P636" s="87"/>
      <c r="Q636" s="102"/>
      <c r="R636" s="103" t="str">
        <f>F636</f>
        <v/>
      </c>
      <c r="S636" s="103"/>
      <c r="T636" s="134">
        <f t="shared" si="195"/>
        <v>35.23385461</v>
      </c>
      <c r="U636" s="103">
        <f t="shared" si="196"/>
        <v>33.15385461</v>
      </c>
      <c r="V636" s="134">
        <f t="shared" si="197"/>
        <v>40.98797486</v>
      </c>
      <c r="W636" s="134">
        <f t="shared" si="198"/>
        <v>80.88678379</v>
      </c>
      <c r="X636" s="135">
        <f>N634+L636-N636</f>
        <v>5.58</v>
      </c>
      <c r="Y636" s="91"/>
      <c r="Z636" s="92">
        <v>1.0</v>
      </c>
      <c r="AA636" s="92">
        <v>1.0</v>
      </c>
      <c r="AB636" s="92">
        <v>2.0</v>
      </c>
      <c r="AC636" s="93">
        <v>2.0</v>
      </c>
      <c r="AD636" s="88" t="s">
        <v>544</v>
      </c>
    </row>
    <row r="637" ht="15.75" customHeight="1">
      <c r="A637" s="4" t="s">
        <v>68</v>
      </c>
      <c r="B637" s="29">
        <v>44879.0</v>
      </c>
      <c r="C637" s="3">
        <v>0.625</v>
      </c>
      <c r="D637" s="74">
        <v>0.75</v>
      </c>
      <c r="E637" s="75">
        <v>35.0</v>
      </c>
      <c r="F637" s="76"/>
      <c r="G637" s="76">
        <v>34.0</v>
      </c>
      <c r="H637" s="76">
        <v>29.2</v>
      </c>
      <c r="I637" s="76"/>
      <c r="J637" s="76" t="s">
        <v>65</v>
      </c>
      <c r="K637" s="76"/>
      <c r="L637" s="76"/>
      <c r="M637" s="76"/>
      <c r="N637" s="76"/>
      <c r="O637" s="76"/>
      <c r="P637" s="77"/>
      <c r="Q637" s="78"/>
      <c r="R637" s="79"/>
      <c r="S637" s="79"/>
      <c r="T637" s="134">
        <f t="shared" si="195"/>
        <v>40.51803823</v>
      </c>
      <c r="U637" s="103">
        <f t="shared" si="196"/>
        <v>36.67803823</v>
      </c>
      <c r="V637" s="134">
        <f t="shared" si="197"/>
        <v>53.18678224</v>
      </c>
      <c r="W637" s="134">
        <f t="shared" si="198"/>
        <v>68.96081449</v>
      </c>
      <c r="X637" s="80"/>
      <c r="Y637" s="81"/>
      <c r="Z637" s="82">
        <v>1.0</v>
      </c>
      <c r="AA637" s="82">
        <v>1.0</v>
      </c>
      <c r="AB637" s="82">
        <v>3.0</v>
      </c>
      <c r="AC637" s="83">
        <v>2.0</v>
      </c>
      <c r="AD637" s="78" t="s">
        <v>546</v>
      </c>
    </row>
    <row r="638" ht="15.75" customHeight="1">
      <c r="A638" s="8" t="s">
        <v>38</v>
      </c>
      <c r="B638" s="9">
        <v>44880.0</v>
      </c>
      <c r="C638" s="10">
        <v>0.375</v>
      </c>
      <c r="D638" s="84">
        <v>0.5</v>
      </c>
      <c r="E638" s="85">
        <v>35.0</v>
      </c>
      <c r="F638" s="86"/>
      <c r="G638" s="86">
        <v>30.8</v>
      </c>
      <c r="H638" s="86">
        <v>27.2</v>
      </c>
      <c r="I638" s="86"/>
      <c r="J638" s="86" t="s">
        <v>81</v>
      </c>
      <c r="K638" s="86"/>
      <c r="L638" s="86">
        <v>0.0</v>
      </c>
      <c r="M638" s="86"/>
      <c r="N638" s="86">
        <v>28.0</v>
      </c>
      <c r="O638" s="86">
        <v>70.8</v>
      </c>
      <c r="P638" s="87"/>
      <c r="Q638" s="102"/>
      <c r="R638" s="103" t="str">
        <f>F638</f>
        <v/>
      </c>
      <c r="S638" s="103"/>
      <c r="T638" s="134">
        <f t="shared" si="195"/>
        <v>36.07043238</v>
      </c>
      <c r="U638" s="103">
        <f t="shared" si="196"/>
        <v>33.19043238</v>
      </c>
      <c r="V638" s="134">
        <f t="shared" si="197"/>
        <v>44.41233496</v>
      </c>
      <c r="W638" s="134">
        <f t="shared" si="198"/>
        <v>74.73246433</v>
      </c>
      <c r="X638" s="135">
        <f>N636+L638-N638</f>
        <v>6.78</v>
      </c>
      <c r="Y638" s="91"/>
      <c r="Z638" s="92">
        <v>1.0</v>
      </c>
      <c r="AA638" s="92">
        <v>1.0</v>
      </c>
      <c r="AB638" s="92">
        <v>2.0</v>
      </c>
      <c r="AC638" s="93">
        <v>2.0</v>
      </c>
      <c r="AD638" s="88" t="s">
        <v>433</v>
      </c>
    </row>
    <row r="639" ht="15.75" customHeight="1">
      <c r="A639" s="4" t="s">
        <v>38</v>
      </c>
      <c r="B639" s="29">
        <v>44880.0</v>
      </c>
      <c r="C639" s="3">
        <v>0.625</v>
      </c>
      <c r="D639" s="74">
        <v>0.75</v>
      </c>
      <c r="E639" s="75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7"/>
      <c r="Q639" s="78"/>
      <c r="R639" s="79"/>
      <c r="S639" s="79"/>
      <c r="T639" s="103"/>
      <c r="U639" s="103"/>
      <c r="V639" s="103"/>
      <c r="W639" s="103" t="str">
        <f t="shared" si="198"/>
        <v/>
      </c>
      <c r="X639" s="80"/>
      <c r="Y639" s="81"/>
      <c r="Z639" s="82"/>
      <c r="AA639" s="82"/>
      <c r="AB639" s="82"/>
      <c r="AC639" s="83"/>
      <c r="AD639" s="78"/>
    </row>
    <row r="640" ht="15.75" customHeight="1">
      <c r="A640" s="8" t="s">
        <v>48</v>
      </c>
      <c r="B640" s="9">
        <v>44881.0</v>
      </c>
      <c r="C640" s="10">
        <v>0.375</v>
      </c>
      <c r="D640" s="84">
        <v>0.5</v>
      </c>
      <c r="E640" s="85">
        <v>35.8</v>
      </c>
      <c r="F640" s="86"/>
      <c r="G640" s="86">
        <v>30.8</v>
      </c>
      <c r="H640" s="86">
        <v>27.2</v>
      </c>
      <c r="I640" s="86"/>
      <c r="J640" s="86" t="s">
        <v>81</v>
      </c>
      <c r="K640" s="86"/>
      <c r="L640" s="86">
        <v>0.0</v>
      </c>
      <c r="M640" s="86"/>
      <c r="N640" s="86">
        <v>62.68</v>
      </c>
      <c r="O640" s="86"/>
      <c r="P640" s="87"/>
      <c r="Q640" s="102"/>
      <c r="R640" s="103" t="str">
        <f>F640</f>
        <v/>
      </c>
      <c r="S640" s="103"/>
      <c r="T640" s="134">
        <f t="shared" ref="T640:T644" si="199">IF(H640="","",6.1078*(10^(((7.5*H640)/(237.3+H640)))))</f>
        <v>36.07043238</v>
      </c>
      <c r="U640" s="103">
        <f t="shared" ref="U640:U644" si="200">IF(T640="","",T640-(0.8*(G640-H640)))</f>
        <v>33.19043238</v>
      </c>
      <c r="V640" s="134">
        <f t="shared" ref="V640:V644" si="201">IF(G640="","",6.1078*(10^(((7.5*G640)/(237.3+G640)))))</f>
        <v>44.41233496</v>
      </c>
      <c r="W640" s="134">
        <f t="shared" si="198"/>
        <v>74.73246433</v>
      </c>
      <c r="X640" s="135">
        <f>O638+L640-N640</f>
        <v>8.12</v>
      </c>
      <c r="Y640" s="91"/>
      <c r="Z640" s="92">
        <v>1.0</v>
      </c>
      <c r="AA640" s="92">
        <v>1.0</v>
      </c>
      <c r="AB640" s="92">
        <v>2.0</v>
      </c>
      <c r="AC640" s="93">
        <v>2.0</v>
      </c>
      <c r="AD640" s="88" t="s">
        <v>548</v>
      </c>
    </row>
    <row r="641" ht="15.75" customHeight="1">
      <c r="A641" s="4" t="s">
        <v>48</v>
      </c>
      <c r="B641" s="29">
        <v>44881.0</v>
      </c>
      <c r="C641" s="3">
        <v>0.625</v>
      </c>
      <c r="D641" s="74">
        <v>0.75</v>
      </c>
      <c r="E641" s="75">
        <v>35.2</v>
      </c>
      <c r="F641" s="76"/>
      <c r="G641" s="76">
        <v>31.2</v>
      </c>
      <c r="H641" s="76">
        <v>28.2</v>
      </c>
      <c r="I641" s="76"/>
      <c r="J641" s="76" t="s">
        <v>81</v>
      </c>
      <c r="K641" s="76"/>
      <c r="L641" s="76"/>
      <c r="M641" s="76"/>
      <c r="N641" s="76"/>
      <c r="O641" s="76"/>
      <c r="P641" s="77"/>
      <c r="Q641" s="78"/>
      <c r="R641" s="79"/>
      <c r="S641" s="79"/>
      <c r="T641" s="134">
        <f t="shared" si="199"/>
        <v>38.23798312</v>
      </c>
      <c r="U641" s="103">
        <f t="shared" si="200"/>
        <v>35.83798312</v>
      </c>
      <c r="V641" s="134">
        <f t="shared" si="201"/>
        <v>45.43527778</v>
      </c>
      <c r="W641" s="134">
        <f t="shared" si="198"/>
        <v>78.87699795</v>
      </c>
      <c r="X641" s="80"/>
      <c r="Y641" s="81"/>
      <c r="Z641" s="82">
        <v>1.0</v>
      </c>
      <c r="AA641" s="82">
        <v>1.0</v>
      </c>
      <c r="AB641" s="82">
        <v>3.0</v>
      </c>
      <c r="AC641" s="83">
        <v>2.0</v>
      </c>
      <c r="AD641" s="78" t="s">
        <v>316</v>
      </c>
    </row>
    <row r="642" ht="15.75" customHeight="1">
      <c r="A642" s="8" t="s">
        <v>53</v>
      </c>
      <c r="B642" s="9">
        <v>44882.0</v>
      </c>
      <c r="C642" s="10">
        <v>0.375</v>
      </c>
      <c r="D642" s="84">
        <v>0.5</v>
      </c>
      <c r="E642" s="85">
        <v>35.4</v>
      </c>
      <c r="F642" s="86"/>
      <c r="G642" s="86">
        <v>30.2</v>
      </c>
      <c r="H642" s="86">
        <v>26.8</v>
      </c>
      <c r="I642" s="86"/>
      <c r="J642" s="86" t="s">
        <v>81</v>
      </c>
      <c r="K642" s="86"/>
      <c r="L642" s="86">
        <v>3.75</v>
      </c>
      <c r="M642" s="86"/>
      <c r="N642" s="86">
        <v>59.74</v>
      </c>
      <c r="O642" s="86">
        <v>80.86</v>
      </c>
      <c r="P642" s="87"/>
      <c r="Q642" s="102"/>
      <c r="R642" s="103" t="str">
        <f>F642</f>
        <v/>
      </c>
      <c r="S642" s="103"/>
      <c r="T642" s="134">
        <f t="shared" si="199"/>
        <v>35.23385461</v>
      </c>
      <c r="U642" s="103">
        <f t="shared" si="200"/>
        <v>32.51385461</v>
      </c>
      <c r="V642" s="134">
        <f t="shared" si="201"/>
        <v>42.91546075</v>
      </c>
      <c r="W642" s="134">
        <f t="shared" si="198"/>
        <v>75.76256677</v>
      </c>
      <c r="X642" s="135">
        <f>N640+L642-N642</f>
        <v>6.69</v>
      </c>
      <c r="Y642" s="91"/>
      <c r="Z642" s="92">
        <v>1.0</v>
      </c>
      <c r="AA642" s="92">
        <v>1.0</v>
      </c>
      <c r="AB642" s="92">
        <v>2.0</v>
      </c>
      <c r="AC642" s="93">
        <v>2.0</v>
      </c>
      <c r="AD642" s="88" t="s">
        <v>550</v>
      </c>
    </row>
    <row r="643" ht="15.75" customHeight="1">
      <c r="A643" s="4" t="s">
        <v>53</v>
      </c>
      <c r="B643" s="29">
        <v>44882.0</v>
      </c>
      <c r="C643" s="3">
        <v>0.625</v>
      </c>
      <c r="D643" s="74">
        <v>0.75</v>
      </c>
      <c r="E643" s="75">
        <v>34.8</v>
      </c>
      <c r="F643" s="76"/>
      <c r="G643" s="76">
        <v>34.6</v>
      </c>
      <c r="H643" s="76">
        <v>29.6</v>
      </c>
      <c r="I643" s="76"/>
      <c r="J643" s="76" t="s">
        <v>74</v>
      </c>
      <c r="K643" s="76"/>
      <c r="L643" s="76"/>
      <c r="M643" s="76"/>
      <c r="N643" s="76"/>
      <c r="O643" s="76"/>
      <c r="P643" s="77"/>
      <c r="Q643" s="78"/>
      <c r="R643" s="79"/>
      <c r="S643" s="79"/>
      <c r="T643" s="134">
        <f t="shared" si="199"/>
        <v>41.46264535</v>
      </c>
      <c r="U643" s="103">
        <f t="shared" si="200"/>
        <v>37.46264535</v>
      </c>
      <c r="V643" s="134">
        <f t="shared" si="201"/>
        <v>54.98950443</v>
      </c>
      <c r="W643" s="134">
        <f t="shared" si="198"/>
        <v>68.12690119</v>
      </c>
      <c r="X643" s="80"/>
      <c r="Y643" s="81"/>
      <c r="Z643" s="82">
        <v>1.0</v>
      </c>
      <c r="AA643" s="82">
        <v>1.0</v>
      </c>
      <c r="AB643" s="82">
        <v>1.0</v>
      </c>
      <c r="AC643" s="83">
        <v>2.0</v>
      </c>
      <c r="AD643" s="78" t="s">
        <v>551</v>
      </c>
    </row>
    <row r="644" ht="15.75" customHeight="1">
      <c r="A644" s="8" t="s">
        <v>58</v>
      </c>
      <c r="B644" s="9">
        <v>44883.0</v>
      </c>
      <c r="C644" s="10">
        <v>0.375</v>
      </c>
      <c r="D644" s="84">
        <v>0.5</v>
      </c>
      <c r="E644" s="85">
        <v>35.0</v>
      </c>
      <c r="F644" s="86"/>
      <c r="G644" s="86">
        <v>29.8</v>
      </c>
      <c r="H644" s="86">
        <v>27.2</v>
      </c>
      <c r="I644" s="86"/>
      <c r="J644" s="86" t="s">
        <v>81</v>
      </c>
      <c r="K644" s="86"/>
      <c r="L644" s="86">
        <v>0.0</v>
      </c>
      <c r="M644" s="86"/>
      <c r="N644" s="86">
        <v>78.42</v>
      </c>
      <c r="O644" s="86"/>
      <c r="P644" s="87"/>
      <c r="Q644" s="102"/>
      <c r="R644" s="103" t="str">
        <f>F644</f>
        <v/>
      </c>
      <c r="S644" s="103"/>
      <c r="T644" s="134">
        <f t="shared" si="199"/>
        <v>36.07043238</v>
      </c>
      <c r="U644" s="103">
        <f t="shared" si="200"/>
        <v>33.99043238</v>
      </c>
      <c r="V644" s="134">
        <f t="shared" si="201"/>
        <v>41.94208964</v>
      </c>
      <c r="W644" s="134">
        <f t="shared" si="198"/>
        <v>81.04134217</v>
      </c>
      <c r="X644" s="135">
        <f>O642+L644-N644</f>
        <v>2.44</v>
      </c>
      <c r="Y644" s="91"/>
      <c r="Z644" s="92">
        <v>1.0</v>
      </c>
      <c r="AA644" s="92">
        <v>1.0</v>
      </c>
      <c r="AB644" s="92">
        <v>2.0</v>
      </c>
      <c r="AC644" s="93">
        <v>2.0</v>
      </c>
      <c r="AD644" s="88" t="s">
        <v>552</v>
      </c>
    </row>
    <row r="645" ht="15.75" customHeight="1">
      <c r="A645" s="4" t="s">
        <v>58</v>
      </c>
      <c r="B645" s="29">
        <v>44883.0</v>
      </c>
      <c r="C645" s="3">
        <v>0.625</v>
      </c>
      <c r="D645" s="74">
        <v>0.75</v>
      </c>
      <c r="E645" s="75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7"/>
      <c r="Q645" s="78"/>
      <c r="R645" s="79"/>
      <c r="S645" s="79"/>
      <c r="T645" s="103"/>
      <c r="U645" s="103"/>
      <c r="V645" s="103"/>
      <c r="W645" s="103" t="str">
        <f t="shared" si="198"/>
        <v/>
      </c>
      <c r="X645" s="80"/>
      <c r="Y645" s="81"/>
      <c r="Z645" s="82"/>
      <c r="AA645" s="82"/>
      <c r="AB645" s="82"/>
      <c r="AC645" s="83"/>
      <c r="AD645" s="78"/>
    </row>
    <row r="646" ht="15.75" customHeight="1">
      <c r="A646" s="8" t="s">
        <v>60</v>
      </c>
      <c r="B646" s="9">
        <v>44884.0</v>
      </c>
      <c r="C646" s="10">
        <v>0.375</v>
      </c>
      <c r="D646" s="84">
        <v>0.5</v>
      </c>
      <c r="E646" s="85">
        <v>35.2</v>
      </c>
      <c r="F646" s="86"/>
      <c r="G646" s="86">
        <v>30.2</v>
      </c>
      <c r="H646" s="86">
        <v>27.2</v>
      </c>
      <c r="I646" s="86"/>
      <c r="J646" s="86" t="s">
        <v>81</v>
      </c>
      <c r="K646" s="86"/>
      <c r="L646" s="86">
        <v>2.5</v>
      </c>
      <c r="M646" s="86"/>
      <c r="N646" s="86">
        <v>74.1</v>
      </c>
      <c r="O646" s="86"/>
      <c r="P646" s="87"/>
      <c r="Q646" s="102"/>
      <c r="R646" s="103" t="str">
        <f>F646</f>
        <v/>
      </c>
      <c r="S646" s="103"/>
      <c r="T646" s="134">
        <f t="shared" ref="T646:T658" si="202">IF(H646="","",6.1078*(10^(((7.5*H646)/(237.3+H646)))))</f>
        <v>36.07043238</v>
      </c>
      <c r="U646" s="103">
        <f t="shared" ref="U646:U658" si="203">IF(T646="","",T646-(0.8*(G646-H646)))</f>
        <v>33.67043238</v>
      </c>
      <c r="V646" s="134">
        <f t="shared" ref="V646:V658" si="204">IF(G646="","",6.1078*(10^(((7.5*G646)/(237.3+G646)))))</f>
        <v>42.91546075</v>
      </c>
      <c r="W646" s="134">
        <f t="shared" si="198"/>
        <v>78.457581</v>
      </c>
      <c r="X646" s="135">
        <f>N644+L646-N646</f>
        <v>6.82</v>
      </c>
      <c r="Y646" s="91"/>
      <c r="Z646" s="92">
        <v>1.0</v>
      </c>
      <c r="AA646" s="92">
        <v>1.0</v>
      </c>
      <c r="AB646" s="92">
        <v>2.0</v>
      </c>
      <c r="AC646" s="93">
        <v>2.0</v>
      </c>
      <c r="AD646" s="88" t="s">
        <v>433</v>
      </c>
    </row>
    <row r="647" ht="15.75" customHeight="1">
      <c r="A647" s="4" t="s">
        <v>60</v>
      </c>
      <c r="B647" s="29">
        <v>44884.0</v>
      </c>
      <c r="C647" s="3">
        <v>0.625</v>
      </c>
      <c r="D647" s="74">
        <v>0.75</v>
      </c>
      <c r="E647" s="75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7"/>
      <c r="Q647" s="78"/>
      <c r="R647" s="79"/>
      <c r="S647" s="79"/>
      <c r="T647" s="134" t="str">
        <f t="shared" si="202"/>
        <v/>
      </c>
      <c r="U647" s="103" t="str">
        <f t="shared" si="203"/>
        <v/>
      </c>
      <c r="V647" s="134" t="str">
        <f t="shared" si="204"/>
        <v/>
      </c>
      <c r="W647" s="134" t="str">
        <f t="shared" si="198"/>
        <v/>
      </c>
      <c r="X647" s="135"/>
      <c r="Y647" s="81"/>
      <c r="Z647" s="82"/>
      <c r="AA647" s="82"/>
      <c r="AB647" s="82"/>
      <c r="AC647" s="83"/>
      <c r="AD647" s="78"/>
    </row>
    <row r="648" ht="15.75" customHeight="1">
      <c r="A648" s="8" t="s">
        <v>64</v>
      </c>
      <c r="B648" s="9">
        <v>44885.0</v>
      </c>
      <c r="C648" s="10">
        <v>0.375</v>
      </c>
      <c r="D648" s="84">
        <v>0.5</v>
      </c>
      <c r="E648" s="85">
        <v>35.6</v>
      </c>
      <c r="F648" s="86"/>
      <c r="G648" s="86">
        <v>30.0</v>
      </c>
      <c r="H648" s="86">
        <v>27.0</v>
      </c>
      <c r="I648" s="86">
        <v>1.8</v>
      </c>
      <c r="J648" s="86" t="s">
        <v>81</v>
      </c>
      <c r="K648" s="86">
        <v>29.3</v>
      </c>
      <c r="L648" s="86">
        <v>0.0</v>
      </c>
      <c r="M648" s="86"/>
      <c r="N648" s="86">
        <v>67.84</v>
      </c>
      <c r="O648" s="86"/>
      <c r="P648" s="87"/>
      <c r="Q648" s="102"/>
      <c r="R648" s="103" t="str">
        <f>F648</f>
        <v/>
      </c>
      <c r="S648" s="103"/>
      <c r="T648" s="134">
        <f t="shared" si="202"/>
        <v>35.65000614</v>
      </c>
      <c r="U648" s="103">
        <f t="shared" si="203"/>
        <v>33.25000614</v>
      </c>
      <c r="V648" s="134">
        <f t="shared" si="204"/>
        <v>42.42634795</v>
      </c>
      <c r="W648" s="134">
        <f t="shared" si="198"/>
        <v>78.3711249</v>
      </c>
      <c r="X648" s="135">
        <f>N646+L648-N648</f>
        <v>6.26</v>
      </c>
      <c r="Y648" s="91"/>
      <c r="Z648" s="92">
        <v>1.0</v>
      </c>
      <c r="AA648" s="92">
        <v>1.0</v>
      </c>
      <c r="AB648" s="92">
        <v>1.0</v>
      </c>
      <c r="AC648" s="93">
        <v>2.0</v>
      </c>
      <c r="AD648" s="88" t="s">
        <v>557</v>
      </c>
    </row>
    <row r="649" ht="15.75" customHeight="1">
      <c r="A649" s="4" t="s">
        <v>64</v>
      </c>
      <c r="B649" s="29">
        <v>44885.0</v>
      </c>
      <c r="C649" s="3">
        <v>0.625</v>
      </c>
      <c r="D649" s="74">
        <v>0.75</v>
      </c>
      <c r="E649" s="75">
        <v>34.4</v>
      </c>
      <c r="F649" s="76"/>
      <c r="G649" s="76">
        <v>30.8</v>
      </c>
      <c r="H649" s="76">
        <v>27.4</v>
      </c>
      <c r="I649" s="76">
        <v>1.2</v>
      </c>
      <c r="J649" s="76" t="s">
        <v>81</v>
      </c>
      <c r="K649" s="76">
        <v>28.3</v>
      </c>
      <c r="L649" s="76"/>
      <c r="M649" s="76"/>
      <c r="N649" s="76"/>
      <c r="O649" s="76"/>
      <c r="P649" s="77"/>
      <c r="Q649" s="78"/>
      <c r="R649" s="79"/>
      <c r="S649" s="79"/>
      <c r="T649" s="134">
        <f t="shared" si="202"/>
        <v>36.49517019</v>
      </c>
      <c r="U649" s="103">
        <f t="shared" si="203"/>
        <v>33.77517019</v>
      </c>
      <c r="V649" s="134">
        <f t="shared" si="204"/>
        <v>44.41233496</v>
      </c>
      <c r="W649" s="134">
        <f t="shared" si="198"/>
        <v>76.0490756</v>
      </c>
      <c r="X649" s="80"/>
      <c r="Y649" s="81"/>
      <c r="Z649" s="82">
        <v>1.0</v>
      </c>
      <c r="AA649" s="82">
        <v>1.0</v>
      </c>
      <c r="AB649" s="82">
        <v>3.0</v>
      </c>
      <c r="AC649" s="83">
        <v>2.0</v>
      </c>
      <c r="AD649" s="78" t="s">
        <v>443</v>
      </c>
    </row>
    <row r="650" ht="15.75" customHeight="1">
      <c r="A650" s="8" t="s">
        <v>68</v>
      </c>
      <c r="B650" s="9">
        <v>44886.0</v>
      </c>
      <c r="C650" s="10">
        <v>0.375</v>
      </c>
      <c r="D650" s="84">
        <v>0.5</v>
      </c>
      <c r="E650" s="85">
        <v>34.4</v>
      </c>
      <c r="F650" s="86"/>
      <c r="G650" s="86">
        <v>30.0</v>
      </c>
      <c r="H650" s="86">
        <v>27.2</v>
      </c>
      <c r="I650" s="86">
        <v>2.3</v>
      </c>
      <c r="J650" s="86" t="s">
        <v>81</v>
      </c>
      <c r="K650" s="86">
        <v>30.5</v>
      </c>
      <c r="L650" s="86">
        <v>0.75</v>
      </c>
      <c r="M650" s="86"/>
      <c r="N650" s="86">
        <v>66.82</v>
      </c>
      <c r="O650" s="86"/>
      <c r="P650" s="87"/>
      <c r="Q650" s="102"/>
      <c r="R650" s="103" t="str">
        <f>F650</f>
        <v/>
      </c>
      <c r="S650" s="103"/>
      <c r="T650" s="134">
        <f t="shared" si="202"/>
        <v>36.07043238</v>
      </c>
      <c r="U650" s="103">
        <f t="shared" si="203"/>
        <v>33.83043238</v>
      </c>
      <c r="V650" s="134">
        <f t="shared" si="204"/>
        <v>42.42634795</v>
      </c>
      <c r="W650" s="134">
        <f t="shared" si="198"/>
        <v>79.73920457</v>
      </c>
      <c r="X650" s="135">
        <f>N648+L650-N650</f>
        <v>1.77</v>
      </c>
      <c r="Y650" s="91"/>
      <c r="Z650" s="92">
        <v>1.0</v>
      </c>
      <c r="AA650" s="92">
        <v>1.0</v>
      </c>
      <c r="AB650" s="92">
        <v>2.0</v>
      </c>
      <c r="AC650" s="93">
        <v>2.0</v>
      </c>
      <c r="AD650" s="88" t="s">
        <v>559</v>
      </c>
    </row>
    <row r="651" ht="15.75" customHeight="1">
      <c r="A651" s="4" t="s">
        <v>68</v>
      </c>
      <c r="B651" s="29">
        <v>44886.0</v>
      </c>
      <c r="C651" s="3">
        <v>0.625</v>
      </c>
      <c r="D651" s="74">
        <v>0.75</v>
      </c>
      <c r="E651" s="75">
        <v>35.6</v>
      </c>
      <c r="F651" s="76"/>
      <c r="G651" s="76">
        <v>34.6</v>
      </c>
      <c r="H651" s="76">
        <v>29.6</v>
      </c>
      <c r="I651" s="76">
        <v>1.3</v>
      </c>
      <c r="J651" s="76" t="s">
        <v>74</v>
      </c>
      <c r="K651" s="76">
        <v>31.9</v>
      </c>
      <c r="L651" s="76"/>
      <c r="M651" s="76"/>
      <c r="N651" s="76"/>
      <c r="O651" s="76"/>
      <c r="P651" s="77"/>
      <c r="Q651" s="78"/>
      <c r="R651" s="79"/>
      <c r="S651" s="79"/>
      <c r="T651" s="134">
        <f t="shared" si="202"/>
        <v>41.46264535</v>
      </c>
      <c r="U651" s="103">
        <f t="shared" si="203"/>
        <v>37.46264535</v>
      </c>
      <c r="V651" s="134">
        <f t="shared" si="204"/>
        <v>54.98950443</v>
      </c>
      <c r="W651" s="134">
        <f t="shared" si="198"/>
        <v>68.12690119</v>
      </c>
      <c r="X651" s="80"/>
      <c r="Y651" s="81"/>
      <c r="Z651" s="82">
        <v>1.0</v>
      </c>
      <c r="AA651" s="82">
        <v>1.0</v>
      </c>
      <c r="AB651" s="82">
        <v>2.0</v>
      </c>
      <c r="AC651" s="83">
        <v>2.0</v>
      </c>
      <c r="AD651" s="78" t="s">
        <v>548</v>
      </c>
    </row>
    <row r="652" ht="15.75" customHeight="1">
      <c r="A652" s="8" t="s">
        <v>38</v>
      </c>
      <c r="B652" s="9">
        <v>44887.0</v>
      </c>
      <c r="C652" s="10">
        <v>0.375</v>
      </c>
      <c r="D652" s="84">
        <v>0.5</v>
      </c>
      <c r="E652" s="85">
        <v>35.6</v>
      </c>
      <c r="F652" s="86"/>
      <c r="G652" s="86">
        <v>29.8</v>
      </c>
      <c r="H652" s="86">
        <v>27.0</v>
      </c>
      <c r="I652" s="86">
        <v>1.7</v>
      </c>
      <c r="J652" s="86" t="s">
        <v>81</v>
      </c>
      <c r="K652" s="86">
        <v>31.3</v>
      </c>
      <c r="L652" s="86">
        <v>0.0</v>
      </c>
      <c r="M652" s="86"/>
      <c r="N652" s="86">
        <v>58.62</v>
      </c>
      <c r="O652" s="86">
        <v>75.0</v>
      </c>
      <c r="P652" s="87"/>
      <c r="Q652" s="102"/>
      <c r="R652" s="103" t="str">
        <f>F652</f>
        <v/>
      </c>
      <c r="S652" s="103"/>
      <c r="T652" s="134">
        <f t="shared" si="202"/>
        <v>35.65000614</v>
      </c>
      <c r="U652" s="103">
        <f t="shared" si="203"/>
        <v>33.41000614</v>
      </c>
      <c r="V652" s="134">
        <f t="shared" si="204"/>
        <v>41.94208964</v>
      </c>
      <c r="W652" s="134">
        <f t="shared" si="198"/>
        <v>79.65746683</v>
      </c>
      <c r="X652" s="135">
        <f>N650+L652-N652</f>
        <v>8.2</v>
      </c>
      <c r="Y652" s="91"/>
      <c r="Z652" s="92">
        <v>1.0</v>
      </c>
      <c r="AA652" s="92">
        <v>1.0</v>
      </c>
      <c r="AB652" s="92">
        <v>2.0</v>
      </c>
      <c r="AC652" s="93">
        <v>2.0</v>
      </c>
      <c r="AD652" s="88" t="s">
        <v>560</v>
      </c>
    </row>
    <row r="653" ht="15.75" customHeight="1">
      <c r="A653" s="4" t="s">
        <v>38</v>
      </c>
      <c r="B653" s="29">
        <v>44887.0</v>
      </c>
      <c r="C653" s="3">
        <v>0.625</v>
      </c>
      <c r="D653" s="74">
        <v>0.75</v>
      </c>
      <c r="E653" s="75">
        <v>34.6</v>
      </c>
      <c r="F653" s="76"/>
      <c r="G653" s="76">
        <v>30.0</v>
      </c>
      <c r="H653" s="76">
        <v>27.8</v>
      </c>
      <c r="I653" s="76">
        <v>1.2</v>
      </c>
      <c r="J653" s="76" t="s">
        <v>81</v>
      </c>
      <c r="K653" s="76">
        <v>27.7</v>
      </c>
      <c r="L653" s="76"/>
      <c r="M653" s="76"/>
      <c r="N653" s="76"/>
      <c r="O653" s="76"/>
      <c r="P653" s="77"/>
      <c r="Q653" s="78"/>
      <c r="R653" s="79"/>
      <c r="S653" s="79"/>
      <c r="T653" s="134">
        <f t="shared" si="202"/>
        <v>37.3577292</v>
      </c>
      <c r="U653" s="103">
        <f t="shared" si="203"/>
        <v>35.5977292</v>
      </c>
      <c r="V653" s="134">
        <f t="shared" si="204"/>
        <v>42.42634795</v>
      </c>
      <c r="W653" s="134">
        <f t="shared" si="198"/>
        <v>83.9047689</v>
      </c>
      <c r="X653" s="103"/>
      <c r="Y653" s="81"/>
      <c r="Z653" s="82">
        <v>1.0</v>
      </c>
      <c r="AA653" s="82">
        <v>1.0</v>
      </c>
      <c r="AB653" s="82">
        <v>1.0</v>
      </c>
      <c r="AC653" s="83">
        <v>3.0</v>
      </c>
      <c r="AD653" s="78" t="s">
        <v>561</v>
      </c>
    </row>
    <row r="654" ht="15.75" customHeight="1">
      <c r="A654" s="8" t="s">
        <v>48</v>
      </c>
      <c r="B654" s="9">
        <v>44888.0</v>
      </c>
      <c r="C654" s="10">
        <v>0.375</v>
      </c>
      <c r="D654" s="84">
        <v>0.5</v>
      </c>
      <c r="E654" s="85">
        <v>34.6</v>
      </c>
      <c r="F654" s="86"/>
      <c r="G654" s="86">
        <v>27.4</v>
      </c>
      <c r="H654" s="86">
        <v>26.0</v>
      </c>
      <c r="I654" s="86">
        <v>1.6</v>
      </c>
      <c r="J654" s="86" t="s">
        <v>81</v>
      </c>
      <c r="K654" s="86">
        <v>28.8</v>
      </c>
      <c r="L654" s="86">
        <v>8.5</v>
      </c>
      <c r="M654" s="86"/>
      <c r="N654" s="86">
        <v>77.38</v>
      </c>
      <c r="O654" s="86"/>
      <c r="P654" s="87"/>
      <c r="Q654" s="102"/>
      <c r="R654" s="103" t="str">
        <f>F654</f>
        <v/>
      </c>
      <c r="S654" s="103"/>
      <c r="T654" s="134">
        <f t="shared" si="202"/>
        <v>33.61126698</v>
      </c>
      <c r="U654" s="103">
        <f t="shared" si="203"/>
        <v>32.49126698</v>
      </c>
      <c r="V654" s="134">
        <f t="shared" si="204"/>
        <v>36.49517019</v>
      </c>
      <c r="W654" s="134">
        <f t="shared" si="198"/>
        <v>89.02895046</v>
      </c>
      <c r="X654" s="135">
        <f>O652+L654-N654</f>
        <v>6.12</v>
      </c>
      <c r="Y654" s="91"/>
      <c r="Z654" s="92">
        <v>1.0</v>
      </c>
      <c r="AA654" s="92">
        <v>1.0</v>
      </c>
      <c r="AB654" s="92">
        <v>1.0</v>
      </c>
      <c r="AC654" s="93">
        <v>3.0</v>
      </c>
      <c r="AD654" s="88" t="s">
        <v>441</v>
      </c>
    </row>
    <row r="655" ht="15.75" customHeight="1">
      <c r="A655" s="4" t="s">
        <v>48</v>
      </c>
      <c r="B655" s="29">
        <v>44888.0</v>
      </c>
      <c r="C655" s="3">
        <v>0.625</v>
      </c>
      <c r="D655" s="74">
        <v>0.75</v>
      </c>
      <c r="E655" s="75">
        <v>30.8</v>
      </c>
      <c r="F655" s="76"/>
      <c r="G655" s="76">
        <v>30.4</v>
      </c>
      <c r="H655" s="76">
        <v>28.6</v>
      </c>
      <c r="I655" s="76">
        <v>0.3</v>
      </c>
      <c r="J655" s="76" t="s">
        <v>61</v>
      </c>
      <c r="K655" s="76">
        <v>26.6</v>
      </c>
      <c r="L655" s="76"/>
      <c r="M655" s="76"/>
      <c r="N655" s="76"/>
      <c r="O655" s="76"/>
      <c r="P655" s="77"/>
      <c r="Q655" s="78"/>
      <c r="R655" s="79"/>
      <c r="S655" s="79"/>
      <c r="T655" s="134">
        <f t="shared" si="202"/>
        <v>39.13623594</v>
      </c>
      <c r="U655" s="103">
        <f t="shared" si="203"/>
        <v>37.69623594</v>
      </c>
      <c r="V655" s="134">
        <f t="shared" si="204"/>
        <v>43.4094688</v>
      </c>
      <c r="W655" s="134">
        <f t="shared" si="198"/>
        <v>86.83874044</v>
      </c>
      <c r="X655" s="103"/>
      <c r="Y655" s="81"/>
      <c r="Z655" s="82">
        <v>1.0</v>
      </c>
      <c r="AA655" s="82">
        <v>1.0</v>
      </c>
      <c r="AB655" s="82">
        <v>1.0</v>
      </c>
      <c r="AC655" s="83">
        <v>3.0</v>
      </c>
      <c r="AD655" s="78" t="s">
        <v>562</v>
      </c>
    </row>
    <row r="656" ht="15.75" customHeight="1">
      <c r="A656" s="8" t="s">
        <v>53</v>
      </c>
      <c r="B656" s="9">
        <v>44889.0</v>
      </c>
      <c r="C656" s="10">
        <v>0.375</v>
      </c>
      <c r="D656" s="84">
        <v>0.5</v>
      </c>
      <c r="E656" s="85">
        <v>30.8</v>
      </c>
      <c r="F656" s="86"/>
      <c r="G656" s="86">
        <v>28.6</v>
      </c>
      <c r="H656" s="86">
        <v>26.6</v>
      </c>
      <c r="I656" s="86">
        <v>1.7</v>
      </c>
      <c r="J656" s="86" t="s">
        <v>81</v>
      </c>
      <c r="K656" s="86">
        <v>27.8</v>
      </c>
      <c r="L656" s="86">
        <v>0.0</v>
      </c>
      <c r="M656" s="86"/>
      <c r="N656" s="86">
        <v>75.8</v>
      </c>
      <c r="O656" s="86"/>
      <c r="P656" s="87"/>
      <c r="Q656" s="102"/>
      <c r="R656" s="103" t="str">
        <f>F656</f>
        <v/>
      </c>
      <c r="S656" s="103"/>
      <c r="T656" s="134">
        <f t="shared" si="202"/>
        <v>34.82194116</v>
      </c>
      <c r="U656" s="103">
        <f t="shared" si="203"/>
        <v>33.22194116</v>
      </c>
      <c r="V656" s="134">
        <f t="shared" si="204"/>
        <v>39.13623594</v>
      </c>
      <c r="W656" s="134">
        <f t="shared" si="198"/>
        <v>84.88793152</v>
      </c>
      <c r="X656" s="135">
        <f>N654+L656-N656</f>
        <v>1.58</v>
      </c>
      <c r="Y656" s="91"/>
      <c r="Z656" s="92">
        <v>1.0</v>
      </c>
      <c r="AA656" s="92">
        <v>1.0</v>
      </c>
      <c r="AB656" s="92">
        <v>1.0</v>
      </c>
      <c r="AC656" s="93">
        <v>2.0</v>
      </c>
      <c r="AD656" s="88" t="s">
        <v>563</v>
      </c>
    </row>
    <row r="657" ht="15.75" customHeight="1">
      <c r="A657" s="4" t="s">
        <v>53</v>
      </c>
      <c r="B657" s="29">
        <v>44889.0</v>
      </c>
      <c r="C657" s="3">
        <v>0.625</v>
      </c>
      <c r="D657" s="74">
        <v>0.75</v>
      </c>
      <c r="E657" s="75">
        <v>34.0</v>
      </c>
      <c r="F657" s="76"/>
      <c r="G657" s="76">
        <v>33.2</v>
      </c>
      <c r="H657" s="76">
        <v>29.0</v>
      </c>
      <c r="I657" s="76">
        <v>0.7</v>
      </c>
      <c r="J657" s="76" t="s">
        <v>78</v>
      </c>
      <c r="K657" s="76">
        <v>27.5</v>
      </c>
      <c r="L657" s="76"/>
      <c r="M657" s="76"/>
      <c r="N657" s="76"/>
      <c r="O657" s="76"/>
      <c r="P657" s="77"/>
      <c r="Q657" s="78"/>
      <c r="R657" s="79"/>
      <c r="S657" s="79"/>
      <c r="T657" s="134">
        <f t="shared" si="202"/>
        <v>40.05279577</v>
      </c>
      <c r="U657" s="103">
        <f t="shared" si="203"/>
        <v>36.69279577</v>
      </c>
      <c r="V657" s="134">
        <f t="shared" si="204"/>
        <v>50.86304633</v>
      </c>
      <c r="W657" s="134">
        <f t="shared" si="198"/>
        <v>72.14038171</v>
      </c>
      <c r="X657" s="103"/>
      <c r="Y657" s="81"/>
      <c r="Z657" s="82">
        <v>1.0</v>
      </c>
      <c r="AA657" s="82">
        <v>1.0</v>
      </c>
      <c r="AB657" s="82">
        <v>2.0</v>
      </c>
      <c r="AC657" s="83">
        <v>2.0</v>
      </c>
      <c r="AD657" s="78" t="s">
        <v>564</v>
      </c>
    </row>
    <row r="658" ht="15.75" customHeight="1">
      <c r="A658" s="8" t="s">
        <v>58</v>
      </c>
      <c r="B658" s="9">
        <v>44890.0</v>
      </c>
      <c r="C658" s="10">
        <v>0.375</v>
      </c>
      <c r="D658" s="84">
        <v>0.5</v>
      </c>
      <c r="E658" s="85">
        <v>33.8</v>
      </c>
      <c r="F658" s="86"/>
      <c r="G658" s="86">
        <v>27.8</v>
      </c>
      <c r="H658" s="86">
        <v>26.8</v>
      </c>
      <c r="I658" s="86">
        <v>1.7</v>
      </c>
      <c r="J658" s="86" t="s">
        <v>81</v>
      </c>
      <c r="K658" s="86">
        <v>28.6</v>
      </c>
      <c r="L658" s="86">
        <v>0.0</v>
      </c>
      <c r="M658" s="86"/>
      <c r="N658" s="86">
        <v>72.44</v>
      </c>
      <c r="O658" s="86"/>
      <c r="P658" s="87"/>
      <c r="Q658" s="102"/>
      <c r="R658" s="103" t="str">
        <f>F658</f>
        <v/>
      </c>
      <c r="S658" s="103"/>
      <c r="T658" s="134">
        <f t="shared" si="202"/>
        <v>35.23385461</v>
      </c>
      <c r="U658" s="103">
        <f t="shared" si="203"/>
        <v>34.43385461</v>
      </c>
      <c r="V658" s="134">
        <f t="shared" si="204"/>
        <v>37.3577292</v>
      </c>
      <c r="W658" s="134">
        <f t="shared" si="198"/>
        <v>92.17330749</v>
      </c>
      <c r="X658" s="135">
        <f>N656+L658-N658</f>
        <v>3.36</v>
      </c>
      <c r="Y658" s="91"/>
      <c r="Z658" s="92">
        <v>1.0</v>
      </c>
      <c r="AA658" s="92">
        <v>1.0</v>
      </c>
      <c r="AB658" s="92">
        <v>2.0</v>
      </c>
      <c r="AC658" s="93">
        <v>2.0</v>
      </c>
      <c r="AD658" s="88"/>
    </row>
    <row r="659" ht="15.75" customHeight="1">
      <c r="A659" s="4" t="s">
        <v>58</v>
      </c>
      <c r="B659" s="29">
        <v>44890.0</v>
      </c>
      <c r="C659" s="3">
        <v>0.625</v>
      </c>
      <c r="D659" s="74">
        <v>0.75</v>
      </c>
      <c r="E659" s="75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7"/>
      <c r="Q659" s="78"/>
      <c r="R659" s="79"/>
      <c r="S659" s="79"/>
      <c r="T659" s="103"/>
      <c r="U659" s="103"/>
      <c r="V659" s="103"/>
      <c r="W659" s="103" t="str">
        <f t="shared" si="198"/>
        <v/>
      </c>
      <c r="X659" s="80"/>
      <c r="Y659" s="81"/>
      <c r="Z659" s="82"/>
      <c r="AA659" s="82"/>
      <c r="AB659" s="82"/>
      <c r="AC659" s="83"/>
      <c r="AD659" s="78"/>
    </row>
    <row r="660" ht="15.75" customHeight="1">
      <c r="A660" s="8" t="s">
        <v>60</v>
      </c>
      <c r="B660" s="9">
        <v>44891.0</v>
      </c>
      <c r="C660" s="10">
        <v>0.375</v>
      </c>
      <c r="D660" s="84">
        <v>0.5</v>
      </c>
      <c r="E660" s="85">
        <v>35.4</v>
      </c>
      <c r="F660" s="86"/>
      <c r="G660" s="86">
        <v>30.0</v>
      </c>
      <c r="H660" s="86">
        <v>27.2</v>
      </c>
      <c r="I660" s="86">
        <v>1.4</v>
      </c>
      <c r="J660" s="86" t="s">
        <v>81</v>
      </c>
      <c r="K660" s="86">
        <v>30.3</v>
      </c>
      <c r="L660" s="86">
        <v>0.0</v>
      </c>
      <c r="M660" s="86"/>
      <c r="N660" s="86">
        <v>68.1</v>
      </c>
      <c r="O660" s="86"/>
      <c r="P660" s="87"/>
      <c r="Q660" s="102"/>
      <c r="R660" s="103" t="str">
        <f>F660</f>
        <v/>
      </c>
      <c r="S660" s="103"/>
      <c r="T660" s="134">
        <f>IF(H660="","",6.1078*(10^(((7.5*H660)/(237.3+H660)))))</f>
        <v>36.07043238</v>
      </c>
      <c r="U660" s="103">
        <f>IF(T660="","",T660-(0.8*(G660-H660)))</f>
        <v>33.83043238</v>
      </c>
      <c r="V660" s="134">
        <f>IF(G660="","",6.1078*(10^(((7.5*G660)/(237.3+G660)))))</f>
        <v>42.42634795</v>
      </c>
      <c r="W660" s="134">
        <f t="shared" si="198"/>
        <v>79.73920457</v>
      </c>
      <c r="X660" s="135">
        <f>N658+L660-N660</f>
        <v>4.34</v>
      </c>
      <c r="Y660" s="91"/>
      <c r="Z660" s="92">
        <v>1.0</v>
      </c>
      <c r="AA660" s="92">
        <v>1.0</v>
      </c>
      <c r="AB660" s="92">
        <v>1.0</v>
      </c>
      <c r="AC660" s="93">
        <v>2.0</v>
      </c>
      <c r="AD660" s="88" t="s">
        <v>433</v>
      </c>
    </row>
    <row r="661" ht="15.75" customHeight="1">
      <c r="A661" s="4" t="s">
        <v>60</v>
      </c>
      <c r="B661" s="29">
        <v>44891.0</v>
      </c>
      <c r="C661" s="3">
        <v>0.625</v>
      </c>
      <c r="D661" s="74">
        <v>0.75</v>
      </c>
      <c r="E661" s="75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7"/>
      <c r="Q661" s="78"/>
      <c r="R661" s="79"/>
      <c r="S661" s="79"/>
      <c r="T661" s="79"/>
      <c r="U661" s="103"/>
      <c r="V661" s="79"/>
      <c r="W661" s="79"/>
      <c r="X661" s="80"/>
      <c r="Y661" s="81"/>
      <c r="Z661" s="82"/>
      <c r="AA661" s="82"/>
      <c r="AB661" s="82"/>
      <c r="AC661" s="83"/>
      <c r="AD661" s="78"/>
    </row>
    <row r="662" ht="15.75" customHeight="1">
      <c r="A662" s="8" t="s">
        <v>64</v>
      </c>
      <c r="B662" s="9">
        <v>44892.0</v>
      </c>
      <c r="C662" s="10">
        <v>0.375</v>
      </c>
      <c r="D662" s="84">
        <v>0.5</v>
      </c>
      <c r="E662" s="85">
        <v>33.8</v>
      </c>
      <c r="F662" s="86"/>
      <c r="G662" s="86">
        <v>28.8</v>
      </c>
      <c r="H662" s="86">
        <v>27.2</v>
      </c>
      <c r="I662" s="86">
        <v>1.2</v>
      </c>
      <c r="J662" s="86" t="s">
        <v>81</v>
      </c>
      <c r="K662" s="86">
        <v>29.2</v>
      </c>
      <c r="L662" s="86">
        <v>34.0</v>
      </c>
      <c r="M662" s="86"/>
      <c r="N662" s="86">
        <v>93.66</v>
      </c>
      <c r="O662" s="86"/>
      <c r="P662" s="87"/>
      <c r="Q662" s="102"/>
      <c r="R662" s="103" t="str">
        <f>F662</f>
        <v/>
      </c>
      <c r="S662" s="103"/>
      <c r="T662" s="134">
        <f t="shared" ref="T662:T672" si="205">IF(H662="","",6.1078*(10^(((7.5*H662)/(237.3+H662)))))</f>
        <v>36.07043238</v>
      </c>
      <c r="U662" s="103">
        <f t="shared" ref="U662:U672" si="206">IF(T662="","",T662-(0.8*(G662-H662)))</f>
        <v>34.79043238</v>
      </c>
      <c r="V662" s="134">
        <f t="shared" ref="V662:V672" si="207">IF(G662="","",6.1078*(10^(((7.5*G662)/(237.3+G662)))))</f>
        <v>39.59220806</v>
      </c>
      <c r="W662" s="134">
        <f t="shared" ref="W662:W674" si="208">IF(V662="","",(U662/V662)*100)</f>
        <v>87.87191744</v>
      </c>
      <c r="X662" s="135">
        <f>N660+L662-N662</f>
        <v>8.44</v>
      </c>
      <c r="Y662" s="91"/>
      <c r="Z662" s="92">
        <v>1.0</v>
      </c>
      <c r="AA662" s="92">
        <v>1.0</v>
      </c>
      <c r="AB662" s="92">
        <v>2.0</v>
      </c>
      <c r="AC662" s="93">
        <v>2.0</v>
      </c>
      <c r="AD662" s="88" t="s">
        <v>570</v>
      </c>
    </row>
    <row r="663" ht="15.75" customHeight="1">
      <c r="A663" s="4" t="s">
        <v>64</v>
      </c>
      <c r="B663" s="29">
        <v>44892.0</v>
      </c>
      <c r="C663" s="3">
        <v>0.625</v>
      </c>
      <c r="D663" s="74">
        <v>0.75</v>
      </c>
      <c r="E663" s="75">
        <v>34.6</v>
      </c>
      <c r="F663" s="76"/>
      <c r="G663" s="76">
        <v>30.0</v>
      </c>
      <c r="H663" s="76">
        <v>27.6</v>
      </c>
      <c r="I663" s="76">
        <v>0.8</v>
      </c>
      <c r="J663" s="76" t="s">
        <v>78</v>
      </c>
      <c r="K663" s="76">
        <v>26.5</v>
      </c>
      <c r="L663" s="76"/>
      <c r="M663" s="76"/>
      <c r="N663" s="76"/>
      <c r="O663" s="76"/>
      <c r="P663" s="77"/>
      <c r="Q663" s="78"/>
      <c r="R663" s="79"/>
      <c r="S663" s="79"/>
      <c r="T663" s="134">
        <f t="shared" si="205"/>
        <v>36.92425667</v>
      </c>
      <c r="U663" s="103">
        <f t="shared" si="206"/>
        <v>35.00425667</v>
      </c>
      <c r="V663" s="134">
        <f t="shared" si="207"/>
        <v>42.42634795</v>
      </c>
      <c r="W663" s="134">
        <f t="shared" si="208"/>
        <v>82.50593879</v>
      </c>
      <c r="X663" s="103"/>
      <c r="Y663" s="81"/>
      <c r="Z663" s="82">
        <v>1.0</v>
      </c>
      <c r="AA663" s="82">
        <v>1.0</v>
      </c>
      <c r="AB663" s="82">
        <v>2.0</v>
      </c>
      <c r="AC663" s="83">
        <v>2.0</v>
      </c>
      <c r="AD663" s="78"/>
    </row>
    <row r="664" ht="15.75" customHeight="1">
      <c r="A664" s="8" t="s">
        <v>68</v>
      </c>
      <c r="B664" s="9">
        <v>44893.0</v>
      </c>
      <c r="C664" s="10">
        <v>0.375</v>
      </c>
      <c r="D664" s="84">
        <v>0.5</v>
      </c>
      <c r="E664" s="85">
        <v>34.6</v>
      </c>
      <c r="F664" s="86"/>
      <c r="G664" s="86">
        <v>30.4</v>
      </c>
      <c r="H664" s="86">
        <v>27.8</v>
      </c>
      <c r="I664" s="86">
        <v>3.0</v>
      </c>
      <c r="J664" s="86" t="s">
        <v>54</v>
      </c>
      <c r="K664" s="86">
        <v>29.3</v>
      </c>
      <c r="L664" s="86">
        <v>0.0</v>
      </c>
      <c r="M664" s="86"/>
      <c r="N664" s="86">
        <v>87.12</v>
      </c>
      <c r="O664" s="86"/>
      <c r="P664" s="87"/>
      <c r="Q664" s="102"/>
      <c r="R664" s="103" t="str">
        <f>F664</f>
        <v/>
      </c>
      <c r="S664" s="103"/>
      <c r="T664" s="134">
        <f t="shared" si="205"/>
        <v>37.3577292</v>
      </c>
      <c r="U664" s="103">
        <f t="shared" si="206"/>
        <v>35.2777292</v>
      </c>
      <c r="V664" s="134">
        <f t="shared" si="207"/>
        <v>43.4094688</v>
      </c>
      <c r="W664" s="134">
        <f t="shared" si="208"/>
        <v>81.2673598</v>
      </c>
      <c r="X664" s="135">
        <f>N662+L664-N664</f>
        <v>6.54</v>
      </c>
      <c r="Y664" s="91"/>
      <c r="Z664" s="92">
        <v>1.0</v>
      </c>
      <c r="AA664" s="92">
        <v>1.0</v>
      </c>
      <c r="AB664" s="92">
        <v>2.0</v>
      </c>
      <c r="AC664" s="93">
        <v>2.0</v>
      </c>
      <c r="AD664" s="88" t="s">
        <v>571</v>
      </c>
    </row>
    <row r="665" ht="15.75" customHeight="1">
      <c r="A665" s="4" t="s">
        <v>68</v>
      </c>
      <c r="B665" s="29">
        <v>44893.0</v>
      </c>
      <c r="C665" s="3">
        <v>0.625</v>
      </c>
      <c r="D665" s="74">
        <v>0.75</v>
      </c>
      <c r="E665" s="75">
        <v>35.4</v>
      </c>
      <c r="F665" s="76"/>
      <c r="G665" s="76">
        <v>33.6</v>
      </c>
      <c r="H665" s="76">
        <v>29.4</v>
      </c>
      <c r="I665" s="76">
        <v>1.7</v>
      </c>
      <c r="J665" s="76" t="s">
        <v>56</v>
      </c>
      <c r="K665" s="76"/>
      <c r="L665" s="76"/>
      <c r="M665" s="76"/>
      <c r="N665" s="76"/>
      <c r="O665" s="76"/>
      <c r="P665" s="77"/>
      <c r="Q665" s="78"/>
      <c r="R665" s="79"/>
      <c r="S665" s="79"/>
      <c r="T665" s="134">
        <f t="shared" si="205"/>
        <v>40.98797486</v>
      </c>
      <c r="U665" s="103">
        <f t="shared" si="206"/>
        <v>37.62797486</v>
      </c>
      <c r="V665" s="134">
        <f t="shared" si="207"/>
        <v>52.01365417</v>
      </c>
      <c r="W665" s="134">
        <f t="shared" si="208"/>
        <v>72.34249442</v>
      </c>
      <c r="X665" s="80"/>
      <c r="Y665" s="81"/>
      <c r="Z665" s="82">
        <v>1.0</v>
      </c>
      <c r="AA665" s="82">
        <v>1.0</v>
      </c>
      <c r="AB665" s="82">
        <v>1.0</v>
      </c>
      <c r="AC665" s="83">
        <v>2.0</v>
      </c>
      <c r="AD665" s="78"/>
    </row>
    <row r="666" ht="15.75" customHeight="1">
      <c r="A666" s="8" t="s">
        <v>38</v>
      </c>
      <c r="B666" s="9">
        <v>44894.0</v>
      </c>
      <c r="C666" s="10">
        <v>0.375</v>
      </c>
      <c r="D666" s="84">
        <v>0.5</v>
      </c>
      <c r="E666" s="85">
        <v>35.4</v>
      </c>
      <c r="F666" s="86"/>
      <c r="G666" s="86">
        <v>30.0</v>
      </c>
      <c r="H666" s="86">
        <v>27.4</v>
      </c>
      <c r="I666" s="86">
        <v>2.0</v>
      </c>
      <c r="J666" s="86" t="s">
        <v>81</v>
      </c>
      <c r="K666" s="86">
        <v>28.2</v>
      </c>
      <c r="L666" s="86">
        <v>9.75</v>
      </c>
      <c r="M666" s="86"/>
      <c r="N666" s="86">
        <v>88.26</v>
      </c>
      <c r="O666" s="86"/>
      <c r="P666" s="87"/>
      <c r="Q666" s="102"/>
      <c r="R666" s="103" t="str">
        <f>F666</f>
        <v/>
      </c>
      <c r="S666" s="103"/>
      <c r="T666" s="134">
        <f t="shared" si="205"/>
        <v>36.49517019</v>
      </c>
      <c r="U666" s="103">
        <f t="shared" si="206"/>
        <v>34.41517019</v>
      </c>
      <c r="V666" s="134">
        <f t="shared" si="207"/>
        <v>42.42634795</v>
      </c>
      <c r="W666" s="134">
        <f t="shared" si="208"/>
        <v>81.1174467</v>
      </c>
      <c r="X666" s="135">
        <f>N664+L666-N666</f>
        <v>8.61</v>
      </c>
      <c r="Y666" s="91"/>
      <c r="Z666" s="92">
        <v>1.0</v>
      </c>
      <c r="AA666" s="92">
        <v>1.0</v>
      </c>
      <c r="AB666" s="92">
        <v>2.0</v>
      </c>
      <c r="AC666" s="93">
        <v>2.0</v>
      </c>
      <c r="AD666" s="88" t="s">
        <v>289</v>
      </c>
    </row>
    <row r="667" ht="15.75" customHeight="1">
      <c r="A667" s="4" t="s">
        <v>38</v>
      </c>
      <c r="B667" s="29">
        <v>44894.0</v>
      </c>
      <c r="C667" s="3">
        <v>0.625</v>
      </c>
      <c r="D667" s="74">
        <v>0.75</v>
      </c>
      <c r="E667" s="75">
        <v>34.6</v>
      </c>
      <c r="F667" s="76"/>
      <c r="G667" s="76">
        <v>31.4</v>
      </c>
      <c r="H667" s="76">
        <v>28.2</v>
      </c>
      <c r="I667" s="76">
        <v>0.8</v>
      </c>
      <c r="J667" s="76" t="s">
        <v>81</v>
      </c>
      <c r="K667" s="76">
        <v>27.1</v>
      </c>
      <c r="L667" s="76"/>
      <c r="M667" s="76"/>
      <c r="N667" s="76"/>
      <c r="O667" s="76"/>
      <c r="P667" s="77"/>
      <c r="Q667" s="78"/>
      <c r="R667" s="79"/>
      <c r="S667" s="79"/>
      <c r="T667" s="134">
        <f t="shared" si="205"/>
        <v>38.23798312</v>
      </c>
      <c r="U667" s="103">
        <f t="shared" si="206"/>
        <v>35.67798312</v>
      </c>
      <c r="V667" s="134">
        <f t="shared" si="207"/>
        <v>45.95438267</v>
      </c>
      <c r="W667" s="134">
        <f t="shared" si="208"/>
        <v>77.63782482</v>
      </c>
      <c r="X667" s="80"/>
      <c r="Y667" s="81"/>
      <c r="Z667" s="82">
        <v>1.0</v>
      </c>
      <c r="AA667" s="82">
        <v>1.0</v>
      </c>
      <c r="AB667" s="82">
        <v>3.0</v>
      </c>
      <c r="AC667" s="83">
        <v>2.0</v>
      </c>
      <c r="AD667" s="78"/>
    </row>
    <row r="668" ht="15.75" customHeight="1">
      <c r="A668" s="8" t="s">
        <v>48</v>
      </c>
      <c r="B668" s="9">
        <v>44895.0</v>
      </c>
      <c r="C668" s="10">
        <v>0.375</v>
      </c>
      <c r="D668" s="84">
        <v>0.5</v>
      </c>
      <c r="E668" s="85">
        <v>34.6</v>
      </c>
      <c r="F668" s="86"/>
      <c r="G668" s="86">
        <v>30.4</v>
      </c>
      <c r="H668" s="86">
        <v>27.6</v>
      </c>
      <c r="I668" s="86">
        <v>1.9</v>
      </c>
      <c r="J668" s="86" t="s">
        <v>81</v>
      </c>
      <c r="K668" s="86">
        <v>27.6</v>
      </c>
      <c r="L668" s="86">
        <v>0.0</v>
      </c>
      <c r="M668" s="86"/>
      <c r="N668" s="86">
        <v>83.32</v>
      </c>
      <c r="O668" s="86"/>
      <c r="P668" s="87"/>
      <c r="Q668" s="102"/>
      <c r="R668" s="103" t="str">
        <f>F668</f>
        <v/>
      </c>
      <c r="S668" s="103"/>
      <c r="T668" s="134">
        <f t="shared" si="205"/>
        <v>36.92425667</v>
      </c>
      <c r="U668" s="103">
        <f t="shared" si="206"/>
        <v>34.68425667</v>
      </c>
      <c r="V668" s="134">
        <f t="shared" si="207"/>
        <v>43.4094688</v>
      </c>
      <c r="W668" s="134">
        <f t="shared" si="208"/>
        <v>79.90020986</v>
      </c>
      <c r="X668" s="135">
        <f>N666+L668-N668</f>
        <v>4.94</v>
      </c>
      <c r="Y668" s="91"/>
      <c r="Z668" s="92">
        <v>1.0</v>
      </c>
      <c r="AA668" s="92">
        <v>1.0</v>
      </c>
      <c r="AB668" s="92">
        <v>1.0</v>
      </c>
      <c r="AC668" s="93">
        <v>2.0</v>
      </c>
      <c r="AD668" s="88" t="s">
        <v>557</v>
      </c>
    </row>
    <row r="669" ht="15.75" customHeight="1">
      <c r="A669" s="4" t="s">
        <v>48</v>
      </c>
      <c r="B669" s="29">
        <v>44895.0</v>
      </c>
      <c r="C669" s="3">
        <v>0.625</v>
      </c>
      <c r="D669" s="74">
        <v>0.75</v>
      </c>
      <c r="E669" s="75">
        <v>34.0</v>
      </c>
      <c r="F669" s="76"/>
      <c r="G669" s="76">
        <v>29.8</v>
      </c>
      <c r="H669" s="76">
        <v>27.6</v>
      </c>
      <c r="I669" s="76">
        <v>0.8</v>
      </c>
      <c r="J669" s="76" t="s">
        <v>81</v>
      </c>
      <c r="K669" s="76">
        <v>27.8</v>
      </c>
      <c r="L669" s="76"/>
      <c r="M669" s="76"/>
      <c r="N669" s="76"/>
      <c r="O669" s="76"/>
      <c r="P669" s="77"/>
      <c r="Q669" s="78"/>
      <c r="R669" s="79"/>
      <c r="S669" s="79"/>
      <c r="T669" s="134">
        <f t="shared" si="205"/>
        <v>36.92425667</v>
      </c>
      <c r="U669" s="103">
        <f t="shared" si="206"/>
        <v>35.16425667</v>
      </c>
      <c r="V669" s="134">
        <f t="shared" si="207"/>
        <v>41.94208964</v>
      </c>
      <c r="W669" s="134">
        <f t="shared" si="208"/>
        <v>83.84002078</v>
      </c>
      <c r="X669" s="80"/>
      <c r="Y669" s="81"/>
      <c r="Z669" s="82">
        <v>2.0</v>
      </c>
      <c r="AA669" s="82">
        <v>1.0</v>
      </c>
      <c r="AB669" s="82">
        <v>2.0</v>
      </c>
      <c r="AC669" s="83">
        <v>2.0</v>
      </c>
      <c r="AD669" s="78"/>
    </row>
    <row r="670" ht="15.75" customHeight="1">
      <c r="A670" s="8" t="s">
        <v>53</v>
      </c>
      <c r="B670" s="9">
        <v>44896.0</v>
      </c>
      <c r="C670" s="10">
        <v>0.375</v>
      </c>
      <c r="D670" s="84">
        <v>0.5</v>
      </c>
      <c r="E670" s="85">
        <v>34.0</v>
      </c>
      <c r="F670" s="86"/>
      <c r="G670" s="86">
        <v>29.8</v>
      </c>
      <c r="H670" s="86">
        <v>27.4</v>
      </c>
      <c r="I670" s="86">
        <v>0.7</v>
      </c>
      <c r="J670" s="86" t="s">
        <v>573</v>
      </c>
      <c r="K670" s="86">
        <v>29.6</v>
      </c>
      <c r="L670" s="86">
        <v>11.0</v>
      </c>
      <c r="M670" s="86"/>
      <c r="N670" s="86">
        <v>90.64</v>
      </c>
      <c r="O670" s="86"/>
      <c r="P670" s="87"/>
      <c r="Q670" s="102"/>
      <c r="R670" s="103" t="str">
        <f>F670</f>
        <v/>
      </c>
      <c r="S670" s="103"/>
      <c r="T670" s="134">
        <f t="shared" si="205"/>
        <v>36.49517019</v>
      </c>
      <c r="U670" s="103">
        <f t="shared" si="206"/>
        <v>34.57517019</v>
      </c>
      <c r="V670" s="134">
        <f t="shared" si="207"/>
        <v>41.94208964</v>
      </c>
      <c r="W670" s="134">
        <f t="shared" si="208"/>
        <v>82.43549733</v>
      </c>
      <c r="X670" s="135">
        <f>N668+L670-N670</f>
        <v>3.68</v>
      </c>
      <c r="Y670" s="91"/>
      <c r="Z670" s="92">
        <v>1.0</v>
      </c>
      <c r="AA670" s="92">
        <v>1.0</v>
      </c>
      <c r="AB670" s="92">
        <v>1.0</v>
      </c>
      <c r="AC670" s="93">
        <v>2.0</v>
      </c>
      <c r="AD670" s="88" t="s">
        <v>450</v>
      </c>
    </row>
    <row r="671" ht="15.75" customHeight="1">
      <c r="A671" s="4" t="s">
        <v>53</v>
      </c>
      <c r="B671" s="29">
        <v>44896.0</v>
      </c>
      <c r="C671" s="3">
        <v>0.625</v>
      </c>
      <c r="D671" s="74">
        <v>0.75</v>
      </c>
      <c r="E671" s="75"/>
      <c r="F671" s="76"/>
      <c r="G671" s="76">
        <v>30.8</v>
      </c>
      <c r="H671" s="76">
        <v>28.4</v>
      </c>
      <c r="I671" s="76">
        <v>0.7</v>
      </c>
      <c r="J671" s="76" t="s">
        <v>81</v>
      </c>
      <c r="K671" s="76">
        <v>31.2</v>
      </c>
      <c r="L671" s="76"/>
      <c r="M671" s="76"/>
      <c r="N671" s="76"/>
      <c r="O671" s="76"/>
      <c r="P671" s="77"/>
      <c r="Q671" s="78"/>
      <c r="R671" s="79"/>
      <c r="S671" s="79"/>
      <c r="T671" s="134">
        <f t="shared" si="205"/>
        <v>38.68484051</v>
      </c>
      <c r="U671" s="103">
        <f t="shared" si="206"/>
        <v>36.76484051</v>
      </c>
      <c r="V671" s="134">
        <f t="shared" si="207"/>
        <v>44.41233496</v>
      </c>
      <c r="W671" s="134">
        <f t="shared" si="208"/>
        <v>82.78069717</v>
      </c>
      <c r="X671" s="80"/>
      <c r="Y671" s="81"/>
      <c r="Z671" s="82">
        <v>1.0</v>
      </c>
      <c r="AA671" s="82">
        <v>1.0</v>
      </c>
      <c r="AB671" s="82">
        <v>2.0</v>
      </c>
      <c r="AC671" s="83">
        <v>2.0</v>
      </c>
      <c r="AD671" s="78" t="s">
        <v>326</v>
      </c>
    </row>
    <row r="672" ht="15.75" customHeight="1">
      <c r="A672" s="8" t="s">
        <v>58</v>
      </c>
      <c r="B672" s="9">
        <v>44897.0</v>
      </c>
      <c r="C672" s="10">
        <v>0.375</v>
      </c>
      <c r="D672" s="84">
        <v>0.5</v>
      </c>
      <c r="E672" s="85">
        <v>34.0</v>
      </c>
      <c r="F672" s="86"/>
      <c r="G672" s="86">
        <v>30.0</v>
      </c>
      <c r="H672" s="86">
        <v>27.4</v>
      </c>
      <c r="I672" s="86">
        <v>2.9</v>
      </c>
      <c r="J672" s="86" t="s">
        <v>81</v>
      </c>
      <c r="K672" s="86">
        <v>28.0</v>
      </c>
      <c r="L672" s="86">
        <v>5.75</v>
      </c>
      <c r="M672" s="86"/>
      <c r="N672" s="86">
        <v>89.36</v>
      </c>
      <c r="O672" s="86">
        <v>75.0</v>
      </c>
      <c r="P672" s="87"/>
      <c r="Q672" s="102"/>
      <c r="R672" s="103" t="str">
        <f>F672</f>
        <v/>
      </c>
      <c r="S672" s="103"/>
      <c r="T672" s="134">
        <f t="shared" si="205"/>
        <v>36.49517019</v>
      </c>
      <c r="U672" s="103">
        <f t="shared" si="206"/>
        <v>34.41517019</v>
      </c>
      <c r="V672" s="134">
        <f t="shared" si="207"/>
        <v>42.42634795</v>
      </c>
      <c r="W672" s="134">
        <f t="shared" si="208"/>
        <v>81.1174467</v>
      </c>
      <c r="X672" s="135">
        <f>N670+L672-N672</f>
        <v>7.03</v>
      </c>
      <c r="Y672" s="91"/>
      <c r="Z672" s="92">
        <v>1.0</v>
      </c>
      <c r="AA672" s="92">
        <v>1.0</v>
      </c>
      <c r="AB672" s="92">
        <v>2.0</v>
      </c>
      <c r="AC672" s="93">
        <v>2.0</v>
      </c>
      <c r="AD672" s="88" t="s">
        <v>289</v>
      </c>
    </row>
    <row r="673" ht="15.75" customHeight="1">
      <c r="A673" s="4" t="s">
        <v>58</v>
      </c>
      <c r="B673" s="29">
        <v>44897.0</v>
      </c>
      <c r="C673" s="3">
        <v>0.625</v>
      </c>
      <c r="D673" s="74">
        <v>0.75</v>
      </c>
      <c r="E673" s="75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7"/>
      <c r="Q673" s="78"/>
      <c r="R673" s="79"/>
      <c r="S673" s="79"/>
      <c r="T673" s="103"/>
      <c r="U673" s="103"/>
      <c r="V673" s="103"/>
      <c r="W673" s="103" t="str">
        <f t="shared" si="208"/>
        <v/>
      </c>
      <c r="X673" s="80"/>
      <c r="Y673" s="81"/>
      <c r="Z673" s="82"/>
      <c r="AA673" s="82"/>
      <c r="AB673" s="82"/>
      <c r="AC673" s="83"/>
      <c r="AD673" s="78"/>
    </row>
    <row r="674" ht="15.75" customHeight="1">
      <c r="A674" s="8" t="s">
        <v>60</v>
      </c>
      <c r="B674" s="9">
        <v>44898.0</v>
      </c>
      <c r="C674" s="10">
        <v>0.375</v>
      </c>
      <c r="D674" s="84">
        <v>0.5</v>
      </c>
      <c r="E674" s="85">
        <v>33.6</v>
      </c>
      <c r="F674" s="86"/>
      <c r="G674" s="86">
        <v>28.2</v>
      </c>
      <c r="H674" s="86">
        <v>27.0</v>
      </c>
      <c r="I674" s="86">
        <v>1.5</v>
      </c>
      <c r="J674" s="86" t="s">
        <v>81</v>
      </c>
      <c r="K674" s="86">
        <v>29.6</v>
      </c>
      <c r="L674" s="86">
        <v>2.25</v>
      </c>
      <c r="M674" s="86"/>
      <c r="N674" s="86">
        <v>72.94</v>
      </c>
      <c r="O674" s="86"/>
      <c r="P674" s="87"/>
      <c r="Q674" s="102"/>
      <c r="R674" s="103" t="str">
        <f>F674</f>
        <v/>
      </c>
      <c r="S674" s="103"/>
      <c r="T674" s="134">
        <f>IF(H674="","",6.1078*(10^(((7.5*H674)/(237.3+H674)))))</f>
        <v>35.65000614</v>
      </c>
      <c r="U674" s="103">
        <f>IF(T674="","",T674-(0.8*(G674-H674)))</f>
        <v>34.69000614</v>
      </c>
      <c r="V674" s="134">
        <f>IF(G674="","",6.1078*(10^(((7.5*G674)/(237.3+G674)))))</f>
        <v>38.23798312</v>
      </c>
      <c r="W674" s="134">
        <f t="shared" si="208"/>
        <v>90.72132815</v>
      </c>
      <c r="X674" s="135">
        <f>N672+L674-N674</f>
        <v>18.67</v>
      </c>
      <c r="Y674" s="91"/>
      <c r="Z674" s="92">
        <v>1.0</v>
      </c>
      <c r="AA674" s="92">
        <v>1.0</v>
      </c>
      <c r="AB674" s="92">
        <v>1.0</v>
      </c>
      <c r="AC674" s="93">
        <v>2.0</v>
      </c>
      <c r="AD674" s="88" t="s">
        <v>337</v>
      </c>
    </row>
    <row r="675" ht="15.75" customHeight="1">
      <c r="A675" s="4" t="s">
        <v>60</v>
      </c>
      <c r="B675" s="141">
        <v>44898.0</v>
      </c>
      <c r="C675" s="168">
        <v>0.625</v>
      </c>
      <c r="D675" s="172">
        <v>0.75</v>
      </c>
      <c r="E675" s="75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7"/>
      <c r="Q675" s="78"/>
      <c r="R675" s="79"/>
      <c r="S675" s="79"/>
      <c r="T675" s="79"/>
      <c r="U675" s="103"/>
      <c r="V675" s="79"/>
      <c r="W675" s="79"/>
      <c r="X675" s="80"/>
      <c r="Y675" s="81"/>
      <c r="Z675" s="82"/>
      <c r="AA675" s="82"/>
      <c r="AB675" s="82"/>
      <c r="AC675" s="83"/>
      <c r="AD675" s="78"/>
    </row>
    <row r="676" ht="15.75" customHeight="1">
      <c r="A676" s="8" t="s">
        <v>64</v>
      </c>
      <c r="B676" s="9">
        <v>44899.0</v>
      </c>
      <c r="C676" s="10">
        <v>0.375</v>
      </c>
      <c r="D676" s="84">
        <v>0.5</v>
      </c>
      <c r="E676" s="85">
        <v>33.0</v>
      </c>
      <c r="F676" s="86"/>
      <c r="G676" s="86">
        <v>28.2</v>
      </c>
      <c r="H676" s="86">
        <v>26.8</v>
      </c>
      <c r="I676" s="86">
        <v>0.4</v>
      </c>
      <c r="J676" s="86" t="s">
        <v>78</v>
      </c>
      <c r="K676" s="86">
        <v>28.8</v>
      </c>
      <c r="L676" s="86">
        <v>0.0</v>
      </c>
      <c r="M676" s="86"/>
      <c r="N676" s="86">
        <v>70.62</v>
      </c>
      <c r="O676" s="86"/>
      <c r="P676" s="87"/>
      <c r="Q676" s="102"/>
      <c r="R676" s="103" t="str">
        <f>F676</f>
        <v/>
      </c>
      <c r="S676" s="103"/>
      <c r="T676" s="134">
        <f t="shared" ref="T676:T684" si="209">IF(H676="","",6.1078*(10^(((7.5*H676)/(237.3+H676)))))</f>
        <v>35.23385461</v>
      </c>
      <c r="U676" s="103">
        <f t="shared" ref="U676:U684" si="210">IF(T676="","",T676-(0.8*(G676-H676)))</f>
        <v>34.11385461</v>
      </c>
      <c r="V676" s="134">
        <f t="shared" ref="V676:V684" si="211">IF(G676="","",6.1078*(10^(((7.5*G676)/(237.3+G676)))))</f>
        <v>38.23798312</v>
      </c>
      <c r="W676" s="134">
        <f t="shared" ref="W676:W702" si="212">IF(V676="","",(U676/V676)*100)</f>
        <v>89.21457625</v>
      </c>
      <c r="X676" s="135">
        <f>N674+L676-N676</f>
        <v>2.32</v>
      </c>
      <c r="Y676" s="91"/>
      <c r="Z676" s="92">
        <v>1.0</v>
      </c>
      <c r="AA676" s="92">
        <v>1.0</v>
      </c>
      <c r="AB676" s="92">
        <v>1.0</v>
      </c>
      <c r="AC676" s="93">
        <v>2.0</v>
      </c>
      <c r="AD676" s="88" t="s">
        <v>575</v>
      </c>
    </row>
    <row r="677" ht="15.75" customHeight="1">
      <c r="A677" s="4" t="s">
        <v>64</v>
      </c>
      <c r="B677" s="29">
        <v>44899.0</v>
      </c>
      <c r="C677" s="3">
        <v>0.625</v>
      </c>
      <c r="D677" s="74">
        <v>0.75</v>
      </c>
      <c r="E677" s="75"/>
      <c r="F677" s="76"/>
      <c r="G677" s="76">
        <v>25.2</v>
      </c>
      <c r="H677" s="76">
        <v>24.4</v>
      </c>
      <c r="I677" s="76">
        <v>0.3</v>
      </c>
      <c r="J677" s="76" t="s">
        <v>74</v>
      </c>
      <c r="K677" s="76">
        <v>26.7</v>
      </c>
      <c r="L677" s="76"/>
      <c r="M677" s="76"/>
      <c r="N677" s="76"/>
      <c r="O677" s="76"/>
      <c r="P677" s="77"/>
      <c r="Q677" s="78"/>
      <c r="R677" s="79"/>
      <c r="S677" s="79"/>
      <c r="T677" s="134">
        <f t="shared" si="209"/>
        <v>30.56038249</v>
      </c>
      <c r="U677" s="103">
        <f t="shared" si="210"/>
        <v>29.92038249</v>
      </c>
      <c r="V677" s="134">
        <f t="shared" si="211"/>
        <v>32.05419006</v>
      </c>
      <c r="W677" s="134">
        <f t="shared" si="212"/>
        <v>93.34312436</v>
      </c>
      <c r="X677" s="80"/>
      <c r="Y677" s="81"/>
      <c r="Z677" s="82">
        <v>1.0</v>
      </c>
      <c r="AA677" s="82">
        <v>1.0</v>
      </c>
      <c r="AB677" s="82">
        <v>3.0</v>
      </c>
      <c r="AC677" s="83">
        <v>3.0</v>
      </c>
      <c r="AD677" s="78" t="s">
        <v>326</v>
      </c>
    </row>
    <row r="678" ht="15.75" customHeight="1">
      <c r="A678" s="8" t="s">
        <v>68</v>
      </c>
      <c r="B678" s="9">
        <v>44900.0</v>
      </c>
      <c r="C678" s="10">
        <v>0.375</v>
      </c>
      <c r="D678" s="84">
        <v>0.5</v>
      </c>
      <c r="E678" s="85">
        <v>33.0</v>
      </c>
      <c r="F678" s="86"/>
      <c r="G678" s="86">
        <v>28.8</v>
      </c>
      <c r="H678" s="86">
        <v>27.6</v>
      </c>
      <c r="I678" s="86">
        <v>0.9</v>
      </c>
      <c r="J678" s="86" t="s">
        <v>79</v>
      </c>
      <c r="K678" s="86">
        <v>26.9</v>
      </c>
      <c r="L678" s="86">
        <v>15.0</v>
      </c>
      <c r="M678" s="86"/>
      <c r="N678" s="86">
        <v>81.84</v>
      </c>
      <c r="O678" s="86"/>
      <c r="P678" s="87"/>
      <c r="Q678" s="102"/>
      <c r="R678" s="103" t="str">
        <f>F678</f>
        <v/>
      </c>
      <c r="S678" s="103"/>
      <c r="T678" s="134">
        <f t="shared" si="209"/>
        <v>36.92425667</v>
      </c>
      <c r="U678" s="103">
        <f t="shared" si="210"/>
        <v>35.96425667</v>
      </c>
      <c r="V678" s="134">
        <f t="shared" si="211"/>
        <v>39.59220806</v>
      </c>
      <c r="W678" s="134">
        <f t="shared" si="212"/>
        <v>90.83670356</v>
      </c>
      <c r="X678" s="135">
        <f>N676+L678-N678</f>
        <v>3.78</v>
      </c>
      <c r="Y678" s="91"/>
      <c r="Z678" s="92">
        <v>1.0</v>
      </c>
      <c r="AA678" s="92">
        <v>1.0</v>
      </c>
      <c r="AB678" s="92">
        <v>1.0</v>
      </c>
      <c r="AC678" s="93">
        <v>2.0</v>
      </c>
      <c r="AD678" s="88" t="s">
        <v>571</v>
      </c>
    </row>
    <row r="679" ht="15.75" customHeight="1">
      <c r="A679" s="4" t="s">
        <v>68</v>
      </c>
      <c r="B679" s="29">
        <v>44900.0</v>
      </c>
      <c r="C679" s="3">
        <v>0.625</v>
      </c>
      <c r="D679" s="74">
        <v>0.75</v>
      </c>
      <c r="E679" s="75">
        <v>34.2</v>
      </c>
      <c r="F679" s="76"/>
      <c r="G679" s="76">
        <v>33.4</v>
      </c>
      <c r="H679" s="76">
        <v>27.0</v>
      </c>
      <c r="I679" s="76">
        <v>0.7</v>
      </c>
      <c r="J679" s="76" t="s">
        <v>74</v>
      </c>
      <c r="K679" s="76"/>
      <c r="L679" s="76"/>
      <c r="M679" s="76"/>
      <c r="N679" s="76"/>
      <c r="O679" s="76"/>
      <c r="P679" s="77"/>
      <c r="Q679" s="78"/>
      <c r="R679" s="79"/>
      <c r="S679" s="79"/>
      <c r="T679" s="134">
        <f t="shared" si="209"/>
        <v>35.65000614</v>
      </c>
      <c r="U679" s="103">
        <f t="shared" si="210"/>
        <v>30.53000614</v>
      </c>
      <c r="V679" s="134">
        <f t="shared" si="211"/>
        <v>51.43555799</v>
      </c>
      <c r="W679" s="134">
        <f t="shared" si="212"/>
        <v>59.35583735</v>
      </c>
      <c r="X679" s="80"/>
      <c r="Y679" s="81"/>
      <c r="Z679" s="82">
        <v>1.0</v>
      </c>
      <c r="AA679" s="82">
        <v>1.0</v>
      </c>
      <c r="AB679" s="82">
        <v>3.0</v>
      </c>
      <c r="AC679" s="83">
        <v>2.0</v>
      </c>
      <c r="AD679" s="78"/>
    </row>
    <row r="680" ht="15.75" customHeight="1">
      <c r="A680" s="8" t="s">
        <v>38</v>
      </c>
      <c r="B680" s="9">
        <v>44901.0</v>
      </c>
      <c r="C680" s="10">
        <v>0.375</v>
      </c>
      <c r="D680" s="84">
        <v>0.5</v>
      </c>
      <c r="E680" s="85">
        <v>36.0</v>
      </c>
      <c r="F680" s="86"/>
      <c r="G680" s="86">
        <v>28.8</v>
      </c>
      <c r="H680" s="86">
        <v>27.2</v>
      </c>
      <c r="I680" s="86">
        <v>1.4</v>
      </c>
      <c r="J680" s="86" t="s">
        <v>81</v>
      </c>
      <c r="K680" s="86">
        <v>27.2</v>
      </c>
      <c r="L680" s="86">
        <v>49.25</v>
      </c>
      <c r="M680" s="86"/>
      <c r="N680" s="86">
        <v>100.0</v>
      </c>
      <c r="O680" s="86">
        <v>75.0</v>
      </c>
      <c r="P680" s="87"/>
      <c r="Q680" s="102"/>
      <c r="R680" s="103" t="str">
        <f>F680</f>
        <v/>
      </c>
      <c r="S680" s="103"/>
      <c r="T680" s="134">
        <f t="shared" si="209"/>
        <v>36.07043238</v>
      </c>
      <c r="U680" s="103">
        <f t="shared" si="210"/>
        <v>34.79043238</v>
      </c>
      <c r="V680" s="134">
        <f t="shared" si="211"/>
        <v>39.59220806</v>
      </c>
      <c r="W680" s="134">
        <f t="shared" si="212"/>
        <v>87.87191744</v>
      </c>
      <c r="X680" s="135">
        <v>0.0</v>
      </c>
      <c r="Y680" s="91"/>
      <c r="Z680" s="92">
        <v>1.0</v>
      </c>
      <c r="AA680" s="92">
        <v>1.0</v>
      </c>
      <c r="AB680" s="92">
        <v>2.0</v>
      </c>
      <c r="AC680" s="93">
        <v>2.0</v>
      </c>
      <c r="AD680" s="88" t="s">
        <v>571</v>
      </c>
    </row>
    <row r="681" ht="15.75" customHeight="1">
      <c r="A681" s="4" t="s">
        <v>38</v>
      </c>
      <c r="B681" s="29">
        <v>44901.0</v>
      </c>
      <c r="C681" s="3">
        <v>0.625</v>
      </c>
      <c r="D681" s="74">
        <v>0.75</v>
      </c>
      <c r="E681" s="75">
        <v>35.2</v>
      </c>
      <c r="F681" s="76"/>
      <c r="G681" s="76">
        <v>33.0</v>
      </c>
      <c r="H681" s="76">
        <v>29.6</v>
      </c>
      <c r="I681" s="76">
        <v>0.9</v>
      </c>
      <c r="J681" s="76" t="s">
        <v>74</v>
      </c>
      <c r="K681" s="76">
        <v>26.4</v>
      </c>
      <c r="L681" s="76"/>
      <c r="M681" s="76"/>
      <c r="N681" s="76"/>
      <c r="O681" s="76"/>
      <c r="P681" s="77"/>
      <c r="Q681" s="78"/>
      <c r="R681" s="79"/>
      <c r="S681" s="79"/>
      <c r="T681" s="134">
        <f t="shared" si="209"/>
        <v>41.46264535</v>
      </c>
      <c r="U681" s="103">
        <f t="shared" si="210"/>
        <v>38.74264535</v>
      </c>
      <c r="V681" s="134">
        <f t="shared" si="211"/>
        <v>50.29607399</v>
      </c>
      <c r="W681" s="134">
        <f t="shared" si="212"/>
        <v>77.02916406</v>
      </c>
      <c r="X681" s="80"/>
      <c r="Y681" s="81"/>
      <c r="Z681" s="82">
        <v>1.0</v>
      </c>
      <c r="AA681" s="82">
        <v>1.0</v>
      </c>
      <c r="AB681" s="82">
        <v>2.0</v>
      </c>
      <c r="AC681" s="83">
        <v>2.0</v>
      </c>
      <c r="AD681" s="78"/>
    </row>
    <row r="682" ht="15.75" customHeight="1">
      <c r="A682" s="8" t="s">
        <v>48</v>
      </c>
      <c r="B682" s="9">
        <v>44902.0</v>
      </c>
      <c r="C682" s="10">
        <v>0.375</v>
      </c>
      <c r="D682" s="84">
        <v>0.5</v>
      </c>
      <c r="E682" s="85">
        <v>34.2</v>
      </c>
      <c r="F682" s="86"/>
      <c r="G682" s="86">
        <v>30.0</v>
      </c>
      <c r="H682" s="86">
        <v>27.4</v>
      </c>
      <c r="I682" s="86">
        <v>1.4</v>
      </c>
      <c r="J682" s="86" t="s">
        <v>81</v>
      </c>
      <c r="K682" s="86">
        <v>29.4</v>
      </c>
      <c r="L682" s="86">
        <v>0.0</v>
      </c>
      <c r="M682" s="86"/>
      <c r="N682" s="86">
        <v>71.44</v>
      </c>
      <c r="O682" s="86"/>
      <c r="P682" s="87"/>
      <c r="Q682" s="102"/>
      <c r="R682" s="103" t="str">
        <f>F682</f>
        <v/>
      </c>
      <c r="S682" s="103"/>
      <c r="T682" s="134">
        <f t="shared" si="209"/>
        <v>36.49517019</v>
      </c>
      <c r="U682" s="103">
        <f t="shared" si="210"/>
        <v>34.41517019</v>
      </c>
      <c r="V682" s="134">
        <f t="shared" si="211"/>
        <v>42.42634795</v>
      </c>
      <c r="W682" s="134">
        <f t="shared" si="212"/>
        <v>81.1174467</v>
      </c>
      <c r="X682" s="135">
        <f>O680+L682-N682</f>
        <v>3.56</v>
      </c>
      <c r="Y682" s="91"/>
      <c r="Z682" s="92">
        <v>1.0</v>
      </c>
      <c r="AA682" s="92">
        <v>1.0</v>
      </c>
      <c r="AB682" s="92">
        <v>2.0</v>
      </c>
      <c r="AC682" s="93">
        <v>2.0</v>
      </c>
      <c r="AD682" s="88" t="s">
        <v>337</v>
      </c>
    </row>
    <row r="683" ht="15.75" customHeight="1">
      <c r="A683" s="4" t="s">
        <v>48</v>
      </c>
      <c r="B683" s="29">
        <v>44902.0</v>
      </c>
      <c r="C683" s="3">
        <v>0.625</v>
      </c>
      <c r="D683" s="74">
        <v>0.75</v>
      </c>
      <c r="E683" s="75">
        <v>33.0</v>
      </c>
      <c r="F683" s="76"/>
      <c r="G683" s="76">
        <v>29.0</v>
      </c>
      <c r="H683" s="76">
        <v>27.8</v>
      </c>
      <c r="I683" s="76">
        <v>0.1</v>
      </c>
      <c r="J683" s="76" t="s">
        <v>74</v>
      </c>
      <c r="K683" s="76">
        <v>27.5</v>
      </c>
      <c r="L683" s="76"/>
      <c r="M683" s="76"/>
      <c r="N683" s="76"/>
      <c r="O683" s="76"/>
      <c r="P683" s="77"/>
      <c r="Q683" s="78"/>
      <c r="R683" s="79"/>
      <c r="S683" s="79"/>
      <c r="T683" s="134">
        <f t="shared" si="209"/>
        <v>37.3577292</v>
      </c>
      <c r="U683" s="103">
        <f t="shared" si="210"/>
        <v>36.3977292</v>
      </c>
      <c r="V683" s="134">
        <f t="shared" si="211"/>
        <v>40.05279577</v>
      </c>
      <c r="W683" s="134">
        <f t="shared" si="212"/>
        <v>90.87437843</v>
      </c>
      <c r="X683" s="80"/>
      <c r="Y683" s="81"/>
      <c r="Z683" s="82">
        <v>1.0</v>
      </c>
      <c r="AA683" s="82">
        <v>1.0</v>
      </c>
      <c r="AB683" s="82">
        <v>2.0</v>
      </c>
      <c r="AC683" s="83">
        <v>2.0</v>
      </c>
      <c r="AD683" s="78" t="s">
        <v>350</v>
      </c>
    </row>
    <row r="684" ht="15.75" customHeight="1">
      <c r="A684" s="8" t="s">
        <v>53</v>
      </c>
      <c r="B684" s="9">
        <v>44903.0</v>
      </c>
      <c r="C684" s="10">
        <v>0.375</v>
      </c>
      <c r="D684" s="84">
        <v>0.5</v>
      </c>
      <c r="E684" s="85">
        <v>33.2</v>
      </c>
      <c r="F684" s="86"/>
      <c r="G684" s="86">
        <v>29.4</v>
      </c>
      <c r="H684" s="86">
        <v>26.0</v>
      </c>
      <c r="I684" s="86">
        <v>0.1</v>
      </c>
      <c r="J684" s="86" t="s">
        <v>78</v>
      </c>
      <c r="K684" s="86">
        <v>26.1</v>
      </c>
      <c r="L684" s="86">
        <v>3.25</v>
      </c>
      <c r="M684" s="86"/>
      <c r="N684" s="86">
        <v>72.58</v>
      </c>
      <c r="O684" s="86"/>
      <c r="P684" s="87"/>
      <c r="Q684" s="102"/>
      <c r="R684" s="103" t="str">
        <f>F684</f>
        <v/>
      </c>
      <c r="S684" s="103"/>
      <c r="T684" s="134">
        <f t="shared" si="209"/>
        <v>33.61126698</v>
      </c>
      <c r="U684" s="103">
        <f t="shared" si="210"/>
        <v>30.89126698</v>
      </c>
      <c r="V684" s="134">
        <f t="shared" si="211"/>
        <v>40.98797486</v>
      </c>
      <c r="W684" s="134">
        <f t="shared" si="212"/>
        <v>75.36665836</v>
      </c>
      <c r="X684" s="135">
        <f>N682+L684-N684</f>
        <v>2.11</v>
      </c>
      <c r="Y684" s="91"/>
      <c r="Z684" s="92">
        <v>1.0</v>
      </c>
      <c r="AA684" s="92">
        <v>1.0</v>
      </c>
      <c r="AB684" s="92">
        <v>1.0</v>
      </c>
      <c r="AC684" s="93">
        <v>2.0</v>
      </c>
      <c r="AD684" s="88" t="s">
        <v>337</v>
      </c>
    </row>
    <row r="685" ht="15.75" customHeight="1">
      <c r="A685" s="4" t="s">
        <v>53</v>
      </c>
      <c r="B685" s="29">
        <v>44903.0</v>
      </c>
      <c r="C685" s="3">
        <v>0.625</v>
      </c>
      <c r="D685" s="74">
        <v>0.75</v>
      </c>
      <c r="E685" s="75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7"/>
      <c r="Q685" s="78"/>
      <c r="R685" s="79"/>
      <c r="S685" s="79"/>
      <c r="T685" s="103"/>
      <c r="U685" s="103"/>
      <c r="V685" s="103"/>
      <c r="W685" s="103" t="str">
        <f t="shared" si="212"/>
        <v/>
      </c>
      <c r="X685" s="80"/>
      <c r="Y685" s="81"/>
      <c r="Z685" s="82"/>
      <c r="AA685" s="82"/>
      <c r="AB685" s="82"/>
      <c r="AC685" s="83"/>
      <c r="AD685" s="78"/>
    </row>
    <row r="686" ht="15.75" customHeight="1">
      <c r="A686" s="8" t="s">
        <v>58</v>
      </c>
      <c r="B686" s="9">
        <v>44904.0</v>
      </c>
      <c r="C686" s="10">
        <v>0.375</v>
      </c>
      <c r="D686" s="84">
        <v>0.5</v>
      </c>
      <c r="E686" s="85">
        <v>35.6</v>
      </c>
      <c r="F686" s="86"/>
      <c r="G686" s="86">
        <v>29.2</v>
      </c>
      <c r="H686" s="86">
        <v>27.4</v>
      </c>
      <c r="I686" s="86">
        <v>1.3</v>
      </c>
      <c r="J686" s="86" t="s">
        <v>81</v>
      </c>
      <c r="K686" s="86">
        <v>28.7</v>
      </c>
      <c r="L686" s="86">
        <v>0.0</v>
      </c>
      <c r="M686" s="86"/>
      <c r="N686" s="92">
        <v>64.6</v>
      </c>
      <c r="O686" s="86"/>
      <c r="P686" s="87"/>
      <c r="Q686" s="102"/>
      <c r="R686" s="103" t="str">
        <f>F686</f>
        <v/>
      </c>
      <c r="S686" s="103"/>
      <c r="T686" s="134">
        <f>IF(H686="","",6.1078*(10^(((7.5*H686)/(237.3+H686)))))</f>
        <v>36.49517019</v>
      </c>
      <c r="U686" s="103">
        <f>IF(T686="","",T686-(0.8*(G686-H686)))</f>
        <v>35.05517019</v>
      </c>
      <c r="V686" s="134">
        <f>IF(G686="","",6.1078*(10^(((7.5*G686)/(237.3+G686)))))</f>
        <v>40.51803823</v>
      </c>
      <c r="W686" s="134">
        <f t="shared" si="212"/>
        <v>86.5174419</v>
      </c>
      <c r="X686" s="135">
        <f>N684+L686-N686</f>
        <v>7.98</v>
      </c>
      <c r="Y686" s="91"/>
      <c r="Z686" s="92">
        <v>1.0</v>
      </c>
      <c r="AA686" s="92">
        <v>1.0</v>
      </c>
      <c r="AB686" s="92">
        <v>2.0</v>
      </c>
      <c r="AC686" s="93">
        <v>3.0</v>
      </c>
      <c r="AD686" s="88" t="s">
        <v>289</v>
      </c>
    </row>
    <row r="687" ht="15.75" customHeight="1">
      <c r="A687" s="4" t="s">
        <v>58</v>
      </c>
      <c r="B687" s="29">
        <v>44904.0</v>
      </c>
      <c r="C687" s="3">
        <v>0.625</v>
      </c>
      <c r="D687" s="74">
        <v>0.75</v>
      </c>
      <c r="E687" s="75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7"/>
      <c r="Q687" s="78"/>
      <c r="R687" s="79"/>
      <c r="S687" s="79"/>
      <c r="T687" s="103"/>
      <c r="U687" s="103"/>
      <c r="V687" s="103"/>
      <c r="W687" s="103" t="str">
        <f t="shared" si="212"/>
        <v/>
      </c>
      <c r="X687" s="80"/>
      <c r="Y687" s="81"/>
      <c r="Z687" s="82"/>
      <c r="AA687" s="82"/>
      <c r="AB687" s="82"/>
      <c r="AC687" s="83"/>
      <c r="AD687" s="78"/>
    </row>
    <row r="688" ht="15.75" customHeight="1">
      <c r="A688" s="8" t="s">
        <v>60</v>
      </c>
      <c r="B688" s="9">
        <v>44905.0</v>
      </c>
      <c r="C688" s="10">
        <v>0.375</v>
      </c>
      <c r="D688" s="84">
        <v>0.5</v>
      </c>
      <c r="E688" s="85">
        <v>35.0</v>
      </c>
      <c r="F688" s="86"/>
      <c r="G688" s="86">
        <v>29.8</v>
      </c>
      <c r="H688" s="86">
        <v>27.4</v>
      </c>
      <c r="I688" s="86">
        <v>1.8</v>
      </c>
      <c r="J688" s="86" t="s">
        <v>61</v>
      </c>
      <c r="K688" s="86">
        <v>29.2</v>
      </c>
      <c r="L688" s="86">
        <v>0.0</v>
      </c>
      <c r="M688" s="86"/>
      <c r="N688" s="86">
        <v>61.56</v>
      </c>
      <c r="O688" s="86"/>
      <c r="P688" s="87"/>
      <c r="Q688" s="102"/>
      <c r="R688" s="103" t="str">
        <f t="shared" ref="R688:R690" si="213">F688</f>
        <v/>
      </c>
      <c r="S688" s="103"/>
      <c r="T688" s="134">
        <f>IF(H688="","",6.1078*(10^(((7.5*H688)/(237.3+H688)))))</f>
        <v>36.49517019</v>
      </c>
      <c r="U688" s="103">
        <f>IF(T688="","",T688-(0.8*(G688-H688)))</f>
        <v>34.57517019</v>
      </c>
      <c r="V688" s="134">
        <f>IF(G688="","",6.1078*(10^(((7.5*G688)/(237.3+G688)))))</f>
        <v>41.94208964</v>
      </c>
      <c r="W688" s="134">
        <f t="shared" si="212"/>
        <v>82.43549733</v>
      </c>
      <c r="X688" s="135">
        <f>N686+L688-N688</f>
        <v>3.04</v>
      </c>
      <c r="Y688" s="91"/>
      <c r="Z688" s="92">
        <v>1.0</v>
      </c>
      <c r="AA688" s="92">
        <v>1.0</v>
      </c>
      <c r="AB688" s="92">
        <v>3.0</v>
      </c>
      <c r="AC688" s="93">
        <v>1.0</v>
      </c>
      <c r="AD688" s="88" t="s">
        <v>289</v>
      </c>
    </row>
    <row r="689" ht="15.75" customHeight="1">
      <c r="A689" s="4" t="s">
        <v>60</v>
      </c>
      <c r="B689" s="29">
        <v>44905.0</v>
      </c>
      <c r="C689" s="3">
        <v>0.625</v>
      </c>
      <c r="D689" s="74">
        <v>0.75</v>
      </c>
      <c r="E689" s="75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7"/>
      <c r="Q689" s="102"/>
      <c r="R689" s="103" t="str">
        <f t="shared" si="213"/>
        <v/>
      </c>
      <c r="S689" s="103"/>
      <c r="T689" s="103"/>
      <c r="U689" s="103"/>
      <c r="V689" s="103"/>
      <c r="W689" s="103" t="str">
        <f t="shared" si="212"/>
        <v/>
      </c>
      <c r="X689" s="103"/>
      <c r="Y689" s="81"/>
      <c r="Z689" s="82"/>
      <c r="AA689" s="82"/>
      <c r="AB689" s="82"/>
      <c r="AC689" s="83"/>
      <c r="AD689" s="78"/>
    </row>
    <row r="690" ht="15.75" customHeight="1">
      <c r="A690" s="8" t="s">
        <v>64</v>
      </c>
      <c r="B690" s="9">
        <v>44906.0</v>
      </c>
      <c r="C690" s="10">
        <v>0.375</v>
      </c>
      <c r="D690" s="84">
        <v>0.5</v>
      </c>
      <c r="E690" s="241">
        <v>34.8</v>
      </c>
      <c r="F690" s="243"/>
      <c r="G690" s="243">
        <v>29.4</v>
      </c>
      <c r="H690" s="243">
        <v>26.8</v>
      </c>
      <c r="I690" s="243">
        <v>1.2</v>
      </c>
      <c r="J690" s="243" t="s">
        <v>81</v>
      </c>
      <c r="K690" s="243">
        <v>29.2</v>
      </c>
      <c r="L690" s="243">
        <v>0.0</v>
      </c>
      <c r="M690" s="244"/>
      <c r="N690" s="243">
        <v>60.32</v>
      </c>
      <c r="O690" s="86"/>
      <c r="P690" s="87"/>
      <c r="Q690" s="102"/>
      <c r="R690" s="103" t="str">
        <f t="shared" si="213"/>
        <v/>
      </c>
      <c r="S690" s="103"/>
      <c r="T690" s="134">
        <f t="shared" ref="T690:T700" si="214">IF(H690="","",6.1078*(10^(((7.5*H690)/(237.3+H690)))))</f>
        <v>35.23385461</v>
      </c>
      <c r="U690" s="103">
        <f t="shared" ref="U690:U700" si="215">IF(T690="","",T690-(0.8*(G690-H690)))</f>
        <v>33.15385461</v>
      </c>
      <c r="V690" s="134">
        <f t="shared" ref="V690:V700" si="216">IF(G690="","",6.1078*(10^(((7.5*G690)/(237.3+G690)))))</f>
        <v>40.98797486</v>
      </c>
      <c r="W690" s="134">
        <f t="shared" si="212"/>
        <v>80.88678379</v>
      </c>
      <c r="X690" s="135">
        <f>N688+L690-N690</f>
        <v>1.24</v>
      </c>
      <c r="Y690" s="91"/>
      <c r="Z690" s="92">
        <v>1.0</v>
      </c>
      <c r="AA690" s="92">
        <v>1.0</v>
      </c>
      <c r="AB690" s="92">
        <v>2.0</v>
      </c>
      <c r="AC690" s="93">
        <v>1.0</v>
      </c>
      <c r="AD690" s="88" t="s">
        <v>321</v>
      </c>
    </row>
    <row r="691" ht="15.75" customHeight="1">
      <c r="A691" s="4" t="s">
        <v>64</v>
      </c>
      <c r="B691" s="29">
        <v>44906.0</v>
      </c>
      <c r="C691" s="3">
        <v>0.625</v>
      </c>
      <c r="D691" s="74">
        <v>0.75</v>
      </c>
      <c r="E691" s="75">
        <v>33.8</v>
      </c>
      <c r="F691" s="76"/>
      <c r="G691" s="76">
        <v>31.6</v>
      </c>
      <c r="H691" s="76">
        <v>29.4</v>
      </c>
      <c r="I691" s="76">
        <v>1.4</v>
      </c>
      <c r="J691" s="76" t="s">
        <v>74</v>
      </c>
      <c r="K691" s="76">
        <v>27.9</v>
      </c>
      <c r="L691" s="76"/>
      <c r="M691" s="76"/>
      <c r="N691" s="76"/>
      <c r="O691" s="76"/>
      <c r="P691" s="77"/>
      <c r="Q691" s="78"/>
      <c r="R691" s="79"/>
      <c r="S691" s="79"/>
      <c r="T691" s="134">
        <f t="shared" si="214"/>
        <v>40.98797486</v>
      </c>
      <c r="U691" s="103">
        <f t="shared" si="215"/>
        <v>39.22797486</v>
      </c>
      <c r="V691" s="134">
        <f t="shared" si="216"/>
        <v>46.47863297</v>
      </c>
      <c r="W691" s="134">
        <f t="shared" si="212"/>
        <v>84.40001857</v>
      </c>
      <c r="X691" s="80"/>
      <c r="Y691" s="81"/>
      <c r="Z691" s="82">
        <v>1.0</v>
      </c>
      <c r="AA691" s="82">
        <v>1.0</v>
      </c>
      <c r="AB691" s="82">
        <v>2.0</v>
      </c>
      <c r="AC691" s="83">
        <v>2.0</v>
      </c>
      <c r="AD691" s="78" t="s">
        <v>350</v>
      </c>
    </row>
    <row r="692" ht="15.75" customHeight="1">
      <c r="A692" s="8" t="s">
        <v>68</v>
      </c>
      <c r="B692" s="9">
        <v>44907.0</v>
      </c>
      <c r="C692" s="10">
        <v>0.375</v>
      </c>
      <c r="D692" s="84">
        <v>0.5</v>
      </c>
      <c r="E692" s="85">
        <v>33.6</v>
      </c>
      <c r="F692" s="86"/>
      <c r="G692" s="86">
        <v>29.2</v>
      </c>
      <c r="H692" s="86">
        <v>26.8</v>
      </c>
      <c r="I692" s="86">
        <v>2.1</v>
      </c>
      <c r="J692" s="86" t="s">
        <v>78</v>
      </c>
      <c r="K692" s="86">
        <v>27.1</v>
      </c>
      <c r="L692" s="86">
        <v>7.75</v>
      </c>
      <c r="M692" s="86"/>
      <c r="N692" s="86">
        <v>60.38</v>
      </c>
      <c r="O692" s="86"/>
      <c r="P692" s="87"/>
      <c r="Q692" s="102"/>
      <c r="R692" s="103" t="str">
        <f>F692</f>
        <v/>
      </c>
      <c r="S692" s="103"/>
      <c r="T692" s="134">
        <f t="shared" si="214"/>
        <v>35.23385461</v>
      </c>
      <c r="U692" s="103">
        <f t="shared" si="215"/>
        <v>33.31385461</v>
      </c>
      <c r="V692" s="134">
        <f t="shared" si="216"/>
        <v>40.51803823</v>
      </c>
      <c r="W692" s="134">
        <f t="shared" si="212"/>
        <v>82.21981138</v>
      </c>
      <c r="X692" s="135">
        <f>N690+L692-N692</f>
        <v>7.69</v>
      </c>
      <c r="Y692" s="91"/>
      <c r="Z692" s="92">
        <v>1.0</v>
      </c>
      <c r="AA692" s="92">
        <v>1.0</v>
      </c>
      <c r="AB692" s="92">
        <v>1.0</v>
      </c>
      <c r="AC692" s="93">
        <v>2.0</v>
      </c>
      <c r="AD692" s="88" t="s">
        <v>557</v>
      </c>
    </row>
    <row r="693" ht="15.75" customHeight="1">
      <c r="A693" s="4" t="s">
        <v>68</v>
      </c>
      <c r="B693" s="29">
        <v>44907.0</v>
      </c>
      <c r="C693" s="3">
        <v>0.625</v>
      </c>
      <c r="D693" s="74">
        <v>0.75</v>
      </c>
      <c r="E693" s="75">
        <v>34.6</v>
      </c>
      <c r="F693" s="76"/>
      <c r="G693" s="76">
        <v>34.2</v>
      </c>
      <c r="H693" s="76">
        <v>29.6</v>
      </c>
      <c r="I693" s="76">
        <v>1.5</v>
      </c>
      <c r="J693" s="76" t="s">
        <v>81</v>
      </c>
      <c r="K693" s="76">
        <v>28.4</v>
      </c>
      <c r="L693" s="76"/>
      <c r="M693" s="76"/>
      <c r="N693" s="76"/>
      <c r="O693" s="76"/>
      <c r="P693" s="77"/>
      <c r="Q693" s="78"/>
      <c r="R693" s="79"/>
      <c r="S693" s="79"/>
      <c r="T693" s="134">
        <f t="shared" si="214"/>
        <v>41.46264535</v>
      </c>
      <c r="U693" s="103">
        <f t="shared" si="215"/>
        <v>37.78264535</v>
      </c>
      <c r="V693" s="134">
        <f t="shared" si="216"/>
        <v>53.78190594</v>
      </c>
      <c r="W693" s="134">
        <f t="shared" si="212"/>
        <v>70.2515924</v>
      </c>
      <c r="X693" s="80"/>
      <c r="Y693" s="81"/>
      <c r="Z693" s="82">
        <v>1.0</v>
      </c>
      <c r="AA693" s="82">
        <v>1.0</v>
      </c>
      <c r="AB693" s="82">
        <v>1.0</v>
      </c>
      <c r="AC693" s="83">
        <v>2.0</v>
      </c>
      <c r="AD693" s="78"/>
    </row>
    <row r="694" ht="15.75" customHeight="1">
      <c r="A694" s="8" t="s">
        <v>38</v>
      </c>
      <c r="B694" s="9">
        <v>44908.0</v>
      </c>
      <c r="C694" s="10">
        <v>0.375</v>
      </c>
      <c r="D694" s="84">
        <v>0.5</v>
      </c>
      <c r="E694" s="85">
        <v>35.4</v>
      </c>
      <c r="F694" s="86"/>
      <c r="G694" s="86">
        <v>29.6</v>
      </c>
      <c r="H694" s="86">
        <v>27.2</v>
      </c>
      <c r="I694" s="86">
        <v>2.1</v>
      </c>
      <c r="J694" s="86" t="s">
        <v>74</v>
      </c>
      <c r="K694" s="86">
        <v>26.2</v>
      </c>
      <c r="L694" s="86">
        <v>1.5</v>
      </c>
      <c r="M694" s="86"/>
      <c r="N694" s="86">
        <v>56.78</v>
      </c>
      <c r="O694" s="86">
        <v>77.66</v>
      </c>
      <c r="P694" s="87"/>
      <c r="Q694" s="102"/>
      <c r="R694" s="103" t="str">
        <f>F694</f>
        <v/>
      </c>
      <c r="S694" s="103"/>
      <c r="T694" s="134">
        <f t="shared" si="214"/>
        <v>36.07043238</v>
      </c>
      <c r="U694" s="103">
        <f t="shared" si="215"/>
        <v>34.15043238</v>
      </c>
      <c r="V694" s="134">
        <f t="shared" si="216"/>
        <v>41.46264535</v>
      </c>
      <c r="W694" s="134">
        <f t="shared" si="212"/>
        <v>82.36433564</v>
      </c>
      <c r="X694" s="135">
        <f>N692+L694-N694</f>
        <v>5.1</v>
      </c>
      <c r="Y694" s="91"/>
      <c r="Z694" s="92">
        <v>1.0</v>
      </c>
      <c r="AA694" s="92">
        <v>1.0</v>
      </c>
      <c r="AB694" s="92">
        <v>2.0</v>
      </c>
      <c r="AC694" s="93">
        <v>2.0</v>
      </c>
      <c r="AD694" s="88" t="s">
        <v>581</v>
      </c>
    </row>
    <row r="695" ht="15.75" customHeight="1">
      <c r="A695" s="4" t="s">
        <v>38</v>
      </c>
      <c r="B695" s="29">
        <v>44908.0</v>
      </c>
      <c r="C695" s="3">
        <v>0.625</v>
      </c>
      <c r="D695" s="74">
        <v>0.75</v>
      </c>
      <c r="E695" s="75">
        <v>34.4</v>
      </c>
      <c r="F695" s="76"/>
      <c r="G695" s="76">
        <v>33.8</v>
      </c>
      <c r="H695" s="76">
        <v>30.0</v>
      </c>
      <c r="I695" s="76">
        <v>0.1</v>
      </c>
      <c r="J695" s="76" t="s">
        <v>74</v>
      </c>
      <c r="K695" s="76">
        <v>28.3</v>
      </c>
      <c r="L695" s="76"/>
      <c r="M695" s="76"/>
      <c r="N695" s="76"/>
      <c r="O695" s="76"/>
      <c r="P695" s="77"/>
      <c r="Q695" s="78"/>
      <c r="R695" s="79"/>
      <c r="S695" s="79"/>
      <c r="T695" s="134">
        <f t="shared" si="214"/>
        <v>42.42634795</v>
      </c>
      <c r="U695" s="103">
        <f t="shared" si="215"/>
        <v>39.38634795</v>
      </c>
      <c r="V695" s="134">
        <f t="shared" si="216"/>
        <v>52.59738033</v>
      </c>
      <c r="W695" s="134">
        <f t="shared" si="212"/>
        <v>74.88271793</v>
      </c>
      <c r="X695" s="80"/>
      <c r="Y695" s="81"/>
      <c r="Z695" s="82">
        <v>1.0</v>
      </c>
      <c r="AA695" s="82">
        <v>1.0</v>
      </c>
      <c r="AB695" s="82">
        <v>1.0</v>
      </c>
      <c r="AC695" s="83">
        <v>2.0</v>
      </c>
      <c r="AD695" s="78" t="s">
        <v>433</v>
      </c>
    </row>
    <row r="696" ht="15.75" customHeight="1">
      <c r="A696" s="8" t="s">
        <v>48</v>
      </c>
      <c r="B696" s="9">
        <v>44909.0</v>
      </c>
      <c r="C696" s="10">
        <v>0.375</v>
      </c>
      <c r="D696" s="84">
        <v>0.5</v>
      </c>
      <c r="E696" s="85">
        <v>34.4</v>
      </c>
      <c r="F696" s="86"/>
      <c r="G696" s="86">
        <v>29.8</v>
      </c>
      <c r="H696" s="86">
        <v>26.8</v>
      </c>
      <c r="I696" s="86">
        <v>2.2</v>
      </c>
      <c r="J696" s="86" t="s">
        <v>61</v>
      </c>
      <c r="K696" s="86">
        <v>29.2</v>
      </c>
      <c r="L696" s="86">
        <v>0.0</v>
      </c>
      <c r="M696" s="86"/>
      <c r="N696" s="86">
        <v>71.02</v>
      </c>
      <c r="O696" s="86"/>
      <c r="P696" s="87"/>
      <c r="Q696" s="102"/>
      <c r="R696" s="103" t="str">
        <f>F696</f>
        <v/>
      </c>
      <c r="S696" s="103"/>
      <c r="T696" s="134">
        <f t="shared" si="214"/>
        <v>35.23385461</v>
      </c>
      <c r="U696" s="103">
        <f t="shared" si="215"/>
        <v>32.83385461</v>
      </c>
      <c r="V696" s="134">
        <f t="shared" si="216"/>
        <v>41.94208964</v>
      </c>
      <c r="W696" s="134">
        <f t="shared" si="212"/>
        <v>78.2837834</v>
      </c>
      <c r="X696" s="135">
        <f>O694+L696-N696</f>
        <v>6.64</v>
      </c>
      <c r="Y696" s="91"/>
      <c r="Z696" s="92">
        <v>1.0</v>
      </c>
      <c r="AA696" s="92">
        <v>1.0</v>
      </c>
      <c r="AB696" s="92">
        <v>2.0</v>
      </c>
      <c r="AC696" s="93">
        <v>2.0</v>
      </c>
      <c r="AD696" s="88" t="s">
        <v>289</v>
      </c>
    </row>
    <row r="697" ht="15.75" customHeight="1">
      <c r="A697" s="4" t="s">
        <v>48</v>
      </c>
      <c r="B697" s="29">
        <v>44909.0</v>
      </c>
      <c r="C697" s="3">
        <v>0.625</v>
      </c>
      <c r="D697" s="74">
        <v>0.75</v>
      </c>
      <c r="E697" s="75">
        <v>33.4</v>
      </c>
      <c r="F697" s="76"/>
      <c r="G697" s="76">
        <v>33.2</v>
      </c>
      <c r="H697" s="76">
        <v>28.8</v>
      </c>
      <c r="I697" s="76">
        <v>0.8</v>
      </c>
      <c r="J697" s="76" t="s">
        <v>74</v>
      </c>
      <c r="K697" s="76">
        <v>28.3</v>
      </c>
      <c r="L697" s="76"/>
      <c r="M697" s="76"/>
      <c r="N697" s="76"/>
      <c r="O697" s="76"/>
      <c r="P697" s="77"/>
      <c r="Q697" s="78"/>
      <c r="R697" s="79"/>
      <c r="S697" s="79"/>
      <c r="T697" s="134">
        <f t="shared" si="214"/>
        <v>39.59220806</v>
      </c>
      <c r="U697" s="103">
        <f t="shared" si="215"/>
        <v>36.07220806</v>
      </c>
      <c r="V697" s="134">
        <f t="shared" si="216"/>
        <v>50.86304633</v>
      </c>
      <c r="W697" s="134">
        <f t="shared" si="212"/>
        <v>70.92026661</v>
      </c>
      <c r="X697" s="80"/>
      <c r="Y697" s="81"/>
      <c r="Z697" s="82">
        <v>1.0</v>
      </c>
      <c r="AA697" s="82">
        <v>1.0</v>
      </c>
      <c r="AB697" s="82">
        <v>1.0</v>
      </c>
      <c r="AC697" s="83">
        <v>2.0</v>
      </c>
      <c r="AD697" s="78" t="s">
        <v>433</v>
      </c>
    </row>
    <row r="698" ht="15.75" customHeight="1">
      <c r="A698" s="8" t="s">
        <v>53</v>
      </c>
      <c r="B698" s="9">
        <v>44910.0</v>
      </c>
      <c r="C698" s="10">
        <v>0.375</v>
      </c>
      <c r="D698" s="84">
        <v>0.5</v>
      </c>
      <c r="E698" s="85">
        <v>33.8</v>
      </c>
      <c r="F698" s="86"/>
      <c r="G698" s="86">
        <v>30.0</v>
      </c>
      <c r="H698" s="86">
        <v>27.0</v>
      </c>
      <c r="I698" s="86"/>
      <c r="J698" s="86" t="s">
        <v>81</v>
      </c>
      <c r="K698" s="86">
        <v>29.2</v>
      </c>
      <c r="L698" s="86">
        <v>0.25</v>
      </c>
      <c r="M698" s="86"/>
      <c r="N698" s="86">
        <v>67.92</v>
      </c>
      <c r="O698" s="86"/>
      <c r="P698" s="87"/>
      <c r="Q698" s="102"/>
      <c r="R698" s="103" t="str">
        <f>F698</f>
        <v/>
      </c>
      <c r="S698" s="103"/>
      <c r="T698" s="134">
        <f t="shared" si="214"/>
        <v>35.65000614</v>
      </c>
      <c r="U698" s="103">
        <f t="shared" si="215"/>
        <v>33.25000614</v>
      </c>
      <c r="V698" s="134">
        <f t="shared" si="216"/>
        <v>42.42634795</v>
      </c>
      <c r="W698" s="134">
        <f t="shared" si="212"/>
        <v>78.3711249</v>
      </c>
      <c r="X698" s="135">
        <f>N696+L698-N698</f>
        <v>3.35</v>
      </c>
      <c r="Y698" s="91"/>
      <c r="Z698" s="92">
        <v>1.0</v>
      </c>
      <c r="AA698" s="92">
        <v>1.0</v>
      </c>
      <c r="AB698" s="92">
        <v>2.0</v>
      </c>
      <c r="AC698" s="93">
        <v>2.0</v>
      </c>
      <c r="AD698" s="88" t="s">
        <v>441</v>
      </c>
    </row>
    <row r="699" ht="15.75" customHeight="1">
      <c r="A699" s="4" t="s">
        <v>53</v>
      </c>
      <c r="B699" s="29">
        <v>44910.0</v>
      </c>
      <c r="C699" s="3">
        <v>0.625</v>
      </c>
      <c r="D699" s="74">
        <v>0.75</v>
      </c>
      <c r="E699" s="75">
        <v>33.8</v>
      </c>
      <c r="F699" s="76"/>
      <c r="G699" s="76">
        <v>33.2</v>
      </c>
      <c r="H699" s="76">
        <v>29.4</v>
      </c>
      <c r="I699" s="76"/>
      <c r="J699" s="76" t="s">
        <v>79</v>
      </c>
      <c r="K699" s="76">
        <v>29.8</v>
      </c>
      <c r="L699" s="76">
        <v>0.1</v>
      </c>
      <c r="M699" s="76"/>
      <c r="N699" s="76"/>
      <c r="O699" s="76"/>
      <c r="P699" s="77"/>
      <c r="Q699" s="78"/>
      <c r="R699" s="79"/>
      <c r="S699" s="79"/>
      <c r="T699" s="134">
        <f t="shared" si="214"/>
        <v>40.98797486</v>
      </c>
      <c r="U699" s="103">
        <f t="shared" si="215"/>
        <v>37.94797486</v>
      </c>
      <c r="V699" s="134">
        <f t="shared" si="216"/>
        <v>50.86304633</v>
      </c>
      <c r="W699" s="134">
        <f t="shared" si="212"/>
        <v>74.60814403</v>
      </c>
      <c r="X699" s="80"/>
      <c r="Y699" s="81"/>
      <c r="Z699" s="82">
        <v>1.0</v>
      </c>
      <c r="AA699" s="82">
        <v>1.0</v>
      </c>
      <c r="AB699" s="82">
        <v>2.0</v>
      </c>
      <c r="AC699" s="83">
        <v>2.0</v>
      </c>
      <c r="AD699" s="78" t="s">
        <v>433</v>
      </c>
    </row>
    <row r="700" ht="15.75" customHeight="1">
      <c r="A700" s="8" t="s">
        <v>58</v>
      </c>
      <c r="B700" s="9">
        <v>44911.0</v>
      </c>
      <c r="C700" s="10">
        <v>0.375</v>
      </c>
      <c r="D700" s="84">
        <v>0.5</v>
      </c>
      <c r="E700" s="85">
        <v>33.8</v>
      </c>
      <c r="F700" s="86"/>
      <c r="G700" s="86">
        <v>29.2</v>
      </c>
      <c r="H700" s="86">
        <v>26.8</v>
      </c>
      <c r="I700" s="86">
        <v>1.8</v>
      </c>
      <c r="J700" s="86" t="s">
        <v>81</v>
      </c>
      <c r="K700" s="86">
        <v>27.1</v>
      </c>
      <c r="L700" s="86">
        <v>1.5</v>
      </c>
      <c r="M700" s="86"/>
      <c r="N700" s="86">
        <v>67.36</v>
      </c>
      <c r="O700" s="86"/>
      <c r="P700" s="87"/>
      <c r="Q700" s="102"/>
      <c r="R700" s="103" t="str">
        <f>F700</f>
        <v/>
      </c>
      <c r="S700" s="103"/>
      <c r="T700" s="134">
        <f t="shared" si="214"/>
        <v>35.23385461</v>
      </c>
      <c r="U700" s="103">
        <f t="shared" si="215"/>
        <v>33.31385461</v>
      </c>
      <c r="V700" s="134">
        <f t="shared" si="216"/>
        <v>40.51803823</v>
      </c>
      <c r="W700" s="134">
        <f t="shared" si="212"/>
        <v>82.21981138</v>
      </c>
      <c r="X700" s="135">
        <f>N698+L700-N700</f>
        <v>2.06</v>
      </c>
      <c r="Y700" s="91"/>
      <c r="Z700" s="92">
        <v>1.0</v>
      </c>
      <c r="AA700" s="92">
        <v>1.0</v>
      </c>
      <c r="AB700" s="92">
        <v>1.0</v>
      </c>
      <c r="AC700" s="93">
        <v>2.0</v>
      </c>
      <c r="AD700" s="88" t="s">
        <v>584</v>
      </c>
    </row>
    <row r="701" ht="15.75" customHeight="1">
      <c r="A701" s="4" t="s">
        <v>58</v>
      </c>
      <c r="B701" s="29">
        <v>44911.0</v>
      </c>
      <c r="C701" s="3">
        <v>0.625</v>
      </c>
      <c r="D701" s="74">
        <v>0.75</v>
      </c>
      <c r="E701" s="75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7"/>
      <c r="Q701" s="78"/>
      <c r="R701" s="79"/>
      <c r="S701" s="79"/>
      <c r="T701" s="103"/>
      <c r="U701" s="103"/>
      <c r="V701" s="103"/>
      <c r="W701" s="103" t="str">
        <f t="shared" si="212"/>
        <v/>
      </c>
      <c r="X701" s="80"/>
      <c r="Y701" s="81"/>
      <c r="Z701" s="82"/>
      <c r="AA701" s="82"/>
      <c r="AB701" s="82"/>
      <c r="AC701" s="83"/>
      <c r="AD701" s="78"/>
    </row>
    <row r="702" ht="15.75" customHeight="1">
      <c r="A702" s="8" t="s">
        <v>60</v>
      </c>
      <c r="B702" s="9">
        <v>44912.0</v>
      </c>
      <c r="C702" s="10">
        <v>0.375</v>
      </c>
      <c r="D702" s="84">
        <v>0.5</v>
      </c>
      <c r="E702" s="85">
        <v>34.2</v>
      </c>
      <c r="F702" s="86"/>
      <c r="G702" s="86">
        <v>30.2</v>
      </c>
      <c r="H702" s="86">
        <v>26.8</v>
      </c>
      <c r="I702" s="86">
        <v>1.4</v>
      </c>
      <c r="J702" s="86" t="s">
        <v>81</v>
      </c>
      <c r="K702" s="86">
        <v>29.4</v>
      </c>
      <c r="L702" s="86">
        <v>0.0</v>
      </c>
      <c r="M702" s="86"/>
      <c r="N702" s="86">
        <v>63.46</v>
      </c>
      <c r="O702" s="86"/>
      <c r="P702" s="87"/>
      <c r="Q702" s="102"/>
      <c r="R702" s="103" t="str">
        <f>F702</f>
        <v/>
      </c>
      <c r="S702" s="103"/>
      <c r="T702" s="134">
        <f>IF(H702="","",6.1078*(10^(((7.5*H702)/(237.3+H702)))))</f>
        <v>35.23385461</v>
      </c>
      <c r="U702" s="103">
        <f>IF(T702="","",T702-(0.8*(G702-H702)))</f>
        <v>32.51385461</v>
      </c>
      <c r="V702" s="134">
        <f>IF(G702="","",6.1078*(10^(((7.5*G702)/(237.3+G702)))))</f>
        <v>42.91546075</v>
      </c>
      <c r="W702" s="134">
        <f t="shared" si="212"/>
        <v>75.76256677</v>
      </c>
      <c r="X702" s="135">
        <f>N700+L702-N702</f>
        <v>3.9</v>
      </c>
      <c r="Y702" s="91"/>
      <c r="Z702" s="92">
        <v>1.0</v>
      </c>
      <c r="AA702" s="92">
        <v>1.0</v>
      </c>
      <c r="AB702" s="92">
        <v>2.0</v>
      </c>
      <c r="AC702" s="93">
        <v>2.0</v>
      </c>
      <c r="AD702" s="88" t="s">
        <v>433</v>
      </c>
    </row>
    <row r="703" ht="15.75" customHeight="1">
      <c r="A703" s="4" t="s">
        <v>60</v>
      </c>
      <c r="B703" s="29">
        <v>44912.0</v>
      </c>
      <c r="C703" s="3">
        <v>0.625</v>
      </c>
      <c r="D703" s="74">
        <v>0.75</v>
      </c>
      <c r="E703" s="75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7"/>
      <c r="Q703" s="78"/>
      <c r="R703" s="79"/>
      <c r="S703" s="79"/>
      <c r="T703" s="79"/>
      <c r="U703" s="103"/>
      <c r="V703" s="79"/>
      <c r="W703" s="79"/>
      <c r="X703" s="80"/>
      <c r="Y703" s="81"/>
      <c r="Z703" s="82"/>
      <c r="AA703" s="82"/>
      <c r="AB703" s="82"/>
      <c r="AC703" s="83"/>
      <c r="AD703" s="78"/>
    </row>
    <row r="704" ht="15.75" customHeight="1">
      <c r="A704" s="8" t="s">
        <v>64</v>
      </c>
      <c r="B704" s="9">
        <v>44913.0</v>
      </c>
      <c r="C704" s="10">
        <v>0.375</v>
      </c>
      <c r="D704" s="84">
        <v>0.5</v>
      </c>
      <c r="E704" s="85">
        <v>35.0</v>
      </c>
      <c r="F704" s="86"/>
      <c r="G704" s="86">
        <v>28.8</v>
      </c>
      <c r="H704" s="86">
        <v>26.6</v>
      </c>
      <c r="I704" s="86">
        <v>0.9</v>
      </c>
      <c r="J704" s="86" t="s">
        <v>81</v>
      </c>
      <c r="K704" s="86">
        <v>28.8</v>
      </c>
      <c r="L704" s="86">
        <v>5.5</v>
      </c>
      <c r="M704" s="86"/>
      <c r="N704" s="86">
        <v>62.84</v>
      </c>
      <c r="O704" s="86">
        <v>70.0</v>
      </c>
      <c r="P704" s="87"/>
      <c r="Q704" s="102"/>
      <c r="R704" s="103" t="str">
        <f>F704</f>
        <v/>
      </c>
      <c r="S704" s="103"/>
      <c r="T704" s="134">
        <f t="shared" ref="T704:T710" si="217">IF(H704="","",6.1078*(10^(((7.5*H704)/(237.3+H704)))))</f>
        <v>34.82194116</v>
      </c>
      <c r="U704" s="103">
        <f t="shared" ref="U704:U710" si="218">IF(T704="","",T704-(0.8*(G704-H704)))</f>
        <v>33.06194116</v>
      </c>
      <c r="V704" s="134">
        <f t="shared" ref="V704:V710" si="219">IF(G704="","",6.1078*(10^(((7.5*G704)/(237.3+G704)))))</f>
        <v>39.59220806</v>
      </c>
      <c r="W704" s="134">
        <f t="shared" ref="W704:W716" si="220">IF(V704="","",(U704/V704)*100)</f>
        <v>83.5061816</v>
      </c>
      <c r="X704" s="135">
        <f>N702+L704-N704</f>
        <v>6.12</v>
      </c>
      <c r="Y704" s="91"/>
      <c r="Z704" s="92">
        <v>1.0</v>
      </c>
      <c r="AA704" s="92">
        <v>1.0</v>
      </c>
      <c r="AB704" s="92">
        <v>2.0</v>
      </c>
      <c r="AC704" s="93">
        <v>2.0</v>
      </c>
      <c r="AD704" s="88" t="s">
        <v>586</v>
      </c>
    </row>
    <row r="705" ht="15.75" customHeight="1">
      <c r="A705" s="4" t="s">
        <v>64</v>
      </c>
      <c r="B705" s="141">
        <v>44913.0</v>
      </c>
      <c r="C705" s="168">
        <v>0.625</v>
      </c>
      <c r="D705" s="172">
        <v>0.75</v>
      </c>
      <c r="E705" s="75">
        <v>35.4</v>
      </c>
      <c r="F705" s="76"/>
      <c r="G705" s="76">
        <v>33.4</v>
      </c>
      <c r="H705" s="76">
        <v>29.6</v>
      </c>
      <c r="I705" s="152">
        <v>0.7</v>
      </c>
      <c r="J705" s="76" t="s">
        <v>81</v>
      </c>
      <c r="K705" s="76">
        <v>29.6</v>
      </c>
      <c r="L705" s="76"/>
      <c r="M705" s="76"/>
      <c r="N705" s="76"/>
      <c r="O705" s="76"/>
      <c r="P705" s="77"/>
      <c r="Q705" s="78"/>
      <c r="R705" s="79"/>
      <c r="S705" s="79"/>
      <c r="T705" s="134">
        <f t="shared" si="217"/>
        <v>41.46264535</v>
      </c>
      <c r="U705" s="103">
        <f t="shared" si="218"/>
        <v>38.42264535</v>
      </c>
      <c r="V705" s="134">
        <f t="shared" si="219"/>
        <v>51.43555799</v>
      </c>
      <c r="W705" s="134">
        <f t="shared" si="220"/>
        <v>74.70055123</v>
      </c>
      <c r="X705" s="80"/>
      <c r="Y705" s="81"/>
      <c r="Z705" s="82">
        <v>1.0</v>
      </c>
      <c r="AA705" s="82">
        <v>1.0</v>
      </c>
      <c r="AB705" s="82">
        <v>2.0</v>
      </c>
      <c r="AC705" s="83">
        <v>2.0</v>
      </c>
      <c r="AD705" s="78" t="s">
        <v>289</v>
      </c>
    </row>
    <row r="706" ht="15.75" customHeight="1">
      <c r="A706" s="8" t="s">
        <v>68</v>
      </c>
      <c r="B706" s="9">
        <v>44914.0</v>
      </c>
      <c r="C706" s="10">
        <v>0.375</v>
      </c>
      <c r="D706" s="84">
        <v>0.5</v>
      </c>
      <c r="E706" s="85">
        <v>34.4</v>
      </c>
      <c r="F706" s="86"/>
      <c r="G706" s="86">
        <v>29.6</v>
      </c>
      <c r="H706" s="86">
        <v>27.0</v>
      </c>
      <c r="I706" s="86">
        <v>2.7</v>
      </c>
      <c r="J706" s="86" t="s">
        <v>81</v>
      </c>
      <c r="K706" s="86">
        <v>28.8</v>
      </c>
      <c r="L706" s="86">
        <v>0.0</v>
      </c>
      <c r="M706" s="86"/>
      <c r="N706" s="86">
        <v>65.42</v>
      </c>
      <c r="O706" s="86"/>
      <c r="P706" s="87"/>
      <c r="Q706" s="102"/>
      <c r="R706" s="103" t="str">
        <f>F706</f>
        <v/>
      </c>
      <c r="S706" s="103"/>
      <c r="T706" s="134">
        <f t="shared" si="217"/>
        <v>35.65000614</v>
      </c>
      <c r="U706" s="103">
        <f t="shared" si="218"/>
        <v>33.57000614</v>
      </c>
      <c r="V706" s="134">
        <f t="shared" si="219"/>
        <v>41.46264535</v>
      </c>
      <c r="W706" s="134">
        <f t="shared" si="220"/>
        <v>80.96445815</v>
      </c>
      <c r="X706" s="135">
        <f>O704+L706-N706</f>
        <v>4.58</v>
      </c>
      <c r="Y706" s="91"/>
      <c r="Z706" s="92">
        <v>1.0</v>
      </c>
      <c r="AA706" s="92">
        <v>1.0</v>
      </c>
      <c r="AB706" s="92">
        <v>1.0</v>
      </c>
      <c r="AC706" s="93">
        <v>2.0</v>
      </c>
      <c r="AD706" s="88" t="s">
        <v>461</v>
      </c>
    </row>
    <row r="707" ht="15.75" customHeight="1">
      <c r="A707" s="4" t="s">
        <v>68</v>
      </c>
      <c r="B707" s="29">
        <v>44914.0</v>
      </c>
      <c r="C707" s="3">
        <v>0.625</v>
      </c>
      <c r="D707" s="74">
        <v>0.75</v>
      </c>
      <c r="E707" s="75">
        <v>34.0</v>
      </c>
      <c r="F707" s="76"/>
      <c r="G707" s="76">
        <v>30.8</v>
      </c>
      <c r="H707" s="76">
        <v>28.8</v>
      </c>
      <c r="I707" s="76">
        <v>0.5</v>
      </c>
      <c r="J707" s="76" t="s">
        <v>74</v>
      </c>
      <c r="K707" s="76">
        <v>27.2</v>
      </c>
      <c r="L707" s="76"/>
      <c r="M707" s="76"/>
      <c r="N707" s="76"/>
      <c r="O707" s="76"/>
      <c r="P707" s="77"/>
      <c r="Q707" s="78"/>
      <c r="R707" s="79"/>
      <c r="S707" s="79"/>
      <c r="T707" s="134">
        <f t="shared" si="217"/>
        <v>39.59220806</v>
      </c>
      <c r="U707" s="103">
        <f t="shared" si="218"/>
        <v>37.99220806</v>
      </c>
      <c r="V707" s="134">
        <f t="shared" si="219"/>
        <v>44.41233496</v>
      </c>
      <c r="W707" s="134">
        <f t="shared" si="220"/>
        <v>85.54427075</v>
      </c>
      <c r="X707" s="80"/>
      <c r="Y707" s="81"/>
      <c r="Z707" s="82">
        <v>1.0</v>
      </c>
      <c r="AA707" s="82">
        <v>1.0</v>
      </c>
      <c r="AB707" s="82">
        <v>1.0</v>
      </c>
      <c r="AC707" s="83">
        <v>2.0</v>
      </c>
      <c r="AD707" s="78"/>
    </row>
    <row r="708" ht="15.75" customHeight="1">
      <c r="A708" s="8" t="s">
        <v>38</v>
      </c>
      <c r="B708" s="9">
        <v>44915.0</v>
      </c>
      <c r="C708" s="10">
        <v>0.375</v>
      </c>
      <c r="D708" s="84">
        <v>0.5</v>
      </c>
      <c r="E708" s="85">
        <v>34.0</v>
      </c>
      <c r="F708" s="86"/>
      <c r="G708" s="86">
        <v>27.8</v>
      </c>
      <c r="H708" s="86">
        <v>26.6</v>
      </c>
      <c r="I708" s="86">
        <v>1.6</v>
      </c>
      <c r="J708" s="86" t="s">
        <v>81</v>
      </c>
      <c r="K708" s="86">
        <v>28.5</v>
      </c>
      <c r="L708" s="86">
        <v>1.25</v>
      </c>
      <c r="M708" s="86"/>
      <c r="N708" s="86">
        <v>64.94</v>
      </c>
      <c r="O708" s="86"/>
      <c r="P708" s="87"/>
      <c r="Q708" s="102"/>
      <c r="R708" s="103" t="str">
        <f>F708</f>
        <v/>
      </c>
      <c r="S708" s="103"/>
      <c r="T708" s="134">
        <f t="shared" si="217"/>
        <v>34.82194116</v>
      </c>
      <c r="U708" s="103">
        <f t="shared" si="218"/>
        <v>33.86194116</v>
      </c>
      <c r="V708" s="134">
        <f t="shared" si="219"/>
        <v>37.3577292</v>
      </c>
      <c r="W708" s="134">
        <f t="shared" si="220"/>
        <v>90.64239687</v>
      </c>
      <c r="X708" s="135">
        <f>N706+L708-N708</f>
        <v>1.73</v>
      </c>
      <c r="Y708" s="91"/>
      <c r="Z708" s="92">
        <v>1.0</v>
      </c>
      <c r="AA708" s="92">
        <v>1.0</v>
      </c>
      <c r="AB708" s="92">
        <v>2.0</v>
      </c>
      <c r="AC708" s="93">
        <v>2.0</v>
      </c>
      <c r="AD708" s="88" t="s">
        <v>433</v>
      </c>
    </row>
    <row r="709" ht="15.75" customHeight="1">
      <c r="A709" s="4" t="s">
        <v>38</v>
      </c>
      <c r="B709" s="29">
        <v>44915.0</v>
      </c>
      <c r="C709" s="3">
        <v>0.625</v>
      </c>
      <c r="D709" s="74">
        <v>0.75</v>
      </c>
      <c r="E709" s="85">
        <v>33.8</v>
      </c>
      <c r="F709" s="86"/>
      <c r="G709" s="86">
        <v>26.8</v>
      </c>
      <c r="H709" s="86">
        <v>25.8</v>
      </c>
      <c r="I709" s="86">
        <v>0.7</v>
      </c>
      <c r="J709" s="86" t="s">
        <v>81</v>
      </c>
      <c r="K709" s="86">
        <v>28.1</v>
      </c>
      <c r="L709" s="86"/>
      <c r="M709" s="86"/>
      <c r="N709" s="86"/>
      <c r="O709" s="86"/>
      <c r="P709" s="87"/>
      <c r="Q709" s="78"/>
      <c r="R709" s="79"/>
      <c r="S709" s="79"/>
      <c r="T709" s="134">
        <f t="shared" si="217"/>
        <v>33.21594473</v>
      </c>
      <c r="U709" s="103">
        <f t="shared" si="218"/>
        <v>32.41594473</v>
      </c>
      <c r="V709" s="134">
        <f t="shared" si="219"/>
        <v>35.23385461</v>
      </c>
      <c r="W709" s="134">
        <f t="shared" si="220"/>
        <v>92.00226627</v>
      </c>
      <c r="X709" s="80"/>
      <c r="Y709" s="81"/>
      <c r="Z709" s="92">
        <v>2.0</v>
      </c>
      <c r="AA709" s="92">
        <v>1.0</v>
      </c>
      <c r="AB709" s="92">
        <v>1.0</v>
      </c>
      <c r="AC709" s="93">
        <v>2.0</v>
      </c>
      <c r="AD709" s="78" t="s">
        <v>350</v>
      </c>
    </row>
    <row r="710" ht="15.75" customHeight="1">
      <c r="A710" s="8" t="s">
        <v>48</v>
      </c>
      <c r="B710" s="9">
        <v>44916.0</v>
      </c>
      <c r="C710" s="10">
        <v>0.375</v>
      </c>
      <c r="D710" s="84">
        <v>0.5</v>
      </c>
      <c r="E710" s="85">
        <v>34.0</v>
      </c>
      <c r="F710" s="86"/>
      <c r="G710" s="86">
        <v>26.4</v>
      </c>
      <c r="H710" s="86">
        <v>25.8</v>
      </c>
      <c r="I710" s="86">
        <v>0.3</v>
      </c>
      <c r="J710" s="86" t="s">
        <v>74</v>
      </c>
      <c r="K710" s="86">
        <v>28.5</v>
      </c>
      <c r="L710" s="86">
        <v>11.75</v>
      </c>
      <c r="M710" s="86"/>
      <c r="N710" s="86">
        <v>74.18</v>
      </c>
      <c r="O710" s="86"/>
      <c r="P710" s="87"/>
      <c r="Q710" s="102"/>
      <c r="R710" s="103" t="str">
        <f>F710</f>
        <v/>
      </c>
      <c r="S710" s="103"/>
      <c r="T710" s="134">
        <f t="shared" si="217"/>
        <v>33.21594473</v>
      </c>
      <c r="U710" s="103">
        <f t="shared" si="218"/>
        <v>32.73594473</v>
      </c>
      <c r="V710" s="134">
        <f t="shared" si="219"/>
        <v>34.41422945</v>
      </c>
      <c r="W710" s="134">
        <f t="shared" si="220"/>
        <v>95.1232826</v>
      </c>
      <c r="X710" s="135">
        <f>N708+L710-N710</f>
        <v>2.51</v>
      </c>
      <c r="Y710" s="91"/>
      <c r="Z710" s="92">
        <v>2.0</v>
      </c>
      <c r="AA710" s="92">
        <v>2.0</v>
      </c>
      <c r="AB710" s="92">
        <v>1.0</v>
      </c>
      <c r="AC710" s="93">
        <v>3.0</v>
      </c>
      <c r="AD710" s="88" t="s">
        <v>337</v>
      </c>
    </row>
    <row r="711" ht="15.75" customHeight="1">
      <c r="A711" s="4" t="s">
        <v>48</v>
      </c>
      <c r="B711" s="29">
        <v>44916.0</v>
      </c>
      <c r="C711" s="3">
        <v>0.625</v>
      </c>
      <c r="D711" s="74">
        <v>0.75</v>
      </c>
      <c r="E711" s="75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7"/>
      <c r="Q711" s="78"/>
      <c r="R711" s="79"/>
      <c r="S711" s="79"/>
      <c r="T711" s="103"/>
      <c r="U711" s="103"/>
      <c r="V711" s="103"/>
      <c r="W711" s="103" t="str">
        <f t="shared" si="220"/>
        <v/>
      </c>
      <c r="X711" s="80"/>
      <c r="Y711" s="81"/>
      <c r="Z711" s="82"/>
      <c r="AA711" s="82"/>
      <c r="AB711" s="82"/>
      <c r="AC711" s="83"/>
      <c r="AD711" s="78"/>
    </row>
    <row r="712" ht="15.75" customHeight="1">
      <c r="A712" s="8" t="s">
        <v>53</v>
      </c>
      <c r="B712" s="9">
        <v>44917.0</v>
      </c>
      <c r="C712" s="10">
        <v>0.375</v>
      </c>
      <c r="D712" s="84">
        <v>0.5</v>
      </c>
      <c r="E712" s="85">
        <v>33.8</v>
      </c>
      <c r="F712" s="86"/>
      <c r="G712" s="86">
        <v>29.0</v>
      </c>
      <c r="H712" s="86">
        <v>27.2</v>
      </c>
      <c r="I712" s="86">
        <v>1.2</v>
      </c>
      <c r="J712" s="86" t="s">
        <v>54</v>
      </c>
      <c r="K712" s="86">
        <v>23.8</v>
      </c>
      <c r="L712" s="86">
        <v>23.25</v>
      </c>
      <c r="M712" s="86"/>
      <c r="N712" s="86">
        <v>94.12</v>
      </c>
      <c r="O712" s="86">
        <v>59.78</v>
      </c>
      <c r="P712" s="87"/>
      <c r="Q712" s="102"/>
      <c r="R712" s="103" t="str">
        <f>F712</f>
        <v/>
      </c>
      <c r="S712" s="103"/>
      <c r="T712" s="134">
        <f>IF(H712="","",6.1078*(10^(((7.5*H712)/(237.3+H712)))))</f>
        <v>36.07043238</v>
      </c>
      <c r="U712" s="103">
        <f>IF(T712="","",T712-(0.8*(G712-H712)))</f>
        <v>34.63043238</v>
      </c>
      <c r="V712" s="134">
        <f>IF(G712="","",6.1078*(10^(((7.5*G712)/(237.3+G712)))))</f>
        <v>40.05279577</v>
      </c>
      <c r="W712" s="134">
        <f t="shared" si="220"/>
        <v>86.4619603</v>
      </c>
      <c r="X712" s="135">
        <f>N710+L712-N712</f>
        <v>3.31</v>
      </c>
      <c r="Y712" s="91"/>
      <c r="Z712" s="92">
        <v>1.0</v>
      </c>
      <c r="AA712" s="92">
        <v>1.0</v>
      </c>
      <c r="AB712" s="92">
        <v>1.0</v>
      </c>
      <c r="AC712" s="93">
        <v>3.0</v>
      </c>
      <c r="AD712" s="88" t="s">
        <v>337</v>
      </c>
    </row>
    <row r="713" ht="15.75" customHeight="1">
      <c r="A713" s="4" t="s">
        <v>53</v>
      </c>
      <c r="B713" s="29">
        <v>44917.0</v>
      </c>
      <c r="C713" s="3">
        <v>0.625</v>
      </c>
      <c r="D713" s="74">
        <v>0.75</v>
      </c>
      <c r="E713" s="75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7"/>
      <c r="Q713" s="78"/>
      <c r="R713" s="79"/>
      <c r="S713" s="79"/>
      <c r="T713" s="103"/>
      <c r="U713" s="103"/>
      <c r="V713" s="103"/>
      <c r="W713" s="103" t="str">
        <f t="shared" si="220"/>
        <v/>
      </c>
      <c r="X713" s="80"/>
      <c r="Y713" s="81"/>
      <c r="Z713" s="82"/>
      <c r="AA713" s="82"/>
      <c r="AB713" s="82"/>
      <c r="AC713" s="83"/>
      <c r="AD713" s="78"/>
    </row>
    <row r="714" ht="15.75" customHeight="1">
      <c r="A714" s="8" t="s">
        <v>58</v>
      </c>
      <c r="B714" s="9">
        <v>44918.0</v>
      </c>
      <c r="C714" s="10">
        <v>0.375</v>
      </c>
      <c r="D714" s="84">
        <v>0.5</v>
      </c>
      <c r="E714" s="85">
        <v>33.6</v>
      </c>
      <c r="F714" s="86"/>
      <c r="G714" s="86">
        <v>29.4</v>
      </c>
      <c r="H714" s="86">
        <v>27.2</v>
      </c>
      <c r="I714" s="86">
        <v>0.5</v>
      </c>
      <c r="J714" s="86" t="s">
        <v>81</v>
      </c>
      <c r="K714" s="86">
        <v>28.8</v>
      </c>
      <c r="L714" s="86">
        <v>68.25</v>
      </c>
      <c r="M714" s="86"/>
      <c r="N714" s="86">
        <v>100.0</v>
      </c>
      <c r="O714" s="86">
        <v>69.82</v>
      </c>
      <c r="P714" s="87"/>
      <c r="Q714" s="133"/>
      <c r="R714" s="134" t="str">
        <f>F714</f>
        <v/>
      </c>
      <c r="S714" s="134"/>
      <c r="T714" s="134">
        <f>IF(H714="","",6.1078*(10^(((7.5*H714)/(237.3+H714)))))</f>
        <v>36.07043238</v>
      </c>
      <c r="U714" s="103">
        <f>IF(T714="","",T714-(0.8*(G714-H714)))</f>
        <v>34.31043238</v>
      </c>
      <c r="V714" s="134">
        <f>IF(G714="","",6.1078*(10^(((7.5*G714)/(237.3+G714)))))</f>
        <v>40.98797486</v>
      </c>
      <c r="W714" s="134">
        <f t="shared" si="220"/>
        <v>83.7085328</v>
      </c>
      <c r="X714" s="135"/>
      <c r="Y714" s="91"/>
      <c r="Z714" s="92">
        <v>1.0</v>
      </c>
      <c r="AA714" s="92">
        <v>1.0</v>
      </c>
      <c r="AB714" s="92">
        <v>1.0</v>
      </c>
      <c r="AC714" s="93">
        <v>3.0</v>
      </c>
      <c r="AD714" s="88" t="s">
        <v>433</v>
      </c>
    </row>
    <row r="715" ht="15.75" customHeight="1">
      <c r="A715" s="4" t="s">
        <v>58</v>
      </c>
      <c r="B715" s="29">
        <v>44918.0</v>
      </c>
      <c r="C715" s="3">
        <v>0.625</v>
      </c>
      <c r="D715" s="74">
        <v>0.75</v>
      </c>
      <c r="E715" s="75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7"/>
      <c r="Q715" s="78"/>
      <c r="R715" s="79"/>
      <c r="S715" s="79"/>
      <c r="T715" s="103"/>
      <c r="U715" s="103"/>
      <c r="V715" s="103"/>
      <c r="W715" s="103" t="str">
        <f t="shared" si="220"/>
        <v/>
      </c>
      <c r="X715" s="80"/>
      <c r="Y715" s="81"/>
      <c r="Z715" s="82"/>
      <c r="AA715" s="82"/>
      <c r="AB715" s="82"/>
      <c r="AC715" s="83"/>
      <c r="AD715" s="78"/>
    </row>
    <row r="716" ht="15.75" customHeight="1">
      <c r="A716" s="8" t="s">
        <v>60</v>
      </c>
      <c r="B716" s="9">
        <v>44919.0</v>
      </c>
      <c r="C716" s="10">
        <v>0.375</v>
      </c>
      <c r="D716" s="84">
        <v>0.5</v>
      </c>
      <c r="E716" s="85">
        <v>34.8</v>
      </c>
      <c r="F716" s="86"/>
      <c r="G716" s="86">
        <v>29.6</v>
      </c>
      <c r="H716" s="86">
        <v>27.0</v>
      </c>
      <c r="I716" s="86">
        <v>1.0</v>
      </c>
      <c r="J716" s="86" t="s">
        <v>81</v>
      </c>
      <c r="K716" s="86">
        <v>28.0</v>
      </c>
      <c r="L716" s="86">
        <v>0.0</v>
      </c>
      <c r="M716" s="86"/>
      <c r="N716" s="86">
        <v>64.66</v>
      </c>
      <c r="O716" s="86"/>
      <c r="P716" s="87"/>
      <c r="Q716" s="133"/>
      <c r="R716" s="134" t="str">
        <f>F716</f>
        <v/>
      </c>
      <c r="S716" s="134"/>
      <c r="T716" s="134">
        <f>IF(H716="","",6.1078*(10^(((7.5*H716)/(237.3+H716)))))</f>
        <v>35.65000614</v>
      </c>
      <c r="U716" s="103">
        <f>IF(T716="","",T716-(0.8*(G716-H716)))</f>
        <v>33.57000614</v>
      </c>
      <c r="V716" s="134">
        <f>IF(G716="","",6.1078*(10^(((7.5*G716)/(237.3+G716)))))</f>
        <v>41.46264535</v>
      </c>
      <c r="W716" s="134">
        <f t="shared" si="220"/>
        <v>80.96445815</v>
      </c>
      <c r="X716" s="135">
        <f>O714+L716-N716</f>
        <v>5.16</v>
      </c>
      <c r="Y716" s="91"/>
      <c r="Z716" s="92">
        <v>1.0</v>
      </c>
      <c r="AA716" s="92">
        <v>1.0</v>
      </c>
      <c r="AB716" s="92">
        <v>2.0</v>
      </c>
      <c r="AC716" s="93">
        <v>2.0</v>
      </c>
      <c r="AD716" s="88" t="s">
        <v>433</v>
      </c>
    </row>
    <row r="717" ht="15.75" customHeight="1">
      <c r="A717" s="4" t="s">
        <v>60</v>
      </c>
      <c r="B717" s="29">
        <v>44919.0</v>
      </c>
      <c r="C717" s="3">
        <v>0.625</v>
      </c>
      <c r="D717" s="74">
        <v>0.75</v>
      </c>
      <c r="E717" s="75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7"/>
      <c r="Q717" s="78"/>
      <c r="R717" s="79"/>
      <c r="S717" s="79"/>
      <c r="T717" s="79"/>
      <c r="U717" s="103"/>
      <c r="V717" s="79"/>
      <c r="W717" s="79"/>
      <c r="X717" s="80"/>
      <c r="Y717" s="81"/>
      <c r="Z717" s="82"/>
      <c r="AA717" s="82"/>
      <c r="AB717" s="82"/>
      <c r="AC717" s="83"/>
      <c r="AD717" s="78"/>
    </row>
    <row r="718" ht="15.75" customHeight="1">
      <c r="A718" s="8" t="s">
        <v>64</v>
      </c>
      <c r="B718" s="9">
        <v>44920.0</v>
      </c>
      <c r="C718" s="10">
        <v>0.375</v>
      </c>
      <c r="D718" s="84">
        <v>0.5</v>
      </c>
      <c r="E718" s="85">
        <v>35.2</v>
      </c>
      <c r="F718" s="86"/>
      <c r="G718" s="86">
        <v>29.8</v>
      </c>
      <c r="H718" s="86">
        <v>27.8</v>
      </c>
      <c r="I718" s="86">
        <v>0.8</v>
      </c>
      <c r="J718" s="86" t="s">
        <v>81</v>
      </c>
      <c r="K718" s="86">
        <v>27.6</v>
      </c>
      <c r="L718" s="86">
        <v>1.5</v>
      </c>
      <c r="M718" s="86"/>
      <c r="N718" s="86">
        <v>55.42</v>
      </c>
      <c r="O718" s="86"/>
      <c r="P718" s="87"/>
      <c r="Q718" s="133"/>
      <c r="R718" s="134" t="str">
        <f>F718</f>
        <v/>
      </c>
      <c r="S718" s="134"/>
      <c r="T718" s="134">
        <f>IF(H718="","",6.1078*(10^(((7.5*H718)/(237.3+H718)))))</f>
        <v>37.3577292</v>
      </c>
      <c r="U718" s="103">
        <f>IF(T718="","",T718-(0.8*(G718-H718)))</f>
        <v>35.7577292</v>
      </c>
      <c r="V718" s="134">
        <f>IF(G718="","",6.1078*(10^(((7.5*G718)/(237.3+G718)))))</f>
        <v>41.94208964</v>
      </c>
      <c r="W718" s="134">
        <f>IF(V718="","",(U718/V718)*100)</f>
        <v>85.25500162</v>
      </c>
      <c r="X718" s="135">
        <f>N716+L718-N718</f>
        <v>10.74</v>
      </c>
      <c r="Y718" s="91"/>
      <c r="Z718" s="92"/>
      <c r="AA718" s="92"/>
      <c r="AB718" s="92"/>
      <c r="AC718" s="93"/>
      <c r="AD718" s="88"/>
    </row>
    <row r="719" ht="15.75" customHeight="1">
      <c r="A719" s="4" t="s">
        <v>64</v>
      </c>
      <c r="B719" s="29">
        <v>44920.0</v>
      </c>
      <c r="C719" s="3">
        <v>0.625</v>
      </c>
      <c r="D719" s="74">
        <v>0.75</v>
      </c>
      <c r="E719" s="75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7"/>
      <c r="Q719" s="78"/>
      <c r="R719" s="79"/>
      <c r="S719" s="79"/>
      <c r="T719" s="79"/>
      <c r="U719" s="103"/>
      <c r="V719" s="79"/>
      <c r="W719" s="79"/>
      <c r="X719" s="80"/>
      <c r="Y719" s="81"/>
      <c r="Z719" s="82"/>
      <c r="AA719" s="82"/>
      <c r="AB719" s="82"/>
      <c r="AC719" s="83"/>
      <c r="AD719" s="78"/>
    </row>
    <row r="720" ht="15.75" customHeight="1">
      <c r="A720" s="8" t="s">
        <v>68</v>
      </c>
      <c r="B720" s="9">
        <v>44921.0</v>
      </c>
      <c r="C720" s="10">
        <v>0.375</v>
      </c>
      <c r="D720" s="84">
        <v>0.5</v>
      </c>
      <c r="E720" s="206">
        <v>35.4</v>
      </c>
      <c r="F720" s="86"/>
      <c r="G720" s="207">
        <v>30.0</v>
      </c>
      <c r="H720" s="207">
        <v>27.8</v>
      </c>
      <c r="I720" s="207">
        <v>3.2</v>
      </c>
      <c r="J720" s="207" t="s">
        <v>81</v>
      </c>
      <c r="K720" s="207">
        <v>29.2</v>
      </c>
      <c r="L720" s="207">
        <v>0.0</v>
      </c>
      <c r="M720" s="86"/>
      <c r="N720" s="207">
        <v>50.48</v>
      </c>
      <c r="O720" s="207">
        <v>80.84</v>
      </c>
      <c r="P720" s="87"/>
      <c r="Q720" s="133"/>
      <c r="R720" s="134" t="str">
        <f>F720</f>
        <v/>
      </c>
      <c r="S720" s="134"/>
      <c r="T720" s="134">
        <f>IF(H720="","",6.1078*(10^(((7.5*H720)/(237.3+H720)))))</f>
        <v>37.3577292</v>
      </c>
      <c r="U720" s="103">
        <f>IF(T720="","",T720-(0.8*(G720-H720)))</f>
        <v>35.5977292</v>
      </c>
      <c r="V720" s="134">
        <f>IF(G720="","",6.1078*(10^(((7.5*G720)/(237.3+G720)))))</f>
        <v>42.42634795</v>
      </c>
      <c r="W720" s="134">
        <f t="shared" ref="W720:W726" si="221">IF(V720="","",(U720/V720)*100)</f>
        <v>83.9047689</v>
      </c>
      <c r="X720" s="135">
        <f>N718+L720-N720</f>
        <v>4.94</v>
      </c>
      <c r="Y720" s="91"/>
      <c r="Z720" s="208">
        <v>1.0</v>
      </c>
      <c r="AA720" s="208">
        <v>1.0</v>
      </c>
      <c r="AB720" s="208">
        <v>2.0</v>
      </c>
      <c r="AC720" s="209">
        <v>2.0</v>
      </c>
      <c r="AD720" s="232" t="s">
        <v>590</v>
      </c>
    </row>
    <row r="721" ht="15.75" customHeight="1">
      <c r="A721" s="4" t="s">
        <v>68</v>
      </c>
      <c r="B721" s="29">
        <v>44921.0</v>
      </c>
      <c r="C721" s="3">
        <v>0.625</v>
      </c>
      <c r="D721" s="74">
        <v>0.75</v>
      </c>
      <c r="E721" s="75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7"/>
      <c r="Q721" s="78"/>
      <c r="R721" s="79"/>
      <c r="S721" s="79"/>
      <c r="T721" s="134"/>
      <c r="U721" s="103"/>
      <c r="V721" s="134"/>
      <c r="W721" s="134" t="str">
        <f t="shared" si="221"/>
        <v/>
      </c>
      <c r="X721" s="135"/>
      <c r="Y721" s="81"/>
      <c r="Z721" s="82"/>
      <c r="AA721" s="82"/>
      <c r="AB721" s="82"/>
      <c r="AC721" s="83"/>
      <c r="AD721" s="78"/>
    </row>
    <row r="722" ht="15.75" customHeight="1">
      <c r="A722" s="8" t="s">
        <v>38</v>
      </c>
      <c r="B722" s="9">
        <v>44922.0</v>
      </c>
      <c r="C722" s="10">
        <v>0.375</v>
      </c>
      <c r="D722" s="84">
        <v>0.5</v>
      </c>
      <c r="E722" s="206">
        <v>34.8</v>
      </c>
      <c r="F722" s="86"/>
      <c r="G722" s="207">
        <v>29.6</v>
      </c>
      <c r="H722" s="207">
        <v>27.4</v>
      </c>
      <c r="I722" s="207">
        <v>1.1</v>
      </c>
      <c r="J722" s="207" t="s">
        <v>81</v>
      </c>
      <c r="K722" s="207">
        <v>28.2</v>
      </c>
      <c r="L722" s="207">
        <v>5.25</v>
      </c>
      <c r="M722" s="86"/>
      <c r="N722" s="207">
        <v>82.26</v>
      </c>
      <c r="O722" s="86"/>
      <c r="P722" s="87"/>
      <c r="Q722" s="133"/>
      <c r="R722" s="134" t="str">
        <f>F722</f>
        <v/>
      </c>
      <c r="S722" s="134"/>
      <c r="T722" s="134">
        <f>IF(H722="","",6.1078*(10^(((7.5*H722)/(237.3+H722)))))</f>
        <v>36.49517019</v>
      </c>
      <c r="U722" s="103">
        <f>IF(T722="","",T722-(0.8*(G722-H722)))</f>
        <v>34.73517019</v>
      </c>
      <c r="V722" s="134">
        <f>IF(G722="","",6.1078*(10^(((7.5*G722)/(237.3+G722)))))</f>
        <v>41.46264535</v>
      </c>
      <c r="W722" s="134">
        <f t="shared" si="221"/>
        <v>83.77461181</v>
      </c>
      <c r="X722" s="135">
        <f>O720+L722-N722</f>
        <v>3.83</v>
      </c>
      <c r="Y722" s="91"/>
      <c r="Z722" s="208">
        <v>1.0</v>
      </c>
      <c r="AA722" s="208">
        <v>1.0</v>
      </c>
      <c r="AB722" s="208">
        <v>2.0</v>
      </c>
      <c r="AC722" s="209">
        <v>2.0</v>
      </c>
      <c r="AD722" s="232" t="s">
        <v>433</v>
      </c>
    </row>
    <row r="723" ht="15.75" customHeight="1">
      <c r="A723" s="4" t="s">
        <v>38</v>
      </c>
      <c r="B723" s="29">
        <v>44922.0</v>
      </c>
      <c r="C723" s="3">
        <v>0.625</v>
      </c>
      <c r="D723" s="74">
        <v>0.75</v>
      </c>
      <c r="E723" s="75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7"/>
      <c r="Q723" s="78"/>
      <c r="R723" s="79"/>
      <c r="S723" s="79"/>
      <c r="T723" s="134"/>
      <c r="U723" s="103"/>
      <c r="V723" s="134"/>
      <c r="W723" s="134" t="str">
        <f t="shared" si="221"/>
        <v/>
      </c>
      <c r="X723" s="135"/>
      <c r="Y723" s="81"/>
      <c r="Z723" s="82"/>
      <c r="AA723" s="82"/>
      <c r="AB723" s="82"/>
      <c r="AC723" s="83"/>
      <c r="AD723" s="78"/>
    </row>
    <row r="724" ht="15.75" customHeight="1">
      <c r="A724" s="8" t="s">
        <v>48</v>
      </c>
      <c r="B724" s="9">
        <v>44923.0</v>
      </c>
      <c r="C724" s="10">
        <v>0.375</v>
      </c>
      <c r="D724" s="84">
        <v>0.5</v>
      </c>
      <c r="E724" s="206">
        <v>32.2</v>
      </c>
      <c r="F724" s="86"/>
      <c r="G724" s="207">
        <v>29.2</v>
      </c>
      <c r="H724" s="207">
        <v>27.4</v>
      </c>
      <c r="I724" s="207">
        <v>1.1</v>
      </c>
      <c r="J724" s="207" t="s">
        <v>81</v>
      </c>
      <c r="K724" s="207">
        <v>27.3</v>
      </c>
      <c r="L724" s="207">
        <v>5.0</v>
      </c>
      <c r="M724" s="86"/>
      <c r="N724" s="207">
        <v>84.72</v>
      </c>
      <c r="O724" s="207">
        <v>65.62</v>
      </c>
      <c r="P724" s="87"/>
      <c r="Q724" s="133"/>
      <c r="R724" s="134" t="str">
        <f>F724</f>
        <v/>
      </c>
      <c r="S724" s="134"/>
      <c r="T724" s="134">
        <f>IF(H724="","",6.1078*(10^(((7.5*H724)/(237.3+H724)))))</f>
        <v>36.49517019</v>
      </c>
      <c r="U724" s="103">
        <f>IF(T724="","",T724-(0.8*(G724-H724)))</f>
        <v>35.05517019</v>
      </c>
      <c r="V724" s="134">
        <f>IF(G724="","",6.1078*(10^(((7.5*G724)/(237.3+G724)))))</f>
        <v>40.51803823</v>
      </c>
      <c r="W724" s="134">
        <f t="shared" si="221"/>
        <v>86.5174419</v>
      </c>
      <c r="X724" s="135">
        <f>N722+L724-N724</f>
        <v>2.54</v>
      </c>
      <c r="Y724" s="91"/>
      <c r="Z724" s="208">
        <v>1.0</v>
      </c>
      <c r="AA724" s="208">
        <v>1.0</v>
      </c>
      <c r="AB724" s="208">
        <v>1.0</v>
      </c>
      <c r="AC724" s="209">
        <v>2.0</v>
      </c>
      <c r="AD724" s="232" t="s">
        <v>337</v>
      </c>
    </row>
    <row r="725" ht="15.75" customHeight="1">
      <c r="A725" s="4" t="s">
        <v>48</v>
      </c>
      <c r="B725" s="29">
        <v>44923.0</v>
      </c>
      <c r="C725" s="3">
        <v>0.625</v>
      </c>
      <c r="D725" s="74">
        <v>0.75</v>
      </c>
      <c r="E725" s="75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7"/>
      <c r="Q725" s="78"/>
      <c r="R725" s="79"/>
      <c r="S725" s="79"/>
      <c r="T725" s="134"/>
      <c r="U725" s="103"/>
      <c r="V725" s="134"/>
      <c r="W725" s="134" t="str">
        <f t="shared" si="221"/>
        <v/>
      </c>
      <c r="X725" s="80"/>
      <c r="Y725" s="81"/>
      <c r="Z725" s="82"/>
      <c r="AA725" s="82"/>
      <c r="AB725" s="82"/>
      <c r="AC725" s="83"/>
      <c r="AD725" s="78"/>
    </row>
    <row r="726" ht="15.75" customHeight="1">
      <c r="A726" s="8" t="s">
        <v>53</v>
      </c>
      <c r="B726" s="9">
        <v>44924.0</v>
      </c>
      <c r="C726" s="10">
        <v>0.375</v>
      </c>
      <c r="D726" s="84">
        <v>0.5</v>
      </c>
      <c r="E726" s="206">
        <v>33.4</v>
      </c>
      <c r="F726" s="86"/>
      <c r="G726" s="207">
        <v>30.2</v>
      </c>
      <c r="H726" s="207">
        <v>27.8</v>
      </c>
      <c r="I726" s="207">
        <v>1.8</v>
      </c>
      <c r="J726" s="207" t="s">
        <v>81</v>
      </c>
      <c r="K726" s="207">
        <v>27.2</v>
      </c>
      <c r="L726" s="207">
        <v>19.0</v>
      </c>
      <c r="M726" s="86"/>
      <c r="N726" s="207">
        <v>77.8</v>
      </c>
      <c r="O726" s="86"/>
      <c r="P726" s="87"/>
      <c r="Q726" s="133"/>
      <c r="R726" s="134" t="str">
        <f>F726</f>
        <v/>
      </c>
      <c r="S726" s="134"/>
      <c r="T726" s="134">
        <f>IF(H726="","",6.1078*(10^(((7.5*H726)/(237.3+H726)))))</f>
        <v>37.3577292</v>
      </c>
      <c r="U726" s="103">
        <f>IF(T726="","",T726-(0.8*(G726-H726)))</f>
        <v>35.4377292</v>
      </c>
      <c r="V726" s="134">
        <f>IF(G726="","",6.1078*(10^(((7.5*G726)/(237.3+G726)))))</f>
        <v>42.91546075</v>
      </c>
      <c r="W726" s="134">
        <f t="shared" si="221"/>
        <v>82.57566988</v>
      </c>
      <c r="X726" s="215">
        <v>3.18</v>
      </c>
      <c r="Y726" s="91"/>
      <c r="Z726" s="208">
        <v>1.0</v>
      </c>
      <c r="AA726" s="208">
        <v>1.0</v>
      </c>
      <c r="AB726" s="208">
        <v>1.0</v>
      </c>
      <c r="AC726" s="209">
        <v>2.0</v>
      </c>
      <c r="AD726" s="88"/>
    </row>
    <row r="727" ht="15.75" customHeight="1">
      <c r="A727" s="4" t="s">
        <v>53</v>
      </c>
      <c r="B727" s="29">
        <v>44924.0</v>
      </c>
      <c r="C727" s="3">
        <v>0.625</v>
      </c>
      <c r="D727" s="74">
        <v>0.75</v>
      </c>
      <c r="E727" s="75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7"/>
      <c r="Q727" s="78"/>
      <c r="R727" s="79"/>
      <c r="S727" s="79"/>
      <c r="T727" s="79"/>
      <c r="U727" s="103"/>
      <c r="V727" s="79"/>
      <c r="W727" s="79"/>
      <c r="X727" s="80"/>
      <c r="Y727" s="81"/>
      <c r="Z727" s="82"/>
      <c r="AA727" s="82"/>
      <c r="AB727" s="82"/>
      <c r="AC727" s="83"/>
      <c r="AD727" s="78"/>
    </row>
    <row r="728" ht="15.75" customHeight="1">
      <c r="A728" s="8" t="s">
        <v>58</v>
      </c>
      <c r="B728" s="9">
        <v>44925.0</v>
      </c>
      <c r="C728" s="10">
        <v>0.375</v>
      </c>
      <c r="D728" s="84">
        <v>0.5</v>
      </c>
      <c r="E728" s="206">
        <v>33.6</v>
      </c>
      <c r="F728" s="86"/>
      <c r="G728" s="207">
        <v>29.6</v>
      </c>
      <c r="H728" s="207">
        <v>27.8</v>
      </c>
      <c r="I728" s="207">
        <v>0.7</v>
      </c>
      <c r="J728" s="207" t="s">
        <v>81</v>
      </c>
      <c r="K728" s="207">
        <v>28.8</v>
      </c>
      <c r="L728" s="207">
        <v>23.75</v>
      </c>
      <c r="M728" s="86"/>
      <c r="N728" s="207">
        <v>93.7</v>
      </c>
      <c r="O728" s="86"/>
      <c r="P728" s="87"/>
      <c r="Q728" s="133"/>
      <c r="R728" s="134" t="str">
        <f>F728</f>
        <v/>
      </c>
      <c r="S728" s="134"/>
      <c r="T728" s="134">
        <f>IF(H728="","",6.1078*(10^(((7.5*H728)/(237.3+H728)))))</f>
        <v>37.3577292</v>
      </c>
      <c r="U728" s="103">
        <f>IF(T728="","",T728-(0.8*(G728-H728)))</f>
        <v>35.9177292</v>
      </c>
      <c r="V728" s="134">
        <f>IF(G728="","",6.1078*(10^(((7.5*G728)/(237.3+G728)))))</f>
        <v>41.46264535</v>
      </c>
      <c r="W728" s="134">
        <f>IF(V728="","",(U728/V728)*100)</f>
        <v>86.62671882</v>
      </c>
      <c r="X728" s="135">
        <f>N726+L728-N728</f>
        <v>7.85</v>
      </c>
      <c r="Y728" s="91"/>
      <c r="Z728" s="208">
        <v>1.0</v>
      </c>
      <c r="AA728" s="208">
        <v>1.0</v>
      </c>
      <c r="AB728" s="208">
        <v>2.0</v>
      </c>
      <c r="AC728" s="209">
        <v>2.0</v>
      </c>
      <c r="AD728" s="232" t="s">
        <v>436</v>
      </c>
    </row>
    <row r="729" ht="15.75" customHeight="1">
      <c r="A729" s="4" t="s">
        <v>58</v>
      </c>
      <c r="B729" s="141">
        <v>44925.0</v>
      </c>
      <c r="C729" s="168">
        <v>0.625</v>
      </c>
      <c r="D729" s="172">
        <v>0.75</v>
      </c>
      <c r="E729" s="75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7"/>
      <c r="Q729" s="78"/>
      <c r="R729" s="79"/>
      <c r="S729" s="79"/>
      <c r="T729" s="79"/>
      <c r="U729" s="103"/>
      <c r="V729" s="79"/>
      <c r="W729" s="79"/>
      <c r="X729" s="80"/>
      <c r="Y729" s="81"/>
      <c r="Z729" s="82"/>
      <c r="AA729" s="82"/>
      <c r="AB729" s="82"/>
      <c r="AC729" s="83"/>
      <c r="AD729" s="78"/>
    </row>
    <row r="730" ht="15.75" customHeight="1">
      <c r="A730" s="8" t="s">
        <v>60</v>
      </c>
      <c r="B730" s="179">
        <v>44926.0</v>
      </c>
      <c r="C730" s="180">
        <v>0.375</v>
      </c>
      <c r="D730" s="186">
        <v>0.5</v>
      </c>
      <c r="E730" s="206">
        <v>33.6</v>
      </c>
      <c r="F730" s="86"/>
      <c r="G730" s="207">
        <v>26.8</v>
      </c>
      <c r="H730" s="207">
        <v>25.8</v>
      </c>
      <c r="I730" s="207">
        <v>1.2</v>
      </c>
      <c r="J730" s="207" t="s">
        <v>74</v>
      </c>
      <c r="K730" s="207">
        <v>27.4</v>
      </c>
      <c r="L730" s="207">
        <v>0.0</v>
      </c>
      <c r="M730" s="86"/>
      <c r="N730" s="207">
        <v>90.68</v>
      </c>
      <c r="O730" s="86"/>
      <c r="P730" s="87"/>
      <c r="Q730" s="133"/>
      <c r="R730" s="134" t="str">
        <f>F730</f>
        <v/>
      </c>
      <c r="S730" s="134"/>
      <c r="T730" s="134">
        <f>IF(H730="","",6.1078*(10^(((7.5*H730)/(237.3+H730)))))</f>
        <v>33.21594473</v>
      </c>
      <c r="U730" s="103">
        <f>IF(T730="","",T730-(0.8*(G730-H730)))</f>
        <v>32.41594473</v>
      </c>
      <c r="V730" s="134">
        <f>IF(G730="","",6.1078*(10^(((7.5*G730)/(237.3+G730)))))</f>
        <v>35.23385461</v>
      </c>
      <c r="W730" s="134">
        <f>IF(V730="","",(U730/V730)*100)</f>
        <v>92.00226627</v>
      </c>
      <c r="X730" s="135">
        <f>N728+L730-N730</f>
        <v>3.02</v>
      </c>
      <c r="Y730" s="91"/>
      <c r="Z730" s="208">
        <v>1.0</v>
      </c>
      <c r="AA730" s="208">
        <v>1.0</v>
      </c>
      <c r="AB730" s="208">
        <v>2.0</v>
      </c>
      <c r="AC730" s="209">
        <v>2.0</v>
      </c>
      <c r="AD730" s="232" t="s">
        <v>426</v>
      </c>
    </row>
    <row r="731" ht="15.75" customHeight="1">
      <c r="A731" s="4" t="s">
        <v>60</v>
      </c>
      <c r="B731" s="141">
        <v>44926.0</v>
      </c>
      <c r="C731" s="184">
        <v>0.625</v>
      </c>
      <c r="D731" s="74">
        <v>0.75</v>
      </c>
      <c r="E731" s="75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7"/>
      <c r="Q731" s="78"/>
      <c r="R731" s="79"/>
      <c r="S731" s="79"/>
      <c r="T731" s="79"/>
      <c r="U731" s="103"/>
      <c r="V731" s="79"/>
      <c r="W731" s="79"/>
      <c r="X731" s="80"/>
      <c r="Y731" s="81"/>
      <c r="Z731" s="82"/>
      <c r="AA731" s="82"/>
      <c r="AB731" s="82"/>
      <c r="AC731" s="83"/>
      <c r="AD731" s="78"/>
    </row>
    <row r="732" ht="15.75" customHeight="1">
      <c r="A732" s="8"/>
      <c r="B732" s="89"/>
      <c r="C732" s="89"/>
      <c r="D732" s="90"/>
      <c r="E732" s="188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90"/>
      <c r="Q732" s="88"/>
      <c r="R732" s="89"/>
      <c r="S732" s="89"/>
      <c r="T732" s="89"/>
      <c r="U732" s="89"/>
      <c r="V732" s="89"/>
      <c r="W732" s="89"/>
      <c r="X732" s="90"/>
      <c r="Y732" s="91"/>
      <c r="Z732" s="92"/>
      <c r="AA732" s="92"/>
      <c r="AB732" s="92"/>
      <c r="AC732" s="93"/>
      <c r="AD732" s="88"/>
    </row>
    <row r="733" ht="15.75" customHeight="1">
      <c r="A733" s="4"/>
      <c r="B733" s="108"/>
      <c r="C733" s="108"/>
      <c r="D733" s="191"/>
      <c r="E733" s="192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4"/>
      <c r="Q733" s="78"/>
      <c r="R733" s="79"/>
      <c r="S733" s="79"/>
      <c r="T733" s="79"/>
      <c r="U733" s="79"/>
      <c r="V733" s="79"/>
      <c r="W733" s="79"/>
      <c r="X733" s="80"/>
      <c r="Y733" s="81"/>
      <c r="Z733" s="82"/>
      <c r="AA733" s="82"/>
      <c r="AB733" s="82"/>
      <c r="AC733" s="83"/>
      <c r="AD733" s="78"/>
    </row>
    <row r="734" ht="15.75" customHeight="1">
      <c r="A734" s="89"/>
      <c r="B734" s="89"/>
      <c r="C734" s="89"/>
      <c r="D734" s="90"/>
      <c r="E734" s="188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90"/>
      <c r="Q734" s="88"/>
      <c r="R734" s="89"/>
      <c r="S734" s="89"/>
      <c r="T734" s="89"/>
      <c r="U734" s="89"/>
      <c r="V734" s="89"/>
      <c r="W734" s="89"/>
      <c r="X734" s="90"/>
      <c r="Y734" s="91"/>
      <c r="Z734" s="92"/>
      <c r="AA734" s="92"/>
      <c r="AB734" s="92"/>
      <c r="AC734" s="93"/>
      <c r="AD734" s="88"/>
    </row>
    <row r="735" ht="15.75" customHeight="1">
      <c r="A735" s="108"/>
      <c r="B735" s="108"/>
      <c r="C735" s="108"/>
      <c r="D735" s="191"/>
      <c r="E735" s="192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4"/>
      <c r="Q735" s="78"/>
      <c r="R735" s="79"/>
      <c r="S735" s="79"/>
      <c r="T735" s="79"/>
      <c r="U735" s="79"/>
      <c r="V735" s="79"/>
      <c r="W735" s="79"/>
      <c r="X735" s="80"/>
      <c r="Y735" s="81"/>
      <c r="Z735" s="82"/>
      <c r="AA735" s="82"/>
      <c r="AB735" s="82"/>
      <c r="AC735" s="83"/>
      <c r="AD735" s="78"/>
    </row>
    <row r="736" ht="15.75" customHeight="1">
      <c r="A736" s="89"/>
      <c r="B736" s="89"/>
      <c r="C736" s="89"/>
      <c r="D736" s="90"/>
      <c r="E736" s="188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90"/>
      <c r="Q736" s="88"/>
      <c r="R736" s="89"/>
      <c r="S736" s="89"/>
      <c r="T736" s="89"/>
      <c r="U736" s="89"/>
      <c r="V736" s="89"/>
      <c r="W736" s="89"/>
      <c r="X736" s="90"/>
      <c r="Y736" s="91"/>
      <c r="Z736" s="92"/>
      <c r="AA736" s="92"/>
      <c r="AB736" s="92"/>
      <c r="AC736" s="93"/>
      <c r="AD736" s="88"/>
    </row>
    <row r="737" ht="15.75" customHeight="1">
      <c r="A737" s="108"/>
      <c r="B737" s="108"/>
      <c r="C737" s="108"/>
      <c r="D737" s="191"/>
      <c r="E737" s="192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4"/>
      <c r="Q737" s="78"/>
      <c r="R737" s="79"/>
      <c r="S737" s="79"/>
      <c r="T737" s="79"/>
      <c r="U737" s="79"/>
      <c r="V737" s="79"/>
      <c r="W737" s="79"/>
      <c r="X737" s="80"/>
      <c r="Y737" s="81"/>
      <c r="Z737" s="82"/>
      <c r="AA737" s="82"/>
      <c r="AB737" s="82"/>
      <c r="AC737" s="83"/>
      <c r="AD737" s="78"/>
    </row>
    <row r="738" ht="15.75" customHeight="1">
      <c r="A738" s="89"/>
      <c r="B738" s="89"/>
      <c r="C738" s="89"/>
      <c r="D738" s="90"/>
      <c r="E738" s="188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90"/>
      <c r="Q738" s="88"/>
      <c r="R738" s="89"/>
      <c r="S738" s="89"/>
      <c r="T738" s="89"/>
      <c r="U738" s="89"/>
      <c r="V738" s="89"/>
      <c r="W738" s="89"/>
      <c r="X738" s="90"/>
      <c r="Y738" s="91"/>
      <c r="Z738" s="92"/>
      <c r="AA738" s="92"/>
      <c r="AB738" s="92"/>
      <c r="AC738" s="93"/>
      <c r="AD738" s="88"/>
    </row>
    <row r="739" ht="15.75" customHeight="1">
      <c r="A739" s="108"/>
      <c r="B739" s="108"/>
      <c r="C739" s="108"/>
      <c r="D739" s="191"/>
      <c r="E739" s="192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4"/>
      <c r="Q739" s="78"/>
      <c r="R739" s="79"/>
      <c r="S739" s="79"/>
      <c r="T739" s="79"/>
      <c r="U739" s="79"/>
      <c r="V739" s="79"/>
      <c r="W739" s="79"/>
      <c r="X739" s="80"/>
      <c r="Y739" s="81"/>
      <c r="Z739" s="82"/>
      <c r="AA739" s="82"/>
      <c r="AB739" s="82"/>
      <c r="AC739" s="83"/>
      <c r="AD739" s="78"/>
    </row>
    <row r="740" ht="15.75" customHeight="1">
      <c r="A740" s="89"/>
      <c r="B740" s="89"/>
      <c r="C740" s="89"/>
      <c r="D740" s="90"/>
      <c r="E740" s="188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90"/>
      <c r="Q740" s="88"/>
      <c r="R740" s="89"/>
      <c r="S740" s="89"/>
      <c r="T740" s="89"/>
      <c r="U740" s="89"/>
      <c r="V740" s="89"/>
      <c r="W740" s="89"/>
      <c r="X740" s="90"/>
      <c r="Y740" s="91"/>
      <c r="Z740" s="92"/>
      <c r="AA740" s="92"/>
      <c r="AB740" s="92"/>
      <c r="AC740" s="93"/>
      <c r="AD740" s="88"/>
    </row>
    <row r="741" ht="15.75" customHeight="1">
      <c r="A741" s="108"/>
      <c r="B741" s="108"/>
      <c r="C741" s="108"/>
      <c r="D741" s="191"/>
      <c r="E741" s="192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4"/>
      <c r="Q741" s="78"/>
      <c r="R741" s="79"/>
      <c r="S741" s="79"/>
      <c r="T741" s="79"/>
      <c r="U741" s="79"/>
      <c r="V741" s="79"/>
      <c r="W741" s="79"/>
      <c r="X741" s="80"/>
      <c r="Y741" s="81"/>
      <c r="Z741" s="82"/>
      <c r="AA741" s="82"/>
      <c r="AB741" s="82"/>
      <c r="AC741" s="83"/>
      <c r="AD741" s="78"/>
    </row>
    <row r="742" ht="15.75" customHeight="1">
      <c r="A742" s="89"/>
      <c r="B742" s="89"/>
      <c r="C742" s="89"/>
      <c r="D742" s="90"/>
      <c r="E742" s="188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90"/>
      <c r="Q742" s="88"/>
      <c r="R742" s="89"/>
      <c r="S742" s="89"/>
      <c r="T742" s="89"/>
      <c r="U742" s="89"/>
      <c r="V742" s="89"/>
      <c r="W742" s="89"/>
      <c r="X742" s="90"/>
      <c r="Y742" s="91"/>
      <c r="Z742" s="92"/>
      <c r="AA742" s="92"/>
      <c r="AB742" s="92"/>
      <c r="AC742" s="93"/>
      <c r="AD742" s="88"/>
    </row>
    <row r="743" ht="15.75" customHeight="1">
      <c r="A743" s="108"/>
      <c r="B743" s="108"/>
      <c r="C743" s="108"/>
      <c r="D743" s="191"/>
      <c r="E743" s="192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4"/>
      <c r="Q743" s="78"/>
      <c r="R743" s="79"/>
      <c r="S743" s="79"/>
      <c r="T743" s="79"/>
      <c r="U743" s="79"/>
      <c r="V743" s="79"/>
      <c r="W743" s="79"/>
      <c r="X743" s="80"/>
      <c r="Y743" s="81"/>
      <c r="Z743" s="82"/>
      <c r="AA743" s="82"/>
      <c r="AB743" s="82"/>
      <c r="AC743" s="83"/>
      <c r="AD743" s="78"/>
    </row>
    <row r="744" ht="15.75" customHeight="1">
      <c r="A744" s="89"/>
      <c r="B744" s="89"/>
      <c r="C744" s="89"/>
      <c r="D744" s="90"/>
      <c r="E744" s="188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90"/>
      <c r="Q744" s="88"/>
      <c r="R744" s="89"/>
      <c r="S744" s="89"/>
      <c r="T744" s="89"/>
      <c r="U744" s="89"/>
      <c r="V744" s="89"/>
      <c r="W744" s="89"/>
      <c r="X744" s="90"/>
      <c r="Y744" s="91"/>
      <c r="Z744" s="92"/>
      <c r="AA744" s="92"/>
      <c r="AB744" s="92"/>
      <c r="AC744" s="93"/>
      <c r="AD744" s="88"/>
    </row>
    <row r="745" ht="15.75" customHeight="1">
      <c r="A745" s="108"/>
      <c r="B745" s="108"/>
      <c r="C745" s="108"/>
      <c r="D745" s="191"/>
      <c r="E745" s="192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4"/>
      <c r="Q745" s="78"/>
      <c r="R745" s="79"/>
      <c r="S745" s="79"/>
      <c r="T745" s="79"/>
      <c r="U745" s="79"/>
      <c r="V745" s="79"/>
      <c r="W745" s="79"/>
      <c r="X745" s="80"/>
      <c r="Y745" s="81"/>
      <c r="Z745" s="82"/>
      <c r="AA745" s="82"/>
      <c r="AB745" s="82"/>
      <c r="AC745" s="83"/>
      <c r="AD745" s="78"/>
    </row>
    <row r="746" ht="15.75" customHeight="1">
      <c r="A746" s="89"/>
      <c r="B746" s="89"/>
      <c r="C746" s="89"/>
      <c r="D746" s="90"/>
      <c r="E746" s="188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90"/>
      <c r="Q746" s="88"/>
      <c r="R746" s="89"/>
      <c r="S746" s="89"/>
      <c r="T746" s="89"/>
      <c r="U746" s="89"/>
      <c r="V746" s="89"/>
      <c r="W746" s="89"/>
      <c r="X746" s="90"/>
      <c r="Y746" s="91"/>
      <c r="Z746" s="92"/>
      <c r="AA746" s="92"/>
      <c r="AB746" s="92"/>
      <c r="AC746" s="93"/>
      <c r="AD746" s="88"/>
    </row>
    <row r="747" ht="15.75" customHeight="1">
      <c r="A747" s="108"/>
      <c r="B747" s="108"/>
      <c r="C747" s="108"/>
      <c r="D747" s="191"/>
      <c r="E747" s="78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80"/>
      <c r="Q747" s="78"/>
      <c r="R747" s="79"/>
      <c r="S747" s="79"/>
      <c r="T747" s="79"/>
      <c r="U747" s="79"/>
      <c r="V747" s="79"/>
      <c r="W747" s="79"/>
      <c r="X747" s="80"/>
      <c r="Y747" s="81"/>
      <c r="Z747" s="82"/>
      <c r="AA747" s="82"/>
      <c r="AB747" s="82"/>
      <c r="AC747" s="83"/>
      <c r="AD747" s="78"/>
    </row>
    <row r="748" ht="15.75" customHeight="1">
      <c r="A748" s="89"/>
      <c r="B748" s="89"/>
      <c r="C748" s="89"/>
      <c r="D748" s="90"/>
      <c r="E748" s="88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90"/>
      <c r="Q748" s="88"/>
      <c r="R748" s="89"/>
      <c r="S748" s="89"/>
      <c r="T748" s="89"/>
      <c r="U748" s="89"/>
      <c r="V748" s="89"/>
      <c r="W748" s="89"/>
      <c r="X748" s="90"/>
      <c r="Y748" s="91"/>
      <c r="Z748" s="92"/>
      <c r="AA748" s="92"/>
      <c r="AB748" s="92"/>
      <c r="AC748" s="93"/>
      <c r="AD748" s="88"/>
    </row>
    <row r="749" ht="15.75" customHeight="1">
      <c r="A749" s="108"/>
      <c r="B749" s="108"/>
      <c r="C749" s="108"/>
      <c r="D749" s="191"/>
      <c r="E749" s="78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80"/>
      <c r="Q749" s="78"/>
      <c r="R749" s="79"/>
      <c r="S749" s="79"/>
      <c r="T749" s="79"/>
      <c r="U749" s="79"/>
      <c r="V749" s="79"/>
      <c r="W749" s="79"/>
      <c r="X749" s="80"/>
      <c r="Y749" s="81"/>
      <c r="Z749" s="82"/>
      <c r="AA749" s="82"/>
      <c r="AB749" s="82"/>
      <c r="AC749" s="83"/>
      <c r="AD749" s="78"/>
    </row>
    <row r="750" ht="15.75" customHeight="1">
      <c r="A750" s="89"/>
      <c r="B750" s="89"/>
      <c r="C750" s="89"/>
      <c r="D750" s="90"/>
      <c r="E750" s="88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90"/>
      <c r="Q750" s="88"/>
      <c r="R750" s="89"/>
      <c r="S750" s="89"/>
      <c r="T750" s="89"/>
      <c r="U750" s="89"/>
      <c r="V750" s="89"/>
      <c r="W750" s="89"/>
      <c r="X750" s="90"/>
      <c r="Y750" s="91"/>
      <c r="Z750" s="92"/>
      <c r="AA750" s="92"/>
      <c r="AB750" s="92"/>
      <c r="AC750" s="93"/>
      <c r="AD750" s="88"/>
    </row>
    <row r="751" ht="15.75" customHeight="1">
      <c r="A751" s="108"/>
      <c r="B751" s="108"/>
      <c r="C751" s="108"/>
      <c r="D751" s="191"/>
      <c r="E751" s="78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80"/>
      <c r="Q751" s="78"/>
      <c r="R751" s="79"/>
      <c r="S751" s="79"/>
      <c r="T751" s="79"/>
      <c r="U751" s="79"/>
      <c r="V751" s="79"/>
      <c r="W751" s="79"/>
      <c r="X751" s="80"/>
      <c r="Y751" s="81"/>
      <c r="Z751" s="82"/>
      <c r="AA751" s="82"/>
      <c r="AB751" s="82"/>
      <c r="AC751" s="83"/>
      <c r="AD751" s="78"/>
    </row>
    <row r="752" ht="15.75" customHeight="1">
      <c r="A752" s="89"/>
      <c r="B752" s="89"/>
      <c r="C752" s="89"/>
      <c r="D752" s="90"/>
      <c r="E752" s="88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90"/>
      <c r="Q752" s="88"/>
      <c r="R752" s="89"/>
      <c r="S752" s="89"/>
      <c r="T752" s="89"/>
      <c r="U752" s="89"/>
      <c r="V752" s="89"/>
      <c r="W752" s="89"/>
      <c r="X752" s="90"/>
      <c r="Y752" s="91"/>
      <c r="Z752" s="92"/>
      <c r="AA752" s="92"/>
      <c r="AB752" s="92"/>
      <c r="AC752" s="93"/>
      <c r="AD752" s="88"/>
    </row>
    <row r="753" ht="15.75" customHeight="1">
      <c r="A753" s="108"/>
      <c r="B753" s="108"/>
      <c r="C753" s="108"/>
      <c r="D753" s="191"/>
      <c r="E753" s="78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80"/>
      <c r="Q753" s="78"/>
      <c r="R753" s="79"/>
      <c r="S753" s="79"/>
      <c r="T753" s="79"/>
      <c r="U753" s="79"/>
      <c r="V753" s="79"/>
      <c r="W753" s="79"/>
      <c r="X753" s="80"/>
      <c r="Y753" s="81"/>
      <c r="Z753" s="82"/>
      <c r="AA753" s="82"/>
      <c r="AB753" s="82"/>
      <c r="AC753" s="83"/>
      <c r="AD753" s="78"/>
    </row>
    <row r="754" ht="15.75" customHeight="1">
      <c r="A754" s="89"/>
      <c r="B754" s="89"/>
      <c r="C754" s="89"/>
      <c r="D754" s="90"/>
      <c r="E754" s="88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90"/>
      <c r="Q754" s="88"/>
      <c r="R754" s="89"/>
      <c r="S754" s="89"/>
      <c r="T754" s="89"/>
      <c r="U754" s="89"/>
      <c r="V754" s="89"/>
      <c r="W754" s="89"/>
      <c r="X754" s="90"/>
      <c r="Y754" s="91"/>
      <c r="Z754" s="92"/>
      <c r="AA754" s="92"/>
      <c r="AB754" s="92"/>
      <c r="AC754" s="93"/>
      <c r="AD754" s="88"/>
    </row>
    <row r="755" ht="15.75" customHeight="1">
      <c r="A755" s="108"/>
      <c r="B755" s="108"/>
      <c r="C755" s="108"/>
      <c r="D755" s="191"/>
      <c r="E755" s="78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80"/>
      <c r="Q755" s="78"/>
      <c r="R755" s="79"/>
      <c r="S755" s="79"/>
      <c r="T755" s="79"/>
      <c r="U755" s="79"/>
      <c r="V755" s="79"/>
      <c r="W755" s="79"/>
      <c r="X755" s="80"/>
      <c r="Y755" s="81"/>
      <c r="Z755" s="82"/>
      <c r="AA755" s="82"/>
      <c r="AB755" s="82"/>
      <c r="AC755" s="83"/>
      <c r="AD755" s="78"/>
    </row>
    <row r="756" ht="15.75" customHeight="1">
      <c r="A756" s="89"/>
      <c r="B756" s="89"/>
      <c r="C756" s="89"/>
      <c r="D756" s="90"/>
      <c r="E756" s="88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90"/>
      <c r="Q756" s="88"/>
      <c r="R756" s="89"/>
      <c r="S756" s="89"/>
      <c r="T756" s="89"/>
      <c r="U756" s="89"/>
      <c r="V756" s="89"/>
      <c r="W756" s="89"/>
      <c r="X756" s="90"/>
      <c r="Y756" s="91"/>
      <c r="Z756" s="92"/>
      <c r="AA756" s="92"/>
      <c r="AB756" s="92"/>
      <c r="AC756" s="93"/>
      <c r="AD756" s="88"/>
    </row>
    <row r="757" ht="15.75" customHeight="1">
      <c r="A757" s="108"/>
      <c r="B757" s="108"/>
      <c r="C757" s="108"/>
      <c r="D757" s="191"/>
      <c r="E757" s="78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80"/>
      <c r="Q757" s="78"/>
      <c r="R757" s="79"/>
      <c r="S757" s="79"/>
      <c r="T757" s="79"/>
      <c r="U757" s="79"/>
      <c r="V757" s="79"/>
      <c r="W757" s="79"/>
      <c r="X757" s="80"/>
      <c r="Y757" s="81"/>
      <c r="Z757" s="82"/>
      <c r="AA757" s="82"/>
      <c r="AB757" s="82"/>
      <c r="AC757" s="83"/>
      <c r="AD757" s="78"/>
    </row>
    <row r="758" ht="15.75" customHeight="1">
      <c r="A758" s="89"/>
      <c r="B758" s="89"/>
      <c r="C758" s="89"/>
      <c r="D758" s="90"/>
      <c r="E758" s="88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90"/>
      <c r="Q758" s="88"/>
      <c r="R758" s="89"/>
      <c r="S758" s="89"/>
      <c r="T758" s="89"/>
      <c r="U758" s="89"/>
      <c r="V758" s="89"/>
      <c r="W758" s="89"/>
      <c r="X758" s="90"/>
      <c r="Y758" s="91"/>
      <c r="Z758" s="92"/>
      <c r="AA758" s="92"/>
      <c r="AB758" s="92"/>
      <c r="AC758" s="93"/>
      <c r="AD758" s="88"/>
    </row>
    <row r="759" ht="15.75" customHeight="1">
      <c r="A759" s="108"/>
      <c r="B759" s="108"/>
      <c r="C759" s="108"/>
      <c r="D759" s="191"/>
      <c r="E759" s="78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80"/>
      <c r="Q759" s="78"/>
      <c r="R759" s="79"/>
      <c r="S759" s="79"/>
      <c r="T759" s="79"/>
      <c r="U759" s="79"/>
      <c r="V759" s="79"/>
      <c r="W759" s="79"/>
      <c r="X759" s="80"/>
      <c r="Y759" s="81"/>
      <c r="Z759" s="82"/>
      <c r="AA759" s="82"/>
      <c r="AB759" s="82"/>
      <c r="AC759" s="83"/>
      <c r="AD759" s="78"/>
    </row>
    <row r="760" ht="15.75" customHeight="1">
      <c r="A760" s="89"/>
      <c r="B760" s="89"/>
      <c r="C760" s="89"/>
      <c r="D760" s="90"/>
      <c r="E760" s="88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90"/>
      <c r="Q760" s="88"/>
      <c r="R760" s="89"/>
      <c r="S760" s="89"/>
      <c r="T760" s="89"/>
      <c r="U760" s="89"/>
      <c r="V760" s="89"/>
      <c r="W760" s="89"/>
      <c r="X760" s="90"/>
      <c r="Y760" s="91"/>
      <c r="Z760" s="92"/>
      <c r="AA760" s="92"/>
      <c r="AB760" s="92"/>
      <c r="AC760" s="93"/>
      <c r="AD760" s="88"/>
    </row>
    <row r="761" ht="15.75" customHeight="1">
      <c r="A761" s="108"/>
      <c r="B761" s="108"/>
      <c r="C761" s="108"/>
      <c r="D761" s="191"/>
      <c r="E761" s="78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80"/>
      <c r="Q761" s="78"/>
      <c r="R761" s="79"/>
      <c r="S761" s="79"/>
      <c r="T761" s="79"/>
      <c r="U761" s="79"/>
      <c r="V761" s="79"/>
      <c r="W761" s="79"/>
      <c r="X761" s="80"/>
      <c r="Y761" s="81"/>
      <c r="Z761" s="82"/>
      <c r="AA761" s="82"/>
      <c r="AB761" s="82"/>
      <c r="AC761" s="83"/>
      <c r="AD761" s="78"/>
    </row>
    <row r="762" ht="15.75" customHeight="1">
      <c r="A762" s="89"/>
      <c r="B762" s="89"/>
      <c r="C762" s="89"/>
      <c r="D762" s="90"/>
      <c r="E762" s="88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90"/>
      <c r="Q762" s="88"/>
      <c r="R762" s="89"/>
      <c r="S762" s="89"/>
      <c r="T762" s="89"/>
      <c r="U762" s="89"/>
      <c r="V762" s="89"/>
      <c r="W762" s="89"/>
      <c r="X762" s="90"/>
      <c r="Y762" s="91"/>
      <c r="Z762" s="92"/>
      <c r="AA762" s="92"/>
      <c r="AB762" s="92"/>
      <c r="AC762" s="93"/>
      <c r="AD762" s="88"/>
    </row>
    <row r="763" ht="15.75" customHeight="1">
      <c r="A763" s="108"/>
      <c r="B763" s="108"/>
      <c r="C763" s="108"/>
      <c r="D763" s="191"/>
      <c r="E763" s="78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80"/>
      <c r="Q763" s="78"/>
      <c r="R763" s="79"/>
      <c r="S763" s="79"/>
      <c r="T763" s="79"/>
      <c r="U763" s="79"/>
      <c r="V763" s="79"/>
      <c r="W763" s="79"/>
      <c r="X763" s="80"/>
      <c r="Y763" s="81"/>
      <c r="Z763" s="82"/>
      <c r="AA763" s="82"/>
      <c r="AB763" s="82"/>
      <c r="AC763" s="83"/>
      <c r="AD763" s="78"/>
    </row>
    <row r="764" ht="15.75" customHeight="1">
      <c r="A764" s="89"/>
      <c r="B764" s="89"/>
      <c r="C764" s="89"/>
      <c r="D764" s="90"/>
      <c r="E764" s="88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90"/>
      <c r="Q764" s="88"/>
      <c r="R764" s="89"/>
      <c r="S764" s="89"/>
      <c r="T764" s="89"/>
      <c r="U764" s="89"/>
      <c r="V764" s="89"/>
      <c r="W764" s="89"/>
      <c r="X764" s="90"/>
      <c r="Y764" s="91"/>
      <c r="Z764" s="92"/>
      <c r="AA764" s="92"/>
      <c r="AB764" s="92"/>
      <c r="AC764" s="93"/>
      <c r="AD764" s="88"/>
    </row>
    <row r="765" ht="15.75" customHeight="1">
      <c r="A765" s="108"/>
      <c r="B765" s="108"/>
      <c r="C765" s="108"/>
      <c r="D765" s="191"/>
      <c r="E765" s="78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80"/>
      <c r="Q765" s="78"/>
      <c r="R765" s="79"/>
      <c r="S765" s="79"/>
      <c r="T765" s="79"/>
      <c r="U765" s="79"/>
      <c r="V765" s="79"/>
      <c r="W765" s="79"/>
      <c r="X765" s="80"/>
      <c r="Y765" s="81"/>
      <c r="Z765" s="82"/>
      <c r="AA765" s="82"/>
      <c r="AB765" s="82"/>
      <c r="AC765" s="83"/>
      <c r="AD765" s="78"/>
    </row>
    <row r="766" ht="15.75" customHeight="1">
      <c r="A766" s="89"/>
      <c r="B766" s="89"/>
      <c r="C766" s="89"/>
      <c r="D766" s="90"/>
      <c r="E766" s="88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90"/>
      <c r="Q766" s="88"/>
      <c r="R766" s="89"/>
      <c r="S766" s="89"/>
      <c r="T766" s="89"/>
      <c r="U766" s="89"/>
      <c r="V766" s="89"/>
      <c r="W766" s="89"/>
      <c r="X766" s="90"/>
      <c r="Y766" s="91"/>
      <c r="Z766" s="92"/>
      <c r="AA766" s="92"/>
      <c r="AB766" s="92"/>
      <c r="AC766" s="93"/>
      <c r="AD766" s="88"/>
    </row>
    <row r="767" ht="15.75" customHeight="1">
      <c r="A767" s="108"/>
      <c r="B767" s="108"/>
      <c r="C767" s="108"/>
      <c r="D767" s="191"/>
      <c r="E767" s="78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80"/>
      <c r="Q767" s="78"/>
      <c r="R767" s="79"/>
      <c r="S767" s="79"/>
      <c r="T767" s="79"/>
      <c r="U767" s="79"/>
      <c r="V767" s="79"/>
      <c r="W767" s="79"/>
      <c r="X767" s="80"/>
      <c r="Y767" s="81"/>
      <c r="Z767" s="82"/>
      <c r="AA767" s="82"/>
      <c r="AB767" s="82"/>
      <c r="AC767" s="83"/>
      <c r="AD767" s="78"/>
    </row>
    <row r="768" ht="15.75" customHeight="1">
      <c r="A768" s="89"/>
      <c r="B768" s="89"/>
      <c r="C768" s="89"/>
      <c r="D768" s="90"/>
      <c r="E768" s="88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90"/>
      <c r="Q768" s="88"/>
      <c r="R768" s="89"/>
      <c r="S768" s="89"/>
      <c r="T768" s="89"/>
      <c r="U768" s="89"/>
      <c r="V768" s="89"/>
      <c r="W768" s="89"/>
      <c r="X768" s="90"/>
      <c r="Y768" s="91"/>
      <c r="Z768" s="92"/>
      <c r="AA768" s="92"/>
      <c r="AB768" s="92"/>
      <c r="AC768" s="93"/>
      <c r="AD768" s="88"/>
    </row>
    <row r="769" ht="15.75" customHeight="1">
      <c r="A769" s="108"/>
      <c r="B769" s="108"/>
      <c r="C769" s="108"/>
      <c r="D769" s="191"/>
      <c r="E769" s="78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80"/>
      <c r="Q769" s="78"/>
      <c r="R769" s="79"/>
      <c r="S769" s="79"/>
      <c r="T769" s="79"/>
      <c r="U769" s="79"/>
      <c r="V769" s="79"/>
      <c r="W769" s="79"/>
      <c r="X769" s="80"/>
      <c r="Y769" s="81"/>
      <c r="Z769" s="82"/>
      <c r="AA769" s="82"/>
      <c r="AB769" s="82"/>
      <c r="AC769" s="83"/>
      <c r="AD769" s="78"/>
    </row>
    <row r="770" ht="15.75" customHeight="1">
      <c r="A770" s="89"/>
      <c r="B770" s="89"/>
      <c r="C770" s="89"/>
      <c r="D770" s="90"/>
      <c r="E770" s="88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90"/>
      <c r="Q770" s="88"/>
      <c r="R770" s="89"/>
      <c r="S770" s="89"/>
      <c r="T770" s="89"/>
      <c r="U770" s="89"/>
      <c r="V770" s="89"/>
      <c r="W770" s="89"/>
      <c r="X770" s="90"/>
      <c r="Y770" s="91"/>
      <c r="Z770" s="92"/>
      <c r="AA770" s="92"/>
      <c r="AB770" s="92"/>
      <c r="AC770" s="93"/>
      <c r="AD770" s="88"/>
    </row>
    <row r="771" ht="15.75" customHeight="1">
      <c r="A771" s="108"/>
      <c r="B771" s="108"/>
      <c r="C771" s="108"/>
      <c r="D771" s="191"/>
      <c r="E771" s="78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80"/>
      <c r="Q771" s="78"/>
      <c r="R771" s="79"/>
      <c r="S771" s="79"/>
      <c r="T771" s="79"/>
      <c r="U771" s="79"/>
      <c r="V771" s="79"/>
      <c r="W771" s="79"/>
      <c r="X771" s="80"/>
      <c r="Y771" s="81"/>
      <c r="Z771" s="82"/>
      <c r="AA771" s="82"/>
      <c r="AB771" s="82"/>
      <c r="AC771" s="83"/>
      <c r="AD771" s="78"/>
    </row>
    <row r="772" ht="15.75" customHeight="1">
      <c r="A772" s="89"/>
      <c r="B772" s="89"/>
      <c r="C772" s="89"/>
      <c r="D772" s="90"/>
      <c r="E772" s="88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90"/>
      <c r="Q772" s="88"/>
      <c r="R772" s="89"/>
      <c r="S772" s="89"/>
      <c r="T772" s="89"/>
      <c r="U772" s="89"/>
      <c r="V772" s="89"/>
      <c r="W772" s="89"/>
      <c r="X772" s="90"/>
      <c r="Y772" s="91"/>
      <c r="Z772" s="92"/>
      <c r="AA772" s="92"/>
      <c r="AB772" s="92"/>
      <c r="AC772" s="93"/>
      <c r="AD772" s="88"/>
    </row>
    <row r="773" ht="15.75" customHeight="1">
      <c r="A773" s="108"/>
      <c r="B773" s="108"/>
      <c r="C773" s="108"/>
      <c r="D773" s="191"/>
      <c r="E773" s="78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80"/>
      <c r="Q773" s="78"/>
      <c r="R773" s="79"/>
      <c r="S773" s="79"/>
      <c r="T773" s="79"/>
      <c r="U773" s="79"/>
      <c r="V773" s="79"/>
      <c r="W773" s="79"/>
      <c r="X773" s="80"/>
      <c r="Y773" s="81"/>
      <c r="Z773" s="82"/>
      <c r="AA773" s="82"/>
      <c r="AB773" s="82"/>
      <c r="AC773" s="83"/>
      <c r="AD773" s="78"/>
    </row>
    <row r="774" ht="15.75" customHeight="1">
      <c r="A774" s="89"/>
      <c r="B774" s="89"/>
      <c r="C774" s="89"/>
      <c r="D774" s="90"/>
      <c r="E774" s="88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90"/>
      <c r="Q774" s="88"/>
      <c r="R774" s="89"/>
      <c r="S774" s="89"/>
      <c r="T774" s="89"/>
      <c r="U774" s="89"/>
      <c r="V774" s="89"/>
      <c r="W774" s="89"/>
      <c r="X774" s="90"/>
      <c r="Y774" s="91"/>
      <c r="Z774" s="92"/>
      <c r="AA774" s="92"/>
      <c r="AB774" s="92"/>
      <c r="AC774" s="93"/>
      <c r="AD774" s="88"/>
    </row>
    <row r="775" ht="15.75" customHeight="1">
      <c r="A775" s="108"/>
      <c r="B775" s="108"/>
      <c r="C775" s="108"/>
      <c r="D775" s="191"/>
      <c r="E775" s="78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80"/>
      <c r="Q775" s="78"/>
      <c r="R775" s="79"/>
      <c r="S775" s="79"/>
      <c r="T775" s="79"/>
      <c r="U775" s="79"/>
      <c r="V775" s="79"/>
      <c r="W775" s="79"/>
      <c r="X775" s="80"/>
      <c r="Y775" s="81"/>
      <c r="Z775" s="82"/>
      <c r="AA775" s="82"/>
      <c r="AB775" s="82"/>
      <c r="AC775" s="83"/>
      <c r="AD775" s="78"/>
    </row>
    <row r="776" ht="15.75" customHeight="1">
      <c r="A776" s="89"/>
      <c r="B776" s="89"/>
      <c r="C776" s="89"/>
      <c r="D776" s="90"/>
      <c r="E776" s="88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90"/>
      <c r="Q776" s="88"/>
      <c r="R776" s="89"/>
      <c r="S776" s="89"/>
      <c r="T776" s="89"/>
      <c r="U776" s="89"/>
      <c r="V776" s="89"/>
      <c r="W776" s="89"/>
      <c r="X776" s="90"/>
      <c r="Y776" s="91"/>
      <c r="Z776" s="92"/>
      <c r="AA776" s="92"/>
      <c r="AB776" s="92"/>
      <c r="AC776" s="93"/>
      <c r="AD776" s="88"/>
    </row>
    <row r="777" ht="15.75" customHeight="1">
      <c r="A777" s="108"/>
      <c r="B777" s="108"/>
      <c r="C777" s="108"/>
      <c r="D777" s="191"/>
      <c r="E777" s="78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80"/>
      <c r="Q777" s="78"/>
      <c r="R777" s="79"/>
      <c r="S777" s="79"/>
      <c r="T777" s="79"/>
      <c r="U777" s="79"/>
      <c r="V777" s="79"/>
      <c r="W777" s="79"/>
      <c r="X777" s="80"/>
      <c r="Y777" s="81"/>
      <c r="Z777" s="82"/>
      <c r="AA777" s="82"/>
      <c r="AB777" s="82"/>
      <c r="AC777" s="83"/>
      <c r="AD777" s="78"/>
    </row>
    <row r="778" ht="15.75" customHeight="1">
      <c r="A778" s="89"/>
      <c r="B778" s="89"/>
      <c r="C778" s="89"/>
      <c r="D778" s="90"/>
      <c r="E778" s="88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90"/>
      <c r="Q778" s="88"/>
      <c r="R778" s="89"/>
      <c r="S778" s="89"/>
      <c r="T778" s="89"/>
      <c r="U778" s="89"/>
      <c r="V778" s="89"/>
      <c r="W778" s="89"/>
      <c r="X778" s="90"/>
      <c r="Y778" s="91"/>
      <c r="Z778" s="92"/>
      <c r="AA778" s="92"/>
      <c r="AB778" s="92"/>
      <c r="AC778" s="93"/>
      <c r="AD778" s="88"/>
    </row>
    <row r="779" ht="15.75" customHeight="1">
      <c r="A779" s="108"/>
      <c r="B779" s="108"/>
      <c r="C779" s="108"/>
      <c r="D779" s="191"/>
      <c r="E779" s="78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80"/>
      <c r="Q779" s="78"/>
      <c r="R779" s="79"/>
      <c r="S779" s="79"/>
      <c r="T779" s="79"/>
      <c r="U779" s="79"/>
      <c r="V779" s="79"/>
      <c r="W779" s="79"/>
      <c r="X779" s="80"/>
      <c r="Y779" s="81"/>
      <c r="Z779" s="82"/>
      <c r="AA779" s="82"/>
      <c r="AB779" s="82"/>
      <c r="AC779" s="83"/>
      <c r="AD779" s="78"/>
    </row>
    <row r="780" ht="15.75" customHeight="1">
      <c r="A780" s="89"/>
      <c r="B780" s="89"/>
      <c r="C780" s="89"/>
      <c r="D780" s="90"/>
      <c r="E780" s="88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90"/>
      <c r="Q780" s="88"/>
      <c r="R780" s="89"/>
      <c r="S780" s="89"/>
      <c r="T780" s="89"/>
      <c r="U780" s="89"/>
      <c r="V780" s="89"/>
      <c r="W780" s="89"/>
      <c r="X780" s="90"/>
      <c r="Y780" s="91"/>
      <c r="Z780" s="92"/>
      <c r="AA780" s="92"/>
      <c r="AB780" s="92"/>
      <c r="AC780" s="93"/>
      <c r="AD780" s="88"/>
    </row>
    <row r="781" ht="15.75" customHeight="1">
      <c r="A781" s="108"/>
      <c r="B781" s="108"/>
      <c r="C781" s="108"/>
      <c r="D781" s="191"/>
      <c r="E781" s="78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80"/>
      <c r="Q781" s="78"/>
      <c r="R781" s="79"/>
      <c r="S781" s="79"/>
      <c r="T781" s="79"/>
      <c r="U781" s="79"/>
      <c r="V781" s="79"/>
      <c r="W781" s="79"/>
      <c r="X781" s="80"/>
      <c r="Y781" s="81"/>
      <c r="Z781" s="82"/>
      <c r="AA781" s="82"/>
      <c r="AB781" s="82"/>
      <c r="AC781" s="83"/>
      <c r="AD781" s="78"/>
    </row>
    <row r="782" ht="15.75" customHeight="1">
      <c r="A782" s="89"/>
      <c r="B782" s="89"/>
      <c r="C782" s="89"/>
      <c r="D782" s="90"/>
      <c r="E782" s="88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90"/>
      <c r="Q782" s="88"/>
      <c r="R782" s="89"/>
      <c r="S782" s="89"/>
      <c r="T782" s="89"/>
      <c r="U782" s="89"/>
      <c r="V782" s="89"/>
      <c r="W782" s="89"/>
      <c r="X782" s="90"/>
      <c r="Y782" s="91"/>
      <c r="Z782" s="92"/>
      <c r="AA782" s="92"/>
      <c r="AB782" s="92"/>
      <c r="AC782" s="93"/>
      <c r="AD782" s="88"/>
    </row>
    <row r="783" ht="15.75" customHeight="1">
      <c r="A783" s="108"/>
      <c r="B783" s="108"/>
      <c r="C783" s="108"/>
      <c r="D783" s="191"/>
      <c r="E783" s="78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80"/>
      <c r="Q783" s="78"/>
      <c r="R783" s="79"/>
      <c r="S783" s="79"/>
      <c r="T783" s="79"/>
      <c r="U783" s="79"/>
      <c r="V783" s="79"/>
      <c r="W783" s="79"/>
      <c r="X783" s="80"/>
      <c r="Y783" s="81"/>
      <c r="Z783" s="82"/>
      <c r="AA783" s="82"/>
      <c r="AB783" s="82"/>
      <c r="AC783" s="83"/>
      <c r="AD783" s="78"/>
    </row>
    <row r="784" ht="15.75" customHeight="1">
      <c r="A784" s="89"/>
      <c r="B784" s="89"/>
      <c r="C784" s="89"/>
      <c r="D784" s="90"/>
      <c r="E784" s="88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90"/>
      <c r="Q784" s="88"/>
      <c r="R784" s="89"/>
      <c r="S784" s="89"/>
      <c r="T784" s="89"/>
      <c r="U784" s="89"/>
      <c r="V784" s="89"/>
      <c r="W784" s="89"/>
      <c r="X784" s="90"/>
      <c r="Y784" s="91"/>
      <c r="Z784" s="92"/>
      <c r="AA784" s="92"/>
      <c r="AB784" s="92"/>
      <c r="AC784" s="93"/>
      <c r="AD784" s="88"/>
    </row>
    <row r="785" ht="15.75" customHeight="1">
      <c r="A785" s="108"/>
      <c r="B785" s="108"/>
      <c r="C785" s="108"/>
      <c r="D785" s="191"/>
      <c r="E785" s="78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80"/>
      <c r="Q785" s="78"/>
      <c r="R785" s="79"/>
      <c r="S785" s="79"/>
      <c r="T785" s="79"/>
      <c r="U785" s="79"/>
      <c r="V785" s="79"/>
      <c r="W785" s="79"/>
      <c r="X785" s="80"/>
      <c r="Y785" s="81"/>
      <c r="Z785" s="82"/>
      <c r="AA785" s="82"/>
      <c r="AB785" s="82"/>
      <c r="AC785" s="83"/>
      <c r="AD785" s="78"/>
    </row>
    <row r="786" ht="15.75" customHeight="1">
      <c r="A786" s="89"/>
      <c r="B786" s="89"/>
      <c r="C786" s="89"/>
      <c r="D786" s="90"/>
      <c r="E786" s="88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90"/>
      <c r="Q786" s="88"/>
      <c r="R786" s="89"/>
      <c r="S786" s="89"/>
      <c r="T786" s="89"/>
      <c r="U786" s="89"/>
      <c r="V786" s="89"/>
      <c r="W786" s="89"/>
      <c r="X786" s="90"/>
      <c r="Y786" s="91"/>
      <c r="Z786" s="92"/>
      <c r="AA786" s="92"/>
      <c r="AB786" s="92"/>
      <c r="AC786" s="93"/>
      <c r="AD786" s="88"/>
    </row>
    <row r="787" ht="15.75" customHeight="1">
      <c r="A787" s="108"/>
      <c r="B787" s="108"/>
      <c r="C787" s="108"/>
      <c r="D787" s="191"/>
      <c r="E787" s="78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80"/>
      <c r="Q787" s="78"/>
      <c r="R787" s="79"/>
      <c r="S787" s="79"/>
      <c r="T787" s="79"/>
      <c r="U787" s="79"/>
      <c r="V787" s="79"/>
      <c r="W787" s="79"/>
      <c r="X787" s="80"/>
      <c r="Y787" s="81"/>
      <c r="Z787" s="82"/>
      <c r="AA787" s="82"/>
      <c r="AB787" s="82"/>
      <c r="AC787" s="83"/>
      <c r="AD787" s="78"/>
    </row>
    <row r="788" ht="15.75" customHeight="1">
      <c r="A788" s="89"/>
      <c r="B788" s="89"/>
      <c r="C788" s="89"/>
      <c r="D788" s="90"/>
      <c r="E788" s="88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90"/>
      <c r="Q788" s="88"/>
      <c r="R788" s="89"/>
      <c r="S788" s="89"/>
      <c r="T788" s="89"/>
      <c r="U788" s="89"/>
      <c r="V788" s="89"/>
      <c r="W788" s="89"/>
      <c r="X788" s="90"/>
      <c r="Y788" s="91"/>
      <c r="Z788" s="92"/>
      <c r="AA788" s="92"/>
      <c r="AB788" s="92"/>
      <c r="AC788" s="93"/>
      <c r="AD788" s="88"/>
    </row>
    <row r="789" ht="15.75" customHeight="1">
      <c r="A789" s="108"/>
      <c r="B789" s="108"/>
      <c r="C789" s="108"/>
      <c r="D789" s="191"/>
      <c r="E789" s="78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80"/>
      <c r="Q789" s="78"/>
      <c r="R789" s="79"/>
      <c r="S789" s="79"/>
      <c r="T789" s="79"/>
      <c r="U789" s="79"/>
      <c r="V789" s="79"/>
      <c r="W789" s="79"/>
      <c r="X789" s="80"/>
      <c r="Y789" s="81"/>
      <c r="Z789" s="82"/>
      <c r="AA789" s="82"/>
      <c r="AB789" s="82"/>
      <c r="AC789" s="83"/>
      <c r="AD789" s="78"/>
    </row>
    <row r="790" ht="15.75" customHeight="1">
      <c r="A790" s="89"/>
      <c r="B790" s="89"/>
      <c r="C790" s="89"/>
      <c r="D790" s="90"/>
      <c r="E790" s="88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90"/>
      <c r="Q790" s="88"/>
      <c r="R790" s="89"/>
      <c r="S790" s="89"/>
      <c r="T790" s="89"/>
      <c r="U790" s="89"/>
      <c r="V790" s="89"/>
      <c r="W790" s="89"/>
      <c r="X790" s="90"/>
      <c r="Y790" s="91"/>
      <c r="Z790" s="92"/>
      <c r="AA790" s="92"/>
      <c r="AB790" s="92"/>
      <c r="AC790" s="93"/>
      <c r="AD790" s="88"/>
    </row>
    <row r="791" ht="15.75" customHeight="1">
      <c r="A791" s="108"/>
      <c r="B791" s="108"/>
      <c r="C791" s="108"/>
      <c r="D791" s="191"/>
      <c r="E791" s="78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80"/>
      <c r="Q791" s="78"/>
      <c r="R791" s="79"/>
      <c r="S791" s="79"/>
      <c r="T791" s="79"/>
      <c r="U791" s="79"/>
      <c r="V791" s="79"/>
      <c r="W791" s="79"/>
      <c r="X791" s="80"/>
      <c r="Y791" s="81"/>
      <c r="Z791" s="82"/>
      <c r="AA791" s="82"/>
      <c r="AB791" s="82"/>
      <c r="AC791" s="83"/>
      <c r="AD791" s="78"/>
    </row>
    <row r="792" ht="15.75" customHeight="1">
      <c r="A792" s="89"/>
      <c r="B792" s="89"/>
      <c r="C792" s="89"/>
      <c r="D792" s="90"/>
      <c r="E792" s="88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90"/>
      <c r="Q792" s="88"/>
      <c r="R792" s="89"/>
      <c r="S792" s="89"/>
      <c r="T792" s="89"/>
      <c r="U792" s="89"/>
      <c r="V792" s="89"/>
      <c r="W792" s="89"/>
      <c r="X792" s="90"/>
      <c r="Y792" s="91"/>
      <c r="Z792" s="92"/>
      <c r="AA792" s="92"/>
      <c r="AB792" s="92"/>
      <c r="AC792" s="93"/>
      <c r="AD792" s="88"/>
    </row>
    <row r="793" ht="15.75" customHeight="1">
      <c r="A793" s="108"/>
      <c r="B793" s="108"/>
      <c r="C793" s="108"/>
      <c r="D793" s="191"/>
      <c r="E793" s="78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80"/>
      <c r="Q793" s="78"/>
      <c r="R793" s="79"/>
      <c r="S793" s="79"/>
      <c r="T793" s="79"/>
      <c r="U793" s="79"/>
      <c r="V793" s="79"/>
      <c r="W793" s="79"/>
      <c r="X793" s="80"/>
      <c r="Y793" s="81"/>
      <c r="Z793" s="82"/>
      <c r="AA793" s="82"/>
      <c r="AB793" s="82"/>
      <c r="AC793" s="83"/>
      <c r="AD793" s="78"/>
    </row>
    <row r="794" ht="15.75" customHeight="1">
      <c r="A794" s="89"/>
      <c r="B794" s="89"/>
      <c r="C794" s="89"/>
      <c r="D794" s="90"/>
      <c r="E794" s="88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90"/>
      <c r="Q794" s="88"/>
      <c r="R794" s="89"/>
      <c r="S794" s="89"/>
      <c r="T794" s="89"/>
      <c r="U794" s="89"/>
      <c r="V794" s="89"/>
      <c r="W794" s="89"/>
      <c r="X794" s="90"/>
      <c r="Y794" s="91"/>
      <c r="Z794" s="92"/>
      <c r="AA794" s="92"/>
      <c r="AB794" s="92"/>
      <c r="AC794" s="93"/>
      <c r="AD794" s="88"/>
    </row>
    <row r="795" ht="15.75" customHeight="1">
      <c r="A795" s="108"/>
      <c r="B795" s="108"/>
      <c r="C795" s="108"/>
      <c r="D795" s="191"/>
      <c r="E795" s="78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80"/>
      <c r="Q795" s="78"/>
      <c r="R795" s="79"/>
      <c r="S795" s="79"/>
      <c r="T795" s="79"/>
      <c r="U795" s="79"/>
      <c r="V795" s="79"/>
      <c r="W795" s="79"/>
      <c r="X795" s="80"/>
      <c r="Y795" s="81"/>
      <c r="Z795" s="82"/>
      <c r="AA795" s="82"/>
      <c r="AB795" s="82"/>
      <c r="AC795" s="83"/>
      <c r="AD795" s="78"/>
    </row>
    <row r="796" ht="15.75" customHeight="1">
      <c r="A796" s="89"/>
      <c r="B796" s="89"/>
      <c r="C796" s="89"/>
      <c r="D796" s="90"/>
      <c r="E796" s="88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90"/>
      <c r="Q796" s="88"/>
      <c r="R796" s="89"/>
      <c r="S796" s="89"/>
      <c r="T796" s="89"/>
      <c r="U796" s="89"/>
      <c r="V796" s="89"/>
      <c r="W796" s="89"/>
      <c r="X796" s="90"/>
      <c r="Y796" s="91"/>
      <c r="Z796" s="92"/>
      <c r="AA796" s="92"/>
      <c r="AB796" s="92"/>
      <c r="AC796" s="93"/>
      <c r="AD796" s="88"/>
    </row>
    <row r="797" ht="15.75" customHeight="1">
      <c r="A797" s="108"/>
      <c r="B797" s="108"/>
      <c r="C797" s="108"/>
      <c r="D797" s="191"/>
      <c r="E797" s="78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80"/>
      <c r="Q797" s="78"/>
      <c r="R797" s="79"/>
      <c r="S797" s="79"/>
      <c r="T797" s="79"/>
      <c r="U797" s="79"/>
      <c r="V797" s="79"/>
      <c r="W797" s="79"/>
      <c r="X797" s="80"/>
      <c r="Y797" s="81"/>
      <c r="Z797" s="82"/>
      <c r="AA797" s="82"/>
      <c r="AB797" s="82"/>
      <c r="AC797" s="83"/>
      <c r="AD797" s="78"/>
    </row>
    <row r="798" ht="15.75" customHeight="1">
      <c r="A798" s="89"/>
      <c r="B798" s="89"/>
      <c r="C798" s="89"/>
      <c r="D798" s="90"/>
      <c r="E798" s="88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90"/>
      <c r="Q798" s="88"/>
      <c r="R798" s="89"/>
      <c r="S798" s="89"/>
      <c r="T798" s="89"/>
      <c r="U798" s="89"/>
      <c r="V798" s="89"/>
      <c r="W798" s="89"/>
      <c r="X798" s="90"/>
      <c r="Y798" s="91"/>
      <c r="Z798" s="92"/>
      <c r="AA798" s="92"/>
      <c r="AB798" s="92"/>
      <c r="AC798" s="93"/>
      <c r="AD798" s="88"/>
    </row>
    <row r="799" ht="15.75" customHeight="1">
      <c r="A799" s="108"/>
      <c r="B799" s="108"/>
      <c r="C799" s="108"/>
      <c r="D799" s="191"/>
      <c r="E799" s="78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80"/>
      <c r="Q799" s="78"/>
      <c r="R799" s="79"/>
      <c r="S799" s="79"/>
      <c r="T799" s="79"/>
      <c r="U799" s="79"/>
      <c r="V799" s="79"/>
      <c r="W799" s="79"/>
      <c r="X799" s="80"/>
      <c r="Y799" s="81"/>
      <c r="Z799" s="82"/>
      <c r="AA799" s="82"/>
      <c r="AB799" s="82"/>
      <c r="AC799" s="83"/>
      <c r="AD799" s="78"/>
    </row>
    <row r="800" ht="15.75" customHeight="1">
      <c r="A800" s="89"/>
      <c r="B800" s="89"/>
      <c r="C800" s="89"/>
      <c r="D800" s="90"/>
      <c r="E800" s="88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90"/>
      <c r="Q800" s="88"/>
      <c r="R800" s="89"/>
      <c r="S800" s="89"/>
      <c r="T800" s="89"/>
      <c r="U800" s="89"/>
      <c r="V800" s="89"/>
      <c r="W800" s="89"/>
      <c r="X800" s="90"/>
      <c r="Y800" s="91"/>
      <c r="Z800" s="92"/>
      <c r="AA800" s="92"/>
      <c r="AB800" s="92"/>
      <c r="AC800" s="93"/>
      <c r="AD800" s="88"/>
    </row>
    <row r="801" ht="15.75" customHeight="1">
      <c r="A801" s="108"/>
      <c r="B801" s="108"/>
      <c r="C801" s="108"/>
      <c r="D801" s="191"/>
      <c r="E801" s="78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80"/>
      <c r="Q801" s="78"/>
      <c r="R801" s="79"/>
      <c r="S801" s="79"/>
      <c r="T801" s="79"/>
      <c r="U801" s="79"/>
      <c r="V801" s="79"/>
      <c r="W801" s="79"/>
      <c r="X801" s="80"/>
      <c r="Y801" s="81"/>
      <c r="Z801" s="82"/>
      <c r="AA801" s="82"/>
      <c r="AB801" s="82"/>
      <c r="AC801" s="83"/>
      <c r="AD801" s="78"/>
    </row>
    <row r="802" ht="15.75" customHeight="1">
      <c r="A802" s="89"/>
      <c r="B802" s="89"/>
      <c r="C802" s="89"/>
      <c r="D802" s="90"/>
      <c r="E802" s="88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90"/>
      <c r="Q802" s="88"/>
      <c r="R802" s="89"/>
      <c r="S802" s="89"/>
      <c r="T802" s="89"/>
      <c r="U802" s="89"/>
      <c r="V802" s="89"/>
      <c r="W802" s="89"/>
      <c r="X802" s="90"/>
      <c r="Y802" s="91"/>
      <c r="Z802" s="92"/>
      <c r="AA802" s="92"/>
      <c r="AB802" s="92"/>
      <c r="AC802" s="93"/>
      <c r="AD802" s="88"/>
    </row>
    <row r="803" ht="15.75" customHeight="1">
      <c r="A803" s="108"/>
      <c r="B803" s="108"/>
      <c r="C803" s="108"/>
      <c r="D803" s="191"/>
      <c r="E803" s="78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80"/>
      <c r="Q803" s="78"/>
      <c r="R803" s="79"/>
      <c r="S803" s="79"/>
      <c r="T803" s="79"/>
      <c r="U803" s="79"/>
      <c r="V803" s="79"/>
      <c r="W803" s="79"/>
      <c r="X803" s="80"/>
      <c r="Y803" s="81"/>
      <c r="Z803" s="82"/>
      <c r="AA803" s="82"/>
      <c r="AB803" s="82"/>
      <c r="AC803" s="83"/>
      <c r="AD803" s="78"/>
    </row>
    <row r="804" ht="15.75" customHeight="1">
      <c r="A804" s="89"/>
      <c r="B804" s="89"/>
      <c r="C804" s="89"/>
      <c r="D804" s="90"/>
      <c r="E804" s="88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90"/>
      <c r="Q804" s="88"/>
      <c r="R804" s="89"/>
      <c r="S804" s="89"/>
      <c r="T804" s="89"/>
      <c r="U804" s="89"/>
      <c r="V804" s="89"/>
      <c r="W804" s="89"/>
      <c r="X804" s="90"/>
      <c r="Y804" s="91"/>
      <c r="Z804" s="92"/>
      <c r="AA804" s="92"/>
      <c r="AB804" s="92"/>
      <c r="AC804" s="93"/>
      <c r="AD804" s="88"/>
    </row>
    <row r="805" ht="15.75" customHeight="1">
      <c r="A805" s="108"/>
      <c r="B805" s="108"/>
      <c r="C805" s="108"/>
      <c r="D805" s="191"/>
      <c r="E805" s="78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80"/>
      <c r="Q805" s="78"/>
      <c r="R805" s="79"/>
      <c r="S805" s="79"/>
      <c r="T805" s="79"/>
      <c r="U805" s="79"/>
      <c r="V805" s="79"/>
      <c r="W805" s="79"/>
      <c r="X805" s="80"/>
      <c r="Y805" s="81"/>
      <c r="Z805" s="82"/>
      <c r="AA805" s="82"/>
      <c r="AB805" s="82"/>
      <c r="AC805" s="83"/>
      <c r="AD805" s="78"/>
    </row>
    <row r="806" ht="15.75" customHeight="1">
      <c r="A806" s="89"/>
      <c r="B806" s="89"/>
      <c r="C806" s="89"/>
      <c r="D806" s="90"/>
      <c r="E806" s="88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90"/>
      <c r="Q806" s="88"/>
      <c r="R806" s="89"/>
      <c r="S806" s="89"/>
      <c r="T806" s="89"/>
      <c r="U806" s="89"/>
      <c r="V806" s="89"/>
      <c r="W806" s="89"/>
      <c r="X806" s="90"/>
      <c r="Y806" s="91"/>
      <c r="Z806" s="92"/>
      <c r="AA806" s="92"/>
      <c r="AB806" s="92"/>
      <c r="AC806" s="93"/>
      <c r="AD806" s="88"/>
    </row>
    <row r="807" ht="15.75" customHeight="1">
      <c r="A807" s="108"/>
      <c r="B807" s="108"/>
      <c r="C807" s="108"/>
      <c r="D807" s="191"/>
      <c r="E807" s="78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80"/>
      <c r="Q807" s="78"/>
      <c r="R807" s="79"/>
      <c r="S807" s="79"/>
      <c r="T807" s="79"/>
      <c r="U807" s="79"/>
      <c r="V807" s="79"/>
      <c r="W807" s="79"/>
      <c r="X807" s="80"/>
      <c r="Y807" s="81"/>
      <c r="Z807" s="82"/>
      <c r="AA807" s="82"/>
      <c r="AB807" s="82"/>
      <c r="AC807" s="83"/>
      <c r="AD807" s="78"/>
    </row>
    <row r="808" ht="15.75" customHeight="1">
      <c r="A808" s="89"/>
      <c r="B808" s="89"/>
      <c r="C808" s="89"/>
      <c r="D808" s="90"/>
      <c r="E808" s="88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90"/>
      <c r="Q808" s="88"/>
      <c r="R808" s="89"/>
      <c r="S808" s="89"/>
      <c r="T808" s="89"/>
      <c r="U808" s="89"/>
      <c r="V808" s="89"/>
      <c r="W808" s="89"/>
      <c r="X808" s="90"/>
      <c r="Y808" s="91"/>
      <c r="Z808" s="92"/>
      <c r="AA808" s="92"/>
      <c r="AB808" s="92"/>
      <c r="AC808" s="93"/>
      <c r="AD808" s="88"/>
    </row>
    <row r="809" ht="15.75" customHeight="1">
      <c r="A809" s="108"/>
      <c r="B809" s="108"/>
      <c r="C809" s="108"/>
      <c r="D809" s="191"/>
      <c r="E809" s="78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80"/>
      <c r="Q809" s="78"/>
      <c r="R809" s="79"/>
      <c r="S809" s="79"/>
      <c r="T809" s="79"/>
      <c r="U809" s="79"/>
      <c r="V809" s="79"/>
      <c r="W809" s="79"/>
      <c r="X809" s="80"/>
      <c r="Y809" s="81"/>
      <c r="Z809" s="82"/>
      <c r="AA809" s="82"/>
      <c r="AB809" s="82"/>
      <c r="AC809" s="83"/>
      <c r="AD809" s="78"/>
    </row>
    <row r="810" ht="15.75" customHeight="1">
      <c r="A810" s="89"/>
      <c r="B810" s="89"/>
      <c r="C810" s="89"/>
      <c r="D810" s="90"/>
      <c r="E810" s="88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90"/>
      <c r="Q810" s="88"/>
      <c r="R810" s="89"/>
      <c r="S810" s="89"/>
      <c r="T810" s="89"/>
      <c r="U810" s="89"/>
      <c r="V810" s="89"/>
      <c r="W810" s="89"/>
      <c r="X810" s="90"/>
      <c r="Y810" s="91"/>
      <c r="Z810" s="92"/>
      <c r="AA810" s="92"/>
      <c r="AB810" s="92"/>
      <c r="AC810" s="93"/>
      <c r="AD810" s="88"/>
    </row>
    <row r="811" ht="15.75" customHeight="1">
      <c r="A811" s="108"/>
      <c r="B811" s="108"/>
      <c r="C811" s="108"/>
      <c r="D811" s="191"/>
      <c r="E811" s="78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80"/>
      <c r="Q811" s="78"/>
      <c r="R811" s="79"/>
      <c r="S811" s="79"/>
      <c r="T811" s="79"/>
      <c r="U811" s="79"/>
      <c r="V811" s="79"/>
      <c r="W811" s="79"/>
      <c r="X811" s="80"/>
      <c r="Y811" s="81"/>
      <c r="Z811" s="82"/>
      <c r="AA811" s="82"/>
      <c r="AB811" s="82"/>
      <c r="AC811" s="83"/>
      <c r="AD811" s="78"/>
    </row>
    <row r="812" ht="15.75" customHeight="1">
      <c r="A812" s="89"/>
      <c r="B812" s="89"/>
      <c r="C812" s="89"/>
      <c r="D812" s="90"/>
      <c r="E812" s="88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90"/>
      <c r="Q812" s="88"/>
      <c r="R812" s="89"/>
      <c r="S812" s="89"/>
      <c r="T812" s="89"/>
      <c r="U812" s="89"/>
      <c r="V812" s="89"/>
      <c r="W812" s="89"/>
      <c r="X812" s="90"/>
      <c r="Y812" s="91"/>
      <c r="Z812" s="92"/>
      <c r="AA812" s="92"/>
      <c r="AB812" s="92"/>
      <c r="AC812" s="93"/>
      <c r="AD812" s="88"/>
    </row>
    <row r="813" ht="15.75" customHeight="1">
      <c r="A813" s="108"/>
      <c r="B813" s="108"/>
      <c r="C813" s="108"/>
      <c r="D813" s="191"/>
      <c r="E813" s="78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80"/>
      <c r="Q813" s="78"/>
      <c r="R813" s="79"/>
      <c r="S813" s="79"/>
      <c r="T813" s="79"/>
      <c r="U813" s="79"/>
      <c r="V813" s="79"/>
      <c r="W813" s="79"/>
      <c r="X813" s="80"/>
      <c r="Y813" s="81"/>
      <c r="Z813" s="82"/>
      <c r="AA813" s="82"/>
      <c r="AB813" s="82"/>
      <c r="AC813" s="83"/>
      <c r="AD813" s="78"/>
    </row>
    <row r="814" ht="15.75" customHeight="1">
      <c r="A814" s="89"/>
      <c r="B814" s="89"/>
      <c r="C814" s="89"/>
      <c r="D814" s="90"/>
      <c r="E814" s="88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90"/>
      <c r="Q814" s="88"/>
      <c r="R814" s="89"/>
      <c r="S814" s="89"/>
      <c r="T814" s="89"/>
      <c r="U814" s="89"/>
      <c r="V814" s="89"/>
      <c r="W814" s="89"/>
      <c r="X814" s="90"/>
      <c r="Y814" s="91"/>
      <c r="Z814" s="92"/>
      <c r="AA814" s="92"/>
      <c r="AB814" s="92"/>
      <c r="AC814" s="93"/>
      <c r="AD814" s="88"/>
    </row>
    <row r="815" ht="15.75" customHeight="1">
      <c r="A815" s="108"/>
      <c r="B815" s="108"/>
      <c r="C815" s="108"/>
      <c r="D815" s="191"/>
      <c r="E815" s="78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80"/>
      <c r="Q815" s="78"/>
      <c r="R815" s="79"/>
      <c r="S815" s="79"/>
      <c r="T815" s="79"/>
      <c r="U815" s="79"/>
      <c r="V815" s="79"/>
      <c r="W815" s="79"/>
      <c r="X815" s="80"/>
      <c r="Y815" s="81"/>
      <c r="Z815" s="82"/>
      <c r="AA815" s="82"/>
      <c r="AB815" s="82"/>
      <c r="AC815" s="83"/>
      <c r="AD815" s="78"/>
    </row>
    <row r="816" ht="15.75" customHeight="1">
      <c r="A816" s="89"/>
      <c r="B816" s="89"/>
      <c r="C816" s="89"/>
      <c r="D816" s="90"/>
      <c r="E816" s="88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90"/>
      <c r="Q816" s="88"/>
      <c r="R816" s="89"/>
      <c r="S816" s="89"/>
      <c r="T816" s="89"/>
      <c r="U816" s="89"/>
      <c r="V816" s="89"/>
      <c r="W816" s="89"/>
      <c r="X816" s="90"/>
      <c r="Y816" s="91"/>
      <c r="Z816" s="92"/>
      <c r="AA816" s="92"/>
      <c r="AB816" s="92"/>
      <c r="AC816" s="93"/>
      <c r="AD816" s="88"/>
    </row>
    <row r="817" ht="15.75" customHeight="1">
      <c r="A817" s="108"/>
      <c r="B817" s="108"/>
      <c r="C817" s="108"/>
      <c r="D817" s="191"/>
      <c r="E817" s="78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80"/>
      <c r="Q817" s="78"/>
      <c r="R817" s="79"/>
      <c r="S817" s="79"/>
      <c r="T817" s="79"/>
      <c r="U817" s="79"/>
      <c r="V817" s="79"/>
      <c r="W817" s="79"/>
      <c r="X817" s="80"/>
      <c r="Y817" s="81"/>
      <c r="Z817" s="82"/>
      <c r="AA817" s="82"/>
      <c r="AB817" s="82"/>
      <c r="AC817" s="83"/>
      <c r="AD817" s="78"/>
    </row>
    <row r="818" ht="15.75" customHeight="1">
      <c r="A818" s="89"/>
      <c r="B818" s="89"/>
      <c r="C818" s="89"/>
      <c r="D818" s="90"/>
      <c r="E818" s="88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90"/>
      <c r="Q818" s="88"/>
      <c r="R818" s="89"/>
      <c r="S818" s="89"/>
      <c r="T818" s="89"/>
      <c r="U818" s="89"/>
      <c r="V818" s="89"/>
      <c r="W818" s="89"/>
      <c r="X818" s="90"/>
      <c r="Y818" s="91"/>
      <c r="Z818" s="92"/>
      <c r="AA818" s="92"/>
      <c r="AB818" s="92"/>
      <c r="AC818" s="93"/>
      <c r="AD818" s="88"/>
    </row>
    <row r="819" ht="15.75" customHeight="1">
      <c r="A819" s="108"/>
      <c r="B819" s="108"/>
      <c r="C819" s="108"/>
      <c r="D819" s="191"/>
      <c r="E819" s="78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80"/>
      <c r="Q819" s="78"/>
      <c r="R819" s="79"/>
      <c r="S819" s="79"/>
      <c r="T819" s="79"/>
      <c r="U819" s="79"/>
      <c r="V819" s="79"/>
      <c r="W819" s="79"/>
      <c r="X819" s="80"/>
      <c r="Y819" s="81"/>
      <c r="Z819" s="82"/>
      <c r="AA819" s="82"/>
      <c r="AB819" s="82"/>
      <c r="AC819" s="83"/>
      <c r="AD819" s="78"/>
    </row>
    <row r="820" ht="15.75" customHeight="1">
      <c r="A820" s="89"/>
      <c r="B820" s="89"/>
      <c r="C820" s="89"/>
      <c r="D820" s="90"/>
      <c r="E820" s="88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90"/>
      <c r="Q820" s="88"/>
      <c r="R820" s="89"/>
      <c r="S820" s="89"/>
      <c r="T820" s="89"/>
      <c r="U820" s="89"/>
      <c r="V820" s="89"/>
      <c r="W820" s="89"/>
      <c r="X820" s="90"/>
      <c r="Y820" s="91"/>
      <c r="Z820" s="92"/>
      <c r="AA820" s="92"/>
      <c r="AB820" s="92"/>
      <c r="AC820" s="93"/>
      <c r="AD820" s="88"/>
    </row>
    <row r="821" ht="15.75" customHeight="1">
      <c r="A821" s="108"/>
      <c r="B821" s="108"/>
      <c r="C821" s="108"/>
      <c r="D821" s="191"/>
      <c r="E821" s="78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80"/>
      <c r="Q821" s="78"/>
      <c r="R821" s="79"/>
      <c r="S821" s="79"/>
      <c r="T821" s="79"/>
      <c r="U821" s="79"/>
      <c r="V821" s="79"/>
      <c r="W821" s="79"/>
      <c r="X821" s="80"/>
      <c r="Y821" s="81"/>
      <c r="Z821" s="82"/>
      <c r="AA821" s="82"/>
      <c r="AB821" s="82"/>
      <c r="AC821" s="83"/>
      <c r="AD821" s="78"/>
    </row>
    <row r="822" ht="15.75" customHeight="1">
      <c r="A822" s="89"/>
      <c r="B822" s="89"/>
      <c r="C822" s="89"/>
      <c r="D822" s="90"/>
      <c r="E822" s="88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90"/>
      <c r="Q822" s="88"/>
      <c r="R822" s="89"/>
      <c r="S822" s="89"/>
      <c r="T822" s="89"/>
      <c r="U822" s="89"/>
      <c r="V822" s="89"/>
      <c r="W822" s="89"/>
      <c r="X822" s="90"/>
      <c r="Y822" s="91"/>
      <c r="Z822" s="92"/>
      <c r="AA822" s="92"/>
      <c r="AB822" s="92"/>
      <c r="AC822" s="93"/>
      <c r="AD822" s="88"/>
    </row>
    <row r="823" ht="15.75" customHeight="1">
      <c r="A823" s="108"/>
      <c r="B823" s="108"/>
      <c r="C823" s="108"/>
      <c r="D823" s="191"/>
      <c r="E823" s="78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80"/>
      <c r="Q823" s="78"/>
      <c r="R823" s="79"/>
      <c r="S823" s="79"/>
      <c r="T823" s="79"/>
      <c r="U823" s="79"/>
      <c r="V823" s="79"/>
      <c r="W823" s="79"/>
      <c r="X823" s="80"/>
      <c r="Y823" s="81"/>
      <c r="Z823" s="82"/>
      <c r="AA823" s="82"/>
      <c r="AB823" s="82"/>
      <c r="AC823" s="83"/>
      <c r="AD823" s="78"/>
    </row>
    <row r="824" ht="15.75" customHeight="1">
      <c r="A824" s="89"/>
      <c r="B824" s="89"/>
      <c r="C824" s="89"/>
      <c r="D824" s="90"/>
      <c r="E824" s="88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90"/>
      <c r="Q824" s="88"/>
      <c r="R824" s="89"/>
      <c r="S824" s="89"/>
      <c r="T824" s="89"/>
      <c r="U824" s="89"/>
      <c r="V824" s="89"/>
      <c r="W824" s="89"/>
      <c r="X824" s="90"/>
      <c r="Y824" s="91"/>
      <c r="Z824" s="92"/>
      <c r="AA824" s="92"/>
      <c r="AB824" s="92"/>
      <c r="AC824" s="93"/>
      <c r="AD824" s="88"/>
    </row>
    <row r="825" ht="15.75" customHeight="1">
      <c r="A825" s="108"/>
      <c r="B825" s="108"/>
      <c r="C825" s="108"/>
      <c r="D825" s="191"/>
      <c r="E825" s="78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80"/>
      <c r="Q825" s="78"/>
      <c r="R825" s="79"/>
      <c r="S825" s="79"/>
      <c r="T825" s="79"/>
      <c r="U825" s="79"/>
      <c r="V825" s="79"/>
      <c r="W825" s="79"/>
      <c r="X825" s="80"/>
      <c r="Y825" s="81"/>
      <c r="Z825" s="82"/>
      <c r="AA825" s="82"/>
      <c r="AB825" s="82"/>
      <c r="AC825" s="83"/>
      <c r="AD825" s="78"/>
    </row>
    <row r="826" ht="15.75" customHeight="1">
      <c r="A826" s="89"/>
      <c r="B826" s="89"/>
      <c r="C826" s="89"/>
      <c r="D826" s="90"/>
      <c r="E826" s="88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90"/>
      <c r="Q826" s="88"/>
      <c r="R826" s="89"/>
      <c r="S826" s="89"/>
      <c r="T826" s="89"/>
      <c r="U826" s="89"/>
      <c r="V826" s="89"/>
      <c r="W826" s="89"/>
      <c r="X826" s="90"/>
      <c r="Y826" s="91"/>
      <c r="Z826" s="92"/>
      <c r="AA826" s="92"/>
      <c r="AB826" s="92"/>
      <c r="AC826" s="93"/>
      <c r="AD826" s="88"/>
    </row>
    <row r="827" ht="15.75" customHeight="1">
      <c r="A827" s="108"/>
      <c r="B827" s="108"/>
      <c r="C827" s="108"/>
      <c r="D827" s="191"/>
      <c r="E827" s="78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80"/>
      <c r="Q827" s="78"/>
      <c r="R827" s="79"/>
      <c r="S827" s="79"/>
      <c r="T827" s="79"/>
      <c r="U827" s="79"/>
      <c r="V827" s="79"/>
      <c r="W827" s="79"/>
      <c r="X827" s="80"/>
      <c r="Y827" s="81"/>
      <c r="Z827" s="82"/>
      <c r="AA827" s="82"/>
      <c r="AB827" s="82"/>
      <c r="AC827" s="83"/>
      <c r="AD827" s="78"/>
    </row>
    <row r="828" ht="15.75" customHeight="1">
      <c r="A828" s="89"/>
      <c r="B828" s="89"/>
      <c r="C828" s="89"/>
      <c r="D828" s="90"/>
      <c r="E828" s="88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90"/>
      <c r="Q828" s="88"/>
      <c r="R828" s="89"/>
      <c r="S828" s="89"/>
      <c r="T828" s="89"/>
      <c r="U828" s="89"/>
      <c r="V828" s="89"/>
      <c r="W828" s="89"/>
      <c r="X828" s="90"/>
      <c r="Y828" s="91"/>
      <c r="Z828" s="92"/>
      <c r="AA828" s="92"/>
      <c r="AB828" s="92"/>
      <c r="AC828" s="93"/>
      <c r="AD828" s="88"/>
    </row>
    <row r="829" ht="15.75" customHeight="1">
      <c r="A829" s="108"/>
      <c r="B829" s="108"/>
      <c r="C829" s="108"/>
      <c r="D829" s="191"/>
      <c r="E829" s="78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80"/>
      <c r="Q829" s="78"/>
      <c r="R829" s="79"/>
      <c r="S829" s="79"/>
      <c r="T829" s="79"/>
      <c r="U829" s="79"/>
      <c r="V829" s="79"/>
      <c r="W829" s="79"/>
      <c r="X829" s="80"/>
      <c r="Y829" s="81"/>
      <c r="Z829" s="82"/>
      <c r="AA829" s="82"/>
      <c r="AB829" s="82"/>
      <c r="AC829" s="83"/>
      <c r="AD829" s="78"/>
    </row>
    <row r="830" ht="15.75" customHeight="1">
      <c r="A830" s="89"/>
      <c r="B830" s="89"/>
      <c r="C830" s="89"/>
      <c r="D830" s="90"/>
      <c r="E830" s="88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90"/>
      <c r="Q830" s="88"/>
      <c r="R830" s="89"/>
      <c r="S830" s="89"/>
      <c r="T830" s="89"/>
      <c r="U830" s="89"/>
      <c r="V830" s="89"/>
      <c r="W830" s="89"/>
      <c r="X830" s="90"/>
      <c r="Y830" s="91"/>
      <c r="Z830" s="92"/>
      <c r="AA830" s="92"/>
      <c r="AB830" s="92"/>
      <c r="AC830" s="93"/>
      <c r="AD830" s="88"/>
    </row>
    <row r="831" ht="15.75" customHeight="1">
      <c r="A831" s="108"/>
      <c r="B831" s="108"/>
      <c r="C831" s="108"/>
      <c r="D831" s="191"/>
      <c r="E831" s="78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80"/>
      <c r="Q831" s="78"/>
      <c r="R831" s="79"/>
      <c r="S831" s="79"/>
      <c r="T831" s="79"/>
      <c r="U831" s="79"/>
      <c r="V831" s="79"/>
      <c r="W831" s="79"/>
      <c r="X831" s="80"/>
      <c r="Y831" s="81"/>
      <c r="Z831" s="82"/>
      <c r="AA831" s="82"/>
      <c r="AB831" s="82"/>
      <c r="AC831" s="83"/>
      <c r="AD831" s="78"/>
    </row>
    <row r="832" ht="15.75" customHeight="1">
      <c r="A832" s="89"/>
      <c r="B832" s="89"/>
      <c r="C832" s="89"/>
      <c r="D832" s="90"/>
      <c r="E832" s="88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90"/>
      <c r="Q832" s="88"/>
      <c r="R832" s="89"/>
      <c r="S832" s="89"/>
      <c r="T832" s="89"/>
      <c r="U832" s="89"/>
      <c r="V832" s="89"/>
      <c r="W832" s="89"/>
      <c r="X832" s="90"/>
      <c r="Y832" s="91"/>
      <c r="Z832" s="92"/>
      <c r="AA832" s="92"/>
      <c r="AB832" s="92"/>
      <c r="AC832" s="93"/>
      <c r="AD832" s="88"/>
    </row>
    <row r="833" ht="15.75" customHeight="1">
      <c r="A833" s="108"/>
      <c r="B833" s="108"/>
      <c r="C833" s="108"/>
      <c r="D833" s="191"/>
      <c r="E833" s="78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80"/>
      <c r="Q833" s="78"/>
      <c r="R833" s="79"/>
      <c r="S833" s="79"/>
      <c r="T833" s="79"/>
      <c r="U833" s="79"/>
      <c r="V833" s="79"/>
      <c r="W833" s="79"/>
      <c r="X833" s="80"/>
      <c r="Y833" s="81"/>
      <c r="Z833" s="82"/>
      <c r="AA833" s="82"/>
      <c r="AB833" s="82"/>
      <c r="AC833" s="83"/>
      <c r="AD833" s="78"/>
    </row>
    <row r="834" ht="15.75" customHeight="1">
      <c r="A834" s="89"/>
      <c r="B834" s="89"/>
      <c r="C834" s="89"/>
      <c r="D834" s="90"/>
      <c r="E834" s="88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90"/>
      <c r="Q834" s="88"/>
      <c r="R834" s="89"/>
      <c r="S834" s="89"/>
      <c r="T834" s="89"/>
      <c r="U834" s="89"/>
      <c r="V834" s="89"/>
      <c r="W834" s="89"/>
      <c r="X834" s="90"/>
      <c r="Y834" s="91"/>
      <c r="Z834" s="92"/>
      <c r="AA834" s="92"/>
      <c r="AB834" s="92"/>
      <c r="AC834" s="93"/>
      <c r="AD834" s="88"/>
    </row>
    <row r="835" ht="15.75" customHeight="1">
      <c r="A835" s="108"/>
      <c r="B835" s="108"/>
      <c r="C835" s="108"/>
      <c r="D835" s="191"/>
      <c r="E835" s="78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80"/>
      <c r="Q835" s="78"/>
      <c r="R835" s="79"/>
      <c r="S835" s="79"/>
      <c r="T835" s="79"/>
      <c r="U835" s="79"/>
      <c r="V835" s="79"/>
      <c r="W835" s="79"/>
      <c r="X835" s="80"/>
      <c r="Y835" s="81"/>
      <c r="Z835" s="82"/>
      <c r="AA835" s="82"/>
      <c r="AB835" s="82"/>
      <c r="AC835" s="83"/>
      <c r="AD835" s="78"/>
    </row>
    <row r="836" ht="15.75" customHeight="1">
      <c r="A836" s="89"/>
      <c r="B836" s="89"/>
      <c r="C836" s="89"/>
      <c r="D836" s="90"/>
      <c r="E836" s="88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90"/>
      <c r="Q836" s="88"/>
      <c r="R836" s="89"/>
      <c r="S836" s="89"/>
      <c r="T836" s="89"/>
      <c r="U836" s="89"/>
      <c r="V836" s="89"/>
      <c r="W836" s="89"/>
      <c r="X836" s="90"/>
      <c r="Y836" s="91"/>
      <c r="Z836" s="92"/>
      <c r="AA836" s="92"/>
      <c r="AB836" s="92"/>
      <c r="AC836" s="93"/>
      <c r="AD836" s="88"/>
    </row>
    <row r="837" ht="15.75" customHeight="1">
      <c r="A837" s="108"/>
      <c r="B837" s="108"/>
      <c r="C837" s="108"/>
      <c r="D837" s="191"/>
      <c r="E837" s="78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80"/>
      <c r="Q837" s="78"/>
      <c r="R837" s="79"/>
      <c r="S837" s="79"/>
      <c r="T837" s="79"/>
      <c r="U837" s="79"/>
      <c r="V837" s="79"/>
      <c r="W837" s="79"/>
      <c r="X837" s="80"/>
      <c r="Y837" s="81"/>
      <c r="Z837" s="82"/>
      <c r="AA837" s="82"/>
      <c r="AB837" s="82"/>
      <c r="AC837" s="83"/>
      <c r="AD837" s="78"/>
    </row>
    <row r="838" ht="15.75" customHeight="1">
      <c r="A838" s="89"/>
      <c r="B838" s="89"/>
      <c r="C838" s="89"/>
      <c r="D838" s="90"/>
      <c r="E838" s="88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90"/>
      <c r="Q838" s="88"/>
      <c r="R838" s="89"/>
      <c r="S838" s="89"/>
      <c r="T838" s="89"/>
      <c r="U838" s="89"/>
      <c r="V838" s="89"/>
      <c r="W838" s="89"/>
      <c r="X838" s="90"/>
      <c r="Y838" s="91"/>
      <c r="Z838" s="92"/>
      <c r="AA838" s="92"/>
      <c r="AB838" s="92"/>
      <c r="AC838" s="93"/>
      <c r="AD838" s="88"/>
    </row>
    <row r="839" ht="15.75" customHeight="1">
      <c r="A839" s="108"/>
      <c r="B839" s="108"/>
      <c r="C839" s="108"/>
      <c r="D839" s="191"/>
      <c r="E839" s="78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80"/>
      <c r="Q839" s="78"/>
      <c r="R839" s="79"/>
      <c r="S839" s="79"/>
      <c r="T839" s="79"/>
      <c r="U839" s="79"/>
      <c r="V839" s="79"/>
      <c r="W839" s="79"/>
      <c r="X839" s="80"/>
      <c r="Y839" s="81"/>
      <c r="Z839" s="82"/>
      <c r="AA839" s="82"/>
      <c r="AB839" s="82"/>
      <c r="AC839" s="83"/>
      <c r="AD839" s="78"/>
    </row>
    <row r="840" ht="15.75" customHeight="1">
      <c r="A840" s="89"/>
      <c r="B840" s="89"/>
      <c r="C840" s="89"/>
      <c r="D840" s="90"/>
      <c r="E840" s="88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90"/>
      <c r="Q840" s="88"/>
      <c r="R840" s="89"/>
      <c r="S840" s="89"/>
      <c r="T840" s="89"/>
      <c r="U840" s="89"/>
      <c r="V840" s="89"/>
      <c r="W840" s="89"/>
      <c r="X840" s="90"/>
      <c r="Y840" s="91"/>
      <c r="Z840" s="92"/>
      <c r="AA840" s="92"/>
      <c r="AB840" s="92"/>
      <c r="AC840" s="93"/>
      <c r="AD840" s="88"/>
    </row>
    <row r="841" ht="15.75" customHeight="1">
      <c r="A841" s="108"/>
      <c r="B841" s="108"/>
      <c r="C841" s="108"/>
      <c r="D841" s="191"/>
      <c r="E841" s="78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80"/>
      <c r="Q841" s="78"/>
      <c r="R841" s="79"/>
      <c r="S841" s="79"/>
      <c r="T841" s="79"/>
      <c r="U841" s="79"/>
      <c r="V841" s="79"/>
      <c r="W841" s="79"/>
      <c r="X841" s="80"/>
      <c r="Y841" s="81"/>
      <c r="Z841" s="82"/>
      <c r="AA841" s="82"/>
      <c r="AB841" s="82"/>
      <c r="AC841" s="83"/>
      <c r="AD841" s="78"/>
    </row>
    <row r="842" ht="15.75" customHeight="1">
      <c r="A842" s="89"/>
      <c r="B842" s="89"/>
      <c r="C842" s="89"/>
      <c r="D842" s="90"/>
      <c r="E842" s="88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90"/>
      <c r="Q842" s="88"/>
      <c r="R842" s="89"/>
      <c r="S842" s="89"/>
      <c r="T842" s="89"/>
      <c r="U842" s="89"/>
      <c r="V842" s="89"/>
      <c r="W842" s="89"/>
      <c r="X842" s="90"/>
      <c r="Y842" s="91"/>
      <c r="Z842" s="92"/>
      <c r="AA842" s="92"/>
      <c r="AB842" s="92"/>
      <c r="AC842" s="93"/>
      <c r="AD842" s="88"/>
    </row>
    <row r="843" ht="15.75" customHeight="1">
      <c r="A843" s="108"/>
      <c r="B843" s="108"/>
      <c r="C843" s="108"/>
      <c r="D843" s="191"/>
      <c r="E843" s="78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80"/>
      <c r="Q843" s="78"/>
      <c r="R843" s="79"/>
      <c r="S843" s="79"/>
      <c r="T843" s="79"/>
      <c r="U843" s="79"/>
      <c r="V843" s="79"/>
      <c r="W843" s="79"/>
      <c r="X843" s="80"/>
      <c r="Y843" s="81"/>
      <c r="Z843" s="82"/>
      <c r="AA843" s="82"/>
      <c r="AB843" s="82"/>
      <c r="AC843" s="83"/>
      <c r="AD843" s="78"/>
    </row>
    <row r="844" ht="15.75" customHeight="1">
      <c r="A844" s="89"/>
      <c r="B844" s="89"/>
      <c r="C844" s="89"/>
      <c r="D844" s="90"/>
      <c r="E844" s="88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90"/>
      <c r="Q844" s="88"/>
      <c r="R844" s="89"/>
      <c r="S844" s="89"/>
      <c r="T844" s="89"/>
      <c r="U844" s="89"/>
      <c r="V844" s="89"/>
      <c r="W844" s="89"/>
      <c r="X844" s="90"/>
      <c r="Y844" s="91"/>
      <c r="Z844" s="92"/>
      <c r="AA844" s="92"/>
      <c r="AB844" s="92"/>
      <c r="AC844" s="93"/>
      <c r="AD844" s="88"/>
    </row>
    <row r="845" ht="15.75" customHeight="1">
      <c r="A845" s="108"/>
      <c r="B845" s="108"/>
      <c r="C845" s="108"/>
      <c r="D845" s="191"/>
      <c r="E845" s="78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80"/>
      <c r="Q845" s="78"/>
      <c r="R845" s="79"/>
      <c r="S845" s="79"/>
      <c r="T845" s="79"/>
      <c r="U845" s="79"/>
      <c r="V845" s="79"/>
      <c r="W845" s="79"/>
      <c r="X845" s="80"/>
      <c r="Y845" s="81"/>
      <c r="Z845" s="82"/>
      <c r="AA845" s="82"/>
      <c r="AB845" s="82"/>
      <c r="AC845" s="83"/>
      <c r="AD845" s="78"/>
    </row>
    <row r="846" ht="15.75" customHeight="1">
      <c r="A846" s="89"/>
      <c r="B846" s="89"/>
      <c r="C846" s="89"/>
      <c r="D846" s="90"/>
      <c r="E846" s="88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90"/>
      <c r="Q846" s="88"/>
      <c r="R846" s="89"/>
      <c r="S846" s="89"/>
      <c r="T846" s="89"/>
      <c r="U846" s="89"/>
      <c r="V846" s="89"/>
      <c r="W846" s="89"/>
      <c r="X846" s="90"/>
      <c r="Y846" s="91"/>
      <c r="Z846" s="92"/>
      <c r="AA846" s="92"/>
      <c r="AB846" s="92"/>
      <c r="AC846" s="93"/>
      <c r="AD846" s="88"/>
    </row>
    <row r="847" ht="15.75" customHeight="1">
      <c r="A847" s="108"/>
      <c r="B847" s="108"/>
      <c r="C847" s="108"/>
      <c r="D847" s="191"/>
      <c r="E847" s="78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80"/>
      <c r="Q847" s="78"/>
      <c r="R847" s="79"/>
      <c r="S847" s="79"/>
      <c r="T847" s="79"/>
      <c r="U847" s="79"/>
      <c r="V847" s="79"/>
      <c r="W847" s="79"/>
      <c r="X847" s="80"/>
      <c r="Y847" s="81"/>
      <c r="Z847" s="82"/>
      <c r="AA847" s="82"/>
      <c r="AB847" s="82"/>
      <c r="AC847" s="83"/>
      <c r="AD847" s="78"/>
    </row>
    <row r="848" ht="15.75" customHeight="1">
      <c r="A848" s="89"/>
      <c r="B848" s="89"/>
      <c r="C848" s="89"/>
      <c r="D848" s="90"/>
      <c r="E848" s="88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90"/>
      <c r="Q848" s="88"/>
      <c r="R848" s="89"/>
      <c r="S848" s="89"/>
      <c r="T848" s="89"/>
      <c r="U848" s="89"/>
      <c r="V848" s="89"/>
      <c r="W848" s="89"/>
      <c r="X848" s="90"/>
      <c r="Y848" s="91"/>
      <c r="Z848" s="92"/>
      <c r="AA848" s="92"/>
      <c r="AB848" s="92"/>
      <c r="AC848" s="93"/>
      <c r="AD848" s="88"/>
    </row>
    <row r="849" ht="15.75" customHeight="1">
      <c r="A849" s="108"/>
      <c r="B849" s="108"/>
      <c r="C849" s="108"/>
      <c r="D849" s="191"/>
      <c r="E849" s="78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80"/>
      <c r="Q849" s="78"/>
      <c r="R849" s="79"/>
      <c r="S849" s="79"/>
      <c r="T849" s="79"/>
      <c r="U849" s="79"/>
      <c r="V849" s="79"/>
      <c r="W849" s="79"/>
      <c r="X849" s="80"/>
      <c r="Y849" s="81"/>
      <c r="Z849" s="82"/>
      <c r="AA849" s="82"/>
      <c r="AB849" s="82"/>
      <c r="AC849" s="83"/>
      <c r="AD849" s="78"/>
    </row>
    <row r="850" ht="15.75" customHeight="1">
      <c r="A850" s="89"/>
      <c r="B850" s="89"/>
      <c r="C850" s="89"/>
      <c r="D850" s="90"/>
      <c r="E850" s="88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90"/>
      <c r="Q850" s="88"/>
      <c r="R850" s="89"/>
      <c r="S850" s="89"/>
      <c r="T850" s="89"/>
      <c r="U850" s="89"/>
      <c r="V850" s="89"/>
      <c r="W850" s="89"/>
      <c r="X850" s="90"/>
      <c r="Y850" s="91"/>
      <c r="Z850" s="92"/>
      <c r="AA850" s="92"/>
      <c r="AB850" s="92"/>
      <c r="AC850" s="93"/>
      <c r="AD850" s="88"/>
    </row>
    <row r="851" ht="15.75" customHeight="1">
      <c r="A851" s="108"/>
      <c r="B851" s="108"/>
      <c r="C851" s="108"/>
      <c r="D851" s="191"/>
      <c r="E851" s="78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80"/>
      <c r="Q851" s="78"/>
      <c r="R851" s="79"/>
      <c r="S851" s="79"/>
      <c r="T851" s="79"/>
      <c r="U851" s="79"/>
      <c r="V851" s="79"/>
      <c r="W851" s="79"/>
      <c r="X851" s="80"/>
      <c r="Y851" s="81"/>
      <c r="Z851" s="82"/>
      <c r="AA851" s="82"/>
      <c r="AB851" s="82"/>
      <c r="AC851" s="83"/>
      <c r="AD851" s="78"/>
    </row>
    <row r="852" ht="15.75" customHeight="1">
      <c r="A852" s="89"/>
      <c r="B852" s="89"/>
      <c r="C852" s="89"/>
      <c r="D852" s="90"/>
      <c r="E852" s="88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90"/>
      <c r="Q852" s="88"/>
      <c r="R852" s="89"/>
      <c r="S852" s="89"/>
      <c r="T852" s="89"/>
      <c r="U852" s="89"/>
      <c r="V852" s="89"/>
      <c r="W852" s="89"/>
      <c r="X852" s="90"/>
      <c r="Y852" s="91"/>
      <c r="Z852" s="92"/>
      <c r="AA852" s="92"/>
      <c r="AB852" s="92"/>
      <c r="AC852" s="93"/>
      <c r="AD852" s="88"/>
    </row>
    <row r="853" ht="15.75" customHeight="1">
      <c r="A853" s="108"/>
      <c r="B853" s="108"/>
      <c r="C853" s="108"/>
      <c r="D853" s="191"/>
      <c r="E853" s="78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80"/>
      <c r="Q853" s="78"/>
      <c r="R853" s="79"/>
      <c r="S853" s="79"/>
      <c r="T853" s="79"/>
      <c r="U853" s="79"/>
      <c r="V853" s="79"/>
      <c r="W853" s="79"/>
      <c r="X853" s="80"/>
      <c r="Y853" s="81"/>
      <c r="Z853" s="82"/>
      <c r="AA853" s="82"/>
      <c r="AB853" s="82"/>
      <c r="AC853" s="83"/>
      <c r="AD853" s="78"/>
    </row>
    <row r="854" ht="15.75" customHeight="1">
      <c r="A854" s="89"/>
      <c r="B854" s="89"/>
      <c r="C854" s="89"/>
      <c r="D854" s="90"/>
      <c r="E854" s="88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90"/>
      <c r="Q854" s="88"/>
      <c r="R854" s="89"/>
      <c r="S854" s="89"/>
      <c r="T854" s="89"/>
      <c r="U854" s="89"/>
      <c r="V854" s="89"/>
      <c r="W854" s="89"/>
      <c r="X854" s="90"/>
      <c r="Y854" s="91"/>
      <c r="Z854" s="92"/>
      <c r="AA854" s="92"/>
      <c r="AB854" s="92"/>
      <c r="AC854" s="93"/>
      <c r="AD854" s="88"/>
    </row>
    <row r="855" ht="15.75" customHeight="1">
      <c r="A855" s="108"/>
      <c r="B855" s="108"/>
      <c r="C855" s="108"/>
      <c r="D855" s="191"/>
      <c r="E855" s="78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80"/>
      <c r="Q855" s="78"/>
      <c r="R855" s="79"/>
      <c r="S855" s="79"/>
      <c r="T855" s="79"/>
      <c r="U855" s="79"/>
      <c r="V855" s="79"/>
      <c r="W855" s="79"/>
      <c r="X855" s="80"/>
      <c r="Y855" s="81"/>
      <c r="Z855" s="82"/>
      <c r="AA855" s="82"/>
      <c r="AB855" s="82"/>
      <c r="AC855" s="83"/>
      <c r="AD855" s="78"/>
    </row>
    <row r="856" ht="15.75" customHeight="1">
      <c r="A856" s="89"/>
      <c r="B856" s="89"/>
      <c r="C856" s="89"/>
      <c r="D856" s="90"/>
      <c r="E856" s="88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90"/>
      <c r="Q856" s="88"/>
      <c r="R856" s="89"/>
      <c r="S856" s="89"/>
      <c r="T856" s="89"/>
      <c r="U856" s="89"/>
      <c r="V856" s="89"/>
      <c r="W856" s="89"/>
      <c r="X856" s="90"/>
      <c r="Y856" s="91"/>
      <c r="Z856" s="92"/>
      <c r="AA856" s="92"/>
      <c r="AB856" s="92"/>
      <c r="AC856" s="93"/>
      <c r="AD856" s="88"/>
    </row>
    <row r="857" ht="15.75" customHeight="1">
      <c r="A857" s="108"/>
      <c r="B857" s="108"/>
      <c r="C857" s="108"/>
      <c r="D857" s="191"/>
      <c r="E857" s="78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80"/>
      <c r="Q857" s="78"/>
      <c r="R857" s="79"/>
      <c r="S857" s="79"/>
      <c r="T857" s="79"/>
      <c r="U857" s="79"/>
      <c r="V857" s="79"/>
      <c r="W857" s="79"/>
      <c r="X857" s="80"/>
      <c r="Y857" s="81"/>
      <c r="Z857" s="82"/>
      <c r="AA857" s="82"/>
      <c r="AB857" s="82"/>
      <c r="AC857" s="83"/>
      <c r="AD857" s="78"/>
    </row>
    <row r="858" ht="15.75" customHeight="1">
      <c r="A858" s="89"/>
      <c r="B858" s="89"/>
      <c r="C858" s="89"/>
      <c r="D858" s="90"/>
      <c r="E858" s="88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90"/>
      <c r="Q858" s="88"/>
      <c r="R858" s="89"/>
      <c r="S858" s="89"/>
      <c r="T858" s="89"/>
      <c r="U858" s="89"/>
      <c r="V858" s="89"/>
      <c r="W858" s="89"/>
      <c r="X858" s="90"/>
      <c r="Y858" s="91"/>
      <c r="Z858" s="92"/>
      <c r="AA858" s="92"/>
      <c r="AB858" s="92"/>
      <c r="AC858" s="93"/>
      <c r="AD858" s="88"/>
    </row>
    <row r="859" ht="15.75" customHeight="1">
      <c r="A859" s="108"/>
      <c r="B859" s="108"/>
      <c r="C859" s="108"/>
      <c r="D859" s="191"/>
      <c r="E859" s="78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80"/>
      <c r="Q859" s="78"/>
      <c r="R859" s="79"/>
      <c r="S859" s="79"/>
      <c r="T859" s="79"/>
      <c r="U859" s="79"/>
      <c r="V859" s="79"/>
      <c r="W859" s="79"/>
      <c r="X859" s="80"/>
      <c r="Y859" s="81"/>
      <c r="Z859" s="82"/>
      <c r="AA859" s="82"/>
      <c r="AB859" s="82"/>
      <c r="AC859" s="83"/>
      <c r="AD859" s="78"/>
    </row>
    <row r="860" ht="15.75" customHeight="1">
      <c r="A860" s="89"/>
      <c r="B860" s="89"/>
      <c r="C860" s="89"/>
      <c r="D860" s="90"/>
      <c r="E860" s="88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90"/>
      <c r="Q860" s="88"/>
      <c r="R860" s="89"/>
      <c r="S860" s="89"/>
      <c r="T860" s="89"/>
      <c r="U860" s="89"/>
      <c r="V860" s="89"/>
      <c r="W860" s="89"/>
      <c r="X860" s="90"/>
      <c r="Y860" s="91"/>
      <c r="Z860" s="92"/>
      <c r="AA860" s="92"/>
      <c r="AB860" s="92"/>
      <c r="AC860" s="93"/>
      <c r="AD860" s="88"/>
    </row>
    <row r="861" ht="15.75" customHeight="1">
      <c r="A861" s="108"/>
      <c r="B861" s="108"/>
      <c r="C861" s="108"/>
      <c r="D861" s="191"/>
      <c r="E861" s="78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80"/>
      <c r="Q861" s="78"/>
      <c r="R861" s="79"/>
      <c r="S861" s="79"/>
      <c r="T861" s="79"/>
      <c r="U861" s="79"/>
      <c r="V861" s="79"/>
      <c r="W861" s="79"/>
      <c r="X861" s="80"/>
      <c r="Y861" s="81"/>
      <c r="Z861" s="82"/>
      <c r="AA861" s="82"/>
      <c r="AB861" s="82"/>
      <c r="AC861" s="83"/>
      <c r="AD861" s="78"/>
    </row>
    <row r="862" ht="15.75" customHeight="1">
      <c r="A862" s="89"/>
      <c r="B862" s="89"/>
      <c r="C862" s="89"/>
      <c r="D862" s="90"/>
      <c r="E862" s="88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90"/>
      <c r="Q862" s="88"/>
      <c r="R862" s="89"/>
      <c r="S862" s="89"/>
      <c r="T862" s="89"/>
      <c r="U862" s="89"/>
      <c r="V862" s="89"/>
      <c r="W862" s="89"/>
      <c r="X862" s="90"/>
      <c r="Y862" s="91"/>
      <c r="Z862" s="92"/>
      <c r="AA862" s="92"/>
      <c r="AB862" s="92"/>
      <c r="AC862" s="93"/>
      <c r="AD862" s="88"/>
    </row>
    <row r="863" ht="15.75" customHeight="1">
      <c r="A863" s="108"/>
      <c r="B863" s="108"/>
      <c r="C863" s="108"/>
      <c r="D863" s="191"/>
      <c r="E863" s="78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80"/>
      <c r="Q863" s="78"/>
      <c r="R863" s="79"/>
      <c r="S863" s="79"/>
      <c r="T863" s="79"/>
      <c r="U863" s="79"/>
      <c r="V863" s="79"/>
      <c r="W863" s="79"/>
      <c r="X863" s="80"/>
      <c r="Y863" s="81"/>
      <c r="Z863" s="82"/>
      <c r="AA863" s="82"/>
      <c r="AB863" s="82"/>
      <c r="AC863" s="83"/>
      <c r="AD863" s="78"/>
    </row>
    <row r="864" ht="15.75" customHeight="1">
      <c r="A864" s="89"/>
      <c r="B864" s="89"/>
      <c r="C864" s="89"/>
      <c r="D864" s="90"/>
      <c r="E864" s="88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90"/>
      <c r="Q864" s="88"/>
      <c r="R864" s="89"/>
      <c r="S864" s="89"/>
      <c r="T864" s="89"/>
      <c r="U864" s="89"/>
      <c r="V864" s="89"/>
      <c r="W864" s="89"/>
      <c r="X864" s="90"/>
      <c r="Y864" s="91"/>
      <c r="Z864" s="92"/>
      <c r="AA864" s="92"/>
      <c r="AB864" s="92"/>
      <c r="AC864" s="93"/>
      <c r="AD864" s="88"/>
    </row>
    <row r="865" ht="15.75" customHeight="1">
      <c r="A865" s="108"/>
      <c r="B865" s="108"/>
      <c r="C865" s="108"/>
      <c r="D865" s="191"/>
      <c r="E865" s="78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80"/>
      <c r="Q865" s="78"/>
      <c r="R865" s="79"/>
      <c r="S865" s="79"/>
      <c r="T865" s="79"/>
      <c r="U865" s="79"/>
      <c r="V865" s="79"/>
      <c r="W865" s="79"/>
      <c r="X865" s="80"/>
      <c r="Y865" s="81"/>
      <c r="Z865" s="82"/>
      <c r="AA865" s="82"/>
      <c r="AB865" s="82"/>
      <c r="AC865" s="83"/>
      <c r="AD865" s="78"/>
    </row>
    <row r="866" ht="15.75" customHeight="1">
      <c r="A866" s="89"/>
      <c r="B866" s="89"/>
      <c r="C866" s="89"/>
      <c r="D866" s="90"/>
      <c r="E866" s="88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90"/>
      <c r="Q866" s="88"/>
      <c r="R866" s="89"/>
      <c r="S866" s="89"/>
      <c r="T866" s="89"/>
      <c r="U866" s="89"/>
      <c r="V866" s="89"/>
      <c r="W866" s="89"/>
      <c r="X866" s="90"/>
      <c r="Y866" s="91"/>
      <c r="Z866" s="92"/>
      <c r="AA866" s="92"/>
      <c r="AB866" s="92"/>
      <c r="AC866" s="93"/>
      <c r="AD866" s="88"/>
    </row>
    <row r="867" ht="15.75" customHeight="1">
      <c r="A867" s="108"/>
      <c r="B867" s="108"/>
      <c r="C867" s="108"/>
      <c r="D867" s="191"/>
      <c r="E867" s="78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80"/>
      <c r="Q867" s="78"/>
      <c r="R867" s="79"/>
      <c r="S867" s="79"/>
      <c r="T867" s="79"/>
      <c r="U867" s="79"/>
      <c r="V867" s="79"/>
      <c r="W867" s="79"/>
      <c r="X867" s="80"/>
      <c r="Y867" s="81"/>
      <c r="Z867" s="82"/>
      <c r="AA867" s="82"/>
      <c r="AB867" s="82"/>
      <c r="AC867" s="83"/>
      <c r="AD867" s="78"/>
    </row>
    <row r="868" ht="15.75" customHeight="1">
      <c r="A868" s="89"/>
      <c r="B868" s="89"/>
      <c r="C868" s="89"/>
      <c r="D868" s="90"/>
      <c r="E868" s="88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90"/>
      <c r="Q868" s="88"/>
      <c r="R868" s="89"/>
      <c r="S868" s="89"/>
      <c r="T868" s="89"/>
      <c r="U868" s="89"/>
      <c r="V868" s="89"/>
      <c r="W868" s="89"/>
      <c r="X868" s="90"/>
      <c r="Y868" s="91"/>
      <c r="Z868" s="92"/>
      <c r="AA868" s="92"/>
      <c r="AB868" s="92"/>
      <c r="AC868" s="93"/>
      <c r="AD868" s="88"/>
    </row>
    <row r="869" ht="15.75" customHeight="1">
      <c r="A869" s="108"/>
      <c r="B869" s="108"/>
      <c r="C869" s="108"/>
      <c r="D869" s="191"/>
      <c r="E869" s="78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80"/>
      <c r="Q869" s="78"/>
      <c r="R869" s="79"/>
      <c r="S869" s="79"/>
      <c r="T869" s="79"/>
      <c r="U869" s="79"/>
      <c r="V869" s="79"/>
      <c r="W869" s="79"/>
      <c r="X869" s="80"/>
      <c r="Y869" s="81"/>
      <c r="Z869" s="82"/>
      <c r="AA869" s="82"/>
      <c r="AB869" s="82"/>
      <c r="AC869" s="83"/>
      <c r="AD869" s="78"/>
    </row>
    <row r="870" ht="15.75" customHeight="1">
      <c r="A870" s="89"/>
      <c r="B870" s="89"/>
      <c r="C870" s="89"/>
      <c r="D870" s="90"/>
      <c r="E870" s="88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90"/>
      <c r="Q870" s="88"/>
      <c r="R870" s="89"/>
      <c r="S870" s="89"/>
      <c r="T870" s="89"/>
      <c r="U870" s="89"/>
      <c r="V870" s="89"/>
      <c r="W870" s="89"/>
      <c r="X870" s="90"/>
      <c r="Y870" s="91"/>
      <c r="Z870" s="92"/>
      <c r="AA870" s="92"/>
      <c r="AB870" s="92"/>
      <c r="AC870" s="93"/>
      <c r="AD870" s="88"/>
    </row>
    <row r="871" ht="15.75" customHeight="1">
      <c r="A871" s="108"/>
      <c r="B871" s="108"/>
      <c r="C871" s="108"/>
      <c r="D871" s="191"/>
      <c r="E871" s="78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80"/>
      <c r="Q871" s="78"/>
      <c r="R871" s="79"/>
      <c r="S871" s="79"/>
      <c r="T871" s="79"/>
      <c r="U871" s="79"/>
      <c r="V871" s="79"/>
      <c r="W871" s="79"/>
      <c r="X871" s="80"/>
      <c r="Y871" s="81"/>
      <c r="Z871" s="82"/>
      <c r="AA871" s="82"/>
      <c r="AB871" s="82"/>
      <c r="AC871" s="83"/>
      <c r="AD871" s="78"/>
    </row>
    <row r="872" ht="15.75" customHeight="1">
      <c r="A872" s="89"/>
      <c r="B872" s="89"/>
      <c r="C872" s="89"/>
      <c r="D872" s="90"/>
      <c r="E872" s="88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90"/>
      <c r="Q872" s="88"/>
      <c r="R872" s="89"/>
      <c r="S872" s="89"/>
      <c r="T872" s="89"/>
      <c r="U872" s="89"/>
      <c r="V872" s="89"/>
      <c r="W872" s="89"/>
      <c r="X872" s="90"/>
      <c r="Y872" s="91"/>
      <c r="Z872" s="92"/>
      <c r="AA872" s="92"/>
      <c r="AB872" s="92"/>
      <c r="AC872" s="93"/>
      <c r="AD872" s="88"/>
    </row>
    <row r="873" ht="15.75" customHeight="1">
      <c r="A873" s="108"/>
      <c r="B873" s="108"/>
      <c r="C873" s="108"/>
      <c r="D873" s="191"/>
      <c r="E873" s="78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80"/>
      <c r="Q873" s="78"/>
      <c r="R873" s="79"/>
      <c r="S873" s="79"/>
      <c r="T873" s="79"/>
      <c r="U873" s="79"/>
      <c r="V873" s="79"/>
      <c r="W873" s="79"/>
      <c r="X873" s="80"/>
      <c r="Y873" s="81"/>
      <c r="Z873" s="82"/>
      <c r="AA873" s="82"/>
      <c r="AB873" s="82"/>
      <c r="AC873" s="83"/>
      <c r="AD873" s="78"/>
    </row>
    <row r="874" ht="15.75" customHeight="1">
      <c r="A874" s="89"/>
      <c r="B874" s="89"/>
      <c r="C874" s="89"/>
      <c r="D874" s="90"/>
      <c r="E874" s="88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90"/>
      <c r="Q874" s="88"/>
      <c r="R874" s="89"/>
      <c r="S874" s="89"/>
      <c r="T874" s="89"/>
      <c r="U874" s="89"/>
      <c r="V874" s="89"/>
      <c r="W874" s="89"/>
      <c r="X874" s="90"/>
      <c r="Y874" s="91"/>
      <c r="Z874" s="92"/>
      <c r="AA874" s="92"/>
      <c r="AB874" s="92"/>
      <c r="AC874" s="93"/>
      <c r="AD874" s="88"/>
    </row>
    <row r="875" ht="15.75" customHeight="1">
      <c r="A875" s="108"/>
      <c r="B875" s="108"/>
      <c r="C875" s="108"/>
      <c r="D875" s="191"/>
      <c r="E875" s="78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80"/>
      <c r="Q875" s="78"/>
      <c r="R875" s="79"/>
      <c r="S875" s="79"/>
      <c r="T875" s="79"/>
      <c r="U875" s="79"/>
      <c r="V875" s="79"/>
      <c r="W875" s="79"/>
      <c r="X875" s="80"/>
      <c r="Y875" s="81"/>
      <c r="Z875" s="82"/>
      <c r="AA875" s="82"/>
      <c r="AB875" s="82"/>
      <c r="AC875" s="83"/>
      <c r="AD875" s="78"/>
    </row>
    <row r="876" ht="15.75" customHeight="1">
      <c r="A876" s="89"/>
      <c r="B876" s="89"/>
      <c r="C876" s="89"/>
      <c r="D876" s="90"/>
      <c r="E876" s="88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90"/>
      <c r="Q876" s="88"/>
      <c r="R876" s="89"/>
      <c r="S876" s="89"/>
      <c r="T876" s="89"/>
      <c r="U876" s="89"/>
      <c r="V876" s="89"/>
      <c r="W876" s="89"/>
      <c r="X876" s="90"/>
      <c r="Y876" s="91"/>
      <c r="Z876" s="92"/>
      <c r="AA876" s="92"/>
      <c r="AB876" s="92"/>
      <c r="AC876" s="93"/>
      <c r="AD876" s="88"/>
    </row>
    <row r="877" ht="15.75" customHeight="1">
      <c r="A877" s="108"/>
      <c r="B877" s="108"/>
      <c r="C877" s="108"/>
      <c r="D877" s="191"/>
      <c r="E877" s="78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80"/>
      <c r="Q877" s="78"/>
      <c r="R877" s="79"/>
      <c r="S877" s="79"/>
      <c r="T877" s="79"/>
      <c r="U877" s="79"/>
      <c r="V877" s="79"/>
      <c r="W877" s="79"/>
      <c r="X877" s="80"/>
      <c r="Y877" s="81"/>
      <c r="Z877" s="82"/>
      <c r="AA877" s="82"/>
      <c r="AB877" s="82"/>
      <c r="AC877" s="83"/>
      <c r="AD877" s="78"/>
    </row>
    <row r="878" ht="15.75" customHeight="1">
      <c r="A878" s="89"/>
      <c r="B878" s="89"/>
      <c r="C878" s="89"/>
      <c r="D878" s="90"/>
      <c r="E878" s="88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90"/>
      <c r="Q878" s="88"/>
      <c r="R878" s="89"/>
      <c r="S878" s="89"/>
      <c r="T878" s="89"/>
      <c r="U878" s="89"/>
      <c r="V878" s="89"/>
      <c r="W878" s="89"/>
      <c r="X878" s="90"/>
      <c r="Y878" s="91"/>
      <c r="Z878" s="92"/>
      <c r="AA878" s="92"/>
      <c r="AB878" s="92"/>
      <c r="AC878" s="93"/>
      <c r="AD878" s="88"/>
    </row>
    <row r="879" ht="15.75" customHeight="1">
      <c r="A879" s="108"/>
      <c r="B879" s="108"/>
      <c r="C879" s="108"/>
      <c r="D879" s="191"/>
      <c r="E879" s="78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80"/>
      <c r="Q879" s="78"/>
      <c r="R879" s="79"/>
      <c r="S879" s="79"/>
      <c r="T879" s="79"/>
      <c r="U879" s="79"/>
      <c r="V879" s="79"/>
      <c r="W879" s="79"/>
      <c r="X879" s="80"/>
      <c r="Y879" s="81"/>
      <c r="Z879" s="82"/>
      <c r="AA879" s="82"/>
      <c r="AB879" s="82"/>
      <c r="AC879" s="83"/>
      <c r="AD879" s="78"/>
    </row>
    <row r="880" ht="15.75" customHeight="1">
      <c r="A880" s="89"/>
      <c r="B880" s="89"/>
      <c r="C880" s="89"/>
      <c r="D880" s="90"/>
      <c r="E880" s="88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90"/>
      <c r="Q880" s="88"/>
      <c r="R880" s="89"/>
      <c r="S880" s="89"/>
      <c r="T880" s="89"/>
      <c r="U880" s="89"/>
      <c r="V880" s="89"/>
      <c r="W880" s="89"/>
      <c r="X880" s="90"/>
      <c r="Y880" s="91"/>
      <c r="Z880" s="92"/>
      <c r="AA880" s="92"/>
      <c r="AB880" s="92"/>
      <c r="AC880" s="93"/>
      <c r="AD880" s="88"/>
    </row>
    <row r="881" ht="15.75" customHeight="1">
      <c r="A881" s="108"/>
      <c r="B881" s="108"/>
      <c r="C881" s="108"/>
      <c r="D881" s="191"/>
      <c r="E881" s="78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80"/>
      <c r="Q881" s="78"/>
      <c r="R881" s="79"/>
      <c r="S881" s="79"/>
      <c r="T881" s="79"/>
      <c r="U881" s="79"/>
      <c r="V881" s="79"/>
      <c r="W881" s="79"/>
      <c r="X881" s="80"/>
      <c r="Y881" s="81"/>
      <c r="Z881" s="82"/>
      <c r="AA881" s="82"/>
      <c r="AB881" s="82"/>
      <c r="AC881" s="83"/>
      <c r="AD881" s="78"/>
    </row>
    <row r="882" ht="15.75" customHeight="1">
      <c r="A882" s="89"/>
      <c r="B882" s="89"/>
      <c r="C882" s="89"/>
      <c r="D882" s="90"/>
      <c r="E882" s="88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90"/>
      <c r="Q882" s="88"/>
      <c r="R882" s="89"/>
      <c r="S882" s="89"/>
      <c r="T882" s="89"/>
      <c r="U882" s="89"/>
      <c r="V882" s="89"/>
      <c r="W882" s="89"/>
      <c r="X882" s="90"/>
      <c r="Y882" s="91"/>
      <c r="Z882" s="92"/>
      <c r="AA882" s="92"/>
      <c r="AB882" s="92"/>
      <c r="AC882" s="93"/>
      <c r="AD882" s="88"/>
    </row>
    <row r="883" ht="15.75" customHeight="1">
      <c r="A883" s="108"/>
      <c r="B883" s="108"/>
      <c r="C883" s="108"/>
      <c r="D883" s="191"/>
      <c r="E883" s="78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80"/>
      <c r="Q883" s="78"/>
      <c r="R883" s="79"/>
      <c r="S883" s="79"/>
      <c r="T883" s="79"/>
      <c r="U883" s="79"/>
      <c r="V883" s="79"/>
      <c r="W883" s="79"/>
      <c r="X883" s="80"/>
      <c r="Y883" s="81"/>
      <c r="Z883" s="82"/>
      <c r="AA883" s="82"/>
      <c r="AB883" s="82"/>
      <c r="AC883" s="83"/>
      <c r="AD883" s="78"/>
    </row>
    <row r="884" ht="15.75" customHeight="1">
      <c r="A884" s="89"/>
      <c r="B884" s="89"/>
      <c r="C884" s="89"/>
      <c r="D884" s="90"/>
      <c r="E884" s="88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90"/>
      <c r="Q884" s="88"/>
      <c r="R884" s="89"/>
      <c r="S884" s="89"/>
      <c r="T884" s="89"/>
      <c r="U884" s="89"/>
      <c r="V884" s="89"/>
      <c r="W884" s="89"/>
      <c r="X884" s="90"/>
      <c r="Y884" s="91"/>
      <c r="Z884" s="92"/>
      <c r="AA884" s="92"/>
      <c r="AB884" s="92"/>
      <c r="AC884" s="93"/>
      <c r="AD884" s="88"/>
    </row>
    <row r="885" ht="15.75" customHeight="1">
      <c r="A885" s="108"/>
      <c r="B885" s="108"/>
      <c r="C885" s="108"/>
      <c r="D885" s="191"/>
      <c r="E885" s="78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80"/>
      <c r="Q885" s="78"/>
      <c r="R885" s="79"/>
      <c r="S885" s="79"/>
      <c r="T885" s="79"/>
      <c r="U885" s="79"/>
      <c r="V885" s="79"/>
      <c r="W885" s="79"/>
      <c r="X885" s="80"/>
      <c r="Y885" s="81"/>
      <c r="Z885" s="82"/>
      <c r="AA885" s="82"/>
      <c r="AB885" s="82"/>
      <c r="AC885" s="83"/>
      <c r="AD885" s="78"/>
    </row>
    <row r="886" ht="15.75" customHeight="1">
      <c r="A886" s="89"/>
      <c r="B886" s="89"/>
      <c r="C886" s="89"/>
      <c r="D886" s="90"/>
      <c r="E886" s="88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90"/>
      <c r="Q886" s="88"/>
      <c r="R886" s="89"/>
      <c r="S886" s="89"/>
      <c r="T886" s="89"/>
      <c r="U886" s="89"/>
      <c r="V886" s="89"/>
      <c r="W886" s="89"/>
      <c r="X886" s="90"/>
      <c r="Y886" s="91"/>
      <c r="Z886" s="92"/>
      <c r="AA886" s="92"/>
      <c r="AB886" s="92"/>
      <c r="AC886" s="93"/>
      <c r="AD886" s="88"/>
    </row>
    <row r="887" ht="15.75" customHeight="1">
      <c r="A887" s="108"/>
      <c r="B887" s="108"/>
      <c r="C887" s="108"/>
      <c r="D887" s="191"/>
      <c r="E887" s="78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80"/>
      <c r="Q887" s="78"/>
      <c r="R887" s="79"/>
      <c r="S887" s="79"/>
      <c r="T887" s="79"/>
      <c r="U887" s="79"/>
      <c r="V887" s="79"/>
      <c r="W887" s="79"/>
      <c r="X887" s="80"/>
      <c r="Y887" s="81"/>
      <c r="Z887" s="82"/>
      <c r="AA887" s="82"/>
      <c r="AB887" s="82"/>
      <c r="AC887" s="83"/>
      <c r="AD887" s="78"/>
    </row>
    <row r="888" ht="15.75" customHeight="1">
      <c r="A888" s="89"/>
      <c r="B888" s="89"/>
      <c r="C888" s="89"/>
      <c r="D888" s="90"/>
      <c r="E888" s="88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90"/>
      <c r="Q888" s="88"/>
      <c r="R888" s="89"/>
      <c r="S888" s="89"/>
      <c r="T888" s="89"/>
      <c r="U888" s="89"/>
      <c r="V888" s="89"/>
      <c r="W888" s="89"/>
      <c r="X888" s="90"/>
      <c r="Y888" s="91"/>
      <c r="Z888" s="92"/>
      <c r="AA888" s="92"/>
      <c r="AB888" s="92"/>
      <c r="AC888" s="93"/>
      <c r="AD888" s="88"/>
    </row>
    <row r="889" ht="15.75" customHeight="1">
      <c r="A889" s="108"/>
      <c r="B889" s="108"/>
      <c r="C889" s="108"/>
      <c r="D889" s="191"/>
      <c r="E889" s="78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80"/>
      <c r="Q889" s="78"/>
      <c r="R889" s="79"/>
      <c r="S889" s="79"/>
      <c r="T889" s="79"/>
      <c r="U889" s="79"/>
      <c r="V889" s="79"/>
      <c r="W889" s="79"/>
      <c r="X889" s="80"/>
      <c r="Y889" s="81"/>
      <c r="Z889" s="82"/>
      <c r="AA889" s="82"/>
      <c r="AB889" s="82"/>
      <c r="AC889" s="83"/>
      <c r="AD889" s="78"/>
    </row>
    <row r="890" ht="15.75" customHeight="1">
      <c r="A890" s="89"/>
      <c r="B890" s="89"/>
      <c r="C890" s="89"/>
      <c r="D890" s="90"/>
      <c r="E890" s="88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90"/>
      <c r="Q890" s="88"/>
      <c r="R890" s="89"/>
      <c r="S890" s="89"/>
      <c r="T890" s="89"/>
      <c r="U890" s="89"/>
      <c r="V890" s="89"/>
      <c r="W890" s="89"/>
      <c r="X890" s="90"/>
      <c r="Y890" s="91"/>
      <c r="Z890" s="92"/>
      <c r="AA890" s="92"/>
      <c r="AB890" s="92"/>
      <c r="AC890" s="93"/>
      <c r="AD890" s="88"/>
    </row>
    <row r="891" ht="15.75" customHeight="1">
      <c r="A891" s="108"/>
      <c r="B891" s="108"/>
      <c r="C891" s="108"/>
      <c r="D891" s="191"/>
      <c r="E891" s="78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80"/>
      <c r="Q891" s="78"/>
      <c r="R891" s="79"/>
      <c r="S891" s="79"/>
      <c r="T891" s="79"/>
      <c r="U891" s="79"/>
      <c r="V891" s="79"/>
      <c r="W891" s="79"/>
      <c r="X891" s="80"/>
      <c r="Y891" s="81"/>
      <c r="Z891" s="82"/>
      <c r="AA891" s="82"/>
      <c r="AB891" s="82"/>
      <c r="AC891" s="83"/>
      <c r="AD891" s="78"/>
    </row>
    <row r="892" ht="15.75" customHeight="1">
      <c r="A892" s="89"/>
      <c r="B892" s="89"/>
      <c r="C892" s="89"/>
      <c r="D892" s="90"/>
      <c r="E892" s="88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90"/>
      <c r="Q892" s="88"/>
      <c r="R892" s="89"/>
      <c r="S892" s="89"/>
      <c r="T892" s="89"/>
      <c r="U892" s="89"/>
      <c r="V892" s="89"/>
      <c r="W892" s="89"/>
      <c r="X892" s="90"/>
      <c r="Y892" s="91"/>
      <c r="Z892" s="92"/>
      <c r="AA892" s="92"/>
      <c r="AB892" s="92"/>
      <c r="AC892" s="93"/>
      <c r="AD892" s="88"/>
    </row>
    <row r="893" ht="15.75" customHeight="1">
      <c r="A893" s="108"/>
      <c r="B893" s="108"/>
      <c r="C893" s="108"/>
      <c r="D893" s="191"/>
      <c r="E893" s="78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80"/>
      <c r="Q893" s="78"/>
      <c r="R893" s="79"/>
      <c r="S893" s="79"/>
      <c r="T893" s="79"/>
      <c r="U893" s="79"/>
      <c r="V893" s="79"/>
      <c r="W893" s="79"/>
      <c r="X893" s="80"/>
      <c r="Y893" s="78"/>
      <c r="Z893" s="79"/>
      <c r="AA893" s="79"/>
      <c r="AB893" s="79"/>
      <c r="AC893" s="80"/>
      <c r="AD893" s="78"/>
    </row>
    <row r="894" ht="15.75" customHeight="1">
      <c r="A894" s="89"/>
      <c r="B894" s="89"/>
      <c r="C894" s="89"/>
      <c r="D894" s="90"/>
      <c r="E894" s="88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90"/>
      <c r="Q894" s="88"/>
      <c r="R894" s="89"/>
      <c r="S894" s="89"/>
      <c r="T894" s="89"/>
      <c r="U894" s="89"/>
      <c r="V894" s="89"/>
      <c r="W894" s="89"/>
      <c r="X894" s="90"/>
      <c r="Y894" s="88"/>
      <c r="Z894" s="89"/>
      <c r="AA894" s="89"/>
      <c r="AB894" s="89"/>
      <c r="AC894" s="90"/>
      <c r="AD894" s="88"/>
    </row>
    <row r="895" ht="15.75" customHeight="1">
      <c r="A895" s="108"/>
      <c r="B895" s="108"/>
      <c r="C895" s="108"/>
      <c r="D895" s="191"/>
      <c r="E895" s="78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80"/>
      <c r="Q895" s="78"/>
      <c r="R895" s="79"/>
      <c r="S895" s="79"/>
      <c r="T895" s="79"/>
      <c r="U895" s="79"/>
      <c r="V895" s="79"/>
      <c r="W895" s="79"/>
      <c r="X895" s="80"/>
      <c r="Y895" s="78"/>
      <c r="Z895" s="79"/>
      <c r="AA895" s="79"/>
      <c r="AB895" s="79"/>
      <c r="AC895" s="80"/>
      <c r="AD895" s="78"/>
    </row>
    <row r="896" ht="15.75" customHeight="1">
      <c r="A896" s="89"/>
      <c r="B896" s="89"/>
      <c r="C896" s="89"/>
      <c r="D896" s="90"/>
      <c r="E896" s="88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90"/>
      <c r="Q896" s="88"/>
      <c r="R896" s="89"/>
      <c r="S896" s="89"/>
      <c r="T896" s="89"/>
      <c r="U896" s="89"/>
      <c r="V896" s="89"/>
      <c r="W896" s="89"/>
      <c r="X896" s="90"/>
      <c r="Y896" s="88"/>
      <c r="Z896" s="89"/>
      <c r="AA896" s="89"/>
      <c r="AB896" s="89"/>
      <c r="AC896" s="90"/>
      <c r="AD896" s="88"/>
    </row>
    <row r="897" ht="15.75" customHeight="1">
      <c r="A897" s="108"/>
      <c r="B897" s="108"/>
      <c r="C897" s="108"/>
      <c r="D897" s="191"/>
      <c r="E897" s="78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80"/>
      <c r="Q897" s="78"/>
      <c r="R897" s="79"/>
      <c r="S897" s="79"/>
      <c r="T897" s="79"/>
      <c r="U897" s="79"/>
      <c r="V897" s="79"/>
      <c r="W897" s="79"/>
      <c r="X897" s="80"/>
      <c r="Y897" s="78"/>
      <c r="Z897" s="79"/>
      <c r="AA897" s="79"/>
      <c r="AB897" s="79"/>
      <c r="AC897" s="80"/>
      <c r="AD897" s="78"/>
    </row>
    <row r="898" ht="15.75" customHeight="1">
      <c r="A898" s="89"/>
      <c r="B898" s="89"/>
      <c r="C898" s="89"/>
      <c r="D898" s="90"/>
      <c r="E898" s="88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90"/>
      <c r="Q898" s="88"/>
      <c r="R898" s="89"/>
      <c r="S898" s="89"/>
      <c r="T898" s="89"/>
      <c r="U898" s="89"/>
      <c r="V898" s="89"/>
      <c r="W898" s="89"/>
      <c r="X898" s="90"/>
      <c r="Y898" s="88"/>
      <c r="Z898" s="89"/>
      <c r="AA898" s="89"/>
      <c r="AB898" s="89"/>
      <c r="AC898" s="90"/>
      <c r="AD898" s="88"/>
    </row>
    <row r="899" ht="15.75" customHeight="1">
      <c r="A899" s="108"/>
      <c r="B899" s="108"/>
      <c r="C899" s="108"/>
      <c r="D899" s="191"/>
      <c r="E899" s="78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80"/>
      <c r="Q899" s="78"/>
      <c r="R899" s="79"/>
      <c r="S899" s="79"/>
      <c r="T899" s="79"/>
      <c r="U899" s="79"/>
      <c r="V899" s="79"/>
      <c r="W899" s="79"/>
      <c r="X899" s="80"/>
      <c r="Y899" s="78"/>
      <c r="Z899" s="79"/>
      <c r="AA899" s="79"/>
      <c r="AB899" s="79"/>
      <c r="AC899" s="80"/>
      <c r="AD899" s="78"/>
    </row>
    <row r="900" ht="15.75" customHeight="1">
      <c r="A900" s="89"/>
      <c r="B900" s="89"/>
      <c r="C900" s="89"/>
      <c r="D900" s="90"/>
      <c r="E900" s="88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90"/>
      <c r="Q900" s="88"/>
      <c r="R900" s="89"/>
      <c r="S900" s="89"/>
      <c r="T900" s="89"/>
      <c r="U900" s="89"/>
      <c r="V900" s="89"/>
      <c r="W900" s="89"/>
      <c r="X900" s="90"/>
      <c r="Y900" s="88"/>
      <c r="Z900" s="89"/>
      <c r="AA900" s="89"/>
      <c r="AB900" s="89"/>
      <c r="AC900" s="90"/>
      <c r="AD900" s="88"/>
    </row>
    <row r="901" ht="15.75" customHeight="1">
      <c r="A901" s="108"/>
      <c r="B901" s="108"/>
      <c r="C901" s="108"/>
      <c r="D901" s="191"/>
      <c r="E901" s="78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80"/>
      <c r="Q901" s="78"/>
      <c r="R901" s="79"/>
      <c r="S901" s="79"/>
      <c r="T901" s="79"/>
      <c r="U901" s="79"/>
      <c r="V901" s="79"/>
      <c r="W901" s="79"/>
      <c r="X901" s="80"/>
      <c r="Y901" s="78"/>
      <c r="Z901" s="79"/>
      <c r="AA901" s="79"/>
      <c r="AB901" s="79"/>
      <c r="AC901" s="80"/>
      <c r="AD901" s="78"/>
    </row>
    <row r="902" ht="15.75" customHeight="1">
      <c r="A902" s="89"/>
      <c r="B902" s="89"/>
      <c r="C902" s="89"/>
      <c r="D902" s="90"/>
      <c r="E902" s="88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90"/>
      <c r="Q902" s="88"/>
      <c r="R902" s="89"/>
      <c r="S902" s="89"/>
      <c r="T902" s="89"/>
      <c r="U902" s="89"/>
      <c r="V902" s="89"/>
      <c r="W902" s="89"/>
      <c r="X902" s="90"/>
      <c r="Y902" s="88"/>
      <c r="Z902" s="89"/>
      <c r="AA902" s="89"/>
      <c r="AB902" s="89"/>
      <c r="AC902" s="90"/>
      <c r="AD902" s="88"/>
    </row>
    <row r="903" ht="15.75" customHeight="1">
      <c r="A903" s="108"/>
      <c r="B903" s="108"/>
      <c r="C903" s="108"/>
      <c r="D903" s="191"/>
      <c r="E903" s="78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80"/>
      <c r="Q903" s="78"/>
      <c r="R903" s="79"/>
      <c r="S903" s="79"/>
      <c r="T903" s="79"/>
      <c r="U903" s="79"/>
      <c r="V903" s="79"/>
      <c r="W903" s="79"/>
      <c r="X903" s="80"/>
      <c r="Y903" s="78"/>
      <c r="Z903" s="79"/>
      <c r="AA903" s="79"/>
      <c r="AB903" s="79"/>
      <c r="AC903" s="80"/>
      <c r="AD903" s="78"/>
    </row>
    <row r="904" ht="15.75" customHeight="1">
      <c r="A904" s="89"/>
      <c r="B904" s="89"/>
      <c r="C904" s="89"/>
      <c r="D904" s="90"/>
      <c r="E904" s="88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90"/>
      <c r="Q904" s="88"/>
      <c r="R904" s="89"/>
      <c r="S904" s="89"/>
      <c r="T904" s="89"/>
      <c r="U904" s="89"/>
      <c r="V904" s="89"/>
      <c r="W904" s="89"/>
      <c r="X904" s="90"/>
      <c r="Y904" s="88"/>
      <c r="Z904" s="89"/>
      <c r="AA904" s="89"/>
      <c r="AB904" s="89"/>
      <c r="AC904" s="90"/>
      <c r="AD904" s="88"/>
    </row>
    <row r="905" ht="15.75" customHeight="1">
      <c r="A905" s="108"/>
      <c r="B905" s="108"/>
      <c r="C905" s="108"/>
      <c r="D905" s="191"/>
      <c r="E905" s="78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80"/>
      <c r="Q905" s="78"/>
      <c r="R905" s="79"/>
      <c r="S905" s="79"/>
      <c r="T905" s="79"/>
      <c r="U905" s="79"/>
      <c r="V905" s="79"/>
      <c r="W905" s="79"/>
      <c r="X905" s="80"/>
      <c r="Y905" s="78"/>
      <c r="Z905" s="79"/>
      <c r="AA905" s="79"/>
      <c r="AB905" s="79"/>
      <c r="AC905" s="80"/>
      <c r="AD905" s="78"/>
    </row>
    <row r="906" ht="15.75" customHeight="1">
      <c r="A906" s="89"/>
      <c r="B906" s="89"/>
      <c r="C906" s="89"/>
      <c r="D906" s="90"/>
      <c r="E906" s="88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90"/>
      <c r="Q906" s="88"/>
      <c r="R906" s="89"/>
      <c r="S906" s="89"/>
      <c r="T906" s="89"/>
      <c r="U906" s="89"/>
      <c r="V906" s="89"/>
      <c r="W906" s="89"/>
      <c r="X906" s="90"/>
      <c r="Y906" s="88"/>
      <c r="Z906" s="89"/>
      <c r="AA906" s="89"/>
      <c r="AB906" s="89"/>
      <c r="AC906" s="90"/>
      <c r="AD906" s="88"/>
    </row>
    <row r="907" ht="15.75" customHeight="1">
      <c r="A907" s="108"/>
      <c r="B907" s="108"/>
      <c r="C907" s="108"/>
      <c r="D907" s="191"/>
      <c r="E907" s="78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80"/>
      <c r="Q907" s="78"/>
      <c r="R907" s="79"/>
      <c r="S907" s="79"/>
      <c r="T907" s="79"/>
      <c r="U907" s="79"/>
      <c r="V907" s="79"/>
      <c r="W907" s="79"/>
      <c r="X907" s="80"/>
      <c r="Y907" s="78"/>
      <c r="Z907" s="79"/>
      <c r="AA907" s="79"/>
      <c r="AB907" s="79"/>
      <c r="AC907" s="80"/>
      <c r="AD907" s="78"/>
    </row>
    <row r="908" ht="15.75" customHeight="1">
      <c r="A908" s="89"/>
      <c r="B908" s="89"/>
      <c r="C908" s="89"/>
      <c r="D908" s="90"/>
      <c r="E908" s="88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90"/>
      <c r="Q908" s="88"/>
      <c r="R908" s="89"/>
      <c r="S908" s="89"/>
      <c r="T908" s="89"/>
      <c r="U908" s="89"/>
      <c r="V908" s="89"/>
      <c r="W908" s="89"/>
      <c r="X908" s="90"/>
      <c r="Y908" s="88"/>
      <c r="Z908" s="89"/>
      <c r="AA908" s="89"/>
      <c r="AB908" s="89"/>
      <c r="AC908" s="90"/>
      <c r="AD908" s="88"/>
    </row>
    <row r="909" ht="15.75" customHeight="1">
      <c r="A909" s="108"/>
      <c r="B909" s="108"/>
      <c r="C909" s="108"/>
      <c r="D909" s="191"/>
      <c r="E909" s="78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80"/>
      <c r="Q909" s="78"/>
      <c r="R909" s="79"/>
      <c r="S909" s="79"/>
      <c r="T909" s="79"/>
      <c r="U909" s="79"/>
      <c r="V909" s="79"/>
      <c r="W909" s="79"/>
      <c r="X909" s="80"/>
      <c r="Y909" s="78"/>
      <c r="Z909" s="79"/>
      <c r="AA909" s="79"/>
      <c r="AB909" s="79"/>
      <c r="AC909" s="80"/>
      <c r="AD909" s="78"/>
    </row>
    <row r="910" ht="15.75" customHeight="1">
      <c r="A910" s="89"/>
      <c r="B910" s="89"/>
      <c r="C910" s="89"/>
      <c r="D910" s="90"/>
      <c r="E910" s="88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90"/>
      <c r="Q910" s="88"/>
      <c r="R910" s="89"/>
      <c r="S910" s="89"/>
      <c r="T910" s="89"/>
      <c r="U910" s="89"/>
      <c r="V910" s="89"/>
      <c r="W910" s="89"/>
      <c r="X910" s="90"/>
      <c r="Y910" s="88"/>
      <c r="Z910" s="89"/>
      <c r="AA910" s="89"/>
      <c r="AB910" s="89"/>
      <c r="AC910" s="90"/>
      <c r="AD910" s="88"/>
    </row>
    <row r="911" ht="15.75" customHeight="1">
      <c r="A911" s="108"/>
      <c r="B911" s="108"/>
      <c r="C911" s="108"/>
      <c r="D911" s="191"/>
      <c r="E911" s="78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80"/>
      <c r="Q911" s="78"/>
      <c r="R911" s="79"/>
      <c r="S911" s="79"/>
      <c r="T911" s="79"/>
      <c r="U911" s="79"/>
      <c r="V911" s="79"/>
      <c r="W911" s="79"/>
      <c r="X911" s="80"/>
      <c r="Y911" s="78"/>
      <c r="Z911" s="79"/>
      <c r="AA911" s="79"/>
      <c r="AB911" s="79"/>
      <c r="AC911" s="80"/>
      <c r="AD911" s="78"/>
    </row>
    <row r="912" ht="15.75" customHeight="1">
      <c r="A912" s="89"/>
      <c r="B912" s="89"/>
      <c r="C912" s="89"/>
      <c r="D912" s="90"/>
      <c r="E912" s="88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90"/>
      <c r="Q912" s="88"/>
      <c r="R912" s="89"/>
      <c r="S912" s="89"/>
      <c r="T912" s="89"/>
      <c r="U912" s="89"/>
      <c r="V912" s="89"/>
      <c r="W912" s="89"/>
      <c r="X912" s="90"/>
      <c r="Y912" s="88"/>
      <c r="Z912" s="89"/>
      <c r="AA912" s="89"/>
      <c r="AB912" s="89"/>
      <c r="AC912" s="90"/>
      <c r="AD912" s="88"/>
    </row>
    <row r="913" ht="15.75" customHeight="1">
      <c r="A913" s="108"/>
      <c r="B913" s="108"/>
      <c r="C913" s="108"/>
      <c r="D913" s="191"/>
      <c r="E913" s="78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80"/>
      <c r="Q913" s="78"/>
      <c r="R913" s="79"/>
      <c r="S913" s="79"/>
      <c r="T913" s="79"/>
      <c r="U913" s="79"/>
      <c r="V913" s="79"/>
      <c r="W913" s="79"/>
      <c r="X913" s="80"/>
      <c r="Y913" s="78"/>
      <c r="Z913" s="79"/>
      <c r="AA913" s="79"/>
      <c r="AB913" s="79"/>
      <c r="AC913" s="80"/>
      <c r="AD913" s="78"/>
    </row>
    <row r="914" ht="15.75" customHeight="1">
      <c r="A914" s="89"/>
      <c r="B914" s="89"/>
      <c r="C914" s="89"/>
      <c r="D914" s="90"/>
      <c r="E914" s="88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90"/>
      <c r="Q914" s="88"/>
      <c r="R914" s="89"/>
      <c r="S914" s="89"/>
      <c r="T914" s="89"/>
      <c r="U914" s="89"/>
      <c r="V914" s="89"/>
      <c r="W914" s="89"/>
      <c r="X914" s="90"/>
      <c r="Y914" s="88"/>
      <c r="Z914" s="89"/>
      <c r="AA914" s="89"/>
      <c r="AB914" s="89"/>
      <c r="AC914" s="90"/>
      <c r="AD914" s="88"/>
    </row>
    <row r="915" ht="15.75" customHeight="1">
      <c r="A915" s="108"/>
      <c r="B915" s="108"/>
      <c r="C915" s="108"/>
      <c r="D915" s="191"/>
      <c r="E915" s="78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80"/>
      <c r="Q915" s="78"/>
      <c r="R915" s="79"/>
      <c r="S915" s="79"/>
      <c r="T915" s="79"/>
      <c r="U915" s="79"/>
      <c r="V915" s="79"/>
      <c r="W915" s="79"/>
      <c r="X915" s="80"/>
      <c r="Y915" s="78"/>
      <c r="Z915" s="79"/>
      <c r="AA915" s="79"/>
      <c r="AB915" s="79"/>
      <c r="AC915" s="80"/>
      <c r="AD915" s="78"/>
    </row>
    <row r="916" ht="15.75" customHeight="1">
      <c r="A916" s="89"/>
      <c r="B916" s="89"/>
      <c r="C916" s="89"/>
      <c r="D916" s="90"/>
      <c r="E916" s="88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90"/>
      <c r="Q916" s="88"/>
      <c r="R916" s="89"/>
      <c r="S916" s="89"/>
      <c r="T916" s="89"/>
      <c r="U916" s="89"/>
      <c r="V916" s="89"/>
      <c r="W916" s="89"/>
      <c r="X916" s="90"/>
      <c r="Y916" s="88"/>
      <c r="Z916" s="89"/>
      <c r="AA916" s="89"/>
      <c r="AB916" s="89"/>
      <c r="AC916" s="90"/>
      <c r="AD916" s="88"/>
    </row>
    <row r="917" ht="15.75" customHeight="1">
      <c r="A917" s="108"/>
      <c r="B917" s="108"/>
      <c r="C917" s="108"/>
      <c r="D917" s="191"/>
      <c r="E917" s="78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80"/>
      <c r="Q917" s="78"/>
      <c r="R917" s="79"/>
      <c r="S917" s="79"/>
      <c r="T917" s="79"/>
      <c r="U917" s="79"/>
      <c r="V917" s="79"/>
      <c r="W917" s="79"/>
      <c r="X917" s="80"/>
      <c r="Y917" s="78"/>
      <c r="Z917" s="79"/>
      <c r="AA917" s="79"/>
      <c r="AB917" s="79"/>
      <c r="AC917" s="80"/>
      <c r="AD917" s="78"/>
    </row>
    <row r="918" ht="15.75" customHeight="1">
      <c r="A918" s="89"/>
      <c r="B918" s="89"/>
      <c r="C918" s="89"/>
      <c r="D918" s="90"/>
      <c r="E918" s="88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90"/>
      <c r="Q918" s="88"/>
      <c r="R918" s="89"/>
      <c r="S918" s="89"/>
      <c r="T918" s="89"/>
      <c r="U918" s="89"/>
      <c r="V918" s="89"/>
      <c r="W918" s="89"/>
      <c r="X918" s="90"/>
      <c r="Y918" s="88"/>
      <c r="Z918" s="89"/>
      <c r="AA918" s="89"/>
      <c r="AB918" s="89"/>
      <c r="AC918" s="90"/>
      <c r="AD918" s="88"/>
    </row>
    <row r="919" ht="15.75" customHeight="1">
      <c r="A919" s="108"/>
      <c r="B919" s="108"/>
      <c r="C919" s="108"/>
      <c r="D919" s="191"/>
      <c r="E919" s="78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80"/>
      <c r="Q919" s="78"/>
      <c r="R919" s="79"/>
      <c r="S919" s="79"/>
      <c r="T919" s="79"/>
      <c r="U919" s="79"/>
      <c r="V919" s="79"/>
      <c r="W919" s="79"/>
      <c r="X919" s="80"/>
      <c r="Y919" s="78"/>
      <c r="Z919" s="79"/>
      <c r="AA919" s="79"/>
      <c r="AB919" s="79"/>
      <c r="AC919" s="80"/>
      <c r="AD919" s="78"/>
    </row>
    <row r="920" ht="15.75" customHeight="1">
      <c r="A920" s="89"/>
      <c r="B920" s="89"/>
      <c r="C920" s="89"/>
      <c r="D920" s="90"/>
      <c r="E920" s="88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90"/>
      <c r="Q920" s="88"/>
      <c r="R920" s="89"/>
      <c r="S920" s="89"/>
      <c r="T920" s="89"/>
      <c r="U920" s="89"/>
      <c r="V920" s="89"/>
      <c r="W920" s="89"/>
      <c r="X920" s="90"/>
      <c r="Y920" s="88"/>
      <c r="Z920" s="89"/>
      <c r="AA920" s="89"/>
      <c r="AB920" s="89"/>
      <c r="AC920" s="90"/>
      <c r="AD920" s="88"/>
    </row>
    <row r="921" ht="15.75" customHeight="1">
      <c r="A921" s="108"/>
      <c r="B921" s="108"/>
      <c r="C921" s="108"/>
      <c r="D921" s="191"/>
      <c r="E921" s="78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80"/>
      <c r="Q921" s="78"/>
      <c r="R921" s="79"/>
      <c r="S921" s="79"/>
      <c r="T921" s="79"/>
      <c r="U921" s="79"/>
      <c r="V921" s="79"/>
      <c r="W921" s="79"/>
      <c r="X921" s="80"/>
      <c r="Y921" s="78"/>
      <c r="Z921" s="79"/>
      <c r="AA921" s="79"/>
      <c r="AB921" s="79"/>
      <c r="AC921" s="80"/>
      <c r="AD921" s="78"/>
    </row>
    <row r="922" ht="15.75" customHeight="1">
      <c r="A922" s="89"/>
      <c r="B922" s="89"/>
      <c r="C922" s="89"/>
      <c r="D922" s="90"/>
      <c r="E922" s="88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90"/>
      <c r="Q922" s="88"/>
      <c r="R922" s="89"/>
      <c r="S922" s="89"/>
      <c r="T922" s="89"/>
      <c r="U922" s="89"/>
      <c r="V922" s="89"/>
      <c r="W922" s="89"/>
      <c r="X922" s="90"/>
      <c r="Y922" s="88"/>
      <c r="Z922" s="89"/>
      <c r="AA922" s="89"/>
      <c r="AB922" s="89"/>
      <c r="AC922" s="90"/>
      <c r="AD922" s="88"/>
    </row>
    <row r="923" ht="15.75" customHeight="1">
      <c r="A923" s="108"/>
      <c r="B923" s="108"/>
      <c r="C923" s="108"/>
      <c r="D923" s="191"/>
      <c r="E923" s="78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80"/>
      <c r="Q923" s="78"/>
      <c r="R923" s="79"/>
      <c r="S923" s="79"/>
      <c r="T923" s="79"/>
      <c r="U923" s="79"/>
      <c r="V923" s="79"/>
      <c r="W923" s="79"/>
      <c r="X923" s="80"/>
      <c r="Y923" s="78"/>
      <c r="Z923" s="79"/>
      <c r="AA923" s="79"/>
      <c r="AB923" s="79"/>
      <c r="AC923" s="80"/>
      <c r="AD923" s="78"/>
    </row>
    <row r="924" ht="15.75" customHeight="1">
      <c r="A924" s="89"/>
      <c r="B924" s="89"/>
      <c r="C924" s="89"/>
      <c r="D924" s="90"/>
      <c r="E924" s="88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90"/>
      <c r="Q924" s="88"/>
      <c r="R924" s="89"/>
      <c r="S924" s="89"/>
      <c r="T924" s="89"/>
      <c r="U924" s="89"/>
      <c r="V924" s="89"/>
      <c r="W924" s="89"/>
      <c r="X924" s="90"/>
      <c r="Y924" s="88"/>
      <c r="Z924" s="89"/>
      <c r="AA924" s="89"/>
      <c r="AB924" s="89"/>
      <c r="AC924" s="90"/>
      <c r="AD924" s="88"/>
    </row>
    <row r="925" ht="15.75" customHeight="1">
      <c r="A925" s="108"/>
      <c r="B925" s="108"/>
      <c r="C925" s="108"/>
      <c r="D925" s="191"/>
      <c r="E925" s="78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80"/>
      <c r="Q925" s="78"/>
      <c r="R925" s="79"/>
      <c r="S925" s="79"/>
      <c r="T925" s="79"/>
      <c r="U925" s="79"/>
      <c r="V925" s="79"/>
      <c r="W925" s="79"/>
      <c r="X925" s="80"/>
      <c r="Y925" s="78"/>
      <c r="Z925" s="79"/>
      <c r="AA925" s="79"/>
      <c r="AB925" s="79"/>
      <c r="AC925" s="80"/>
      <c r="AD925" s="78"/>
    </row>
    <row r="926" ht="15.75" customHeight="1">
      <c r="A926" s="89"/>
      <c r="B926" s="89"/>
      <c r="C926" s="89"/>
      <c r="D926" s="90"/>
      <c r="E926" s="88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90"/>
      <c r="Q926" s="88"/>
      <c r="R926" s="89"/>
      <c r="S926" s="89"/>
      <c r="T926" s="89"/>
      <c r="U926" s="89"/>
      <c r="V926" s="89"/>
      <c r="W926" s="89"/>
      <c r="X926" s="90"/>
      <c r="Y926" s="88"/>
      <c r="Z926" s="89"/>
      <c r="AA926" s="89"/>
      <c r="AB926" s="89"/>
      <c r="AC926" s="90"/>
      <c r="AD926" s="88"/>
    </row>
    <row r="927" ht="15.75" customHeight="1">
      <c r="A927" s="108"/>
      <c r="B927" s="108"/>
      <c r="C927" s="108"/>
      <c r="D927" s="191"/>
      <c r="E927" s="78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80"/>
      <c r="Q927" s="78"/>
      <c r="R927" s="79"/>
      <c r="S927" s="79"/>
      <c r="T927" s="79"/>
      <c r="U927" s="79"/>
      <c r="V927" s="79"/>
      <c r="W927" s="79"/>
      <c r="X927" s="80"/>
      <c r="Y927" s="78"/>
      <c r="Z927" s="79"/>
      <c r="AA927" s="79"/>
      <c r="AB927" s="79"/>
      <c r="AC927" s="80"/>
      <c r="AD927" s="78"/>
    </row>
    <row r="928" ht="15.75" customHeight="1">
      <c r="A928" s="89"/>
      <c r="B928" s="89"/>
      <c r="C928" s="89"/>
      <c r="D928" s="90"/>
      <c r="E928" s="88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90"/>
      <c r="Q928" s="88"/>
      <c r="R928" s="89"/>
      <c r="S928" s="89"/>
      <c r="T928" s="89"/>
      <c r="U928" s="89"/>
      <c r="V928" s="89"/>
      <c r="W928" s="89"/>
      <c r="X928" s="90"/>
      <c r="Y928" s="88"/>
      <c r="Z928" s="89"/>
      <c r="AA928" s="89"/>
      <c r="AB928" s="89"/>
      <c r="AC928" s="90"/>
      <c r="AD928" s="88"/>
    </row>
    <row r="929" ht="15.75" customHeight="1">
      <c r="A929" s="108"/>
      <c r="B929" s="108"/>
      <c r="C929" s="108"/>
      <c r="D929" s="191"/>
      <c r="E929" s="78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80"/>
      <c r="Q929" s="78"/>
      <c r="R929" s="79"/>
      <c r="S929" s="79"/>
      <c r="T929" s="79"/>
      <c r="U929" s="79"/>
      <c r="V929" s="79"/>
      <c r="W929" s="79"/>
      <c r="X929" s="80"/>
      <c r="Y929" s="78"/>
      <c r="Z929" s="79"/>
      <c r="AA929" s="79"/>
      <c r="AB929" s="79"/>
      <c r="AC929" s="80"/>
      <c r="AD929" s="78"/>
    </row>
    <row r="930" ht="15.75" customHeight="1">
      <c r="A930" s="89"/>
      <c r="B930" s="89"/>
      <c r="C930" s="89"/>
      <c r="D930" s="90"/>
      <c r="E930" s="88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90"/>
      <c r="Q930" s="88"/>
      <c r="R930" s="89"/>
      <c r="S930" s="89"/>
      <c r="T930" s="89"/>
      <c r="U930" s="89"/>
      <c r="V930" s="89"/>
      <c r="W930" s="89"/>
      <c r="X930" s="90"/>
      <c r="Y930" s="88"/>
      <c r="Z930" s="89"/>
      <c r="AA930" s="89"/>
      <c r="AB930" s="89"/>
      <c r="AC930" s="90"/>
      <c r="AD930" s="88"/>
    </row>
    <row r="931" ht="15.75" customHeight="1">
      <c r="A931" s="108"/>
      <c r="B931" s="108"/>
      <c r="C931" s="108"/>
      <c r="D931" s="191"/>
      <c r="E931" s="78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80"/>
      <c r="Q931" s="78"/>
      <c r="R931" s="79"/>
      <c r="S931" s="79"/>
      <c r="T931" s="79"/>
      <c r="U931" s="79"/>
      <c r="V931" s="79"/>
      <c r="W931" s="79"/>
      <c r="X931" s="80"/>
      <c r="Y931" s="78"/>
      <c r="Z931" s="79"/>
      <c r="AA931" s="79"/>
      <c r="AB931" s="79"/>
      <c r="AC931" s="80"/>
      <c r="AD931" s="78"/>
    </row>
  </sheetData>
  <customSheetViews>
    <customSheetView guid="{69F00490-06D2-4830-BBAB-85F01D2112F8}" filter="1" showAutoFilter="1">
      <autoFilter ref="$A$1:$D$732"/>
      <extLst>
        <ext uri="GoogleSheetsCustomDataVersion1">
          <go:sheetsCustomData xmlns:go="http://customooxmlschemas.google.com/" filterViewId="1393282048"/>
        </ext>
      </extLst>
    </customSheetView>
  </customSheetViews>
  <conditionalFormatting sqref="A20:P20 Y20:AD20">
    <cfRule type="notContainsBlanks" dxfId="0" priority="1">
      <formula>LEN(TRIM(A20))&gt;0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8.0"/>
    <col customWidth="1" min="6" max="6" width="7.57"/>
    <col customWidth="1" min="7" max="7" width="6.43"/>
    <col customWidth="1" min="8" max="8" width="7.86"/>
    <col customWidth="1" min="9" max="9" width="7.0"/>
    <col customWidth="1" min="10" max="10" width="10.43"/>
    <col customWidth="1" min="11" max="11" width="6.57"/>
    <col customWidth="1" min="12" max="12" width="8.71"/>
    <col customWidth="1" min="13" max="13" width="10.14"/>
    <col customWidth="1" min="14" max="14" width="7.0"/>
    <col customWidth="1" min="15" max="15" width="6.86"/>
    <col customWidth="1" min="16" max="16" width="7.0"/>
    <col customWidth="1" min="17" max="17" width="10.86"/>
    <col customWidth="1" min="18" max="18" width="10.57"/>
    <col customWidth="1" min="19" max="19" width="8.57"/>
    <col customWidth="1" min="20" max="20" width="7.14"/>
    <col customWidth="1" min="21" max="21" width="6.0"/>
    <col customWidth="1" min="22" max="23" width="6.29"/>
    <col customWidth="1" min="24" max="24" width="9.0"/>
    <col customWidth="1" min="25" max="25" width="8.86"/>
    <col customWidth="1" min="26" max="26" width="7.86"/>
    <col customWidth="1" min="27" max="27" width="10.86"/>
    <col customWidth="1" min="28" max="28" width="9.14"/>
    <col customWidth="1" min="30" max="30" width="30.0"/>
  </cols>
  <sheetData>
    <row r="1">
      <c r="A1" s="56"/>
      <c r="B1" s="57" t="s">
        <v>17</v>
      </c>
      <c r="C1" s="58" t="s">
        <v>2</v>
      </c>
      <c r="D1" s="59" t="s">
        <v>3</v>
      </c>
      <c r="E1" s="60" t="s">
        <v>4</v>
      </c>
      <c r="F1" s="56" t="s">
        <v>5</v>
      </c>
      <c r="G1" s="61" t="s">
        <v>7</v>
      </c>
      <c r="H1" s="56" t="s">
        <v>8</v>
      </c>
      <c r="I1" s="56" t="s">
        <v>9</v>
      </c>
      <c r="J1" s="56" t="s">
        <v>27</v>
      </c>
      <c r="K1" s="56" t="s">
        <v>10</v>
      </c>
      <c r="L1" s="56" t="s">
        <v>26</v>
      </c>
      <c r="M1" s="56" t="s">
        <v>29</v>
      </c>
      <c r="N1" s="56" t="s">
        <v>23</v>
      </c>
      <c r="O1" s="56" t="s">
        <v>30</v>
      </c>
      <c r="P1" s="62" t="s">
        <v>15</v>
      </c>
      <c r="Q1" s="60" t="s">
        <v>16</v>
      </c>
      <c r="R1" s="56" t="s">
        <v>18</v>
      </c>
      <c r="S1" s="56" t="s">
        <v>6</v>
      </c>
      <c r="T1" s="56" t="s">
        <v>19</v>
      </c>
      <c r="U1" s="56" t="s">
        <v>20</v>
      </c>
      <c r="V1" s="56" t="s">
        <v>21</v>
      </c>
      <c r="W1" s="56" t="s">
        <v>22</v>
      </c>
      <c r="X1" s="62" t="s">
        <v>31</v>
      </c>
      <c r="Y1" s="60" t="s">
        <v>32</v>
      </c>
      <c r="Z1" s="56" t="s">
        <v>33</v>
      </c>
      <c r="AA1" s="56" t="s">
        <v>34</v>
      </c>
      <c r="AB1" s="56" t="s">
        <v>35</v>
      </c>
      <c r="AC1" s="62" t="s">
        <v>36</v>
      </c>
      <c r="AD1" s="60" t="s">
        <v>37</v>
      </c>
    </row>
    <row r="2">
      <c r="A2" s="196" t="s">
        <v>25</v>
      </c>
      <c r="B2" s="197">
        <v>45292.0</v>
      </c>
      <c r="C2" s="65">
        <v>0.375</v>
      </c>
      <c r="D2" s="66">
        <v>0.5</v>
      </c>
      <c r="E2" s="198">
        <v>32.0</v>
      </c>
      <c r="F2" s="199">
        <v>22.5</v>
      </c>
      <c r="G2" s="199">
        <v>26.8</v>
      </c>
      <c r="H2" s="199">
        <v>25.4</v>
      </c>
      <c r="I2" s="199">
        <v>1.0</v>
      </c>
      <c r="J2" s="199" t="s">
        <v>78</v>
      </c>
      <c r="K2" s="199">
        <v>28.4</v>
      </c>
      <c r="L2" s="199">
        <v>0.25</v>
      </c>
      <c r="M2" s="68"/>
      <c r="N2" s="199">
        <v>87.56</v>
      </c>
      <c r="O2" s="68"/>
      <c r="P2" s="69"/>
      <c r="Q2" s="133">
        <f>E4</f>
        <v>30.2</v>
      </c>
      <c r="R2" s="134">
        <f>F2</f>
        <v>22.5</v>
      </c>
      <c r="S2" s="22">
        <f>(Q2+R2)/2</f>
        <v>26.35</v>
      </c>
      <c r="T2" s="134">
        <f>IF(H2="","",6.1078*(10^(((7.5*H2)/(237.3+H2)))))</f>
        <v>32.43744129</v>
      </c>
      <c r="U2" s="103">
        <f>IF(T2="","",T2-(0.8*(G2-H2)))</f>
        <v>31.31744129</v>
      </c>
      <c r="V2" s="134">
        <f>IF(G2="","",6.1078*(10^(((7.5*G2)/(237.3+G2)))))</f>
        <v>35.23385461</v>
      </c>
      <c r="W2" s="134">
        <f>IF(V2="","",(U2/V2)*100)</f>
        <v>88.88451644</v>
      </c>
      <c r="X2" s="135">
        <f>90.68+0.25-87.56</f>
        <v>3.37</v>
      </c>
      <c r="Y2" s="70"/>
      <c r="Z2" s="200">
        <v>1.0</v>
      </c>
      <c r="AA2" s="200">
        <v>1.0</v>
      </c>
      <c r="AB2" s="200">
        <v>2.0</v>
      </c>
      <c r="AC2" s="201">
        <v>2.0</v>
      </c>
      <c r="AD2" s="202" t="s">
        <v>426</v>
      </c>
    </row>
    <row r="3" ht="18.0" customHeight="1">
      <c r="A3" s="203" t="s">
        <v>25</v>
      </c>
      <c r="B3" s="204">
        <v>45292.0</v>
      </c>
      <c r="C3" s="3">
        <v>0.625</v>
      </c>
      <c r="D3" s="74">
        <v>0.75</v>
      </c>
      <c r="E3" s="75"/>
      <c r="F3" s="76"/>
      <c r="G3" s="76"/>
      <c r="H3" s="76"/>
      <c r="I3" s="76"/>
      <c r="J3" s="76"/>
      <c r="K3" s="76"/>
      <c r="L3" s="76"/>
      <c r="M3" s="76"/>
      <c r="N3" s="76"/>
      <c r="O3" s="76"/>
      <c r="P3" s="77"/>
      <c r="Q3" s="78"/>
      <c r="R3" s="79"/>
      <c r="S3" s="79"/>
      <c r="T3" s="79"/>
      <c r="U3" s="103"/>
      <c r="V3" s="79"/>
      <c r="W3" s="79"/>
      <c r="X3" s="80"/>
      <c r="Y3" s="81"/>
      <c r="Z3" s="82"/>
      <c r="AA3" s="82"/>
      <c r="AB3" s="82"/>
      <c r="AC3" s="83"/>
      <c r="AD3" s="78"/>
    </row>
    <row r="4">
      <c r="A4" s="205" t="s">
        <v>39</v>
      </c>
      <c r="B4" s="197">
        <v>45293.0</v>
      </c>
      <c r="C4" s="10">
        <v>0.375</v>
      </c>
      <c r="D4" s="84">
        <v>0.5</v>
      </c>
      <c r="E4" s="206">
        <v>30.2</v>
      </c>
      <c r="F4" s="207">
        <v>21.95</v>
      </c>
      <c r="G4" s="207">
        <v>29.0</v>
      </c>
      <c r="H4" s="207">
        <v>27.0</v>
      </c>
      <c r="I4" s="207">
        <v>0.3</v>
      </c>
      <c r="J4" s="207" t="s">
        <v>81</v>
      </c>
      <c r="K4" s="207">
        <v>28.4</v>
      </c>
      <c r="L4" s="207">
        <v>24.5</v>
      </c>
      <c r="M4" s="86"/>
      <c r="N4" s="207">
        <v>98.66</v>
      </c>
      <c r="O4" s="86"/>
      <c r="P4" s="87"/>
      <c r="Q4" s="133">
        <f>E6</f>
        <v>32.8</v>
      </c>
      <c r="R4" s="134">
        <f>F4</f>
        <v>21.95</v>
      </c>
      <c r="S4" s="22">
        <f>(Q4+R4)/2</f>
        <v>27.375</v>
      </c>
      <c r="T4" s="134">
        <f>IF(H4="","",6.1078*(10^(((7.5*H4)/(237.3+H4)))))</f>
        <v>35.65000614</v>
      </c>
      <c r="U4" s="103">
        <f>IF(T4="","",T4-(0.8*(G4-H4)))</f>
        <v>34.05000614</v>
      </c>
      <c r="V4" s="134">
        <f>IF(G4="","",6.1078*(10^(((7.5*G4)/(237.3+G4)))))</f>
        <v>40.05279577</v>
      </c>
      <c r="W4" s="134">
        <f>IF(V4="","",(U4/V4)*100)</f>
        <v>85.01280743</v>
      </c>
      <c r="X4" s="135">
        <f>N2+L4-N4</f>
        <v>13.4</v>
      </c>
      <c r="Y4" s="91"/>
      <c r="Z4" s="208">
        <v>1.0</v>
      </c>
      <c r="AA4" s="208">
        <v>1.0</v>
      </c>
      <c r="AB4" s="208">
        <v>2.0</v>
      </c>
      <c r="AC4" s="209">
        <v>2.0</v>
      </c>
      <c r="AD4" s="88"/>
    </row>
    <row r="5">
      <c r="A5" s="203" t="s">
        <v>39</v>
      </c>
      <c r="B5" s="204">
        <v>45293.0</v>
      </c>
      <c r="C5" s="3">
        <v>0.625</v>
      </c>
      <c r="D5" s="74">
        <v>0.75</v>
      </c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78"/>
      <c r="R5" s="79"/>
      <c r="S5" s="79"/>
      <c r="T5" s="134"/>
      <c r="U5" s="103"/>
      <c r="V5" s="134"/>
      <c r="W5" s="134"/>
      <c r="X5" s="135"/>
      <c r="Y5" s="81"/>
      <c r="Z5" s="82"/>
      <c r="AA5" s="82"/>
      <c r="AB5" s="82"/>
      <c r="AC5" s="83"/>
      <c r="AD5" s="78"/>
    </row>
    <row r="6">
      <c r="A6" s="205" t="s">
        <v>42</v>
      </c>
      <c r="B6" s="210">
        <v>45294.0</v>
      </c>
      <c r="C6" s="10">
        <v>0.375</v>
      </c>
      <c r="D6" s="84">
        <v>0.5</v>
      </c>
      <c r="E6" s="206">
        <v>32.8</v>
      </c>
      <c r="F6" s="207">
        <v>22.44</v>
      </c>
      <c r="G6" s="207">
        <v>27.8</v>
      </c>
      <c r="H6" s="207">
        <v>26.2</v>
      </c>
      <c r="I6" s="207">
        <v>0.1</v>
      </c>
      <c r="J6" s="207" t="s">
        <v>81</v>
      </c>
      <c r="K6" s="207">
        <v>27.2</v>
      </c>
      <c r="L6" s="207">
        <v>52.5</v>
      </c>
      <c r="M6" s="86"/>
      <c r="N6" s="207">
        <v>100.0</v>
      </c>
      <c r="O6" s="207">
        <v>82.48</v>
      </c>
      <c r="P6" s="87"/>
      <c r="Q6" s="133">
        <f>E8</f>
        <v>32.4</v>
      </c>
      <c r="R6" s="134">
        <f>F6</f>
        <v>22.44</v>
      </c>
      <c r="S6" s="22">
        <f>(Q6+R6)/2</f>
        <v>27.42</v>
      </c>
      <c r="T6" s="134">
        <f>IF(H6="","",6.1078*(10^(((7.5*H6)/(237.3+H6)))))</f>
        <v>34.01068335</v>
      </c>
      <c r="U6" s="103">
        <f>IF(T6="","",T6-(0.8*(G6-H6)))</f>
        <v>32.73068335</v>
      </c>
      <c r="V6" s="134">
        <f>IF(G6="","",6.1078*(10^(((7.5*G6)/(237.3+G6)))))</f>
        <v>37.3577292</v>
      </c>
      <c r="W6" s="134">
        <f>IF(V6="","",(U6/V6)*100)</f>
        <v>87.6142208</v>
      </c>
      <c r="X6" s="215">
        <v>0.0</v>
      </c>
      <c r="Y6" s="91"/>
      <c r="Z6" s="208">
        <v>1.0</v>
      </c>
      <c r="AA6" s="208">
        <v>1.0</v>
      </c>
      <c r="AB6" s="208">
        <v>2.0</v>
      </c>
      <c r="AC6" s="209">
        <v>2.0</v>
      </c>
      <c r="AD6" s="88"/>
    </row>
    <row r="7">
      <c r="A7" s="203" t="s">
        <v>42</v>
      </c>
      <c r="B7" s="204">
        <v>45294.0</v>
      </c>
      <c r="C7" s="3">
        <v>0.625</v>
      </c>
      <c r="D7" s="74">
        <v>0.75</v>
      </c>
      <c r="E7" s="75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  <c r="Q7" s="78"/>
      <c r="R7" s="79"/>
      <c r="S7" s="79"/>
      <c r="T7" s="134"/>
      <c r="U7" s="103"/>
      <c r="V7" s="134"/>
      <c r="W7" s="134"/>
      <c r="X7" s="135"/>
      <c r="Y7" s="81"/>
      <c r="Z7" s="82"/>
      <c r="AA7" s="82"/>
      <c r="AB7" s="82"/>
      <c r="AC7" s="83"/>
      <c r="AD7" s="78"/>
    </row>
    <row r="8">
      <c r="A8" s="205" t="s">
        <v>43</v>
      </c>
      <c r="B8" s="210">
        <v>45295.0</v>
      </c>
      <c r="C8" s="10">
        <v>0.375</v>
      </c>
      <c r="D8" s="84">
        <v>0.5</v>
      </c>
      <c r="E8" s="206">
        <v>32.4</v>
      </c>
      <c r="F8" s="207">
        <v>22.73</v>
      </c>
      <c r="G8" s="207">
        <v>29.2</v>
      </c>
      <c r="H8" s="207">
        <v>27.4</v>
      </c>
      <c r="I8" s="207">
        <v>1.4</v>
      </c>
      <c r="J8" s="207" t="s">
        <v>81</v>
      </c>
      <c r="K8" s="207">
        <v>26.5</v>
      </c>
      <c r="L8" s="207">
        <v>53.25</v>
      </c>
      <c r="M8" s="86"/>
      <c r="N8" s="207">
        <v>100.0</v>
      </c>
      <c r="O8" s="207">
        <v>70.28</v>
      </c>
      <c r="P8" s="87"/>
      <c r="Q8" s="133">
        <f>E10</f>
        <v>33</v>
      </c>
      <c r="R8" s="134">
        <f>F8</f>
        <v>22.73</v>
      </c>
      <c r="S8" s="22">
        <f>(Q8+R8)/2</f>
        <v>27.865</v>
      </c>
      <c r="T8" s="134">
        <f>IF(H8="","",6.1078*(10^(((7.5*H8)/(237.3+H8)))))</f>
        <v>36.49517019</v>
      </c>
      <c r="U8" s="103">
        <f>IF(T8="","",T8-(0.8*(G8-H8)))</f>
        <v>35.05517019</v>
      </c>
      <c r="V8" s="134">
        <f>IF(G8="","",6.1078*(10^(((7.5*G8)/(237.3+G8)))))</f>
        <v>40.51803823</v>
      </c>
      <c r="W8" s="134">
        <f>IF(V8="","",(U8/V8)*100)</f>
        <v>86.5174419</v>
      </c>
      <c r="X8" s="215">
        <v>0.0</v>
      </c>
      <c r="Y8" s="91"/>
      <c r="Z8" s="208"/>
      <c r="AA8" s="92"/>
      <c r="AB8" s="92"/>
      <c r="AC8" s="93"/>
      <c r="AD8" s="88"/>
    </row>
    <row r="9">
      <c r="A9" s="203" t="s">
        <v>43</v>
      </c>
      <c r="B9" s="225">
        <v>45295.0</v>
      </c>
      <c r="C9" s="3">
        <v>0.625</v>
      </c>
      <c r="D9" s="74">
        <v>0.75</v>
      </c>
      <c r="E9" s="75"/>
      <c r="F9" s="76"/>
      <c r="G9" s="76"/>
      <c r="H9" s="76"/>
      <c r="I9" s="76"/>
      <c r="J9" s="76"/>
      <c r="K9" s="76"/>
      <c r="L9" s="76"/>
      <c r="M9" s="76"/>
      <c r="N9" s="76"/>
      <c r="O9" s="76"/>
      <c r="P9" s="77"/>
      <c r="Q9" s="78"/>
      <c r="R9" s="79"/>
      <c r="S9" s="79"/>
      <c r="T9" s="134"/>
      <c r="U9" s="103"/>
      <c r="V9" s="134"/>
      <c r="W9" s="134"/>
      <c r="X9" s="135"/>
      <c r="Y9" s="81"/>
      <c r="Z9" s="82"/>
      <c r="AA9" s="82"/>
      <c r="AB9" s="82"/>
      <c r="AC9" s="83"/>
      <c r="AD9" s="78"/>
    </row>
    <row r="10">
      <c r="A10" s="205" t="s">
        <v>44</v>
      </c>
      <c r="B10" s="210">
        <v>45296.0</v>
      </c>
      <c r="C10" s="10">
        <v>0.375</v>
      </c>
      <c r="D10" s="84">
        <v>0.5</v>
      </c>
      <c r="E10" s="206">
        <v>33.0</v>
      </c>
      <c r="F10" s="207">
        <v>22.83</v>
      </c>
      <c r="G10" s="207">
        <v>29.0</v>
      </c>
      <c r="H10" s="207">
        <v>27.4</v>
      </c>
      <c r="I10" s="207">
        <v>1.0</v>
      </c>
      <c r="J10" s="207" t="s">
        <v>65</v>
      </c>
      <c r="K10" s="207">
        <v>27.8</v>
      </c>
      <c r="L10" s="207">
        <v>3.25</v>
      </c>
      <c r="M10" s="86"/>
      <c r="N10" s="207">
        <v>71.28</v>
      </c>
      <c r="O10" s="86"/>
      <c r="P10" s="87"/>
      <c r="Q10" s="133">
        <f>E12</f>
        <v>33.4</v>
      </c>
      <c r="R10" s="134">
        <f>F10</f>
        <v>22.83</v>
      </c>
      <c r="S10" s="22">
        <f>(Q10+R10)/2</f>
        <v>28.115</v>
      </c>
      <c r="T10" s="134">
        <f>IF(H10="","",6.1078*(10^(((7.5*H10)/(237.3+H10)))))</f>
        <v>36.49517019</v>
      </c>
      <c r="U10" s="103">
        <f>IF(T10="","",T10-(0.8*(G10-H10)))</f>
        <v>35.21517019</v>
      </c>
      <c r="V10" s="134">
        <f>IF(G10="","",6.1078*(10^(((7.5*G10)/(237.3+G10)))))</f>
        <v>40.05279577</v>
      </c>
      <c r="W10" s="134">
        <f>IF(V10="","",(U10/V10)*100)</f>
        <v>87.92187788</v>
      </c>
      <c r="X10" s="135">
        <f>O8+L10-N10</f>
        <v>2.25</v>
      </c>
      <c r="Y10" s="91"/>
      <c r="Z10" s="92"/>
      <c r="AA10" s="92"/>
      <c r="AB10" s="92"/>
      <c r="AC10" s="93"/>
      <c r="AD10" s="88"/>
    </row>
    <row r="11">
      <c r="A11" s="203" t="s">
        <v>44</v>
      </c>
      <c r="B11" s="204">
        <v>45296.0</v>
      </c>
      <c r="C11" s="3">
        <v>0.625</v>
      </c>
      <c r="D11" s="74">
        <v>0.75</v>
      </c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Q11" s="78"/>
      <c r="R11" s="79"/>
      <c r="S11" s="79"/>
      <c r="T11" s="134"/>
      <c r="U11" s="103"/>
      <c r="V11" s="134"/>
      <c r="W11" s="134"/>
      <c r="X11" s="80"/>
      <c r="Y11" s="81"/>
      <c r="Z11" s="82"/>
      <c r="AA11" s="82"/>
      <c r="AB11" s="82"/>
      <c r="AC11" s="83"/>
      <c r="AD11" s="78"/>
    </row>
    <row r="12">
      <c r="A12" s="205" t="s">
        <v>45</v>
      </c>
      <c r="B12" s="210">
        <v>45297.0</v>
      </c>
      <c r="C12" s="10">
        <v>0.375</v>
      </c>
      <c r="D12" s="84">
        <v>0.5</v>
      </c>
      <c r="E12" s="206">
        <v>33.4</v>
      </c>
      <c r="F12" s="207">
        <v>21.75</v>
      </c>
      <c r="G12" s="207">
        <v>28.6</v>
      </c>
      <c r="H12" s="207">
        <v>27.4</v>
      </c>
      <c r="I12" s="207">
        <v>0.3</v>
      </c>
      <c r="J12" s="207" t="s">
        <v>79</v>
      </c>
      <c r="K12" s="207">
        <v>28.0</v>
      </c>
      <c r="L12" s="207">
        <v>9.0</v>
      </c>
      <c r="M12" s="86"/>
      <c r="N12" s="207">
        <v>75.68</v>
      </c>
      <c r="O12" s="86"/>
      <c r="P12" s="87"/>
      <c r="Q12" s="133">
        <f>E14</f>
        <v>32.6</v>
      </c>
      <c r="R12" s="134">
        <f>F12</f>
        <v>21.75</v>
      </c>
      <c r="S12" s="22">
        <f>(Q12+R12)/2</f>
        <v>27.175</v>
      </c>
      <c r="T12" s="134">
        <f>IF(H12="","",6.1078*(10^(((7.5*H12)/(237.3+H12)))))</f>
        <v>36.49517019</v>
      </c>
      <c r="U12" s="103">
        <f>IF(T12="","",T12-(0.8*(G12-H12)))</f>
        <v>35.53517019</v>
      </c>
      <c r="V12" s="134">
        <f>IF(G12="","",6.1078*(10^(((7.5*G12)/(237.3+G12)))))</f>
        <v>39.13623594</v>
      </c>
      <c r="W12" s="134">
        <f>IF(V12="","",(U12/V12)*100)</f>
        <v>90.79864052</v>
      </c>
      <c r="X12" s="135">
        <f>N10+L12-N12</f>
        <v>4.6</v>
      </c>
      <c r="Y12" s="91"/>
      <c r="Z12" s="208">
        <v>1.0</v>
      </c>
      <c r="AA12" s="208">
        <v>1.0</v>
      </c>
      <c r="AB12" s="208">
        <v>1.0</v>
      </c>
      <c r="AC12" s="209">
        <v>1.0</v>
      </c>
      <c r="AD12" s="232" t="s">
        <v>337</v>
      </c>
    </row>
    <row r="13">
      <c r="A13" s="203" t="s">
        <v>45</v>
      </c>
      <c r="B13" s="204">
        <v>45297.0</v>
      </c>
      <c r="C13" s="3">
        <v>0.625</v>
      </c>
      <c r="D13" s="74">
        <v>0.75</v>
      </c>
      <c r="E13" s="75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7"/>
      <c r="Q13" s="78"/>
      <c r="R13" s="79"/>
      <c r="S13" s="79"/>
      <c r="T13" s="134"/>
      <c r="U13" s="103"/>
      <c r="V13" s="134"/>
      <c r="W13" s="134"/>
      <c r="X13" s="80"/>
      <c r="Y13" s="81"/>
      <c r="Z13" s="82"/>
      <c r="AA13" s="82"/>
      <c r="AB13" s="82"/>
      <c r="AC13" s="83"/>
      <c r="AD13" s="78"/>
    </row>
    <row r="14">
      <c r="A14" s="205" t="s">
        <v>46</v>
      </c>
      <c r="B14" s="210">
        <v>45298.0</v>
      </c>
      <c r="C14" s="10">
        <v>0.375</v>
      </c>
      <c r="D14" s="84">
        <v>0.5</v>
      </c>
      <c r="E14" s="206">
        <v>32.6</v>
      </c>
      <c r="F14" s="207">
        <v>23.01</v>
      </c>
      <c r="G14" s="207">
        <v>27.8</v>
      </c>
      <c r="H14" s="207">
        <v>25.6</v>
      </c>
      <c r="I14" s="207">
        <v>0.5</v>
      </c>
      <c r="J14" s="207" t="s">
        <v>74</v>
      </c>
      <c r="K14" s="207">
        <v>27.8</v>
      </c>
      <c r="L14" s="207">
        <v>116.5</v>
      </c>
      <c r="M14" s="86"/>
      <c r="N14" s="207">
        <v>100.0</v>
      </c>
      <c r="O14" s="207">
        <v>75.24</v>
      </c>
      <c r="P14" s="87"/>
      <c r="Q14" s="133">
        <f>E16</f>
        <v>32.4</v>
      </c>
      <c r="R14" s="134">
        <f>F14</f>
        <v>23.01</v>
      </c>
      <c r="S14" s="22">
        <f>(Q14+R14)/2</f>
        <v>27.705</v>
      </c>
      <c r="T14" s="134">
        <f>IF(H14="","",6.1078*(10^(((7.5*H14)/(237.3+H14)))))</f>
        <v>32.82468122</v>
      </c>
      <c r="U14" s="103">
        <f>IF(T14="","",T14-(0.8*(G14-H14)))</f>
        <v>31.06468122</v>
      </c>
      <c r="V14" s="134">
        <f>IF(G14="","",6.1078*(10^(((7.5*G14)/(237.3+G14)))))</f>
        <v>37.3577292</v>
      </c>
      <c r="W14" s="134">
        <f>IF(V14="","",(U14/V14)*100)</f>
        <v>83.15462926</v>
      </c>
      <c r="X14" s="135">
        <f>N12+L14-N14</f>
        <v>92.18</v>
      </c>
      <c r="Y14" s="91"/>
      <c r="Z14" s="208">
        <v>1.0</v>
      </c>
      <c r="AA14" s="208">
        <v>1.0</v>
      </c>
      <c r="AB14" s="208">
        <v>2.0</v>
      </c>
      <c r="AC14" s="209">
        <v>2.0</v>
      </c>
      <c r="AD14" s="232" t="s">
        <v>436</v>
      </c>
    </row>
    <row r="15">
      <c r="A15" s="203" t="s">
        <v>46</v>
      </c>
      <c r="B15" s="204">
        <v>45298.0</v>
      </c>
      <c r="C15" s="3">
        <v>0.625</v>
      </c>
      <c r="D15" s="74">
        <v>0.75</v>
      </c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7"/>
      <c r="Q15" s="78"/>
      <c r="R15" s="79"/>
      <c r="S15" s="79"/>
      <c r="T15" s="79"/>
      <c r="U15" s="103"/>
      <c r="V15" s="79"/>
      <c r="W15" s="79"/>
      <c r="X15" s="80"/>
      <c r="Y15" s="81"/>
      <c r="Z15" s="82"/>
      <c r="AA15" s="82"/>
      <c r="AB15" s="82"/>
      <c r="AC15" s="83"/>
      <c r="AD15" s="78"/>
    </row>
    <row r="16">
      <c r="A16" s="205" t="s">
        <v>25</v>
      </c>
      <c r="B16" s="210">
        <v>45299.0</v>
      </c>
      <c r="C16" s="10">
        <v>0.375</v>
      </c>
      <c r="D16" s="84">
        <v>0.5</v>
      </c>
      <c r="E16" s="206">
        <v>32.4</v>
      </c>
      <c r="F16" s="207">
        <v>22.73</v>
      </c>
      <c r="G16" s="207">
        <v>29.6</v>
      </c>
      <c r="H16" s="207">
        <v>27.2</v>
      </c>
      <c r="I16" s="207">
        <v>1.2</v>
      </c>
      <c r="J16" s="207" t="s">
        <v>81</v>
      </c>
      <c r="K16" s="207">
        <v>27.1</v>
      </c>
      <c r="L16" s="207">
        <v>0.0</v>
      </c>
      <c r="M16" s="86"/>
      <c r="N16" s="207">
        <v>73.88</v>
      </c>
      <c r="O16" s="86"/>
      <c r="P16" s="87"/>
      <c r="Q16" s="133">
        <f>E18</f>
        <v>33.4</v>
      </c>
      <c r="R16" s="134">
        <f>F16</f>
        <v>22.73</v>
      </c>
      <c r="S16" s="22">
        <f>(Q16+R16)/2</f>
        <v>28.065</v>
      </c>
      <c r="T16" s="134">
        <f t="shared" ref="T16:T26" si="1">IF(H16="","",6.1078*(10^(((7.5*H16)/(237.3+H16)))))</f>
        <v>36.07043238</v>
      </c>
      <c r="U16" s="103">
        <f t="shared" ref="U16:U26" si="2">IF(T16="","",T16-(0.8*(G16-H16)))</f>
        <v>34.15043238</v>
      </c>
      <c r="V16" s="134">
        <f t="shared" ref="V16:V26" si="3">IF(G16="","",6.1078*(10^(((7.5*G16)/(237.3+G16)))))</f>
        <v>41.46264535</v>
      </c>
      <c r="W16" s="134">
        <f t="shared" ref="W16:W26" si="4">IF(V16="","",(U16/V16)*100)</f>
        <v>82.36433564</v>
      </c>
      <c r="X16" s="135">
        <f>O14+L16-N16</f>
        <v>1.36</v>
      </c>
      <c r="Y16" s="91"/>
      <c r="Z16" s="208">
        <v>1.0</v>
      </c>
      <c r="AA16" s="208">
        <v>1.0</v>
      </c>
      <c r="AB16" s="208">
        <v>2.0</v>
      </c>
      <c r="AC16" s="209">
        <v>2.0</v>
      </c>
      <c r="AD16" s="232" t="s">
        <v>438</v>
      </c>
    </row>
    <row r="17">
      <c r="A17" s="203" t="s">
        <v>25</v>
      </c>
      <c r="B17" s="204">
        <v>45299.0</v>
      </c>
      <c r="C17" s="3">
        <v>0.625</v>
      </c>
      <c r="D17" s="74">
        <v>0.75</v>
      </c>
      <c r="E17" s="234">
        <v>33.6</v>
      </c>
      <c r="F17" s="76"/>
      <c r="G17" s="235">
        <v>29.8</v>
      </c>
      <c r="H17" s="235">
        <v>28.2</v>
      </c>
      <c r="I17" s="235">
        <v>0.1</v>
      </c>
      <c r="J17" s="235" t="s">
        <v>81</v>
      </c>
      <c r="K17" s="235">
        <v>22.5</v>
      </c>
      <c r="L17" s="76"/>
      <c r="M17" s="76"/>
      <c r="N17" s="76"/>
      <c r="O17" s="76"/>
      <c r="P17" s="77"/>
      <c r="Q17" s="78"/>
      <c r="R17" s="79"/>
      <c r="S17" s="79"/>
      <c r="T17" s="134">
        <f t="shared" si="1"/>
        <v>38.23798312</v>
      </c>
      <c r="U17" s="103">
        <f t="shared" si="2"/>
        <v>36.95798312</v>
      </c>
      <c r="V17" s="134">
        <f t="shared" si="3"/>
        <v>41.94208964</v>
      </c>
      <c r="W17" s="134">
        <f t="shared" si="4"/>
        <v>88.1166948</v>
      </c>
      <c r="X17" s="80"/>
      <c r="Y17" s="81"/>
      <c r="Z17" s="236">
        <v>2.0</v>
      </c>
      <c r="AA17" s="236">
        <v>1.0</v>
      </c>
      <c r="AB17" s="236">
        <v>1.0</v>
      </c>
      <c r="AC17" s="238">
        <v>2.0</v>
      </c>
      <c r="AD17" s="239" t="s">
        <v>321</v>
      </c>
    </row>
    <row r="18">
      <c r="A18" s="205" t="s">
        <v>39</v>
      </c>
      <c r="B18" s="210">
        <v>45300.0</v>
      </c>
      <c r="C18" s="10">
        <v>0.375</v>
      </c>
      <c r="D18" s="84">
        <v>0.5</v>
      </c>
      <c r="E18" s="206">
        <v>33.4</v>
      </c>
      <c r="F18" s="207">
        <v>22.25</v>
      </c>
      <c r="G18" s="207">
        <v>28.6</v>
      </c>
      <c r="H18" s="207">
        <v>26.8</v>
      </c>
      <c r="I18" s="207">
        <v>2.6</v>
      </c>
      <c r="J18" s="207" t="s">
        <v>81</v>
      </c>
      <c r="K18" s="207">
        <v>26.6</v>
      </c>
      <c r="L18" s="207">
        <v>5.75</v>
      </c>
      <c r="M18" s="86"/>
      <c r="N18" s="207">
        <v>73.64</v>
      </c>
      <c r="O18" s="86"/>
      <c r="P18" s="87"/>
      <c r="Q18" s="133">
        <f>E20</f>
        <v>33.4</v>
      </c>
      <c r="R18" s="134">
        <f>F18</f>
        <v>22.25</v>
      </c>
      <c r="S18" s="22">
        <f>(Q18+R18)/2</f>
        <v>27.825</v>
      </c>
      <c r="T18" s="134">
        <f t="shared" si="1"/>
        <v>35.23385461</v>
      </c>
      <c r="U18" s="103">
        <f t="shared" si="2"/>
        <v>33.79385461</v>
      </c>
      <c r="V18" s="134">
        <f t="shared" si="3"/>
        <v>39.13623594</v>
      </c>
      <c r="W18" s="134">
        <f t="shared" si="4"/>
        <v>86.34927145</v>
      </c>
      <c r="X18" s="135">
        <f>N16+L18-N18</f>
        <v>5.99</v>
      </c>
      <c r="Y18" s="91"/>
      <c r="Z18" s="208">
        <v>1.0</v>
      </c>
      <c r="AA18" s="208">
        <v>1.0</v>
      </c>
      <c r="AB18" s="208">
        <v>1.0</v>
      </c>
      <c r="AC18" s="209">
        <v>2.0</v>
      </c>
      <c r="AD18" s="232" t="s">
        <v>289</v>
      </c>
    </row>
    <row r="19">
      <c r="A19" s="203" t="s">
        <v>39</v>
      </c>
      <c r="B19" s="204">
        <v>45300.0</v>
      </c>
      <c r="C19" s="3">
        <v>0.625</v>
      </c>
      <c r="D19" s="74">
        <v>0.75</v>
      </c>
      <c r="E19" s="234">
        <v>33.4</v>
      </c>
      <c r="F19" s="76"/>
      <c r="G19" s="235">
        <v>28.2</v>
      </c>
      <c r="H19" s="235">
        <v>26.8</v>
      </c>
      <c r="I19" s="235">
        <v>0.1</v>
      </c>
      <c r="J19" s="207" t="s">
        <v>74</v>
      </c>
      <c r="K19" s="235">
        <v>24.1</v>
      </c>
      <c r="L19" s="76"/>
      <c r="M19" s="76"/>
      <c r="N19" s="76"/>
      <c r="O19" s="76"/>
      <c r="P19" s="77"/>
      <c r="Q19" s="78"/>
      <c r="R19" s="79"/>
      <c r="S19" s="79"/>
      <c r="T19" s="134">
        <f t="shared" si="1"/>
        <v>35.23385461</v>
      </c>
      <c r="U19" s="103">
        <f t="shared" si="2"/>
        <v>34.11385461</v>
      </c>
      <c r="V19" s="134">
        <f t="shared" si="3"/>
        <v>38.23798312</v>
      </c>
      <c r="W19" s="134">
        <f t="shared" si="4"/>
        <v>89.21457625</v>
      </c>
      <c r="X19" s="80"/>
      <c r="Y19" s="81"/>
      <c r="Z19" s="236">
        <v>1.0</v>
      </c>
      <c r="AA19" s="236">
        <v>1.0</v>
      </c>
      <c r="AB19" s="236">
        <v>3.0</v>
      </c>
      <c r="AC19" s="238">
        <v>2.0</v>
      </c>
      <c r="AD19" s="239" t="s">
        <v>316</v>
      </c>
    </row>
    <row r="20">
      <c r="A20" s="205" t="s">
        <v>42</v>
      </c>
      <c r="B20" s="210">
        <v>45301.0</v>
      </c>
      <c r="C20" s="10">
        <v>0.375</v>
      </c>
      <c r="D20" s="84">
        <v>0.5</v>
      </c>
      <c r="E20" s="206">
        <v>33.4</v>
      </c>
      <c r="F20" s="207">
        <v>22.44</v>
      </c>
      <c r="G20" s="207">
        <v>29.6</v>
      </c>
      <c r="H20" s="207">
        <v>27.0</v>
      </c>
      <c r="I20" s="207">
        <v>2.4</v>
      </c>
      <c r="J20" s="207" t="s">
        <v>81</v>
      </c>
      <c r="K20" s="207">
        <v>25.8</v>
      </c>
      <c r="L20" s="207">
        <v>8.25</v>
      </c>
      <c r="M20" s="86"/>
      <c r="N20" s="207">
        <v>76.1</v>
      </c>
      <c r="O20" s="86"/>
      <c r="P20" s="87"/>
      <c r="Q20" s="133">
        <f>E22</f>
        <v>33.2</v>
      </c>
      <c r="R20" s="134">
        <f>F20</f>
        <v>22.44</v>
      </c>
      <c r="S20" s="22">
        <f>(Q20+R20)/2</f>
        <v>27.82</v>
      </c>
      <c r="T20" s="134">
        <f t="shared" si="1"/>
        <v>35.65000614</v>
      </c>
      <c r="U20" s="103">
        <f t="shared" si="2"/>
        <v>33.57000614</v>
      </c>
      <c r="V20" s="134">
        <f t="shared" si="3"/>
        <v>41.46264535</v>
      </c>
      <c r="W20" s="134">
        <f t="shared" si="4"/>
        <v>80.96445815</v>
      </c>
      <c r="X20" s="135">
        <f>N18+L20-N20</f>
        <v>5.79</v>
      </c>
      <c r="Y20" s="91"/>
      <c r="Z20" s="208">
        <v>1.0</v>
      </c>
      <c r="AA20" s="208">
        <v>1.0</v>
      </c>
      <c r="AB20" s="208">
        <v>1.0</v>
      </c>
      <c r="AC20" s="209">
        <v>2.0</v>
      </c>
      <c r="AD20" s="232" t="s">
        <v>289</v>
      </c>
    </row>
    <row r="21" ht="15.75" customHeight="1">
      <c r="A21" s="203" t="s">
        <v>42</v>
      </c>
      <c r="B21" s="204">
        <v>45301.0</v>
      </c>
      <c r="C21" s="3">
        <v>0.625</v>
      </c>
      <c r="D21" s="74">
        <v>0.75</v>
      </c>
      <c r="E21" s="234">
        <v>33.2</v>
      </c>
      <c r="F21" s="76"/>
      <c r="G21" s="235">
        <v>29.6</v>
      </c>
      <c r="H21" s="235">
        <v>29.4</v>
      </c>
      <c r="I21" s="235">
        <v>0.4</v>
      </c>
      <c r="J21" s="235" t="s">
        <v>74</v>
      </c>
      <c r="K21" s="235">
        <v>28.0</v>
      </c>
      <c r="L21" s="76"/>
      <c r="M21" s="76"/>
      <c r="N21" s="76"/>
      <c r="O21" s="76"/>
      <c r="P21" s="77"/>
      <c r="Q21" s="78"/>
      <c r="R21" s="79"/>
      <c r="S21" s="79"/>
      <c r="T21" s="134">
        <f t="shared" si="1"/>
        <v>40.98797486</v>
      </c>
      <c r="U21" s="103">
        <f t="shared" si="2"/>
        <v>40.82797486</v>
      </c>
      <c r="V21" s="134">
        <f t="shared" si="3"/>
        <v>41.46264535</v>
      </c>
      <c r="W21" s="134">
        <f t="shared" si="4"/>
        <v>98.46929572</v>
      </c>
      <c r="X21" s="80"/>
      <c r="Y21" s="81"/>
      <c r="Z21" s="236">
        <v>1.0</v>
      </c>
      <c r="AA21" s="236">
        <v>1.0</v>
      </c>
      <c r="AB21" s="236">
        <v>1.0</v>
      </c>
      <c r="AC21" s="238">
        <v>2.0</v>
      </c>
      <c r="AD21" s="239" t="s">
        <v>441</v>
      </c>
    </row>
    <row r="22" ht="15.75" customHeight="1">
      <c r="A22" s="205" t="s">
        <v>43</v>
      </c>
      <c r="B22" s="210">
        <v>45302.0</v>
      </c>
      <c r="C22" s="10">
        <v>0.375</v>
      </c>
      <c r="D22" s="84">
        <v>0.5</v>
      </c>
      <c r="E22" s="206">
        <v>33.2</v>
      </c>
      <c r="F22" s="207">
        <v>22.64</v>
      </c>
      <c r="G22" s="207">
        <v>28.4</v>
      </c>
      <c r="H22" s="207">
        <v>26.8</v>
      </c>
      <c r="I22" s="207">
        <v>1.1</v>
      </c>
      <c r="J22" s="207" t="s">
        <v>61</v>
      </c>
      <c r="K22" s="207">
        <v>27.4</v>
      </c>
      <c r="L22" s="207">
        <v>14.0</v>
      </c>
      <c r="M22" s="86"/>
      <c r="N22" s="207">
        <v>85.14</v>
      </c>
      <c r="O22" s="207">
        <v>70.0</v>
      </c>
      <c r="P22" s="87"/>
      <c r="Q22" s="133">
        <f>E24</f>
        <v>33.4</v>
      </c>
      <c r="R22" s="134">
        <f>F22</f>
        <v>22.64</v>
      </c>
      <c r="S22" s="22">
        <f>(Q22+R22)/2</f>
        <v>28.02</v>
      </c>
      <c r="T22" s="134">
        <f t="shared" si="1"/>
        <v>35.23385461</v>
      </c>
      <c r="U22" s="103">
        <f t="shared" si="2"/>
        <v>33.95385461</v>
      </c>
      <c r="V22" s="134">
        <f t="shared" si="3"/>
        <v>38.68484051</v>
      </c>
      <c r="W22" s="134">
        <f t="shared" si="4"/>
        <v>87.77043969</v>
      </c>
      <c r="X22" s="135">
        <f>N20+L22-N22</f>
        <v>4.96</v>
      </c>
      <c r="Y22" s="91"/>
      <c r="Z22" s="208">
        <v>1.0</v>
      </c>
      <c r="AA22" s="208">
        <v>1.0</v>
      </c>
      <c r="AB22" s="208">
        <v>3.0</v>
      </c>
      <c r="AC22" s="209">
        <v>2.0</v>
      </c>
      <c r="AD22" s="232" t="s">
        <v>289</v>
      </c>
    </row>
    <row r="23" ht="15.75" customHeight="1">
      <c r="A23" s="203" t="s">
        <v>43</v>
      </c>
      <c r="B23" s="204">
        <v>45302.0</v>
      </c>
      <c r="C23" s="3">
        <v>0.625</v>
      </c>
      <c r="D23" s="74">
        <v>0.75</v>
      </c>
      <c r="E23" s="234">
        <v>33.6</v>
      </c>
      <c r="F23" s="76"/>
      <c r="G23" s="235">
        <v>32.4</v>
      </c>
      <c r="H23" s="235">
        <v>29.8</v>
      </c>
      <c r="I23" s="235">
        <v>0.9</v>
      </c>
      <c r="J23" s="235" t="s">
        <v>81</v>
      </c>
      <c r="K23" s="235">
        <v>27.9</v>
      </c>
      <c r="L23" s="76"/>
      <c r="M23" s="76"/>
      <c r="N23" s="76"/>
      <c r="O23" s="76"/>
      <c r="P23" s="77"/>
      <c r="Q23" s="78"/>
      <c r="R23" s="79"/>
      <c r="S23" s="79"/>
      <c r="T23" s="134">
        <f t="shared" si="1"/>
        <v>41.94208964</v>
      </c>
      <c r="U23" s="103">
        <f t="shared" si="2"/>
        <v>39.86208964</v>
      </c>
      <c r="V23" s="134">
        <f t="shared" si="3"/>
        <v>48.62794535</v>
      </c>
      <c r="W23" s="134">
        <f t="shared" si="4"/>
        <v>81.97362514</v>
      </c>
      <c r="X23" s="80"/>
      <c r="Y23" s="81"/>
      <c r="Z23" s="236">
        <v>1.0</v>
      </c>
      <c r="AA23" s="236">
        <v>1.0</v>
      </c>
      <c r="AB23" s="236">
        <v>1.0</v>
      </c>
      <c r="AC23" s="238">
        <v>2.0</v>
      </c>
      <c r="AD23" s="239" t="s">
        <v>441</v>
      </c>
    </row>
    <row r="24" ht="15.75" customHeight="1">
      <c r="A24" s="205" t="s">
        <v>44</v>
      </c>
      <c r="B24" s="210">
        <v>44938.0</v>
      </c>
      <c r="C24" s="10">
        <v>0.375</v>
      </c>
      <c r="D24" s="84">
        <v>0.5</v>
      </c>
      <c r="E24" s="206">
        <v>33.4</v>
      </c>
      <c r="F24" s="207">
        <v>21.57</v>
      </c>
      <c r="G24" s="207">
        <v>23.4</v>
      </c>
      <c r="H24" s="207">
        <v>22.8</v>
      </c>
      <c r="I24" s="207">
        <v>0.7</v>
      </c>
      <c r="J24" s="207" t="s">
        <v>81</v>
      </c>
      <c r="K24" s="207">
        <v>26.1</v>
      </c>
      <c r="L24" s="207">
        <v>11.1</v>
      </c>
      <c r="M24" s="86"/>
      <c r="N24" s="207">
        <v>78.36</v>
      </c>
      <c r="O24" s="86"/>
      <c r="P24" s="87"/>
      <c r="Q24" s="133">
        <f>E26</f>
        <v>30.2</v>
      </c>
      <c r="R24" s="134">
        <f>F24</f>
        <v>21.57</v>
      </c>
      <c r="S24" s="22">
        <f>(Q24+R24)/2</f>
        <v>25.885</v>
      </c>
      <c r="T24" s="134">
        <f t="shared" si="1"/>
        <v>27.75391501</v>
      </c>
      <c r="U24" s="103">
        <f t="shared" si="2"/>
        <v>27.27391501</v>
      </c>
      <c r="V24" s="134">
        <f t="shared" si="3"/>
        <v>28.77878002</v>
      </c>
      <c r="W24" s="134">
        <f t="shared" si="4"/>
        <v>94.77092145</v>
      </c>
      <c r="X24" s="135">
        <f>O22+L24-N24</f>
        <v>2.74</v>
      </c>
      <c r="Y24" s="91"/>
      <c r="Z24" s="208">
        <v>2.0</v>
      </c>
      <c r="AA24" s="208">
        <v>2.0</v>
      </c>
      <c r="AB24" s="208">
        <v>1.0</v>
      </c>
      <c r="AC24" s="209">
        <v>3.0</v>
      </c>
      <c r="AD24" s="232" t="s">
        <v>337</v>
      </c>
    </row>
    <row r="25" ht="15.75" customHeight="1">
      <c r="A25" s="203" t="s">
        <v>44</v>
      </c>
      <c r="B25" s="204">
        <v>44938.0</v>
      </c>
      <c r="C25" s="3">
        <v>0.625</v>
      </c>
      <c r="D25" s="74">
        <v>0.75</v>
      </c>
      <c r="E25" s="234">
        <v>31.0</v>
      </c>
      <c r="F25" s="76"/>
      <c r="G25" s="235">
        <v>26.4</v>
      </c>
      <c r="H25" s="235">
        <v>25.2</v>
      </c>
      <c r="I25" s="235">
        <v>0.8</v>
      </c>
      <c r="J25" s="235" t="s">
        <v>81</v>
      </c>
      <c r="K25" s="235">
        <v>27.0</v>
      </c>
      <c r="L25" s="76"/>
      <c r="M25" s="76"/>
      <c r="N25" s="76"/>
      <c r="O25" s="76"/>
      <c r="P25" s="77"/>
      <c r="Q25" s="78"/>
      <c r="R25" s="79"/>
      <c r="S25" s="79"/>
      <c r="T25" s="134">
        <f t="shared" si="1"/>
        <v>32.05419006</v>
      </c>
      <c r="U25" s="103">
        <f t="shared" si="2"/>
        <v>31.09419006</v>
      </c>
      <c r="V25" s="134">
        <f t="shared" si="3"/>
        <v>34.41422945</v>
      </c>
      <c r="W25" s="134">
        <f t="shared" si="4"/>
        <v>90.35271326</v>
      </c>
      <c r="X25" s="80"/>
      <c r="Y25" s="81"/>
      <c r="Z25" s="236">
        <v>1.0</v>
      </c>
      <c r="AA25" s="236">
        <v>2.0</v>
      </c>
      <c r="AB25" s="236">
        <v>1.0</v>
      </c>
      <c r="AC25" s="238">
        <v>3.0</v>
      </c>
      <c r="AD25" s="239" t="s">
        <v>433</v>
      </c>
    </row>
    <row r="26" ht="15.75" customHeight="1">
      <c r="A26" s="205" t="s">
        <v>45</v>
      </c>
      <c r="B26" s="210">
        <v>44939.0</v>
      </c>
      <c r="C26" s="10">
        <v>0.375</v>
      </c>
      <c r="D26" s="84">
        <v>0.5</v>
      </c>
      <c r="E26" s="206">
        <v>30.2</v>
      </c>
      <c r="F26" s="207">
        <v>22.83</v>
      </c>
      <c r="G26" s="207">
        <v>26.8</v>
      </c>
      <c r="H26" s="207">
        <v>25.6</v>
      </c>
      <c r="I26" s="207">
        <v>0.8</v>
      </c>
      <c r="J26" s="207" t="s">
        <v>81</v>
      </c>
      <c r="K26" s="207">
        <v>25.8</v>
      </c>
      <c r="L26" s="207">
        <v>23.0</v>
      </c>
      <c r="M26" s="86"/>
      <c r="N26" s="207">
        <v>96.18</v>
      </c>
      <c r="O26" s="86"/>
      <c r="P26" s="87"/>
      <c r="Q26" s="133">
        <f>E28</f>
        <v>30</v>
      </c>
      <c r="R26" s="134">
        <f>F26</f>
        <v>22.83</v>
      </c>
      <c r="S26" s="22">
        <f>(Q26+R26)/2</f>
        <v>26.415</v>
      </c>
      <c r="T26" s="134">
        <f t="shared" si="1"/>
        <v>32.82468122</v>
      </c>
      <c r="U26" s="103">
        <f t="shared" si="2"/>
        <v>31.86468122</v>
      </c>
      <c r="V26" s="134">
        <f t="shared" si="3"/>
        <v>35.23385461</v>
      </c>
      <c r="W26" s="134">
        <f t="shared" si="4"/>
        <v>90.43768152</v>
      </c>
      <c r="X26" s="135">
        <f>N24+L26-N26</f>
        <v>5.18</v>
      </c>
      <c r="Y26" s="134"/>
      <c r="Z26" s="236">
        <v>1.0</v>
      </c>
      <c r="AA26" s="208">
        <v>1.0</v>
      </c>
      <c r="AB26" s="208">
        <v>2.0</v>
      </c>
      <c r="AC26" s="209">
        <v>2.0</v>
      </c>
      <c r="AD26" s="232" t="s">
        <v>433</v>
      </c>
    </row>
    <row r="27" ht="15.75" customHeight="1">
      <c r="A27" s="203" t="s">
        <v>45</v>
      </c>
      <c r="B27" s="204">
        <v>44939.0</v>
      </c>
      <c r="C27" s="3">
        <v>0.625</v>
      </c>
      <c r="D27" s="74">
        <v>0.75</v>
      </c>
      <c r="E27" s="75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7"/>
      <c r="Q27" s="78"/>
      <c r="R27" s="79"/>
      <c r="S27" s="79"/>
      <c r="T27" s="134"/>
      <c r="U27" s="103"/>
      <c r="V27" s="134"/>
      <c r="W27" s="134"/>
      <c r="X27" s="80"/>
      <c r="Y27" s="81"/>
      <c r="Z27" s="82"/>
      <c r="AA27" s="82"/>
      <c r="AB27" s="82"/>
      <c r="AC27" s="83"/>
      <c r="AD27" s="78"/>
    </row>
    <row r="28" ht="15.75" customHeight="1">
      <c r="A28" s="205" t="s">
        <v>46</v>
      </c>
      <c r="B28" s="210">
        <v>44940.0</v>
      </c>
      <c r="C28" s="10">
        <v>0.375</v>
      </c>
      <c r="D28" s="84">
        <v>0.5</v>
      </c>
      <c r="E28" s="206">
        <v>30.0</v>
      </c>
      <c r="F28" s="207">
        <v>22.25</v>
      </c>
      <c r="G28" s="207">
        <v>27.2</v>
      </c>
      <c r="H28" s="207">
        <v>25.8</v>
      </c>
      <c r="I28" s="207">
        <v>0.4</v>
      </c>
      <c r="J28" s="207" t="s">
        <v>81</v>
      </c>
      <c r="K28" s="207">
        <v>27.4</v>
      </c>
      <c r="L28" s="207">
        <v>2.0</v>
      </c>
      <c r="M28" s="86"/>
      <c r="N28" s="207">
        <v>93.3</v>
      </c>
      <c r="O28" s="86"/>
      <c r="P28" s="87"/>
      <c r="Q28" s="133">
        <f>E30</f>
        <v>33.4</v>
      </c>
      <c r="R28" s="134">
        <f>F28</f>
        <v>22.25</v>
      </c>
      <c r="S28" s="22">
        <f>(Q28+R28)/2</f>
        <v>27.825</v>
      </c>
      <c r="T28" s="134">
        <f>IF(H28="","",6.1078*(10^(((7.5*H28)/(237.3+H28)))))</f>
        <v>33.21594473</v>
      </c>
      <c r="U28" s="103">
        <f>IF(T28="","",T28-(0.8*(G28-H28)))</f>
        <v>32.09594473</v>
      </c>
      <c r="V28" s="134">
        <f>IF(G28="","",6.1078*(10^(((7.5*G28)/(237.3+G28)))))</f>
        <v>36.07043238</v>
      </c>
      <c r="W28" s="134">
        <f>IF(V28="","",(U28/V28)*100)</f>
        <v>88.9813141</v>
      </c>
      <c r="X28" s="135">
        <f>N26+L28-N28</f>
        <v>4.88</v>
      </c>
      <c r="Y28" s="91"/>
      <c r="Z28" s="208">
        <v>1.0</v>
      </c>
      <c r="AA28" s="208">
        <v>1.0</v>
      </c>
      <c r="AB28" s="208">
        <v>1.0</v>
      </c>
      <c r="AC28" s="209">
        <v>2.0</v>
      </c>
      <c r="AD28" s="232" t="s">
        <v>433</v>
      </c>
    </row>
    <row r="29" ht="15.75" customHeight="1">
      <c r="A29" s="203" t="s">
        <v>46</v>
      </c>
      <c r="B29" s="204">
        <v>44940.0</v>
      </c>
      <c r="C29" s="3">
        <v>0.625</v>
      </c>
      <c r="D29" s="74">
        <v>0.75</v>
      </c>
      <c r="E29" s="75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78"/>
      <c r="R29" s="79"/>
      <c r="S29" s="79"/>
      <c r="T29" s="79"/>
      <c r="U29" s="103"/>
      <c r="V29" s="79"/>
      <c r="W29" s="79"/>
      <c r="X29" s="80"/>
      <c r="Y29" s="81"/>
      <c r="Z29" s="82"/>
      <c r="AA29" s="82"/>
      <c r="AB29" s="82"/>
      <c r="AC29" s="83"/>
      <c r="AD29" s="78"/>
    </row>
    <row r="30" ht="15.75" customHeight="1">
      <c r="A30" s="205" t="s">
        <v>25</v>
      </c>
      <c r="B30" s="210">
        <v>44941.0</v>
      </c>
      <c r="C30" s="10">
        <v>0.375</v>
      </c>
      <c r="D30" s="84">
        <v>0.5</v>
      </c>
      <c r="E30" s="206">
        <v>33.4</v>
      </c>
      <c r="F30" s="86"/>
      <c r="G30" s="207">
        <v>27.8</v>
      </c>
      <c r="H30" s="207">
        <v>26.0</v>
      </c>
      <c r="I30" s="207">
        <v>1.2</v>
      </c>
      <c r="J30" s="207" t="s">
        <v>81</v>
      </c>
      <c r="K30" s="207">
        <v>25.7</v>
      </c>
      <c r="L30" s="207">
        <v>5.75</v>
      </c>
      <c r="M30" s="207"/>
      <c r="N30" s="207">
        <v>96.42</v>
      </c>
      <c r="O30" s="207">
        <v>65.42</v>
      </c>
      <c r="P30" s="86"/>
      <c r="Q30" s="133">
        <f>E32</f>
        <v>34.2</v>
      </c>
      <c r="R30" s="134" t="str">
        <f>F30</f>
        <v/>
      </c>
      <c r="S30" s="22">
        <f>(Q30+R30)/2</f>
        <v>17.1</v>
      </c>
      <c r="T30" s="134">
        <f t="shared" ref="T30:T40" si="5">IF(H30="","",6.1078*(10^(((7.5*H30)/(237.3+H30)))))</f>
        <v>33.61126698</v>
      </c>
      <c r="U30" s="103">
        <f t="shared" ref="U30:U40" si="6">IF(T30="","",T30-(0.8*(G30-H30)))</f>
        <v>32.17126698</v>
      </c>
      <c r="V30" s="134">
        <f t="shared" ref="V30:V40" si="7">IF(G30="","",6.1078*(10^(((7.5*G30)/(237.3+G30)))))</f>
        <v>37.3577292</v>
      </c>
      <c r="W30" s="134">
        <f t="shared" ref="W30:W40" si="8">IF(V30="","",(U30/V30)*100)</f>
        <v>86.11676264</v>
      </c>
      <c r="X30" s="135">
        <f>N28+L30-N30</f>
        <v>2.63</v>
      </c>
      <c r="Y30" s="91"/>
      <c r="Z30" s="208">
        <v>1.0</v>
      </c>
      <c r="AA30" s="208">
        <v>1.0</v>
      </c>
      <c r="AB30" s="208">
        <v>3.0</v>
      </c>
      <c r="AC30" s="209">
        <v>2.0</v>
      </c>
      <c r="AD30" s="232" t="s">
        <v>440</v>
      </c>
    </row>
    <row r="31" ht="15.75" customHeight="1">
      <c r="A31" s="203" t="s">
        <v>25</v>
      </c>
      <c r="B31" s="204">
        <v>44941.0</v>
      </c>
      <c r="C31" s="3">
        <v>0.625</v>
      </c>
      <c r="D31" s="74">
        <v>0.75</v>
      </c>
      <c r="E31" s="234">
        <v>33.4</v>
      </c>
      <c r="F31" s="76"/>
      <c r="G31" s="235">
        <v>33.2</v>
      </c>
      <c r="H31" s="235">
        <v>27.2</v>
      </c>
      <c r="I31" s="235">
        <v>0.1</v>
      </c>
      <c r="J31" s="235" t="s">
        <v>81</v>
      </c>
      <c r="K31" s="235">
        <v>25.3</v>
      </c>
      <c r="L31" s="76"/>
      <c r="M31" s="76"/>
      <c r="N31" s="76"/>
      <c r="O31" s="76"/>
      <c r="P31" s="77"/>
      <c r="Q31" s="78"/>
      <c r="R31" s="79"/>
      <c r="S31" s="79"/>
      <c r="T31" s="134">
        <f t="shared" si="5"/>
        <v>36.07043238</v>
      </c>
      <c r="U31" s="103">
        <f t="shared" si="6"/>
        <v>31.27043238</v>
      </c>
      <c r="V31" s="134">
        <f t="shared" si="7"/>
        <v>50.86304633</v>
      </c>
      <c r="W31" s="134">
        <f t="shared" si="8"/>
        <v>61.47966871</v>
      </c>
      <c r="X31" s="80"/>
      <c r="Y31" s="81"/>
      <c r="Z31" s="82"/>
      <c r="AA31" s="82"/>
      <c r="AB31" s="82"/>
      <c r="AC31" s="83"/>
      <c r="AD31" s="232" t="s">
        <v>443</v>
      </c>
    </row>
    <row r="32" ht="15.75" customHeight="1">
      <c r="A32" s="205" t="s">
        <v>39</v>
      </c>
      <c r="B32" s="210">
        <v>44942.0</v>
      </c>
      <c r="C32" s="10">
        <v>0.375</v>
      </c>
      <c r="D32" s="84">
        <v>0.5</v>
      </c>
      <c r="E32" s="206">
        <v>34.2</v>
      </c>
      <c r="F32" s="86"/>
      <c r="G32" s="207">
        <v>28.0</v>
      </c>
      <c r="H32" s="207">
        <v>26.0</v>
      </c>
      <c r="I32" s="207">
        <v>0.1</v>
      </c>
      <c r="J32" s="207" t="s">
        <v>78</v>
      </c>
      <c r="K32" s="207">
        <v>27.9</v>
      </c>
      <c r="L32" s="207">
        <v>16.25</v>
      </c>
      <c r="M32" s="86"/>
      <c r="N32" s="207">
        <v>73.92</v>
      </c>
      <c r="O32" s="86"/>
      <c r="P32" s="87"/>
      <c r="Q32" s="133">
        <f>E34</f>
        <v>33.4</v>
      </c>
      <c r="R32" s="134" t="str">
        <f>F32</f>
        <v/>
      </c>
      <c r="S32" s="22">
        <f>(Q32+R32)/2</f>
        <v>16.7</v>
      </c>
      <c r="T32" s="134">
        <f t="shared" si="5"/>
        <v>33.61126698</v>
      </c>
      <c r="U32" s="103">
        <f t="shared" si="6"/>
        <v>32.01126698</v>
      </c>
      <c r="V32" s="134">
        <f t="shared" si="7"/>
        <v>37.79562539</v>
      </c>
      <c r="W32" s="134">
        <f t="shared" si="8"/>
        <v>84.69569335</v>
      </c>
      <c r="X32" s="135">
        <f>O30+L32-N32</f>
        <v>7.75</v>
      </c>
      <c r="Y32" s="91"/>
      <c r="Z32" s="208">
        <v>1.0</v>
      </c>
      <c r="AA32" s="208">
        <v>1.0</v>
      </c>
      <c r="AB32" s="208">
        <v>1.0</v>
      </c>
      <c r="AC32" s="209">
        <v>2.0</v>
      </c>
      <c r="AD32" s="248" t="s">
        <v>289</v>
      </c>
    </row>
    <row r="33" ht="15.75" customHeight="1">
      <c r="A33" s="203" t="s">
        <v>39</v>
      </c>
      <c r="B33" s="204">
        <v>44942.0</v>
      </c>
      <c r="C33" s="3">
        <v>0.625</v>
      </c>
      <c r="D33" s="74">
        <v>0.75</v>
      </c>
      <c r="E33" s="234">
        <v>33.6</v>
      </c>
      <c r="F33" s="76"/>
      <c r="G33" s="235">
        <v>30.0</v>
      </c>
      <c r="H33" s="235">
        <v>27.8</v>
      </c>
      <c r="I33" s="235">
        <v>0.5</v>
      </c>
      <c r="J33" s="235" t="s">
        <v>74</v>
      </c>
      <c r="K33" s="235">
        <v>23.3</v>
      </c>
      <c r="L33" s="76"/>
      <c r="M33" s="76"/>
      <c r="N33" s="76"/>
      <c r="O33" s="76"/>
      <c r="P33" s="77"/>
      <c r="Q33" s="78"/>
      <c r="R33" s="79"/>
      <c r="S33" s="79"/>
      <c r="T33" s="134">
        <f t="shared" si="5"/>
        <v>37.3577292</v>
      </c>
      <c r="U33" s="103">
        <f t="shared" si="6"/>
        <v>35.5977292</v>
      </c>
      <c r="V33" s="134">
        <f t="shared" si="7"/>
        <v>42.42634795</v>
      </c>
      <c r="W33" s="134">
        <f t="shared" si="8"/>
        <v>83.9047689</v>
      </c>
      <c r="X33" s="80"/>
      <c r="Y33" s="81"/>
      <c r="Z33" s="236">
        <v>1.0</v>
      </c>
      <c r="AA33" s="236">
        <v>1.0</v>
      </c>
      <c r="AB33" s="236">
        <v>1.0</v>
      </c>
      <c r="AC33" s="238">
        <v>2.0</v>
      </c>
      <c r="AD33" s="239" t="s">
        <v>444</v>
      </c>
    </row>
    <row r="34" ht="15.75" customHeight="1">
      <c r="A34" s="205" t="s">
        <v>42</v>
      </c>
      <c r="B34" s="210">
        <v>44943.0</v>
      </c>
      <c r="C34" s="10">
        <v>0.375</v>
      </c>
      <c r="D34" s="84">
        <v>0.5</v>
      </c>
      <c r="E34" s="206">
        <v>33.4</v>
      </c>
      <c r="F34" s="86"/>
      <c r="G34" s="207">
        <v>29.2</v>
      </c>
      <c r="H34" s="207">
        <v>27.0</v>
      </c>
      <c r="I34" s="207">
        <v>1.4</v>
      </c>
      <c r="J34" s="207" t="s">
        <v>81</v>
      </c>
      <c r="K34" s="207">
        <v>25.2</v>
      </c>
      <c r="L34" s="207">
        <v>4.25</v>
      </c>
      <c r="M34" s="86"/>
      <c r="N34" s="207">
        <v>71.8</v>
      </c>
      <c r="O34" s="86"/>
      <c r="P34" s="87"/>
      <c r="Q34" s="133">
        <f>E36</f>
        <v>34.4</v>
      </c>
      <c r="R34" s="134" t="str">
        <f>F34</f>
        <v/>
      </c>
      <c r="S34" s="22">
        <f>(Q34+R34)/2</f>
        <v>17.2</v>
      </c>
      <c r="T34" s="134">
        <f t="shared" si="5"/>
        <v>35.65000614</v>
      </c>
      <c r="U34" s="103">
        <f t="shared" si="6"/>
        <v>33.89000614</v>
      </c>
      <c r="V34" s="134">
        <f t="shared" si="7"/>
        <v>40.51803823</v>
      </c>
      <c r="W34" s="134">
        <f t="shared" si="8"/>
        <v>83.64177443</v>
      </c>
      <c r="X34" s="135">
        <f>N32+L34-N34</f>
        <v>6.37</v>
      </c>
      <c r="Y34" s="91"/>
      <c r="Z34" s="208">
        <v>1.0</v>
      </c>
      <c r="AA34" s="208">
        <v>1.0</v>
      </c>
      <c r="AB34" s="208">
        <v>1.0</v>
      </c>
      <c r="AC34" s="209">
        <v>1.0</v>
      </c>
      <c r="AD34" s="232" t="s">
        <v>289</v>
      </c>
    </row>
    <row r="35" ht="15.75" customHeight="1">
      <c r="A35" s="203" t="s">
        <v>42</v>
      </c>
      <c r="B35" s="204">
        <v>44943.0</v>
      </c>
      <c r="C35" s="3">
        <v>0.625</v>
      </c>
      <c r="D35" s="74">
        <v>0.75</v>
      </c>
      <c r="E35" s="234">
        <v>34.2</v>
      </c>
      <c r="F35" s="76"/>
      <c r="G35" s="235">
        <v>33.0</v>
      </c>
      <c r="H35" s="235">
        <v>27.0</v>
      </c>
      <c r="I35" s="235">
        <v>1.6</v>
      </c>
      <c r="J35" s="235" t="s">
        <v>81</v>
      </c>
      <c r="K35" s="235">
        <v>26.8</v>
      </c>
      <c r="L35" s="76"/>
      <c r="M35" s="76"/>
      <c r="N35" s="76"/>
      <c r="O35" s="76"/>
      <c r="P35" s="77"/>
      <c r="Q35" s="78"/>
      <c r="R35" s="79"/>
      <c r="S35" s="79"/>
      <c r="T35" s="134">
        <f t="shared" si="5"/>
        <v>35.65000614</v>
      </c>
      <c r="U35" s="103">
        <f t="shared" si="6"/>
        <v>30.85000614</v>
      </c>
      <c r="V35" s="134">
        <f t="shared" si="7"/>
        <v>50.29607399</v>
      </c>
      <c r="W35" s="134">
        <f t="shared" si="8"/>
        <v>61.33680762</v>
      </c>
      <c r="X35" s="80"/>
      <c r="Y35" s="81"/>
      <c r="Z35" s="236">
        <v>1.0</v>
      </c>
      <c r="AA35" s="236">
        <v>1.0</v>
      </c>
      <c r="AB35" s="236">
        <v>2.0</v>
      </c>
      <c r="AC35" s="238">
        <v>2.0</v>
      </c>
      <c r="AD35" s="239" t="s">
        <v>426</v>
      </c>
    </row>
    <row r="36" ht="15.75" customHeight="1">
      <c r="A36" s="205" t="s">
        <v>43</v>
      </c>
      <c r="B36" s="210">
        <v>44944.0</v>
      </c>
      <c r="C36" s="10">
        <v>0.375</v>
      </c>
      <c r="D36" s="84">
        <v>0.5</v>
      </c>
      <c r="E36" s="206">
        <v>34.4</v>
      </c>
      <c r="F36" s="86"/>
      <c r="G36" s="207">
        <v>29.2</v>
      </c>
      <c r="H36" s="207">
        <v>26.4</v>
      </c>
      <c r="I36" s="207">
        <v>2.5</v>
      </c>
      <c r="J36" s="207" t="s">
        <v>81</v>
      </c>
      <c r="K36" s="207">
        <v>28.5</v>
      </c>
      <c r="L36" s="207">
        <v>0.0</v>
      </c>
      <c r="M36" s="86"/>
      <c r="N36" s="207">
        <v>66.46</v>
      </c>
      <c r="O36" s="86"/>
      <c r="P36" s="87"/>
      <c r="Q36" s="133">
        <f>E38</f>
        <v>34.2</v>
      </c>
      <c r="R36" s="134" t="str">
        <f>F36</f>
        <v/>
      </c>
      <c r="S36" s="22">
        <f>(Q36+R36)/2</f>
        <v>17.1</v>
      </c>
      <c r="T36" s="134">
        <f t="shared" si="5"/>
        <v>34.41422945</v>
      </c>
      <c r="U36" s="103">
        <f t="shared" si="6"/>
        <v>32.17422945</v>
      </c>
      <c r="V36" s="134">
        <f t="shared" si="7"/>
        <v>40.51803823</v>
      </c>
      <c r="W36" s="134">
        <f t="shared" si="8"/>
        <v>79.40717482</v>
      </c>
      <c r="X36" s="135">
        <f>N34+L36-N36</f>
        <v>5.34</v>
      </c>
      <c r="Y36" s="91"/>
      <c r="Z36" s="208">
        <v>1.0</v>
      </c>
      <c r="AA36" s="208">
        <v>1.0</v>
      </c>
      <c r="AB36" s="208">
        <v>1.0</v>
      </c>
      <c r="AC36" s="209">
        <v>2.0</v>
      </c>
      <c r="AD36" s="232" t="s">
        <v>289</v>
      </c>
    </row>
    <row r="37" ht="15.75" customHeight="1">
      <c r="A37" s="203" t="s">
        <v>43</v>
      </c>
      <c r="B37" s="204">
        <v>44944.0</v>
      </c>
      <c r="C37" s="3">
        <v>0.625</v>
      </c>
      <c r="D37" s="74">
        <v>0.75</v>
      </c>
      <c r="E37" s="234">
        <v>34.8</v>
      </c>
      <c r="F37" s="76"/>
      <c r="G37" s="235">
        <v>32.0</v>
      </c>
      <c r="H37" s="235">
        <v>28.6</v>
      </c>
      <c r="I37" s="235">
        <v>0.8</v>
      </c>
      <c r="J37" s="235" t="s">
        <v>74</v>
      </c>
      <c r="K37" s="235">
        <v>28.0</v>
      </c>
      <c r="L37" s="76"/>
      <c r="M37" s="76"/>
      <c r="N37" s="76"/>
      <c r="O37" s="76"/>
      <c r="P37" s="77"/>
      <c r="Q37" s="78"/>
      <c r="R37" s="79"/>
      <c r="S37" s="79"/>
      <c r="T37" s="134">
        <f t="shared" si="5"/>
        <v>39.13623594</v>
      </c>
      <c r="U37" s="103">
        <f t="shared" si="6"/>
        <v>36.41623594</v>
      </c>
      <c r="V37" s="134">
        <f t="shared" si="7"/>
        <v>47.54274065</v>
      </c>
      <c r="W37" s="134">
        <f t="shared" si="8"/>
        <v>76.59683779</v>
      </c>
      <c r="X37" s="80"/>
      <c r="Y37" s="81"/>
      <c r="Z37" s="236">
        <v>1.0</v>
      </c>
      <c r="AA37" s="236">
        <v>1.0</v>
      </c>
      <c r="AB37" s="236">
        <v>2.0</v>
      </c>
      <c r="AC37" s="238">
        <v>2.0</v>
      </c>
      <c r="AD37" s="239" t="s">
        <v>426</v>
      </c>
    </row>
    <row r="38" ht="15.75" customHeight="1">
      <c r="A38" s="205" t="s">
        <v>44</v>
      </c>
      <c r="B38" s="210">
        <v>44945.0</v>
      </c>
      <c r="C38" s="10">
        <v>0.375</v>
      </c>
      <c r="D38" s="84">
        <v>0.5</v>
      </c>
      <c r="E38" s="206">
        <v>34.2</v>
      </c>
      <c r="F38" s="86"/>
      <c r="G38" s="207">
        <v>29.6</v>
      </c>
      <c r="H38" s="207">
        <v>26.8</v>
      </c>
      <c r="I38" s="207">
        <v>1.1</v>
      </c>
      <c r="J38" s="207" t="s">
        <v>81</v>
      </c>
      <c r="K38" s="207">
        <v>26.7</v>
      </c>
      <c r="L38" s="207">
        <v>17.5</v>
      </c>
      <c r="M38" s="86"/>
      <c r="N38" s="207">
        <v>77.56</v>
      </c>
      <c r="O38" s="86"/>
      <c r="P38" s="87"/>
      <c r="Q38" s="133">
        <f>E40</f>
        <v>34.4</v>
      </c>
      <c r="R38" s="134" t="str">
        <f>F38</f>
        <v/>
      </c>
      <c r="S38" s="22">
        <f>(Q38+R38)/2</f>
        <v>17.2</v>
      </c>
      <c r="T38" s="134">
        <f t="shared" si="5"/>
        <v>35.23385461</v>
      </c>
      <c r="U38" s="103">
        <f t="shared" si="6"/>
        <v>32.99385461</v>
      </c>
      <c r="V38" s="134">
        <f t="shared" si="7"/>
        <v>41.46264535</v>
      </c>
      <c r="W38" s="134">
        <f t="shared" si="8"/>
        <v>79.57489043</v>
      </c>
      <c r="X38" s="135">
        <f>N36+L38-N38</f>
        <v>6.4</v>
      </c>
      <c r="Y38" s="91"/>
      <c r="Z38" s="208">
        <v>1.0</v>
      </c>
      <c r="AA38" s="208">
        <v>1.0</v>
      </c>
      <c r="AB38" s="208">
        <v>1.0</v>
      </c>
      <c r="AC38" s="209">
        <v>2.0</v>
      </c>
      <c r="AD38" s="232" t="s">
        <v>440</v>
      </c>
    </row>
    <row r="39" ht="15.75" customHeight="1">
      <c r="A39" s="203" t="s">
        <v>44</v>
      </c>
      <c r="B39" s="204">
        <v>44945.0</v>
      </c>
      <c r="C39" s="3">
        <v>0.625</v>
      </c>
      <c r="D39" s="74">
        <v>0.75</v>
      </c>
      <c r="E39" s="234">
        <v>34.4</v>
      </c>
      <c r="F39" s="76"/>
      <c r="G39" s="235">
        <v>33.6</v>
      </c>
      <c r="H39" s="235">
        <v>28.8</v>
      </c>
      <c r="I39" s="235">
        <v>0.1</v>
      </c>
      <c r="J39" s="235" t="s">
        <v>74</v>
      </c>
      <c r="K39" s="235">
        <v>28.9</v>
      </c>
      <c r="L39" s="76"/>
      <c r="M39" s="76"/>
      <c r="N39" s="76"/>
      <c r="O39" s="76"/>
      <c r="P39" s="77"/>
      <c r="Q39" s="78"/>
      <c r="R39" s="79"/>
      <c r="S39" s="79"/>
      <c r="T39" s="134">
        <f t="shared" si="5"/>
        <v>39.59220806</v>
      </c>
      <c r="U39" s="103">
        <f t="shared" si="6"/>
        <v>35.75220806</v>
      </c>
      <c r="V39" s="134">
        <f t="shared" si="7"/>
        <v>52.01365417</v>
      </c>
      <c r="W39" s="134">
        <f t="shared" si="8"/>
        <v>68.73619751</v>
      </c>
      <c r="X39" s="80"/>
      <c r="Y39" s="81"/>
      <c r="Z39" s="236">
        <v>1.0</v>
      </c>
      <c r="AA39" s="236">
        <v>1.0</v>
      </c>
      <c r="AB39" s="236">
        <v>1.0</v>
      </c>
      <c r="AC39" s="238">
        <v>2.0</v>
      </c>
      <c r="AD39" s="239" t="s">
        <v>443</v>
      </c>
    </row>
    <row r="40" ht="15.75" customHeight="1">
      <c r="A40" s="205" t="s">
        <v>45</v>
      </c>
      <c r="B40" s="210">
        <v>44946.0</v>
      </c>
      <c r="C40" s="10">
        <v>0.375</v>
      </c>
      <c r="D40" s="84">
        <v>0.5</v>
      </c>
      <c r="E40" s="206">
        <v>34.4</v>
      </c>
      <c r="F40" s="86"/>
      <c r="G40" s="207">
        <v>30.4</v>
      </c>
      <c r="H40" s="207">
        <v>27.2</v>
      </c>
      <c r="I40" s="207">
        <v>0.9</v>
      </c>
      <c r="J40" s="207" t="s">
        <v>81</v>
      </c>
      <c r="K40" s="207">
        <v>29.8</v>
      </c>
      <c r="L40" s="207">
        <v>10.75</v>
      </c>
      <c r="M40" s="86"/>
      <c r="N40" s="207">
        <v>82.16</v>
      </c>
      <c r="O40" s="207">
        <v>72.36</v>
      </c>
      <c r="P40" s="87"/>
      <c r="Q40" s="133" t="str">
        <f>E42</f>
        <v/>
      </c>
      <c r="R40" s="134" t="str">
        <f>F40</f>
        <v/>
      </c>
      <c r="S40" s="22">
        <f>(Q40+R40)/2</f>
        <v>0</v>
      </c>
      <c r="T40" s="134">
        <f t="shared" si="5"/>
        <v>36.07043238</v>
      </c>
      <c r="U40" s="103">
        <f t="shared" si="6"/>
        <v>33.51043238</v>
      </c>
      <c r="V40" s="134">
        <f t="shared" si="7"/>
        <v>43.4094688</v>
      </c>
      <c r="W40" s="134">
        <f t="shared" si="8"/>
        <v>77.19613556</v>
      </c>
      <c r="X40" s="135">
        <f>N38+L40-N40</f>
        <v>6.15</v>
      </c>
      <c r="Y40" s="91"/>
      <c r="Z40" s="208">
        <v>1.0</v>
      </c>
      <c r="AA40" s="208">
        <v>1.0</v>
      </c>
      <c r="AB40" s="208">
        <v>3.0</v>
      </c>
      <c r="AC40" s="209">
        <v>2.0</v>
      </c>
      <c r="AD40" s="232" t="s">
        <v>440</v>
      </c>
    </row>
    <row r="41" ht="15.75" customHeight="1">
      <c r="A41" s="203" t="s">
        <v>45</v>
      </c>
      <c r="B41" s="204">
        <v>44946.0</v>
      </c>
      <c r="C41" s="3">
        <v>0.625</v>
      </c>
      <c r="D41" s="74">
        <v>0.75</v>
      </c>
      <c r="E41" s="75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  <c r="Q41" s="78"/>
      <c r="R41" s="79"/>
      <c r="S41" s="79"/>
      <c r="T41" s="134"/>
      <c r="U41" s="103"/>
      <c r="V41" s="134"/>
      <c r="W41" s="134"/>
      <c r="X41" s="80"/>
      <c r="Y41" s="81"/>
      <c r="Z41" s="82"/>
      <c r="AA41" s="82"/>
      <c r="AB41" s="82"/>
      <c r="AC41" s="83"/>
      <c r="AD41" s="78"/>
    </row>
    <row r="42" ht="15.75" customHeight="1">
      <c r="A42" s="205" t="s">
        <v>46</v>
      </c>
      <c r="B42" s="210">
        <v>44947.0</v>
      </c>
      <c r="C42" s="10">
        <v>0.375</v>
      </c>
      <c r="D42" s="84">
        <v>0.5</v>
      </c>
      <c r="E42" s="85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7"/>
      <c r="Q42" s="133">
        <f>E44</f>
        <v>33.6</v>
      </c>
      <c r="R42" s="134" t="str">
        <f>F42</f>
        <v/>
      </c>
      <c r="S42" s="22">
        <f>(Q42+R42)/2</f>
        <v>16.8</v>
      </c>
      <c r="T42" s="134"/>
      <c r="U42" s="103"/>
      <c r="V42" s="134"/>
      <c r="W42" s="134"/>
      <c r="X42" s="135"/>
      <c r="Y42" s="91"/>
      <c r="Z42" s="92"/>
      <c r="AA42" s="92"/>
      <c r="AB42" s="92"/>
      <c r="AC42" s="93"/>
      <c r="AD42" s="88"/>
    </row>
    <row r="43" ht="15.75" customHeight="1">
      <c r="A43" s="203" t="s">
        <v>46</v>
      </c>
      <c r="B43" s="204">
        <v>44947.0</v>
      </c>
      <c r="C43" s="3">
        <v>0.625</v>
      </c>
      <c r="D43" s="74">
        <v>0.75</v>
      </c>
      <c r="E43" s="75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7"/>
      <c r="Q43" s="78"/>
      <c r="R43" s="79"/>
      <c r="S43" s="79"/>
      <c r="T43" s="79"/>
      <c r="U43" s="103"/>
      <c r="V43" s="79"/>
      <c r="W43" s="79"/>
      <c r="X43" s="80"/>
      <c r="Y43" s="81"/>
      <c r="Z43" s="82"/>
      <c r="AA43" s="82"/>
      <c r="AB43" s="82"/>
      <c r="AC43" s="83"/>
      <c r="AD43" s="78"/>
    </row>
    <row r="44" ht="15.75" customHeight="1">
      <c r="A44" s="205" t="s">
        <v>25</v>
      </c>
      <c r="B44" s="210">
        <v>44948.0</v>
      </c>
      <c r="C44" s="10">
        <v>0.375</v>
      </c>
      <c r="D44" s="84">
        <v>0.5</v>
      </c>
      <c r="E44" s="206">
        <v>33.6</v>
      </c>
      <c r="F44" s="86"/>
      <c r="G44" s="207">
        <v>29.8</v>
      </c>
      <c r="H44" s="207">
        <v>27.0</v>
      </c>
      <c r="I44" s="207">
        <v>0.1</v>
      </c>
      <c r="J44" s="207" t="s">
        <v>61</v>
      </c>
      <c r="K44" s="207">
        <v>26.7</v>
      </c>
      <c r="L44" s="207">
        <v>28.0</v>
      </c>
      <c r="M44" s="86"/>
      <c r="N44" s="207">
        <v>89.38</v>
      </c>
      <c r="O44" s="207">
        <v>70.36</v>
      </c>
      <c r="P44" s="87"/>
      <c r="Q44" s="133">
        <f>E46</f>
        <v>33.2</v>
      </c>
      <c r="R44" s="134" t="str">
        <f>F44</f>
        <v/>
      </c>
      <c r="S44" s="22">
        <f>(Q44+R44)/2</f>
        <v>16.6</v>
      </c>
      <c r="T44" s="134">
        <f t="shared" ref="T44:T54" si="9">IF(H44="","",6.1078*(10^(((7.5*H44)/(237.3+H44)))))</f>
        <v>35.65000614</v>
      </c>
      <c r="U44" s="103">
        <f t="shared" ref="U44:U54" si="10">IF(T44="","",T44-(0.8*(G44-H44)))</f>
        <v>33.41000614</v>
      </c>
      <c r="V44" s="134">
        <f t="shared" ref="V44:V54" si="11">IF(G44="","",6.1078*(10^(((7.5*G44)/(237.3+G44)))))</f>
        <v>41.94208964</v>
      </c>
      <c r="W44" s="134">
        <f t="shared" ref="W44:W54" si="12">IF(V44="","",(U44/V44)*100)</f>
        <v>79.65746683</v>
      </c>
      <c r="X44" s="135">
        <f>O40+L44-N44</f>
        <v>10.98</v>
      </c>
      <c r="Y44" s="91"/>
      <c r="Z44" s="208">
        <v>1.0</v>
      </c>
      <c r="AA44" s="208">
        <v>1.0</v>
      </c>
      <c r="AB44" s="208">
        <v>1.0</v>
      </c>
      <c r="AC44" s="209">
        <v>2.0</v>
      </c>
      <c r="AD44" s="232" t="s">
        <v>450</v>
      </c>
    </row>
    <row r="45" ht="15.75" customHeight="1">
      <c r="A45" s="203" t="s">
        <v>25</v>
      </c>
      <c r="B45" s="204">
        <v>44948.0</v>
      </c>
      <c r="C45" s="3">
        <v>0.625</v>
      </c>
      <c r="D45" s="74">
        <v>0.75</v>
      </c>
      <c r="E45" s="234">
        <v>33.6</v>
      </c>
      <c r="F45" s="76"/>
      <c r="G45" s="235">
        <v>30.0</v>
      </c>
      <c r="H45" s="235">
        <v>27.6</v>
      </c>
      <c r="I45" s="235">
        <v>0.2</v>
      </c>
      <c r="J45" s="235" t="s">
        <v>81</v>
      </c>
      <c r="K45" s="235">
        <v>27.4</v>
      </c>
      <c r="L45" s="76"/>
      <c r="M45" s="76"/>
      <c r="N45" s="76"/>
      <c r="O45" s="76"/>
      <c r="P45" s="77"/>
      <c r="Q45" s="78"/>
      <c r="R45" s="79"/>
      <c r="S45" s="79"/>
      <c r="T45" s="134">
        <f t="shared" si="9"/>
        <v>36.92425667</v>
      </c>
      <c r="U45" s="103">
        <f t="shared" si="10"/>
        <v>35.00425667</v>
      </c>
      <c r="V45" s="134">
        <f t="shared" si="11"/>
        <v>42.42634795</v>
      </c>
      <c r="W45" s="134">
        <f t="shared" si="12"/>
        <v>82.50593879</v>
      </c>
      <c r="X45" s="80"/>
      <c r="Y45" s="81"/>
      <c r="Z45" s="236">
        <v>1.0</v>
      </c>
      <c r="AA45" s="236">
        <v>1.0</v>
      </c>
      <c r="AB45" s="236">
        <v>1.0</v>
      </c>
      <c r="AC45" s="238">
        <v>2.0</v>
      </c>
      <c r="AD45" s="239" t="s">
        <v>443</v>
      </c>
    </row>
    <row r="46" ht="15.75" customHeight="1">
      <c r="A46" s="205" t="s">
        <v>39</v>
      </c>
      <c r="B46" s="210">
        <v>44949.0</v>
      </c>
      <c r="C46" s="10">
        <v>0.375</v>
      </c>
      <c r="D46" s="84">
        <v>0.5</v>
      </c>
      <c r="E46" s="206">
        <v>33.2</v>
      </c>
      <c r="F46" s="86"/>
      <c r="G46" s="207">
        <v>29.4</v>
      </c>
      <c r="H46" s="207">
        <v>27.0</v>
      </c>
      <c r="I46" s="207">
        <v>1.2</v>
      </c>
      <c r="J46" s="207" t="s">
        <v>61</v>
      </c>
      <c r="K46" s="207">
        <v>28.3</v>
      </c>
      <c r="L46" s="207">
        <v>8.0</v>
      </c>
      <c r="M46" s="86"/>
      <c r="N46" s="207">
        <v>70.68</v>
      </c>
      <c r="O46" s="86"/>
      <c r="P46" s="87"/>
      <c r="Q46" s="133">
        <f>E48</f>
        <v>33.2</v>
      </c>
      <c r="R46" s="134" t="str">
        <f>F46</f>
        <v/>
      </c>
      <c r="S46" s="22">
        <f>(Q46+R46)/2</f>
        <v>16.6</v>
      </c>
      <c r="T46" s="134">
        <f t="shared" si="9"/>
        <v>35.65000614</v>
      </c>
      <c r="U46" s="103">
        <f t="shared" si="10"/>
        <v>33.73000614</v>
      </c>
      <c r="V46" s="134">
        <f t="shared" si="11"/>
        <v>40.98797486</v>
      </c>
      <c r="W46" s="134">
        <f t="shared" si="12"/>
        <v>82.29244371</v>
      </c>
      <c r="X46" s="135">
        <f>O44+L46-N46</f>
        <v>7.68</v>
      </c>
      <c r="Y46" s="91"/>
      <c r="Z46" s="208">
        <v>1.0</v>
      </c>
      <c r="AA46" s="208">
        <v>1.0</v>
      </c>
      <c r="AB46" s="208">
        <v>2.0</v>
      </c>
      <c r="AC46" s="209">
        <v>2.0</v>
      </c>
      <c r="AD46" s="232" t="s">
        <v>289</v>
      </c>
    </row>
    <row r="47" ht="15.75" customHeight="1">
      <c r="A47" s="203" t="s">
        <v>39</v>
      </c>
      <c r="B47" s="204">
        <v>44949.0</v>
      </c>
      <c r="C47" s="3">
        <v>0.625</v>
      </c>
      <c r="D47" s="74">
        <v>0.75</v>
      </c>
      <c r="E47" s="234">
        <v>33.4</v>
      </c>
      <c r="F47" s="76"/>
      <c r="G47" s="235">
        <v>28.8</v>
      </c>
      <c r="H47" s="235">
        <v>27.0</v>
      </c>
      <c r="I47" s="235">
        <v>0.5</v>
      </c>
      <c r="J47" s="235" t="s">
        <v>74</v>
      </c>
      <c r="K47" s="235">
        <v>25.2</v>
      </c>
      <c r="L47" s="76"/>
      <c r="M47" s="76"/>
      <c r="N47" s="76"/>
      <c r="O47" s="76"/>
      <c r="P47" s="77"/>
      <c r="Q47" s="78"/>
      <c r="R47" s="79"/>
      <c r="S47" s="79"/>
      <c r="T47" s="134">
        <f t="shared" si="9"/>
        <v>35.65000614</v>
      </c>
      <c r="U47" s="103">
        <f t="shared" si="10"/>
        <v>34.21000614</v>
      </c>
      <c r="V47" s="134">
        <f t="shared" si="11"/>
        <v>39.59220806</v>
      </c>
      <c r="W47" s="134">
        <f t="shared" si="12"/>
        <v>86.40590615</v>
      </c>
      <c r="X47" s="80"/>
      <c r="Y47" s="81"/>
      <c r="Z47" s="236">
        <v>2.0</v>
      </c>
      <c r="AA47" s="236">
        <v>1.0</v>
      </c>
      <c r="AB47" s="236">
        <v>1.0</v>
      </c>
      <c r="AC47" s="238">
        <v>2.0</v>
      </c>
      <c r="AD47" s="239" t="s">
        <v>444</v>
      </c>
    </row>
    <row r="48" ht="15.75" customHeight="1">
      <c r="A48" s="205" t="s">
        <v>42</v>
      </c>
      <c r="B48" s="210">
        <v>44950.0</v>
      </c>
      <c r="C48" s="10">
        <v>0.375</v>
      </c>
      <c r="D48" s="84">
        <v>0.5</v>
      </c>
      <c r="E48" s="206">
        <v>33.2</v>
      </c>
      <c r="F48" s="86"/>
      <c r="G48" s="207">
        <v>28.6</v>
      </c>
      <c r="H48" s="207">
        <v>26.6</v>
      </c>
      <c r="I48" s="207">
        <v>2.1</v>
      </c>
      <c r="J48" s="207" t="s">
        <v>61</v>
      </c>
      <c r="K48" s="207">
        <v>25.4</v>
      </c>
      <c r="L48" s="207">
        <v>8.75</v>
      </c>
      <c r="M48" s="86"/>
      <c r="N48" s="207">
        <v>75.72</v>
      </c>
      <c r="O48" s="86"/>
      <c r="P48" s="87"/>
      <c r="Q48" s="133">
        <f>E50</f>
        <v>33.6</v>
      </c>
      <c r="R48" s="134" t="str">
        <f>F48</f>
        <v/>
      </c>
      <c r="S48" s="22">
        <f>(Q48+R48)/2</f>
        <v>16.8</v>
      </c>
      <c r="T48" s="134">
        <f t="shared" si="9"/>
        <v>34.82194116</v>
      </c>
      <c r="U48" s="103">
        <f t="shared" si="10"/>
        <v>33.22194116</v>
      </c>
      <c r="V48" s="134">
        <f t="shared" si="11"/>
        <v>39.13623594</v>
      </c>
      <c r="W48" s="134">
        <f t="shared" si="12"/>
        <v>84.88793152</v>
      </c>
      <c r="X48" s="135">
        <f>N46+L48-N48</f>
        <v>3.71</v>
      </c>
      <c r="Y48" s="91"/>
      <c r="Z48" s="208">
        <v>1.0</v>
      </c>
      <c r="AA48" s="208">
        <v>1.0</v>
      </c>
      <c r="AB48" s="208">
        <v>3.0</v>
      </c>
      <c r="AC48" s="209">
        <v>2.0</v>
      </c>
      <c r="AD48" s="232" t="s">
        <v>289</v>
      </c>
    </row>
    <row r="49" ht="15.75" customHeight="1">
      <c r="A49" s="203" t="s">
        <v>42</v>
      </c>
      <c r="B49" s="204">
        <v>44950.0</v>
      </c>
      <c r="C49" s="3">
        <v>0.625</v>
      </c>
      <c r="D49" s="74">
        <v>0.75</v>
      </c>
      <c r="E49" s="234">
        <v>32.2</v>
      </c>
      <c r="F49" s="76"/>
      <c r="G49" s="235">
        <v>27.8</v>
      </c>
      <c r="H49" s="235">
        <v>26.6</v>
      </c>
      <c r="I49" s="235">
        <v>1.2</v>
      </c>
      <c r="J49" s="235" t="s">
        <v>74</v>
      </c>
      <c r="K49" s="235">
        <v>27.5</v>
      </c>
      <c r="L49" s="76"/>
      <c r="M49" s="76"/>
      <c r="N49" s="76"/>
      <c r="O49" s="76"/>
      <c r="P49" s="77"/>
      <c r="Q49" s="78"/>
      <c r="R49" s="79"/>
      <c r="S49" s="79"/>
      <c r="T49" s="134">
        <f t="shared" si="9"/>
        <v>34.82194116</v>
      </c>
      <c r="U49" s="103">
        <f t="shared" si="10"/>
        <v>33.86194116</v>
      </c>
      <c r="V49" s="134">
        <f t="shared" si="11"/>
        <v>37.3577292</v>
      </c>
      <c r="W49" s="134">
        <f t="shared" si="12"/>
        <v>90.64239687</v>
      </c>
      <c r="X49" s="80"/>
      <c r="Y49" s="81"/>
      <c r="Z49" s="236">
        <v>2.0</v>
      </c>
      <c r="AA49" s="236">
        <v>2.0</v>
      </c>
      <c r="AB49" s="236">
        <v>2.0</v>
      </c>
      <c r="AC49" s="238">
        <v>2.0</v>
      </c>
      <c r="AD49" s="239" t="s">
        <v>426</v>
      </c>
    </row>
    <row r="50" ht="15.75" customHeight="1">
      <c r="A50" s="205" t="s">
        <v>43</v>
      </c>
      <c r="B50" s="210">
        <v>44951.0</v>
      </c>
      <c r="C50" s="10">
        <v>0.375</v>
      </c>
      <c r="D50" s="84">
        <v>0.5</v>
      </c>
      <c r="E50" s="206">
        <v>33.6</v>
      </c>
      <c r="F50" s="86"/>
      <c r="G50" s="207">
        <v>30.2</v>
      </c>
      <c r="H50" s="207">
        <v>27.6</v>
      </c>
      <c r="I50" s="207">
        <v>1.5</v>
      </c>
      <c r="J50" s="207" t="s">
        <v>81</v>
      </c>
      <c r="K50" s="207">
        <v>26.5</v>
      </c>
      <c r="L50" s="207">
        <v>18.0</v>
      </c>
      <c r="M50" s="86"/>
      <c r="N50" s="207">
        <v>89.32</v>
      </c>
      <c r="O50" s="207">
        <v>69.44</v>
      </c>
      <c r="P50" s="87"/>
      <c r="Q50" s="133">
        <f>E52</f>
        <v>34.2</v>
      </c>
      <c r="R50" s="134" t="str">
        <f>F50</f>
        <v/>
      </c>
      <c r="S50" s="22">
        <f>(Q50+R50)/2</f>
        <v>17.1</v>
      </c>
      <c r="T50" s="134">
        <f t="shared" si="9"/>
        <v>36.92425667</v>
      </c>
      <c r="U50" s="103">
        <f t="shared" si="10"/>
        <v>34.84425667</v>
      </c>
      <c r="V50" s="134">
        <f t="shared" si="11"/>
        <v>42.91546075</v>
      </c>
      <c r="W50" s="134">
        <f t="shared" si="12"/>
        <v>81.19278241</v>
      </c>
      <c r="X50" s="135">
        <f>N48+L50-N50</f>
        <v>4.4</v>
      </c>
      <c r="Y50" s="91"/>
      <c r="Z50" s="208">
        <v>1.0</v>
      </c>
      <c r="AA50" s="208">
        <v>1.0</v>
      </c>
      <c r="AB50" s="208">
        <v>1.0</v>
      </c>
      <c r="AC50" s="209">
        <v>2.0</v>
      </c>
      <c r="AD50" s="232" t="s">
        <v>440</v>
      </c>
    </row>
    <row r="51" ht="15.75" customHeight="1">
      <c r="A51" s="203" t="s">
        <v>43</v>
      </c>
      <c r="B51" s="204">
        <v>44951.0</v>
      </c>
      <c r="C51" s="3">
        <v>0.625</v>
      </c>
      <c r="D51" s="74">
        <v>0.75</v>
      </c>
      <c r="E51" s="234">
        <v>34.2</v>
      </c>
      <c r="F51" s="76"/>
      <c r="G51" s="235">
        <v>31.0</v>
      </c>
      <c r="H51" s="235">
        <v>28.0</v>
      </c>
      <c r="I51" s="235">
        <v>0.8</v>
      </c>
      <c r="J51" s="235" t="s">
        <v>81</v>
      </c>
      <c r="K51" s="235">
        <v>28.0</v>
      </c>
      <c r="L51" s="76"/>
      <c r="M51" s="76"/>
      <c r="N51" s="76"/>
      <c r="O51" s="76"/>
      <c r="P51" s="77"/>
      <c r="Q51" s="78"/>
      <c r="R51" s="79"/>
      <c r="S51" s="79"/>
      <c r="T51" s="134">
        <f t="shared" si="9"/>
        <v>37.79562539</v>
      </c>
      <c r="U51" s="103">
        <f t="shared" si="10"/>
        <v>35.39562539</v>
      </c>
      <c r="V51" s="134">
        <f t="shared" si="11"/>
        <v>44.9212759</v>
      </c>
      <c r="W51" s="134">
        <f t="shared" si="12"/>
        <v>78.79479084</v>
      </c>
      <c r="X51" s="80"/>
      <c r="Y51" s="81"/>
      <c r="Z51" s="236">
        <v>3.0</v>
      </c>
      <c r="AA51" s="236">
        <v>2.0</v>
      </c>
      <c r="AB51" s="236">
        <v>1.0</v>
      </c>
      <c r="AC51" s="238">
        <v>3.0</v>
      </c>
      <c r="AD51" s="239" t="s">
        <v>426</v>
      </c>
    </row>
    <row r="52" ht="15.75" customHeight="1">
      <c r="A52" s="205" t="s">
        <v>44</v>
      </c>
      <c r="B52" s="210">
        <v>44952.0</v>
      </c>
      <c r="C52" s="10">
        <v>0.375</v>
      </c>
      <c r="D52" s="84">
        <v>0.5</v>
      </c>
      <c r="E52" s="206">
        <v>34.2</v>
      </c>
      <c r="F52" s="86"/>
      <c r="G52" s="207">
        <v>27.6</v>
      </c>
      <c r="H52" s="207">
        <v>26.2</v>
      </c>
      <c r="I52" s="207">
        <v>0.2</v>
      </c>
      <c r="J52" s="207" t="s">
        <v>81</v>
      </c>
      <c r="K52" s="207">
        <v>27.7</v>
      </c>
      <c r="L52" s="207">
        <v>48.0</v>
      </c>
      <c r="M52" s="86"/>
      <c r="N52" s="207">
        <v>100.0</v>
      </c>
      <c r="O52" s="207">
        <v>68.4</v>
      </c>
      <c r="P52" s="87"/>
      <c r="Q52" s="133">
        <f>E54</f>
        <v>33</v>
      </c>
      <c r="R52" s="134" t="str">
        <f>F52</f>
        <v/>
      </c>
      <c r="S52" s="22">
        <f>(Q52+R52)/2</f>
        <v>16.5</v>
      </c>
      <c r="T52" s="134">
        <f t="shared" si="9"/>
        <v>34.01068335</v>
      </c>
      <c r="U52" s="103">
        <f t="shared" si="10"/>
        <v>32.89068335</v>
      </c>
      <c r="V52" s="134">
        <f t="shared" si="11"/>
        <v>36.92425667</v>
      </c>
      <c r="W52" s="134">
        <f t="shared" si="12"/>
        <v>89.07608795</v>
      </c>
      <c r="X52" s="215"/>
      <c r="Y52" s="91"/>
      <c r="Z52" s="208">
        <v>1.0</v>
      </c>
      <c r="AA52" s="208">
        <v>1.0</v>
      </c>
      <c r="AB52" s="208">
        <v>1.0</v>
      </c>
      <c r="AC52" s="209">
        <v>3.0</v>
      </c>
      <c r="AD52" s="232" t="s">
        <v>451</v>
      </c>
    </row>
    <row r="53" ht="15.75" customHeight="1">
      <c r="A53" s="203" t="s">
        <v>44</v>
      </c>
      <c r="B53" s="204">
        <v>44952.0</v>
      </c>
      <c r="C53" s="3">
        <v>0.625</v>
      </c>
      <c r="D53" s="74">
        <v>0.75</v>
      </c>
      <c r="E53" s="234">
        <v>33.0</v>
      </c>
      <c r="F53" s="76"/>
      <c r="G53" s="235">
        <v>29.4</v>
      </c>
      <c r="H53" s="235">
        <v>27.0</v>
      </c>
      <c r="I53" s="235">
        <v>0.8</v>
      </c>
      <c r="J53" s="235" t="s">
        <v>81</v>
      </c>
      <c r="K53" s="235">
        <v>24.8</v>
      </c>
      <c r="L53" s="76"/>
      <c r="M53" s="76"/>
      <c r="N53" s="76"/>
      <c r="O53" s="76"/>
      <c r="P53" s="77"/>
      <c r="Q53" s="78"/>
      <c r="R53" s="79"/>
      <c r="S53" s="79"/>
      <c r="T53" s="134">
        <f t="shared" si="9"/>
        <v>35.65000614</v>
      </c>
      <c r="U53" s="103">
        <f t="shared" si="10"/>
        <v>33.73000614</v>
      </c>
      <c r="V53" s="134">
        <f t="shared" si="11"/>
        <v>40.98797486</v>
      </c>
      <c r="W53" s="134">
        <f t="shared" si="12"/>
        <v>82.29244371</v>
      </c>
      <c r="X53" s="80"/>
      <c r="Y53" s="81"/>
      <c r="Z53" s="236">
        <v>1.0</v>
      </c>
      <c r="AA53" s="236">
        <v>1.0</v>
      </c>
      <c r="AB53" s="236">
        <v>1.0</v>
      </c>
      <c r="AC53" s="238">
        <v>2.0</v>
      </c>
      <c r="AD53" s="239" t="s">
        <v>442</v>
      </c>
    </row>
    <row r="54" ht="15.75" customHeight="1">
      <c r="A54" s="205" t="s">
        <v>45</v>
      </c>
      <c r="B54" s="210">
        <v>44953.0</v>
      </c>
      <c r="C54" s="10">
        <v>0.375</v>
      </c>
      <c r="D54" s="84">
        <v>0.5</v>
      </c>
      <c r="E54" s="206">
        <v>33.0</v>
      </c>
      <c r="F54" s="86"/>
      <c r="G54" s="207">
        <v>28.8</v>
      </c>
      <c r="H54" s="207">
        <v>26.2</v>
      </c>
      <c r="I54" s="207">
        <v>1.7</v>
      </c>
      <c r="J54" s="207" t="s">
        <v>81</v>
      </c>
      <c r="K54" s="207">
        <v>29.5</v>
      </c>
      <c r="L54" s="207">
        <v>0.25</v>
      </c>
      <c r="M54" s="86"/>
      <c r="N54" s="207">
        <v>67.98</v>
      </c>
      <c r="O54" s="86"/>
      <c r="P54" s="87"/>
      <c r="Q54" s="133">
        <f>E56</f>
        <v>32.2</v>
      </c>
      <c r="R54" s="134" t="str">
        <f>F54</f>
        <v/>
      </c>
      <c r="S54" s="22">
        <f>(Q54+R54)/2</f>
        <v>16.1</v>
      </c>
      <c r="T54" s="134">
        <f t="shared" si="9"/>
        <v>34.01068335</v>
      </c>
      <c r="U54" s="103">
        <f t="shared" si="10"/>
        <v>31.93068335</v>
      </c>
      <c r="V54" s="134">
        <f t="shared" si="11"/>
        <v>39.59220806</v>
      </c>
      <c r="W54" s="134">
        <f t="shared" si="12"/>
        <v>80.64890773</v>
      </c>
      <c r="X54" s="135">
        <f>O52+L54-N54</f>
        <v>0.67</v>
      </c>
      <c r="Y54" s="91"/>
      <c r="Z54" s="208">
        <v>1.0</v>
      </c>
      <c r="AA54" s="208">
        <v>1.0</v>
      </c>
      <c r="AB54" s="208">
        <v>2.0</v>
      </c>
      <c r="AC54" s="209">
        <v>2.0</v>
      </c>
      <c r="AD54" s="232" t="s">
        <v>433</v>
      </c>
    </row>
    <row r="55" ht="15.75" customHeight="1">
      <c r="A55" s="203" t="s">
        <v>45</v>
      </c>
      <c r="B55" s="204">
        <v>44953.0</v>
      </c>
      <c r="C55" s="3">
        <v>0.625</v>
      </c>
      <c r="D55" s="74">
        <v>0.75</v>
      </c>
      <c r="E55" s="75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7"/>
      <c r="Q55" s="78"/>
      <c r="R55" s="79"/>
      <c r="S55" s="79"/>
      <c r="T55" s="134"/>
      <c r="U55" s="103"/>
      <c r="V55" s="134"/>
      <c r="W55" s="134"/>
      <c r="X55" s="80"/>
      <c r="Y55" s="81"/>
      <c r="Z55" s="82"/>
      <c r="AA55" s="82"/>
      <c r="AB55" s="82"/>
      <c r="AC55" s="83"/>
      <c r="AD55" s="78"/>
    </row>
    <row r="56" ht="15.75" customHeight="1">
      <c r="A56" s="205" t="s">
        <v>46</v>
      </c>
      <c r="B56" s="210">
        <v>44954.0</v>
      </c>
      <c r="C56" s="10">
        <v>0.375</v>
      </c>
      <c r="D56" s="84">
        <v>0.5</v>
      </c>
      <c r="E56" s="206">
        <v>32.2</v>
      </c>
      <c r="F56" s="86"/>
      <c r="G56" s="207">
        <v>28.4</v>
      </c>
      <c r="H56" s="207">
        <v>26.6</v>
      </c>
      <c r="I56" s="207">
        <v>0.3</v>
      </c>
      <c r="J56" s="207" t="s">
        <v>81</v>
      </c>
      <c r="K56" s="207">
        <v>27.8</v>
      </c>
      <c r="L56" s="207">
        <v>0.0</v>
      </c>
      <c r="M56" s="86"/>
      <c r="N56" s="207">
        <v>64.44</v>
      </c>
      <c r="O56" s="86"/>
      <c r="P56" s="87"/>
      <c r="Q56" s="133">
        <f>E58</f>
        <v>33</v>
      </c>
      <c r="R56" s="134" t="str">
        <f>F56</f>
        <v/>
      </c>
      <c r="S56" s="22">
        <f>(Q56+R56)/2</f>
        <v>16.5</v>
      </c>
      <c r="T56" s="134">
        <f>IF(H56="","",6.1078*(10^(((7.5*H56)/(237.3+H56)))))</f>
        <v>34.82194116</v>
      </c>
      <c r="U56" s="103">
        <f>IF(T56="","",T56-(0.8*(G56-H56)))</f>
        <v>33.38194116</v>
      </c>
      <c r="V56" s="134">
        <f>IF(G56="","",6.1078*(10^(((7.5*G56)/(237.3+G56)))))</f>
        <v>38.68484051</v>
      </c>
      <c r="W56" s="134">
        <f>IF(V56="","",(U56/V56)*100)</f>
        <v>86.29204807</v>
      </c>
      <c r="X56" s="135">
        <f>N54+L56-N56</f>
        <v>3.54</v>
      </c>
      <c r="Y56" s="91"/>
      <c r="Z56" s="208">
        <v>1.0</v>
      </c>
      <c r="AA56" s="208">
        <v>1.0</v>
      </c>
      <c r="AB56" s="208">
        <v>1.0</v>
      </c>
      <c r="AC56" s="209">
        <v>2.0</v>
      </c>
      <c r="AD56" s="232" t="s">
        <v>433</v>
      </c>
    </row>
    <row r="57" ht="15.75" customHeight="1">
      <c r="A57" s="203" t="s">
        <v>46</v>
      </c>
      <c r="B57" s="204">
        <v>44954.0</v>
      </c>
      <c r="C57" s="3">
        <v>0.625</v>
      </c>
      <c r="D57" s="74">
        <v>0.75</v>
      </c>
      <c r="E57" s="75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7"/>
      <c r="Q57" s="78"/>
      <c r="R57" s="79"/>
      <c r="S57" s="79"/>
      <c r="T57" s="79"/>
      <c r="U57" s="103"/>
      <c r="V57" s="79"/>
      <c r="W57" s="79"/>
      <c r="X57" s="80"/>
      <c r="Y57" s="81"/>
      <c r="Z57" s="82"/>
      <c r="AA57" s="82"/>
      <c r="AB57" s="82"/>
      <c r="AC57" s="83"/>
      <c r="AD57" s="78"/>
    </row>
    <row r="58" ht="15.75" customHeight="1">
      <c r="A58" s="205" t="s">
        <v>25</v>
      </c>
      <c r="B58" s="210">
        <v>44955.0</v>
      </c>
      <c r="C58" s="10">
        <v>0.375</v>
      </c>
      <c r="D58" s="84">
        <v>0.5</v>
      </c>
      <c r="E58" s="206">
        <v>33.0</v>
      </c>
      <c r="F58" s="86"/>
      <c r="G58" s="207">
        <v>27.8</v>
      </c>
      <c r="H58" s="207">
        <v>25.8</v>
      </c>
      <c r="I58" s="207">
        <v>0.1</v>
      </c>
      <c r="J58" s="207" t="s">
        <v>81</v>
      </c>
      <c r="K58" s="207">
        <v>35.8</v>
      </c>
      <c r="L58" s="207">
        <v>4.0</v>
      </c>
      <c r="M58" s="86"/>
      <c r="N58" s="207">
        <v>66.64</v>
      </c>
      <c r="O58" s="207"/>
      <c r="P58" s="87"/>
      <c r="Q58" s="133">
        <f>E60</f>
        <v>33</v>
      </c>
      <c r="R58" s="134" t="str">
        <f>F58</f>
        <v/>
      </c>
      <c r="S58" s="22">
        <f>(Q58+R58)/2</f>
        <v>16.5</v>
      </c>
      <c r="T58" s="134">
        <f t="shared" ref="T58:T68" si="13">IF(H58="","",6.1078*(10^(((7.5*H58)/(237.3+H58)))))</f>
        <v>33.21594473</v>
      </c>
      <c r="U58" s="103">
        <f t="shared" ref="U58:U68" si="14">IF(T58="","",T58-(0.8*(G58-H58)))</f>
        <v>31.61594473</v>
      </c>
      <c r="V58" s="134">
        <f t="shared" ref="V58:V68" si="15">IF(G58="","",6.1078*(10^(((7.5*G58)/(237.3+G58)))))</f>
        <v>37.3577292</v>
      </c>
      <c r="W58" s="134">
        <f t="shared" ref="W58:W68" si="16">IF(V58="","",(U58/V58)*100)</f>
        <v>84.6302637</v>
      </c>
      <c r="X58" s="135">
        <f>N56+L58-N58</f>
        <v>1.8</v>
      </c>
      <c r="Y58" s="91"/>
      <c r="Z58" s="208">
        <v>1.0</v>
      </c>
      <c r="AA58" s="208">
        <v>1.0</v>
      </c>
      <c r="AB58" s="208">
        <v>3.0</v>
      </c>
      <c r="AC58" s="209">
        <v>2.0</v>
      </c>
      <c r="AD58" s="232" t="s">
        <v>453</v>
      </c>
    </row>
    <row r="59" ht="15.75" customHeight="1">
      <c r="A59" s="203" t="s">
        <v>25</v>
      </c>
      <c r="B59" s="204">
        <v>44955.0</v>
      </c>
      <c r="C59" s="3">
        <v>0.625</v>
      </c>
      <c r="D59" s="74">
        <v>0.75</v>
      </c>
      <c r="E59" s="234">
        <v>33.2</v>
      </c>
      <c r="F59" s="76"/>
      <c r="G59" s="235">
        <v>32.4</v>
      </c>
      <c r="H59" s="235">
        <v>28.2</v>
      </c>
      <c r="I59" s="235">
        <v>0.1</v>
      </c>
      <c r="J59" s="235" t="s">
        <v>81</v>
      </c>
      <c r="K59" s="235">
        <v>25.7</v>
      </c>
      <c r="L59" s="76"/>
      <c r="M59" s="76"/>
      <c r="N59" s="76"/>
      <c r="O59" s="76"/>
      <c r="P59" s="77"/>
      <c r="Q59" s="78"/>
      <c r="R59" s="79"/>
      <c r="S59" s="79"/>
      <c r="T59" s="134">
        <f t="shared" si="13"/>
        <v>38.23798312</v>
      </c>
      <c r="U59" s="103">
        <f t="shared" si="14"/>
        <v>34.87798312</v>
      </c>
      <c r="V59" s="134">
        <f t="shared" si="15"/>
        <v>48.62794535</v>
      </c>
      <c r="W59" s="134">
        <f t="shared" si="16"/>
        <v>71.72415545</v>
      </c>
      <c r="X59" s="80"/>
      <c r="Y59" s="81"/>
      <c r="Z59" s="236">
        <v>1.0</v>
      </c>
      <c r="AA59" s="236">
        <v>1.0</v>
      </c>
      <c r="AB59" s="236">
        <v>2.0</v>
      </c>
      <c r="AC59" s="238">
        <v>2.0</v>
      </c>
      <c r="AD59" s="239" t="s">
        <v>433</v>
      </c>
    </row>
    <row r="60" ht="15.75" customHeight="1">
      <c r="A60" s="205" t="s">
        <v>39</v>
      </c>
      <c r="B60" s="210">
        <v>44956.0</v>
      </c>
      <c r="C60" s="10">
        <v>0.375</v>
      </c>
      <c r="D60" s="84">
        <v>0.5</v>
      </c>
      <c r="E60" s="206">
        <v>33.0</v>
      </c>
      <c r="F60" s="86"/>
      <c r="G60" s="207">
        <v>26.6</v>
      </c>
      <c r="H60" s="207">
        <v>25.0</v>
      </c>
      <c r="I60" s="207">
        <v>1.0</v>
      </c>
      <c r="J60" s="207" t="s">
        <v>81</v>
      </c>
      <c r="K60" s="207">
        <v>27.5</v>
      </c>
      <c r="L60" s="207">
        <v>39.5</v>
      </c>
      <c r="M60" s="86"/>
      <c r="N60" s="207">
        <v>98.06</v>
      </c>
      <c r="O60" s="207">
        <v>70.0</v>
      </c>
      <c r="P60" s="87"/>
      <c r="Q60" s="133">
        <f>E62</f>
        <v>34.2</v>
      </c>
      <c r="R60" s="134" t="str">
        <f>F60</f>
        <v/>
      </c>
      <c r="S60" s="22">
        <f>(Q60+R60)/2</f>
        <v>17.1</v>
      </c>
      <c r="T60" s="134">
        <f t="shared" si="13"/>
        <v>31.67489286</v>
      </c>
      <c r="U60" s="103">
        <f t="shared" si="14"/>
        <v>30.39489286</v>
      </c>
      <c r="V60" s="134">
        <f t="shared" si="15"/>
        <v>34.82194116</v>
      </c>
      <c r="W60" s="134">
        <f t="shared" si="16"/>
        <v>87.28661253</v>
      </c>
      <c r="X60" s="135">
        <f>N58+L60-N60</f>
        <v>8.08</v>
      </c>
      <c r="Y60" s="91"/>
      <c r="Z60" s="208">
        <v>1.0</v>
      </c>
      <c r="AA60" s="208">
        <v>1.0</v>
      </c>
      <c r="AB60" s="208">
        <v>1.0</v>
      </c>
      <c r="AC60" s="209">
        <v>2.0</v>
      </c>
      <c r="AD60" s="232" t="s">
        <v>444</v>
      </c>
    </row>
    <row r="61" ht="15.75" customHeight="1">
      <c r="A61" s="203" t="s">
        <v>39</v>
      </c>
      <c r="B61" s="204">
        <v>44956.0</v>
      </c>
      <c r="C61" s="3">
        <v>0.625</v>
      </c>
      <c r="D61" s="74">
        <v>0.75</v>
      </c>
      <c r="E61" s="234">
        <v>33.6</v>
      </c>
      <c r="F61" s="76"/>
      <c r="G61" s="235">
        <v>33.0</v>
      </c>
      <c r="H61" s="235">
        <v>29.2</v>
      </c>
      <c r="I61" s="235">
        <v>0.7</v>
      </c>
      <c r="J61" s="235" t="s">
        <v>81</v>
      </c>
      <c r="K61" s="235">
        <v>24.7</v>
      </c>
      <c r="L61" s="76"/>
      <c r="M61" s="76"/>
      <c r="N61" s="76"/>
      <c r="O61" s="76"/>
      <c r="P61" s="77"/>
      <c r="Q61" s="78"/>
      <c r="R61" s="79"/>
      <c r="S61" s="79"/>
      <c r="T61" s="134">
        <f t="shared" si="13"/>
        <v>40.51803823</v>
      </c>
      <c r="U61" s="103">
        <f t="shared" si="14"/>
        <v>37.47803823</v>
      </c>
      <c r="V61" s="134">
        <f t="shared" si="15"/>
        <v>50.29607399</v>
      </c>
      <c r="W61" s="134">
        <f t="shared" si="16"/>
        <v>74.51483835</v>
      </c>
      <c r="X61" s="80"/>
      <c r="Y61" s="81"/>
      <c r="Z61" s="82"/>
      <c r="AA61" s="82"/>
      <c r="AB61" s="82"/>
      <c r="AC61" s="83"/>
      <c r="AD61" s="78"/>
    </row>
    <row r="62" ht="15.75" customHeight="1">
      <c r="A62" s="205" t="s">
        <v>42</v>
      </c>
      <c r="B62" s="210">
        <v>44957.0</v>
      </c>
      <c r="C62" s="10">
        <v>0.375</v>
      </c>
      <c r="D62" s="84">
        <v>0.5</v>
      </c>
      <c r="E62" s="206">
        <v>34.2</v>
      </c>
      <c r="F62" s="86"/>
      <c r="G62" s="207">
        <v>29.4</v>
      </c>
      <c r="H62" s="207">
        <v>27.4</v>
      </c>
      <c r="I62" s="207">
        <v>1.4</v>
      </c>
      <c r="J62" s="207" t="s">
        <v>81</v>
      </c>
      <c r="K62" s="207">
        <v>27.8</v>
      </c>
      <c r="L62" s="207">
        <v>3.5</v>
      </c>
      <c r="M62" s="86"/>
      <c r="N62" s="207">
        <v>69.52</v>
      </c>
      <c r="O62" s="86"/>
      <c r="P62" s="87"/>
      <c r="Q62" s="133">
        <f>E64</f>
        <v>34.2</v>
      </c>
      <c r="R62" s="134" t="str">
        <f>F62</f>
        <v/>
      </c>
      <c r="S62" s="22">
        <f>(Q62+R62)/2</f>
        <v>17.1</v>
      </c>
      <c r="T62" s="134">
        <f t="shared" si="13"/>
        <v>36.49517019</v>
      </c>
      <c r="U62" s="103">
        <f t="shared" si="14"/>
        <v>34.89517019</v>
      </c>
      <c r="V62" s="134">
        <f t="shared" si="15"/>
        <v>40.98797486</v>
      </c>
      <c r="W62" s="134">
        <f t="shared" si="16"/>
        <v>85.13514098</v>
      </c>
      <c r="X62" s="135">
        <f>O60+L62-N62</f>
        <v>3.98</v>
      </c>
      <c r="Y62" s="91"/>
      <c r="Z62" s="208">
        <v>1.0</v>
      </c>
      <c r="AA62" s="208">
        <v>1.0</v>
      </c>
      <c r="AB62" s="208">
        <v>1.0</v>
      </c>
      <c r="AC62" s="209">
        <v>2.0</v>
      </c>
      <c r="AD62" s="232" t="s">
        <v>289</v>
      </c>
    </row>
    <row r="63" ht="15.75" customHeight="1">
      <c r="A63" s="203" t="s">
        <v>42</v>
      </c>
      <c r="B63" s="204">
        <v>44957.0</v>
      </c>
      <c r="C63" s="3">
        <v>0.625</v>
      </c>
      <c r="D63" s="74">
        <v>0.75</v>
      </c>
      <c r="E63" s="234">
        <v>34.0</v>
      </c>
      <c r="F63" s="76"/>
      <c r="G63" s="235">
        <v>27.2</v>
      </c>
      <c r="H63" s="235">
        <v>26.0</v>
      </c>
      <c r="I63" s="235">
        <v>0.7</v>
      </c>
      <c r="J63" s="235" t="s">
        <v>81</v>
      </c>
      <c r="K63" s="235">
        <v>25.9</v>
      </c>
      <c r="L63" s="76"/>
      <c r="M63" s="76"/>
      <c r="N63" s="76"/>
      <c r="O63" s="76"/>
      <c r="P63" s="77"/>
      <c r="Q63" s="78"/>
      <c r="R63" s="79"/>
      <c r="S63" s="79"/>
      <c r="T63" s="134">
        <f t="shared" si="13"/>
        <v>33.61126698</v>
      </c>
      <c r="U63" s="103">
        <f t="shared" si="14"/>
        <v>32.65126698</v>
      </c>
      <c r="V63" s="134">
        <f t="shared" si="15"/>
        <v>36.07043238</v>
      </c>
      <c r="W63" s="134">
        <f t="shared" si="16"/>
        <v>90.52086385</v>
      </c>
      <c r="X63" s="80"/>
      <c r="Y63" s="81"/>
      <c r="Z63" s="236">
        <v>2.0</v>
      </c>
      <c r="AA63" s="236">
        <v>1.0</v>
      </c>
      <c r="AB63" s="236">
        <v>2.0</v>
      </c>
      <c r="AC63" s="238">
        <v>2.0</v>
      </c>
      <c r="AD63" s="239" t="s">
        <v>426</v>
      </c>
    </row>
    <row r="64" ht="15.75" customHeight="1">
      <c r="A64" s="205" t="s">
        <v>43</v>
      </c>
      <c r="B64" s="210">
        <v>44958.0</v>
      </c>
      <c r="C64" s="10">
        <v>0.375</v>
      </c>
      <c r="D64" s="84">
        <v>0.5</v>
      </c>
      <c r="E64" s="206">
        <v>34.2</v>
      </c>
      <c r="F64" s="86"/>
      <c r="G64" s="207">
        <v>29.8</v>
      </c>
      <c r="H64" s="207">
        <v>27.2</v>
      </c>
      <c r="I64" s="207">
        <v>0.2</v>
      </c>
      <c r="J64" s="207" t="s">
        <v>81</v>
      </c>
      <c r="K64" s="207">
        <v>25.8</v>
      </c>
      <c r="L64" s="207">
        <v>28.25</v>
      </c>
      <c r="M64" s="86"/>
      <c r="N64" s="207">
        <v>87.5</v>
      </c>
      <c r="O64" s="207">
        <v>61.56</v>
      </c>
      <c r="P64" s="87"/>
      <c r="Q64" s="133">
        <f>E66</f>
        <v>32.6</v>
      </c>
      <c r="R64" s="134" t="str">
        <f>F64</f>
        <v/>
      </c>
      <c r="S64" s="22">
        <f>(Q64+R64)/2</f>
        <v>16.3</v>
      </c>
      <c r="T64" s="134">
        <f t="shared" si="13"/>
        <v>36.07043238</v>
      </c>
      <c r="U64" s="103">
        <f t="shared" si="14"/>
        <v>33.99043238</v>
      </c>
      <c r="V64" s="134">
        <f t="shared" si="15"/>
        <v>41.94208964</v>
      </c>
      <c r="W64" s="134">
        <f t="shared" si="16"/>
        <v>81.04134217</v>
      </c>
      <c r="X64" s="135">
        <f>N62+L64-N64</f>
        <v>10.27</v>
      </c>
      <c r="Y64" s="91"/>
      <c r="Z64" s="208">
        <v>1.0</v>
      </c>
      <c r="AA64" s="208">
        <v>1.0</v>
      </c>
      <c r="AB64" s="208">
        <v>1.0</v>
      </c>
      <c r="AC64" s="209">
        <v>2.0</v>
      </c>
      <c r="AD64" s="250" t="s">
        <v>440</v>
      </c>
    </row>
    <row r="65" ht="15.75" customHeight="1">
      <c r="A65" s="203" t="s">
        <v>43</v>
      </c>
      <c r="B65" s="204">
        <v>44958.0</v>
      </c>
      <c r="C65" s="3">
        <v>0.625</v>
      </c>
      <c r="D65" s="74">
        <v>0.75</v>
      </c>
      <c r="E65" s="234">
        <v>32.6</v>
      </c>
      <c r="F65" s="76"/>
      <c r="G65" s="235">
        <v>26.6</v>
      </c>
      <c r="H65" s="235">
        <v>25.2</v>
      </c>
      <c r="I65" s="235">
        <v>1.5</v>
      </c>
      <c r="J65" s="235" t="s">
        <v>81</v>
      </c>
      <c r="K65" s="235">
        <v>25.2</v>
      </c>
      <c r="L65" s="76"/>
      <c r="M65" s="76"/>
      <c r="N65" s="76"/>
      <c r="O65" s="76"/>
      <c r="P65" s="77"/>
      <c r="Q65" s="78"/>
      <c r="R65" s="79"/>
      <c r="S65" s="79"/>
      <c r="T65" s="134">
        <f t="shared" si="13"/>
        <v>32.05419006</v>
      </c>
      <c r="U65" s="103">
        <f t="shared" si="14"/>
        <v>30.93419006</v>
      </c>
      <c r="V65" s="134">
        <f t="shared" si="15"/>
        <v>34.82194116</v>
      </c>
      <c r="W65" s="134">
        <f t="shared" si="16"/>
        <v>88.83534066</v>
      </c>
      <c r="X65" s="80"/>
      <c r="Y65" s="81"/>
      <c r="Z65" s="236">
        <v>1.0</v>
      </c>
      <c r="AA65" s="236">
        <v>1.0</v>
      </c>
      <c r="AB65" s="236">
        <v>2.0</v>
      </c>
      <c r="AC65" s="238">
        <v>2.0</v>
      </c>
      <c r="AD65" s="239" t="s">
        <v>426</v>
      </c>
    </row>
    <row r="66" ht="15.75" customHeight="1">
      <c r="A66" s="205" t="s">
        <v>44</v>
      </c>
      <c r="B66" s="210">
        <v>44959.0</v>
      </c>
      <c r="C66" s="10">
        <v>0.375</v>
      </c>
      <c r="D66" s="84">
        <v>0.5</v>
      </c>
      <c r="E66" s="206">
        <v>32.6</v>
      </c>
      <c r="F66" s="86"/>
      <c r="G66" s="207">
        <v>24.8</v>
      </c>
      <c r="H66" s="207">
        <v>24.0</v>
      </c>
      <c r="I66" s="207">
        <v>0.1</v>
      </c>
      <c r="J66" s="207" t="s">
        <v>81</v>
      </c>
      <c r="K66" s="207">
        <v>26.6</v>
      </c>
      <c r="L66" s="207">
        <v>20.0</v>
      </c>
      <c r="M66" s="86"/>
      <c r="N66" s="207">
        <v>74.68</v>
      </c>
      <c r="O66" s="207">
        <v>74.62</v>
      </c>
      <c r="P66" s="87"/>
      <c r="Q66" s="133">
        <f>E68</f>
        <v>31.2</v>
      </c>
      <c r="R66" s="134" t="str">
        <f>F66</f>
        <v/>
      </c>
      <c r="S66" s="22">
        <f>(Q66+R66)/2</f>
        <v>15.6</v>
      </c>
      <c r="T66" s="134">
        <f t="shared" si="13"/>
        <v>29.83652107</v>
      </c>
      <c r="U66" s="103">
        <f t="shared" si="14"/>
        <v>29.19652107</v>
      </c>
      <c r="V66" s="134">
        <f t="shared" si="15"/>
        <v>31.29951528</v>
      </c>
      <c r="W66" s="134">
        <f t="shared" si="16"/>
        <v>93.28106459</v>
      </c>
      <c r="X66" s="135">
        <f>O64+L66-N66</f>
        <v>6.88</v>
      </c>
      <c r="Y66" s="91"/>
      <c r="Z66" s="208">
        <v>2.0</v>
      </c>
      <c r="AA66" s="208">
        <v>2.0</v>
      </c>
      <c r="AB66" s="208">
        <v>1.0</v>
      </c>
      <c r="AC66" s="209">
        <v>3.0</v>
      </c>
      <c r="AD66" s="232" t="s">
        <v>456</v>
      </c>
    </row>
    <row r="67" ht="15.75" customHeight="1">
      <c r="A67" s="203" t="s">
        <v>44</v>
      </c>
      <c r="B67" s="204">
        <v>44959.0</v>
      </c>
      <c r="C67" s="3">
        <v>0.625</v>
      </c>
      <c r="D67" s="74">
        <v>0.75</v>
      </c>
      <c r="E67" s="234">
        <v>31.2</v>
      </c>
      <c r="F67" s="76"/>
      <c r="G67" s="235">
        <v>30.8</v>
      </c>
      <c r="H67" s="235">
        <v>27.6</v>
      </c>
      <c r="I67" s="235">
        <v>0.1</v>
      </c>
      <c r="J67" s="235" t="s">
        <v>65</v>
      </c>
      <c r="K67" s="235">
        <v>25.2</v>
      </c>
      <c r="L67" s="76"/>
      <c r="M67" s="76"/>
      <c r="N67" s="76"/>
      <c r="O67" s="76"/>
      <c r="P67" s="77"/>
      <c r="Q67" s="78"/>
      <c r="R67" s="79"/>
      <c r="S67" s="79"/>
      <c r="T67" s="134">
        <f t="shared" si="13"/>
        <v>36.92425667</v>
      </c>
      <c r="U67" s="103">
        <f t="shared" si="14"/>
        <v>34.36425667</v>
      </c>
      <c r="V67" s="134">
        <f t="shared" si="15"/>
        <v>44.41233496</v>
      </c>
      <c r="W67" s="134">
        <f t="shared" si="16"/>
        <v>77.37547847</v>
      </c>
      <c r="X67" s="80"/>
      <c r="Y67" s="81"/>
      <c r="Z67" s="236">
        <v>1.0</v>
      </c>
      <c r="AA67" s="236">
        <v>1.0</v>
      </c>
      <c r="AB67" s="236">
        <v>1.0</v>
      </c>
      <c r="AC67" s="238">
        <v>3.0</v>
      </c>
      <c r="AD67" s="239" t="s">
        <v>444</v>
      </c>
    </row>
    <row r="68" ht="15.75" customHeight="1">
      <c r="A68" s="205" t="s">
        <v>45</v>
      </c>
      <c r="B68" s="210">
        <v>44960.0</v>
      </c>
      <c r="C68" s="10">
        <v>0.375</v>
      </c>
      <c r="D68" s="84">
        <v>0.5</v>
      </c>
      <c r="E68" s="206">
        <v>31.2</v>
      </c>
      <c r="F68" s="86"/>
      <c r="G68" s="207">
        <v>28.2</v>
      </c>
      <c r="H68" s="207">
        <v>25.8</v>
      </c>
      <c r="I68" s="207">
        <v>0.8</v>
      </c>
      <c r="J68" s="207" t="s">
        <v>81</v>
      </c>
      <c r="K68" s="207">
        <v>26.0</v>
      </c>
      <c r="L68" s="207">
        <v>32.0</v>
      </c>
      <c r="M68" s="86"/>
      <c r="N68" s="207">
        <v>100.0</v>
      </c>
      <c r="O68" s="207">
        <v>87.2</v>
      </c>
      <c r="P68" s="87"/>
      <c r="Q68" s="133">
        <f>E70</f>
        <v>33.6</v>
      </c>
      <c r="R68" s="134" t="str">
        <f>F68</f>
        <v/>
      </c>
      <c r="S68" s="22">
        <f>(Q68+R68)/2</f>
        <v>16.8</v>
      </c>
      <c r="T68" s="134">
        <f t="shared" si="13"/>
        <v>33.21594473</v>
      </c>
      <c r="U68" s="103">
        <f t="shared" si="14"/>
        <v>31.29594473</v>
      </c>
      <c r="V68" s="134">
        <f t="shared" si="15"/>
        <v>38.23798312</v>
      </c>
      <c r="W68" s="134">
        <f t="shared" si="16"/>
        <v>81.8451764</v>
      </c>
      <c r="X68" s="135">
        <f>O66+L68-N68</f>
        <v>6.62</v>
      </c>
      <c r="Y68" s="91"/>
      <c r="Z68" s="92"/>
      <c r="AA68" s="92"/>
      <c r="AB68" s="92"/>
      <c r="AC68" s="93"/>
      <c r="AD68" s="88"/>
    </row>
    <row r="69" ht="15.75" customHeight="1">
      <c r="A69" s="203" t="s">
        <v>45</v>
      </c>
      <c r="B69" s="204">
        <v>44960.0</v>
      </c>
      <c r="C69" s="3">
        <v>0.625</v>
      </c>
      <c r="D69" s="74">
        <v>0.75</v>
      </c>
      <c r="E69" s="75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7"/>
      <c r="Q69" s="78"/>
      <c r="R69" s="79"/>
      <c r="S69" s="79"/>
      <c r="T69" s="134"/>
      <c r="U69" s="103"/>
      <c r="V69" s="134"/>
      <c r="W69" s="134"/>
      <c r="X69" s="80"/>
      <c r="Y69" s="81"/>
      <c r="Z69" s="82"/>
      <c r="AA69" s="82"/>
      <c r="AB69" s="82"/>
      <c r="AC69" s="83"/>
      <c r="AD69" s="78"/>
    </row>
    <row r="70" ht="15.75" customHeight="1">
      <c r="A70" s="205" t="s">
        <v>46</v>
      </c>
      <c r="B70" s="210">
        <v>44961.0</v>
      </c>
      <c r="C70" s="10">
        <v>0.375</v>
      </c>
      <c r="D70" s="84">
        <v>0.5</v>
      </c>
      <c r="E70" s="206">
        <v>33.6</v>
      </c>
      <c r="F70" s="86"/>
      <c r="G70" s="207">
        <v>29.6</v>
      </c>
      <c r="H70" s="207">
        <v>27.2</v>
      </c>
      <c r="I70" s="207">
        <v>0.6</v>
      </c>
      <c r="J70" s="207" t="s">
        <v>81</v>
      </c>
      <c r="K70" s="207">
        <v>29.2</v>
      </c>
      <c r="L70" s="207">
        <v>2.0</v>
      </c>
      <c r="M70" s="86"/>
      <c r="N70" s="207">
        <v>85.8</v>
      </c>
      <c r="O70" s="86"/>
      <c r="P70" s="87"/>
      <c r="Q70" s="133">
        <f>E72</f>
        <v>33.4</v>
      </c>
      <c r="R70" s="134" t="str">
        <f>F70</f>
        <v/>
      </c>
      <c r="S70" s="22">
        <f>(Q70+R70)/2</f>
        <v>16.7</v>
      </c>
      <c r="T70" s="134">
        <f>IF(H70="","",6.1078*(10^(((7.5*H70)/(237.3+H70)))))</f>
        <v>36.07043238</v>
      </c>
      <c r="U70" s="103">
        <f>IF(T70="","",T70-(0.8*(G70-H70)))</f>
        <v>34.15043238</v>
      </c>
      <c r="V70" s="134">
        <f>IF(G70="","",6.1078*(10^(((7.5*G70)/(237.3+G70)))))</f>
        <v>41.46264535</v>
      </c>
      <c r="W70" s="134">
        <f>IF(V70="","",(U70/V70)*100)</f>
        <v>82.36433564</v>
      </c>
      <c r="X70" s="135">
        <f>O68+L70-N70</f>
        <v>3.4</v>
      </c>
      <c r="Y70" s="91"/>
      <c r="Z70" s="92"/>
      <c r="AA70" s="92"/>
      <c r="AB70" s="92"/>
      <c r="AC70" s="93"/>
      <c r="AD70" s="88"/>
    </row>
    <row r="71" ht="15.75" customHeight="1">
      <c r="A71" s="203" t="s">
        <v>46</v>
      </c>
      <c r="B71" s="225">
        <v>44961.0</v>
      </c>
      <c r="C71" s="3">
        <v>0.625</v>
      </c>
      <c r="D71" s="74">
        <v>0.75</v>
      </c>
      <c r="E71" s="75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7"/>
      <c r="Q71" s="78"/>
      <c r="R71" s="79"/>
      <c r="S71" s="79"/>
      <c r="T71" s="79"/>
      <c r="U71" s="103"/>
      <c r="V71" s="79"/>
      <c r="W71" s="79"/>
      <c r="X71" s="80"/>
      <c r="Y71" s="81"/>
      <c r="Z71" s="82"/>
      <c r="AA71" s="82"/>
      <c r="AB71" s="82"/>
      <c r="AC71" s="83"/>
      <c r="AD71" s="78"/>
    </row>
    <row r="72" ht="15.75" customHeight="1">
      <c r="A72" s="205" t="s">
        <v>25</v>
      </c>
      <c r="B72" s="210">
        <v>44962.0</v>
      </c>
      <c r="C72" s="10">
        <v>0.375</v>
      </c>
      <c r="D72" s="84">
        <v>0.5</v>
      </c>
      <c r="E72" s="206">
        <v>33.4</v>
      </c>
      <c r="F72" s="86"/>
      <c r="G72" s="207">
        <v>29.4</v>
      </c>
      <c r="H72" s="207">
        <v>27.6</v>
      </c>
      <c r="I72" s="207">
        <v>0.4</v>
      </c>
      <c r="J72" s="207" t="s">
        <v>54</v>
      </c>
      <c r="K72" s="207">
        <v>28.0</v>
      </c>
      <c r="L72" s="207">
        <v>0.0</v>
      </c>
      <c r="M72" s="86"/>
      <c r="N72" s="207">
        <v>76.26</v>
      </c>
      <c r="O72" s="86"/>
      <c r="P72" s="87"/>
      <c r="Q72" s="133">
        <f>E74</f>
        <v>34.8</v>
      </c>
      <c r="R72" s="134" t="str">
        <f>F72</f>
        <v/>
      </c>
      <c r="S72" s="22">
        <f>(Q72+R72)/2</f>
        <v>17.4</v>
      </c>
      <c r="T72" s="134">
        <f t="shared" ref="T72:T82" si="17">IF(H72="","",6.1078*(10^(((7.5*H72)/(237.3+H72)))))</f>
        <v>36.92425667</v>
      </c>
      <c r="U72" s="103">
        <f t="shared" ref="U72:U82" si="18">IF(T72="","",T72-(0.8*(G72-H72)))</f>
        <v>35.48425667</v>
      </c>
      <c r="V72" s="134">
        <f t="shared" ref="V72:V82" si="19">IF(G72="","",6.1078*(10^(((7.5*G72)/(237.3+G72)))))</f>
        <v>40.98797486</v>
      </c>
      <c r="W72" s="134">
        <f t="shared" ref="W72:W82" si="20">IF(V72="","",(U72/V72)*100)</f>
        <v>86.57235882</v>
      </c>
      <c r="X72" s="135">
        <f>N70+L72-N72</f>
        <v>9.54</v>
      </c>
      <c r="Y72" s="91"/>
      <c r="Z72" s="208">
        <v>1.0</v>
      </c>
      <c r="AA72" s="208">
        <v>1.0</v>
      </c>
      <c r="AB72" s="208">
        <v>3.0</v>
      </c>
      <c r="AC72" s="209">
        <v>2.0</v>
      </c>
      <c r="AD72" s="232" t="s">
        <v>337</v>
      </c>
    </row>
    <row r="73" ht="15.75" customHeight="1">
      <c r="A73" s="203" t="s">
        <v>25</v>
      </c>
      <c r="B73" s="204">
        <v>44962.0</v>
      </c>
      <c r="C73" s="3">
        <v>0.625</v>
      </c>
      <c r="D73" s="74">
        <v>0.75</v>
      </c>
      <c r="E73" s="234">
        <v>34.2</v>
      </c>
      <c r="F73" s="76"/>
      <c r="G73" s="235">
        <v>33.4</v>
      </c>
      <c r="H73" s="235">
        <v>28.6</v>
      </c>
      <c r="I73" s="235">
        <v>0.1</v>
      </c>
      <c r="J73" s="235" t="s">
        <v>81</v>
      </c>
      <c r="K73" s="235">
        <v>33.2</v>
      </c>
      <c r="L73" s="76"/>
      <c r="M73" s="76"/>
      <c r="N73" s="76"/>
      <c r="O73" s="76"/>
      <c r="P73" s="77"/>
      <c r="Q73" s="78"/>
      <c r="R73" s="79"/>
      <c r="S73" s="79"/>
      <c r="T73" s="134">
        <f t="shared" si="17"/>
        <v>39.13623594</v>
      </c>
      <c r="U73" s="103">
        <f t="shared" si="18"/>
        <v>35.29623594</v>
      </c>
      <c r="V73" s="134">
        <f t="shared" si="19"/>
        <v>51.43555799</v>
      </c>
      <c r="W73" s="134">
        <f t="shared" si="20"/>
        <v>68.62224756</v>
      </c>
      <c r="X73" s="80"/>
      <c r="Y73" s="81"/>
      <c r="Z73" s="236">
        <v>1.0</v>
      </c>
      <c r="AA73" s="236">
        <v>1.0</v>
      </c>
      <c r="AB73" s="236">
        <v>1.0</v>
      </c>
      <c r="AC73" s="238">
        <v>2.0</v>
      </c>
      <c r="AD73" s="239" t="s">
        <v>443</v>
      </c>
    </row>
    <row r="74" ht="15.75" customHeight="1">
      <c r="A74" s="205" t="s">
        <v>39</v>
      </c>
      <c r="B74" s="210">
        <v>44963.0</v>
      </c>
      <c r="C74" s="10">
        <v>0.375</v>
      </c>
      <c r="D74" s="84">
        <v>0.5</v>
      </c>
      <c r="E74" s="206">
        <v>34.8</v>
      </c>
      <c r="F74" s="86"/>
      <c r="G74" s="207">
        <v>29.4</v>
      </c>
      <c r="H74" s="207">
        <v>27.0</v>
      </c>
      <c r="I74" s="207">
        <v>2.2</v>
      </c>
      <c r="J74" s="207" t="s">
        <v>81</v>
      </c>
      <c r="K74" s="207">
        <v>27.9</v>
      </c>
      <c r="L74" s="207">
        <v>1.75</v>
      </c>
      <c r="M74" s="86"/>
      <c r="N74" s="207">
        <v>72.86</v>
      </c>
      <c r="O74" s="86"/>
      <c r="P74" s="87"/>
      <c r="Q74" s="133">
        <f>E76</f>
        <v>33.8</v>
      </c>
      <c r="R74" s="134" t="str">
        <f>F74</f>
        <v/>
      </c>
      <c r="S74" s="22">
        <f>(Q74+R74)/2</f>
        <v>16.9</v>
      </c>
      <c r="T74" s="134">
        <f t="shared" si="17"/>
        <v>35.65000614</v>
      </c>
      <c r="U74" s="103">
        <f t="shared" si="18"/>
        <v>33.73000614</v>
      </c>
      <c r="V74" s="134">
        <f t="shared" si="19"/>
        <v>40.98797486</v>
      </c>
      <c r="W74" s="134">
        <f t="shared" si="20"/>
        <v>82.29244371</v>
      </c>
      <c r="X74" s="135">
        <f>N72+L74-N74</f>
        <v>5.15</v>
      </c>
      <c r="Y74" s="91"/>
      <c r="Z74" s="208">
        <v>1.0</v>
      </c>
      <c r="AA74" s="208">
        <v>1.0</v>
      </c>
      <c r="AB74" s="208">
        <v>1.0</v>
      </c>
      <c r="AC74" s="209">
        <v>2.0</v>
      </c>
      <c r="AD74" s="232" t="s">
        <v>289</v>
      </c>
    </row>
    <row r="75" ht="15.75" customHeight="1">
      <c r="A75" s="203" t="s">
        <v>39</v>
      </c>
      <c r="B75" s="204">
        <v>44963.0</v>
      </c>
      <c r="C75" s="3">
        <v>0.625</v>
      </c>
      <c r="D75" s="74">
        <v>0.75</v>
      </c>
      <c r="E75" s="234">
        <v>33.6</v>
      </c>
      <c r="F75" s="76"/>
      <c r="G75" s="235">
        <v>25.2</v>
      </c>
      <c r="H75" s="235">
        <v>24.6</v>
      </c>
      <c r="I75" s="235">
        <v>0.2</v>
      </c>
      <c r="J75" s="235" t="s">
        <v>78</v>
      </c>
      <c r="K75" s="235">
        <v>26.4</v>
      </c>
      <c r="L75" s="76"/>
      <c r="M75" s="76"/>
      <c r="N75" s="76"/>
      <c r="O75" s="76"/>
      <c r="P75" s="77"/>
      <c r="Q75" s="78"/>
      <c r="R75" s="79"/>
      <c r="S75" s="79"/>
      <c r="T75" s="134">
        <f t="shared" si="17"/>
        <v>30.92802314</v>
      </c>
      <c r="U75" s="103">
        <f t="shared" si="18"/>
        <v>30.44802314</v>
      </c>
      <c r="V75" s="134">
        <f t="shared" si="19"/>
        <v>32.05419006</v>
      </c>
      <c r="W75" s="134">
        <f t="shared" si="20"/>
        <v>94.98921384</v>
      </c>
      <c r="X75" s="80"/>
      <c r="Y75" s="81"/>
      <c r="Z75" s="236">
        <v>1.0</v>
      </c>
      <c r="AA75" s="236">
        <v>1.0</v>
      </c>
      <c r="AB75" s="236">
        <v>1.0</v>
      </c>
      <c r="AC75" s="238">
        <v>2.0</v>
      </c>
      <c r="AD75" s="239" t="s">
        <v>316</v>
      </c>
    </row>
    <row r="76" ht="15.75" customHeight="1">
      <c r="A76" s="205" t="s">
        <v>42</v>
      </c>
      <c r="B76" s="210">
        <v>44964.0</v>
      </c>
      <c r="C76" s="10">
        <v>0.375</v>
      </c>
      <c r="D76" s="84">
        <v>0.5</v>
      </c>
      <c r="E76" s="206">
        <v>33.8</v>
      </c>
      <c r="F76" s="86"/>
      <c r="G76" s="207">
        <v>28.4</v>
      </c>
      <c r="H76" s="207">
        <v>26.6</v>
      </c>
      <c r="I76" s="207">
        <v>1.3</v>
      </c>
      <c r="J76" s="207" t="s">
        <v>81</v>
      </c>
      <c r="K76" s="207">
        <v>28.1</v>
      </c>
      <c r="L76" s="207">
        <v>41.5</v>
      </c>
      <c r="M76" s="86"/>
      <c r="N76" s="207">
        <v>100.0</v>
      </c>
      <c r="O76" s="207">
        <v>70.0</v>
      </c>
      <c r="P76" s="87"/>
      <c r="Q76" s="133">
        <f>E78</f>
        <v>32.4</v>
      </c>
      <c r="R76" s="134" t="str">
        <f>F76</f>
        <v/>
      </c>
      <c r="S76" s="22">
        <f>(Q76+R76)/2</f>
        <v>16.2</v>
      </c>
      <c r="T76" s="134">
        <f t="shared" si="17"/>
        <v>34.82194116</v>
      </c>
      <c r="U76" s="103">
        <f t="shared" si="18"/>
        <v>33.38194116</v>
      </c>
      <c r="V76" s="134">
        <f t="shared" si="19"/>
        <v>38.68484051</v>
      </c>
      <c r="W76" s="134">
        <f t="shared" si="20"/>
        <v>86.29204807</v>
      </c>
      <c r="X76" s="135"/>
      <c r="Y76" s="91"/>
      <c r="Z76" s="208">
        <v>1.0</v>
      </c>
      <c r="AA76" s="208">
        <v>1.0</v>
      </c>
      <c r="AB76" s="208">
        <v>2.0</v>
      </c>
      <c r="AC76" s="209">
        <v>2.0</v>
      </c>
      <c r="AD76" s="232" t="s">
        <v>289</v>
      </c>
    </row>
    <row r="77" ht="15.75" customHeight="1">
      <c r="A77" s="203" t="s">
        <v>42</v>
      </c>
      <c r="B77" s="204">
        <v>44964.0</v>
      </c>
      <c r="C77" s="3">
        <v>0.625</v>
      </c>
      <c r="D77" s="74">
        <v>0.75</v>
      </c>
      <c r="E77" s="234">
        <v>32.4</v>
      </c>
      <c r="F77" s="76"/>
      <c r="G77" s="235">
        <v>29.4</v>
      </c>
      <c r="H77" s="235">
        <v>27.2</v>
      </c>
      <c r="I77" s="235">
        <v>0.4</v>
      </c>
      <c r="J77" s="235" t="s">
        <v>74</v>
      </c>
      <c r="K77" s="235">
        <v>27.5</v>
      </c>
      <c r="L77" s="76"/>
      <c r="M77" s="76"/>
      <c r="N77" s="76"/>
      <c r="O77" s="76"/>
      <c r="P77" s="77"/>
      <c r="Q77" s="78"/>
      <c r="R77" s="79"/>
      <c r="S77" s="79"/>
      <c r="T77" s="134">
        <f t="shared" si="17"/>
        <v>36.07043238</v>
      </c>
      <c r="U77" s="103">
        <f t="shared" si="18"/>
        <v>34.31043238</v>
      </c>
      <c r="V77" s="134">
        <f t="shared" si="19"/>
        <v>40.98797486</v>
      </c>
      <c r="W77" s="134">
        <f t="shared" si="20"/>
        <v>83.7085328</v>
      </c>
      <c r="X77" s="80"/>
      <c r="Y77" s="81"/>
      <c r="Z77" s="236">
        <v>1.0</v>
      </c>
      <c r="AA77" s="236">
        <v>1.0</v>
      </c>
      <c r="AB77" s="236">
        <v>1.0</v>
      </c>
      <c r="AC77" s="238">
        <v>2.0</v>
      </c>
      <c r="AD77" s="239" t="s">
        <v>458</v>
      </c>
    </row>
    <row r="78" ht="15.75" customHeight="1">
      <c r="A78" s="205" t="s">
        <v>43</v>
      </c>
      <c r="B78" s="210">
        <v>44965.0</v>
      </c>
      <c r="C78" s="10">
        <v>0.375</v>
      </c>
      <c r="D78" s="84">
        <v>0.5</v>
      </c>
      <c r="E78" s="206">
        <v>32.4</v>
      </c>
      <c r="F78" s="86"/>
      <c r="G78" s="207">
        <v>29.2</v>
      </c>
      <c r="H78" s="207">
        <v>27.0</v>
      </c>
      <c r="I78" s="207">
        <v>0.6</v>
      </c>
      <c r="J78" s="207" t="s">
        <v>78</v>
      </c>
      <c r="K78" s="207">
        <v>26.6</v>
      </c>
      <c r="L78" s="207">
        <v>1.75</v>
      </c>
      <c r="M78" s="86"/>
      <c r="N78" s="207">
        <v>70.84</v>
      </c>
      <c r="O78" s="86"/>
      <c r="P78" s="87"/>
      <c r="Q78" s="133">
        <f>E80</f>
        <v>33.6</v>
      </c>
      <c r="R78" s="134" t="str">
        <f>F78</f>
        <v/>
      </c>
      <c r="S78" s="22">
        <f>(Q78+R78)/2</f>
        <v>16.8</v>
      </c>
      <c r="T78" s="134">
        <f t="shared" si="17"/>
        <v>35.65000614</v>
      </c>
      <c r="U78" s="103">
        <f t="shared" si="18"/>
        <v>33.89000614</v>
      </c>
      <c r="V78" s="134">
        <f t="shared" si="19"/>
        <v>40.51803823</v>
      </c>
      <c r="W78" s="134">
        <f t="shared" si="20"/>
        <v>83.64177443</v>
      </c>
      <c r="X78" s="135">
        <f>O76+L78-N78</f>
        <v>0.91</v>
      </c>
      <c r="Y78" s="91"/>
      <c r="Z78" s="208">
        <v>1.0</v>
      </c>
      <c r="AA78" s="208">
        <v>1.0</v>
      </c>
      <c r="AB78" s="208">
        <v>1.0</v>
      </c>
      <c r="AC78" s="209">
        <v>2.0</v>
      </c>
      <c r="AD78" s="232" t="s">
        <v>337</v>
      </c>
    </row>
    <row r="79" ht="15.75" customHeight="1">
      <c r="A79" s="203" t="s">
        <v>43</v>
      </c>
      <c r="B79" s="204">
        <v>44965.0</v>
      </c>
      <c r="C79" s="3">
        <v>0.625</v>
      </c>
      <c r="D79" s="74">
        <v>0.75</v>
      </c>
      <c r="E79" s="75"/>
      <c r="F79" s="76"/>
      <c r="G79" s="235">
        <v>30.0</v>
      </c>
      <c r="H79" s="235">
        <v>27.2</v>
      </c>
      <c r="I79" s="235">
        <v>0.5</v>
      </c>
      <c r="J79" s="235" t="s">
        <v>81</v>
      </c>
      <c r="K79" s="235">
        <v>26.5</v>
      </c>
      <c r="L79" s="76"/>
      <c r="M79" s="76"/>
      <c r="N79" s="76"/>
      <c r="O79" s="76"/>
      <c r="P79" s="77"/>
      <c r="Q79" s="78"/>
      <c r="R79" s="79"/>
      <c r="S79" s="79"/>
      <c r="T79" s="134">
        <f t="shared" si="17"/>
        <v>36.07043238</v>
      </c>
      <c r="U79" s="103">
        <f t="shared" si="18"/>
        <v>33.83043238</v>
      </c>
      <c r="V79" s="134">
        <f t="shared" si="19"/>
        <v>42.42634795</v>
      </c>
      <c r="W79" s="134">
        <f t="shared" si="20"/>
        <v>79.73920457</v>
      </c>
      <c r="X79" s="80"/>
      <c r="Y79" s="81"/>
      <c r="Z79" s="236">
        <v>1.0</v>
      </c>
      <c r="AA79" s="236">
        <v>1.0</v>
      </c>
      <c r="AB79" s="236">
        <v>1.0</v>
      </c>
      <c r="AC79" s="238">
        <v>2.0</v>
      </c>
      <c r="AD79" s="78"/>
    </row>
    <row r="80" ht="15.75" customHeight="1">
      <c r="A80" s="205" t="s">
        <v>44</v>
      </c>
      <c r="B80" s="210">
        <v>44966.0</v>
      </c>
      <c r="C80" s="10">
        <v>0.375</v>
      </c>
      <c r="D80" s="84">
        <v>0.5</v>
      </c>
      <c r="E80" s="206">
        <v>33.6</v>
      </c>
      <c r="F80" s="86"/>
      <c r="G80" s="207">
        <v>29.8</v>
      </c>
      <c r="H80" s="207">
        <v>27.4</v>
      </c>
      <c r="I80" s="207">
        <v>1.8</v>
      </c>
      <c r="J80" s="207" t="s">
        <v>81</v>
      </c>
      <c r="K80" s="207">
        <v>28.5</v>
      </c>
      <c r="L80" s="207">
        <v>6.25</v>
      </c>
      <c r="M80" s="86"/>
      <c r="N80" s="207">
        <v>73.4</v>
      </c>
      <c r="O80" s="86"/>
      <c r="P80" s="87"/>
      <c r="Q80" s="133">
        <f>E82</f>
        <v>33.6</v>
      </c>
      <c r="R80" s="134" t="str">
        <f>F80</f>
        <v/>
      </c>
      <c r="S80" s="22">
        <f>(Q80+R80)/2</f>
        <v>16.8</v>
      </c>
      <c r="T80" s="134">
        <f t="shared" si="17"/>
        <v>36.49517019</v>
      </c>
      <c r="U80" s="103">
        <f t="shared" si="18"/>
        <v>34.57517019</v>
      </c>
      <c r="V80" s="134">
        <f t="shared" si="19"/>
        <v>41.94208964</v>
      </c>
      <c r="W80" s="134">
        <f t="shared" si="20"/>
        <v>82.43549733</v>
      </c>
      <c r="X80" s="135">
        <f>N78+L80-N80</f>
        <v>3.69</v>
      </c>
      <c r="Y80" s="91"/>
      <c r="Z80" s="208">
        <v>1.0</v>
      </c>
      <c r="AA80" s="208">
        <v>1.0</v>
      </c>
      <c r="AB80" s="208">
        <v>1.0</v>
      </c>
      <c r="AC80" s="209">
        <v>2.0</v>
      </c>
      <c r="AD80" s="232" t="s">
        <v>337</v>
      </c>
    </row>
    <row r="81" ht="15.75" customHeight="1">
      <c r="A81" s="203" t="s">
        <v>44</v>
      </c>
      <c r="B81" s="204">
        <v>44966.0</v>
      </c>
      <c r="C81" s="3">
        <v>0.625</v>
      </c>
      <c r="D81" s="74">
        <v>0.75</v>
      </c>
      <c r="E81" s="234">
        <v>33.6</v>
      </c>
      <c r="F81" s="76"/>
      <c r="G81" s="235">
        <v>28.8</v>
      </c>
      <c r="H81" s="235">
        <v>27.8</v>
      </c>
      <c r="I81" s="235">
        <v>0.1</v>
      </c>
      <c r="J81" s="235" t="s">
        <v>78</v>
      </c>
      <c r="K81" s="235">
        <v>26.8</v>
      </c>
      <c r="L81" s="76"/>
      <c r="M81" s="76"/>
      <c r="N81" s="76"/>
      <c r="O81" s="76"/>
      <c r="P81" s="77"/>
      <c r="Q81" s="78"/>
      <c r="R81" s="79"/>
      <c r="S81" s="79"/>
      <c r="T81" s="134">
        <f t="shared" si="17"/>
        <v>37.3577292</v>
      </c>
      <c r="U81" s="103">
        <f t="shared" si="18"/>
        <v>36.5577292</v>
      </c>
      <c r="V81" s="134">
        <f t="shared" si="19"/>
        <v>39.59220806</v>
      </c>
      <c r="W81" s="134">
        <f t="shared" si="20"/>
        <v>92.33566651</v>
      </c>
      <c r="X81" s="80"/>
      <c r="Y81" s="81"/>
      <c r="Z81" s="236">
        <v>1.0</v>
      </c>
      <c r="AA81" s="236">
        <v>1.0</v>
      </c>
      <c r="AB81" s="236">
        <v>1.0</v>
      </c>
      <c r="AC81" s="238">
        <v>2.0</v>
      </c>
      <c r="AD81" s="239" t="s">
        <v>433</v>
      </c>
    </row>
    <row r="82" ht="15.75" customHeight="1">
      <c r="A82" s="205" t="s">
        <v>45</v>
      </c>
      <c r="B82" s="210">
        <v>44967.0</v>
      </c>
      <c r="C82" s="10">
        <v>0.375</v>
      </c>
      <c r="D82" s="84">
        <v>0.5</v>
      </c>
      <c r="E82" s="206">
        <v>33.6</v>
      </c>
      <c r="F82" s="86"/>
      <c r="G82" s="207">
        <v>27.0</v>
      </c>
      <c r="H82" s="207">
        <v>25.0</v>
      </c>
      <c r="I82" s="207">
        <v>0.1</v>
      </c>
      <c r="J82" s="207" t="s">
        <v>81</v>
      </c>
      <c r="K82" s="207">
        <v>31.4</v>
      </c>
      <c r="L82" s="207">
        <v>35.75</v>
      </c>
      <c r="M82" s="86"/>
      <c r="N82" s="207">
        <v>96.8</v>
      </c>
      <c r="O82" s="86"/>
      <c r="P82" s="87"/>
      <c r="Q82" s="133">
        <f>E84</f>
        <v>31.4</v>
      </c>
      <c r="R82" s="134" t="str">
        <f>F82</f>
        <v/>
      </c>
      <c r="S82" s="22">
        <f>(Q82+R82)/2</f>
        <v>15.7</v>
      </c>
      <c r="T82" s="134">
        <f t="shared" si="17"/>
        <v>31.67489286</v>
      </c>
      <c r="U82" s="103">
        <f t="shared" si="18"/>
        <v>30.07489286</v>
      </c>
      <c r="V82" s="134">
        <f t="shared" si="19"/>
        <v>35.65000614</v>
      </c>
      <c r="W82" s="134">
        <f t="shared" si="20"/>
        <v>84.36153627</v>
      </c>
      <c r="X82" s="135">
        <f>N80+L82-N82</f>
        <v>12.35</v>
      </c>
      <c r="Y82" s="91"/>
      <c r="Z82" s="208">
        <v>1.0</v>
      </c>
      <c r="AA82" s="208">
        <v>1.0</v>
      </c>
      <c r="AB82" s="208">
        <v>3.0</v>
      </c>
      <c r="AC82" s="209">
        <v>2.0</v>
      </c>
      <c r="AD82" s="232" t="s">
        <v>433</v>
      </c>
    </row>
    <row r="83" ht="15.75" customHeight="1">
      <c r="A83" s="203" t="s">
        <v>45</v>
      </c>
      <c r="B83" s="204">
        <v>44967.0</v>
      </c>
      <c r="C83" s="3">
        <v>0.625</v>
      </c>
      <c r="D83" s="74">
        <v>0.75</v>
      </c>
      <c r="E83" s="75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7"/>
      <c r="Q83" s="78"/>
      <c r="R83" s="79"/>
      <c r="S83" s="79"/>
      <c r="T83" s="134"/>
      <c r="U83" s="103"/>
      <c r="V83" s="134"/>
      <c r="W83" s="134"/>
      <c r="X83" s="80"/>
      <c r="Y83" s="81"/>
      <c r="Z83" s="82"/>
      <c r="AA83" s="82"/>
      <c r="AB83" s="82"/>
      <c r="AC83" s="83"/>
      <c r="AD83" s="78"/>
    </row>
    <row r="84" ht="15.75" customHeight="1">
      <c r="A84" s="205" t="s">
        <v>46</v>
      </c>
      <c r="B84" s="210">
        <v>44968.0</v>
      </c>
      <c r="C84" s="10">
        <v>0.375</v>
      </c>
      <c r="D84" s="84">
        <v>0.5</v>
      </c>
      <c r="E84" s="206">
        <v>31.4</v>
      </c>
      <c r="F84" s="86"/>
      <c r="G84" s="207">
        <v>26.8</v>
      </c>
      <c r="H84" s="207">
        <v>25.2</v>
      </c>
      <c r="I84" s="207">
        <v>0.3</v>
      </c>
      <c r="J84" s="207" t="s">
        <v>81</v>
      </c>
      <c r="K84" s="207">
        <v>31.2</v>
      </c>
      <c r="L84" s="207">
        <v>8.5</v>
      </c>
      <c r="M84" s="86"/>
      <c r="N84" s="207">
        <v>100.0</v>
      </c>
      <c r="O84" s="207">
        <v>65.06</v>
      </c>
      <c r="P84" s="87"/>
      <c r="Q84" s="133">
        <f>E86</f>
        <v>31.4</v>
      </c>
      <c r="R84" s="134" t="str">
        <f>F84</f>
        <v/>
      </c>
      <c r="S84" s="22">
        <f>(Q84+R84)/2</f>
        <v>15.7</v>
      </c>
      <c r="T84" s="134">
        <f>IF(H84="","",6.1078*(10^(((7.5*H84)/(237.3+H84)))))</f>
        <v>32.05419006</v>
      </c>
      <c r="U84" s="103">
        <f>IF(T84="","",T84-(0.8*(G84-H84)))</f>
        <v>30.77419006</v>
      </c>
      <c r="V84" s="134">
        <f>IF(G84="","",6.1078*(10^(((7.5*G84)/(237.3+G84)))))</f>
        <v>35.23385461</v>
      </c>
      <c r="W84" s="134">
        <f>IF(V84="","",(U84/V84)*100)</f>
        <v>87.34267199</v>
      </c>
      <c r="X84" s="135"/>
      <c r="Y84" s="91"/>
      <c r="Z84" s="208">
        <v>1.0</v>
      </c>
      <c r="AA84" s="208">
        <v>1.0</v>
      </c>
      <c r="AB84" s="208">
        <v>1.0</v>
      </c>
      <c r="AC84" s="209">
        <v>3.0</v>
      </c>
      <c r="AD84" s="232" t="s">
        <v>433</v>
      </c>
    </row>
    <row r="85" ht="15.75" customHeight="1">
      <c r="A85" s="203" t="s">
        <v>46</v>
      </c>
      <c r="B85" s="204">
        <v>44968.0</v>
      </c>
      <c r="C85" s="3">
        <v>0.625</v>
      </c>
      <c r="D85" s="74">
        <v>0.75</v>
      </c>
      <c r="E85" s="75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7"/>
      <c r="Q85" s="78"/>
      <c r="R85" s="79"/>
      <c r="S85" s="79"/>
      <c r="T85" s="79"/>
      <c r="U85" s="103"/>
      <c r="V85" s="79"/>
      <c r="W85" s="79"/>
      <c r="X85" s="80"/>
      <c r="Y85" s="81"/>
      <c r="Z85" s="82"/>
      <c r="AA85" s="82"/>
      <c r="AB85" s="82"/>
      <c r="AC85" s="83"/>
      <c r="AD85" s="78"/>
    </row>
    <row r="86" ht="15.75" customHeight="1">
      <c r="A86" s="205" t="s">
        <v>25</v>
      </c>
      <c r="B86" s="210">
        <v>44969.0</v>
      </c>
      <c r="C86" s="10">
        <v>0.375</v>
      </c>
      <c r="D86" s="84">
        <v>0.5</v>
      </c>
      <c r="E86" s="206">
        <v>31.4</v>
      </c>
      <c r="F86" s="86"/>
      <c r="G86" s="207">
        <v>29.8</v>
      </c>
      <c r="H86" s="207">
        <v>27.2</v>
      </c>
      <c r="I86" s="207">
        <v>1.1</v>
      </c>
      <c r="J86" s="207" t="s">
        <v>81</v>
      </c>
      <c r="K86" s="207">
        <v>33.3</v>
      </c>
      <c r="L86" s="207">
        <v>0.0</v>
      </c>
      <c r="M86" s="86"/>
      <c r="N86" s="207">
        <v>63.26</v>
      </c>
      <c r="O86" s="86"/>
      <c r="P86" s="87"/>
      <c r="Q86" s="133">
        <f>E88</f>
        <v>32.6</v>
      </c>
      <c r="R86" s="134" t="str">
        <f>F86</f>
        <v/>
      </c>
      <c r="S86" s="22">
        <f>(Q86+R86)/2</f>
        <v>16.3</v>
      </c>
      <c r="T86" s="134">
        <f>IF(H86="","",6.1078*(10^(((7.5*H86)/(237.3+H86)))))</f>
        <v>36.07043238</v>
      </c>
      <c r="U86" s="103">
        <f>IF(T86="","",T86-(0.8*(G86-H86)))</f>
        <v>33.99043238</v>
      </c>
      <c r="V86" s="134">
        <f>IF(G86="","",6.1078*(10^(((7.5*G86)/(237.3+G86)))))</f>
        <v>41.94208964</v>
      </c>
      <c r="W86" s="134">
        <f>IF(V86="","",(U86/V86)*100)</f>
        <v>81.04134217</v>
      </c>
      <c r="X86" s="135">
        <f>O84+L86-N86</f>
        <v>1.8</v>
      </c>
      <c r="Y86" s="91"/>
      <c r="Z86" s="208">
        <v>1.0</v>
      </c>
      <c r="AA86" s="208">
        <v>1.0</v>
      </c>
      <c r="AB86" s="208">
        <v>1.0</v>
      </c>
      <c r="AC86" s="209">
        <v>2.0</v>
      </c>
      <c r="AD86" s="232" t="s">
        <v>440</v>
      </c>
    </row>
    <row r="87" ht="15.75" customHeight="1">
      <c r="A87" s="203" t="s">
        <v>25</v>
      </c>
      <c r="B87" s="204">
        <v>44969.0</v>
      </c>
      <c r="C87" s="3">
        <v>0.625</v>
      </c>
      <c r="D87" s="74">
        <v>0.75</v>
      </c>
      <c r="E87" s="75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7"/>
      <c r="Q87" s="78"/>
      <c r="R87" s="79"/>
      <c r="S87" s="79"/>
      <c r="T87" s="79"/>
      <c r="U87" s="103"/>
      <c r="V87" s="79"/>
      <c r="W87" s="79"/>
      <c r="X87" s="80"/>
      <c r="Y87" s="81"/>
      <c r="Z87" s="82"/>
      <c r="AA87" s="82"/>
      <c r="AB87" s="82"/>
      <c r="AC87" s="83"/>
      <c r="AD87" s="78"/>
    </row>
    <row r="88" ht="15.75" customHeight="1">
      <c r="A88" s="205" t="s">
        <v>39</v>
      </c>
      <c r="B88" s="210">
        <v>44970.0</v>
      </c>
      <c r="C88" s="10">
        <v>0.375</v>
      </c>
      <c r="D88" s="84">
        <v>0.5</v>
      </c>
      <c r="E88" s="206">
        <v>32.6</v>
      </c>
      <c r="F88" s="86"/>
      <c r="G88" s="207">
        <v>24.8</v>
      </c>
      <c r="H88" s="207"/>
      <c r="I88" s="207">
        <v>2.7</v>
      </c>
      <c r="J88" s="207" t="s">
        <v>81</v>
      </c>
      <c r="K88" s="207">
        <v>27.8</v>
      </c>
      <c r="L88" s="207">
        <v>2.75</v>
      </c>
      <c r="M88" s="86"/>
      <c r="N88" s="207">
        <v>63.6</v>
      </c>
      <c r="O88" s="86"/>
      <c r="P88" s="87"/>
      <c r="Q88" s="133">
        <f>E90</f>
        <v>32.6</v>
      </c>
      <c r="R88" s="134" t="str">
        <f>F88</f>
        <v/>
      </c>
      <c r="S88" s="22">
        <f>(Q88+R88)/2</f>
        <v>16.3</v>
      </c>
      <c r="T88" s="134" t="str">
        <f>IF(H88="","",6.1078*(10^(((7.5*H88)/(237.3+H88)))))</f>
        <v/>
      </c>
      <c r="U88" s="103" t="str">
        <f>IF(T88="","",T88-(0.8*(G88-H88)))</f>
        <v/>
      </c>
      <c r="V88" s="134">
        <f>IF(G88="","",6.1078*(10^(((7.5*G88)/(237.3+G88)))))</f>
        <v>31.29951528</v>
      </c>
      <c r="W88" s="254">
        <v>97.0</v>
      </c>
      <c r="X88" s="135">
        <f>N86+L88-N88</f>
        <v>2.41</v>
      </c>
      <c r="Y88" s="91"/>
      <c r="Z88" s="208">
        <v>1.0</v>
      </c>
      <c r="AA88" s="208">
        <v>1.0</v>
      </c>
      <c r="AB88" s="208">
        <v>2.0</v>
      </c>
      <c r="AC88" s="209">
        <v>2.0</v>
      </c>
      <c r="AD88" s="232" t="s">
        <v>463</v>
      </c>
    </row>
    <row r="89" ht="15.75" customHeight="1">
      <c r="A89" s="203" t="s">
        <v>39</v>
      </c>
      <c r="B89" s="204">
        <v>44970.0</v>
      </c>
      <c r="C89" s="3">
        <v>0.625</v>
      </c>
      <c r="D89" s="74">
        <v>0.75</v>
      </c>
      <c r="E89" s="75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7"/>
      <c r="Q89" s="78"/>
      <c r="R89" s="79"/>
      <c r="S89" s="79"/>
      <c r="T89" s="134"/>
      <c r="U89" s="103"/>
      <c r="V89" s="134"/>
      <c r="W89" s="134"/>
      <c r="X89" s="80"/>
      <c r="Y89" s="81"/>
      <c r="Z89" s="82"/>
      <c r="AA89" s="82"/>
      <c r="AB89" s="82"/>
      <c r="AC89" s="83"/>
      <c r="AD89" s="78"/>
    </row>
    <row r="90" ht="15.75" customHeight="1">
      <c r="A90" s="205" t="s">
        <v>42</v>
      </c>
      <c r="B90" s="210">
        <v>44971.0</v>
      </c>
      <c r="C90" s="10">
        <v>0.375</v>
      </c>
      <c r="D90" s="84">
        <v>0.5</v>
      </c>
      <c r="E90" s="206">
        <v>32.6</v>
      </c>
      <c r="F90" s="86"/>
      <c r="G90" s="207">
        <v>29.9</v>
      </c>
      <c r="H90" s="207">
        <v>26.4</v>
      </c>
      <c r="I90" s="207">
        <v>1.3</v>
      </c>
      <c r="J90" s="207" t="s">
        <v>81</v>
      </c>
      <c r="K90" s="207">
        <v>26.7</v>
      </c>
      <c r="L90" s="207">
        <v>0.5</v>
      </c>
      <c r="M90" s="86"/>
      <c r="N90" s="207">
        <v>63.2</v>
      </c>
      <c r="O90" s="86"/>
      <c r="P90" s="87"/>
      <c r="Q90" s="133">
        <f>E92</f>
        <v>32.8</v>
      </c>
      <c r="R90" s="134" t="str">
        <f>F90</f>
        <v/>
      </c>
      <c r="S90" s="22">
        <f>(Q90+R90)/2</f>
        <v>16.4</v>
      </c>
      <c r="T90" s="134">
        <f>IF(H90="","",6.1078*(10^(((7.5*H90)/(237.3+H90)))))</f>
        <v>34.41422945</v>
      </c>
      <c r="U90" s="103">
        <f>IF(T90="","",T90-(0.8*(G90-H90)))</f>
        <v>31.61422945</v>
      </c>
      <c r="V90" s="134">
        <f>IF(G90="","",6.1078*(10^(((7.5*G90)/(237.3+G90)))))</f>
        <v>42.18361452</v>
      </c>
      <c r="W90" s="134">
        <f>IF(V90="","",(U90/V90)*100)</f>
        <v>74.94433517</v>
      </c>
      <c r="X90" s="135">
        <f>N88+L90-N90</f>
        <v>0.9</v>
      </c>
      <c r="Y90" s="91"/>
      <c r="Z90" s="208">
        <v>1.0</v>
      </c>
      <c r="AA90" s="208">
        <v>1.0</v>
      </c>
      <c r="AB90" s="208">
        <v>1.0</v>
      </c>
      <c r="AC90" s="209">
        <v>1.0</v>
      </c>
      <c r="AD90" s="232" t="s">
        <v>463</v>
      </c>
    </row>
    <row r="91" ht="15.75" customHeight="1">
      <c r="A91" s="203" t="s">
        <v>42</v>
      </c>
      <c r="B91" s="204">
        <v>44971.0</v>
      </c>
      <c r="C91" s="3">
        <v>0.625</v>
      </c>
      <c r="D91" s="74">
        <v>0.75</v>
      </c>
      <c r="E91" s="75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7"/>
      <c r="Q91" s="78"/>
      <c r="R91" s="79"/>
      <c r="S91" s="79"/>
      <c r="T91" s="134"/>
      <c r="U91" s="103"/>
      <c r="V91" s="134"/>
      <c r="W91" s="134"/>
      <c r="X91" s="80"/>
      <c r="Y91" s="81"/>
      <c r="Z91" s="82"/>
      <c r="AA91" s="82"/>
      <c r="AB91" s="82"/>
      <c r="AC91" s="83"/>
      <c r="AD91" s="78"/>
    </row>
    <row r="92" ht="15.75" customHeight="1">
      <c r="A92" s="205" t="s">
        <v>43</v>
      </c>
      <c r="B92" s="210">
        <v>44972.0</v>
      </c>
      <c r="C92" s="10">
        <v>0.375</v>
      </c>
      <c r="D92" s="84">
        <v>0.5</v>
      </c>
      <c r="E92" s="206">
        <v>32.8</v>
      </c>
      <c r="G92" s="207">
        <v>29.4</v>
      </c>
      <c r="H92" s="207">
        <v>26.8</v>
      </c>
      <c r="I92" s="207">
        <v>0.6</v>
      </c>
      <c r="J92" s="207" t="s">
        <v>81</v>
      </c>
      <c r="K92" s="207">
        <v>27.3</v>
      </c>
      <c r="L92" s="207">
        <v>0.0</v>
      </c>
      <c r="M92" s="86"/>
      <c r="N92" s="207">
        <v>56.42</v>
      </c>
      <c r="O92" s="86"/>
      <c r="P92" s="87"/>
      <c r="Q92" s="133">
        <f>E94</f>
        <v>33.6</v>
      </c>
      <c r="R92" s="134" t="str">
        <f>F92</f>
        <v/>
      </c>
      <c r="S92" s="22">
        <f>(Q92+R92)/2</f>
        <v>16.8</v>
      </c>
      <c r="T92" s="134">
        <f t="shared" ref="T92:T96" si="21">IF(H92="","",6.1078*(10^(((7.5*H92)/(237.3+H92)))))</f>
        <v>35.23385461</v>
      </c>
      <c r="U92" s="103">
        <f t="shared" ref="U92:U96" si="22">IF(T92="","",T92-(0.8*(G92-H92)))</f>
        <v>33.15385461</v>
      </c>
      <c r="V92" s="134">
        <f t="shared" ref="V92:V96" si="23">IF(G92="","",6.1078*(10^(((7.5*G92)/(237.3+G92)))))</f>
        <v>40.98797486</v>
      </c>
      <c r="W92" s="134">
        <f t="shared" ref="W92:W96" si="24">IF(V92="","",(U92/V92)*100)</f>
        <v>80.88678379</v>
      </c>
      <c r="X92" s="135">
        <f>N90+L92-N92</f>
        <v>6.78</v>
      </c>
      <c r="Y92" s="91"/>
      <c r="Z92" s="208">
        <v>1.0</v>
      </c>
      <c r="AA92" s="208">
        <v>1.0</v>
      </c>
      <c r="AB92" s="208">
        <v>2.0</v>
      </c>
      <c r="AC92" s="209">
        <v>2.0</v>
      </c>
      <c r="AD92" s="232" t="s">
        <v>289</v>
      </c>
    </row>
    <row r="93" ht="15.75" customHeight="1">
      <c r="A93" s="203" t="s">
        <v>43</v>
      </c>
      <c r="B93" s="204">
        <v>44972.0</v>
      </c>
      <c r="C93" s="3">
        <v>0.625</v>
      </c>
      <c r="D93" s="74">
        <v>0.75</v>
      </c>
      <c r="E93" s="234">
        <v>33.6</v>
      </c>
      <c r="F93" s="76"/>
      <c r="G93" s="235">
        <v>25.6</v>
      </c>
      <c r="H93" s="235">
        <v>24.6</v>
      </c>
      <c r="I93" s="235">
        <v>1.2</v>
      </c>
      <c r="J93" s="235" t="s">
        <v>81</v>
      </c>
      <c r="K93" s="235">
        <v>28.0</v>
      </c>
      <c r="L93" s="76"/>
      <c r="M93" s="76"/>
      <c r="N93" s="76"/>
      <c r="O93" s="76"/>
      <c r="P93" s="77"/>
      <c r="Q93" s="78"/>
      <c r="R93" s="79"/>
      <c r="S93" s="79"/>
      <c r="T93" s="134">
        <f t="shared" si="21"/>
        <v>30.92802314</v>
      </c>
      <c r="U93" s="103">
        <f t="shared" si="22"/>
        <v>30.12802314</v>
      </c>
      <c r="V93" s="134">
        <f t="shared" si="23"/>
        <v>32.82468122</v>
      </c>
      <c r="W93" s="134">
        <f t="shared" si="24"/>
        <v>91.78466331</v>
      </c>
      <c r="X93" s="80"/>
      <c r="Y93" s="81"/>
      <c r="Z93" s="236">
        <v>3.0</v>
      </c>
      <c r="AA93" s="236">
        <v>2.0</v>
      </c>
      <c r="AB93" s="236">
        <v>1.0</v>
      </c>
      <c r="AC93" s="238">
        <v>3.0</v>
      </c>
      <c r="AD93" s="239" t="s">
        <v>465</v>
      </c>
    </row>
    <row r="94" ht="15.75" customHeight="1">
      <c r="A94" s="205" t="s">
        <v>44</v>
      </c>
      <c r="B94" s="210">
        <v>44973.0</v>
      </c>
      <c r="C94" s="10">
        <v>0.375</v>
      </c>
      <c r="D94" s="84">
        <v>0.5</v>
      </c>
      <c r="E94" s="206">
        <v>33.6</v>
      </c>
      <c r="F94" s="86"/>
      <c r="G94" s="207">
        <v>27.8</v>
      </c>
      <c r="H94" s="207">
        <v>26.2</v>
      </c>
      <c r="I94" s="207">
        <v>1.2</v>
      </c>
      <c r="J94" s="207" t="s">
        <v>81</v>
      </c>
      <c r="K94" s="207">
        <v>26.2</v>
      </c>
      <c r="L94" s="207">
        <v>5.5</v>
      </c>
      <c r="M94" s="86"/>
      <c r="N94" s="207">
        <v>60.3</v>
      </c>
      <c r="O94" s="86"/>
      <c r="P94" s="87"/>
      <c r="Q94" s="133">
        <f>E96</f>
        <v>33.2</v>
      </c>
      <c r="R94" s="134" t="str">
        <f>F94</f>
        <v/>
      </c>
      <c r="S94" s="22">
        <f>(Q94+R94)/2</f>
        <v>16.6</v>
      </c>
      <c r="T94" s="134">
        <f t="shared" si="21"/>
        <v>34.01068335</v>
      </c>
      <c r="U94" s="103">
        <f t="shared" si="22"/>
        <v>32.73068335</v>
      </c>
      <c r="V94" s="134">
        <f t="shared" si="23"/>
        <v>37.3577292</v>
      </c>
      <c r="W94" s="134">
        <f t="shared" si="24"/>
        <v>87.6142208</v>
      </c>
      <c r="X94" s="135">
        <f>N92+L94-N94</f>
        <v>1.62</v>
      </c>
      <c r="Y94" s="91"/>
      <c r="Z94" s="208">
        <v>1.0</v>
      </c>
      <c r="AA94" s="208">
        <v>1.0</v>
      </c>
      <c r="AB94" s="208">
        <v>1.0</v>
      </c>
      <c r="AC94" s="209">
        <v>3.0</v>
      </c>
      <c r="AD94" s="232" t="s">
        <v>466</v>
      </c>
    </row>
    <row r="95" ht="15.75" customHeight="1">
      <c r="A95" s="203" t="s">
        <v>44</v>
      </c>
      <c r="B95" s="204">
        <v>44973.0</v>
      </c>
      <c r="C95" s="3">
        <v>0.625</v>
      </c>
      <c r="D95" s="74">
        <v>0.75</v>
      </c>
      <c r="E95" s="234">
        <v>33.2</v>
      </c>
      <c r="F95" s="76"/>
      <c r="G95" s="235">
        <v>30.4</v>
      </c>
      <c r="H95" s="235">
        <v>27.0</v>
      </c>
      <c r="I95" s="235">
        <v>0.8</v>
      </c>
      <c r="J95" s="235" t="s">
        <v>81</v>
      </c>
      <c r="K95" s="235">
        <v>28.5</v>
      </c>
      <c r="L95" s="76"/>
      <c r="M95" s="76"/>
      <c r="N95" s="76"/>
      <c r="O95" s="76"/>
      <c r="P95" s="77"/>
      <c r="Q95" s="78"/>
      <c r="R95" s="79"/>
      <c r="S95" s="79"/>
      <c r="T95" s="134">
        <f t="shared" si="21"/>
        <v>35.65000614</v>
      </c>
      <c r="U95" s="103">
        <f t="shared" si="22"/>
        <v>32.93000614</v>
      </c>
      <c r="V95" s="134">
        <f t="shared" si="23"/>
        <v>43.4094688</v>
      </c>
      <c r="W95" s="134">
        <f t="shared" si="24"/>
        <v>75.85903963</v>
      </c>
      <c r="X95" s="80"/>
      <c r="Y95" s="81"/>
      <c r="Z95" s="236">
        <v>1.0</v>
      </c>
      <c r="AA95" s="236">
        <v>1.0</v>
      </c>
      <c r="AB95" s="236">
        <v>1.0</v>
      </c>
      <c r="AC95" s="238">
        <v>2.0</v>
      </c>
      <c r="AD95" s="239" t="s">
        <v>444</v>
      </c>
    </row>
    <row r="96" ht="15.75" customHeight="1">
      <c r="A96" s="205" t="s">
        <v>45</v>
      </c>
      <c r="B96" s="210">
        <v>44974.0</v>
      </c>
      <c r="C96" s="10">
        <v>0.375</v>
      </c>
      <c r="D96" s="84">
        <v>0.5</v>
      </c>
      <c r="E96" s="206">
        <v>33.2</v>
      </c>
      <c r="F96" s="86"/>
      <c r="G96" s="207">
        <v>27.0</v>
      </c>
      <c r="H96" s="207">
        <v>25.8</v>
      </c>
      <c r="I96" s="207">
        <v>0.7</v>
      </c>
      <c r="J96" s="207" t="s">
        <v>54</v>
      </c>
      <c r="K96" s="207">
        <v>27.4</v>
      </c>
      <c r="L96" s="207">
        <v>0.0</v>
      </c>
      <c r="M96" s="86"/>
      <c r="N96" s="207">
        <v>55.88</v>
      </c>
      <c r="O96" s="207">
        <v>66.96</v>
      </c>
      <c r="P96" s="87"/>
      <c r="Q96" s="133">
        <f>E98</f>
        <v>31.4</v>
      </c>
      <c r="R96" s="134" t="str">
        <f>F96</f>
        <v/>
      </c>
      <c r="S96" s="22">
        <f>(Q96+R96)/2</f>
        <v>15.7</v>
      </c>
      <c r="T96" s="134">
        <f t="shared" si="21"/>
        <v>33.21594473</v>
      </c>
      <c r="U96" s="103">
        <f t="shared" si="22"/>
        <v>32.25594473</v>
      </c>
      <c r="V96" s="134">
        <f t="shared" si="23"/>
        <v>35.65000614</v>
      </c>
      <c r="W96" s="134">
        <f t="shared" si="24"/>
        <v>90.47949278</v>
      </c>
      <c r="X96" s="135">
        <f>N94+L96-N96</f>
        <v>4.42</v>
      </c>
      <c r="Y96" s="91"/>
      <c r="Z96" s="208">
        <v>1.0</v>
      </c>
      <c r="AA96" s="208">
        <v>1.0</v>
      </c>
      <c r="AB96" s="208">
        <v>1.0</v>
      </c>
      <c r="AC96" s="209">
        <v>2.0</v>
      </c>
      <c r="AD96" s="232" t="s">
        <v>440</v>
      </c>
    </row>
    <row r="97" ht="15.75" customHeight="1">
      <c r="A97" s="203" t="s">
        <v>45</v>
      </c>
      <c r="B97" s="204">
        <v>44974.0</v>
      </c>
      <c r="C97" s="3">
        <v>0.625</v>
      </c>
      <c r="D97" s="74">
        <v>0.75</v>
      </c>
      <c r="E97" s="75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7"/>
      <c r="Q97" s="78"/>
      <c r="R97" s="79"/>
      <c r="S97" s="79"/>
      <c r="T97" s="134"/>
      <c r="U97" s="103"/>
      <c r="V97" s="134"/>
      <c r="W97" s="134"/>
      <c r="X97" s="80"/>
      <c r="Y97" s="81"/>
      <c r="Z97" s="82"/>
      <c r="AA97" s="82"/>
      <c r="AB97" s="82"/>
      <c r="AC97" s="83"/>
      <c r="AD97" s="78"/>
    </row>
    <row r="98" ht="15.75" customHeight="1">
      <c r="A98" s="205" t="s">
        <v>46</v>
      </c>
      <c r="B98" s="210">
        <v>44975.0</v>
      </c>
      <c r="C98" s="10">
        <v>0.375</v>
      </c>
      <c r="D98" s="84">
        <v>0.5</v>
      </c>
      <c r="E98" s="206">
        <v>31.4</v>
      </c>
      <c r="F98" s="86"/>
      <c r="G98" s="207">
        <v>27.6</v>
      </c>
      <c r="H98" s="207">
        <v>25.8</v>
      </c>
      <c r="I98" s="207">
        <v>0.5</v>
      </c>
      <c r="J98" s="207" t="s">
        <v>81</v>
      </c>
      <c r="K98" s="207">
        <v>27.7</v>
      </c>
      <c r="L98" s="207">
        <v>16.25</v>
      </c>
      <c r="M98" s="86"/>
      <c r="N98" s="207">
        <v>77.94</v>
      </c>
      <c r="O98" s="86"/>
      <c r="P98" s="87"/>
      <c r="Q98" s="133">
        <f>E100</f>
        <v>31.2</v>
      </c>
      <c r="R98" s="134" t="str">
        <f>F98</f>
        <v/>
      </c>
      <c r="S98" s="22">
        <f>(Q98+R98)/2</f>
        <v>15.6</v>
      </c>
      <c r="T98" s="134">
        <f>IF(H98="","",6.1078*(10^(((7.5*H98)/(237.3+H98)))))</f>
        <v>33.21594473</v>
      </c>
      <c r="U98" s="103">
        <f>IF(T98="","",T98-(0.8*(G98-H98)))</f>
        <v>31.77594473</v>
      </c>
      <c r="V98" s="134">
        <f>IF(G98="","",6.1078*(10^(((7.5*G98)/(237.3+G98)))))</f>
        <v>36.92425667</v>
      </c>
      <c r="W98" s="134">
        <f>IF(V98="","",(U98/V98)*100)</f>
        <v>86.05710067</v>
      </c>
      <c r="X98" s="135">
        <f>O96+L98-N98</f>
        <v>5.27</v>
      </c>
      <c r="Y98" s="91"/>
      <c r="Z98" s="208">
        <v>1.0</v>
      </c>
      <c r="AA98" s="208">
        <v>1.0</v>
      </c>
      <c r="AB98" s="208">
        <v>2.0</v>
      </c>
      <c r="AC98" s="209">
        <v>3.0</v>
      </c>
      <c r="AD98" s="232" t="s">
        <v>289</v>
      </c>
    </row>
    <row r="99" ht="15.75" customHeight="1">
      <c r="A99" s="203" t="s">
        <v>46</v>
      </c>
      <c r="B99" s="204">
        <v>44975.0</v>
      </c>
      <c r="C99" s="3">
        <v>0.625</v>
      </c>
      <c r="D99" s="74">
        <v>0.75</v>
      </c>
      <c r="E99" s="75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7"/>
      <c r="Q99" s="78"/>
      <c r="R99" s="79"/>
      <c r="S99" s="79"/>
      <c r="T99" s="79"/>
      <c r="U99" s="103"/>
      <c r="V99" s="79"/>
      <c r="W99" s="79"/>
      <c r="X99" s="80"/>
      <c r="Y99" s="81"/>
      <c r="Z99" s="82"/>
      <c r="AA99" s="82"/>
      <c r="AB99" s="82"/>
      <c r="AC99" s="83"/>
      <c r="AD99" s="78"/>
    </row>
    <row r="100" ht="15.75" customHeight="1">
      <c r="A100" s="205" t="s">
        <v>25</v>
      </c>
      <c r="B100" s="210">
        <v>44976.0</v>
      </c>
      <c r="C100" s="10">
        <v>0.375</v>
      </c>
      <c r="D100" s="84">
        <v>0.5</v>
      </c>
      <c r="E100" s="206">
        <v>31.2</v>
      </c>
      <c r="F100" s="86"/>
      <c r="G100" s="207">
        <v>27.6</v>
      </c>
      <c r="H100" s="207">
        <v>25.2</v>
      </c>
      <c r="I100" s="207">
        <v>0.1</v>
      </c>
      <c r="J100" s="207" t="s">
        <v>81</v>
      </c>
      <c r="K100" s="207">
        <v>27.9</v>
      </c>
      <c r="L100" s="207">
        <v>36.5</v>
      </c>
      <c r="M100" s="86"/>
      <c r="N100" s="207">
        <v>100.0</v>
      </c>
      <c r="O100" s="207">
        <v>66.5</v>
      </c>
      <c r="P100" s="87"/>
      <c r="Q100" s="133">
        <f>E102</f>
        <v>30.8</v>
      </c>
      <c r="R100" s="134" t="str">
        <f>F100</f>
        <v/>
      </c>
      <c r="S100" s="22">
        <f>(Q100+R100)/2</f>
        <v>15.4</v>
      </c>
      <c r="T100" s="134">
        <f t="shared" ref="T100:T110" si="25">IF(H100="","",6.1078*(10^(((7.5*H100)/(237.3+H100)))))</f>
        <v>32.05419006</v>
      </c>
      <c r="U100" s="103">
        <f t="shared" ref="U100:U110" si="26">IF(T100="","",T100-(0.8*(G100-H100)))</f>
        <v>30.13419006</v>
      </c>
      <c r="V100" s="134">
        <f t="shared" ref="V100:V110" si="27">IF(G100="","",6.1078*(10^(((7.5*G100)/(237.3+G100)))))</f>
        <v>36.92425667</v>
      </c>
      <c r="W100" s="134">
        <f t="shared" ref="W100:W110" si="28">IF(V100="","",(U100/V100)*100)</f>
        <v>81.61082382</v>
      </c>
      <c r="X100" s="135">
        <f>N98+L100-N100</f>
        <v>14.44</v>
      </c>
      <c r="Y100" s="91"/>
      <c r="Z100" s="208">
        <v>2.0</v>
      </c>
      <c r="AA100" s="208">
        <v>2.0</v>
      </c>
      <c r="AB100" s="208">
        <v>2.0</v>
      </c>
      <c r="AC100" s="209">
        <v>3.0</v>
      </c>
      <c r="AD100" s="88"/>
    </row>
    <row r="101" ht="15.75" customHeight="1">
      <c r="A101" s="203" t="s">
        <v>25</v>
      </c>
      <c r="B101" s="204">
        <v>44976.0</v>
      </c>
      <c r="C101" s="3">
        <v>0.625</v>
      </c>
      <c r="D101" s="74">
        <v>0.75</v>
      </c>
      <c r="E101" s="234">
        <v>30.8</v>
      </c>
      <c r="F101" s="76"/>
      <c r="G101" s="235">
        <v>28.6</v>
      </c>
      <c r="H101" s="235">
        <v>26.0</v>
      </c>
      <c r="I101" s="235">
        <v>0.7</v>
      </c>
      <c r="J101" s="235" t="s">
        <v>81</v>
      </c>
      <c r="K101" s="235">
        <v>25.0</v>
      </c>
      <c r="L101" s="76"/>
      <c r="M101" s="76"/>
      <c r="N101" s="76"/>
      <c r="O101" s="76"/>
      <c r="P101" s="77"/>
      <c r="Q101" s="78"/>
      <c r="R101" s="79"/>
      <c r="S101" s="79"/>
      <c r="T101" s="134">
        <f t="shared" si="25"/>
        <v>33.61126698</v>
      </c>
      <c r="U101" s="103">
        <f t="shared" si="26"/>
        <v>31.53126698</v>
      </c>
      <c r="V101" s="134">
        <f t="shared" si="27"/>
        <v>39.13623594</v>
      </c>
      <c r="W101" s="134">
        <f t="shared" si="28"/>
        <v>80.56796017</v>
      </c>
      <c r="X101" s="80"/>
      <c r="Y101" s="81"/>
      <c r="Z101" s="236">
        <v>1.0</v>
      </c>
      <c r="AA101" s="236">
        <v>1.0</v>
      </c>
      <c r="AB101" s="236">
        <v>1.0</v>
      </c>
      <c r="AC101" s="238">
        <v>3.0</v>
      </c>
      <c r="AD101" s="239" t="s">
        <v>433</v>
      </c>
    </row>
    <row r="102" ht="15.75" customHeight="1">
      <c r="A102" s="205" t="s">
        <v>39</v>
      </c>
      <c r="B102" s="210">
        <v>44977.0</v>
      </c>
      <c r="C102" s="10">
        <v>0.375</v>
      </c>
      <c r="D102" s="84">
        <v>0.5</v>
      </c>
      <c r="E102" s="206">
        <v>30.8</v>
      </c>
      <c r="F102" s="86"/>
      <c r="G102" s="207">
        <v>29.6</v>
      </c>
      <c r="H102" s="207">
        <v>26.6</v>
      </c>
      <c r="I102" s="207">
        <v>0.7</v>
      </c>
      <c r="J102" s="207" t="s">
        <v>61</v>
      </c>
      <c r="K102" s="207">
        <v>28.6</v>
      </c>
      <c r="L102" s="207">
        <v>27.25</v>
      </c>
      <c r="M102" s="86"/>
      <c r="N102" s="207">
        <v>91.92</v>
      </c>
      <c r="O102" s="86"/>
      <c r="P102" s="87"/>
      <c r="Q102" s="133">
        <f>E104</f>
        <v>32.4</v>
      </c>
      <c r="R102" s="134" t="str">
        <f>F102</f>
        <v/>
      </c>
      <c r="S102" s="22">
        <f>(Q102+R102)/2</f>
        <v>16.2</v>
      </c>
      <c r="T102" s="134">
        <f t="shared" si="25"/>
        <v>34.82194116</v>
      </c>
      <c r="U102" s="103">
        <f t="shared" si="26"/>
        <v>32.42194116</v>
      </c>
      <c r="V102" s="134">
        <f t="shared" si="27"/>
        <v>41.46264535</v>
      </c>
      <c r="W102" s="134">
        <f t="shared" si="28"/>
        <v>78.19554419</v>
      </c>
      <c r="X102" s="135">
        <f>O100+L102-N102</f>
        <v>1.83</v>
      </c>
      <c r="Y102" s="91"/>
      <c r="Z102" s="208">
        <v>1.0</v>
      </c>
      <c r="AA102" s="208">
        <v>1.0</v>
      </c>
      <c r="AB102" s="208">
        <v>2.0</v>
      </c>
      <c r="AC102" s="209">
        <v>2.0</v>
      </c>
      <c r="AD102" s="232" t="s">
        <v>289</v>
      </c>
    </row>
    <row r="103" ht="15.75" customHeight="1">
      <c r="A103" s="203" t="s">
        <v>39</v>
      </c>
      <c r="B103" s="204">
        <v>44977.0</v>
      </c>
      <c r="C103" s="3">
        <v>0.625</v>
      </c>
      <c r="D103" s="74">
        <v>0.75</v>
      </c>
      <c r="E103" s="234">
        <v>31.8</v>
      </c>
      <c r="F103" s="76"/>
      <c r="G103" s="235">
        <v>31.2</v>
      </c>
      <c r="H103" s="235">
        <v>25.8</v>
      </c>
      <c r="I103" s="235">
        <v>1.2</v>
      </c>
      <c r="J103" s="235" t="s">
        <v>81</v>
      </c>
      <c r="K103" s="235">
        <v>30.5</v>
      </c>
      <c r="L103" s="235"/>
      <c r="M103" s="76"/>
      <c r="N103" s="76"/>
      <c r="O103" s="76"/>
      <c r="P103" s="77"/>
      <c r="Q103" s="78"/>
      <c r="R103" s="79"/>
      <c r="S103" s="79"/>
      <c r="T103" s="134">
        <f t="shared" si="25"/>
        <v>33.21594473</v>
      </c>
      <c r="U103" s="103">
        <f t="shared" si="26"/>
        <v>28.89594473</v>
      </c>
      <c r="V103" s="134">
        <f t="shared" si="27"/>
        <v>45.43527778</v>
      </c>
      <c r="W103" s="134">
        <f t="shared" si="28"/>
        <v>63.59803692</v>
      </c>
      <c r="X103" s="80"/>
      <c r="Y103" s="81"/>
      <c r="Z103" s="236">
        <v>1.0</v>
      </c>
      <c r="AA103" s="236">
        <v>1.0</v>
      </c>
      <c r="AB103" s="236">
        <v>1.0</v>
      </c>
      <c r="AC103" s="238">
        <v>2.0</v>
      </c>
      <c r="AD103" s="239" t="s">
        <v>316</v>
      </c>
    </row>
    <row r="104" ht="15.75" customHeight="1">
      <c r="A104" s="205" t="s">
        <v>42</v>
      </c>
      <c r="B104" s="210">
        <v>44978.0</v>
      </c>
      <c r="C104" s="10">
        <v>0.375</v>
      </c>
      <c r="D104" s="84">
        <v>0.5</v>
      </c>
      <c r="E104" s="206">
        <v>32.4</v>
      </c>
      <c r="F104" s="86"/>
      <c r="G104" s="207">
        <v>29.8</v>
      </c>
      <c r="H104" s="207">
        <v>25.8</v>
      </c>
      <c r="I104" s="207">
        <v>1.7</v>
      </c>
      <c r="J104" s="207" t="s">
        <v>61</v>
      </c>
      <c r="K104" s="207">
        <v>28.8</v>
      </c>
      <c r="L104" s="207">
        <v>0.0</v>
      </c>
      <c r="M104" s="207"/>
      <c r="N104" s="207">
        <v>86.4</v>
      </c>
      <c r="O104" s="86"/>
      <c r="P104" s="87"/>
      <c r="Q104" s="133">
        <f>E106</f>
        <v>33.6</v>
      </c>
      <c r="R104" s="134" t="str">
        <f>F104</f>
        <v/>
      </c>
      <c r="S104" s="22">
        <f>(Q104+R104)/2</f>
        <v>16.8</v>
      </c>
      <c r="T104" s="134">
        <f t="shared" si="25"/>
        <v>33.21594473</v>
      </c>
      <c r="U104" s="103">
        <f t="shared" si="26"/>
        <v>30.01594473</v>
      </c>
      <c r="V104" s="134">
        <f t="shared" si="27"/>
        <v>41.94208964</v>
      </c>
      <c r="W104" s="134">
        <f t="shared" si="28"/>
        <v>71.56521049</v>
      </c>
      <c r="X104" s="135">
        <f>N102+L104-N104</f>
        <v>5.52</v>
      </c>
      <c r="Y104" s="91"/>
      <c r="Z104" s="208">
        <v>1.0</v>
      </c>
      <c r="AA104" s="208">
        <v>1.0</v>
      </c>
      <c r="AB104" s="208">
        <v>2.0</v>
      </c>
      <c r="AC104" s="209">
        <v>2.0</v>
      </c>
      <c r="AD104" s="232" t="s">
        <v>289</v>
      </c>
    </row>
    <row r="105" ht="15.75" customHeight="1">
      <c r="A105" s="203" t="s">
        <v>42</v>
      </c>
      <c r="B105" s="204">
        <v>44978.0</v>
      </c>
      <c r="C105" s="3">
        <v>0.625</v>
      </c>
      <c r="D105" s="74">
        <v>0.75</v>
      </c>
      <c r="E105" s="234">
        <v>32.8</v>
      </c>
      <c r="F105" s="76"/>
      <c r="G105" s="235">
        <v>32.6</v>
      </c>
      <c r="H105" s="235">
        <v>26.2</v>
      </c>
      <c r="I105" s="235">
        <v>0.5</v>
      </c>
      <c r="J105" s="235" t="s">
        <v>81</v>
      </c>
      <c r="K105" s="235">
        <v>27.8</v>
      </c>
      <c r="L105" s="76"/>
      <c r="M105" s="76"/>
      <c r="N105" s="76"/>
      <c r="O105" s="76"/>
      <c r="P105" s="77"/>
      <c r="Q105" s="78"/>
      <c r="R105" s="79"/>
      <c r="S105" s="79"/>
      <c r="T105" s="134">
        <f t="shared" si="25"/>
        <v>34.01068335</v>
      </c>
      <c r="U105" s="103">
        <f t="shared" si="26"/>
        <v>28.89068335</v>
      </c>
      <c r="V105" s="134">
        <f t="shared" si="27"/>
        <v>49.17856797</v>
      </c>
      <c r="W105" s="134">
        <f t="shared" si="28"/>
        <v>58.74649169</v>
      </c>
      <c r="X105" s="80"/>
      <c r="Y105" s="81"/>
      <c r="Z105" s="236">
        <v>1.0</v>
      </c>
      <c r="AA105" s="236">
        <v>1.0</v>
      </c>
      <c r="AB105" s="236">
        <v>2.0</v>
      </c>
      <c r="AC105" s="238">
        <v>2.0</v>
      </c>
      <c r="AD105" s="239" t="s">
        <v>449</v>
      </c>
    </row>
    <row r="106" ht="15.75" customHeight="1">
      <c r="A106" s="205" t="s">
        <v>43</v>
      </c>
      <c r="B106" s="210">
        <v>44979.0</v>
      </c>
      <c r="C106" s="10">
        <v>0.375</v>
      </c>
      <c r="D106" s="84">
        <v>0.5</v>
      </c>
      <c r="E106" s="206">
        <v>33.6</v>
      </c>
      <c r="F106" s="86"/>
      <c r="G106" s="207">
        <v>26.8</v>
      </c>
      <c r="H106" s="207">
        <v>24.8</v>
      </c>
      <c r="I106" s="207">
        <v>1.8</v>
      </c>
      <c r="J106" s="207" t="s">
        <v>81</v>
      </c>
      <c r="K106" s="207">
        <v>27.6</v>
      </c>
      <c r="L106" s="207">
        <v>0.0</v>
      </c>
      <c r="M106" s="86"/>
      <c r="N106" s="207">
        <v>70.62</v>
      </c>
      <c r="O106" s="107"/>
      <c r="P106" s="87"/>
      <c r="Q106" s="133">
        <f>E108</f>
        <v>28.8</v>
      </c>
      <c r="R106" s="134" t="str">
        <f>F106</f>
        <v/>
      </c>
      <c r="S106" s="22">
        <f>(Q106+R106)/2</f>
        <v>14.4</v>
      </c>
      <c r="T106" s="134">
        <f t="shared" si="25"/>
        <v>31.29951528</v>
      </c>
      <c r="U106" s="103">
        <f t="shared" si="26"/>
        <v>29.69951528</v>
      </c>
      <c r="V106" s="134">
        <f t="shared" si="27"/>
        <v>35.23385461</v>
      </c>
      <c r="W106" s="134">
        <f t="shared" si="28"/>
        <v>84.29255218</v>
      </c>
      <c r="X106" s="135">
        <f>N104+L106-N106</f>
        <v>15.78</v>
      </c>
      <c r="Y106" s="91"/>
      <c r="Z106" s="208">
        <v>1.0</v>
      </c>
      <c r="AA106" s="208">
        <v>1.0</v>
      </c>
      <c r="AB106" s="208">
        <v>1.0</v>
      </c>
      <c r="AC106" s="209">
        <v>3.0</v>
      </c>
      <c r="AD106" s="232" t="s">
        <v>440</v>
      </c>
    </row>
    <row r="107" ht="15.75" customHeight="1">
      <c r="A107" s="203" t="s">
        <v>43</v>
      </c>
      <c r="B107" s="204">
        <v>44979.0</v>
      </c>
      <c r="C107" s="3">
        <v>0.625</v>
      </c>
      <c r="D107" s="74">
        <v>0.75</v>
      </c>
      <c r="E107" s="234">
        <v>28.8</v>
      </c>
      <c r="F107" s="76"/>
      <c r="G107" s="235">
        <v>28.4</v>
      </c>
      <c r="H107" s="235">
        <v>25.2</v>
      </c>
      <c r="I107" s="235">
        <v>1.3</v>
      </c>
      <c r="J107" s="235" t="s">
        <v>81</v>
      </c>
      <c r="K107" s="235">
        <v>27.5</v>
      </c>
      <c r="L107" s="76"/>
      <c r="M107" s="76"/>
      <c r="N107" s="76"/>
      <c r="O107" s="76"/>
      <c r="P107" s="77"/>
      <c r="Q107" s="78"/>
      <c r="R107" s="79"/>
      <c r="S107" s="79"/>
      <c r="T107" s="134">
        <f t="shared" si="25"/>
        <v>32.05419006</v>
      </c>
      <c r="U107" s="103">
        <f t="shared" si="26"/>
        <v>29.49419006</v>
      </c>
      <c r="V107" s="134">
        <f t="shared" si="27"/>
        <v>38.68484051</v>
      </c>
      <c r="W107" s="134">
        <f t="shared" si="28"/>
        <v>76.24224288</v>
      </c>
      <c r="X107" s="80"/>
      <c r="Y107" s="81"/>
      <c r="Z107" s="236">
        <v>1.0</v>
      </c>
      <c r="AA107" s="236">
        <v>1.0</v>
      </c>
      <c r="AB107" s="236">
        <v>1.0</v>
      </c>
      <c r="AC107" s="238">
        <v>3.0</v>
      </c>
      <c r="AD107" s="78"/>
    </row>
    <row r="108" ht="15.75" customHeight="1">
      <c r="A108" s="205" t="s">
        <v>44</v>
      </c>
      <c r="B108" s="210">
        <v>44980.0</v>
      </c>
      <c r="C108" s="10">
        <v>0.375</v>
      </c>
      <c r="D108" s="84">
        <v>0.5</v>
      </c>
      <c r="E108" s="206">
        <v>28.8</v>
      </c>
      <c r="F108" s="86"/>
      <c r="G108" s="207">
        <v>25.6</v>
      </c>
      <c r="H108" s="207">
        <v>24.2</v>
      </c>
      <c r="I108" s="207">
        <v>0.5</v>
      </c>
      <c r="J108" s="207" t="s">
        <v>54</v>
      </c>
      <c r="K108" s="207">
        <v>26.7</v>
      </c>
      <c r="L108" s="207">
        <v>0.0</v>
      </c>
      <c r="M108" s="86"/>
      <c r="N108" s="207">
        <v>64.8</v>
      </c>
      <c r="O108" s="86"/>
      <c r="P108" s="87"/>
      <c r="Q108" s="133">
        <f>E110</f>
        <v>31.4</v>
      </c>
      <c r="R108" s="134" t="str">
        <f>F108</f>
        <v/>
      </c>
      <c r="S108" s="22">
        <f>(Q108+R108)/2</f>
        <v>15.7</v>
      </c>
      <c r="T108" s="134">
        <f t="shared" si="25"/>
        <v>30.19655962</v>
      </c>
      <c r="U108" s="103">
        <f t="shared" si="26"/>
        <v>29.07655962</v>
      </c>
      <c r="V108" s="134">
        <f t="shared" si="27"/>
        <v>32.82468122</v>
      </c>
      <c r="W108" s="134">
        <f t="shared" si="28"/>
        <v>88.58139225</v>
      </c>
      <c r="X108" s="135">
        <f>N106+L108-N108</f>
        <v>5.82</v>
      </c>
      <c r="Y108" s="91"/>
      <c r="Z108" s="208">
        <v>1.0</v>
      </c>
      <c r="AA108" s="208">
        <v>1.0</v>
      </c>
      <c r="AB108" s="208">
        <v>1.0</v>
      </c>
      <c r="AC108" s="209">
        <v>2.0</v>
      </c>
      <c r="AD108" s="232" t="s">
        <v>337</v>
      </c>
    </row>
    <row r="109" ht="15.75" customHeight="1">
      <c r="A109" s="203" t="s">
        <v>44</v>
      </c>
      <c r="B109" s="204">
        <v>44980.0</v>
      </c>
      <c r="C109" s="3">
        <v>0.625</v>
      </c>
      <c r="D109" s="74">
        <v>0.75</v>
      </c>
      <c r="E109" s="234">
        <v>30.0</v>
      </c>
      <c r="F109" s="76"/>
      <c r="G109" s="235">
        <v>29.0</v>
      </c>
      <c r="H109" s="235">
        <v>26.2</v>
      </c>
      <c r="I109" s="235">
        <v>0.5</v>
      </c>
      <c r="J109" s="235" t="s">
        <v>54</v>
      </c>
      <c r="K109" s="235">
        <v>25.9</v>
      </c>
      <c r="L109" s="76"/>
      <c r="M109" s="76"/>
      <c r="N109" s="235" t="s">
        <v>0</v>
      </c>
      <c r="O109" s="76"/>
      <c r="P109" s="77"/>
      <c r="Q109" s="78"/>
      <c r="R109" s="79"/>
      <c r="S109" s="79"/>
      <c r="T109" s="134">
        <f t="shared" si="25"/>
        <v>34.01068335</v>
      </c>
      <c r="U109" s="103">
        <f t="shared" si="26"/>
        <v>31.77068335</v>
      </c>
      <c r="V109" s="134">
        <f t="shared" si="27"/>
        <v>40.05279577</v>
      </c>
      <c r="W109" s="134">
        <f t="shared" si="28"/>
        <v>79.3220117</v>
      </c>
      <c r="X109" s="80"/>
      <c r="Y109" s="81"/>
      <c r="Z109" s="236">
        <v>2.0</v>
      </c>
      <c r="AA109" s="236">
        <v>1.0</v>
      </c>
      <c r="AB109" s="236">
        <v>3.0</v>
      </c>
      <c r="AC109" s="238">
        <v>2.0</v>
      </c>
      <c r="AD109" s="239" t="s">
        <v>444</v>
      </c>
    </row>
    <row r="110" ht="15.75" customHeight="1">
      <c r="A110" s="205" t="s">
        <v>45</v>
      </c>
      <c r="B110" s="210">
        <v>44981.0</v>
      </c>
      <c r="C110" s="10">
        <v>0.375</v>
      </c>
      <c r="D110" s="84">
        <v>0.5</v>
      </c>
      <c r="E110" s="206">
        <v>31.4</v>
      </c>
      <c r="F110" s="86"/>
      <c r="G110" s="207">
        <v>27.8</v>
      </c>
      <c r="H110" s="207">
        <v>25.6</v>
      </c>
      <c r="I110" s="207">
        <v>0.4</v>
      </c>
      <c r="J110" s="207" t="s">
        <v>54</v>
      </c>
      <c r="K110" s="207">
        <v>27.4</v>
      </c>
      <c r="L110" s="207">
        <v>36.5</v>
      </c>
      <c r="M110" s="86"/>
      <c r="N110" s="207">
        <v>95.14</v>
      </c>
      <c r="O110" s="207">
        <v>70.0</v>
      </c>
      <c r="P110" s="87"/>
      <c r="Q110" s="133">
        <f>E112</f>
        <v>33.4</v>
      </c>
      <c r="R110" s="134" t="str">
        <f>F110</f>
        <v/>
      </c>
      <c r="S110" s="22">
        <f>(Q110+R110)/2</f>
        <v>16.7</v>
      </c>
      <c r="T110" s="134">
        <f t="shared" si="25"/>
        <v>32.82468122</v>
      </c>
      <c r="U110" s="103">
        <f t="shared" si="26"/>
        <v>31.06468122</v>
      </c>
      <c r="V110" s="134">
        <f t="shared" si="27"/>
        <v>37.3577292</v>
      </c>
      <c r="W110" s="134">
        <f t="shared" si="28"/>
        <v>83.15462926</v>
      </c>
      <c r="X110" s="135">
        <f>N108+L110-N110</f>
        <v>6.16</v>
      </c>
      <c r="Y110" s="91"/>
      <c r="Z110" s="208">
        <v>1.0</v>
      </c>
      <c r="AA110" s="208">
        <v>1.0</v>
      </c>
      <c r="AB110" s="208">
        <v>3.0</v>
      </c>
      <c r="AC110" s="209">
        <v>2.0</v>
      </c>
      <c r="AD110" s="232" t="s">
        <v>289</v>
      </c>
    </row>
    <row r="111" ht="15.75" customHeight="1">
      <c r="A111" s="203" t="s">
        <v>45</v>
      </c>
      <c r="B111" s="204">
        <v>44981.0</v>
      </c>
      <c r="C111" s="3">
        <v>0.625</v>
      </c>
      <c r="D111" s="74">
        <v>0.75</v>
      </c>
      <c r="E111" s="75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7"/>
      <c r="Q111" s="78"/>
      <c r="R111" s="79"/>
      <c r="S111" s="79"/>
      <c r="T111" s="134"/>
      <c r="U111" s="103"/>
      <c r="V111" s="134"/>
      <c r="W111" s="134"/>
      <c r="X111" s="80"/>
      <c r="Y111" s="81"/>
      <c r="Z111" s="82"/>
      <c r="AA111" s="82"/>
      <c r="AB111" s="82"/>
      <c r="AC111" s="83"/>
      <c r="AD111" s="78"/>
    </row>
    <row r="112" ht="15.75" customHeight="1">
      <c r="A112" s="205" t="s">
        <v>46</v>
      </c>
      <c r="B112" s="210">
        <v>44982.0</v>
      </c>
      <c r="C112" s="10">
        <v>0.375</v>
      </c>
      <c r="D112" s="84">
        <v>0.5</v>
      </c>
      <c r="E112" s="206">
        <v>33.4</v>
      </c>
      <c r="F112" s="86"/>
      <c r="G112" s="207">
        <v>27.4</v>
      </c>
      <c r="H112" s="207">
        <v>25.6</v>
      </c>
      <c r="I112" s="207">
        <v>0.3</v>
      </c>
      <c r="J112" s="207" t="s">
        <v>81</v>
      </c>
      <c r="K112" s="207">
        <v>27.3</v>
      </c>
      <c r="L112" s="207">
        <v>1.75</v>
      </c>
      <c r="M112" s="86"/>
      <c r="N112" s="207">
        <v>69.4</v>
      </c>
      <c r="O112" s="86"/>
      <c r="P112" s="87"/>
      <c r="Q112" s="133">
        <f>E114</f>
        <v>30.8</v>
      </c>
      <c r="R112" s="134" t="str">
        <f>F112</f>
        <v/>
      </c>
      <c r="S112" s="22">
        <f>(Q112+R112)/2</f>
        <v>15.4</v>
      </c>
      <c r="T112" s="134">
        <f>IF(H112="","",6.1078*(10^(((7.5*H112)/(237.3+H112)))))</f>
        <v>32.82468122</v>
      </c>
      <c r="U112" s="103">
        <f>IF(T112="","",T112-(0.8*(G112-H112)))</f>
        <v>31.38468122</v>
      </c>
      <c r="V112" s="134">
        <f>IF(G112="","",6.1078*(10^(((7.5*G112)/(237.3+G112)))))</f>
        <v>36.49517019</v>
      </c>
      <c r="W112" s="134">
        <f>IF(V112="","",(U112/V112)*100)</f>
        <v>85.9968074</v>
      </c>
      <c r="X112" s="135">
        <f>O110+L112-N112</f>
        <v>2.35</v>
      </c>
      <c r="Y112" s="91"/>
      <c r="Z112" s="208">
        <v>1.0</v>
      </c>
      <c r="AA112" s="208">
        <v>1.0</v>
      </c>
      <c r="AB112" s="208">
        <v>1.0</v>
      </c>
      <c r="AC112" s="209">
        <v>2.0</v>
      </c>
      <c r="AD112" s="232" t="s">
        <v>337</v>
      </c>
    </row>
    <row r="113" ht="15.75" customHeight="1">
      <c r="A113" s="203" t="s">
        <v>46</v>
      </c>
      <c r="B113" s="204">
        <v>44982.0</v>
      </c>
      <c r="C113" s="3">
        <v>0.625</v>
      </c>
      <c r="D113" s="74">
        <v>0.75</v>
      </c>
      <c r="E113" s="75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7"/>
      <c r="Q113" s="78"/>
      <c r="R113" s="79"/>
      <c r="S113" s="79"/>
      <c r="T113" s="79"/>
      <c r="U113" s="103"/>
      <c r="V113" s="79"/>
      <c r="W113" s="79"/>
      <c r="X113" s="80"/>
      <c r="Y113" s="81"/>
      <c r="Z113" s="82"/>
      <c r="AA113" s="82"/>
      <c r="AB113" s="82"/>
      <c r="AC113" s="83"/>
      <c r="AD113" s="78"/>
    </row>
    <row r="114" ht="15.75" customHeight="1">
      <c r="A114" s="205" t="s">
        <v>25</v>
      </c>
      <c r="B114" s="210">
        <v>44983.0</v>
      </c>
      <c r="C114" s="10">
        <v>0.375</v>
      </c>
      <c r="D114" s="84">
        <v>0.5</v>
      </c>
      <c r="E114" s="206">
        <v>30.8</v>
      </c>
      <c r="F114" s="86"/>
      <c r="G114" s="207">
        <v>27.8</v>
      </c>
      <c r="H114" s="207">
        <v>26.0</v>
      </c>
      <c r="I114" s="207">
        <v>0.7</v>
      </c>
      <c r="J114" s="207" t="s">
        <v>78</v>
      </c>
      <c r="K114" s="207">
        <v>27.2</v>
      </c>
      <c r="L114" s="207">
        <v>3.75</v>
      </c>
      <c r="M114" s="86"/>
      <c r="N114" s="207">
        <v>70.18</v>
      </c>
      <c r="O114" s="86"/>
      <c r="P114" s="87"/>
      <c r="Q114" s="133">
        <f>E116</f>
        <v>31.8</v>
      </c>
      <c r="R114" s="134" t="str">
        <f>F114</f>
        <v/>
      </c>
      <c r="S114" s="22">
        <f>(Q114+R114)/2</f>
        <v>15.9</v>
      </c>
      <c r="T114" s="134">
        <f t="shared" ref="T114:T124" si="29">IF(H114="","",6.1078*(10^(((7.5*H114)/(237.3+H114)))))</f>
        <v>33.61126698</v>
      </c>
      <c r="U114" s="103">
        <f t="shared" ref="U114:U124" si="30">IF(T114="","",T114-(0.8*(G114-H114)))</f>
        <v>32.17126698</v>
      </c>
      <c r="V114" s="134">
        <f t="shared" ref="V114:V124" si="31">IF(G114="","",6.1078*(10^(((7.5*G114)/(237.3+G114)))))</f>
        <v>37.3577292</v>
      </c>
      <c r="W114" s="134">
        <f t="shared" ref="W114:W124" si="32">IF(V114="","",(U114/V114)*100)</f>
        <v>86.11676264</v>
      </c>
      <c r="X114" s="135">
        <f>N112+L114-N114</f>
        <v>2.97</v>
      </c>
      <c r="Y114" s="91"/>
      <c r="Z114" s="208">
        <v>1.0</v>
      </c>
      <c r="AA114" s="208">
        <v>1.0</v>
      </c>
      <c r="AB114" s="208">
        <v>2.0</v>
      </c>
      <c r="AC114" s="209">
        <v>3.0</v>
      </c>
      <c r="AD114" s="232" t="s">
        <v>337</v>
      </c>
    </row>
    <row r="115" ht="15.75" customHeight="1">
      <c r="A115" s="203" t="s">
        <v>25</v>
      </c>
      <c r="B115" s="204">
        <v>44983.0</v>
      </c>
      <c r="C115" s="3">
        <v>0.625</v>
      </c>
      <c r="D115" s="74">
        <v>0.75</v>
      </c>
      <c r="E115" s="234">
        <v>30.8</v>
      </c>
      <c r="F115" s="76"/>
      <c r="G115" s="235">
        <v>29.6</v>
      </c>
      <c r="H115" s="235">
        <v>26.6</v>
      </c>
      <c r="I115" s="235">
        <v>0.1</v>
      </c>
      <c r="J115" s="235" t="s">
        <v>81</v>
      </c>
      <c r="K115" s="235">
        <v>26.0</v>
      </c>
      <c r="L115" s="76"/>
      <c r="M115" s="76"/>
      <c r="N115" s="76"/>
      <c r="O115" s="76"/>
      <c r="P115" s="77"/>
      <c r="Q115" s="78"/>
      <c r="R115" s="79"/>
      <c r="S115" s="79"/>
      <c r="T115" s="134">
        <f t="shared" si="29"/>
        <v>34.82194116</v>
      </c>
      <c r="U115" s="103">
        <f t="shared" si="30"/>
        <v>32.42194116</v>
      </c>
      <c r="V115" s="134">
        <f t="shared" si="31"/>
        <v>41.46264535</v>
      </c>
      <c r="W115" s="134">
        <f t="shared" si="32"/>
        <v>78.19554419</v>
      </c>
      <c r="X115" s="80"/>
      <c r="Y115" s="81"/>
      <c r="Z115" s="236">
        <v>1.0</v>
      </c>
      <c r="AA115" s="236">
        <v>1.0</v>
      </c>
      <c r="AB115" s="236">
        <v>1.0</v>
      </c>
      <c r="AC115" s="238">
        <v>2.0</v>
      </c>
      <c r="AD115" s="239" t="s">
        <v>433</v>
      </c>
    </row>
    <row r="116" ht="15.75" customHeight="1">
      <c r="A116" s="205" t="s">
        <v>39</v>
      </c>
      <c r="B116" s="210">
        <v>44984.0</v>
      </c>
      <c r="C116" s="10">
        <v>0.375</v>
      </c>
      <c r="D116" s="84">
        <v>0.5</v>
      </c>
      <c r="E116" s="206">
        <v>31.8</v>
      </c>
      <c r="F116" s="86"/>
      <c r="G116" s="207">
        <v>28.0</v>
      </c>
      <c r="H116" s="207">
        <v>25.8</v>
      </c>
      <c r="I116" s="207">
        <v>0.4</v>
      </c>
      <c r="J116" s="207" t="s">
        <v>61</v>
      </c>
      <c r="K116" s="207">
        <v>27.8</v>
      </c>
      <c r="L116" s="207">
        <v>15.5</v>
      </c>
      <c r="M116" s="86"/>
      <c r="N116" s="207">
        <v>81.4</v>
      </c>
      <c r="O116" s="86"/>
      <c r="P116" s="87"/>
      <c r="Q116" s="133">
        <f>E118</f>
        <v>31.8</v>
      </c>
      <c r="R116" s="134" t="str">
        <f>F116</f>
        <v/>
      </c>
      <c r="S116" s="22">
        <f>(Q116+R116)/2</f>
        <v>15.9</v>
      </c>
      <c r="T116" s="134">
        <f t="shared" si="29"/>
        <v>33.21594473</v>
      </c>
      <c r="U116" s="103">
        <f t="shared" si="30"/>
        <v>31.45594473</v>
      </c>
      <c r="V116" s="134">
        <f t="shared" si="31"/>
        <v>37.79562539</v>
      </c>
      <c r="W116" s="134">
        <f t="shared" si="32"/>
        <v>83.22641683</v>
      </c>
      <c r="X116" s="135">
        <f>N114+L116-N116</f>
        <v>4.28</v>
      </c>
      <c r="Y116" s="91"/>
      <c r="Z116" s="208">
        <v>1.0</v>
      </c>
      <c r="AA116" s="208">
        <v>1.0</v>
      </c>
      <c r="AB116" s="208">
        <v>2.0</v>
      </c>
      <c r="AC116" s="209">
        <v>2.0</v>
      </c>
      <c r="AD116" s="232" t="s">
        <v>289</v>
      </c>
    </row>
    <row r="117" ht="15.75" customHeight="1">
      <c r="A117" s="203" t="s">
        <v>39</v>
      </c>
      <c r="B117" s="204">
        <v>44984.0</v>
      </c>
      <c r="C117" s="3">
        <v>0.625</v>
      </c>
      <c r="D117" s="74">
        <v>0.75</v>
      </c>
      <c r="E117" s="234">
        <v>31.6</v>
      </c>
      <c r="F117" s="76"/>
      <c r="G117" s="235">
        <v>31.2</v>
      </c>
      <c r="H117" s="235">
        <v>27.0</v>
      </c>
      <c r="I117" s="235">
        <v>0.5</v>
      </c>
      <c r="J117" s="235" t="s">
        <v>81</v>
      </c>
      <c r="K117" s="235">
        <v>27.9</v>
      </c>
      <c r="L117" s="76"/>
      <c r="M117" s="76"/>
      <c r="N117" s="76"/>
      <c r="O117" s="76"/>
      <c r="P117" s="77"/>
      <c r="Q117" s="78"/>
      <c r="R117" s="79"/>
      <c r="S117" s="79"/>
      <c r="T117" s="134">
        <f t="shared" si="29"/>
        <v>35.65000614</v>
      </c>
      <c r="U117" s="103">
        <f t="shared" si="30"/>
        <v>32.29000614</v>
      </c>
      <c r="V117" s="134">
        <f t="shared" si="31"/>
        <v>45.43527778</v>
      </c>
      <c r="W117" s="134">
        <f t="shared" si="32"/>
        <v>71.06813851</v>
      </c>
      <c r="X117" s="80"/>
      <c r="Y117" s="81"/>
      <c r="Z117" s="236">
        <v>1.0</v>
      </c>
      <c r="AA117" s="236">
        <v>1.0</v>
      </c>
      <c r="AB117" s="236">
        <v>3.0</v>
      </c>
      <c r="AC117" s="238">
        <v>2.0</v>
      </c>
      <c r="AD117" s="239" t="s">
        <v>316</v>
      </c>
    </row>
    <row r="118" ht="15.75" customHeight="1">
      <c r="A118" s="205" t="s">
        <v>42</v>
      </c>
      <c r="B118" s="210">
        <v>44985.0</v>
      </c>
      <c r="C118" s="10">
        <v>0.375</v>
      </c>
      <c r="D118" s="84">
        <v>0.5</v>
      </c>
      <c r="E118" s="206">
        <v>31.8</v>
      </c>
      <c r="F118" s="86"/>
      <c r="G118" s="207">
        <v>26.8</v>
      </c>
      <c r="H118" s="207">
        <v>25.0</v>
      </c>
      <c r="I118" s="207" t="s">
        <v>71</v>
      </c>
      <c r="J118" s="207" t="s">
        <v>81</v>
      </c>
      <c r="K118" s="207">
        <v>27.7</v>
      </c>
      <c r="L118" s="207">
        <v>30.5</v>
      </c>
      <c r="M118" s="86"/>
      <c r="N118" s="207">
        <v>100.0</v>
      </c>
      <c r="O118" s="207">
        <v>70.0</v>
      </c>
      <c r="P118" s="87"/>
      <c r="Q118" s="133">
        <f>E120</f>
        <v>30.2</v>
      </c>
      <c r="R118" s="134" t="str">
        <f>F118</f>
        <v/>
      </c>
      <c r="S118" s="22">
        <f>(Q118+R118)/2</f>
        <v>15.1</v>
      </c>
      <c r="T118" s="134">
        <f t="shared" si="29"/>
        <v>31.67489286</v>
      </c>
      <c r="U118" s="103">
        <f t="shared" si="30"/>
        <v>30.23489286</v>
      </c>
      <c r="V118" s="134">
        <f t="shared" si="31"/>
        <v>35.23385461</v>
      </c>
      <c r="W118" s="134">
        <f t="shared" si="32"/>
        <v>85.8120498</v>
      </c>
      <c r="X118" s="135">
        <f>N116+L118-N118</f>
        <v>11.9</v>
      </c>
      <c r="Y118" s="91"/>
      <c r="Z118" s="208">
        <v>1.0</v>
      </c>
      <c r="AA118" s="208">
        <v>1.0</v>
      </c>
      <c r="AB118" s="208">
        <v>2.0</v>
      </c>
      <c r="AC118" s="209">
        <v>3.0</v>
      </c>
      <c r="AD118" s="232" t="s">
        <v>289</v>
      </c>
    </row>
    <row r="119" ht="15.75" customHeight="1">
      <c r="A119" s="203" t="s">
        <v>42</v>
      </c>
      <c r="B119" s="204">
        <v>44985.0</v>
      </c>
      <c r="C119" s="3">
        <v>0.625</v>
      </c>
      <c r="D119" s="74">
        <v>0.75</v>
      </c>
      <c r="E119" s="234">
        <v>30.0</v>
      </c>
      <c r="F119" s="76"/>
      <c r="G119" s="235">
        <v>29.2</v>
      </c>
      <c r="H119" s="235">
        <v>25.8</v>
      </c>
      <c r="I119" s="235">
        <v>0.6</v>
      </c>
      <c r="J119" s="235" t="s">
        <v>74</v>
      </c>
      <c r="K119" s="235">
        <v>28.6</v>
      </c>
      <c r="L119" s="76"/>
      <c r="M119" s="76"/>
      <c r="N119" s="76"/>
      <c r="O119" s="76"/>
      <c r="P119" s="77"/>
      <c r="Q119" s="78"/>
      <c r="R119" s="79"/>
      <c r="S119" s="79"/>
      <c r="T119" s="134">
        <f t="shared" si="29"/>
        <v>33.21594473</v>
      </c>
      <c r="U119" s="103">
        <f t="shared" si="30"/>
        <v>30.49594473</v>
      </c>
      <c r="V119" s="134">
        <f t="shared" si="31"/>
        <v>40.51803823</v>
      </c>
      <c r="W119" s="134">
        <f t="shared" si="32"/>
        <v>75.26510676</v>
      </c>
      <c r="X119" s="80"/>
      <c r="Y119" s="81"/>
      <c r="Z119" s="236">
        <v>2.0</v>
      </c>
      <c r="AA119" s="236">
        <v>1.0</v>
      </c>
      <c r="AB119" s="236">
        <v>1.0</v>
      </c>
      <c r="AC119" s="238">
        <v>2.0</v>
      </c>
      <c r="AD119" s="239" t="s">
        <v>426</v>
      </c>
    </row>
    <row r="120" ht="15.75" customHeight="1">
      <c r="A120" s="63" t="s">
        <v>43</v>
      </c>
      <c r="B120" s="265" t="s">
        <v>473</v>
      </c>
      <c r="C120" s="10">
        <v>0.375</v>
      </c>
      <c r="D120" s="84">
        <v>0.5</v>
      </c>
      <c r="E120" s="206">
        <v>30.2</v>
      </c>
      <c r="F120" s="86"/>
      <c r="G120" s="207">
        <v>28.0</v>
      </c>
      <c r="H120" s="207">
        <v>25.8</v>
      </c>
      <c r="I120" s="207">
        <v>1.3</v>
      </c>
      <c r="J120" s="207" t="s">
        <v>81</v>
      </c>
      <c r="K120" s="207">
        <v>28.6</v>
      </c>
      <c r="L120" s="207">
        <v>6.5</v>
      </c>
      <c r="M120" s="86"/>
      <c r="N120" s="207">
        <v>74.88</v>
      </c>
      <c r="O120" s="86"/>
      <c r="P120" s="87"/>
      <c r="Q120" s="133">
        <f>E122</f>
        <v>33.2</v>
      </c>
      <c r="R120" s="134" t="str">
        <f>F120</f>
        <v/>
      </c>
      <c r="S120" s="22">
        <f>(Q120+R120)/2</f>
        <v>16.6</v>
      </c>
      <c r="T120" s="134">
        <f t="shared" si="29"/>
        <v>33.21594473</v>
      </c>
      <c r="U120" s="103">
        <f t="shared" si="30"/>
        <v>31.45594473</v>
      </c>
      <c r="V120" s="134">
        <f t="shared" si="31"/>
        <v>37.79562539</v>
      </c>
      <c r="W120" s="134">
        <f t="shared" si="32"/>
        <v>83.22641683</v>
      </c>
      <c r="X120" s="135">
        <f>O118+L120-N120</f>
        <v>1.62</v>
      </c>
      <c r="Y120" s="91"/>
      <c r="Z120" s="208">
        <v>1.0</v>
      </c>
      <c r="AA120" s="208">
        <v>1.0</v>
      </c>
      <c r="AB120" s="208">
        <v>1.0</v>
      </c>
      <c r="AC120" s="209">
        <v>2.0</v>
      </c>
      <c r="AD120" s="88"/>
    </row>
    <row r="121" ht="15.75" customHeight="1">
      <c r="A121" s="63" t="s">
        <v>43</v>
      </c>
      <c r="B121" s="265" t="s">
        <v>473</v>
      </c>
      <c r="C121" s="3">
        <v>0.625</v>
      </c>
      <c r="D121" s="74">
        <v>0.75</v>
      </c>
      <c r="E121" s="206">
        <v>32.2</v>
      </c>
      <c r="F121" s="86"/>
      <c r="G121" s="207">
        <v>31.6</v>
      </c>
      <c r="H121" s="207">
        <v>27.4</v>
      </c>
      <c r="I121" s="207">
        <v>0.2</v>
      </c>
      <c r="J121" s="207" t="s">
        <v>61</v>
      </c>
      <c r="K121" s="207">
        <v>32.5</v>
      </c>
      <c r="L121" s="86"/>
      <c r="M121" s="86"/>
      <c r="N121" s="86"/>
      <c r="O121" s="86"/>
      <c r="P121" s="87"/>
      <c r="Q121" s="78"/>
      <c r="R121" s="79"/>
      <c r="S121" s="79"/>
      <c r="T121" s="134">
        <f t="shared" si="29"/>
        <v>36.49517019</v>
      </c>
      <c r="U121" s="103">
        <f t="shared" si="30"/>
        <v>33.13517019</v>
      </c>
      <c r="V121" s="134">
        <f t="shared" si="31"/>
        <v>46.47863297</v>
      </c>
      <c r="W121" s="134">
        <f t="shared" si="32"/>
        <v>71.29118923</v>
      </c>
      <c r="X121" s="266"/>
      <c r="Y121" s="91"/>
      <c r="Z121" s="208">
        <v>1.0</v>
      </c>
      <c r="AA121" s="208">
        <v>1.0</v>
      </c>
      <c r="AB121" s="208">
        <v>3.0</v>
      </c>
      <c r="AC121" s="209">
        <v>2.0</v>
      </c>
      <c r="AD121" s="232" t="s">
        <v>426</v>
      </c>
    </row>
    <row r="122" ht="15.75" customHeight="1">
      <c r="A122" s="196" t="s">
        <v>44</v>
      </c>
      <c r="B122" s="210">
        <v>44986.0</v>
      </c>
      <c r="C122" s="10">
        <v>0.375</v>
      </c>
      <c r="D122" s="84">
        <v>0.5</v>
      </c>
      <c r="E122" s="206">
        <v>33.2</v>
      </c>
      <c r="F122" s="86"/>
      <c r="G122" s="207">
        <v>27.6</v>
      </c>
      <c r="H122" s="207">
        <v>26.0</v>
      </c>
      <c r="I122" s="207">
        <v>0.1</v>
      </c>
      <c r="J122" s="207" t="s">
        <v>81</v>
      </c>
      <c r="K122" s="207">
        <v>27.6</v>
      </c>
      <c r="L122" s="207">
        <v>0.0</v>
      </c>
      <c r="M122" s="86"/>
      <c r="N122" s="207">
        <v>69.24</v>
      </c>
      <c r="O122" s="86"/>
      <c r="P122" s="87"/>
      <c r="Q122" s="133">
        <f>E124</f>
        <v>31.8</v>
      </c>
      <c r="R122" s="134" t="str">
        <f>F122</f>
        <v/>
      </c>
      <c r="S122" s="22">
        <f>(Q122+R122)/2</f>
        <v>15.9</v>
      </c>
      <c r="T122" s="134">
        <f t="shared" si="29"/>
        <v>33.61126698</v>
      </c>
      <c r="U122" s="103">
        <f t="shared" si="30"/>
        <v>32.33126698</v>
      </c>
      <c r="V122" s="134">
        <f t="shared" si="31"/>
        <v>36.92425667</v>
      </c>
      <c r="W122" s="134">
        <f t="shared" si="32"/>
        <v>87.56105037</v>
      </c>
      <c r="X122" s="135">
        <f>N120+L122-N122</f>
        <v>5.64</v>
      </c>
      <c r="Y122" s="91"/>
      <c r="Z122" s="208">
        <v>1.0</v>
      </c>
      <c r="AA122" s="208">
        <v>1.0</v>
      </c>
      <c r="AB122" s="208">
        <v>1.0</v>
      </c>
      <c r="AC122" s="209">
        <v>2.0</v>
      </c>
      <c r="AD122" s="232" t="s">
        <v>442</v>
      </c>
    </row>
    <row r="123" ht="15.75" customHeight="1">
      <c r="A123" s="203" t="s">
        <v>44</v>
      </c>
      <c r="B123" s="204">
        <v>44986.0</v>
      </c>
      <c r="C123" s="3">
        <v>0.625</v>
      </c>
      <c r="D123" s="74">
        <v>0.75</v>
      </c>
      <c r="E123" s="234">
        <v>31.8</v>
      </c>
      <c r="F123" s="76"/>
      <c r="G123" s="235">
        <v>30.2</v>
      </c>
      <c r="H123" s="235">
        <v>26.8</v>
      </c>
      <c r="I123" s="235">
        <v>0.3</v>
      </c>
      <c r="J123" s="235" t="s">
        <v>56</v>
      </c>
      <c r="K123" s="235">
        <v>31.2</v>
      </c>
      <c r="L123" s="76"/>
      <c r="M123" s="76"/>
      <c r="N123" s="76"/>
      <c r="O123" s="76"/>
      <c r="P123" s="77"/>
      <c r="Q123" s="78"/>
      <c r="R123" s="79"/>
      <c r="S123" s="79"/>
      <c r="T123" s="134">
        <f t="shared" si="29"/>
        <v>35.23385461</v>
      </c>
      <c r="U123" s="103">
        <f t="shared" si="30"/>
        <v>32.51385461</v>
      </c>
      <c r="V123" s="134">
        <f t="shared" si="31"/>
        <v>42.91546075</v>
      </c>
      <c r="W123" s="134">
        <f t="shared" si="32"/>
        <v>75.76256677</v>
      </c>
      <c r="X123" s="80"/>
      <c r="Y123" s="81"/>
      <c r="Z123" s="236">
        <v>2.0</v>
      </c>
      <c r="AA123" s="236">
        <v>1.0</v>
      </c>
      <c r="AB123" s="236">
        <v>3.0</v>
      </c>
      <c r="AC123" s="238">
        <v>2.0</v>
      </c>
      <c r="AD123" s="239" t="s">
        <v>316</v>
      </c>
    </row>
    <row r="124" ht="15.75" customHeight="1">
      <c r="A124" s="205" t="s">
        <v>45</v>
      </c>
      <c r="B124" s="210">
        <v>44987.0</v>
      </c>
      <c r="C124" s="10">
        <v>0.375</v>
      </c>
      <c r="D124" s="84">
        <v>0.5</v>
      </c>
      <c r="E124" s="206">
        <v>31.8</v>
      </c>
      <c r="F124" s="86"/>
      <c r="G124" s="207">
        <v>28.8</v>
      </c>
      <c r="H124" s="207">
        <v>26.4</v>
      </c>
      <c r="I124" s="207">
        <v>0.1</v>
      </c>
      <c r="J124" s="207" t="s">
        <v>81</v>
      </c>
      <c r="K124" s="207">
        <v>27.6</v>
      </c>
      <c r="L124" s="207">
        <v>0.0</v>
      </c>
      <c r="M124" s="86"/>
      <c r="N124" s="207">
        <v>68.84</v>
      </c>
      <c r="O124" s="86"/>
      <c r="P124" s="87"/>
      <c r="Q124" s="133">
        <f>E126</f>
        <v>33.4</v>
      </c>
      <c r="R124" s="134" t="str">
        <f>F124</f>
        <v/>
      </c>
      <c r="S124" s="22">
        <f>(Q124+R124)/2</f>
        <v>16.7</v>
      </c>
      <c r="T124" s="134">
        <f t="shared" si="29"/>
        <v>34.41422945</v>
      </c>
      <c r="U124" s="103">
        <f t="shared" si="30"/>
        <v>32.49422945</v>
      </c>
      <c r="V124" s="134">
        <f t="shared" si="31"/>
        <v>39.59220806</v>
      </c>
      <c r="W124" s="134">
        <f t="shared" si="32"/>
        <v>82.07228402</v>
      </c>
      <c r="X124" s="135">
        <f>N122+L124-N124</f>
        <v>0.4</v>
      </c>
      <c r="Y124" s="91"/>
      <c r="Z124" s="208">
        <v>1.0</v>
      </c>
      <c r="AA124" s="208">
        <v>1.0</v>
      </c>
      <c r="AB124" s="208">
        <v>1.0</v>
      </c>
      <c r="AC124" s="209">
        <v>2.0</v>
      </c>
      <c r="AD124" s="232" t="s">
        <v>321</v>
      </c>
    </row>
    <row r="125" ht="15.75" customHeight="1">
      <c r="A125" s="203" t="s">
        <v>45</v>
      </c>
      <c r="B125" s="204">
        <v>44987.0</v>
      </c>
      <c r="C125" s="3">
        <v>0.625</v>
      </c>
      <c r="D125" s="74">
        <v>0.75</v>
      </c>
      <c r="E125" s="75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7"/>
      <c r="Q125" s="78"/>
      <c r="R125" s="79"/>
      <c r="S125" s="79"/>
      <c r="T125" s="134"/>
      <c r="U125" s="103"/>
      <c r="V125" s="134"/>
      <c r="W125" s="134"/>
      <c r="X125" s="80"/>
      <c r="Y125" s="81"/>
      <c r="Z125" s="82"/>
      <c r="AA125" s="82"/>
      <c r="AB125" s="82"/>
      <c r="AC125" s="83"/>
      <c r="AD125" s="78"/>
    </row>
    <row r="126" ht="15.75" customHeight="1">
      <c r="A126" s="205" t="s">
        <v>46</v>
      </c>
      <c r="B126" s="210">
        <v>44988.0</v>
      </c>
      <c r="C126" s="10">
        <v>0.375</v>
      </c>
      <c r="D126" s="84">
        <v>0.5</v>
      </c>
      <c r="E126" s="206">
        <v>33.4</v>
      </c>
      <c r="F126" s="86"/>
      <c r="G126" s="207">
        <v>27.2</v>
      </c>
      <c r="H126" s="207">
        <v>26.0</v>
      </c>
      <c r="I126" s="207">
        <v>0.1</v>
      </c>
      <c r="J126" s="207" t="s">
        <v>81</v>
      </c>
      <c r="K126" s="207">
        <v>28.2</v>
      </c>
      <c r="L126" s="207">
        <v>4.25</v>
      </c>
      <c r="M126" s="86"/>
      <c r="N126" s="207">
        <v>70.9</v>
      </c>
      <c r="O126" s="86"/>
      <c r="P126" s="87"/>
      <c r="Q126" s="133">
        <f>E128</f>
        <v>33.4</v>
      </c>
      <c r="R126" s="134" t="str">
        <f>F126</f>
        <v/>
      </c>
      <c r="S126" s="22">
        <f>(Q126+R126)/2</f>
        <v>16.7</v>
      </c>
      <c r="T126" s="134">
        <f>IF(H126="","",6.1078*(10^(((7.5*H126)/(237.3+H126)))))</f>
        <v>33.61126698</v>
      </c>
      <c r="U126" s="103">
        <f>IF(T126="","",T126-(0.8*(G126-H126)))</f>
        <v>32.65126698</v>
      </c>
      <c r="V126" s="134">
        <f>IF(G126="","",6.1078*(10^(((7.5*G126)/(237.3+G126)))))</f>
        <v>36.07043238</v>
      </c>
      <c r="W126" s="134">
        <f>IF(V126="","",(U126/V126)*100)</f>
        <v>90.52086385</v>
      </c>
      <c r="X126" s="135">
        <f>N124+L126-N126</f>
        <v>2.19</v>
      </c>
      <c r="Y126" s="91"/>
      <c r="Z126" s="208">
        <v>1.0</v>
      </c>
      <c r="AA126" s="208">
        <v>1.0</v>
      </c>
      <c r="AB126" s="208">
        <v>1.0</v>
      </c>
      <c r="AC126" s="209">
        <v>1.0</v>
      </c>
      <c r="AD126" s="232" t="s">
        <v>321</v>
      </c>
    </row>
    <row r="127" ht="15.75" customHeight="1">
      <c r="A127" s="203" t="s">
        <v>46</v>
      </c>
      <c r="B127" s="204">
        <v>44988.0</v>
      </c>
      <c r="C127" s="3">
        <v>0.625</v>
      </c>
      <c r="D127" s="74">
        <v>0.75</v>
      </c>
      <c r="E127" s="75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7"/>
      <c r="Q127" s="78"/>
      <c r="R127" s="79"/>
      <c r="S127" s="79"/>
      <c r="T127" s="134"/>
      <c r="U127" s="103"/>
      <c r="V127" s="134"/>
      <c r="W127" s="134"/>
      <c r="X127" s="80"/>
      <c r="Y127" s="81"/>
      <c r="Z127" s="82"/>
      <c r="AA127" s="82"/>
      <c r="AB127" s="82"/>
      <c r="AC127" s="83"/>
      <c r="AD127" s="78"/>
    </row>
    <row r="128" ht="15.75" customHeight="1">
      <c r="A128" s="196" t="s">
        <v>25</v>
      </c>
      <c r="B128" s="210">
        <v>44989.0</v>
      </c>
      <c r="C128" s="10">
        <v>0.375</v>
      </c>
      <c r="D128" s="84">
        <v>0.5</v>
      </c>
      <c r="E128" s="206">
        <v>33.4</v>
      </c>
      <c r="F128" s="86"/>
      <c r="G128" s="207">
        <v>27.2</v>
      </c>
      <c r="H128" s="207">
        <v>25.6</v>
      </c>
      <c r="I128" s="207">
        <v>0.6</v>
      </c>
      <c r="J128" s="207" t="s">
        <v>56</v>
      </c>
      <c r="K128" s="207">
        <v>26.8</v>
      </c>
      <c r="L128" s="207">
        <v>1.5</v>
      </c>
      <c r="M128" s="86"/>
      <c r="N128" s="207">
        <v>70.74</v>
      </c>
      <c r="O128" s="86"/>
      <c r="P128" s="87"/>
      <c r="Q128" s="133">
        <f>E130</f>
        <v>32.2</v>
      </c>
      <c r="R128" s="134" t="str">
        <f>F128</f>
        <v/>
      </c>
      <c r="S128" s="22">
        <f>(Q128+R128)/2</f>
        <v>16.1</v>
      </c>
      <c r="T128" s="134">
        <f t="shared" ref="T128:T138" si="33">IF(H128="","",6.1078*(10^(((7.5*H128)/(237.3+H128)))))</f>
        <v>32.82468122</v>
      </c>
      <c r="U128" s="103">
        <f t="shared" ref="U128:U138" si="34">IF(T128="","",T128-(0.8*(G128-H128)))</f>
        <v>31.54468122</v>
      </c>
      <c r="V128" s="134">
        <f t="shared" ref="V128:V138" si="35">IF(G128="","",6.1078*(10^(((7.5*G128)/(237.3+G128)))))</f>
        <v>36.07043238</v>
      </c>
      <c r="W128" s="134">
        <f t="shared" ref="W128:W138" si="36">IF(V128="","",(U128/V128)*100)</f>
        <v>87.4530166</v>
      </c>
      <c r="X128" s="135">
        <f>N126+L128-N128</f>
        <v>1.66</v>
      </c>
      <c r="Y128" s="91"/>
      <c r="Z128" s="208">
        <v>1.0</v>
      </c>
      <c r="AA128" s="208">
        <v>1.0</v>
      </c>
      <c r="AB128" s="208">
        <v>2.0</v>
      </c>
      <c r="AC128" s="209">
        <v>2.0</v>
      </c>
      <c r="AD128" s="232" t="s">
        <v>337</v>
      </c>
    </row>
    <row r="129" ht="15.75" customHeight="1">
      <c r="A129" s="203" t="s">
        <v>25</v>
      </c>
      <c r="B129" s="225">
        <v>44989.0</v>
      </c>
      <c r="C129" s="3">
        <v>0.625</v>
      </c>
      <c r="D129" s="74">
        <v>0.75</v>
      </c>
      <c r="E129" s="234">
        <v>32.2</v>
      </c>
      <c r="F129" s="76"/>
      <c r="G129" s="235">
        <v>29.2</v>
      </c>
      <c r="H129" s="235">
        <v>26.2</v>
      </c>
      <c r="I129" s="235">
        <v>1.1</v>
      </c>
      <c r="J129" s="235" t="s">
        <v>56</v>
      </c>
      <c r="K129" s="235">
        <v>25.3</v>
      </c>
      <c r="L129" s="76"/>
      <c r="M129" s="76"/>
      <c r="N129" s="76"/>
      <c r="O129" s="76"/>
      <c r="P129" s="77"/>
      <c r="Q129" s="78"/>
      <c r="R129" s="79"/>
      <c r="S129" s="79"/>
      <c r="T129" s="134">
        <f t="shared" si="33"/>
        <v>34.01068335</v>
      </c>
      <c r="U129" s="103">
        <f t="shared" si="34"/>
        <v>31.61068335</v>
      </c>
      <c r="V129" s="134">
        <f t="shared" si="35"/>
        <v>40.51803823</v>
      </c>
      <c r="W129" s="134">
        <f t="shared" si="36"/>
        <v>78.01632243</v>
      </c>
      <c r="X129" s="80"/>
      <c r="Y129" s="81"/>
      <c r="Z129" s="236">
        <v>1.0</v>
      </c>
      <c r="AA129" s="236">
        <v>1.0</v>
      </c>
      <c r="AB129" s="236">
        <v>3.0</v>
      </c>
      <c r="AC129" s="238">
        <v>2.0</v>
      </c>
      <c r="AD129" s="239" t="s">
        <v>316</v>
      </c>
    </row>
    <row r="130" ht="15.75" customHeight="1">
      <c r="A130" s="205" t="s">
        <v>39</v>
      </c>
      <c r="B130" s="210">
        <v>44990.0</v>
      </c>
      <c r="C130" s="10">
        <v>0.375</v>
      </c>
      <c r="D130" s="84">
        <v>0.5</v>
      </c>
      <c r="E130" s="206">
        <v>32.2</v>
      </c>
      <c r="F130" s="86"/>
      <c r="G130" s="207">
        <v>27.0</v>
      </c>
      <c r="H130" s="207">
        <v>25.4</v>
      </c>
      <c r="I130" s="207">
        <v>0.4</v>
      </c>
      <c r="J130" s="207" t="s">
        <v>81</v>
      </c>
      <c r="K130" s="207">
        <v>27.5</v>
      </c>
      <c r="L130" s="207">
        <v>0.0</v>
      </c>
      <c r="M130" s="86"/>
      <c r="N130" s="207">
        <v>64.02</v>
      </c>
      <c r="O130" s="86"/>
      <c r="P130" s="87"/>
      <c r="Q130" s="133">
        <f>E132</f>
        <v>34.2</v>
      </c>
      <c r="R130" s="134" t="str">
        <f>F130</f>
        <v/>
      </c>
      <c r="S130" s="22">
        <f>(Q130+R130)/2</f>
        <v>17.1</v>
      </c>
      <c r="T130" s="134">
        <f t="shared" si="33"/>
        <v>32.43744129</v>
      </c>
      <c r="U130" s="103">
        <f t="shared" si="34"/>
        <v>31.15744129</v>
      </c>
      <c r="V130" s="134">
        <f t="shared" si="35"/>
        <v>35.65000614</v>
      </c>
      <c r="W130" s="134">
        <f t="shared" si="36"/>
        <v>87.39813723</v>
      </c>
      <c r="X130" s="135">
        <f>N128+L130-N130</f>
        <v>6.72</v>
      </c>
      <c r="Y130" s="91"/>
      <c r="Z130" s="208">
        <v>1.0</v>
      </c>
      <c r="AA130" s="208">
        <v>1.0</v>
      </c>
      <c r="AB130" s="208">
        <v>2.0</v>
      </c>
      <c r="AC130" s="209">
        <v>3.0</v>
      </c>
      <c r="AD130" s="232" t="s">
        <v>289</v>
      </c>
    </row>
    <row r="131" ht="15.75" customHeight="1">
      <c r="A131" s="203" t="s">
        <v>39</v>
      </c>
      <c r="B131" s="204">
        <v>44990.0</v>
      </c>
      <c r="C131" s="3">
        <v>0.625</v>
      </c>
      <c r="D131" s="74">
        <v>0.75</v>
      </c>
      <c r="E131" s="234">
        <v>33.6</v>
      </c>
      <c r="F131" s="76"/>
      <c r="G131" s="235">
        <v>33.0</v>
      </c>
      <c r="H131" s="235">
        <v>28.6</v>
      </c>
      <c r="I131" s="235">
        <v>0.8</v>
      </c>
      <c r="J131" s="235" t="s">
        <v>74</v>
      </c>
      <c r="K131" s="235">
        <v>32.1</v>
      </c>
      <c r="L131" s="76"/>
      <c r="M131" s="76"/>
      <c r="N131" s="76"/>
      <c r="O131" s="76"/>
      <c r="P131" s="77"/>
      <c r="Q131" s="78"/>
      <c r="R131" s="79"/>
      <c r="S131" s="79"/>
      <c r="T131" s="134">
        <f t="shared" si="33"/>
        <v>39.13623594</v>
      </c>
      <c r="U131" s="103">
        <f t="shared" si="34"/>
        <v>35.61623594</v>
      </c>
      <c r="V131" s="134">
        <f t="shared" si="35"/>
        <v>50.29607399</v>
      </c>
      <c r="W131" s="134">
        <f t="shared" si="36"/>
        <v>70.81315323</v>
      </c>
      <c r="X131" s="80"/>
      <c r="Y131" s="81"/>
      <c r="Z131" s="236">
        <v>1.0</v>
      </c>
      <c r="AA131" s="236">
        <v>1.0</v>
      </c>
      <c r="AB131" s="236">
        <v>2.0</v>
      </c>
      <c r="AC131" s="238">
        <v>2.0</v>
      </c>
      <c r="AD131" s="239" t="s">
        <v>449</v>
      </c>
    </row>
    <row r="132" ht="15.75" customHeight="1">
      <c r="A132" s="205" t="s">
        <v>42</v>
      </c>
      <c r="B132" s="210">
        <v>44991.0</v>
      </c>
      <c r="C132" s="10">
        <v>0.375</v>
      </c>
      <c r="D132" s="84">
        <v>0.5</v>
      </c>
      <c r="E132" s="206">
        <v>34.2</v>
      </c>
      <c r="F132" s="86"/>
      <c r="G132" s="207">
        <v>29.0</v>
      </c>
      <c r="H132" s="207">
        <v>26.6</v>
      </c>
      <c r="I132" s="207">
        <v>0.5</v>
      </c>
      <c r="J132" s="207" t="s">
        <v>78</v>
      </c>
      <c r="K132" s="207">
        <v>28.8</v>
      </c>
      <c r="L132" s="207">
        <v>0.0</v>
      </c>
      <c r="M132" s="86"/>
      <c r="N132" s="207">
        <v>59.7</v>
      </c>
      <c r="O132" s="86"/>
      <c r="P132" s="87"/>
      <c r="Q132" s="133">
        <f>E134</f>
        <v>34.2</v>
      </c>
      <c r="R132" s="134" t="str">
        <f>F132</f>
        <v/>
      </c>
      <c r="S132" s="22">
        <f>(Q132+R132)/2</f>
        <v>17.1</v>
      </c>
      <c r="T132" s="134">
        <f t="shared" si="33"/>
        <v>34.82194116</v>
      </c>
      <c r="U132" s="103">
        <f t="shared" si="34"/>
        <v>32.90194116</v>
      </c>
      <c r="V132" s="134">
        <f t="shared" si="35"/>
        <v>40.05279577</v>
      </c>
      <c r="W132" s="134">
        <f t="shared" si="36"/>
        <v>82.14642831</v>
      </c>
      <c r="X132" s="135">
        <f>N130+L132-N132</f>
        <v>4.32</v>
      </c>
      <c r="Y132" s="91"/>
      <c r="Z132" s="208">
        <v>1.0</v>
      </c>
      <c r="AA132" s="208">
        <v>1.0</v>
      </c>
      <c r="AB132" s="208">
        <v>2.0</v>
      </c>
      <c r="AC132" s="209">
        <v>2.0</v>
      </c>
      <c r="AD132" s="232" t="s">
        <v>289</v>
      </c>
    </row>
    <row r="133" ht="15.75" customHeight="1">
      <c r="A133" s="203" t="s">
        <v>42</v>
      </c>
      <c r="B133" s="204">
        <v>44991.0</v>
      </c>
      <c r="C133" s="3">
        <v>0.625</v>
      </c>
      <c r="D133" s="74">
        <v>0.75</v>
      </c>
      <c r="E133" s="234">
        <v>34.0</v>
      </c>
      <c r="F133" s="76"/>
      <c r="G133" s="235">
        <v>30.6</v>
      </c>
      <c r="H133" s="235">
        <v>26.8</v>
      </c>
      <c r="I133" s="235">
        <v>1.0</v>
      </c>
      <c r="J133" s="235" t="s">
        <v>74</v>
      </c>
      <c r="K133" s="235">
        <v>27.8</v>
      </c>
      <c r="L133" s="76"/>
      <c r="M133" s="76"/>
      <c r="N133" s="76"/>
      <c r="O133" s="76"/>
      <c r="P133" s="77"/>
      <c r="Q133" s="78"/>
      <c r="R133" s="79"/>
      <c r="S133" s="79"/>
      <c r="T133" s="134">
        <f t="shared" si="33"/>
        <v>35.23385461</v>
      </c>
      <c r="U133" s="103">
        <f t="shared" si="34"/>
        <v>32.19385461</v>
      </c>
      <c r="V133" s="134">
        <f t="shared" si="35"/>
        <v>43.90841311</v>
      </c>
      <c r="W133" s="134">
        <f t="shared" si="36"/>
        <v>73.32046942</v>
      </c>
      <c r="X133" s="80"/>
      <c r="Y133" s="81"/>
      <c r="Z133" s="236">
        <v>1.0</v>
      </c>
      <c r="AA133" s="236">
        <v>1.0</v>
      </c>
      <c r="AB133" s="236">
        <v>1.0</v>
      </c>
      <c r="AC133" s="238">
        <v>3.0</v>
      </c>
      <c r="AD133" s="239" t="s">
        <v>426</v>
      </c>
    </row>
    <row r="134" ht="15.75" customHeight="1">
      <c r="A134" s="205" t="s">
        <v>43</v>
      </c>
      <c r="B134" s="210">
        <v>44992.0</v>
      </c>
      <c r="C134" s="10">
        <v>0.375</v>
      </c>
      <c r="D134" s="84">
        <v>0.5</v>
      </c>
      <c r="E134" s="206">
        <v>34.2</v>
      </c>
      <c r="F134" s="86"/>
      <c r="G134" s="207">
        <v>28.6</v>
      </c>
      <c r="H134" s="207">
        <v>26.4</v>
      </c>
      <c r="I134" s="207">
        <v>0.8</v>
      </c>
      <c r="J134" s="207" t="s">
        <v>81</v>
      </c>
      <c r="K134" s="207">
        <v>27.5</v>
      </c>
      <c r="L134" s="207">
        <v>0.0</v>
      </c>
      <c r="M134" s="86"/>
      <c r="N134" s="207">
        <v>56.6</v>
      </c>
      <c r="O134" s="207">
        <v>70.0</v>
      </c>
      <c r="P134" s="87"/>
      <c r="Q134" s="133">
        <f>E136</f>
        <v>32.2</v>
      </c>
      <c r="R134" s="134" t="str">
        <f>F134</f>
        <v/>
      </c>
      <c r="S134" s="22">
        <f>(Q134+R134)/2</f>
        <v>16.1</v>
      </c>
      <c r="T134" s="134">
        <f t="shared" si="33"/>
        <v>34.41422945</v>
      </c>
      <c r="U134" s="103">
        <f t="shared" si="34"/>
        <v>32.65422945</v>
      </c>
      <c r="V134" s="134">
        <f t="shared" si="35"/>
        <v>39.13623594</v>
      </c>
      <c r="W134" s="134">
        <f t="shared" si="36"/>
        <v>83.43732775</v>
      </c>
      <c r="X134" s="135">
        <f>N132+L134-N134</f>
        <v>3.1</v>
      </c>
      <c r="Y134" s="91"/>
      <c r="Z134" s="208">
        <v>1.0</v>
      </c>
      <c r="AA134" s="208">
        <v>1.0</v>
      </c>
      <c r="AB134" s="208">
        <v>1.0</v>
      </c>
      <c r="AC134" s="209">
        <v>2.0</v>
      </c>
      <c r="AD134" s="232" t="s">
        <v>337</v>
      </c>
    </row>
    <row r="135" ht="15.75" customHeight="1">
      <c r="A135" s="203" t="s">
        <v>43</v>
      </c>
      <c r="B135" s="204">
        <v>44992.0</v>
      </c>
      <c r="C135" s="3">
        <v>0.625</v>
      </c>
      <c r="D135" s="74">
        <v>0.75</v>
      </c>
      <c r="E135" s="234">
        <v>32.0</v>
      </c>
      <c r="F135" s="76"/>
      <c r="G135" s="235">
        <v>27.2</v>
      </c>
      <c r="H135" s="235">
        <v>25.4</v>
      </c>
      <c r="I135" s="235">
        <v>0.8</v>
      </c>
      <c r="J135" s="235" t="s">
        <v>74</v>
      </c>
      <c r="K135" s="235">
        <v>27.2</v>
      </c>
      <c r="L135" s="76"/>
      <c r="M135" s="76"/>
      <c r="N135" s="76"/>
      <c r="O135" s="76"/>
      <c r="P135" s="77"/>
      <c r="Q135" s="78"/>
      <c r="R135" s="79"/>
      <c r="S135" s="79"/>
      <c r="T135" s="134">
        <f t="shared" si="33"/>
        <v>32.43744129</v>
      </c>
      <c r="U135" s="103">
        <f t="shared" si="34"/>
        <v>30.99744129</v>
      </c>
      <c r="V135" s="134">
        <f t="shared" si="35"/>
        <v>36.07043238</v>
      </c>
      <c r="W135" s="134">
        <f t="shared" si="36"/>
        <v>85.93587391</v>
      </c>
      <c r="X135" s="80"/>
      <c r="Y135" s="81"/>
      <c r="Z135" s="236">
        <v>2.0</v>
      </c>
      <c r="AA135" s="236">
        <v>1.0</v>
      </c>
      <c r="AB135" s="236">
        <v>1.0</v>
      </c>
      <c r="AC135" s="238">
        <v>3.0</v>
      </c>
      <c r="AD135" s="239" t="s">
        <v>426</v>
      </c>
    </row>
    <row r="136" ht="15.75" customHeight="1">
      <c r="A136" s="205" t="s">
        <v>44</v>
      </c>
      <c r="B136" s="210">
        <v>44993.0</v>
      </c>
      <c r="C136" s="10">
        <v>0.375</v>
      </c>
      <c r="D136" s="84">
        <v>0.5</v>
      </c>
      <c r="E136" s="206">
        <v>32.2</v>
      </c>
      <c r="F136" s="86"/>
      <c r="G136" s="207">
        <v>29.0</v>
      </c>
      <c r="H136" s="207">
        <v>26.6</v>
      </c>
      <c r="I136" s="207">
        <v>1.5</v>
      </c>
      <c r="J136" s="207" t="s">
        <v>81</v>
      </c>
      <c r="K136" s="207">
        <v>27.2</v>
      </c>
      <c r="L136" s="207">
        <v>37.5</v>
      </c>
      <c r="M136" s="86"/>
      <c r="N136" s="207">
        <v>100.0</v>
      </c>
      <c r="O136" s="207">
        <v>75.24</v>
      </c>
      <c r="P136" s="87"/>
      <c r="Q136" s="133">
        <f>E138</f>
        <v>32.4</v>
      </c>
      <c r="R136" s="134" t="str">
        <f>F136</f>
        <v/>
      </c>
      <c r="S136" s="22">
        <f>(Q136+R136)/2</f>
        <v>16.2</v>
      </c>
      <c r="T136" s="134">
        <f t="shared" si="33"/>
        <v>34.82194116</v>
      </c>
      <c r="U136" s="103">
        <f t="shared" si="34"/>
        <v>32.90194116</v>
      </c>
      <c r="V136" s="134">
        <f t="shared" si="35"/>
        <v>40.05279577</v>
      </c>
      <c r="W136" s="134">
        <f t="shared" si="36"/>
        <v>82.14642831</v>
      </c>
      <c r="X136" s="135"/>
      <c r="Y136" s="91"/>
      <c r="Z136" s="208">
        <v>1.0</v>
      </c>
      <c r="AA136" s="208">
        <v>1.0</v>
      </c>
      <c r="AB136" s="208">
        <v>2.0</v>
      </c>
      <c r="AC136" s="209">
        <v>2.0</v>
      </c>
      <c r="AD136" s="232" t="s">
        <v>321</v>
      </c>
    </row>
    <row r="137" ht="15.75" customHeight="1">
      <c r="A137" s="203" t="s">
        <v>44</v>
      </c>
      <c r="B137" s="204">
        <v>44993.0</v>
      </c>
      <c r="C137" s="3">
        <v>0.625</v>
      </c>
      <c r="D137" s="74">
        <v>0.75</v>
      </c>
      <c r="E137" s="234">
        <v>32.2</v>
      </c>
      <c r="F137" s="76"/>
      <c r="G137" s="235">
        <v>25.2</v>
      </c>
      <c r="H137" s="235">
        <v>24.8</v>
      </c>
      <c r="I137" s="235">
        <v>2.4</v>
      </c>
      <c r="J137" s="235" t="s">
        <v>78</v>
      </c>
      <c r="K137" s="235">
        <v>26.0</v>
      </c>
      <c r="L137" s="76"/>
      <c r="M137" s="76"/>
      <c r="N137" s="76"/>
      <c r="O137" s="76"/>
      <c r="P137" s="77"/>
      <c r="Q137" s="78"/>
      <c r="R137" s="79"/>
      <c r="S137" s="79"/>
      <c r="T137" s="134">
        <f t="shared" si="33"/>
        <v>31.29951528</v>
      </c>
      <c r="U137" s="103">
        <f t="shared" si="34"/>
        <v>30.97951528</v>
      </c>
      <c r="V137" s="134">
        <f t="shared" si="35"/>
        <v>32.05419006</v>
      </c>
      <c r="W137" s="134">
        <f t="shared" si="36"/>
        <v>96.64731889</v>
      </c>
      <c r="X137" s="80"/>
      <c r="Y137" s="81"/>
      <c r="Z137" s="236">
        <v>3.0</v>
      </c>
      <c r="AA137" s="236">
        <v>3.0</v>
      </c>
      <c r="AB137" s="236">
        <v>1.0</v>
      </c>
      <c r="AC137" s="238">
        <v>3.0</v>
      </c>
      <c r="AD137" s="239" t="s">
        <v>322</v>
      </c>
    </row>
    <row r="138" ht="15.75" customHeight="1">
      <c r="A138" s="205" t="s">
        <v>45</v>
      </c>
      <c r="B138" s="210">
        <v>44994.0</v>
      </c>
      <c r="C138" s="10">
        <v>0.375</v>
      </c>
      <c r="D138" s="84">
        <v>0.5</v>
      </c>
      <c r="E138" s="206">
        <v>32.4</v>
      </c>
      <c r="F138" s="86"/>
      <c r="G138" s="207">
        <v>27.2</v>
      </c>
      <c r="H138" s="207">
        <v>26.0</v>
      </c>
      <c r="I138" s="207">
        <v>0.2</v>
      </c>
      <c r="J138" s="207" t="s">
        <v>81</v>
      </c>
      <c r="K138" s="207">
        <v>27.2</v>
      </c>
      <c r="L138" s="207">
        <v>48.0</v>
      </c>
      <c r="M138" s="86"/>
      <c r="N138" s="207">
        <v>100.0</v>
      </c>
      <c r="O138" s="207">
        <v>77.98</v>
      </c>
      <c r="P138" s="87"/>
      <c r="Q138" s="133">
        <f>E140</f>
        <v>33.8</v>
      </c>
      <c r="R138" s="134" t="str">
        <f>F138</f>
        <v/>
      </c>
      <c r="S138" s="22">
        <f>(Q138+R138)/2</f>
        <v>16.9</v>
      </c>
      <c r="T138" s="134">
        <f t="shared" si="33"/>
        <v>33.61126698</v>
      </c>
      <c r="U138" s="103">
        <f t="shared" si="34"/>
        <v>32.65126698</v>
      </c>
      <c r="V138" s="134">
        <f t="shared" si="35"/>
        <v>36.07043238</v>
      </c>
      <c r="W138" s="134">
        <f t="shared" si="36"/>
        <v>90.52086385</v>
      </c>
      <c r="X138" s="135"/>
      <c r="Y138" s="91"/>
      <c r="Z138" s="208">
        <v>1.0</v>
      </c>
      <c r="AA138" s="208">
        <v>1.0</v>
      </c>
      <c r="AB138" s="208">
        <v>1.0</v>
      </c>
      <c r="AC138" s="209">
        <v>2.0</v>
      </c>
      <c r="AD138" s="232" t="s">
        <v>321</v>
      </c>
    </row>
    <row r="139" ht="15.75" customHeight="1">
      <c r="A139" s="203" t="s">
        <v>45</v>
      </c>
      <c r="B139" s="204">
        <v>44994.0</v>
      </c>
      <c r="C139" s="3">
        <v>0.625</v>
      </c>
      <c r="D139" s="74">
        <v>0.75</v>
      </c>
      <c r="E139" s="75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7"/>
      <c r="Q139" s="78"/>
      <c r="R139" s="79"/>
      <c r="S139" s="79"/>
      <c r="T139" s="134"/>
      <c r="U139" s="103"/>
      <c r="V139" s="134"/>
      <c r="W139" s="134"/>
      <c r="X139" s="80"/>
      <c r="Y139" s="81"/>
      <c r="Z139" s="82"/>
      <c r="AA139" s="82"/>
      <c r="AB139" s="82"/>
      <c r="AC139" s="83"/>
      <c r="AD139" s="78"/>
    </row>
    <row r="140" ht="15.75" customHeight="1">
      <c r="A140" s="205" t="s">
        <v>46</v>
      </c>
      <c r="B140" s="210">
        <v>44995.0</v>
      </c>
      <c r="C140" s="10">
        <v>0.375</v>
      </c>
      <c r="D140" s="84">
        <v>0.5</v>
      </c>
      <c r="E140" s="206">
        <v>33.8</v>
      </c>
      <c r="F140" s="86"/>
      <c r="G140" s="207">
        <v>30.6</v>
      </c>
      <c r="H140" s="207">
        <v>27.4</v>
      </c>
      <c r="I140" s="207">
        <v>1.8</v>
      </c>
      <c r="J140" s="207" t="s">
        <v>61</v>
      </c>
      <c r="K140" s="207">
        <v>28.1</v>
      </c>
      <c r="L140" s="207">
        <v>5.25</v>
      </c>
      <c r="M140" s="86"/>
      <c r="N140" s="207">
        <v>79.3</v>
      </c>
      <c r="O140" s="86"/>
      <c r="P140" s="87"/>
      <c r="Q140" s="133">
        <f>E142</f>
        <v>34.8</v>
      </c>
      <c r="R140" s="134" t="str">
        <f>F140</f>
        <v/>
      </c>
      <c r="S140" s="22">
        <f>(Q140+R140)/2</f>
        <v>17.4</v>
      </c>
      <c r="T140" s="134">
        <f>IF(H140="","",6.1078*(10^(((7.5*H140)/(237.3+H140)))))</f>
        <v>36.49517019</v>
      </c>
      <c r="U140" s="103">
        <f>IF(T140="","",T140-(0.8*(G140-H140)))</f>
        <v>33.93517019</v>
      </c>
      <c r="V140" s="134">
        <f>IF(G140="","",6.1078*(10^(((7.5*G140)/(237.3+G140)))))</f>
        <v>43.90841311</v>
      </c>
      <c r="W140" s="134">
        <f>IF(V140="","",(U140/V140)*100)</f>
        <v>77.2862597</v>
      </c>
      <c r="X140" s="135">
        <f>O138+L140-N140</f>
        <v>3.93</v>
      </c>
      <c r="Y140" s="91"/>
      <c r="Z140" s="208">
        <v>1.0</v>
      </c>
      <c r="AA140" s="208">
        <v>1.0</v>
      </c>
      <c r="AB140" s="208">
        <v>1.0</v>
      </c>
      <c r="AC140" s="209">
        <v>2.0</v>
      </c>
      <c r="AD140" s="232" t="s">
        <v>289</v>
      </c>
    </row>
    <row r="141" ht="15.75" customHeight="1">
      <c r="A141" s="203" t="s">
        <v>46</v>
      </c>
      <c r="B141" s="204">
        <v>44995.0</v>
      </c>
      <c r="C141" s="3">
        <v>0.625</v>
      </c>
      <c r="D141" s="74">
        <v>0.75</v>
      </c>
      <c r="E141" s="75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7"/>
      <c r="Q141" s="78"/>
      <c r="R141" s="79"/>
      <c r="S141" s="79"/>
      <c r="T141" s="134"/>
      <c r="U141" s="103"/>
      <c r="V141" s="134"/>
      <c r="W141" s="134"/>
      <c r="X141" s="80"/>
      <c r="Y141" s="81"/>
      <c r="Z141" s="82"/>
      <c r="AA141" s="82"/>
      <c r="AB141" s="82"/>
      <c r="AC141" s="83"/>
      <c r="AD141" s="78"/>
    </row>
    <row r="142" ht="15.75" customHeight="1">
      <c r="A142" s="205" t="s">
        <v>25</v>
      </c>
      <c r="B142" s="210">
        <v>44996.0</v>
      </c>
      <c r="C142" s="10">
        <v>0.375</v>
      </c>
      <c r="D142" s="84">
        <v>0.5</v>
      </c>
      <c r="E142" s="206">
        <v>34.8</v>
      </c>
      <c r="F142" s="86"/>
      <c r="G142" s="207">
        <v>30.0</v>
      </c>
      <c r="H142" s="207">
        <v>27.0</v>
      </c>
      <c r="I142" s="207">
        <v>2.2</v>
      </c>
      <c r="J142" s="207" t="s">
        <v>81</v>
      </c>
      <c r="K142" s="207">
        <v>27.3</v>
      </c>
      <c r="L142" s="207">
        <v>30.75</v>
      </c>
      <c r="M142" s="86"/>
      <c r="N142" s="207">
        <v>100.0</v>
      </c>
      <c r="O142" s="207">
        <v>70.94</v>
      </c>
      <c r="P142" s="87"/>
      <c r="Q142" s="133">
        <f>E144</f>
        <v>32.4</v>
      </c>
      <c r="R142" s="134" t="str">
        <f>F142</f>
        <v/>
      </c>
      <c r="S142" s="22">
        <f>(Q142+R142)/2</f>
        <v>16.2</v>
      </c>
      <c r="T142" s="134">
        <f t="shared" ref="T142:T152" si="37">IF(H142="","",6.1078*(10^(((7.5*H142)/(237.3+H142)))))</f>
        <v>35.65000614</v>
      </c>
      <c r="U142" s="103">
        <f t="shared" ref="U142:U152" si="38">IF(T142="","",T142-(0.8*(G142-H142)))</f>
        <v>33.25000614</v>
      </c>
      <c r="V142" s="134">
        <f t="shared" ref="V142:V152" si="39">IF(G142="","",6.1078*(10^(((7.5*G142)/(237.3+G142)))))</f>
        <v>42.42634795</v>
      </c>
      <c r="W142" s="134">
        <f t="shared" ref="W142:W152" si="40">IF(V142="","",(U142/V142)*100)</f>
        <v>78.3711249</v>
      </c>
      <c r="X142" s="135"/>
      <c r="Y142" s="91"/>
      <c r="Z142" s="208">
        <v>1.0</v>
      </c>
      <c r="AA142" s="208">
        <v>1.0</v>
      </c>
      <c r="AB142" s="208">
        <v>1.0</v>
      </c>
      <c r="AC142" s="209">
        <v>2.0</v>
      </c>
      <c r="AD142" s="232" t="s">
        <v>337</v>
      </c>
    </row>
    <row r="143" ht="15.75" customHeight="1">
      <c r="A143" s="203" t="s">
        <v>25</v>
      </c>
      <c r="B143" s="204">
        <v>44996.0</v>
      </c>
      <c r="C143" s="3">
        <v>0.625</v>
      </c>
      <c r="D143" s="74">
        <v>0.75</v>
      </c>
      <c r="E143" s="234">
        <v>32.2</v>
      </c>
      <c r="F143" s="76"/>
      <c r="G143" s="235">
        <v>28.2</v>
      </c>
      <c r="H143" s="235">
        <v>26.8</v>
      </c>
      <c r="I143" s="235">
        <v>0.1</v>
      </c>
      <c r="J143" s="235" t="s">
        <v>78</v>
      </c>
      <c r="K143" s="235">
        <v>24.5</v>
      </c>
      <c r="L143" s="76"/>
      <c r="M143" s="76"/>
      <c r="N143" s="76"/>
      <c r="O143" s="76"/>
      <c r="P143" s="77"/>
      <c r="Q143" s="78"/>
      <c r="R143" s="79"/>
      <c r="S143" s="79"/>
      <c r="T143" s="134">
        <f t="shared" si="37"/>
        <v>35.23385461</v>
      </c>
      <c r="U143" s="103">
        <f t="shared" si="38"/>
        <v>34.11385461</v>
      </c>
      <c r="V143" s="134">
        <f t="shared" si="39"/>
        <v>38.23798312</v>
      </c>
      <c r="W143" s="134">
        <f t="shared" si="40"/>
        <v>89.21457625</v>
      </c>
      <c r="X143" s="80"/>
      <c r="Y143" s="81"/>
      <c r="Z143" s="236">
        <v>1.0</v>
      </c>
      <c r="AA143" s="236">
        <v>1.0</v>
      </c>
      <c r="AB143" s="236">
        <v>1.0</v>
      </c>
      <c r="AC143" s="238">
        <v>3.0</v>
      </c>
      <c r="AD143" s="239" t="s">
        <v>321</v>
      </c>
    </row>
    <row r="144" ht="15.75" customHeight="1">
      <c r="A144" s="205" t="s">
        <v>39</v>
      </c>
      <c r="B144" s="210">
        <v>44997.0</v>
      </c>
      <c r="C144" s="10">
        <v>0.375</v>
      </c>
      <c r="D144" s="84">
        <v>0.5</v>
      </c>
      <c r="E144" s="206">
        <v>32.4</v>
      </c>
      <c r="F144" s="86"/>
      <c r="G144" s="207">
        <v>29.2</v>
      </c>
      <c r="H144" s="207">
        <v>27.0</v>
      </c>
      <c r="I144" s="207">
        <v>0.1</v>
      </c>
      <c r="J144" s="207" t="s">
        <v>56</v>
      </c>
      <c r="K144" s="207">
        <v>28.1</v>
      </c>
      <c r="L144" s="207">
        <v>44.75</v>
      </c>
      <c r="M144" s="86"/>
      <c r="N144" s="207">
        <v>100.0</v>
      </c>
      <c r="O144" s="207">
        <v>70.0</v>
      </c>
      <c r="P144" s="87"/>
      <c r="Q144" s="133">
        <f>E146</f>
        <v>32.6</v>
      </c>
      <c r="R144" s="134" t="str">
        <f>F144</f>
        <v/>
      </c>
      <c r="S144" s="22">
        <f>(Q144+R144)/2</f>
        <v>16.3</v>
      </c>
      <c r="T144" s="134">
        <f t="shared" si="37"/>
        <v>35.65000614</v>
      </c>
      <c r="U144" s="103">
        <f t="shared" si="38"/>
        <v>33.89000614</v>
      </c>
      <c r="V144" s="134">
        <f t="shared" si="39"/>
        <v>40.51803823</v>
      </c>
      <c r="W144" s="134">
        <f t="shared" si="40"/>
        <v>83.64177443</v>
      </c>
      <c r="X144" s="135"/>
      <c r="Y144" s="91"/>
      <c r="Z144" s="208">
        <v>1.0</v>
      </c>
      <c r="AA144" s="208">
        <v>1.0</v>
      </c>
      <c r="AB144" s="208">
        <v>2.0</v>
      </c>
      <c r="AC144" s="209">
        <v>2.0</v>
      </c>
      <c r="AD144" s="232" t="s">
        <v>289</v>
      </c>
    </row>
    <row r="145" ht="15.75" customHeight="1">
      <c r="A145" s="203" t="s">
        <v>39</v>
      </c>
      <c r="B145" s="204">
        <v>44997.0</v>
      </c>
      <c r="C145" s="3">
        <v>0.625</v>
      </c>
      <c r="D145" s="74">
        <v>0.75</v>
      </c>
      <c r="E145" s="234">
        <v>32.4</v>
      </c>
      <c r="F145" s="76"/>
      <c r="G145" s="235">
        <v>26.6</v>
      </c>
      <c r="H145" s="235">
        <v>26.0</v>
      </c>
      <c r="I145" s="235">
        <v>1.8</v>
      </c>
      <c r="J145" s="235" t="s">
        <v>81</v>
      </c>
      <c r="K145" s="235">
        <v>25.2</v>
      </c>
      <c r="L145" s="76"/>
      <c r="M145" s="76"/>
      <c r="N145" s="76"/>
      <c r="O145" s="76"/>
      <c r="P145" s="77"/>
      <c r="Q145" s="78"/>
      <c r="R145" s="79"/>
      <c r="S145" s="79"/>
      <c r="T145" s="134">
        <f t="shared" si="37"/>
        <v>33.61126698</v>
      </c>
      <c r="U145" s="103">
        <f t="shared" si="38"/>
        <v>33.13126698</v>
      </c>
      <c r="V145" s="134">
        <f t="shared" si="39"/>
        <v>34.82194116</v>
      </c>
      <c r="W145" s="134">
        <f t="shared" si="40"/>
        <v>95.14480203</v>
      </c>
      <c r="X145" s="80"/>
      <c r="Y145" s="81"/>
      <c r="Z145" s="236">
        <v>1.0</v>
      </c>
      <c r="AA145" s="236">
        <v>1.0</v>
      </c>
      <c r="AB145" s="236">
        <v>1.0</v>
      </c>
      <c r="AC145" s="238">
        <v>2.0</v>
      </c>
      <c r="AD145" s="239" t="s">
        <v>449</v>
      </c>
    </row>
    <row r="146" ht="15.75" customHeight="1">
      <c r="A146" s="205" t="s">
        <v>42</v>
      </c>
      <c r="B146" s="210">
        <v>44970.0</v>
      </c>
      <c r="C146" s="10">
        <v>0.375</v>
      </c>
      <c r="D146" s="84">
        <v>0.5</v>
      </c>
      <c r="E146" s="206">
        <v>32.6</v>
      </c>
      <c r="F146" s="86"/>
      <c r="G146" s="207">
        <v>27.2</v>
      </c>
      <c r="H146" s="207">
        <v>26.0</v>
      </c>
      <c r="I146" s="207">
        <v>3.2</v>
      </c>
      <c r="J146" s="207" t="s">
        <v>65</v>
      </c>
      <c r="K146" s="207">
        <v>25.8</v>
      </c>
      <c r="L146" s="207">
        <v>14.0</v>
      </c>
      <c r="M146" s="86"/>
      <c r="N146" s="207">
        <v>80.16</v>
      </c>
      <c r="O146" s="86"/>
      <c r="P146" s="87"/>
      <c r="Q146" s="133">
        <f>E148</f>
        <v>33.4</v>
      </c>
      <c r="R146" s="134" t="str">
        <f>F146</f>
        <v/>
      </c>
      <c r="S146" s="22">
        <f>(Q146+R146)/2</f>
        <v>16.7</v>
      </c>
      <c r="T146" s="134">
        <f t="shared" si="37"/>
        <v>33.61126698</v>
      </c>
      <c r="U146" s="103">
        <f t="shared" si="38"/>
        <v>32.65126698</v>
      </c>
      <c r="V146" s="134">
        <f t="shared" si="39"/>
        <v>36.07043238</v>
      </c>
      <c r="W146" s="134">
        <f t="shared" si="40"/>
        <v>90.52086385</v>
      </c>
      <c r="X146" s="135">
        <f>O144+L146-N146</f>
        <v>3.84</v>
      </c>
      <c r="Y146" s="91"/>
      <c r="Z146" s="208">
        <v>1.0</v>
      </c>
      <c r="AA146" s="208">
        <v>1.0</v>
      </c>
      <c r="AB146" s="208">
        <v>2.0</v>
      </c>
      <c r="AC146" s="209">
        <v>2.0</v>
      </c>
      <c r="AD146" s="232" t="s">
        <v>289</v>
      </c>
    </row>
    <row r="147" ht="15.75" customHeight="1">
      <c r="A147" s="203" t="s">
        <v>42</v>
      </c>
      <c r="B147" s="204">
        <v>44998.0</v>
      </c>
      <c r="C147" s="3">
        <v>0.625</v>
      </c>
      <c r="D147" s="74">
        <v>0.75</v>
      </c>
      <c r="E147" s="234">
        <v>33.4</v>
      </c>
      <c r="F147" s="76"/>
      <c r="G147" s="235">
        <v>32.4</v>
      </c>
      <c r="H147" s="235">
        <v>28.6</v>
      </c>
      <c r="I147" s="235">
        <v>0.6</v>
      </c>
      <c r="J147" s="235" t="s">
        <v>81</v>
      </c>
      <c r="K147" s="235">
        <v>28.0</v>
      </c>
      <c r="L147" s="76"/>
      <c r="M147" s="76"/>
      <c r="N147" s="76"/>
      <c r="O147" s="76"/>
      <c r="P147" s="77"/>
      <c r="Q147" s="78"/>
      <c r="R147" s="79"/>
      <c r="S147" s="79"/>
      <c r="T147" s="134">
        <f t="shared" si="37"/>
        <v>39.13623594</v>
      </c>
      <c r="U147" s="103">
        <f t="shared" si="38"/>
        <v>36.09623594</v>
      </c>
      <c r="V147" s="134">
        <f t="shared" si="39"/>
        <v>48.62794535</v>
      </c>
      <c r="W147" s="134">
        <f t="shared" si="40"/>
        <v>74.22940796</v>
      </c>
      <c r="X147" s="80"/>
      <c r="Y147" s="81"/>
      <c r="Z147" s="236">
        <v>2.0</v>
      </c>
      <c r="AA147" s="236">
        <v>3.0</v>
      </c>
      <c r="AB147" s="236">
        <v>1.0</v>
      </c>
      <c r="AC147" s="238">
        <v>3.0</v>
      </c>
      <c r="AD147" s="239" t="s">
        <v>436</v>
      </c>
    </row>
    <row r="148" ht="15.75" customHeight="1">
      <c r="A148" s="205" t="s">
        <v>43</v>
      </c>
      <c r="B148" s="210">
        <v>44999.0</v>
      </c>
      <c r="C148" s="10">
        <v>0.375</v>
      </c>
      <c r="D148" s="84">
        <v>0.5</v>
      </c>
      <c r="E148" s="206">
        <v>33.4</v>
      </c>
      <c r="F148" s="86"/>
      <c r="G148" s="207">
        <v>29.4</v>
      </c>
      <c r="H148" s="207">
        <v>27.2</v>
      </c>
      <c r="I148" s="207">
        <v>0.5</v>
      </c>
      <c r="J148" s="207" t="s">
        <v>81</v>
      </c>
      <c r="K148" s="207">
        <v>27.4</v>
      </c>
      <c r="L148" s="207">
        <v>3.25</v>
      </c>
      <c r="M148" s="86"/>
      <c r="N148" s="207">
        <v>81.24</v>
      </c>
      <c r="O148" s="86"/>
      <c r="P148" s="87"/>
      <c r="Q148" s="133">
        <f>E150</f>
        <v>33.6</v>
      </c>
      <c r="R148" s="134" t="str">
        <f>F148</f>
        <v/>
      </c>
      <c r="S148" s="22">
        <f>(Q148+R148)/2</f>
        <v>16.8</v>
      </c>
      <c r="T148" s="134">
        <f t="shared" si="37"/>
        <v>36.07043238</v>
      </c>
      <c r="U148" s="103">
        <f t="shared" si="38"/>
        <v>34.31043238</v>
      </c>
      <c r="V148" s="134">
        <f t="shared" si="39"/>
        <v>40.98797486</v>
      </c>
      <c r="W148" s="134">
        <f t="shared" si="40"/>
        <v>83.7085328</v>
      </c>
      <c r="X148" s="135">
        <f>N146+L148-N148</f>
        <v>2.17</v>
      </c>
      <c r="Y148" s="91"/>
      <c r="Z148" s="208">
        <v>1.0</v>
      </c>
      <c r="AA148" s="208">
        <v>1.0</v>
      </c>
      <c r="AB148" s="208">
        <v>3.0</v>
      </c>
      <c r="AC148" s="209">
        <v>2.0</v>
      </c>
      <c r="AD148" s="232" t="s">
        <v>337</v>
      </c>
    </row>
    <row r="149" ht="15.75" customHeight="1">
      <c r="A149" s="203" t="s">
        <v>43</v>
      </c>
      <c r="B149" s="204">
        <v>44999.0</v>
      </c>
      <c r="C149" s="3">
        <v>0.625</v>
      </c>
      <c r="D149" s="74">
        <v>0.75</v>
      </c>
      <c r="E149" s="234">
        <v>33.6</v>
      </c>
      <c r="F149" s="76"/>
      <c r="G149" s="235">
        <v>25.4</v>
      </c>
      <c r="H149" s="235">
        <v>24.4</v>
      </c>
      <c r="I149" s="235">
        <v>0.5</v>
      </c>
      <c r="J149" s="235" t="s">
        <v>81</v>
      </c>
      <c r="K149" s="235">
        <v>28.4</v>
      </c>
      <c r="L149" s="76"/>
      <c r="M149" s="76"/>
      <c r="N149" s="76"/>
      <c r="O149" s="76"/>
      <c r="P149" s="77"/>
      <c r="Q149" s="78"/>
      <c r="R149" s="79"/>
      <c r="S149" s="79"/>
      <c r="T149" s="134">
        <f t="shared" si="37"/>
        <v>30.56038249</v>
      </c>
      <c r="U149" s="103">
        <f t="shared" si="38"/>
        <v>29.76038249</v>
      </c>
      <c r="V149" s="134">
        <f t="shared" si="39"/>
        <v>32.43744129</v>
      </c>
      <c r="W149" s="134">
        <f t="shared" si="40"/>
        <v>91.74700995</v>
      </c>
      <c r="X149" s="80"/>
      <c r="Y149" s="81"/>
      <c r="Z149" s="236">
        <v>2.0</v>
      </c>
      <c r="AA149" s="236">
        <v>1.0</v>
      </c>
      <c r="AB149" s="236">
        <v>2.0</v>
      </c>
      <c r="AC149" s="238">
        <v>3.0</v>
      </c>
      <c r="AD149" s="239" t="s">
        <v>426</v>
      </c>
    </row>
    <row r="150" ht="15.75" customHeight="1">
      <c r="A150" s="205" t="s">
        <v>44</v>
      </c>
      <c r="B150" s="210">
        <v>45000.0</v>
      </c>
      <c r="C150" s="10">
        <v>0.375</v>
      </c>
      <c r="D150" s="84">
        <v>0.5</v>
      </c>
      <c r="E150" s="206">
        <v>33.6</v>
      </c>
      <c r="F150" s="86"/>
      <c r="G150" s="207">
        <v>28.8</v>
      </c>
      <c r="H150" s="207">
        <v>26.8</v>
      </c>
      <c r="I150" s="207">
        <v>0.7</v>
      </c>
      <c r="J150" s="207" t="s">
        <v>81</v>
      </c>
      <c r="K150" s="207">
        <v>24.2</v>
      </c>
      <c r="L150" s="207">
        <v>20.5</v>
      </c>
      <c r="M150" s="86"/>
      <c r="N150" s="207">
        <v>91.6</v>
      </c>
      <c r="O150" s="86"/>
      <c r="P150" s="87"/>
      <c r="Q150" s="133">
        <f>E152</f>
        <v>31.2</v>
      </c>
      <c r="R150" s="134" t="str">
        <f>F150</f>
        <v/>
      </c>
      <c r="S150" s="22">
        <f>(Q150+R150)/2</f>
        <v>15.6</v>
      </c>
      <c r="T150" s="134">
        <f t="shared" si="37"/>
        <v>35.23385461</v>
      </c>
      <c r="U150" s="103">
        <f t="shared" si="38"/>
        <v>33.63385461</v>
      </c>
      <c r="V150" s="134">
        <f t="shared" si="39"/>
        <v>39.59220806</v>
      </c>
      <c r="W150" s="134">
        <f t="shared" si="40"/>
        <v>84.9506917</v>
      </c>
      <c r="X150" s="135">
        <f>N148+L150-N150</f>
        <v>10.14</v>
      </c>
      <c r="Y150" s="91"/>
      <c r="Z150" s="208">
        <v>1.0</v>
      </c>
      <c r="AA150" s="208">
        <v>1.0</v>
      </c>
      <c r="AB150" s="208">
        <v>2.0</v>
      </c>
      <c r="AC150" s="209">
        <v>2.0</v>
      </c>
      <c r="AD150" s="232" t="s">
        <v>442</v>
      </c>
    </row>
    <row r="151" ht="15.75" customHeight="1">
      <c r="A151" s="203" t="s">
        <v>44</v>
      </c>
      <c r="B151" s="204">
        <v>45000.0</v>
      </c>
      <c r="C151" s="3">
        <v>0.625</v>
      </c>
      <c r="D151" s="74">
        <v>0.75</v>
      </c>
      <c r="E151" s="234">
        <v>31.0</v>
      </c>
      <c r="F151" s="76"/>
      <c r="G151" s="235">
        <v>25.4</v>
      </c>
      <c r="H151" s="235">
        <v>24.8</v>
      </c>
      <c r="I151" s="235">
        <v>0.8</v>
      </c>
      <c r="J151" s="235" t="s">
        <v>81</v>
      </c>
      <c r="K151" s="235">
        <v>25.8</v>
      </c>
      <c r="L151" s="76"/>
      <c r="M151" s="76"/>
      <c r="N151" s="76"/>
      <c r="O151" s="76"/>
      <c r="P151" s="77"/>
      <c r="Q151" s="78"/>
      <c r="R151" s="79"/>
      <c r="S151" s="79"/>
      <c r="T151" s="134">
        <f t="shared" si="37"/>
        <v>31.29951528</v>
      </c>
      <c r="U151" s="103">
        <f t="shared" si="38"/>
        <v>30.81951528</v>
      </c>
      <c r="V151" s="134">
        <f t="shared" si="39"/>
        <v>32.43744129</v>
      </c>
      <c r="W151" s="134">
        <f t="shared" si="40"/>
        <v>95.01216513</v>
      </c>
      <c r="X151" s="145"/>
      <c r="Y151" s="81"/>
      <c r="Z151" s="236">
        <v>2.0</v>
      </c>
      <c r="AA151" s="236">
        <v>1.0</v>
      </c>
      <c r="AB151" s="236">
        <v>3.0</v>
      </c>
      <c r="AC151" s="238">
        <v>3.0</v>
      </c>
      <c r="AD151" s="78"/>
    </row>
    <row r="152" ht="15.75" customHeight="1">
      <c r="A152" s="205" t="s">
        <v>45</v>
      </c>
      <c r="B152" s="210">
        <v>45001.0</v>
      </c>
      <c r="C152" s="10">
        <v>0.375</v>
      </c>
      <c r="D152" s="84">
        <v>0.5</v>
      </c>
      <c r="E152" s="206">
        <v>31.2</v>
      </c>
      <c r="F152" s="86"/>
      <c r="G152" s="207">
        <v>26.8</v>
      </c>
      <c r="H152" s="207">
        <v>25.6</v>
      </c>
      <c r="I152" s="207" t="s">
        <v>340</v>
      </c>
      <c r="J152" s="207" t="s">
        <v>61</v>
      </c>
      <c r="K152" s="207">
        <v>26.8</v>
      </c>
      <c r="L152" s="207">
        <v>94.25</v>
      </c>
      <c r="N152" s="207">
        <v>100.0</v>
      </c>
      <c r="O152" s="207">
        <v>70.0</v>
      </c>
      <c r="P152" s="87"/>
      <c r="Q152" s="133">
        <f>E154</f>
        <v>32.4</v>
      </c>
      <c r="R152" s="134" t="str">
        <f>F152</f>
        <v/>
      </c>
      <c r="S152" s="22">
        <f>(Q152+R152)/2</f>
        <v>16.2</v>
      </c>
      <c r="T152" s="134">
        <f t="shared" si="37"/>
        <v>32.82468122</v>
      </c>
      <c r="U152" s="103">
        <f t="shared" si="38"/>
        <v>31.86468122</v>
      </c>
      <c r="V152" s="134">
        <f t="shared" si="39"/>
        <v>35.23385461</v>
      </c>
      <c r="W152" s="134">
        <f t="shared" si="40"/>
        <v>90.43768152</v>
      </c>
      <c r="X152" s="135">
        <f>N150+L152-N152</f>
        <v>85.85</v>
      </c>
      <c r="Y152" s="91"/>
      <c r="Z152" s="208">
        <v>1.0</v>
      </c>
      <c r="AA152" s="208">
        <v>1.0</v>
      </c>
      <c r="AB152" s="208">
        <v>3.0</v>
      </c>
      <c r="AC152" s="209">
        <v>3.0</v>
      </c>
      <c r="AD152" s="232" t="s">
        <v>289</v>
      </c>
    </row>
    <row r="153" ht="15.75" customHeight="1">
      <c r="A153" s="203" t="s">
        <v>45</v>
      </c>
      <c r="B153" s="204">
        <v>45001.0</v>
      </c>
      <c r="C153" s="3">
        <v>0.625</v>
      </c>
      <c r="D153" s="74">
        <v>0.75</v>
      </c>
      <c r="E153" s="75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7"/>
      <c r="Q153" s="78"/>
      <c r="R153" s="79"/>
      <c r="S153" s="79"/>
      <c r="T153" s="134"/>
      <c r="U153" s="103"/>
      <c r="V153" s="134"/>
      <c r="W153" s="134"/>
      <c r="X153" s="145"/>
      <c r="Y153" s="81"/>
      <c r="Z153" s="82"/>
      <c r="AA153" s="82"/>
      <c r="AB153" s="82"/>
      <c r="AC153" s="83"/>
      <c r="AD153" s="78"/>
    </row>
    <row r="154" ht="15.75" customHeight="1">
      <c r="A154" s="205" t="s">
        <v>46</v>
      </c>
      <c r="B154" s="210">
        <v>45002.0</v>
      </c>
      <c r="C154" s="10">
        <v>0.375</v>
      </c>
      <c r="D154" s="84">
        <v>0.5</v>
      </c>
      <c r="E154" s="206">
        <v>32.4</v>
      </c>
      <c r="F154" s="86"/>
      <c r="G154" s="207">
        <v>26.4</v>
      </c>
      <c r="H154" s="207">
        <v>25.6</v>
      </c>
      <c r="I154" s="207">
        <v>0.2</v>
      </c>
      <c r="J154" s="207" t="s">
        <v>81</v>
      </c>
      <c r="K154" s="207">
        <v>28.4</v>
      </c>
      <c r="L154" s="207">
        <v>14.25</v>
      </c>
      <c r="M154" s="86"/>
      <c r="N154" s="207">
        <v>77.62</v>
      </c>
      <c r="O154" s="207"/>
      <c r="P154" s="87"/>
      <c r="Q154" s="133">
        <f>E156</f>
        <v>32.6</v>
      </c>
      <c r="R154" s="134" t="str">
        <f>F154</f>
        <v/>
      </c>
      <c r="S154" s="22">
        <f>(Q154+R154)/2</f>
        <v>16.3</v>
      </c>
      <c r="T154" s="134">
        <f>IF(H154="","",6.1078*(10^(((7.5*H154)/(237.3+H154)))))</f>
        <v>32.82468122</v>
      </c>
      <c r="U154" s="103">
        <f>IF(T154="","",T154-(0.8*(G154-H154)))</f>
        <v>32.18468122</v>
      </c>
      <c r="V154" s="134">
        <f>IF(G154="","",6.1078*(10^(((7.5*G154)/(237.3+G154)))))</f>
        <v>34.41422945</v>
      </c>
      <c r="W154" s="134">
        <f>IF(V154="","",(U154/V154)*100)</f>
        <v>93.52143497</v>
      </c>
      <c r="X154" s="135">
        <f>O152+L154-N154</f>
        <v>6.63</v>
      </c>
      <c r="Y154" s="91"/>
      <c r="Z154" s="92"/>
      <c r="AA154" s="92"/>
      <c r="AB154" s="92"/>
      <c r="AC154" s="93"/>
      <c r="AD154" s="88"/>
    </row>
    <row r="155" ht="15.75" customHeight="1">
      <c r="A155" s="203" t="s">
        <v>46</v>
      </c>
      <c r="B155" s="204">
        <v>45002.0</v>
      </c>
      <c r="C155" s="3">
        <v>0.625</v>
      </c>
      <c r="D155" s="74">
        <v>0.75</v>
      </c>
      <c r="E155" s="75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7"/>
      <c r="Q155" s="78"/>
      <c r="R155" s="79"/>
      <c r="S155" s="79"/>
      <c r="T155" s="134"/>
      <c r="U155" s="103"/>
      <c r="V155" s="134"/>
      <c r="W155" s="134"/>
      <c r="X155" s="145"/>
      <c r="Y155" s="81"/>
      <c r="Z155" s="82"/>
      <c r="AA155" s="82"/>
      <c r="AB155" s="82"/>
      <c r="AC155" s="83"/>
      <c r="AD155" s="78"/>
    </row>
    <row r="156" ht="15.75" customHeight="1">
      <c r="A156" s="205" t="s">
        <v>25</v>
      </c>
      <c r="B156" s="210">
        <v>45003.0</v>
      </c>
      <c r="C156" s="10">
        <v>0.375</v>
      </c>
      <c r="D156" s="84">
        <v>0.5</v>
      </c>
      <c r="E156" s="206">
        <v>32.6</v>
      </c>
      <c r="F156" s="86"/>
      <c r="G156" s="207">
        <v>28.6</v>
      </c>
      <c r="H156" s="207">
        <v>25.8</v>
      </c>
      <c r="I156" s="207">
        <v>1.1</v>
      </c>
      <c r="J156" s="207" t="s">
        <v>81</v>
      </c>
      <c r="K156" s="207">
        <v>25.5</v>
      </c>
      <c r="L156" s="207">
        <v>1.0</v>
      </c>
      <c r="M156" s="86"/>
      <c r="N156" s="207">
        <v>77.36</v>
      </c>
      <c r="O156" s="86"/>
      <c r="P156" s="87"/>
      <c r="Q156" s="133">
        <f>E158</f>
        <v>31.6</v>
      </c>
      <c r="R156" s="134" t="str">
        <f>F156</f>
        <v/>
      </c>
      <c r="S156" s="22">
        <f>(Q156+R156)/2</f>
        <v>15.8</v>
      </c>
      <c r="T156" s="134">
        <f t="shared" ref="T156:T162" si="41">IF(H156="","",6.1078*(10^(((7.5*H156)/(237.3+H156)))))</f>
        <v>33.21594473</v>
      </c>
      <c r="U156" s="103">
        <f t="shared" ref="U156:U162" si="42">IF(T156="","",T156-(0.8*(G156-H156)))</f>
        <v>30.97594473</v>
      </c>
      <c r="V156" s="134">
        <f t="shared" ref="V156:V162" si="43">IF(G156="","",6.1078*(10^(((7.5*G156)/(237.3+G156)))))</f>
        <v>39.13623594</v>
      </c>
      <c r="W156" s="134">
        <f t="shared" ref="W156:W162" si="44">IF(V156="","",(U156/V156)*100)</f>
        <v>79.14901367</v>
      </c>
      <c r="X156" s="135">
        <f>N154+L156-N156</f>
        <v>1.26</v>
      </c>
      <c r="Y156" s="91"/>
      <c r="Z156" s="208">
        <v>1.0</v>
      </c>
      <c r="AA156" s="208">
        <v>1.0</v>
      </c>
      <c r="AB156" s="208">
        <v>3.0</v>
      </c>
      <c r="AC156" s="209">
        <v>2.0</v>
      </c>
      <c r="AD156" s="232" t="s">
        <v>337</v>
      </c>
    </row>
    <row r="157" ht="15.75" customHeight="1">
      <c r="A157" s="203" t="s">
        <v>25</v>
      </c>
      <c r="B157" s="204">
        <v>45003.0</v>
      </c>
      <c r="C157" s="3">
        <v>0.625</v>
      </c>
      <c r="D157" s="74">
        <v>0.75</v>
      </c>
      <c r="E157" s="234">
        <v>31.6</v>
      </c>
      <c r="F157" s="76"/>
      <c r="G157" s="235">
        <v>30.0</v>
      </c>
      <c r="H157" s="235">
        <v>26.8</v>
      </c>
      <c r="I157" s="235">
        <v>0.7</v>
      </c>
      <c r="J157" s="235" t="s">
        <v>81</v>
      </c>
      <c r="K157" s="235">
        <v>27.6</v>
      </c>
      <c r="L157" s="76"/>
      <c r="M157" s="76"/>
      <c r="N157" s="76"/>
      <c r="O157" s="76"/>
      <c r="P157" s="77"/>
      <c r="Q157" s="78"/>
      <c r="R157" s="79"/>
      <c r="S157" s="79"/>
      <c r="T157" s="134">
        <f t="shared" si="41"/>
        <v>35.23385461</v>
      </c>
      <c r="U157" s="103">
        <f t="shared" si="42"/>
        <v>32.67385461</v>
      </c>
      <c r="V157" s="134">
        <f t="shared" si="43"/>
        <v>42.42634795</v>
      </c>
      <c r="W157" s="134">
        <f t="shared" si="44"/>
        <v>77.01312083</v>
      </c>
      <c r="X157" s="80"/>
      <c r="Y157" s="81"/>
      <c r="Z157" s="236">
        <v>1.0</v>
      </c>
      <c r="AA157" s="236">
        <v>1.0</v>
      </c>
      <c r="AB157" s="236">
        <v>1.0</v>
      </c>
      <c r="AC157" s="238">
        <v>2.0</v>
      </c>
      <c r="AD157" s="239" t="s">
        <v>442</v>
      </c>
    </row>
    <row r="158" ht="15.75" customHeight="1">
      <c r="A158" s="205" t="s">
        <v>39</v>
      </c>
      <c r="B158" s="210">
        <v>45004.0</v>
      </c>
      <c r="C158" s="10">
        <v>0.375</v>
      </c>
      <c r="D158" s="84">
        <v>0.5</v>
      </c>
      <c r="E158" s="206">
        <v>31.6</v>
      </c>
      <c r="F158" s="86"/>
      <c r="G158" s="207">
        <v>28.0</v>
      </c>
      <c r="H158" s="207">
        <v>26.2</v>
      </c>
      <c r="I158" s="207">
        <v>1.3</v>
      </c>
      <c r="J158" s="207" t="s">
        <v>81</v>
      </c>
      <c r="K158" s="207">
        <v>27.5</v>
      </c>
      <c r="L158" s="207">
        <v>0.0</v>
      </c>
      <c r="M158" s="86"/>
      <c r="N158" s="207">
        <v>75.68</v>
      </c>
      <c r="O158" s="86"/>
      <c r="P158" s="87"/>
      <c r="Q158" s="133">
        <f>E160</f>
        <v>33.4</v>
      </c>
      <c r="R158" s="134" t="str">
        <f>F158</f>
        <v/>
      </c>
      <c r="S158" s="22">
        <f>(Q158+R158)/2</f>
        <v>16.7</v>
      </c>
      <c r="T158" s="134">
        <f t="shared" si="41"/>
        <v>34.01068335</v>
      </c>
      <c r="U158" s="103">
        <f t="shared" si="42"/>
        <v>32.57068335</v>
      </c>
      <c r="V158" s="134">
        <f t="shared" si="43"/>
        <v>37.79562539</v>
      </c>
      <c r="W158" s="134">
        <f t="shared" si="44"/>
        <v>86.17580212</v>
      </c>
      <c r="X158" s="135">
        <f>N156+L158-N158</f>
        <v>1.68</v>
      </c>
      <c r="Y158" s="91"/>
      <c r="Z158" s="208">
        <v>1.0</v>
      </c>
      <c r="AA158" s="208">
        <v>1.0</v>
      </c>
      <c r="AB158" s="208">
        <v>2.0</v>
      </c>
      <c r="AC158" s="209">
        <v>2.0</v>
      </c>
      <c r="AD158" s="232" t="s">
        <v>289</v>
      </c>
    </row>
    <row r="159" ht="15.75" customHeight="1">
      <c r="A159" s="203" t="s">
        <v>39</v>
      </c>
      <c r="B159" s="204">
        <v>45004.0</v>
      </c>
      <c r="C159" s="3">
        <v>0.625</v>
      </c>
      <c r="D159" s="74">
        <v>0.75</v>
      </c>
      <c r="E159" s="234">
        <v>33.0</v>
      </c>
      <c r="F159" s="76"/>
      <c r="G159" s="235">
        <v>32.8</v>
      </c>
      <c r="H159" s="235">
        <v>27.2</v>
      </c>
      <c r="I159" s="235">
        <v>2.5</v>
      </c>
      <c r="J159" s="235" t="s">
        <v>81</v>
      </c>
      <c r="K159" s="235">
        <v>29.2</v>
      </c>
      <c r="L159" s="76"/>
      <c r="M159" s="76"/>
      <c r="N159" s="76"/>
      <c r="O159" s="76"/>
      <c r="P159" s="77"/>
      <c r="Q159" s="78"/>
      <c r="R159" s="79"/>
      <c r="S159" s="79"/>
      <c r="T159" s="134">
        <f t="shared" si="41"/>
        <v>36.07043238</v>
      </c>
      <c r="U159" s="103">
        <f t="shared" si="42"/>
        <v>31.59043238</v>
      </c>
      <c r="V159" s="134">
        <f t="shared" si="43"/>
        <v>49.73459608</v>
      </c>
      <c r="W159" s="134">
        <f t="shared" si="44"/>
        <v>63.51802341</v>
      </c>
      <c r="X159" s="80"/>
      <c r="Y159" s="81"/>
      <c r="Z159" s="236">
        <v>1.0</v>
      </c>
      <c r="AA159" s="236">
        <v>1.0</v>
      </c>
      <c r="AB159" s="236">
        <v>1.0</v>
      </c>
      <c r="AC159" s="238">
        <v>2.0</v>
      </c>
      <c r="AD159" s="239" t="s">
        <v>449</v>
      </c>
    </row>
    <row r="160" ht="15.75" customHeight="1">
      <c r="A160" s="205" t="s">
        <v>42</v>
      </c>
      <c r="B160" s="210">
        <v>45005.0</v>
      </c>
      <c r="C160" s="10">
        <v>0.375</v>
      </c>
      <c r="D160" s="84">
        <v>0.5</v>
      </c>
      <c r="E160" s="206">
        <v>33.4</v>
      </c>
      <c r="F160" s="86"/>
      <c r="G160" s="207">
        <v>27.0</v>
      </c>
      <c r="H160" s="207">
        <v>25.0</v>
      </c>
      <c r="I160" s="207">
        <v>0.1</v>
      </c>
      <c r="J160" s="207" t="s">
        <v>81</v>
      </c>
      <c r="K160" s="207">
        <v>27.6</v>
      </c>
      <c r="L160" s="207">
        <v>7.25</v>
      </c>
      <c r="M160" s="86"/>
      <c r="N160" s="207">
        <v>76.82</v>
      </c>
      <c r="O160" s="86"/>
      <c r="P160" s="87"/>
      <c r="Q160" s="133">
        <f>E162</f>
        <v>31</v>
      </c>
      <c r="R160" s="134" t="str">
        <f>F160</f>
        <v/>
      </c>
      <c r="S160" s="22">
        <f>(Q160+R160)/2</f>
        <v>15.5</v>
      </c>
      <c r="T160" s="134">
        <f t="shared" si="41"/>
        <v>31.67489286</v>
      </c>
      <c r="U160" s="103">
        <f t="shared" si="42"/>
        <v>30.07489286</v>
      </c>
      <c r="V160" s="134">
        <f t="shared" si="43"/>
        <v>35.65000614</v>
      </c>
      <c r="W160" s="134">
        <f t="shared" si="44"/>
        <v>84.36153627</v>
      </c>
      <c r="X160" s="135">
        <f>N158+L160-N160</f>
        <v>6.11</v>
      </c>
      <c r="Y160" s="91"/>
      <c r="Z160" s="208">
        <v>1.0</v>
      </c>
      <c r="AA160" s="208">
        <v>1.0</v>
      </c>
      <c r="AB160" s="208">
        <v>3.0</v>
      </c>
      <c r="AC160" s="209">
        <v>3.0</v>
      </c>
      <c r="AD160" s="232" t="s">
        <v>289</v>
      </c>
    </row>
    <row r="161" ht="15.75" customHeight="1">
      <c r="A161" s="203" t="s">
        <v>42</v>
      </c>
      <c r="B161" s="204">
        <v>45005.0</v>
      </c>
      <c r="C161" s="3">
        <v>0.625</v>
      </c>
      <c r="D161" s="74">
        <v>0.75</v>
      </c>
      <c r="E161" s="234">
        <v>32.0</v>
      </c>
      <c r="F161" s="235"/>
      <c r="G161" s="235">
        <v>28.2</v>
      </c>
      <c r="H161" s="235">
        <v>26.6</v>
      </c>
      <c r="I161" s="235">
        <v>0.6</v>
      </c>
      <c r="J161" s="235" t="s">
        <v>74</v>
      </c>
      <c r="K161" s="235">
        <v>28.4</v>
      </c>
      <c r="L161" s="76"/>
      <c r="M161" s="76"/>
      <c r="N161" s="76"/>
      <c r="O161" s="76"/>
      <c r="P161" s="77"/>
      <c r="Q161" s="78"/>
      <c r="R161" s="79"/>
      <c r="S161" s="79"/>
      <c r="T161" s="134">
        <f t="shared" si="41"/>
        <v>34.82194116</v>
      </c>
      <c r="U161" s="103">
        <f t="shared" si="42"/>
        <v>33.54194116</v>
      </c>
      <c r="V161" s="134">
        <f t="shared" si="43"/>
        <v>38.23798312</v>
      </c>
      <c r="W161" s="134">
        <f t="shared" si="44"/>
        <v>87.71890782</v>
      </c>
      <c r="X161" s="80"/>
      <c r="Y161" s="81"/>
      <c r="Z161" s="236">
        <v>2.0</v>
      </c>
      <c r="AA161" s="236">
        <v>2.0</v>
      </c>
      <c r="AB161" s="236">
        <v>2.0</v>
      </c>
      <c r="AC161" s="238">
        <v>3.0</v>
      </c>
      <c r="AD161" s="239" t="s">
        <v>426</v>
      </c>
    </row>
    <row r="162" ht="15.75" customHeight="1">
      <c r="A162" s="205" t="s">
        <v>43</v>
      </c>
      <c r="B162" s="210">
        <v>45006.0</v>
      </c>
      <c r="C162" s="10">
        <v>0.375</v>
      </c>
      <c r="D162" s="84">
        <v>0.5</v>
      </c>
      <c r="E162" s="206">
        <v>31.0</v>
      </c>
      <c r="F162" s="86"/>
      <c r="G162" s="207">
        <v>26.4</v>
      </c>
      <c r="H162" s="207">
        <v>25.4</v>
      </c>
      <c r="I162" s="207">
        <v>1.4</v>
      </c>
      <c r="J162" s="207" t="s">
        <v>81</v>
      </c>
      <c r="K162" s="207">
        <v>26.4</v>
      </c>
      <c r="L162" s="207">
        <v>21.5</v>
      </c>
      <c r="M162" s="86"/>
      <c r="N162" s="207">
        <v>92.56</v>
      </c>
      <c r="O162" s="207">
        <v>60.0</v>
      </c>
      <c r="P162" s="87"/>
      <c r="Q162" s="133">
        <f>E164</f>
        <v>30.2</v>
      </c>
      <c r="R162" s="134" t="str">
        <f>F162</f>
        <v/>
      </c>
      <c r="S162" s="22">
        <f>(Q162+R162)/2</f>
        <v>15.1</v>
      </c>
      <c r="T162" s="134">
        <f t="shared" si="41"/>
        <v>32.43744129</v>
      </c>
      <c r="U162" s="103">
        <f t="shared" si="42"/>
        <v>31.63744129</v>
      </c>
      <c r="V162" s="134">
        <f t="shared" si="43"/>
        <v>34.41422945</v>
      </c>
      <c r="W162" s="134">
        <f t="shared" si="44"/>
        <v>91.93127899</v>
      </c>
      <c r="X162" s="135">
        <f>N160+L162-N162</f>
        <v>5.76</v>
      </c>
      <c r="Y162" s="91"/>
      <c r="Z162" s="208">
        <v>1.0</v>
      </c>
      <c r="AA162" s="208">
        <v>1.0</v>
      </c>
      <c r="AB162" s="208">
        <v>3.0</v>
      </c>
      <c r="AC162" s="209">
        <v>3.0</v>
      </c>
      <c r="AD162" s="232" t="s">
        <v>289</v>
      </c>
    </row>
    <row r="163" ht="15.75" customHeight="1">
      <c r="A163" s="203" t="s">
        <v>43</v>
      </c>
      <c r="B163" s="204">
        <v>45006.0</v>
      </c>
      <c r="C163" s="3">
        <v>0.625</v>
      </c>
      <c r="D163" s="74">
        <v>0.75</v>
      </c>
      <c r="E163" s="75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7"/>
      <c r="Q163" s="78"/>
      <c r="R163" s="79"/>
      <c r="S163" s="79"/>
      <c r="T163" s="134"/>
      <c r="U163" s="103"/>
      <c r="V163" s="134"/>
      <c r="W163" s="134"/>
      <c r="X163" s="80"/>
      <c r="Y163" s="81"/>
      <c r="Z163" s="82"/>
      <c r="AA163" s="82"/>
      <c r="AB163" s="82"/>
      <c r="AC163" s="83"/>
      <c r="AD163" s="78"/>
    </row>
    <row r="164" ht="15.75" customHeight="1">
      <c r="A164" s="205" t="s">
        <v>44</v>
      </c>
      <c r="B164" s="210">
        <v>45007.0</v>
      </c>
      <c r="C164" s="10">
        <v>0.375</v>
      </c>
      <c r="D164" s="84">
        <v>0.5</v>
      </c>
      <c r="E164" s="206">
        <v>30.2</v>
      </c>
      <c r="F164" s="86"/>
      <c r="G164" s="207">
        <v>27.4</v>
      </c>
      <c r="H164" s="207">
        <v>26.0</v>
      </c>
      <c r="I164" s="207">
        <v>0.4</v>
      </c>
      <c r="J164" s="207" t="s">
        <v>81</v>
      </c>
      <c r="K164" s="207">
        <v>26.2</v>
      </c>
      <c r="L164" s="207">
        <v>18.0</v>
      </c>
      <c r="M164" s="86"/>
      <c r="N164" s="207">
        <v>75.5</v>
      </c>
      <c r="O164" s="207">
        <v>74.09</v>
      </c>
      <c r="P164" s="87"/>
      <c r="Q164" s="133">
        <f>E166</f>
        <v>31.2</v>
      </c>
      <c r="R164" s="134" t="str">
        <f>F164</f>
        <v/>
      </c>
      <c r="S164" s="22">
        <f>(Q164+R164)/2</f>
        <v>15.6</v>
      </c>
      <c r="T164" s="134">
        <f t="shared" ref="T164:T166" si="45">IF(H164="","",6.1078*(10^(((7.5*H164)/(237.3+H164)))))</f>
        <v>33.61126698</v>
      </c>
      <c r="U164" s="103">
        <f t="shared" ref="U164:U166" si="46">IF(T164="","",T164-(0.8*(G164-H164)))</f>
        <v>32.49126698</v>
      </c>
      <c r="V164" s="134">
        <f t="shared" ref="V164:V166" si="47">IF(G164="","",6.1078*(10^(((7.5*G164)/(237.3+G164)))))</f>
        <v>36.49517019</v>
      </c>
      <c r="W164" s="134">
        <f t="shared" ref="W164:W166" si="48">IF(V164="","",(U164/V164)*100)</f>
        <v>89.02895046</v>
      </c>
      <c r="X164" s="135">
        <f>O162+L164-N164</f>
        <v>2.5</v>
      </c>
      <c r="Y164" s="91"/>
      <c r="Z164" s="208">
        <v>1.0</v>
      </c>
      <c r="AA164" s="208">
        <v>1.0</v>
      </c>
      <c r="AB164" s="208">
        <v>1.0</v>
      </c>
      <c r="AC164" s="209">
        <v>2.0</v>
      </c>
      <c r="AD164" s="232" t="s">
        <v>486</v>
      </c>
    </row>
    <row r="165" ht="15.75" customHeight="1">
      <c r="A165" s="203" t="s">
        <v>44</v>
      </c>
      <c r="B165" s="204">
        <v>45007.0</v>
      </c>
      <c r="C165" s="3">
        <v>0.625</v>
      </c>
      <c r="D165" s="74">
        <v>0.75</v>
      </c>
      <c r="E165" s="234">
        <v>31.4</v>
      </c>
      <c r="F165" s="76"/>
      <c r="G165" s="235">
        <v>28.4</v>
      </c>
      <c r="H165" s="235">
        <v>26.0</v>
      </c>
      <c r="I165" s="235">
        <v>0.8</v>
      </c>
      <c r="J165" s="235" t="s">
        <v>81</v>
      </c>
      <c r="K165" s="235">
        <v>23.6</v>
      </c>
      <c r="L165" s="76"/>
      <c r="M165" s="76"/>
      <c r="N165" s="76"/>
      <c r="O165" s="76"/>
      <c r="P165" s="77"/>
      <c r="Q165" s="78"/>
      <c r="R165" s="79"/>
      <c r="S165" s="79"/>
      <c r="T165" s="134">
        <f t="shared" si="45"/>
        <v>33.61126698</v>
      </c>
      <c r="U165" s="103">
        <f t="shared" si="46"/>
        <v>31.69126698</v>
      </c>
      <c r="V165" s="134">
        <f t="shared" si="47"/>
        <v>38.68484051</v>
      </c>
      <c r="W165" s="134">
        <f t="shared" si="48"/>
        <v>81.92166898</v>
      </c>
      <c r="X165" s="80"/>
      <c r="Y165" s="81"/>
      <c r="Z165" s="236">
        <v>1.0</v>
      </c>
      <c r="AA165" s="236">
        <v>1.0</v>
      </c>
      <c r="AB165" s="236">
        <v>1.0</v>
      </c>
      <c r="AC165" s="238">
        <v>3.0</v>
      </c>
      <c r="AD165" s="239" t="s">
        <v>449</v>
      </c>
    </row>
    <row r="166" ht="15.75" customHeight="1">
      <c r="A166" s="205" t="s">
        <v>45</v>
      </c>
      <c r="B166" s="210">
        <v>45008.0</v>
      </c>
      <c r="C166" s="10">
        <v>0.375</v>
      </c>
      <c r="D166" s="84">
        <v>0.5</v>
      </c>
      <c r="E166" s="206">
        <v>31.2</v>
      </c>
      <c r="F166" s="86"/>
      <c r="G166" s="207">
        <v>26.6</v>
      </c>
      <c r="H166" s="207">
        <v>25.2</v>
      </c>
      <c r="I166" s="207">
        <v>0.7</v>
      </c>
      <c r="J166" s="207" t="s">
        <v>81</v>
      </c>
      <c r="K166" s="207">
        <v>27.2</v>
      </c>
      <c r="L166" s="207">
        <v>11.75</v>
      </c>
      <c r="M166" s="86"/>
      <c r="N166" s="207">
        <v>83.72</v>
      </c>
      <c r="O166" s="86"/>
      <c r="P166" s="87"/>
      <c r="Q166" s="133">
        <f>E168</f>
        <v>32.4</v>
      </c>
      <c r="R166" s="134" t="str">
        <f>F166</f>
        <v/>
      </c>
      <c r="S166" s="22">
        <f>(Q166+R166)/2</f>
        <v>16.2</v>
      </c>
      <c r="T166" s="134">
        <f t="shared" si="45"/>
        <v>32.05419006</v>
      </c>
      <c r="U166" s="103">
        <f t="shared" si="46"/>
        <v>30.93419006</v>
      </c>
      <c r="V166" s="134">
        <f t="shared" si="47"/>
        <v>34.82194116</v>
      </c>
      <c r="W166" s="134">
        <f t="shared" si="48"/>
        <v>88.83534066</v>
      </c>
      <c r="X166" s="135">
        <f>O164+L166-N166</f>
        <v>2.12</v>
      </c>
      <c r="Y166" s="91"/>
      <c r="Z166" s="208">
        <v>1.0</v>
      </c>
      <c r="AA166" s="208">
        <v>1.0</v>
      </c>
      <c r="AB166" s="208">
        <v>2.0</v>
      </c>
      <c r="AC166" s="209">
        <v>2.0</v>
      </c>
      <c r="AD166" s="232" t="s">
        <v>289</v>
      </c>
    </row>
    <row r="167" ht="15.75" customHeight="1">
      <c r="A167" s="203" t="s">
        <v>45</v>
      </c>
      <c r="B167" s="204">
        <v>45008.0</v>
      </c>
      <c r="C167" s="3">
        <v>0.625</v>
      </c>
      <c r="D167" s="74">
        <v>0.75</v>
      </c>
      <c r="E167" s="234"/>
      <c r="F167" s="76"/>
      <c r="G167" s="235"/>
      <c r="H167" s="235"/>
      <c r="I167" s="235"/>
      <c r="J167" s="235"/>
      <c r="K167" s="235"/>
      <c r="L167" s="235"/>
      <c r="M167" s="76"/>
      <c r="N167" s="235"/>
      <c r="O167" s="76"/>
      <c r="P167" s="77"/>
      <c r="Q167" s="78"/>
      <c r="R167" s="79"/>
      <c r="S167" s="79"/>
      <c r="T167" s="134"/>
      <c r="U167" s="103"/>
      <c r="V167" s="134"/>
      <c r="W167" s="134"/>
      <c r="X167" s="80"/>
      <c r="Y167" s="81"/>
      <c r="Z167" s="82"/>
      <c r="AA167" s="82"/>
      <c r="AB167" s="82"/>
      <c r="AC167" s="83"/>
      <c r="AD167" s="78"/>
    </row>
    <row r="168" ht="15.75" customHeight="1">
      <c r="A168" s="205" t="s">
        <v>46</v>
      </c>
      <c r="B168" s="210">
        <v>45009.0</v>
      </c>
      <c r="C168" s="10">
        <v>0.375</v>
      </c>
      <c r="D168" s="84">
        <v>0.5</v>
      </c>
      <c r="E168" s="206">
        <v>32.4</v>
      </c>
      <c r="F168" s="86"/>
      <c r="G168" s="207">
        <v>25.4</v>
      </c>
      <c r="H168" s="207">
        <v>24.8</v>
      </c>
      <c r="I168" s="207">
        <v>1.1</v>
      </c>
      <c r="J168" s="207" t="s">
        <v>81</v>
      </c>
      <c r="K168" s="207">
        <v>26.6</v>
      </c>
      <c r="L168" s="207">
        <v>12.25</v>
      </c>
      <c r="M168" s="86"/>
      <c r="N168" s="207">
        <v>90.5</v>
      </c>
      <c r="O168" s="86"/>
      <c r="P168" s="87"/>
      <c r="Q168" s="133">
        <f>E170</f>
        <v>32.4</v>
      </c>
      <c r="R168" s="134" t="str">
        <f>F168</f>
        <v/>
      </c>
      <c r="S168" s="22">
        <f>(Q168+R168)/2</f>
        <v>16.2</v>
      </c>
      <c r="T168" s="134">
        <f>IF(H168="","",6.1078*(10^(((7.5*H168)/(237.3+H168)))))</f>
        <v>31.29951528</v>
      </c>
      <c r="U168" s="103">
        <f>IF(T168="","",T168-(0.8*(G168-H168)))</f>
        <v>30.81951528</v>
      </c>
      <c r="V168" s="134">
        <f>IF(G168="","",6.1078*(10^(((7.5*G168)/(237.3+G168)))))</f>
        <v>32.43744129</v>
      </c>
      <c r="W168" s="134">
        <f>IF(V168="","",(U168/V168)*100)</f>
        <v>95.01216513</v>
      </c>
      <c r="X168" s="215">
        <v>2.31</v>
      </c>
      <c r="Y168" s="91"/>
      <c r="Z168" s="208">
        <v>2.0</v>
      </c>
      <c r="AA168" s="208">
        <v>1.0</v>
      </c>
      <c r="AB168" s="208">
        <v>3.0</v>
      </c>
      <c r="AC168" s="209">
        <v>3.0</v>
      </c>
      <c r="AD168" s="232" t="s">
        <v>316</v>
      </c>
    </row>
    <row r="169" ht="15.75" customHeight="1">
      <c r="A169" s="203" t="s">
        <v>46</v>
      </c>
      <c r="B169" s="204">
        <v>45009.0</v>
      </c>
      <c r="C169" s="3">
        <v>0.625</v>
      </c>
      <c r="D169" s="74">
        <v>0.75</v>
      </c>
      <c r="E169" s="75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7"/>
      <c r="Q169" s="78"/>
      <c r="R169" s="79"/>
      <c r="S169" s="79"/>
      <c r="T169" s="134"/>
      <c r="U169" s="103"/>
      <c r="V169" s="134"/>
      <c r="W169" s="134"/>
      <c r="X169" s="80"/>
      <c r="Y169" s="81"/>
      <c r="Z169" s="82"/>
      <c r="AA169" s="82"/>
      <c r="AB169" s="82"/>
      <c r="AC169" s="83"/>
      <c r="AD169" s="78"/>
    </row>
    <row r="170" ht="15.75" customHeight="1">
      <c r="A170" s="205" t="s">
        <v>25</v>
      </c>
      <c r="B170" s="210">
        <v>45010.0</v>
      </c>
      <c r="C170" s="10">
        <v>0.375</v>
      </c>
      <c r="D170" s="84">
        <v>0.5</v>
      </c>
      <c r="E170" s="206">
        <v>32.4</v>
      </c>
      <c r="F170" s="86"/>
      <c r="G170" s="207">
        <v>29.4</v>
      </c>
      <c r="H170" s="207">
        <v>26.4</v>
      </c>
      <c r="I170" s="207">
        <v>1.5</v>
      </c>
      <c r="J170" s="207" t="s">
        <v>81</v>
      </c>
      <c r="K170" s="207">
        <v>26.0</v>
      </c>
      <c r="L170" s="207">
        <v>0.0</v>
      </c>
      <c r="M170" s="86"/>
      <c r="N170" s="207">
        <v>88.78</v>
      </c>
      <c r="O170" s="86"/>
      <c r="P170" s="87"/>
      <c r="Q170" s="133">
        <f>E172</f>
        <v>32</v>
      </c>
      <c r="R170" s="134" t="str">
        <f>F170</f>
        <v/>
      </c>
      <c r="S170" s="22">
        <f>(Q170+R170)/2</f>
        <v>16</v>
      </c>
      <c r="T170" s="134">
        <f t="shared" ref="T170:T176" si="49">IF(H170="","",6.1078*(10^(((7.5*H170)/(237.3+H170)))))</f>
        <v>34.41422945</v>
      </c>
      <c r="U170" s="103">
        <f t="shared" ref="U170:U176" si="50">IF(T170="","",T170-(0.8*(G170-H170)))</f>
        <v>32.01422945</v>
      </c>
      <c r="V170" s="134">
        <f t="shared" ref="V170:V176" si="51">IF(G170="","",6.1078*(10^(((7.5*G170)/(237.3+G170)))))</f>
        <v>40.98797486</v>
      </c>
      <c r="W170" s="134">
        <f t="shared" ref="W170:W176" si="52">IF(V170="","",(U170/V170)*100)</f>
        <v>78.10639476</v>
      </c>
      <c r="X170" s="135">
        <f>N168+L170-N170</f>
        <v>1.72</v>
      </c>
      <c r="Y170" s="91"/>
      <c r="Z170" s="208">
        <v>1.0</v>
      </c>
      <c r="AA170" s="208">
        <v>1.0</v>
      </c>
      <c r="AB170" s="208">
        <v>1.0</v>
      </c>
      <c r="AC170" s="209">
        <v>2.0</v>
      </c>
      <c r="AD170" s="232" t="s">
        <v>337</v>
      </c>
    </row>
    <row r="171" ht="15.75" customHeight="1">
      <c r="A171" s="203" t="s">
        <v>25</v>
      </c>
      <c r="B171" s="204">
        <v>45010.0</v>
      </c>
      <c r="C171" s="3">
        <v>0.625</v>
      </c>
      <c r="D171" s="74">
        <v>0.75</v>
      </c>
      <c r="E171" s="234">
        <v>31.8</v>
      </c>
      <c r="F171" s="76"/>
      <c r="G171" s="235">
        <v>31.2</v>
      </c>
      <c r="H171" s="235">
        <v>27.2</v>
      </c>
      <c r="I171" s="235">
        <v>0.4</v>
      </c>
      <c r="J171" s="235" t="s">
        <v>78</v>
      </c>
      <c r="K171" s="235">
        <v>25.1</v>
      </c>
      <c r="L171" s="76"/>
      <c r="M171" s="76"/>
      <c r="N171" s="76"/>
      <c r="O171" s="76"/>
      <c r="P171" s="77"/>
      <c r="Q171" s="78"/>
      <c r="R171" s="79"/>
      <c r="S171" s="79"/>
      <c r="T171" s="134">
        <f t="shared" si="49"/>
        <v>36.07043238</v>
      </c>
      <c r="U171" s="103">
        <f t="shared" si="50"/>
        <v>32.87043238</v>
      </c>
      <c r="V171" s="134">
        <f t="shared" si="51"/>
        <v>45.43527778</v>
      </c>
      <c r="W171" s="134">
        <f t="shared" si="52"/>
        <v>72.34561774</v>
      </c>
      <c r="X171" s="80"/>
      <c r="Y171" s="81"/>
      <c r="Z171" s="236">
        <v>1.0</v>
      </c>
      <c r="AA171" s="236">
        <v>1.0</v>
      </c>
      <c r="AB171" s="236">
        <v>2.0</v>
      </c>
      <c r="AC171" s="238">
        <v>2.0</v>
      </c>
      <c r="AD171" s="239" t="s">
        <v>321</v>
      </c>
    </row>
    <row r="172" ht="15.75" customHeight="1">
      <c r="A172" s="205" t="s">
        <v>39</v>
      </c>
      <c r="B172" s="210">
        <v>45011.0</v>
      </c>
      <c r="C172" s="10">
        <v>0.375</v>
      </c>
      <c r="D172" s="84">
        <v>0.5</v>
      </c>
      <c r="E172" s="206">
        <v>32.0</v>
      </c>
      <c r="F172" s="86"/>
      <c r="G172" s="207">
        <v>26.6</v>
      </c>
      <c r="H172" s="207">
        <v>25.0</v>
      </c>
      <c r="I172" s="207">
        <v>0.3</v>
      </c>
      <c r="J172" s="207" t="s">
        <v>81</v>
      </c>
      <c r="K172" s="207">
        <v>28.4</v>
      </c>
      <c r="L172" s="207">
        <v>49.25</v>
      </c>
      <c r="M172" s="86"/>
      <c r="N172" s="207">
        <v>100.0</v>
      </c>
      <c r="O172" s="207">
        <v>65.26</v>
      </c>
      <c r="P172" s="87"/>
      <c r="Q172" s="133">
        <f>E174</f>
        <v>31.2</v>
      </c>
      <c r="R172" s="134" t="str">
        <f>F172</f>
        <v/>
      </c>
      <c r="S172" s="22">
        <f>(Q172+R172)/2</f>
        <v>15.6</v>
      </c>
      <c r="T172" s="134">
        <f t="shared" si="49"/>
        <v>31.67489286</v>
      </c>
      <c r="U172" s="103">
        <f t="shared" si="50"/>
        <v>30.39489286</v>
      </c>
      <c r="V172" s="134">
        <f t="shared" si="51"/>
        <v>34.82194116</v>
      </c>
      <c r="W172" s="134">
        <f t="shared" si="52"/>
        <v>87.28661253</v>
      </c>
      <c r="X172" s="135">
        <f>N170+L172-N172</f>
        <v>38.03</v>
      </c>
      <c r="Y172" s="91"/>
      <c r="Z172" s="208">
        <v>1.0</v>
      </c>
      <c r="AA172" s="208">
        <v>1.0</v>
      </c>
      <c r="AB172" s="208">
        <v>2.0</v>
      </c>
      <c r="AC172" s="209">
        <v>3.0</v>
      </c>
      <c r="AD172" s="232" t="s">
        <v>289</v>
      </c>
    </row>
    <row r="173" ht="15.75" customHeight="1">
      <c r="A173" s="203" t="s">
        <v>39</v>
      </c>
      <c r="B173" s="204">
        <v>45011.0</v>
      </c>
      <c r="C173" s="3">
        <v>0.625</v>
      </c>
      <c r="D173" s="74">
        <v>0.75</v>
      </c>
      <c r="E173" s="234">
        <v>30.8</v>
      </c>
      <c r="F173" s="76"/>
      <c r="G173" s="235">
        <v>30.6</v>
      </c>
      <c r="H173" s="235">
        <v>26.6</v>
      </c>
      <c r="I173" s="235">
        <v>3.3</v>
      </c>
      <c r="J173" s="235" t="s">
        <v>81</v>
      </c>
      <c r="K173" s="235">
        <v>26.3</v>
      </c>
      <c r="L173" s="76"/>
      <c r="M173" s="76"/>
      <c r="N173" s="76"/>
      <c r="O173" s="76"/>
      <c r="P173" s="77"/>
      <c r="Q173" s="78"/>
      <c r="R173" s="79"/>
      <c r="S173" s="79"/>
      <c r="T173" s="134">
        <f t="shared" si="49"/>
        <v>34.82194116</v>
      </c>
      <c r="U173" s="103">
        <f t="shared" si="50"/>
        <v>31.62194116</v>
      </c>
      <c r="V173" s="134">
        <f t="shared" si="51"/>
        <v>43.90841311</v>
      </c>
      <c r="W173" s="134">
        <f t="shared" si="52"/>
        <v>72.01795494</v>
      </c>
      <c r="X173" s="80"/>
      <c r="Y173" s="81"/>
      <c r="Z173" s="236">
        <v>1.0</v>
      </c>
      <c r="AA173" s="236">
        <v>1.0</v>
      </c>
      <c r="AB173" s="236">
        <v>2.0</v>
      </c>
      <c r="AC173" s="238">
        <v>2.0</v>
      </c>
      <c r="AD173" s="239" t="s">
        <v>449</v>
      </c>
    </row>
    <row r="174" ht="15.75" customHeight="1">
      <c r="A174" s="205" t="s">
        <v>42</v>
      </c>
      <c r="B174" s="210">
        <v>45012.0</v>
      </c>
      <c r="C174" s="10">
        <v>0.375</v>
      </c>
      <c r="D174" s="84">
        <v>0.5</v>
      </c>
      <c r="E174" s="206">
        <v>31.2</v>
      </c>
      <c r="F174" s="86"/>
      <c r="G174" s="207">
        <v>29.2</v>
      </c>
      <c r="H174" s="207">
        <v>26.4</v>
      </c>
      <c r="I174" s="207">
        <v>1.4</v>
      </c>
      <c r="J174" s="207" t="s">
        <v>81</v>
      </c>
      <c r="K174" s="207">
        <v>27.2</v>
      </c>
      <c r="L174" s="207">
        <v>0.75</v>
      </c>
      <c r="M174" s="86"/>
      <c r="N174" s="207">
        <v>62.48</v>
      </c>
      <c r="O174" s="86"/>
      <c r="P174" s="87"/>
      <c r="Q174" s="133">
        <f>E176</f>
        <v>34.2</v>
      </c>
      <c r="R174" s="134" t="str">
        <f>F174</f>
        <v/>
      </c>
      <c r="S174" s="22">
        <f>(Q174+R174)/2</f>
        <v>17.1</v>
      </c>
      <c r="T174" s="134">
        <f t="shared" si="49"/>
        <v>34.41422945</v>
      </c>
      <c r="U174" s="103">
        <f t="shared" si="50"/>
        <v>32.17422945</v>
      </c>
      <c r="V174" s="134">
        <f t="shared" si="51"/>
        <v>40.51803823</v>
      </c>
      <c r="W174" s="134">
        <f t="shared" si="52"/>
        <v>79.40717482</v>
      </c>
      <c r="X174" s="135">
        <f>O172+L174-N174</f>
        <v>3.53</v>
      </c>
      <c r="Y174" s="91"/>
      <c r="Z174" s="208">
        <v>1.0</v>
      </c>
      <c r="AA174" s="208">
        <v>1.0</v>
      </c>
      <c r="AB174" s="208">
        <v>2.0</v>
      </c>
      <c r="AC174" s="209">
        <v>2.0</v>
      </c>
      <c r="AD174" s="88"/>
    </row>
    <row r="175" ht="15.75" customHeight="1">
      <c r="A175" s="203" t="s">
        <v>42</v>
      </c>
      <c r="B175" s="204">
        <v>45012.0</v>
      </c>
      <c r="C175" s="3">
        <v>0.625</v>
      </c>
      <c r="D175" s="74">
        <v>0.75</v>
      </c>
      <c r="E175" s="234">
        <v>34.2</v>
      </c>
      <c r="F175" s="76"/>
      <c r="G175" s="235">
        <v>33.6</v>
      </c>
      <c r="H175" s="235">
        <v>28.0</v>
      </c>
      <c r="I175" s="235">
        <v>0.1</v>
      </c>
      <c r="J175" s="235" t="s">
        <v>81</v>
      </c>
      <c r="K175" s="235">
        <v>28.7</v>
      </c>
      <c r="L175" s="76"/>
      <c r="M175" s="76"/>
      <c r="N175" s="76"/>
      <c r="O175" s="76"/>
      <c r="P175" s="77"/>
      <c r="Q175" s="78"/>
      <c r="R175" s="79"/>
      <c r="S175" s="79"/>
      <c r="T175" s="134">
        <f t="shared" si="49"/>
        <v>37.79562539</v>
      </c>
      <c r="U175" s="103">
        <f t="shared" si="50"/>
        <v>33.31562539</v>
      </c>
      <c r="V175" s="134">
        <f t="shared" si="51"/>
        <v>52.01365417</v>
      </c>
      <c r="W175" s="134">
        <f t="shared" si="52"/>
        <v>64.05169167</v>
      </c>
      <c r="X175" s="80"/>
      <c r="Y175" s="81"/>
      <c r="Z175" s="236">
        <v>1.0</v>
      </c>
      <c r="AA175" s="236">
        <v>1.0</v>
      </c>
      <c r="AB175" s="236">
        <v>2.0</v>
      </c>
      <c r="AC175" s="238">
        <v>2.0</v>
      </c>
      <c r="AD175" s="239" t="s">
        <v>426</v>
      </c>
    </row>
    <row r="176" ht="15.75" customHeight="1">
      <c r="A176" s="205" t="s">
        <v>43</v>
      </c>
      <c r="B176" s="210">
        <v>45013.0</v>
      </c>
      <c r="C176" s="10">
        <v>0.375</v>
      </c>
      <c r="D176" s="84">
        <v>0.5</v>
      </c>
      <c r="E176" s="206">
        <v>34.2</v>
      </c>
      <c r="F176" s="86"/>
      <c r="G176" s="207">
        <v>29.0</v>
      </c>
      <c r="H176" s="207">
        <v>25.8</v>
      </c>
      <c r="I176" s="207">
        <v>1.0</v>
      </c>
      <c r="J176" s="207" t="s">
        <v>81</v>
      </c>
      <c r="K176" s="207">
        <v>27.9</v>
      </c>
      <c r="L176" s="207">
        <v>0.75</v>
      </c>
      <c r="M176" s="86"/>
      <c r="N176" s="207">
        <v>57.8</v>
      </c>
      <c r="O176" s="86"/>
      <c r="P176" s="87"/>
      <c r="Q176" s="133">
        <f>E178</f>
        <v>34.2</v>
      </c>
      <c r="R176" s="134" t="str">
        <f>F176</f>
        <v/>
      </c>
      <c r="S176" s="22">
        <f>(Q176+R176)/2</f>
        <v>17.1</v>
      </c>
      <c r="T176" s="134">
        <f t="shared" si="49"/>
        <v>33.21594473</v>
      </c>
      <c r="U176" s="103">
        <f t="shared" si="50"/>
        <v>30.65594473</v>
      </c>
      <c r="V176" s="134">
        <f t="shared" si="51"/>
        <v>40.05279577</v>
      </c>
      <c r="W176" s="134">
        <f t="shared" si="52"/>
        <v>76.53883866</v>
      </c>
      <c r="X176" s="135">
        <f>N174+L176-N176</f>
        <v>5.43</v>
      </c>
      <c r="Y176" s="91"/>
      <c r="Z176" s="208">
        <v>1.0</v>
      </c>
      <c r="AA176" s="208">
        <v>1.0</v>
      </c>
      <c r="AB176" s="208">
        <v>3.0</v>
      </c>
      <c r="AC176" s="209">
        <v>2.0</v>
      </c>
      <c r="AD176" s="232" t="s">
        <v>337</v>
      </c>
    </row>
    <row r="177" ht="15.75" customHeight="1">
      <c r="A177" s="203" t="s">
        <v>43</v>
      </c>
      <c r="B177" s="204">
        <v>45013.0</v>
      </c>
      <c r="C177" s="3">
        <v>0.625</v>
      </c>
      <c r="D177" s="74">
        <v>0.75</v>
      </c>
      <c r="E177" s="75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7"/>
      <c r="Q177" s="78"/>
      <c r="R177" s="79"/>
      <c r="S177" s="79"/>
      <c r="T177" s="134"/>
      <c r="U177" s="103"/>
      <c r="V177" s="134"/>
      <c r="W177" s="134"/>
      <c r="X177" s="80"/>
      <c r="Y177" s="81"/>
      <c r="Z177" s="82"/>
      <c r="AA177" s="82"/>
      <c r="AB177" s="82"/>
      <c r="AC177" s="83"/>
      <c r="AD177" s="78"/>
    </row>
    <row r="178" ht="15.75" customHeight="1">
      <c r="A178" s="205" t="s">
        <v>44</v>
      </c>
      <c r="B178" s="210">
        <v>45014.0</v>
      </c>
      <c r="C178" s="10">
        <v>0.375</v>
      </c>
      <c r="D178" s="84">
        <v>0.5</v>
      </c>
      <c r="E178" s="206">
        <v>34.2</v>
      </c>
      <c r="F178" s="86"/>
      <c r="G178" s="207">
        <v>26.8</v>
      </c>
      <c r="H178" s="207">
        <v>25.8</v>
      </c>
      <c r="I178" s="207">
        <v>0.3</v>
      </c>
      <c r="J178" s="207" t="s">
        <v>78</v>
      </c>
      <c r="K178" s="207">
        <v>27.8</v>
      </c>
      <c r="L178" s="207">
        <v>36.25</v>
      </c>
      <c r="M178" s="86"/>
      <c r="N178" s="207">
        <v>84.3</v>
      </c>
      <c r="O178" s="86"/>
      <c r="P178" s="87"/>
      <c r="Q178" s="133">
        <f>E180</f>
        <v>34.2</v>
      </c>
      <c r="R178" s="134" t="str">
        <f>F178</f>
        <v/>
      </c>
      <c r="S178" s="22">
        <f>(Q178+R178)/2</f>
        <v>17.1</v>
      </c>
      <c r="T178" s="134">
        <f>IF(H178="","",6.1078*(10^(((7.5*H178)/(237.3+H178)))))</f>
        <v>33.21594473</v>
      </c>
      <c r="U178" s="103">
        <f>IF(T178="","",T178-(0.8*(G178-H178)))</f>
        <v>32.41594473</v>
      </c>
      <c r="V178" s="134">
        <f>IF(G178="","",6.1078*(10^(((7.5*G178)/(237.3+G178)))))</f>
        <v>35.23385461</v>
      </c>
      <c r="W178" s="134">
        <f>IF(V178="","",(U178/V178)*100)</f>
        <v>92.00226627</v>
      </c>
      <c r="X178" s="135">
        <f>N176+L178-N178</f>
        <v>9.75</v>
      </c>
      <c r="Y178" s="91"/>
      <c r="Z178" s="208">
        <v>2.0</v>
      </c>
      <c r="AA178" s="208">
        <v>1.0</v>
      </c>
      <c r="AB178" s="208">
        <v>3.0</v>
      </c>
      <c r="AC178" s="209">
        <v>3.0</v>
      </c>
      <c r="AD178" s="232" t="s">
        <v>316</v>
      </c>
    </row>
    <row r="179" ht="15.75" customHeight="1">
      <c r="A179" s="203" t="s">
        <v>44</v>
      </c>
      <c r="B179" s="204">
        <v>45014.0</v>
      </c>
      <c r="C179" s="3">
        <v>0.625</v>
      </c>
      <c r="D179" s="74">
        <v>0.75</v>
      </c>
      <c r="E179" s="75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7"/>
      <c r="Q179" s="78"/>
      <c r="R179" s="79"/>
      <c r="S179" s="79"/>
      <c r="T179" s="134"/>
      <c r="U179" s="103"/>
      <c r="V179" s="134"/>
      <c r="W179" s="134"/>
      <c r="X179" s="80"/>
      <c r="Y179" s="81"/>
      <c r="Z179" s="82"/>
      <c r="AA179" s="82"/>
      <c r="AB179" s="82"/>
      <c r="AC179" s="83"/>
      <c r="AD179" s="78"/>
    </row>
    <row r="180" ht="15.75" customHeight="1">
      <c r="A180" s="205" t="s">
        <v>45</v>
      </c>
      <c r="B180" s="210">
        <v>45015.0</v>
      </c>
      <c r="C180" s="10">
        <v>0.375</v>
      </c>
      <c r="D180" s="84">
        <v>0.5</v>
      </c>
      <c r="E180" s="206">
        <v>34.2</v>
      </c>
      <c r="F180" s="86"/>
      <c r="G180" s="207">
        <v>25.0</v>
      </c>
      <c r="H180" s="207">
        <v>24.0</v>
      </c>
      <c r="I180" s="207">
        <v>0.5</v>
      </c>
      <c r="J180" s="207" t="s">
        <v>74</v>
      </c>
      <c r="K180" s="207">
        <v>25.5</v>
      </c>
      <c r="L180" s="207">
        <v>36.5</v>
      </c>
      <c r="M180" s="86"/>
      <c r="N180" s="207">
        <v>100.0</v>
      </c>
      <c r="O180" s="207">
        <v>70.0</v>
      </c>
      <c r="P180" s="87"/>
      <c r="Q180" s="133">
        <f>E182</f>
        <v>34.2</v>
      </c>
      <c r="R180" s="134" t="str">
        <f>F180</f>
        <v/>
      </c>
      <c r="S180" s="22">
        <f>(Q180+R180)/2</f>
        <v>17.1</v>
      </c>
      <c r="T180" s="134">
        <f>IF(H180="","",6.1078*(10^(((7.5*H180)/(237.3+H180)))))</f>
        <v>29.83652107</v>
      </c>
      <c r="U180" s="103">
        <f>IF(T180="","",T180-(0.8*(G180-H180)))</f>
        <v>29.03652107</v>
      </c>
      <c r="V180" s="134">
        <f>IF(G180="","",6.1078*(10^(((7.5*G180)/(237.3+G180)))))</f>
        <v>31.67489286</v>
      </c>
      <c r="W180" s="134">
        <f>IF(V180="","",(U180/V180)*100)</f>
        <v>91.6704634</v>
      </c>
      <c r="X180" s="135">
        <f>N178+L180-N180</f>
        <v>20.8</v>
      </c>
      <c r="Y180" s="91"/>
      <c r="Z180" s="208">
        <v>3.0</v>
      </c>
      <c r="AA180" s="208">
        <v>1.0</v>
      </c>
      <c r="AB180" s="208">
        <v>3.0</v>
      </c>
      <c r="AC180" s="209">
        <v>3.0</v>
      </c>
      <c r="AD180" s="232" t="s">
        <v>316</v>
      </c>
    </row>
    <row r="181" ht="15.75" customHeight="1">
      <c r="A181" s="203" t="s">
        <v>45</v>
      </c>
      <c r="B181" s="204">
        <v>45015.0</v>
      </c>
      <c r="C181" s="3">
        <v>0.625</v>
      </c>
      <c r="D181" s="74">
        <v>0.75</v>
      </c>
      <c r="E181" s="75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7"/>
      <c r="Q181" s="78"/>
      <c r="R181" s="79"/>
      <c r="S181" s="79"/>
      <c r="T181" s="134"/>
      <c r="U181" s="103"/>
      <c r="V181" s="134"/>
      <c r="W181" s="134"/>
      <c r="X181" s="80"/>
      <c r="Y181" s="81"/>
      <c r="Z181" s="82"/>
      <c r="AA181" s="82"/>
      <c r="AB181" s="82"/>
      <c r="AC181" s="83"/>
      <c r="AD181" s="78"/>
    </row>
    <row r="182" ht="15.75" customHeight="1">
      <c r="A182" s="205" t="s">
        <v>46</v>
      </c>
      <c r="B182" s="210">
        <v>45016.0</v>
      </c>
      <c r="C182" s="10">
        <v>0.375</v>
      </c>
      <c r="D182" s="84">
        <v>0.5</v>
      </c>
      <c r="E182" s="206">
        <v>34.2</v>
      </c>
      <c r="F182" s="86"/>
      <c r="G182" s="207">
        <v>29.6</v>
      </c>
      <c r="H182" s="207">
        <v>26.6</v>
      </c>
      <c r="I182" s="207">
        <v>0.8</v>
      </c>
      <c r="J182" s="207" t="s">
        <v>74</v>
      </c>
      <c r="K182" s="207">
        <v>27.0</v>
      </c>
      <c r="L182" s="207">
        <v>1.25</v>
      </c>
      <c r="M182" s="86"/>
      <c r="N182" s="207">
        <v>81.12</v>
      </c>
      <c r="O182" s="207"/>
      <c r="P182" s="87"/>
      <c r="Q182" s="133">
        <f>E184</f>
        <v>34.2</v>
      </c>
      <c r="R182" s="134" t="str">
        <f>F182</f>
        <v/>
      </c>
      <c r="S182" s="22">
        <f>(Q182+R182)/2</f>
        <v>17.1</v>
      </c>
      <c r="T182" s="134">
        <f>IF(H182="","",6.1078*(10^(((7.5*H182)/(237.3+H182)))))</f>
        <v>34.82194116</v>
      </c>
      <c r="U182" s="103">
        <f>IF(T182="","",T182-(0.8*(G182-H182)))</f>
        <v>32.42194116</v>
      </c>
      <c r="V182" s="134">
        <f>IF(G182="","",6.1078*(10^(((7.5*G182)/(237.3+G182)))))</f>
        <v>41.46264535</v>
      </c>
      <c r="W182" s="134">
        <f>IF(V182="","",(U182/V182)*100)</f>
        <v>78.19554419</v>
      </c>
      <c r="X182" s="135">
        <f>N180+L182-N182</f>
        <v>20.13</v>
      </c>
      <c r="Y182" s="91"/>
      <c r="Z182" s="208">
        <v>1.0</v>
      </c>
      <c r="AA182" s="208">
        <v>1.0</v>
      </c>
      <c r="AB182" s="208">
        <v>2.0</v>
      </c>
      <c r="AC182" s="209">
        <v>2.0</v>
      </c>
      <c r="AD182" s="232" t="s">
        <v>426</v>
      </c>
    </row>
    <row r="183" ht="15.75" customHeight="1">
      <c r="A183" s="203" t="s">
        <v>46</v>
      </c>
      <c r="B183" s="204">
        <v>45016.0</v>
      </c>
      <c r="C183" s="3">
        <v>0.625</v>
      </c>
      <c r="D183" s="74">
        <v>0.75</v>
      </c>
      <c r="E183" s="75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7"/>
      <c r="Q183" s="78"/>
      <c r="R183" s="79"/>
      <c r="S183" s="79"/>
      <c r="T183" s="134"/>
      <c r="U183" s="103"/>
      <c r="V183" s="134"/>
      <c r="W183" s="134"/>
      <c r="Y183" s="81"/>
      <c r="Z183" s="82"/>
      <c r="AA183" s="82"/>
      <c r="AB183" s="82"/>
      <c r="AC183" s="83"/>
      <c r="AD183" s="78"/>
    </row>
    <row r="184" ht="15.75" customHeight="1">
      <c r="A184" s="205" t="s">
        <v>25</v>
      </c>
      <c r="B184" s="210">
        <v>45017.0</v>
      </c>
      <c r="C184" s="10">
        <v>0.375</v>
      </c>
      <c r="D184" s="84">
        <v>0.5</v>
      </c>
      <c r="E184" s="206">
        <v>34.2</v>
      </c>
      <c r="F184" s="86"/>
      <c r="G184" s="207">
        <v>29.6</v>
      </c>
      <c r="H184" s="207">
        <v>27.0</v>
      </c>
      <c r="I184" s="207">
        <v>1.4</v>
      </c>
      <c r="J184" s="207" t="s">
        <v>81</v>
      </c>
      <c r="K184" s="207">
        <v>26.3</v>
      </c>
      <c r="L184" s="207">
        <v>12.0</v>
      </c>
      <c r="M184" s="86"/>
      <c r="N184" s="207">
        <v>88.56</v>
      </c>
      <c r="O184" s="207">
        <v>68.56</v>
      </c>
      <c r="P184" s="87"/>
      <c r="Q184" s="133">
        <f>E186</f>
        <v>33.2</v>
      </c>
      <c r="R184" s="134" t="str">
        <f>F184</f>
        <v/>
      </c>
      <c r="S184" s="22">
        <f>(Q184+R184)/2</f>
        <v>16.6</v>
      </c>
      <c r="T184" s="134">
        <f t="shared" ref="T184:T194" si="53">IF(H184="","",6.1078*(10^(((7.5*H184)/(237.3+H184)))))</f>
        <v>35.65000614</v>
      </c>
      <c r="U184" s="103">
        <f t="shared" ref="U184:U194" si="54">IF(T184="","",T184-(0.8*(G184-H184)))</f>
        <v>33.57000614</v>
      </c>
      <c r="V184" s="134">
        <f t="shared" ref="V184:V194" si="55">IF(G184="","",6.1078*(10^(((7.5*G184)/(237.3+G184)))))</f>
        <v>41.46264535</v>
      </c>
      <c r="W184" s="134">
        <f t="shared" ref="W184:W194" si="56">IF(V184="","",(U184/V184)*100)</f>
        <v>80.96445815</v>
      </c>
      <c r="X184" s="135">
        <f>N182+L184-N184</f>
        <v>4.56</v>
      </c>
      <c r="Y184" s="91"/>
      <c r="Z184" s="208">
        <v>1.0</v>
      </c>
      <c r="AA184" s="208">
        <v>1.0</v>
      </c>
      <c r="AB184" s="208">
        <v>1.0</v>
      </c>
      <c r="AC184" s="209">
        <v>2.0</v>
      </c>
      <c r="AD184" s="232" t="s">
        <v>337</v>
      </c>
    </row>
    <row r="185" ht="15.75" customHeight="1">
      <c r="A185" s="203" t="s">
        <v>25</v>
      </c>
      <c r="B185" s="204">
        <v>45017.0</v>
      </c>
      <c r="C185" s="3">
        <v>0.625</v>
      </c>
      <c r="D185" s="74">
        <v>0.75</v>
      </c>
      <c r="E185" s="234">
        <v>33.2</v>
      </c>
      <c r="F185" s="76"/>
      <c r="G185" s="235">
        <v>28.0</v>
      </c>
      <c r="H185" s="235">
        <v>25.8</v>
      </c>
      <c r="I185" s="235">
        <v>0.1</v>
      </c>
      <c r="J185" s="235" t="s">
        <v>79</v>
      </c>
      <c r="K185" s="235">
        <v>25.2</v>
      </c>
      <c r="L185" s="76"/>
      <c r="M185" s="76"/>
      <c r="N185" s="76"/>
      <c r="O185" s="76"/>
      <c r="P185" s="77"/>
      <c r="Q185" s="78"/>
      <c r="R185" s="79"/>
      <c r="S185" s="79"/>
      <c r="T185" s="134">
        <f t="shared" si="53"/>
        <v>33.21594473</v>
      </c>
      <c r="U185" s="103">
        <f t="shared" si="54"/>
        <v>31.45594473</v>
      </c>
      <c r="V185" s="134">
        <f t="shared" si="55"/>
        <v>37.79562539</v>
      </c>
      <c r="W185" s="134">
        <f t="shared" si="56"/>
        <v>83.22641683</v>
      </c>
      <c r="X185" s="80"/>
      <c r="Y185" s="81"/>
      <c r="Z185" s="236">
        <v>1.0</v>
      </c>
      <c r="AA185" s="236">
        <v>1.0</v>
      </c>
      <c r="AB185" s="236">
        <v>2.0</v>
      </c>
      <c r="AC185" s="238">
        <v>2.0</v>
      </c>
      <c r="AD185" s="239" t="s">
        <v>433</v>
      </c>
    </row>
    <row r="186" ht="15.75" customHeight="1">
      <c r="A186" s="205" t="s">
        <v>39</v>
      </c>
      <c r="B186" s="210">
        <v>45018.0</v>
      </c>
      <c r="C186" s="10">
        <v>0.375</v>
      </c>
      <c r="D186" s="84">
        <v>0.5</v>
      </c>
      <c r="E186" s="206">
        <v>33.2</v>
      </c>
      <c r="F186" s="86"/>
      <c r="G186" s="207">
        <v>29.6</v>
      </c>
      <c r="H186" s="207">
        <v>26.6</v>
      </c>
      <c r="I186" s="207">
        <v>1.1</v>
      </c>
      <c r="J186" s="207" t="s">
        <v>61</v>
      </c>
      <c r="K186" s="207">
        <v>27.3</v>
      </c>
      <c r="L186" s="207">
        <v>1.25</v>
      </c>
      <c r="M186" s="86"/>
      <c r="N186" s="207">
        <v>68.86</v>
      </c>
      <c r="O186" s="86"/>
      <c r="P186" s="87"/>
      <c r="Q186" s="133">
        <f>E188</f>
        <v>33</v>
      </c>
      <c r="R186" s="134" t="str">
        <f>F186</f>
        <v/>
      </c>
      <c r="S186" s="22">
        <f>(Q186+R186)/2</f>
        <v>16.5</v>
      </c>
      <c r="T186" s="134">
        <f t="shared" si="53"/>
        <v>34.82194116</v>
      </c>
      <c r="U186" s="103">
        <f t="shared" si="54"/>
        <v>32.42194116</v>
      </c>
      <c r="V186" s="134">
        <f t="shared" si="55"/>
        <v>41.46264535</v>
      </c>
      <c r="W186" s="134">
        <f t="shared" si="56"/>
        <v>78.19554419</v>
      </c>
      <c r="X186" s="135">
        <f>O184+L186-N186</f>
        <v>0.95</v>
      </c>
      <c r="Y186" s="91"/>
      <c r="Z186" s="208">
        <v>1.0</v>
      </c>
      <c r="AA186" s="208">
        <v>1.0</v>
      </c>
      <c r="AB186" s="208">
        <v>1.0</v>
      </c>
      <c r="AC186" s="209">
        <v>2.0</v>
      </c>
      <c r="AD186" s="232" t="s">
        <v>289</v>
      </c>
    </row>
    <row r="187" ht="15.75" customHeight="1">
      <c r="A187" s="203" t="s">
        <v>39</v>
      </c>
      <c r="B187" s="204">
        <v>45018.0</v>
      </c>
      <c r="C187" s="3">
        <v>0.625</v>
      </c>
      <c r="D187" s="74">
        <v>0.75</v>
      </c>
      <c r="E187" s="234">
        <v>32.8</v>
      </c>
      <c r="F187" s="76"/>
      <c r="G187" s="235">
        <v>25.8</v>
      </c>
      <c r="H187" s="235">
        <v>25.0</v>
      </c>
      <c r="I187" s="235">
        <v>0.1</v>
      </c>
      <c r="J187" s="235" t="s">
        <v>81</v>
      </c>
      <c r="K187" s="235">
        <v>24.8</v>
      </c>
      <c r="L187" s="76"/>
      <c r="M187" s="76"/>
      <c r="N187" s="76"/>
      <c r="O187" s="76"/>
      <c r="P187" s="77"/>
      <c r="Q187" s="78"/>
      <c r="R187" s="79"/>
      <c r="S187" s="79"/>
      <c r="T187" s="134">
        <f t="shared" si="53"/>
        <v>31.67489286</v>
      </c>
      <c r="U187" s="103">
        <f t="shared" si="54"/>
        <v>31.03489286</v>
      </c>
      <c r="V187" s="134">
        <f t="shared" si="55"/>
        <v>33.21594473</v>
      </c>
      <c r="W187" s="134">
        <f t="shared" si="56"/>
        <v>93.43372019</v>
      </c>
      <c r="X187" s="80"/>
      <c r="Y187" s="81"/>
      <c r="Z187" s="248">
        <v>2.0</v>
      </c>
      <c r="AA187" s="248">
        <v>1.0</v>
      </c>
      <c r="AB187" s="248">
        <v>1.0</v>
      </c>
      <c r="AC187" s="248">
        <v>2.0</v>
      </c>
      <c r="AD187" s="239" t="s">
        <v>449</v>
      </c>
    </row>
    <row r="188" ht="15.75" customHeight="1">
      <c r="A188" s="205" t="s">
        <v>42</v>
      </c>
      <c r="B188" s="210">
        <v>45019.0</v>
      </c>
      <c r="C188" s="10">
        <v>0.375</v>
      </c>
      <c r="D188" s="84">
        <v>0.5</v>
      </c>
      <c r="E188" s="206">
        <v>33.0</v>
      </c>
      <c r="F188" s="86"/>
      <c r="G188" s="207">
        <v>26.8</v>
      </c>
      <c r="H188" s="207">
        <v>25.2</v>
      </c>
      <c r="I188" s="207">
        <v>0.8</v>
      </c>
      <c r="J188" s="207" t="s">
        <v>79</v>
      </c>
      <c r="K188" s="207">
        <v>27.8</v>
      </c>
      <c r="L188" s="207">
        <v>34.75</v>
      </c>
      <c r="M188" s="86"/>
      <c r="N188" s="207">
        <v>92.78</v>
      </c>
      <c r="O188" s="207">
        <v>60.74</v>
      </c>
      <c r="P188" s="87"/>
      <c r="Q188" s="133">
        <f>E190</f>
        <v>32.8</v>
      </c>
      <c r="R188" s="134" t="str">
        <f>F188</f>
        <v/>
      </c>
      <c r="S188" s="22">
        <f>(Q188+R188)/2</f>
        <v>16.4</v>
      </c>
      <c r="T188" s="134">
        <f t="shared" si="53"/>
        <v>32.05419006</v>
      </c>
      <c r="U188" s="103">
        <f t="shared" si="54"/>
        <v>30.77419006</v>
      </c>
      <c r="V188" s="134">
        <f t="shared" si="55"/>
        <v>35.23385461</v>
      </c>
      <c r="W188" s="134">
        <f t="shared" si="56"/>
        <v>87.34267199</v>
      </c>
      <c r="X188" s="135">
        <f>N186+L188-N188</f>
        <v>10.83</v>
      </c>
      <c r="Y188" s="91"/>
      <c r="Z188" s="274">
        <v>1.0</v>
      </c>
      <c r="AA188" s="274">
        <v>1.0</v>
      </c>
      <c r="AB188" s="274">
        <v>3.0</v>
      </c>
      <c r="AC188" s="275">
        <v>3.0</v>
      </c>
      <c r="AD188" s="232" t="s">
        <v>289</v>
      </c>
    </row>
    <row r="189" ht="15.75" customHeight="1">
      <c r="A189" s="203" t="s">
        <v>42</v>
      </c>
      <c r="B189" s="204">
        <v>45019.0</v>
      </c>
      <c r="C189" s="3">
        <v>0.625</v>
      </c>
      <c r="D189" s="74">
        <v>0.75</v>
      </c>
      <c r="E189" s="234">
        <v>32.6</v>
      </c>
      <c r="F189" s="76"/>
      <c r="G189" s="235">
        <v>26.4</v>
      </c>
      <c r="H189" s="235">
        <v>25.2</v>
      </c>
      <c r="I189" s="235">
        <v>0.3</v>
      </c>
      <c r="J189" s="235" t="s">
        <v>81</v>
      </c>
      <c r="K189" s="235">
        <v>29.3</v>
      </c>
      <c r="L189" s="76"/>
      <c r="M189" s="76"/>
      <c r="N189" s="235"/>
      <c r="O189" s="76"/>
      <c r="P189" s="77"/>
      <c r="Q189" s="78"/>
      <c r="R189" s="79"/>
      <c r="S189" s="79"/>
      <c r="T189" s="134">
        <f t="shared" si="53"/>
        <v>32.05419006</v>
      </c>
      <c r="U189" s="103">
        <f t="shared" si="54"/>
        <v>31.09419006</v>
      </c>
      <c r="V189" s="134">
        <f t="shared" si="55"/>
        <v>34.41422945</v>
      </c>
      <c r="W189" s="134">
        <f t="shared" si="56"/>
        <v>90.35271326</v>
      </c>
      <c r="X189" s="80"/>
      <c r="Y189" s="81"/>
      <c r="Z189" s="236">
        <v>2.0</v>
      </c>
      <c r="AA189" s="236">
        <v>1.0</v>
      </c>
      <c r="AB189" s="236">
        <v>1.0</v>
      </c>
      <c r="AC189" s="238">
        <v>3.0</v>
      </c>
      <c r="AD189" s="239" t="s">
        <v>350</v>
      </c>
    </row>
    <row r="190" ht="15.75" customHeight="1">
      <c r="A190" s="205" t="s">
        <v>43</v>
      </c>
      <c r="B190" s="210">
        <v>45020.0</v>
      </c>
      <c r="C190" s="10">
        <v>0.375</v>
      </c>
      <c r="D190" s="84">
        <v>0.5</v>
      </c>
      <c r="E190" s="206">
        <v>32.8</v>
      </c>
      <c r="F190" s="86"/>
      <c r="G190" s="207">
        <v>29.0</v>
      </c>
      <c r="H190" s="207">
        <v>26.2</v>
      </c>
      <c r="I190" s="207">
        <v>0.6</v>
      </c>
      <c r="J190" s="207" t="s">
        <v>81</v>
      </c>
      <c r="K190" s="207">
        <v>26.9</v>
      </c>
      <c r="L190" s="207">
        <v>18.0</v>
      </c>
      <c r="M190" s="86"/>
      <c r="N190" s="207">
        <v>75.08</v>
      </c>
      <c r="O190" s="86"/>
      <c r="P190" s="87"/>
      <c r="Q190" s="133">
        <f>E192</f>
        <v>32.8</v>
      </c>
      <c r="R190" s="134" t="str">
        <f>F190</f>
        <v/>
      </c>
      <c r="S190" s="22">
        <f>(Q190+R190)/2</f>
        <v>16.4</v>
      </c>
      <c r="T190" s="134">
        <f t="shared" si="53"/>
        <v>34.01068335</v>
      </c>
      <c r="U190" s="103">
        <f t="shared" si="54"/>
        <v>31.77068335</v>
      </c>
      <c r="V190" s="134">
        <f t="shared" si="55"/>
        <v>40.05279577</v>
      </c>
      <c r="W190" s="134">
        <f t="shared" si="56"/>
        <v>79.3220117</v>
      </c>
      <c r="X190" s="135">
        <f>O188+L190-N190</f>
        <v>3.66</v>
      </c>
      <c r="Y190" s="91"/>
      <c r="Z190" s="208">
        <v>1.0</v>
      </c>
      <c r="AA190" s="208">
        <v>1.0</v>
      </c>
      <c r="AB190" s="208">
        <v>1.0</v>
      </c>
      <c r="AC190" s="209">
        <v>2.0</v>
      </c>
      <c r="AD190" s="232" t="s">
        <v>440</v>
      </c>
    </row>
    <row r="191" ht="15.75" customHeight="1">
      <c r="A191" s="203" t="s">
        <v>43</v>
      </c>
      <c r="B191" s="204">
        <v>45020.0</v>
      </c>
      <c r="C191" s="3">
        <v>0.625</v>
      </c>
      <c r="D191" s="74">
        <v>0.75</v>
      </c>
      <c r="E191" s="234">
        <v>32.6</v>
      </c>
      <c r="F191" s="76"/>
      <c r="G191" s="235">
        <v>30.2</v>
      </c>
      <c r="H191" s="235">
        <v>27.0</v>
      </c>
      <c r="I191" s="235">
        <v>0.5</v>
      </c>
      <c r="J191" s="235" t="s">
        <v>81</v>
      </c>
      <c r="K191" s="235">
        <v>26.7</v>
      </c>
      <c r="L191" s="76"/>
      <c r="M191" s="76"/>
      <c r="N191" s="76"/>
      <c r="O191" s="76"/>
      <c r="P191" s="77"/>
      <c r="Q191" s="78"/>
      <c r="R191" s="79"/>
      <c r="S191" s="79"/>
      <c r="T191" s="134">
        <f t="shared" si="53"/>
        <v>35.65000614</v>
      </c>
      <c r="U191" s="103">
        <f t="shared" si="54"/>
        <v>33.09000614</v>
      </c>
      <c r="V191" s="134">
        <f t="shared" si="55"/>
        <v>42.91546075</v>
      </c>
      <c r="W191" s="134">
        <f t="shared" si="56"/>
        <v>77.1050935</v>
      </c>
      <c r="X191" s="80"/>
      <c r="Y191" s="81"/>
      <c r="Z191" s="82"/>
      <c r="AA191" s="82"/>
      <c r="AB191" s="82"/>
      <c r="AC191" s="83"/>
      <c r="AD191" s="78"/>
    </row>
    <row r="192" ht="15.75" customHeight="1">
      <c r="A192" s="205" t="s">
        <v>44</v>
      </c>
      <c r="B192" s="210">
        <v>45021.0</v>
      </c>
      <c r="C192" s="10">
        <v>0.375</v>
      </c>
      <c r="D192" s="84">
        <v>0.5</v>
      </c>
      <c r="E192" s="206">
        <v>32.8</v>
      </c>
      <c r="F192" s="86"/>
      <c r="G192" s="207">
        <v>28.0</v>
      </c>
      <c r="H192" s="207">
        <v>26.4</v>
      </c>
      <c r="I192" s="207">
        <v>1.5</v>
      </c>
      <c r="J192" s="207" t="s">
        <v>61</v>
      </c>
      <c r="K192" s="207">
        <v>26.4</v>
      </c>
      <c r="L192" s="207">
        <v>20.75</v>
      </c>
      <c r="M192" s="86"/>
      <c r="N192" s="207">
        <v>87.79</v>
      </c>
      <c r="O192" s="86"/>
      <c r="P192" s="87"/>
      <c r="Q192" s="133">
        <f>E194</f>
        <v>32.2</v>
      </c>
      <c r="R192" s="134" t="str">
        <f>F192</f>
        <v/>
      </c>
      <c r="S192" s="22">
        <f>(Q192+R192)/2</f>
        <v>16.1</v>
      </c>
      <c r="T192" s="134">
        <f t="shared" si="53"/>
        <v>34.41422945</v>
      </c>
      <c r="U192" s="103">
        <f t="shared" si="54"/>
        <v>33.13422945</v>
      </c>
      <c r="V192" s="134">
        <f t="shared" si="55"/>
        <v>37.79562539</v>
      </c>
      <c r="W192" s="134">
        <f t="shared" si="56"/>
        <v>87.66683738</v>
      </c>
      <c r="X192" s="135">
        <f>N190+L192-N192</f>
        <v>8.04</v>
      </c>
      <c r="Y192" s="91"/>
      <c r="Z192" s="208">
        <v>1.0</v>
      </c>
      <c r="AA192" s="208">
        <v>1.0</v>
      </c>
      <c r="AB192" s="208">
        <v>2.0</v>
      </c>
      <c r="AC192" s="209">
        <v>2.0</v>
      </c>
      <c r="AD192" s="232" t="s">
        <v>442</v>
      </c>
    </row>
    <row r="193" ht="15.75" customHeight="1">
      <c r="A193" s="203" t="s">
        <v>44</v>
      </c>
      <c r="B193" s="204">
        <v>45021.0</v>
      </c>
      <c r="C193" s="3">
        <v>0.625</v>
      </c>
      <c r="D193" s="74">
        <v>0.75</v>
      </c>
      <c r="E193" s="234">
        <v>32.0</v>
      </c>
      <c r="F193" s="76"/>
      <c r="G193" s="235">
        <v>27.2</v>
      </c>
      <c r="H193" s="235">
        <v>26.0</v>
      </c>
      <c r="I193" s="235">
        <v>0.6</v>
      </c>
      <c r="J193" s="235" t="s">
        <v>61</v>
      </c>
      <c r="K193" s="235">
        <v>25.2</v>
      </c>
      <c r="L193" s="76"/>
      <c r="M193" s="76"/>
      <c r="N193" s="76"/>
      <c r="O193" s="76"/>
      <c r="P193" s="77"/>
      <c r="Q193" s="78"/>
      <c r="R193" s="79"/>
      <c r="S193" s="79"/>
      <c r="T193" s="134">
        <f t="shared" si="53"/>
        <v>33.61126698</v>
      </c>
      <c r="U193" s="103">
        <f t="shared" si="54"/>
        <v>32.65126698</v>
      </c>
      <c r="V193" s="134">
        <f t="shared" si="55"/>
        <v>36.07043238</v>
      </c>
      <c r="W193" s="134">
        <f t="shared" si="56"/>
        <v>90.52086385</v>
      </c>
      <c r="X193" s="80"/>
      <c r="Y193" s="81"/>
      <c r="Z193" s="236">
        <v>1.0</v>
      </c>
      <c r="AA193" s="236">
        <v>1.0</v>
      </c>
      <c r="AB193" s="236">
        <v>3.0</v>
      </c>
      <c r="AC193" s="238">
        <v>2.0</v>
      </c>
      <c r="AD193" s="78"/>
    </row>
    <row r="194" ht="15.75" customHeight="1">
      <c r="A194" s="205" t="s">
        <v>45</v>
      </c>
      <c r="B194" s="210">
        <v>45022.0</v>
      </c>
      <c r="C194" s="10">
        <v>0.375</v>
      </c>
      <c r="D194" s="84">
        <v>0.5</v>
      </c>
      <c r="E194" s="206">
        <v>32.2</v>
      </c>
      <c r="F194" s="86"/>
      <c r="G194" s="207">
        <v>30.4</v>
      </c>
      <c r="H194" s="207">
        <v>27.0</v>
      </c>
      <c r="I194" s="207">
        <v>0.5</v>
      </c>
      <c r="J194" s="207" t="s">
        <v>81</v>
      </c>
      <c r="K194" s="207">
        <v>26.3</v>
      </c>
      <c r="L194" s="207">
        <v>3.75</v>
      </c>
      <c r="M194" s="86"/>
      <c r="N194" s="207">
        <v>87.66</v>
      </c>
      <c r="O194" s="86"/>
      <c r="P194" s="87"/>
      <c r="Q194" s="133">
        <f>E196</f>
        <v>32.8</v>
      </c>
      <c r="R194" s="134" t="str">
        <f>F194</f>
        <v/>
      </c>
      <c r="S194" s="22">
        <f>(Q194+R194)/2</f>
        <v>16.4</v>
      </c>
      <c r="T194" s="134">
        <f t="shared" si="53"/>
        <v>35.65000614</v>
      </c>
      <c r="U194" s="103">
        <f t="shared" si="54"/>
        <v>32.93000614</v>
      </c>
      <c r="V194" s="134">
        <f t="shared" si="55"/>
        <v>43.4094688</v>
      </c>
      <c r="W194" s="134">
        <f t="shared" si="56"/>
        <v>75.85903963</v>
      </c>
      <c r="X194" s="135">
        <f>N192+L194-N194</f>
        <v>3.88</v>
      </c>
      <c r="Y194" s="91"/>
      <c r="Z194" s="208">
        <v>1.0</v>
      </c>
      <c r="AA194" s="208">
        <v>1.0</v>
      </c>
      <c r="AB194" s="208">
        <v>2.0</v>
      </c>
      <c r="AC194" s="209">
        <v>2.0</v>
      </c>
      <c r="AD194" s="232" t="s">
        <v>433</v>
      </c>
    </row>
    <row r="195" ht="15.75" customHeight="1">
      <c r="A195" s="203" t="s">
        <v>45</v>
      </c>
      <c r="B195" s="204">
        <v>45022.0</v>
      </c>
      <c r="C195" s="3">
        <v>0.625</v>
      </c>
      <c r="D195" s="74">
        <v>0.75</v>
      </c>
      <c r="E195" s="75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7"/>
      <c r="Q195" s="78"/>
      <c r="R195" s="79"/>
      <c r="S195" s="79"/>
      <c r="T195" s="134"/>
      <c r="U195" s="103"/>
      <c r="V195" s="134"/>
      <c r="W195" s="134"/>
      <c r="X195" s="80"/>
      <c r="Y195" s="81"/>
      <c r="Z195" s="82"/>
      <c r="AA195" s="82"/>
      <c r="AB195" s="82"/>
      <c r="AC195" s="83"/>
      <c r="AD195" s="78"/>
    </row>
    <row r="196" ht="15.75" customHeight="1">
      <c r="A196" s="205" t="s">
        <v>46</v>
      </c>
      <c r="B196" s="210">
        <v>45023.0</v>
      </c>
      <c r="C196" s="10">
        <v>0.375</v>
      </c>
      <c r="D196" s="84">
        <v>0.5</v>
      </c>
      <c r="E196" s="206">
        <v>32.8</v>
      </c>
      <c r="F196" s="86"/>
      <c r="G196" s="207">
        <v>26.6</v>
      </c>
      <c r="H196" s="207">
        <v>25.4</v>
      </c>
      <c r="I196" s="207">
        <v>0.6</v>
      </c>
      <c r="J196" s="207" t="s">
        <v>81</v>
      </c>
      <c r="K196" s="207">
        <v>26.7</v>
      </c>
      <c r="L196" s="207">
        <v>11.75</v>
      </c>
      <c r="M196" s="86"/>
      <c r="N196" s="207">
        <v>94.4</v>
      </c>
      <c r="O196" s="86"/>
      <c r="P196" s="87"/>
      <c r="Q196" s="133">
        <f>E198</f>
        <v>31.2</v>
      </c>
      <c r="R196" s="134" t="str">
        <f>F196</f>
        <v/>
      </c>
      <c r="S196" s="22">
        <f>(Q196+R196)/2</f>
        <v>15.6</v>
      </c>
      <c r="T196" s="134">
        <f>IF(H196="","",6.1078*(10^(((7.5*H196)/(237.3+H196)))))</f>
        <v>32.43744129</v>
      </c>
      <c r="U196" s="103">
        <f>IF(T196="","",T196-(0.8*(G196-H196)))</f>
        <v>31.47744129</v>
      </c>
      <c r="V196" s="134">
        <f>IF(G196="","",6.1078*(10^(((7.5*G196)/(237.3+G196)))))</f>
        <v>34.82194116</v>
      </c>
      <c r="W196" s="134">
        <f>IF(V196="","",(U196/V196)*100)</f>
        <v>90.39542379</v>
      </c>
      <c r="X196" s="135">
        <f>N194+L196-N196</f>
        <v>5.01</v>
      </c>
      <c r="Y196" s="91"/>
      <c r="Z196" s="208">
        <v>1.0</v>
      </c>
      <c r="AA196" s="208">
        <v>1.0</v>
      </c>
      <c r="AB196" s="208">
        <v>1.0</v>
      </c>
      <c r="AC196" s="209">
        <v>2.0</v>
      </c>
      <c r="AD196" s="232" t="s">
        <v>433</v>
      </c>
    </row>
    <row r="197" ht="15.75" customHeight="1">
      <c r="A197" s="203" t="s">
        <v>46</v>
      </c>
      <c r="B197" s="204">
        <v>45023.0</v>
      </c>
      <c r="C197" s="3">
        <v>0.625</v>
      </c>
      <c r="D197" s="74">
        <v>0.75</v>
      </c>
      <c r="E197" s="75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7"/>
      <c r="Q197" s="78"/>
      <c r="R197" s="79"/>
      <c r="S197" s="79"/>
      <c r="T197" s="145"/>
      <c r="U197" s="103"/>
      <c r="V197" s="145"/>
      <c r="W197" s="145"/>
      <c r="X197" s="80"/>
      <c r="Y197" s="81"/>
      <c r="Z197" s="82"/>
      <c r="AA197" s="82"/>
      <c r="AB197" s="82"/>
      <c r="AC197" s="83"/>
      <c r="AD197" s="78"/>
    </row>
    <row r="198" ht="15.75" customHeight="1">
      <c r="A198" s="205" t="s">
        <v>25</v>
      </c>
      <c r="B198" s="210">
        <v>45024.0</v>
      </c>
      <c r="C198" s="10">
        <v>0.375</v>
      </c>
      <c r="D198" s="84">
        <v>0.5</v>
      </c>
      <c r="E198" s="206">
        <v>31.2</v>
      </c>
      <c r="F198" s="86"/>
      <c r="G198" s="207">
        <v>29.0</v>
      </c>
      <c r="H198" s="207">
        <v>26.0</v>
      </c>
      <c r="I198" s="207">
        <v>0.1</v>
      </c>
      <c r="J198" s="207" t="s">
        <v>54</v>
      </c>
      <c r="K198" s="207">
        <v>24.0</v>
      </c>
      <c r="L198" s="207">
        <v>19.75</v>
      </c>
      <c r="M198" s="86"/>
      <c r="N198" s="207">
        <v>100.0</v>
      </c>
      <c r="O198" s="207">
        <v>65.06</v>
      </c>
      <c r="P198" s="87"/>
      <c r="Q198" s="133">
        <f>E200</f>
        <v>33.8</v>
      </c>
      <c r="R198" s="134" t="str">
        <f>F198</f>
        <v/>
      </c>
      <c r="S198" s="22">
        <f>(Q198+R198)/2</f>
        <v>16.9</v>
      </c>
      <c r="T198" s="134">
        <f t="shared" ref="T198:T208" si="57">IF(H198="","",6.1078*(10^(((7.5*H198)/(237.3+H198)))))</f>
        <v>33.61126698</v>
      </c>
      <c r="U198" s="103">
        <f t="shared" ref="U198:U208" si="58">IF(T198="","",T198-(0.8*(G198-H198)))</f>
        <v>31.21126698</v>
      </c>
      <c r="V198" s="134">
        <f t="shared" ref="V198:V208" si="59">IF(G198="","",6.1078*(10^(((7.5*G198)/(237.3+G198)))))</f>
        <v>40.05279577</v>
      </c>
      <c r="W198" s="134">
        <f t="shared" ref="W198:W208" si="60">IF(V198="","",(U198/V198)*100)</f>
        <v>77.92531428</v>
      </c>
      <c r="X198" s="135">
        <f>N196+L198-N198</f>
        <v>14.15</v>
      </c>
      <c r="Y198" s="91"/>
      <c r="Z198" s="208">
        <v>1.0</v>
      </c>
      <c r="AA198" s="208">
        <v>1.0</v>
      </c>
      <c r="AB198" s="208">
        <v>3.0</v>
      </c>
      <c r="AC198" s="209">
        <v>2.0</v>
      </c>
      <c r="AD198" s="232" t="s">
        <v>440</v>
      </c>
    </row>
    <row r="199" ht="15.75" customHeight="1">
      <c r="A199" s="203" t="s">
        <v>25</v>
      </c>
      <c r="B199" s="204">
        <v>45024.0</v>
      </c>
      <c r="C199" s="3">
        <v>0.625</v>
      </c>
      <c r="D199" s="74">
        <v>0.75</v>
      </c>
      <c r="E199" s="234">
        <v>33.8</v>
      </c>
      <c r="F199" s="76"/>
      <c r="G199" s="235">
        <v>32.0</v>
      </c>
      <c r="H199" s="235">
        <v>26.8</v>
      </c>
      <c r="I199" s="235">
        <v>0.1</v>
      </c>
      <c r="J199" s="235" t="s">
        <v>81</v>
      </c>
      <c r="K199" s="235">
        <v>25.6</v>
      </c>
      <c r="L199" s="76"/>
      <c r="M199" s="76"/>
      <c r="N199" s="76"/>
      <c r="O199" s="76"/>
      <c r="P199" s="77"/>
      <c r="Q199" s="78"/>
      <c r="R199" s="79"/>
      <c r="S199" s="79"/>
      <c r="T199" s="134">
        <f t="shared" si="57"/>
        <v>35.23385461</v>
      </c>
      <c r="U199" s="103">
        <f t="shared" si="58"/>
        <v>31.07385461</v>
      </c>
      <c r="V199" s="134">
        <f t="shared" si="59"/>
        <v>47.54274065</v>
      </c>
      <c r="W199" s="134">
        <f t="shared" si="60"/>
        <v>65.35983029</v>
      </c>
      <c r="X199" s="80"/>
      <c r="Y199" s="81"/>
      <c r="Z199" s="236">
        <v>1.0</v>
      </c>
      <c r="AA199" s="236">
        <v>1.0</v>
      </c>
      <c r="AB199" s="236">
        <v>2.0</v>
      </c>
      <c r="AC199" s="238">
        <v>2.0</v>
      </c>
      <c r="AD199" s="239" t="s">
        <v>490</v>
      </c>
    </row>
    <row r="200" ht="15.75" customHeight="1">
      <c r="A200" s="205" t="s">
        <v>39</v>
      </c>
      <c r="B200" s="210">
        <v>45025.0</v>
      </c>
      <c r="C200" s="10">
        <v>0.375</v>
      </c>
      <c r="D200" s="84">
        <v>0.5</v>
      </c>
      <c r="E200" s="206">
        <v>33.8</v>
      </c>
      <c r="F200" s="86"/>
      <c r="G200" s="207">
        <v>29.2</v>
      </c>
      <c r="H200" s="207">
        <v>25.6</v>
      </c>
      <c r="I200" s="207">
        <v>0.1</v>
      </c>
      <c r="J200" s="207" t="s">
        <v>65</v>
      </c>
      <c r="K200" s="207">
        <v>27.6</v>
      </c>
      <c r="L200" s="207">
        <v>5.75</v>
      </c>
      <c r="M200" s="86"/>
      <c r="N200" s="207">
        <v>64.6</v>
      </c>
      <c r="O200" s="86"/>
      <c r="P200" s="87"/>
      <c r="Q200" s="133">
        <f>E202</f>
        <v>33.2</v>
      </c>
      <c r="R200" s="134" t="str">
        <f>F200</f>
        <v/>
      </c>
      <c r="S200" s="22">
        <f>(Q200+R200)/2</f>
        <v>16.6</v>
      </c>
      <c r="T200" s="134">
        <f t="shared" si="57"/>
        <v>32.82468122</v>
      </c>
      <c r="U200" s="103">
        <f t="shared" si="58"/>
        <v>29.94468122</v>
      </c>
      <c r="V200" s="134">
        <f t="shared" si="59"/>
        <v>40.51803823</v>
      </c>
      <c r="W200" s="134">
        <f t="shared" si="60"/>
        <v>73.90456824</v>
      </c>
      <c r="X200" s="135">
        <f>O198+L200-N200</f>
        <v>6.21</v>
      </c>
      <c r="Y200" s="91"/>
      <c r="Z200" s="208">
        <v>1.0</v>
      </c>
      <c r="AA200" s="208">
        <v>1.0</v>
      </c>
      <c r="AB200" s="208">
        <v>2.0</v>
      </c>
      <c r="AC200" s="209">
        <v>2.0</v>
      </c>
      <c r="AD200" s="88"/>
    </row>
    <row r="201" ht="15.75" customHeight="1">
      <c r="A201" s="203" t="s">
        <v>39</v>
      </c>
      <c r="B201" s="204">
        <v>45025.0</v>
      </c>
      <c r="C201" s="3">
        <v>0.625</v>
      </c>
      <c r="D201" s="74">
        <v>0.75</v>
      </c>
      <c r="E201" s="234">
        <v>33.2</v>
      </c>
      <c r="F201" s="76"/>
      <c r="G201" s="235">
        <v>31.0</v>
      </c>
      <c r="H201" s="235">
        <v>27.6</v>
      </c>
      <c r="I201" s="235">
        <v>0.3</v>
      </c>
      <c r="J201" s="235" t="s">
        <v>74</v>
      </c>
      <c r="K201" s="235">
        <v>27.8</v>
      </c>
      <c r="L201" s="76"/>
      <c r="M201" s="76"/>
      <c r="N201" s="76"/>
      <c r="O201" s="76"/>
      <c r="P201" s="77"/>
      <c r="Q201" s="78"/>
      <c r="R201" s="79"/>
      <c r="S201" s="79"/>
      <c r="T201" s="134">
        <f t="shared" si="57"/>
        <v>36.92425667</v>
      </c>
      <c r="U201" s="103">
        <f t="shared" si="58"/>
        <v>34.20425667</v>
      </c>
      <c r="V201" s="134">
        <f t="shared" si="59"/>
        <v>44.9212759</v>
      </c>
      <c r="W201" s="134">
        <f t="shared" si="60"/>
        <v>76.1426651</v>
      </c>
      <c r="X201" s="80"/>
      <c r="Y201" s="81"/>
      <c r="Z201" s="236">
        <v>1.0</v>
      </c>
      <c r="AA201" s="236">
        <v>1.0</v>
      </c>
      <c r="AB201" s="236">
        <v>2.0</v>
      </c>
      <c r="AC201" s="238">
        <v>2.0</v>
      </c>
      <c r="AD201" s="239" t="s">
        <v>449</v>
      </c>
    </row>
    <row r="202" ht="15.75" customHeight="1">
      <c r="A202" s="205" t="s">
        <v>42</v>
      </c>
      <c r="B202" s="210">
        <v>45026.0</v>
      </c>
      <c r="C202" s="10">
        <v>0.375</v>
      </c>
      <c r="D202" s="84">
        <v>0.5</v>
      </c>
      <c r="E202" s="206">
        <v>33.2</v>
      </c>
      <c r="F202" s="86"/>
      <c r="G202" s="207">
        <v>28.2</v>
      </c>
      <c r="H202" s="207">
        <v>26.0</v>
      </c>
      <c r="I202" s="207">
        <v>0.1</v>
      </c>
      <c r="J202" s="207" t="s">
        <v>65</v>
      </c>
      <c r="K202" s="207">
        <v>28.8</v>
      </c>
      <c r="L202" s="207">
        <v>65.6</v>
      </c>
      <c r="M202" s="86"/>
      <c r="N202" s="207">
        <v>100.0</v>
      </c>
      <c r="O202" s="207">
        <v>70.0</v>
      </c>
      <c r="P202" s="87"/>
      <c r="Q202" s="133">
        <f>E204</f>
        <v>34.4</v>
      </c>
      <c r="R202" s="134" t="str">
        <f>F202</f>
        <v/>
      </c>
      <c r="S202" s="22">
        <f>(Q202+R202)/2</f>
        <v>17.2</v>
      </c>
      <c r="T202" s="134">
        <f t="shared" si="57"/>
        <v>33.61126698</v>
      </c>
      <c r="U202" s="103">
        <f t="shared" si="58"/>
        <v>31.85126698</v>
      </c>
      <c r="V202" s="134">
        <f t="shared" si="59"/>
        <v>38.23798312</v>
      </c>
      <c r="W202" s="134">
        <f t="shared" si="60"/>
        <v>83.29745553</v>
      </c>
      <c r="X202" s="135">
        <f>N200+L202-N202</f>
        <v>30.2</v>
      </c>
      <c r="Y202" s="91"/>
      <c r="Z202" s="208">
        <v>1.0</v>
      </c>
      <c r="AA202" s="208">
        <v>1.0</v>
      </c>
      <c r="AB202" s="208">
        <v>2.0</v>
      </c>
      <c r="AC202" s="209">
        <v>2.0</v>
      </c>
      <c r="AD202" s="232" t="s">
        <v>289</v>
      </c>
    </row>
    <row r="203" ht="15.75" customHeight="1">
      <c r="A203" s="203" t="s">
        <v>42</v>
      </c>
      <c r="B203" s="204">
        <v>45026.0</v>
      </c>
      <c r="C203" s="3">
        <v>0.625</v>
      </c>
      <c r="D203" s="74">
        <v>0.75</v>
      </c>
      <c r="E203" s="234">
        <v>34.4</v>
      </c>
      <c r="F203" s="76"/>
      <c r="G203" s="235">
        <v>32.8</v>
      </c>
      <c r="H203" s="235">
        <v>27.8</v>
      </c>
      <c r="I203" s="235">
        <v>0.5</v>
      </c>
      <c r="J203" s="235" t="s">
        <v>74</v>
      </c>
      <c r="K203" s="235">
        <v>27.3</v>
      </c>
      <c r="L203" s="76"/>
      <c r="M203" s="76"/>
      <c r="N203" s="76"/>
      <c r="O203" s="76"/>
      <c r="P203" s="77"/>
      <c r="Q203" s="78"/>
      <c r="R203" s="79"/>
      <c r="S203" s="79"/>
      <c r="T203" s="134">
        <f t="shared" si="57"/>
        <v>37.3577292</v>
      </c>
      <c r="U203" s="103">
        <f t="shared" si="58"/>
        <v>33.3577292</v>
      </c>
      <c r="V203" s="134">
        <f t="shared" si="59"/>
        <v>49.73459608</v>
      </c>
      <c r="W203" s="134">
        <f t="shared" si="60"/>
        <v>67.07147908</v>
      </c>
      <c r="X203" s="80"/>
      <c r="Y203" s="81"/>
      <c r="Z203" s="236">
        <v>1.0</v>
      </c>
      <c r="AA203" s="236">
        <v>1.0</v>
      </c>
      <c r="AB203" s="236">
        <v>1.0</v>
      </c>
      <c r="AC203" s="238">
        <v>2.0</v>
      </c>
      <c r="AD203" s="239" t="s">
        <v>449</v>
      </c>
    </row>
    <row r="204" ht="15.75" customHeight="1">
      <c r="A204" s="205" t="s">
        <v>43</v>
      </c>
      <c r="B204" s="210">
        <v>45027.0</v>
      </c>
      <c r="C204" s="10">
        <v>0.375</v>
      </c>
      <c r="D204" s="84">
        <v>0.5</v>
      </c>
      <c r="E204" s="206">
        <v>34.4</v>
      </c>
      <c r="F204" s="86"/>
      <c r="G204" s="207">
        <v>29.6</v>
      </c>
      <c r="H204" s="207">
        <v>27.4</v>
      </c>
      <c r="I204" s="207">
        <v>0.9</v>
      </c>
      <c r="J204" s="207" t="s">
        <v>81</v>
      </c>
      <c r="K204" s="207">
        <v>27.1</v>
      </c>
      <c r="L204" s="207">
        <v>1.5</v>
      </c>
      <c r="M204" s="86"/>
      <c r="N204" s="207">
        <v>67.64</v>
      </c>
      <c r="O204" s="86"/>
      <c r="P204" s="87"/>
      <c r="Q204" s="133">
        <f>E206</f>
        <v>35</v>
      </c>
      <c r="R204" s="134" t="str">
        <f>F204</f>
        <v/>
      </c>
      <c r="S204" s="22">
        <f>(Q204+R204)/2</f>
        <v>17.5</v>
      </c>
      <c r="T204" s="134">
        <f t="shared" si="57"/>
        <v>36.49517019</v>
      </c>
      <c r="U204" s="103">
        <f t="shared" si="58"/>
        <v>34.73517019</v>
      </c>
      <c r="V204" s="134">
        <f t="shared" si="59"/>
        <v>41.46264535</v>
      </c>
      <c r="W204" s="134">
        <f t="shared" si="60"/>
        <v>83.77461181</v>
      </c>
      <c r="X204" s="135">
        <f>O202+L204-N204</f>
        <v>3.86</v>
      </c>
      <c r="Y204" s="91"/>
      <c r="Z204" s="208">
        <v>1.0</v>
      </c>
      <c r="AA204" s="208">
        <v>1.0</v>
      </c>
      <c r="AB204" s="208">
        <v>1.0</v>
      </c>
      <c r="AC204" s="209">
        <v>2.0</v>
      </c>
      <c r="AD204" s="232" t="s">
        <v>440</v>
      </c>
    </row>
    <row r="205" ht="15.75" customHeight="1">
      <c r="A205" s="203" t="s">
        <v>43</v>
      </c>
      <c r="B205" s="204">
        <v>45027.0</v>
      </c>
      <c r="C205" s="3">
        <v>0.625</v>
      </c>
      <c r="D205" s="74">
        <v>0.75</v>
      </c>
      <c r="E205" s="234">
        <v>35.0</v>
      </c>
      <c r="F205" s="76"/>
      <c r="G205" s="235">
        <v>29.8</v>
      </c>
      <c r="H205" s="235">
        <v>26.4</v>
      </c>
      <c r="I205" s="235">
        <v>1.2</v>
      </c>
      <c r="J205" s="235" t="s">
        <v>81</v>
      </c>
      <c r="K205" s="235">
        <v>28.0</v>
      </c>
      <c r="L205" s="76"/>
      <c r="M205" s="76"/>
      <c r="N205" s="76"/>
      <c r="O205" s="76"/>
      <c r="P205" s="77"/>
      <c r="Q205" s="78"/>
      <c r="R205" s="79"/>
      <c r="S205" s="79"/>
      <c r="T205" s="134">
        <f t="shared" si="57"/>
        <v>34.41422945</v>
      </c>
      <c r="U205" s="103">
        <f t="shared" si="58"/>
        <v>31.69422945</v>
      </c>
      <c r="V205" s="134">
        <f t="shared" si="59"/>
        <v>41.94208964</v>
      </c>
      <c r="W205" s="134">
        <f t="shared" si="60"/>
        <v>75.56664373</v>
      </c>
      <c r="X205" s="80"/>
      <c r="Y205" s="81"/>
      <c r="Z205" s="236">
        <v>1.0</v>
      </c>
      <c r="AA205" s="236">
        <v>1.0</v>
      </c>
      <c r="AB205" s="236">
        <v>2.0</v>
      </c>
      <c r="AC205" s="238">
        <v>2.0</v>
      </c>
      <c r="AD205" s="239" t="s">
        <v>426</v>
      </c>
    </row>
    <row r="206" ht="15.75" customHeight="1">
      <c r="A206" s="205" t="s">
        <v>44</v>
      </c>
      <c r="B206" s="210">
        <v>45028.0</v>
      </c>
      <c r="C206" s="10">
        <v>0.375</v>
      </c>
      <c r="D206" s="84">
        <v>0.5</v>
      </c>
      <c r="E206" s="206">
        <v>35.0</v>
      </c>
      <c r="F206" s="86"/>
      <c r="G206" s="207">
        <v>28.0</v>
      </c>
      <c r="H206" s="207">
        <v>26.8</v>
      </c>
      <c r="I206" s="207">
        <v>1.2</v>
      </c>
      <c r="J206" s="207" t="s">
        <v>79</v>
      </c>
      <c r="K206" s="207">
        <v>26.8</v>
      </c>
      <c r="L206" s="207">
        <v>15.0</v>
      </c>
      <c r="M206" s="86"/>
      <c r="N206" s="207">
        <v>75.9</v>
      </c>
      <c r="O206" s="86"/>
      <c r="P206" s="87"/>
      <c r="Q206" s="133">
        <f>E208</f>
        <v>32.8</v>
      </c>
      <c r="R206" s="134" t="str">
        <f>F206</f>
        <v/>
      </c>
      <c r="S206" s="22">
        <f>(Q206+R206)/2</f>
        <v>16.4</v>
      </c>
      <c r="T206" s="134">
        <f t="shared" si="57"/>
        <v>35.23385461</v>
      </c>
      <c r="U206" s="103">
        <f t="shared" si="58"/>
        <v>34.27385461</v>
      </c>
      <c r="V206" s="134">
        <f t="shared" si="59"/>
        <v>37.79562539</v>
      </c>
      <c r="W206" s="134">
        <f t="shared" si="60"/>
        <v>90.6820677</v>
      </c>
      <c r="X206" s="135">
        <f>N204+L206-N206</f>
        <v>6.74</v>
      </c>
      <c r="Y206" s="91"/>
      <c r="Z206" s="208">
        <v>1.0</v>
      </c>
      <c r="AA206" s="208">
        <v>1.0</v>
      </c>
      <c r="AB206" s="208">
        <v>1.0</v>
      </c>
      <c r="AC206" s="209">
        <v>2.0</v>
      </c>
      <c r="AD206" s="232" t="s">
        <v>442</v>
      </c>
    </row>
    <row r="207" ht="15.75" customHeight="1">
      <c r="A207" s="203" t="s">
        <v>44</v>
      </c>
      <c r="B207" s="204">
        <v>45028.0</v>
      </c>
      <c r="C207" s="3">
        <v>0.625</v>
      </c>
      <c r="D207" s="74">
        <v>0.75</v>
      </c>
      <c r="E207" s="234">
        <v>32.8</v>
      </c>
      <c r="F207" s="76"/>
      <c r="G207" s="235">
        <v>28.8</v>
      </c>
      <c r="H207" s="235">
        <v>27.0</v>
      </c>
      <c r="I207" s="235">
        <v>1.4</v>
      </c>
      <c r="J207" s="235" t="s">
        <v>81</v>
      </c>
      <c r="K207" s="235">
        <v>26.2</v>
      </c>
      <c r="L207" s="76"/>
      <c r="M207" s="76"/>
      <c r="N207" s="76"/>
      <c r="O207" s="76"/>
      <c r="P207" s="77"/>
      <c r="Q207" s="78"/>
      <c r="R207" s="79"/>
      <c r="S207" s="79"/>
      <c r="T207" s="134">
        <f t="shared" si="57"/>
        <v>35.65000614</v>
      </c>
      <c r="U207" s="103">
        <f t="shared" si="58"/>
        <v>34.21000614</v>
      </c>
      <c r="V207" s="134">
        <f t="shared" si="59"/>
        <v>39.59220806</v>
      </c>
      <c r="W207" s="134">
        <f t="shared" si="60"/>
        <v>86.40590615</v>
      </c>
      <c r="X207" s="80"/>
      <c r="Y207" s="81"/>
      <c r="Z207" s="236">
        <v>3.0</v>
      </c>
      <c r="AA207" s="236">
        <v>1.0</v>
      </c>
      <c r="AB207" s="236">
        <v>3.0</v>
      </c>
      <c r="AC207" s="238">
        <v>2.0</v>
      </c>
      <c r="AD207" s="239" t="s">
        <v>492</v>
      </c>
    </row>
    <row r="208" ht="15.75" customHeight="1">
      <c r="A208" s="205" t="s">
        <v>45</v>
      </c>
      <c r="B208" s="210">
        <v>45029.0</v>
      </c>
      <c r="C208" s="10">
        <v>0.375</v>
      </c>
      <c r="D208" s="84">
        <v>0.5</v>
      </c>
      <c r="E208" s="206">
        <v>32.8</v>
      </c>
      <c r="F208" s="86"/>
      <c r="G208" s="207">
        <v>27.8</v>
      </c>
      <c r="H208" s="207">
        <v>26.0</v>
      </c>
      <c r="I208" s="207">
        <v>0.1</v>
      </c>
      <c r="J208" s="207" t="s">
        <v>78</v>
      </c>
      <c r="K208" s="207">
        <v>26.2</v>
      </c>
      <c r="L208" s="207">
        <v>26.5</v>
      </c>
      <c r="M208" s="86"/>
      <c r="N208" s="207">
        <v>94.72</v>
      </c>
      <c r="O208" s="207">
        <v>70.0</v>
      </c>
      <c r="P208" s="87"/>
      <c r="Q208" s="133">
        <f>E210</f>
        <v>31.6</v>
      </c>
      <c r="R208" s="134" t="str">
        <f>F208</f>
        <v/>
      </c>
      <c r="S208" s="22">
        <f>(Q208+R208)/2</f>
        <v>15.8</v>
      </c>
      <c r="T208" s="134">
        <f t="shared" si="57"/>
        <v>33.61126698</v>
      </c>
      <c r="U208" s="103">
        <f t="shared" si="58"/>
        <v>32.17126698</v>
      </c>
      <c r="V208" s="134">
        <f t="shared" si="59"/>
        <v>37.3577292</v>
      </c>
      <c r="W208" s="134">
        <f t="shared" si="60"/>
        <v>86.11676264</v>
      </c>
      <c r="X208" s="135">
        <f>N206+L208-N208</f>
        <v>7.68</v>
      </c>
      <c r="Y208" s="91"/>
      <c r="Z208" s="208">
        <v>1.0</v>
      </c>
      <c r="AA208" s="208">
        <v>1.0</v>
      </c>
      <c r="AB208" s="208">
        <v>2.0</v>
      </c>
      <c r="AC208" s="209">
        <v>2.0</v>
      </c>
      <c r="AD208" s="232" t="s">
        <v>289</v>
      </c>
    </row>
    <row r="209" ht="15.75" customHeight="1">
      <c r="A209" s="203" t="s">
        <v>45</v>
      </c>
      <c r="B209" s="204">
        <v>45029.0</v>
      </c>
      <c r="C209" s="3">
        <v>0.625</v>
      </c>
      <c r="D209" s="74">
        <v>0.75</v>
      </c>
      <c r="E209" s="75"/>
      <c r="F209" s="76"/>
      <c r="G209" s="76"/>
      <c r="H209" s="82"/>
      <c r="I209" s="76"/>
      <c r="J209" s="76"/>
      <c r="K209" s="76"/>
      <c r="L209" s="76"/>
      <c r="M209" s="76"/>
      <c r="N209" s="76"/>
      <c r="O209" s="76"/>
      <c r="P209" s="77"/>
      <c r="Q209" s="78"/>
      <c r="R209" s="79"/>
      <c r="S209" s="79"/>
      <c r="T209" s="134"/>
      <c r="U209" s="103"/>
      <c r="V209" s="134"/>
      <c r="W209" s="134"/>
      <c r="X209" s="80"/>
      <c r="Y209" s="81"/>
      <c r="Z209" s="82"/>
      <c r="AA209" s="82"/>
      <c r="AB209" s="82"/>
      <c r="AC209" s="83"/>
      <c r="AD209" s="78"/>
    </row>
    <row r="210" ht="15.75" customHeight="1">
      <c r="A210" s="205" t="s">
        <v>46</v>
      </c>
      <c r="B210" s="210">
        <v>45030.0</v>
      </c>
      <c r="C210" s="10">
        <v>0.375</v>
      </c>
      <c r="D210" s="84">
        <v>0.5</v>
      </c>
      <c r="E210" s="206">
        <v>31.6</v>
      </c>
      <c r="F210" s="86"/>
      <c r="G210" s="207">
        <v>26.4</v>
      </c>
      <c r="H210" s="207">
        <v>25.4</v>
      </c>
      <c r="I210" s="207">
        <v>0.9</v>
      </c>
      <c r="J210" s="207" t="s">
        <v>65</v>
      </c>
      <c r="K210" s="207">
        <v>26.2</v>
      </c>
      <c r="L210" s="207">
        <v>20.25</v>
      </c>
      <c r="M210" s="86"/>
      <c r="N210" s="207">
        <v>83.4</v>
      </c>
      <c r="O210" s="86"/>
      <c r="P210" s="87"/>
      <c r="Q210" s="133">
        <f>E212</f>
        <v>30.6</v>
      </c>
      <c r="R210" s="134" t="str">
        <f>F210</f>
        <v/>
      </c>
      <c r="S210" s="22">
        <f>(Q210+R210)/2</f>
        <v>15.3</v>
      </c>
      <c r="T210" s="134">
        <f>IF(H210="","",6.1078*(10^(((7.5*H210)/(237.3+H210)))))</f>
        <v>32.43744129</v>
      </c>
      <c r="U210" s="103">
        <f>IF(T210="","",T210-(0.8*(G210-H210)))</f>
        <v>31.63744129</v>
      </c>
      <c r="V210" s="134">
        <f>IF(G210="","",6.1078*(10^(((7.5*G210)/(237.3+G210)))))</f>
        <v>34.41422945</v>
      </c>
      <c r="W210" s="134">
        <f>IF(V210="","",(U210/V210)*100)</f>
        <v>91.93127899</v>
      </c>
      <c r="X210" s="135">
        <f>O208+L210-N210</f>
        <v>6.85</v>
      </c>
      <c r="Y210" s="91"/>
      <c r="Z210" s="208">
        <v>1.0</v>
      </c>
      <c r="AA210" s="208">
        <v>1.0</v>
      </c>
      <c r="AB210" s="208">
        <v>1.0</v>
      </c>
      <c r="AC210" s="209">
        <v>3.0</v>
      </c>
      <c r="AD210" s="232" t="s">
        <v>289</v>
      </c>
    </row>
    <row r="211" ht="15.75" customHeight="1">
      <c r="A211" s="203" t="s">
        <v>46</v>
      </c>
      <c r="B211" s="204">
        <v>45030.0</v>
      </c>
      <c r="C211" s="3">
        <v>0.625</v>
      </c>
      <c r="D211" s="74">
        <v>0.75</v>
      </c>
      <c r="E211" s="75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7"/>
      <c r="Q211" s="78"/>
      <c r="R211" s="79"/>
      <c r="S211" s="79"/>
      <c r="T211" s="134"/>
      <c r="U211" s="103"/>
      <c r="V211" s="134"/>
      <c r="W211" s="134"/>
      <c r="X211" s="79"/>
      <c r="Y211" s="81"/>
      <c r="Z211" s="82"/>
      <c r="AA211" s="82"/>
      <c r="AB211" s="82"/>
      <c r="AC211" s="83"/>
      <c r="AD211" s="78"/>
    </row>
    <row r="212" ht="15.75" customHeight="1">
      <c r="A212" s="205" t="s">
        <v>25</v>
      </c>
      <c r="B212" s="210">
        <v>45031.0</v>
      </c>
      <c r="C212" s="10">
        <v>0.375</v>
      </c>
      <c r="D212" s="84">
        <v>0.5</v>
      </c>
      <c r="E212" s="206">
        <v>30.6</v>
      </c>
      <c r="F212" s="86"/>
      <c r="G212" s="207">
        <v>27.2</v>
      </c>
      <c r="H212" s="207">
        <v>25.6</v>
      </c>
      <c r="I212" s="207">
        <v>0.5</v>
      </c>
      <c r="J212" s="207" t="s">
        <v>81</v>
      </c>
      <c r="K212" s="207">
        <v>26.1</v>
      </c>
      <c r="L212" s="207">
        <v>33.25</v>
      </c>
      <c r="M212" s="86"/>
      <c r="N212" s="207">
        <v>100.0</v>
      </c>
      <c r="O212" s="207">
        <v>67.66</v>
      </c>
      <c r="P212" s="87"/>
      <c r="Q212" s="133">
        <f>E214</f>
        <v>33</v>
      </c>
      <c r="R212" s="134" t="str">
        <f>F212</f>
        <v/>
      </c>
      <c r="S212" s="22">
        <f>(Q212+R212)/2</f>
        <v>16.5</v>
      </c>
      <c r="T212" s="134">
        <f t="shared" ref="T212:T218" si="61">IF(H212="","",6.1078*(10^(((7.5*H212)/(237.3+H212)))))</f>
        <v>32.82468122</v>
      </c>
      <c r="U212" s="103">
        <f t="shared" ref="U212:U218" si="62">IF(T212="","",T212-(0.8*(G212-H212)))</f>
        <v>31.54468122</v>
      </c>
      <c r="V212" s="134">
        <f t="shared" ref="V212:V218" si="63">IF(G212="","",6.1078*(10^(((7.5*G212)/(237.3+G212)))))</f>
        <v>36.07043238</v>
      </c>
      <c r="W212" s="134">
        <f t="shared" ref="W212:W218" si="64">IF(V212="","",(U212/V212)*100)</f>
        <v>87.4530166</v>
      </c>
      <c r="X212" s="135">
        <f>N210+L212-N212</f>
        <v>16.65</v>
      </c>
      <c r="Y212" s="91"/>
      <c r="Z212" s="208">
        <v>1.0</v>
      </c>
      <c r="AA212" s="208">
        <v>1.0</v>
      </c>
      <c r="AB212" s="208">
        <v>1.0</v>
      </c>
      <c r="AC212" s="209">
        <v>2.0</v>
      </c>
      <c r="AD212" s="232" t="s">
        <v>440</v>
      </c>
    </row>
    <row r="213" ht="15.75" customHeight="1">
      <c r="A213" s="203" t="s">
        <v>25</v>
      </c>
      <c r="B213" s="204">
        <v>45031.0</v>
      </c>
      <c r="C213" s="3">
        <v>0.625</v>
      </c>
      <c r="D213" s="74">
        <v>0.75</v>
      </c>
      <c r="E213" s="234">
        <v>32.4</v>
      </c>
      <c r="F213" s="76"/>
      <c r="G213" s="235">
        <v>32.2</v>
      </c>
      <c r="H213" s="235">
        <v>27.2</v>
      </c>
      <c r="I213" s="235">
        <v>1.6</v>
      </c>
      <c r="J213" s="235" t="s">
        <v>81</v>
      </c>
      <c r="K213" s="235">
        <v>27.5</v>
      </c>
      <c r="L213" s="76"/>
      <c r="M213" s="76"/>
      <c r="N213" s="76"/>
      <c r="O213" s="76"/>
      <c r="P213" s="77"/>
      <c r="Q213" s="78"/>
      <c r="R213" s="79"/>
      <c r="S213" s="79"/>
      <c r="T213" s="134">
        <f t="shared" si="61"/>
        <v>36.07043238</v>
      </c>
      <c r="U213" s="103">
        <f t="shared" si="62"/>
        <v>32.07043238</v>
      </c>
      <c r="V213" s="134">
        <f t="shared" si="63"/>
        <v>48.08268417</v>
      </c>
      <c r="W213" s="134">
        <f t="shared" si="64"/>
        <v>66.69850682</v>
      </c>
      <c r="X213" s="80"/>
      <c r="Y213" s="81"/>
      <c r="Z213" s="236">
        <v>1.0</v>
      </c>
      <c r="AA213" s="236">
        <v>1.0</v>
      </c>
      <c r="AB213" s="236">
        <v>3.0</v>
      </c>
      <c r="AC213" s="238">
        <v>1.0</v>
      </c>
      <c r="AD213" s="239" t="s">
        <v>433</v>
      </c>
    </row>
    <row r="214" ht="15.75" customHeight="1">
      <c r="A214" s="205" t="s">
        <v>39</v>
      </c>
      <c r="B214" s="210">
        <v>45032.0</v>
      </c>
      <c r="C214" s="10">
        <v>0.375</v>
      </c>
      <c r="D214" s="84">
        <v>0.5</v>
      </c>
      <c r="E214" s="206">
        <v>33.0</v>
      </c>
      <c r="F214" s="86"/>
      <c r="G214" s="207">
        <v>30.2</v>
      </c>
      <c r="H214" s="207">
        <v>27.2</v>
      </c>
      <c r="I214" s="207">
        <v>1.4</v>
      </c>
      <c r="J214" s="207" t="s">
        <v>81</v>
      </c>
      <c r="K214" s="207">
        <v>27.9</v>
      </c>
      <c r="L214" s="207">
        <v>3.0</v>
      </c>
      <c r="N214" s="207">
        <v>64.48</v>
      </c>
      <c r="O214" s="86"/>
      <c r="P214" s="87"/>
      <c r="Q214" s="133">
        <f>E216</f>
        <v>34.4</v>
      </c>
      <c r="R214" s="134" t="str">
        <f>F214</f>
        <v/>
      </c>
      <c r="S214" s="22">
        <f>(Q214+R214)/2</f>
        <v>17.2</v>
      </c>
      <c r="T214" s="134">
        <f t="shared" si="61"/>
        <v>36.07043238</v>
      </c>
      <c r="U214" s="103">
        <f t="shared" si="62"/>
        <v>33.67043238</v>
      </c>
      <c r="V214" s="134">
        <f t="shared" si="63"/>
        <v>42.91546075</v>
      </c>
      <c r="W214" s="134">
        <f t="shared" si="64"/>
        <v>78.457581</v>
      </c>
      <c r="X214" s="135">
        <f>O212+L214-N214</f>
        <v>6.18</v>
      </c>
      <c r="Y214" s="91"/>
      <c r="Z214" s="208">
        <v>1.0</v>
      </c>
      <c r="AA214" s="208">
        <v>1.0</v>
      </c>
      <c r="AB214" s="208">
        <v>2.0</v>
      </c>
      <c r="AC214" s="209">
        <v>2.0</v>
      </c>
      <c r="AD214" s="232" t="s">
        <v>289</v>
      </c>
    </row>
    <row r="215" ht="15.75" customHeight="1">
      <c r="A215" s="203" t="s">
        <v>39</v>
      </c>
      <c r="B215" s="204">
        <v>45032.0</v>
      </c>
      <c r="C215" s="3">
        <v>0.625</v>
      </c>
      <c r="D215" s="74">
        <v>0.75</v>
      </c>
      <c r="E215" s="234">
        <v>34.4</v>
      </c>
      <c r="F215" s="76"/>
      <c r="G215" s="235">
        <v>33.8</v>
      </c>
      <c r="H215" s="235">
        <v>27.8</v>
      </c>
      <c r="I215" s="235">
        <v>1.2</v>
      </c>
      <c r="J215" s="235" t="s">
        <v>81</v>
      </c>
      <c r="K215" s="235">
        <v>26.7</v>
      </c>
      <c r="L215" s="76"/>
      <c r="M215" s="76"/>
      <c r="N215" s="76"/>
      <c r="O215" s="76"/>
      <c r="P215" s="77"/>
      <c r="Q215" s="78"/>
      <c r="R215" s="79"/>
      <c r="S215" s="79"/>
      <c r="T215" s="134">
        <f t="shared" si="61"/>
        <v>37.3577292</v>
      </c>
      <c r="U215" s="103">
        <f t="shared" si="62"/>
        <v>32.5577292</v>
      </c>
      <c r="V215" s="134">
        <f t="shared" si="63"/>
        <v>52.59738033</v>
      </c>
      <c r="W215" s="134">
        <f t="shared" si="64"/>
        <v>61.89990642</v>
      </c>
      <c r="X215" s="80"/>
      <c r="Y215" s="81"/>
      <c r="Z215" s="236">
        <v>1.0</v>
      </c>
      <c r="AA215" s="236">
        <v>1.0</v>
      </c>
      <c r="AB215" s="236">
        <v>1.0</v>
      </c>
      <c r="AC215" s="238">
        <v>2.0</v>
      </c>
      <c r="AD215" s="239" t="s">
        <v>449</v>
      </c>
    </row>
    <row r="216" ht="15.75" customHeight="1">
      <c r="A216" s="205" t="s">
        <v>42</v>
      </c>
      <c r="B216" s="210">
        <v>45033.0</v>
      </c>
      <c r="C216" s="10">
        <v>0.375</v>
      </c>
      <c r="D216" s="84">
        <v>0.5</v>
      </c>
      <c r="E216" s="206">
        <v>34.4</v>
      </c>
      <c r="F216" s="86"/>
      <c r="G216" s="207">
        <v>28.8</v>
      </c>
      <c r="H216" s="207">
        <v>27.0</v>
      </c>
      <c r="I216" s="207">
        <v>1.8</v>
      </c>
      <c r="J216" s="207" t="s">
        <v>81</v>
      </c>
      <c r="K216" s="207">
        <v>26.4</v>
      </c>
      <c r="L216" s="207">
        <v>16.5</v>
      </c>
      <c r="M216" s="86"/>
      <c r="N216" s="207">
        <v>75.08</v>
      </c>
      <c r="O216" s="86"/>
      <c r="P216" s="87"/>
      <c r="Q216" s="133">
        <f>E218</f>
        <v>34.6</v>
      </c>
      <c r="R216" s="134" t="str">
        <f>F216</f>
        <v/>
      </c>
      <c r="S216" s="22">
        <f>(Q216+R216)/2</f>
        <v>17.3</v>
      </c>
      <c r="T216" s="134">
        <f t="shared" si="61"/>
        <v>35.65000614</v>
      </c>
      <c r="U216" s="103">
        <f t="shared" si="62"/>
        <v>34.21000614</v>
      </c>
      <c r="V216" s="134">
        <f t="shared" si="63"/>
        <v>39.59220806</v>
      </c>
      <c r="W216" s="134">
        <f t="shared" si="64"/>
        <v>86.40590615</v>
      </c>
      <c r="X216" s="135">
        <f>N214+L216-N216</f>
        <v>5.9</v>
      </c>
      <c r="Y216" s="91"/>
      <c r="Z216" s="208">
        <v>1.0</v>
      </c>
      <c r="AA216" s="208">
        <v>1.0</v>
      </c>
      <c r="AB216" s="208">
        <v>1.0</v>
      </c>
      <c r="AC216" s="209">
        <v>3.0</v>
      </c>
      <c r="AD216" s="232" t="s">
        <v>289</v>
      </c>
    </row>
    <row r="217" ht="15.75" customHeight="1">
      <c r="A217" s="203" t="s">
        <v>42</v>
      </c>
      <c r="B217" s="204">
        <v>45033.0</v>
      </c>
      <c r="C217" s="3">
        <v>0.625</v>
      </c>
      <c r="D217" s="74">
        <v>0.75</v>
      </c>
      <c r="E217" s="234">
        <v>34.6</v>
      </c>
      <c r="F217" s="76"/>
      <c r="G217" s="235">
        <v>33.6</v>
      </c>
      <c r="H217" s="235">
        <v>29.8</v>
      </c>
      <c r="I217" s="235">
        <v>1.2</v>
      </c>
      <c r="J217" s="235" t="s">
        <v>81</v>
      </c>
      <c r="K217" s="235">
        <v>27.0</v>
      </c>
      <c r="L217" s="76"/>
      <c r="M217" s="76"/>
      <c r="N217" s="76"/>
      <c r="O217" s="76"/>
      <c r="P217" s="77"/>
      <c r="Q217" s="78"/>
      <c r="R217" s="79"/>
      <c r="S217" s="79"/>
      <c r="T217" s="134">
        <f t="shared" si="61"/>
        <v>41.94208964</v>
      </c>
      <c r="U217" s="103">
        <f t="shared" si="62"/>
        <v>38.90208964</v>
      </c>
      <c r="V217" s="134">
        <f t="shared" si="63"/>
        <v>52.01365417</v>
      </c>
      <c r="W217" s="134">
        <f t="shared" si="64"/>
        <v>74.79207193</v>
      </c>
      <c r="X217" s="80"/>
      <c r="Y217" s="81"/>
      <c r="Z217" s="236">
        <v>1.0</v>
      </c>
      <c r="AA217" s="236">
        <v>1.0</v>
      </c>
      <c r="AB217" s="236">
        <v>2.0</v>
      </c>
      <c r="AC217" s="238">
        <v>2.0</v>
      </c>
      <c r="AD217" s="78"/>
    </row>
    <row r="218" ht="15.75" customHeight="1">
      <c r="A218" s="205" t="s">
        <v>43</v>
      </c>
      <c r="B218" s="210">
        <v>45034.0</v>
      </c>
      <c r="C218" s="10">
        <v>0.375</v>
      </c>
      <c r="D218" s="84">
        <v>0.5</v>
      </c>
      <c r="E218" s="206">
        <v>34.6</v>
      </c>
      <c r="F218" s="86"/>
      <c r="G218" s="207">
        <v>30.0</v>
      </c>
      <c r="H218" s="207">
        <v>27.2</v>
      </c>
      <c r="I218" s="207">
        <v>0.2</v>
      </c>
      <c r="J218" s="207" t="s">
        <v>61</v>
      </c>
      <c r="K218" s="207">
        <v>27.0</v>
      </c>
      <c r="L218" s="207">
        <v>14.5</v>
      </c>
      <c r="M218" s="86"/>
      <c r="N218" s="207">
        <v>82.9</v>
      </c>
      <c r="O218" s="86"/>
      <c r="P218" s="87"/>
      <c r="Q218" s="133">
        <f>E220</f>
        <v>31.4</v>
      </c>
      <c r="R218" s="134" t="str">
        <f>F218</f>
        <v/>
      </c>
      <c r="S218" s="22">
        <f>(Q218+R218)/2</f>
        <v>15.7</v>
      </c>
      <c r="T218" s="134">
        <f t="shared" si="61"/>
        <v>36.07043238</v>
      </c>
      <c r="U218" s="103">
        <f t="shared" si="62"/>
        <v>33.83043238</v>
      </c>
      <c r="V218" s="134">
        <f t="shared" si="63"/>
        <v>42.42634795</v>
      </c>
      <c r="W218" s="134">
        <f t="shared" si="64"/>
        <v>79.73920457</v>
      </c>
      <c r="X218" s="135">
        <f>N216+L218-N218</f>
        <v>6.68</v>
      </c>
      <c r="Y218" s="91"/>
      <c r="Z218" s="208">
        <v>1.0</v>
      </c>
      <c r="AA218" s="208">
        <v>1.0</v>
      </c>
      <c r="AB218" s="208">
        <v>1.0</v>
      </c>
      <c r="AC218" s="209">
        <v>2.0</v>
      </c>
      <c r="AD218" s="232" t="s">
        <v>337</v>
      </c>
    </row>
    <row r="219" ht="15.75" customHeight="1">
      <c r="A219" s="203" t="s">
        <v>43</v>
      </c>
      <c r="B219" s="204">
        <v>45034.0</v>
      </c>
      <c r="C219" s="3">
        <v>0.625</v>
      </c>
      <c r="D219" s="74">
        <v>0.75</v>
      </c>
      <c r="E219" s="75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7"/>
      <c r="Q219" s="78"/>
      <c r="R219" s="79"/>
      <c r="S219" s="79"/>
      <c r="T219" s="134"/>
      <c r="U219" s="103"/>
      <c r="V219" s="134"/>
      <c r="W219" s="134"/>
      <c r="X219" s="80"/>
      <c r="Y219" s="81"/>
      <c r="Z219" s="82"/>
      <c r="AA219" s="82"/>
      <c r="AB219" s="82"/>
      <c r="AC219" s="83"/>
      <c r="AD219" s="78"/>
    </row>
    <row r="220" ht="15.75" customHeight="1">
      <c r="A220" s="205" t="s">
        <v>44</v>
      </c>
      <c r="B220" s="210">
        <v>45035.0</v>
      </c>
      <c r="C220" s="10">
        <v>0.375</v>
      </c>
      <c r="D220" s="84">
        <v>0.5</v>
      </c>
      <c r="E220" s="206">
        <v>31.4</v>
      </c>
      <c r="F220" s="86"/>
      <c r="G220" s="207">
        <v>28.0</v>
      </c>
      <c r="H220" s="207">
        <v>21.2</v>
      </c>
      <c r="I220" s="207">
        <v>0.1</v>
      </c>
      <c r="J220" s="207" t="s">
        <v>81</v>
      </c>
      <c r="K220" s="207">
        <v>27.5</v>
      </c>
      <c r="L220" s="207">
        <v>0.0</v>
      </c>
      <c r="M220" s="86"/>
      <c r="N220" s="207">
        <v>78.86</v>
      </c>
      <c r="O220" s="86"/>
      <c r="P220" s="87"/>
      <c r="Q220" s="133">
        <f>E222</f>
        <v>33</v>
      </c>
      <c r="R220" s="134" t="str">
        <f>F220</f>
        <v/>
      </c>
      <c r="S220" s="22">
        <f>(Q220+R220)/2</f>
        <v>16.5</v>
      </c>
      <c r="T220" s="134">
        <f t="shared" ref="T220:T222" si="65">IF(H220="","",6.1078*(10^(((7.5*H220)/(237.3+H220)))))</f>
        <v>25.17513733</v>
      </c>
      <c r="U220" s="103">
        <f t="shared" ref="U220:U222" si="66">IF(T220="","",T220-(0.8*(G220-H220)))</f>
        <v>19.73513733</v>
      </c>
      <c r="V220" s="134">
        <f t="shared" ref="V220:V222" si="67">IF(G220="","",6.1078*(10^(((7.5*G220)/(237.3+G220)))))</f>
        <v>37.79562539</v>
      </c>
      <c r="W220" s="134">
        <f t="shared" ref="W220:W222" si="68">IF(V220="","",(U220/V220)*100)</f>
        <v>52.21540092</v>
      </c>
      <c r="X220" s="135">
        <f>N218+L220-N220</f>
        <v>4.04</v>
      </c>
      <c r="Y220" s="91"/>
      <c r="Z220" s="208">
        <v>1.0</v>
      </c>
      <c r="AA220" s="208">
        <v>1.0</v>
      </c>
      <c r="AB220" s="208">
        <v>1.0</v>
      </c>
      <c r="AC220" s="209">
        <v>2.0</v>
      </c>
      <c r="AD220" s="232" t="s">
        <v>442</v>
      </c>
    </row>
    <row r="221" ht="15.75" customHeight="1">
      <c r="A221" s="203" t="s">
        <v>44</v>
      </c>
      <c r="B221" s="204">
        <v>45035.0</v>
      </c>
      <c r="C221" s="3">
        <v>0.625</v>
      </c>
      <c r="D221" s="74">
        <v>0.75</v>
      </c>
      <c r="E221" s="234">
        <v>33.0</v>
      </c>
      <c r="F221" s="76"/>
      <c r="G221" s="235">
        <v>27.0</v>
      </c>
      <c r="H221" s="235">
        <v>25.8</v>
      </c>
      <c r="I221" s="235">
        <v>1.2</v>
      </c>
      <c r="J221" s="285" t="s">
        <v>65</v>
      </c>
      <c r="K221" s="235">
        <v>27.4</v>
      </c>
      <c r="L221" s="76"/>
      <c r="M221" s="76"/>
      <c r="N221" s="76"/>
      <c r="O221" s="76"/>
      <c r="P221" s="77"/>
      <c r="Q221" s="78"/>
      <c r="R221" s="79"/>
      <c r="S221" s="79"/>
      <c r="T221" s="134">
        <f t="shared" si="65"/>
        <v>33.21594473</v>
      </c>
      <c r="U221" s="103">
        <f t="shared" si="66"/>
        <v>32.25594473</v>
      </c>
      <c r="V221" s="134">
        <f t="shared" si="67"/>
        <v>35.65000614</v>
      </c>
      <c r="W221" s="134">
        <f t="shared" si="68"/>
        <v>90.47949278</v>
      </c>
      <c r="X221" s="80"/>
      <c r="Y221" s="81"/>
      <c r="Z221" s="236">
        <v>3.0</v>
      </c>
      <c r="AA221" s="236">
        <v>1.0</v>
      </c>
      <c r="AB221" s="236">
        <v>3.0</v>
      </c>
      <c r="AC221" s="238">
        <v>2.0</v>
      </c>
      <c r="AD221" s="78"/>
    </row>
    <row r="222" ht="15.75" customHeight="1">
      <c r="A222" s="205" t="s">
        <v>45</v>
      </c>
      <c r="B222" s="210">
        <v>45036.0</v>
      </c>
      <c r="C222" s="10">
        <v>0.375</v>
      </c>
      <c r="D222" s="84">
        <v>0.5</v>
      </c>
      <c r="E222" s="206">
        <v>33.0</v>
      </c>
      <c r="F222" s="86"/>
      <c r="G222" s="207">
        <v>27.8</v>
      </c>
      <c r="H222" s="207">
        <v>25.8</v>
      </c>
      <c r="I222" s="207">
        <v>0.6</v>
      </c>
      <c r="J222" s="207" t="s">
        <v>81</v>
      </c>
      <c r="K222" s="207">
        <v>25.6</v>
      </c>
      <c r="L222" s="207">
        <v>26.25</v>
      </c>
      <c r="M222" s="86"/>
      <c r="N222" s="207">
        <v>95.5</v>
      </c>
      <c r="O222" s="86"/>
      <c r="P222" s="87"/>
      <c r="Q222" s="133">
        <f>E224</f>
        <v>33</v>
      </c>
      <c r="R222" s="134" t="str">
        <f>F222</f>
        <v/>
      </c>
      <c r="S222" s="22">
        <f>(Q222+R222)/2</f>
        <v>16.5</v>
      </c>
      <c r="T222" s="134">
        <f t="shared" si="65"/>
        <v>33.21594473</v>
      </c>
      <c r="U222" s="103">
        <f t="shared" si="66"/>
        <v>31.61594473</v>
      </c>
      <c r="V222" s="134">
        <f t="shared" si="67"/>
        <v>37.3577292</v>
      </c>
      <c r="W222" s="134">
        <f t="shared" si="68"/>
        <v>84.6302637</v>
      </c>
      <c r="X222" s="135">
        <f>N220+L222-N222</f>
        <v>9.61</v>
      </c>
      <c r="Y222" s="91"/>
      <c r="Z222" s="208">
        <v>1.0</v>
      </c>
      <c r="AA222" s="208">
        <v>1.0</v>
      </c>
      <c r="AB222" s="208">
        <v>1.0</v>
      </c>
      <c r="AC222" s="209">
        <v>2.0</v>
      </c>
      <c r="AD222" s="232" t="s">
        <v>316</v>
      </c>
    </row>
    <row r="223" ht="15.75" customHeight="1">
      <c r="A223" s="203" t="s">
        <v>45</v>
      </c>
      <c r="B223" s="204">
        <v>45036.0</v>
      </c>
      <c r="C223" s="3">
        <v>0.625</v>
      </c>
      <c r="D223" s="74">
        <v>0.75</v>
      </c>
      <c r="E223" s="75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7"/>
      <c r="Q223" s="78"/>
      <c r="R223" s="79"/>
      <c r="S223" s="79"/>
      <c r="T223" s="134"/>
      <c r="U223" s="103"/>
      <c r="V223" s="134"/>
      <c r="W223" s="134"/>
      <c r="X223" s="80"/>
      <c r="Y223" s="81"/>
      <c r="Z223" s="82"/>
      <c r="AA223" s="82"/>
      <c r="AB223" s="82"/>
      <c r="AC223" s="83"/>
      <c r="AD223" s="78"/>
    </row>
    <row r="224" ht="15.75" customHeight="1">
      <c r="A224" s="205" t="s">
        <v>46</v>
      </c>
      <c r="B224" s="210">
        <v>45037.0</v>
      </c>
      <c r="C224" s="10">
        <v>0.375</v>
      </c>
      <c r="D224" s="84">
        <v>0.5</v>
      </c>
      <c r="E224" s="206">
        <v>33.0</v>
      </c>
      <c r="F224" s="86"/>
      <c r="G224" s="207">
        <v>28.4</v>
      </c>
      <c r="H224" s="207">
        <v>26.0</v>
      </c>
      <c r="I224" s="207">
        <v>0.8</v>
      </c>
      <c r="J224" s="207" t="s">
        <v>79</v>
      </c>
      <c r="K224" s="207">
        <v>27.5</v>
      </c>
      <c r="L224" s="207">
        <v>61.25</v>
      </c>
      <c r="M224" s="86"/>
      <c r="N224" s="207">
        <v>100.0</v>
      </c>
      <c r="O224" s="207">
        <v>90.78</v>
      </c>
      <c r="P224" s="87"/>
      <c r="Q224" s="133">
        <f>E226</f>
        <v>33.8</v>
      </c>
      <c r="R224" s="134" t="str">
        <f>F224</f>
        <v/>
      </c>
      <c r="S224" s="22">
        <f>(Q224+R224)/2</f>
        <v>16.9</v>
      </c>
      <c r="T224" s="134">
        <f>IF(H224="","",6.1078*(10^(((7.5*H224)/(237.3+H224)))))</f>
        <v>33.61126698</v>
      </c>
      <c r="U224" s="103">
        <f>IF(T224="","",T224-(0.8*(G224-H224)))</f>
        <v>31.69126698</v>
      </c>
      <c r="V224" s="134">
        <f>IF(G224="","",6.1078*(10^(((7.5*G224)/(237.3+G224)))))</f>
        <v>38.68484051</v>
      </c>
      <c r="W224" s="134">
        <f>IF(V224="","",(U224/V224)*100)</f>
        <v>81.92166898</v>
      </c>
      <c r="X224" s="135">
        <f>N222+L224-N224</f>
        <v>56.75</v>
      </c>
      <c r="Y224" s="91"/>
      <c r="Z224" s="92"/>
      <c r="AA224" s="92"/>
      <c r="AB224" s="92"/>
      <c r="AC224" s="93"/>
      <c r="AD224" s="88"/>
    </row>
    <row r="225" ht="15.75" customHeight="1">
      <c r="A225" s="203" t="s">
        <v>46</v>
      </c>
      <c r="B225" s="204">
        <v>45037.0</v>
      </c>
      <c r="C225" s="3">
        <v>0.625</v>
      </c>
      <c r="D225" s="74">
        <v>0.75</v>
      </c>
      <c r="E225" s="75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7"/>
      <c r="Q225" s="78"/>
      <c r="R225" s="79"/>
      <c r="S225" s="79"/>
      <c r="T225" s="134"/>
      <c r="U225" s="103"/>
      <c r="V225" s="134"/>
      <c r="W225" s="134"/>
      <c r="X225" s="80"/>
      <c r="Y225" s="81"/>
      <c r="Z225" s="82"/>
      <c r="AA225" s="82"/>
      <c r="AB225" s="82"/>
      <c r="AC225" s="83"/>
      <c r="AD225" s="78"/>
    </row>
    <row r="226" ht="15.75" customHeight="1">
      <c r="A226" s="205" t="s">
        <v>25</v>
      </c>
      <c r="B226" s="210">
        <v>45038.0</v>
      </c>
      <c r="C226" s="10">
        <v>0.375</v>
      </c>
      <c r="D226" s="84">
        <v>0.5</v>
      </c>
      <c r="E226" s="206">
        <v>33.8</v>
      </c>
      <c r="F226" s="86"/>
      <c r="G226" s="207">
        <v>29.4</v>
      </c>
      <c r="H226" s="207">
        <v>26.6</v>
      </c>
      <c r="I226" s="207">
        <v>0.7</v>
      </c>
      <c r="J226" s="207" t="s">
        <v>81</v>
      </c>
      <c r="K226" s="207">
        <v>26.3</v>
      </c>
      <c r="L226" s="207">
        <v>8.5</v>
      </c>
      <c r="M226" s="86"/>
      <c r="N226" s="207">
        <v>100.0</v>
      </c>
      <c r="O226" s="207">
        <v>64.68</v>
      </c>
      <c r="P226" s="87"/>
      <c r="Q226" s="133">
        <f>E228</f>
        <v>33</v>
      </c>
      <c r="R226" s="134" t="str">
        <f>F226</f>
        <v/>
      </c>
      <c r="S226" s="22">
        <f>(Q226+R226)/2</f>
        <v>16.5</v>
      </c>
      <c r="T226" s="134">
        <f t="shared" ref="T226:T236" si="69">IF(H226="","",6.1078*(10^(((7.5*H226)/(237.3+H226)))))</f>
        <v>34.82194116</v>
      </c>
      <c r="U226" s="103">
        <f t="shared" ref="U226:U236" si="70">IF(T226="","",T226-(0.8*(G226-H226)))</f>
        <v>32.58194116</v>
      </c>
      <c r="V226" s="134">
        <f t="shared" ref="V226:V236" si="71">IF(G226="","",6.1078*(10^(((7.5*G226)/(237.3+G226)))))</f>
        <v>40.98797486</v>
      </c>
      <c r="W226" s="134">
        <f t="shared" ref="W226:W236" si="72">IF(V226="","",(U226/V226)*100)</f>
        <v>79.49146371</v>
      </c>
      <c r="X226" s="135">
        <f>N224+L226-N226</f>
        <v>8.5</v>
      </c>
      <c r="Y226" s="91"/>
      <c r="Z226" s="208">
        <v>1.0</v>
      </c>
      <c r="AA226" s="208">
        <v>1.0</v>
      </c>
      <c r="AB226" s="208">
        <v>3.0</v>
      </c>
      <c r="AC226" s="209">
        <v>2.0</v>
      </c>
      <c r="AD226" s="232" t="s">
        <v>337</v>
      </c>
    </row>
    <row r="227" ht="15.75" customHeight="1">
      <c r="A227" s="203" t="s">
        <v>25</v>
      </c>
      <c r="B227" s="204">
        <v>45038.0</v>
      </c>
      <c r="C227" s="3">
        <v>0.625</v>
      </c>
      <c r="D227" s="74">
        <v>0.75</v>
      </c>
      <c r="E227" s="234">
        <v>32.8</v>
      </c>
      <c r="F227" s="76"/>
      <c r="G227" s="235">
        <v>30.2</v>
      </c>
      <c r="H227" s="235">
        <v>26.8</v>
      </c>
      <c r="I227" s="235">
        <v>0.7</v>
      </c>
      <c r="J227" s="235" t="s">
        <v>81</v>
      </c>
      <c r="K227" s="235">
        <v>25.4</v>
      </c>
      <c r="L227" s="76"/>
      <c r="M227" s="76"/>
      <c r="N227" s="76"/>
      <c r="O227" s="76"/>
      <c r="P227" s="77"/>
      <c r="Q227" s="78"/>
      <c r="R227" s="79"/>
      <c r="S227" s="79"/>
      <c r="T227" s="134">
        <f t="shared" si="69"/>
        <v>35.23385461</v>
      </c>
      <c r="U227" s="103">
        <f t="shared" si="70"/>
        <v>32.51385461</v>
      </c>
      <c r="V227" s="134">
        <f t="shared" si="71"/>
        <v>42.91546075</v>
      </c>
      <c r="W227" s="134">
        <f t="shared" si="72"/>
        <v>75.76256677</v>
      </c>
      <c r="X227" s="80"/>
      <c r="Y227" s="81"/>
      <c r="Z227" s="236">
        <v>1.0</v>
      </c>
      <c r="AA227" s="236">
        <v>1.0</v>
      </c>
      <c r="AB227" s="236">
        <v>1.0</v>
      </c>
      <c r="AC227" s="238">
        <v>2.0</v>
      </c>
      <c r="AD227" s="239" t="s">
        <v>433</v>
      </c>
    </row>
    <row r="228" ht="15.75" customHeight="1">
      <c r="A228" s="205" t="s">
        <v>39</v>
      </c>
      <c r="B228" s="210">
        <v>45039.0</v>
      </c>
      <c r="C228" s="10">
        <v>0.375</v>
      </c>
      <c r="D228" s="84">
        <v>0.5</v>
      </c>
      <c r="E228" s="206">
        <v>33.0</v>
      </c>
      <c r="F228" s="86"/>
      <c r="G228" s="207">
        <v>29.4</v>
      </c>
      <c r="H228" s="207">
        <v>26.6</v>
      </c>
      <c r="I228" s="207">
        <v>1.4</v>
      </c>
      <c r="J228" s="207" t="s">
        <v>81</v>
      </c>
      <c r="K228" s="207">
        <v>27.8</v>
      </c>
      <c r="L228" s="207">
        <v>0.0</v>
      </c>
      <c r="M228" s="207"/>
      <c r="N228" s="207">
        <v>60.32</v>
      </c>
      <c r="O228" s="86"/>
      <c r="P228" s="87"/>
      <c r="Q228" s="133">
        <f>E230</f>
        <v>33.4</v>
      </c>
      <c r="R228" s="134" t="str">
        <f>F228</f>
        <v/>
      </c>
      <c r="S228" s="22">
        <f>(Q228+R228)/2</f>
        <v>16.7</v>
      </c>
      <c r="T228" s="134">
        <f t="shared" si="69"/>
        <v>34.82194116</v>
      </c>
      <c r="U228" s="103">
        <f t="shared" si="70"/>
        <v>32.58194116</v>
      </c>
      <c r="V228" s="134">
        <f t="shared" si="71"/>
        <v>40.98797486</v>
      </c>
      <c r="W228" s="134">
        <f t="shared" si="72"/>
        <v>79.49146371</v>
      </c>
      <c r="X228" s="135">
        <f>O226+L228-N228</f>
        <v>4.36</v>
      </c>
      <c r="Y228" s="91"/>
      <c r="Z228" s="208">
        <v>1.0</v>
      </c>
      <c r="AA228" s="208">
        <v>1.0</v>
      </c>
      <c r="AB228" s="208">
        <v>2.0</v>
      </c>
      <c r="AC228" s="209">
        <v>2.0</v>
      </c>
      <c r="AD228" s="232" t="s">
        <v>289</v>
      </c>
    </row>
    <row r="229" ht="15.75" customHeight="1">
      <c r="A229" s="203" t="s">
        <v>39</v>
      </c>
      <c r="B229" s="204">
        <v>45039.0</v>
      </c>
      <c r="C229" s="3">
        <v>0.625</v>
      </c>
      <c r="D229" s="74">
        <v>0.75</v>
      </c>
      <c r="E229" s="234">
        <v>33.0</v>
      </c>
      <c r="F229" s="76"/>
      <c r="G229" s="235">
        <v>32.8</v>
      </c>
      <c r="H229" s="235">
        <v>26.8</v>
      </c>
      <c r="I229" s="235">
        <v>1.5</v>
      </c>
      <c r="J229" s="235" t="s">
        <v>81</v>
      </c>
      <c r="K229" s="235">
        <v>26.2</v>
      </c>
      <c r="L229" s="76"/>
      <c r="M229" s="76"/>
      <c r="N229" s="76"/>
      <c r="O229" s="76"/>
      <c r="P229" s="77"/>
      <c r="Q229" s="78"/>
      <c r="R229" s="79"/>
      <c r="S229" s="79"/>
      <c r="T229" s="134">
        <f t="shared" si="69"/>
        <v>35.23385461</v>
      </c>
      <c r="U229" s="103">
        <f t="shared" si="70"/>
        <v>30.43385461</v>
      </c>
      <c r="V229" s="134">
        <f t="shared" si="71"/>
        <v>49.73459608</v>
      </c>
      <c r="W229" s="134">
        <f t="shared" si="72"/>
        <v>61.19252393</v>
      </c>
      <c r="X229" s="80"/>
      <c r="Y229" s="81"/>
      <c r="Z229" s="236">
        <v>1.0</v>
      </c>
      <c r="AA229" s="236">
        <v>1.0</v>
      </c>
      <c r="AB229" s="236">
        <v>1.0</v>
      </c>
      <c r="AC229" s="238">
        <v>2.0</v>
      </c>
      <c r="AD229" s="239" t="s">
        <v>449</v>
      </c>
    </row>
    <row r="230" ht="15.75" customHeight="1">
      <c r="A230" s="205" t="s">
        <v>42</v>
      </c>
      <c r="B230" s="210">
        <v>45040.0</v>
      </c>
      <c r="C230" s="10">
        <v>0.375</v>
      </c>
      <c r="D230" s="84">
        <v>0.5</v>
      </c>
      <c r="E230" s="206">
        <v>33.4</v>
      </c>
      <c r="F230" s="86"/>
      <c r="G230" s="207">
        <v>28.8</v>
      </c>
      <c r="H230" s="207">
        <v>26.6</v>
      </c>
      <c r="I230" s="207">
        <v>0.0</v>
      </c>
      <c r="J230" s="207" t="s">
        <v>54</v>
      </c>
      <c r="K230" s="207">
        <v>28.0</v>
      </c>
      <c r="L230" s="207">
        <v>3.0</v>
      </c>
      <c r="M230" s="86"/>
      <c r="N230" s="207">
        <v>56.6</v>
      </c>
      <c r="O230" s="86"/>
      <c r="P230" s="87"/>
      <c r="Q230" s="133">
        <f>E232</f>
        <v>32.6</v>
      </c>
      <c r="R230" s="134" t="str">
        <f>F230</f>
        <v/>
      </c>
      <c r="S230" s="22">
        <f>(Q230+R230)/2</f>
        <v>16.3</v>
      </c>
      <c r="T230" s="134">
        <f t="shared" si="69"/>
        <v>34.82194116</v>
      </c>
      <c r="U230" s="103">
        <f t="shared" si="70"/>
        <v>33.06194116</v>
      </c>
      <c r="V230" s="134">
        <f t="shared" si="71"/>
        <v>39.59220806</v>
      </c>
      <c r="W230" s="134">
        <f t="shared" si="72"/>
        <v>83.5061816</v>
      </c>
      <c r="X230" s="135">
        <f>N228+L230-N230</f>
        <v>6.72</v>
      </c>
      <c r="Y230" s="91"/>
      <c r="Z230" s="208">
        <v>1.0</v>
      </c>
      <c r="AA230" s="208">
        <v>1.0</v>
      </c>
      <c r="AB230" s="208">
        <v>3.0</v>
      </c>
      <c r="AC230" s="209">
        <v>1.0</v>
      </c>
      <c r="AD230" s="232" t="s">
        <v>289</v>
      </c>
    </row>
    <row r="231" ht="15.75" customHeight="1">
      <c r="A231" s="203" t="s">
        <v>42</v>
      </c>
      <c r="B231" s="204">
        <v>45040.0</v>
      </c>
      <c r="C231" s="3">
        <v>0.625</v>
      </c>
      <c r="D231" s="74">
        <v>0.75</v>
      </c>
      <c r="E231" s="234">
        <v>32.6</v>
      </c>
      <c r="F231" s="76"/>
      <c r="G231" s="235">
        <v>31.0</v>
      </c>
      <c r="H231" s="235">
        <v>27.0</v>
      </c>
      <c r="I231" s="235">
        <v>1.2</v>
      </c>
      <c r="J231" s="235" t="s">
        <v>81</v>
      </c>
      <c r="K231" s="235">
        <v>27.4</v>
      </c>
      <c r="L231" s="76"/>
      <c r="M231" s="76"/>
      <c r="N231" s="76"/>
      <c r="O231" s="76"/>
      <c r="P231" s="77"/>
      <c r="Q231" s="78"/>
      <c r="R231" s="79"/>
      <c r="S231" s="79"/>
      <c r="T231" s="134">
        <f t="shared" si="69"/>
        <v>35.65000614</v>
      </c>
      <c r="U231" s="103">
        <f t="shared" si="70"/>
        <v>32.45000614</v>
      </c>
      <c r="V231" s="134">
        <f t="shared" si="71"/>
        <v>44.9212759</v>
      </c>
      <c r="W231" s="134">
        <f t="shared" si="72"/>
        <v>72.2374988</v>
      </c>
      <c r="X231" s="80"/>
      <c r="Y231" s="81"/>
      <c r="Z231" s="236">
        <v>1.0</v>
      </c>
      <c r="AA231" s="236">
        <v>1.0</v>
      </c>
      <c r="AB231" s="236">
        <v>2.0</v>
      </c>
      <c r="AC231" s="238">
        <v>2.0</v>
      </c>
      <c r="AD231" s="239" t="s">
        <v>426</v>
      </c>
    </row>
    <row r="232" ht="15.75" customHeight="1">
      <c r="A232" s="205" t="s">
        <v>43</v>
      </c>
      <c r="B232" s="210">
        <v>45041.0</v>
      </c>
      <c r="C232" s="10">
        <v>0.375</v>
      </c>
      <c r="D232" s="84">
        <v>0.5</v>
      </c>
      <c r="E232" s="206">
        <v>32.6</v>
      </c>
      <c r="F232" s="86"/>
      <c r="G232" s="207">
        <v>28.6</v>
      </c>
      <c r="H232" s="207">
        <v>26.8</v>
      </c>
      <c r="I232" s="207">
        <v>0.3</v>
      </c>
      <c r="J232" s="207" t="s">
        <v>81</v>
      </c>
      <c r="K232" s="207">
        <v>27.9</v>
      </c>
      <c r="L232" s="207">
        <v>0.0</v>
      </c>
      <c r="M232" s="86"/>
      <c r="N232" s="207">
        <v>54.96</v>
      </c>
      <c r="O232" s="86"/>
      <c r="P232" s="87"/>
      <c r="Q232" s="133">
        <f>E234</f>
        <v>32.2</v>
      </c>
      <c r="R232" s="134" t="str">
        <f>F232</f>
        <v/>
      </c>
      <c r="S232" s="22">
        <f>(Q232+R232)/2</f>
        <v>16.1</v>
      </c>
      <c r="T232" s="134">
        <f t="shared" si="69"/>
        <v>35.23385461</v>
      </c>
      <c r="U232" s="103">
        <f t="shared" si="70"/>
        <v>33.79385461</v>
      </c>
      <c r="V232" s="134">
        <f t="shared" si="71"/>
        <v>39.13623594</v>
      </c>
      <c r="W232" s="134">
        <f t="shared" si="72"/>
        <v>86.34927145</v>
      </c>
      <c r="X232" s="135">
        <f>N230+L232-N232</f>
        <v>1.64</v>
      </c>
      <c r="Y232" s="91"/>
      <c r="Z232" s="208">
        <v>1.0</v>
      </c>
      <c r="AA232" s="208">
        <v>1.0</v>
      </c>
      <c r="AB232" s="208">
        <v>1.0</v>
      </c>
      <c r="AC232" s="209">
        <v>2.0</v>
      </c>
      <c r="AD232" s="232" t="s">
        <v>337</v>
      </c>
    </row>
    <row r="233" ht="15.75" customHeight="1">
      <c r="A233" s="203" t="s">
        <v>43</v>
      </c>
      <c r="B233" s="204">
        <v>45041.0</v>
      </c>
      <c r="C233" s="3">
        <v>0.625</v>
      </c>
      <c r="D233" s="74">
        <v>0.75</v>
      </c>
      <c r="E233" s="234">
        <v>32.2</v>
      </c>
      <c r="F233" s="76"/>
      <c r="G233" s="235">
        <v>27.4</v>
      </c>
      <c r="H233" s="235">
        <v>26.2</v>
      </c>
      <c r="I233" s="235">
        <v>0.2</v>
      </c>
      <c r="J233" s="235" t="s">
        <v>65</v>
      </c>
      <c r="K233" s="235">
        <v>28.2</v>
      </c>
      <c r="L233" s="76"/>
      <c r="M233" s="76"/>
      <c r="N233" s="76"/>
      <c r="O233" s="76"/>
      <c r="P233" s="77"/>
      <c r="Q233" s="78"/>
      <c r="R233" s="79"/>
      <c r="S233" s="79"/>
      <c r="T233" s="134">
        <f t="shared" si="69"/>
        <v>34.01068335</v>
      </c>
      <c r="U233" s="103">
        <f t="shared" si="70"/>
        <v>33.05068335</v>
      </c>
      <c r="V233" s="134">
        <f t="shared" si="71"/>
        <v>36.49517019</v>
      </c>
      <c r="W233" s="134">
        <f t="shared" si="72"/>
        <v>90.56180086</v>
      </c>
      <c r="X233" s="80"/>
      <c r="Y233" s="81"/>
      <c r="Z233" s="236">
        <v>1.0</v>
      </c>
      <c r="AA233" s="236">
        <v>1.0</v>
      </c>
      <c r="AB233" s="236">
        <v>2.0</v>
      </c>
      <c r="AC233" s="238">
        <v>3.0</v>
      </c>
      <c r="AD233" s="239" t="s">
        <v>289</v>
      </c>
    </row>
    <row r="234" ht="15.75" customHeight="1">
      <c r="A234" s="205" t="s">
        <v>44</v>
      </c>
      <c r="B234" s="210">
        <v>45042.0</v>
      </c>
      <c r="C234" s="10">
        <v>0.375</v>
      </c>
      <c r="D234" s="84">
        <v>0.5</v>
      </c>
      <c r="E234" s="206">
        <v>32.2</v>
      </c>
      <c r="F234" s="86"/>
      <c r="G234" s="207">
        <v>29.0</v>
      </c>
      <c r="H234" s="207">
        <v>25.8</v>
      </c>
      <c r="I234" s="207">
        <v>1.0</v>
      </c>
      <c r="J234" s="207" t="s">
        <v>56</v>
      </c>
      <c r="K234" s="207">
        <v>27.8</v>
      </c>
      <c r="L234" s="207">
        <v>47.0</v>
      </c>
      <c r="M234" s="86"/>
      <c r="N234" s="207">
        <v>91.78</v>
      </c>
      <c r="O234" s="86"/>
      <c r="P234" s="87"/>
      <c r="Q234" s="133">
        <f>E236</f>
        <v>33.8</v>
      </c>
      <c r="R234" s="134" t="str">
        <f>F234</f>
        <v/>
      </c>
      <c r="S234" s="22">
        <f>(Q234+R234)/2</f>
        <v>16.9</v>
      </c>
      <c r="T234" s="134">
        <f t="shared" si="69"/>
        <v>33.21594473</v>
      </c>
      <c r="U234" s="103">
        <f t="shared" si="70"/>
        <v>30.65594473</v>
      </c>
      <c r="V234" s="134">
        <f t="shared" si="71"/>
        <v>40.05279577</v>
      </c>
      <c r="W234" s="134">
        <f t="shared" si="72"/>
        <v>76.53883866</v>
      </c>
      <c r="X234" s="135"/>
      <c r="Y234" s="91"/>
      <c r="Z234" s="208">
        <v>1.0</v>
      </c>
      <c r="AA234" s="208">
        <v>1.0</v>
      </c>
      <c r="AB234" s="208">
        <v>3.0</v>
      </c>
      <c r="AC234" s="209">
        <v>2.0</v>
      </c>
      <c r="AD234" s="232" t="s">
        <v>442</v>
      </c>
    </row>
    <row r="235" ht="15.75" customHeight="1">
      <c r="A235" s="203" t="s">
        <v>44</v>
      </c>
      <c r="B235" s="204">
        <v>45042.0</v>
      </c>
      <c r="C235" s="3">
        <v>0.625</v>
      </c>
      <c r="D235" s="74">
        <v>0.75</v>
      </c>
      <c r="E235" s="234">
        <v>34.2</v>
      </c>
      <c r="F235" s="76"/>
      <c r="G235" s="235">
        <v>33.2</v>
      </c>
      <c r="H235" s="235">
        <v>27.4</v>
      </c>
      <c r="I235" s="235">
        <v>0.3</v>
      </c>
      <c r="J235" s="235" t="s">
        <v>81</v>
      </c>
      <c r="K235" s="235">
        <v>31.9</v>
      </c>
      <c r="L235" s="76"/>
      <c r="M235" s="76"/>
      <c r="N235" s="76"/>
      <c r="O235" s="76"/>
      <c r="P235" s="77"/>
      <c r="Q235" s="78"/>
      <c r="R235" s="79"/>
      <c r="S235" s="79"/>
      <c r="T235" s="134">
        <f t="shared" si="69"/>
        <v>36.49517019</v>
      </c>
      <c r="U235" s="103">
        <f t="shared" si="70"/>
        <v>31.85517019</v>
      </c>
      <c r="V235" s="134">
        <f t="shared" si="71"/>
        <v>50.86304633</v>
      </c>
      <c r="W235" s="134">
        <f t="shared" si="72"/>
        <v>62.62930061</v>
      </c>
      <c r="X235" s="80"/>
      <c r="Y235" s="81"/>
      <c r="Z235" s="236">
        <v>1.0</v>
      </c>
      <c r="AA235" s="236">
        <v>1.0</v>
      </c>
      <c r="AB235" s="236">
        <v>1.0</v>
      </c>
      <c r="AC235" s="238">
        <v>2.0</v>
      </c>
      <c r="AD235" s="239" t="s">
        <v>449</v>
      </c>
    </row>
    <row r="236" ht="15.75" customHeight="1">
      <c r="A236" s="205" t="s">
        <v>45</v>
      </c>
      <c r="B236" s="210">
        <v>45043.0</v>
      </c>
      <c r="C236" s="10">
        <v>0.375</v>
      </c>
      <c r="D236" s="84">
        <v>0.5</v>
      </c>
      <c r="E236" s="206">
        <v>33.8</v>
      </c>
      <c r="F236" s="86"/>
      <c r="G236" s="207">
        <v>29.2</v>
      </c>
      <c r="H236" s="207">
        <v>26.6</v>
      </c>
      <c r="I236" s="207">
        <v>0.6</v>
      </c>
      <c r="J236" s="207" t="s">
        <v>81</v>
      </c>
      <c r="K236" s="207">
        <v>27.8</v>
      </c>
      <c r="L236" s="207">
        <v>0.0</v>
      </c>
      <c r="M236" s="86"/>
      <c r="N236" s="207">
        <v>86.9</v>
      </c>
      <c r="O236" s="86"/>
      <c r="P236" s="87"/>
      <c r="Q236" s="133">
        <f>E238</f>
        <v>33.8</v>
      </c>
      <c r="R236" s="134" t="str">
        <f>F236</f>
        <v/>
      </c>
      <c r="S236" s="22">
        <f>(Q236+R236)/2</f>
        <v>16.9</v>
      </c>
      <c r="T236" s="134">
        <f t="shared" si="69"/>
        <v>34.82194116</v>
      </c>
      <c r="U236" s="103">
        <f t="shared" si="70"/>
        <v>32.74194116</v>
      </c>
      <c r="V236" s="134">
        <f t="shared" si="71"/>
        <v>40.51803823</v>
      </c>
      <c r="W236" s="134">
        <f t="shared" si="72"/>
        <v>80.80830809</v>
      </c>
      <c r="X236" s="135">
        <f>N234+L236-N236</f>
        <v>4.88</v>
      </c>
      <c r="Y236" s="91"/>
      <c r="Z236" s="208">
        <v>1.0</v>
      </c>
      <c r="AA236" s="208">
        <v>1.0</v>
      </c>
      <c r="AB236" s="208">
        <v>3.0</v>
      </c>
      <c r="AC236" s="209">
        <v>2.0</v>
      </c>
      <c r="AD236" s="88"/>
    </row>
    <row r="237" ht="15.75" customHeight="1">
      <c r="A237" s="203" t="s">
        <v>45</v>
      </c>
      <c r="B237" s="204">
        <v>45043.0</v>
      </c>
      <c r="C237" s="3">
        <v>0.625</v>
      </c>
      <c r="D237" s="74">
        <v>0.75</v>
      </c>
      <c r="E237" s="75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7"/>
      <c r="Q237" s="78"/>
      <c r="R237" s="79"/>
      <c r="S237" s="79"/>
      <c r="T237" s="134"/>
      <c r="U237" s="103"/>
      <c r="V237" s="134"/>
      <c r="W237" s="134"/>
      <c r="X237" s="80"/>
      <c r="Y237" s="81"/>
      <c r="Z237" s="82"/>
      <c r="AA237" s="82"/>
      <c r="AB237" s="82"/>
      <c r="AC237" s="83"/>
      <c r="AD237" s="78"/>
    </row>
    <row r="238" ht="15.75" customHeight="1">
      <c r="A238" s="205" t="s">
        <v>46</v>
      </c>
      <c r="B238" s="210">
        <v>45044.0</v>
      </c>
      <c r="C238" s="10">
        <v>0.375</v>
      </c>
      <c r="D238" s="84">
        <v>0.5</v>
      </c>
      <c r="E238" s="206">
        <v>33.8</v>
      </c>
      <c r="F238" s="86"/>
      <c r="G238" s="207">
        <v>27.0</v>
      </c>
      <c r="H238" s="207">
        <v>25.2</v>
      </c>
      <c r="I238" s="207">
        <v>0.8</v>
      </c>
      <c r="J238" s="207" t="s">
        <v>81</v>
      </c>
      <c r="K238" s="207">
        <v>28.0</v>
      </c>
      <c r="L238" s="207">
        <v>23.0</v>
      </c>
      <c r="M238" s="86"/>
      <c r="N238" s="207">
        <v>94.0</v>
      </c>
      <c r="O238" s="207"/>
      <c r="P238" s="87"/>
      <c r="Q238" s="133">
        <f>E240</f>
        <v>31</v>
      </c>
      <c r="R238" s="134" t="str">
        <f>F238</f>
        <v/>
      </c>
      <c r="S238" s="22">
        <f>(Q238+R238)/2</f>
        <v>15.5</v>
      </c>
      <c r="T238" s="134">
        <f>IF(H238="","",6.1078*(10^(((7.5*H238)/(237.3+H238)))))</f>
        <v>32.05419006</v>
      </c>
      <c r="U238" s="103">
        <f>IF(T238="","",T238-(0.8*(G238-H238)))</f>
        <v>30.61419006</v>
      </c>
      <c r="V238" s="134">
        <f>IF(G238="","",6.1078*(10^(((7.5*G238)/(237.3+G238)))))</f>
        <v>35.65000614</v>
      </c>
      <c r="W238" s="134">
        <f>IF(V238="","",(U238/V238)*100)</f>
        <v>85.87429112</v>
      </c>
      <c r="X238" s="135"/>
      <c r="Y238" s="91"/>
      <c r="Z238" s="208">
        <v>1.0</v>
      </c>
      <c r="AA238" s="208">
        <v>1.0</v>
      </c>
      <c r="AB238" s="208">
        <v>2.0</v>
      </c>
      <c r="AC238" s="209">
        <v>2.0</v>
      </c>
      <c r="AD238" s="232" t="s">
        <v>426</v>
      </c>
    </row>
    <row r="239" ht="15.75" customHeight="1">
      <c r="A239" s="203" t="s">
        <v>46</v>
      </c>
      <c r="B239" s="204">
        <v>45044.0</v>
      </c>
      <c r="C239" s="3">
        <v>0.625</v>
      </c>
      <c r="D239" s="74">
        <v>0.75</v>
      </c>
      <c r="E239" s="75"/>
      <c r="F239" s="76"/>
      <c r="G239" s="207"/>
      <c r="H239" s="76"/>
      <c r="I239" s="76"/>
      <c r="J239" s="76"/>
      <c r="K239" s="76"/>
      <c r="L239" s="76"/>
      <c r="M239" s="76"/>
      <c r="N239" s="76"/>
      <c r="O239" s="76"/>
      <c r="P239" s="77"/>
      <c r="Q239" s="78"/>
      <c r="R239" s="79"/>
      <c r="S239" s="79"/>
      <c r="T239" s="134"/>
      <c r="U239" s="103"/>
      <c r="V239" s="134"/>
      <c r="W239" s="134"/>
      <c r="X239" s="80"/>
      <c r="Y239" s="81"/>
      <c r="Z239" s="82"/>
      <c r="AA239" s="82"/>
      <c r="AB239" s="82"/>
      <c r="AC239" s="83"/>
      <c r="AD239" s="78"/>
    </row>
    <row r="240" ht="15.75" customHeight="1">
      <c r="A240" s="205" t="s">
        <v>25</v>
      </c>
      <c r="B240" s="210">
        <v>45045.0</v>
      </c>
      <c r="C240" s="10">
        <v>0.375</v>
      </c>
      <c r="D240" s="84">
        <v>0.5</v>
      </c>
      <c r="E240" s="206">
        <v>31.0</v>
      </c>
      <c r="F240" s="86"/>
      <c r="G240" s="207">
        <v>29.6</v>
      </c>
      <c r="H240" s="207">
        <v>26.8</v>
      </c>
      <c r="I240" s="207">
        <v>0.4</v>
      </c>
      <c r="J240" s="207" t="s">
        <v>81</v>
      </c>
      <c r="K240" s="207">
        <v>27.8</v>
      </c>
      <c r="L240" s="207">
        <v>0.0</v>
      </c>
      <c r="M240" s="86"/>
      <c r="N240" s="207">
        <v>99.54</v>
      </c>
      <c r="O240" s="207">
        <v>61.5</v>
      </c>
      <c r="P240" s="87"/>
      <c r="Q240" s="133">
        <f>E242</f>
        <v>33.6</v>
      </c>
      <c r="R240" s="134" t="str">
        <f>F240</f>
        <v/>
      </c>
      <c r="S240" s="22">
        <f>(Q240+R240)/2</f>
        <v>16.8</v>
      </c>
      <c r="T240" s="134">
        <f t="shared" ref="T240:T244" si="73">IF(H240="","",6.1078*(10^(((7.5*H240)/(237.3+H240)))))</f>
        <v>35.23385461</v>
      </c>
      <c r="U240" s="103">
        <f t="shared" ref="U240:U244" si="74">IF(T240="","",T240-(0.8*(G240-H240)))</f>
        <v>32.99385461</v>
      </c>
      <c r="V240" s="134">
        <f t="shared" ref="V240:V244" si="75">IF(G240="","",6.1078*(10^(((7.5*G240)/(237.3+G240)))))</f>
        <v>41.46264535</v>
      </c>
      <c r="W240" s="134">
        <f t="shared" ref="W240:W244" si="76">IF(V240="","",(U240/V240)*100)</f>
        <v>79.57489043</v>
      </c>
      <c r="X240" s="215">
        <v>5.22</v>
      </c>
      <c r="Y240" s="91"/>
      <c r="Z240" s="208">
        <v>1.0</v>
      </c>
      <c r="AA240" s="208">
        <v>1.0</v>
      </c>
      <c r="AB240" s="208">
        <v>3.0</v>
      </c>
      <c r="AC240" s="209">
        <v>2.0</v>
      </c>
      <c r="AD240" s="232" t="s">
        <v>337</v>
      </c>
    </row>
    <row r="241" ht="15.75" customHeight="1">
      <c r="A241" s="203" t="s">
        <v>25</v>
      </c>
      <c r="B241" s="204">
        <v>45045.0</v>
      </c>
      <c r="C241" s="3">
        <v>0.625</v>
      </c>
      <c r="D241" s="74">
        <v>0.75</v>
      </c>
      <c r="E241" s="234">
        <v>32.8</v>
      </c>
      <c r="F241" s="76"/>
      <c r="G241" s="235">
        <v>32.0</v>
      </c>
      <c r="H241" s="235">
        <v>27.4</v>
      </c>
      <c r="I241" s="235">
        <v>0.6</v>
      </c>
      <c r="J241" s="235" t="s">
        <v>74</v>
      </c>
      <c r="K241" s="235">
        <v>28.2</v>
      </c>
      <c r="L241" s="76"/>
      <c r="M241" s="76"/>
      <c r="N241" s="76"/>
      <c r="O241" s="76"/>
      <c r="P241" s="77"/>
      <c r="Q241" s="78"/>
      <c r="R241" s="79"/>
      <c r="S241" s="79"/>
      <c r="T241" s="134">
        <f t="shared" si="73"/>
        <v>36.49517019</v>
      </c>
      <c r="U241" s="103">
        <f t="shared" si="74"/>
        <v>32.81517019</v>
      </c>
      <c r="V241" s="134">
        <f t="shared" si="75"/>
        <v>47.54274065</v>
      </c>
      <c r="W241" s="134">
        <f t="shared" si="76"/>
        <v>69.02246218</v>
      </c>
      <c r="X241" s="80"/>
      <c r="Y241" s="81"/>
      <c r="Z241" s="236">
        <v>1.0</v>
      </c>
      <c r="AA241" s="236">
        <v>1.0</v>
      </c>
      <c r="AB241" s="236">
        <v>1.0</v>
      </c>
      <c r="AC241" s="238">
        <v>2.0</v>
      </c>
      <c r="AD241" s="239" t="s">
        <v>433</v>
      </c>
    </row>
    <row r="242" ht="15.75" customHeight="1">
      <c r="A242" s="205" t="s">
        <v>39</v>
      </c>
      <c r="B242" s="210">
        <v>45046.0</v>
      </c>
      <c r="C242" s="10">
        <v>0.375</v>
      </c>
      <c r="D242" s="84">
        <v>0.5</v>
      </c>
      <c r="E242" s="206">
        <v>33.6</v>
      </c>
      <c r="F242" s="86"/>
      <c r="G242" s="207">
        <v>27.2</v>
      </c>
      <c r="H242" s="207">
        <v>25.0</v>
      </c>
      <c r="I242" s="207">
        <v>3.1</v>
      </c>
      <c r="J242" s="207" t="s">
        <v>81</v>
      </c>
      <c r="K242" s="207">
        <v>26.8</v>
      </c>
      <c r="L242" s="207">
        <v>35.75</v>
      </c>
      <c r="M242" s="86"/>
      <c r="N242" s="207">
        <v>87.88</v>
      </c>
      <c r="O242" s="86"/>
      <c r="P242" s="87"/>
      <c r="Q242" s="133">
        <f>E244</f>
        <v>33</v>
      </c>
      <c r="R242" s="134" t="str">
        <f>F242</f>
        <v/>
      </c>
      <c r="S242" s="22">
        <f>(Q242+R242)/2</f>
        <v>16.5</v>
      </c>
      <c r="T242" s="134">
        <f t="shared" si="73"/>
        <v>31.67489286</v>
      </c>
      <c r="U242" s="103">
        <f t="shared" si="74"/>
        <v>29.91489286</v>
      </c>
      <c r="V242" s="134">
        <f t="shared" si="75"/>
        <v>36.07043238</v>
      </c>
      <c r="W242" s="134">
        <f t="shared" si="76"/>
        <v>82.93466667</v>
      </c>
      <c r="X242" s="135">
        <f>O240+L242-N242</f>
        <v>9.37</v>
      </c>
      <c r="Y242" s="91"/>
      <c r="Z242" s="208">
        <v>1.0</v>
      </c>
      <c r="AA242" s="208">
        <v>1.0</v>
      </c>
      <c r="AB242" s="208">
        <v>2.0</v>
      </c>
      <c r="AC242" s="209">
        <v>2.0</v>
      </c>
      <c r="AD242" s="232" t="s">
        <v>289</v>
      </c>
    </row>
    <row r="243" ht="15.75" customHeight="1">
      <c r="A243" s="203" t="s">
        <v>39</v>
      </c>
      <c r="B243" s="204">
        <v>45046.0</v>
      </c>
      <c r="C243" s="3">
        <v>0.625</v>
      </c>
      <c r="D243" s="74">
        <v>0.75</v>
      </c>
      <c r="E243" s="234">
        <v>33.0</v>
      </c>
      <c r="F243" s="76"/>
      <c r="G243" s="235">
        <v>32.6</v>
      </c>
      <c r="H243" s="235">
        <v>27.0</v>
      </c>
      <c r="I243" s="235">
        <v>0.1</v>
      </c>
      <c r="J243" s="235" t="s">
        <v>81</v>
      </c>
      <c r="K243" s="235">
        <v>27.8</v>
      </c>
      <c r="L243" s="76"/>
      <c r="M243" s="76"/>
      <c r="N243" s="76"/>
      <c r="O243" s="76"/>
      <c r="P243" s="77"/>
      <c r="Q243" s="78"/>
      <c r="R243" s="79"/>
      <c r="S243" s="79"/>
      <c r="T243" s="134">
        <f t="shared" si="73"/>
        <v>35.65000614</v>
      </c>
      <c r="U243" s="103">
        <f t="shared" si="74"/>
        <v>31.17000614</v>
      </c>
      <c r="V243" s="134">
        <f t="shared" si="75"/>
        <v>49.17856797</v>
      </c>
      <c r="W243" s="134">
        <f t="shared" si="76"/>
        <v>63.38128056</v>
      </c>
      <c r="X243" s="80"/>
      <c r="Y243" s="81"/>
      <c r="Z243" s="236">
        <v>1.0</v>
      </c>
      <c r="AA243" s="236">
        <v>1.0</v>
      </c>
      <c r="AB243" s="236">
        <v>1.0</v>
      </c>
      <c r="AC243" s="238">
        <v>2.0</v>
      </c>
      <c r="AD243" s="239" t="s">
        <v>449</v>
      </c>
    </row>
    <row r="244" ht="15.75" customHeight="1">
      <c r="A244" s="205" t="s">
        <v>42</v>
      </c>
      <c r="B244" s="210">
        <v>45047.0</v>
      </c>
      <c r="C244" s="10">
        <v>0.375</v>
      </c>
      <c r="D244" s="84">
        <v>0.5</v>
      </c>
      <c r="E244" s="206">
        <v>33.0</v>
      </c>
      <c r="F244" s="86"/>
      <c r="G244" s="207">
        <v>29.2</v>
      </c>
      <c r="H244" s="207">
        <v>26.4</v>
      </c>
      <c r="I244" s="207">
        <v>0.5</v>
      </c>
      <c r="J244" s="207" t="s">
        <v>81</v>
      </c>
      <c r="K244" s="207">
        <v>26.9</v>
      </c>
      <c r="L244" s="207">
        <v>3.25</v>
      </c>
      <c r="M244" s="86"/>
      <c r="N244" s="207">
        <v>83.68</v>
      </c>
      <c r="O244" s="86"/>
      <c r="P244" s="87"/>
      <c r="Q244" s="133">
        <f>E246</f>
        <v>32.6</v>
      </c>
      <c r="R244" s="134" t="str">
        <f>F244</f>
        <v/>
      </c>
      <c r="S244" s="22">
        <f>(Q244+R244)/2</f>
        <v>16.3</v>
      </c>
      <c r="T244" s="134">
        <f t="shared" si="73"/>
        <v>34.41422945</v>
      </c>
      <c r="U244" s="103">
        <f t="shared" si="74"/>
        <v>32.17422945</v>
      </c>
      <c r="V244" s="134">
        <f t="shared" si="75"/>
        <v>40.51803823</v>
      </c>
      <c r="W244" s="134">
        <f t="shared" si="76"/>
        <v>79.40717482</v>
      </c>
      <c r="X244" s="135">
        <f>N242+L244-N244</f>
        <v>7.45</v>
      </c>
      <c r="Y244" s="91"/>
      <c r="Z244" s="208">
        <v>1.0</v>
      </c>
      <c r="AA244" s="208">
        <v>1.0</v>
      </c>
      <c r="AB244" s="208">
        <v>1.0</v>
      </c>
      <c r="AC244" s="209">
        <v>2.0</v>
      </c>
      <c r="AD244" s="232" t="s">
        <v>337</v>
      </c>
    </row>
    <row r="245" ht="15.75" customHeight="1">
      <c r="A245" s="203" t="s">
        <v>42</v>
      </c>
      <c r="B245" s="204">
        <v>45047.0</v>
      </c>
      <c r="C245" s="3">
        <v>0.625</v>
      </c>
      <c r="D245" s="74">
        <v>0.75</v>
      </c>
      <c r="E245" s="75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7"/>
      <c r="Q245" s="78"/>
      <c r="R245" s="79"/>
      <c r="S245" s="79"/>
      <c r="T245" s="134"/>
      <c r="U245" s="103"/>
      <c r="V245" s="134"/>
      <c r="W245" s="134"/>
      <c r="X245" s="80"/>
      <c r="Y245" s="81"/>
      <c r="Z245" s="82"/>
      <c r="AA245" s="82"/>
      <c r="AB245" s="82"/>
      <c r="AC245" s="83"/>
      <c r="AD245" s="78"/>
    </row>
    <row r="246" ht="15.75" customHeight="1">
      <c r="A246" s="63" t="s">
        <v>43</v>
      </c>
      <c r="B246" s="210">
        <v>45048.0</v>
      </c>
      <c r="C246" s="10">
        <v>0.375</v>
      </c>
      <c r="D246" s="84">
        <v>0.5</v>
      </c>
      <c r="E246" s="206">
        <v>32.6</v>
      </c>
      <c r="F246" s="86"/>
      <c r="G246" s="207">
        <v>29.0</v>
      </c>
      <c r="H246" s="207">
        <v>26.6</v>
      </c>
      <c r="I246" s="207">
        <v>1.4</v>
      </c>
      <c r="J246" s="207" t="s">
        <v>81</v>
      </c>
      <c r="K246" s="207">
        <v>25.3</v>
      </c>
      <c r="L246" s="207">
        <v>2.0</v>
      </c>
      <c r="M246" s="86"/>
      <c r="N246" s="207">
        <v>81.14</v>
      </c>
      <c r="O246" s="86"/>
      <c r="P246" s="87"/>
      <c r="Q246" s="133">
        <f>E248</f>
        <v>33.6</v>
      </c>
      <c r="R246" s="134" t="str">
        <f>F246</f>
        <v/>
      </c>
      <c r="S246" s="22">
        <f>(Q246+R246)/2</f>
        <v>16.8</v>
      </c>
      <c r="T246" s="134">
        <f t="shared" ref="T246:T250" si="77">IF(H246="","",6.1078*(10^(((7.5*H246)/(237.3+H246)))))</f>
        <v>34.82194116</v>
      </c>
      <c r="U246" s="103">
        <f t="shared" ref="U246:U250" si="78">IF(T246="","",T246-(0.8*(G246-H246)))</f>
        <v>32.90194116</v>
      </c>
      <c r="V246" s="134">
        <f t="shared" ref="V246:V250" si="79">IF(G246="","",6.1078*(10^(((7.5*G246)/(237.3+G246)))))</f>
        <v>40.05279577</v>
      </c>
      <c r="W246" s="134">
        <f t="shared" ref="W246:W250" si="80">IF(V246="","",(U246/V246)*100)</f>
        <v>82.14642831</v>
      </c>
      <c r="X246" s="135">
        <f>N244+L246-N246</f>
        <v>4.54</v>
      </c>
      <c r="Y246" s="91"/>
      <c r="Z246" s="208">
        <v>1.0</v>
      </c>
      <c r="AA246" s="208">
        <v>1.0</v>
      </c>
      <c r="AB246" s="208">
        <v>1.0</v>
      </c>
      <c r="AC246" s="209">
        <v>2.0</v>
      </c>
      <c r="AD246" s="232" t="s">
        <v>289</v>
      </c>
    </row>
    <row r="247" ht="15.75" customHeight="1">
      <c r="A247" s="63" t="s">
        <v>43</v>
      </c>
      <c r="B247" s="204">
        <v>45048.0</v>
      </c>
      <c r="C247" s="3">
        <v>0.625</v>
      </c>
      <c r="D247" s="74">
        <v>0.75</v>
      </c>
      <c r="E247" s="234">
        <v>33.2</v>
      </c>
      <c r="F247" s="76"/>
      <c r="G247" s="235">
        <v>33.0</v>
      </c>
      <c r="H247" s="235">
        <v>27.2</v>
      </c>
      <c r="I247" s="235">
        <v>1.2</v>
      </c>
      <c r="J247" s="235" t="s">
        <v>74</v>
      </c>
      <c r="K247" s="235">
        <v>27.0</v>
      </c>
      <c r="L247" s="76"/>
      <c r="M247" s="76"/>
      <c r="N247" s="76"/>
      <c r="O247" s="76"/>
      <c r="P247" s="77"/>
      <c r="Q247" s="78"/>
      <c r="R247" s="79"/>
      <c r="S247" s="79"/>
      <c r="T247" s="134">
        <f t="shared" si="77"/>
        <v>36.07043238</v>
      </c>
      <c r="U247" s="103">
        <f t="shared" si="78"/>
        <v>31.43043238</v>
      </c>
      <c r="V247" s="134">
        <f t="shared" si="79"/>
        <v>50.29607399</v>
      </c>
      <c r="W247" s="134">
        <f t="shared" si="80"/>
        <v>62.49082659</v>
      </c>
      <c r="X247" s="80"/>
      <c r="Y247" s="81"/>
      <c r="Z247" s="236">
        <v>1.0</v>
      </c>
      <c r="AA247" s="236">
        <v>1.0</v>
      </c>
      <c r="AB247" s="236">
        <v>2.0</v>
      </c>
      <c r="AC247" s="238">
        <v>2.0</v>
      </c>
      <c r="AD247" s="78"/>
    </row>
    <row r="248" ht="15.75" customHeight="1">
      <c r="A248" s="196" t="s">
        <v>44</v>
      </c>
      <c r="B248" s="210">
        <v>45049.0</v>
      </c>
      <c r="C248" s="10">
        <v>0.375</v>
      </c>
      <c r="D248" s="84">
        <v>0.5</v>
      </c>
      <c r="E248" s="206">
        <v>33.6</v>
      </c>
      <c r="F248" s="86"/>
      <c r="G248" s="207">
        <v>30.2</v>
      </c>
      <c r="H248" s="207">
        <v>27.4</v>
      </c>
      <c r="I248" s="207">
        <v>0.5</v>
      </c>
      <c r="J248" s="207" t="s">
        <v>81</v>
      </c>
      <c r="K248" s="207">
        <v>28.5</v>
      </c>
      <c r="L248" s="207">
        <v>0.0</v>
      </c>
      <c r="M248" s="86"/>
      <c r="N248" s="207">
        <v>77.24</v>
      </c>
      <c r="O248" s="207">
        <v>74.4</v>
      </c>
      <c r="P248" s="87"/>
      <c r="Q248" s="133">
        <f>E250</f>
        <v>34.2</v>
      </c>
      <c r="R248" s="134" t="str">
        <f>F248</f>
        <v/>
      </c>
      <c r="S248" s="22">
        <f>(Q248+R248)/2</f>
        <v>17.1</v>
      </c>
      <c r="T248" s="134">
        <f t="shared" si="77"/>
        <v>36.49517019</v>
      </c>
      <c r="U248" s="103">
        <f t="shared" si="78"/>
        <v>34.25517019</v>
      </c>
      <c r="V248" s="134">
        <f t="shared" si="79"/>
        <v>42.91546075</v>
      </c>
      <c r="W248" s="134">
        <f t="shared" si="80"/>
        <v>79.82011514</v>
      </c>
      <c r="X248" s="135">
        <f>N246+L248-N248</f>
        <v>3.9</v>
      </c>
      <c r="Y248" s="91"/>
      <c r="Z248" s="208">
        <v>1.0</v>
      </c>
      <c r="AA248" s="208">
        <v>1.0</v>
      </c>
      <c r="AB248" s="208">
        <v>1.0</v>
      </c>
      <c r="AC248" s="209">
        <v>2.0</v>
      </c>
      <c r="AD248" s="232" t="s">
        <v>442</v>
      </c>
    </row>
    <row r="249" ht="15.75" customHeight="1">
      <c r="A249" s="203" t="s">
        <v>44</v>
      </c>
      <c r="B249" s="204">
        <v>45049.0</v>
      </c>
      <c r="C249" s="3">
        <v>0.625</v>
      </c>
      <c r="D249" s="74">
        <v>0.75</v>
      </c>
      <c r="E249" s="234">
        <v>34.2</v>
      </c>
      <c r="F249" s="76"/>
      <c r="G249" s="235">
        <v>33.8</v>
      </c>
      <c r="H249" s="235">
        <v>27.8</v>
      </c>
      <c r="I249" s="235">
        <v>1.0</v>
      </c>
      <c r="J249" s="235" t="s">
        <v>81</v>
      </c>
      <c r="K249" s="235">
        <v>28.8</v>
      </c>
      <c r="L249" s="76"/>
      <c r="M249" s="76"/>
      <c r="N249" s="76"/>
      <c r="O249" s="76"/>
      <c r="P249" s="77"/>
      <c r="Q249" s="78"/>
      <c r="R249" s="79"/>
      <c r="S249" s="79"/>
      <c r="T249" s="134">
        <f t="shared" si="77"/>
        <v>37.3577292</v>
      </c>
      <c r="U249" s="103">
        <f t="shared" si="78"/>
        <v>32.5577292</v>
      </c>
      <c r="V249" s="134">
        <f t="shared" si="79"/>
        <v>52.59738033</v>
      </c>
      <c r="W249" s="134">
        <f t="shared" si="80"/>
        <v>61.89990642</v>
      </c>
      <c r="X249" s="80"/>
      <c r="Y249" s="81"/>
      <c r="Z249" s="236">
        <v>1.0</v>
      </c>
      <c r="AA249" s="236">
        <v>1.0</v>
      </c>
      <c r="AB249" s="236">
        <v>1.0</v>
      </c>
      <c r="AC249" s="238">
        <v>2.0</v>
      </c>
      <c r="AD249" s="78"/>
    </row>
    <row r="250" ht="15.75" customHeight="1">
      <c r="A250" s="205" t="s">
        <v>45</v>
      </c>
      <c r="B250" s="210">
        <v>45050.0</v>
      </c>
      <c r="C250" s="10">
        <v>0.375</v>
      </c>
      <c r="D250" s="84">
        <v>0.5</v>
      </c>
      <c r="E250" s="206">
        <v>34.2</v>
      </c>
      <c r="F250" s="86"/>
      <c r="G250" s="207">
        <v>30.0</v>
      </c>
      <c r="H250" s="207">
        <v>27.4</v>
      </c>
      <c r="I250" s="207">
        <v>0.5</v>
      </c>
      <c r="J250" s="207" t="s">
        <v>81</v>
      </c>
      <c r="K250" s="207">
        <v>28.5</v>
      </c>
      <c r="L250" s="207">
        <v>10.25</v>
      </c>
      <c r="M250" s="86"/>
      <c r="N250" s="207">
        <v>77.8</v>
      </c>
      <c r="O250" s="86"/>
      <c r="P250" s="87"/>
      <c r="Q250" s="133">
        <f>E252</f>
        <v>34</v>
      </c>
      <c r="R250" s="134" t="str">
        <f>F250</f>
        <v/>
      </c>
      <c r="S250" s="22">
        <f>(Q250+R250)/2</f>
        <v>17</v>
      </c>
      <c r="T250" s="134">
        <f t="shared" si="77"/>
        <v>36.49517019</v>
      </c>
      <c r="U250" s="103">
        <f t="shared" si="78"/>
        <v>34.41517019</v>
      </c>
      <c r="V250" s="134">
        <f t="shared" si="79"/>
        <v>42.42634795</v>
      </c>
      <c r="W250" s="134">
        <f t="shared" si="80"/>
        <v>81.1174467</v>
      </c>
      <c r="X250" s="135">
        <f>N248+L250-N250</f>
        <v>9.69</v>
      </c>
      <c r="Y250" s="91"/>
      <c r="Z250" s="208">
        <v>1.0</v>
      </c>
      <c r="AA250" s="208">
        <v>1.0</v>
      </c>
      <c r="AB250" s="208">
        <v>1.0</v>
      </c>
      <c r="AC250" s="209">
        <v>2.0</v>
      </c>
      <c r="AD250" s="88"/>
    </row>
    <row r="251" ht="15.75" customHeight="1">
      <c r="A251" s="203" t="s">
        <v>45</v>
      </c>
      <c r="B251" s="204">
        <v>45050.0</v>
      </c>
      <c r="C251" s="3">
        <v>0.625</v>
      </c>
      <c r="D251" s="74">
        <v>0.75</v>
      </c>
      <c r="E251" s="75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7"/>
      <c r="Q251" s="78"/>
      <c r="R251" s="79"/>
      <c r="S251" s="79"/>
      <c r="T251" s="134"/>
      <c r="U251" s="103"/>
      <c r="V251" s="134"/>
      <c r="W251" s="134"/>
      <c r="X251" s="80"/>
      <c r="Y251" s="81"/>
      <c r="Z251" s="82"/>
      <c r="AA251" s="82"/>
      <c r="AB251" s="82"/>
      <c r="AC251" s="83"/>
      <c r="AD251" s="78"/>
    </row>
    <row r="252" ht="15.75" customHeight="1">
      <c r="A252" s="205" t="s">
        <v>46</v>
      </c>
      <c r="B252" s="210">
        <v>45051.0</v>
      </c>
      <c r="C252" s="10">
        <v>0.375</v>
      </c>
      <c r="D252" s="84">
        <v>0.5</v>
      </c>
      <c r="E252" s="206">
        <v>34.0</v>
      </c>
      <c r="F252" s="86"/>
      <c r="G252" s="207">
        <v>29.6</v>
      </c>
      <c r="H252" s="207">
        <v>27.0</v>
      </c>
      <c r="I252" s="207">
        <v>0.6</v>
      </c>
      <c r="J252" s="207" t="s">
        <v>81</v>
      </c>
      <c r="K252" s="207">
        <v>29.2</v>
      </c>
      <c r="L252" s="207">
        <v>15.25</v>
      </c>
      <c r="M252" s="86"/>
      <c r="N252" s="207">
        <v>83.54</v>
      </c>
      <c r="O252" s="86"/>
      <c r="P252" s="87"/>
      <c r="Q252" s="133">
        <f>E254</f>
        <v>34.2</v>
      </c>
      <c r="R252" s="134" t="str">
        <f>F252</f>
        <v/>
      </c>
      <c r="S252" s="22">
        <f>(Q252+R252)/2</f>
        <v>17.1</v>
      </c>
      <c r="T252" s="134">
        <f>IF(H252="","",6.1078*(10^(((7.5*H252)/(237.3+H252)))))</f>
        <v>35.65000614</v>
      </c>
      <c r="U252" s="103">
        <f>IF(T252="","",T252-(0.8*(G252-H252)))</f>
        <v>33.57000614</v>
      </c>
      <c r="V252" s="134">
        <f>IF(G252="","",6.1078*(10^(((7.5*G252)/(237.3+G252)))))</f>
        <v>41.46264535</v>
      </c>
      <c r="W252" s="134">
        <f>IF(V252="","",(U252/V252)*100)</f>
        <v>80.96445815</v>
      </c>
      <c r="X252" s="135">
        <f>N250+L252-N252</f>
        <v>9.51</v>
      </c>
      <c r="Y252" s="91"/>
      <c r="Z252" s="208">
        <v>1.0</v>
      </c>
      <c r="AA252" s="208">
        <v>1.0</v>
      </c>
      <c r="AB252" s="208">
        <v>2.0</v>
      </c>
      <c r="AC252" s="209">
        <v>2.0</v>
      </c>
      <c r="AD252" s="232" t="s">
        <v>426</v>
      </c>
    </row>
    <row r="253" ht="15.75" customHeight="1">
      <c r="A253" s="203" t="s">
        <v>46</v>
      </c>
      <c r="B253" s="204">
        <v>45051.0</v>
      </c>
      <c r="C253" s="3">
        <v>0.625</v>
      </c>
      <c r="D253" s="74">
        <v>0.75</v>
      </c>
      <c r="E253" s="75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7"/>
      <c r="Q253" s="78"/>
      <c r="R253" s="79"/>
      <c r="S253" s="79"/>
      <c r="T253" s="134"/>
      <c r="U253" s="103"/>
      <c r="V253" s="134"/>
      <c r="W253" s="134"/>
      <c r="X253" s="80"/>
      <c r="Y253" s="81"/>
      <c r="Z253" s="82"/>
      <c r="AA253" s="82"/>
      <c r="AB253" s="82"/>
      <c r="AC253" s="83"/>
      <c r="AD253" s="78"/>
    </row>
    <row r="254" ht="15.75" customHeight="1">
      <c r="A254" s="196" t="s">
        <v>25</v>
      </c>
      <c r="B254" s="210">
        <v>45052.0</v>
      </c>
      <c r="C254" s="10">
        <v>0.375</v>
      </c>
      <c r="D254" s="84">
        <v>0.5</v>
      </c>
      <c r="E254" s="206">
        <v>34.2</v>
      </c>
      <c r="F254" s="86"/>
      <c r="G254" s="207">
        <v>30.6</v>
      </c>
      <c r="H254" s="207">
        <v>27.6</v>
      </c>
      <c r="I254" s="207">
        <v>0.7</v>
      </c>
      <c r="J254" s="207" t="s">
        <v>81</v>
      </c>
      <c r="K254" s="207">
        <v>27.8</v>
      </c>
      <c r="L254" s="207">
        <v>9.75</v>
      </c>
      <c r="M254" s="86"/>
      <c r="N254" s="207">
        <v>87.22</v>
      </c>
      <c r="O254" s="86"/>
      <c r="P254" s="87"/>
      <c r="Q254" s="133">
        <f>E256</f>
        <v>33.6</v>
      </c>
      <c r="R254" s="134" t="str">
        <f>F254</f>
        <v/>
      </c>
      <c r="S254" s="22">
        <f>(Q254+R254)/2</f>
        <v>16.8</v>
      </c>
      <c r="T254" s="134">
        <f>IF(H254="","",6.1078*(10^(((7.5*H254)/(237.3+H254)))))</f>
        <v>36.92425667</v>
      </c>
      <c r="U254" s="103">
        <f>IF(T254="","",T254-(0.8*(G254-H254)))</f>
        <v>34.52425667</v>
      </c>
      <c r="V254" s="134">
        <f>IF(G254="","",6.1078*(10^(((7.5*G254)/(237.3+G254)))))</f>
        <v>43.90841311</v>
      </c>
      <c r="W254" s="134">
        <f>IF(V254="","",(U254/V254)*100)</f>
        <v>78.62788524</v>
      </c>
      <c r="X254" s="135">
        <f>N252+L254-N254</f>
        <v>6.07</v>
      </c>
      <c r="Y254" s="91"/>
      <c r="Z254" s="208">
        <v>1.0</v>
      </c>
      <c r="AA254" s="208">
        <v>1.0</v>
      </c>
      <c r="AB254" s="208">
        <v>3.0</v>
      </c>
      <c r="AC254" s="209">
        <v>2.0</v>
      </c>
      <c r="AD254" s="232" t="s">
        <v>289</v>
      </c>
    </row>
    <row r="255" ht="15.75" customHeight="1">
      <c r="A255" s="203" t="s">
        <v>25</v>
      </c>
      <c r="B255" s="204">
        <v>45052.0</v>
      </c>
      <c r="C255" s="3">
        <v>0.625</v>
      </c>
      <c r="D255" s="74">
        <v>0.75</v>
      </c>
      <c r="E255" s="75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7"/>
      <c r="Q255" s="78"/>
      <c r="R255" s="79"/>
      <c r="S255" s="79"/>
      <c r="T255" s="145"/>
      <c r="U255" s="103"/>
      <c r="V255" s="145"/>
      <c r="W255" s="145"/>
      <c r="X255" s="80"/>
      <c r="Y255" s="81"/>
      <c r="Z255" s="82"/>
      <c r="AA255" s="82"/>
      <c r="AB255" s="82"/>
      <c r="AC255" s="83"/>
      <c r="AD255" s="78"/>
    </row>
    <row r="256" ht="15.75" customHeight="1">
      <c r="A256" s="205" t="s">
        <v>39</v>
      </c>
      <c r="B256" s="293">
        <v>45053.0</v>
      </c>
      <c r="C256" s="10">
        <v>0.375</v>
      </c>
      <c r="D256" s="84">
        <v>0.5</v>
      </c>
      <c r="E256" s="206">
        <v>33.6</v>
      </c>
      <c r="F256" s="86"/>
      <c r="G256" s="207">
        <v>28.6</v>
      </c>
      <c r="H256" s="207">
        <v>26.4</v>
      </c>
      <c r="I256" s="207">
        <v>0.3</v>
      </c>
      <c r="J256" s="207" t="s">
        <v>79</v>
      </c>
      <c r="K256" s="207">
        <v>27.3</v>
      </c>
      <c r="L256" s="207">
        <v>18.0</v>
      </c>
      <c r="M256" s="86"/>
      <c r="N256" s="207">
        <v>100.0</v>
      </c>
      <c r="O256" s="207">
        <v>52.52</v>
      </c>
      <c r="P256" s="87"/>
      <c r="Q256" s="133">
        <f>E258</f>
        <v>32.2</v>
      </c>
      <c r="R256" s="134" t="str">
        <f>F256</f>
        <v/>
      </c>
      <c r="S256" s="22">
        <f>(Q256+R256)/2</f>
        <v>16.1</v>
      </c>
      <c r="T256" s="134">
        <f>IF(H256="","",6.1078*(10^(((7.5*H256)/(237.3+H256)))))</f>
        <v>34.41422945</v>
      </c>
      <c r="U256" s="103">
        <f>IF(T256="","",T256-(0.8*(G256-H256)))</f>
        <v>32.65422945</v>
      </c>
      <c r="V256" s="134">
        <f>IF(G256="","",6.1078*(10^(((7.5*G256)/(237.3+G256)))))</f>
        <v>39.13623594</v>
      </c>
      <c r="W256" s="134">
        <f>IF(V256="","",(U256/V256)*100)</f>
        <v>83.43732775</v>
      </c>
      <c r="X256" s="135">
        <f>N254+L256-N256</f>
        <v>5.22</v>
      </c>
      <c r="Y256" s="91"/>
      <c r="Z256" s="208">
        <v>1.0</v>
      </c>
      <c r="AA256" s="208">
        <v>1.0</v>
      </c>
      <c r="AB256" s="208">
        <v>2.0</v>
      </c>
      <c r="AC256" s="209">
        <v>2.0</v>
      </c>
      <c r="AD256" s="232" t="s">
        <v>289</v>
      </c>
    </row>
    <row r="257" ht="15.75" customHeight="1">
      <c r="A257" s="203" t="s">
        <v>39</v>
      </c>
      <c r="B257" s="204">
        <v>45053.0</v>
      </c>
      <c r="C257" s="3">
        <v>0.625</v>
      </c>
      <c r="D257" s="74">
        <v>0.75</v>
      </c>
      <c r="E257" s="75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7"/>
      <c r="Q257" s="78"/>
      <c r="R257" s="79"/>
      <c r="S257" s="79"/>
      <c r="T257" s="79"/>
      <c r="U257" s="103"/>
      <c r="V257" s="79"/>
      <c r="W257" s="79"/>
      <c r="X257" s="80"/>
      <c r="Y257" s="81"/>
      <c r="Z257" s="82"/>
      <c r="AA257" s="82"/>
      <c r="AB257" s="82"/>
      <c r="AC257" s="83"/>
      <c r="AD257" s="78"/>
    </row>
    <row r="258" ht="15.75" customHeight="1">
      <c r="A258" s="205" t="s">
        <v>42</v>
      </c>
      <c r="B258" s="293">
        <v>45054.0</v>
      </c>
      <c r="C258" s="10">
        <v>0.375</v>
      </c>
      <c r="D258" s="84">
        <v>0.5</v>
      </c>
      <c r="E258" s="206">
        <v>32.2</v>
      </c>
      <c r="F258" s="207"/>
      <c r="G258" s="207">
        <v>30.4</v>
      </c>
      <c r="H258" s="207">
        <v>27.2</v>
      </c>
      <c r="I258" s="207">
        <v>1.5</v>
      </c>
      <c r="J258" s="207" t="s">
        <v>81</v>
      </c>
      <c r="K258" s="207">
        <v>27.8</v>
      </c>
      <c r="L258" s="207">
        <v>22.5</v>
      </c>
      <c r="M258" s="86"/>
      <c r="N258" s="207">
        <v>72.5</v>
      </c>
      <c r="O258" s="86"/>
      <c r="P258" s="87"/>
      <c r="Q258" s="133">
        <f>E260</f>
        <v>34.4</v>
      </c>
      <c r="R258" s="134" t="str">
        <f>F258</f>
        <v/>
      </c>
      <c r="S258" s="22">
        <f>(Q258+R258)/2</f>
        <v>17.2</v>
      </c>
      <c r="T258" s="134">
        <f>IF(H258="","",6.1078*(10^(((7.5*H258)/(237.3+H258)))))</f>
        <v>36.07043238</v>
      </c>
      <c r="U258" s="103">
        <f>IF(T258="","",T258-(0.8*(G258-H258)))</f>
        <v>33.51043238</v>
      </c>
      <c r="V258" s="134">
        <f>IF(G258="","",6.1078*(10^(((7.5*G258)/(237.3+G258)))))</f>
        <v>43.4094688</v>
      </c>
      <c r="W258" s="134">
        <f>IF(V258="","",(U258/V258)*100)</f>
        <v>77.19613556</v>
      </c>
      <c r="X258" s="135">
        <f>O256+L258-N258</f>
        <v>2.52</v>
      </c>
      <c r="Y258" s="91"/>
      <c r="Z258" s="208">
        <v>1.0</v>
      </c>
      <c r="AA258" s="208">
        <v>1.0</v>
      </c>
      <c r="AB258" s="208">
        <v>3.0</v>
      </c>
      <c r="AC258" s="209">
        <v>3.0</v>
      </c>
      <c r="AD258" s="232" t="s">
        <v>289</v>
      </c>
    </row>
    <row r="259" ht="15.75" customHeight="1">
      <c r="A259" s="203" t="s">
        <v>42</v>
      </c>
      <c r="B259" s="204">
        <v>45054.0</v>
      </c>
      <c r="C259" s="3">
        <v>0.625</v>
      </c>
      <c r="D259" s="74">
        <v>0.75</v>
      </c>
      <c r="E259" s="75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7"/>
      <c r="Q259" s="78"/>
      <c r="R259" s="79"/>
      <c r="S259" s="79"/>
      <c r="T259" s="134"/>
      <c r="U259" s="103"/>
      <c r="V259" s="134"/>
      <c r="W259" s="134"/>
      <c r="X259" s="80"/>
      <c r="Y259" s="81"/>
      <c r="Z259" s="82"/>
      <c r="AA259" s="82"/>
      <c r="AB259" s="82"/>
      <c r="AC259" s="83"/>
      <c r="AD259" s="78"/>
    </row>
    <row r="260" ht="15.75" customHeight="1">
      <c r="A260" s="205" t="s">
        <v>43</v>
      </c>
      <c r="B260" s="293">
        <v>45055.0</v>
      </c>
      <c r="C260" s="10">
        <v>0.375</v>
      </c>
      <c r="D260" s="84">
        <v>0.5</v>
      </c>
      <c r="E260" s="206">
        <v>34.4</v>
      </c>
      <c r="F260" s="86"/>
      <c r="G260" s="207">
        <v>30.2</v>
      </c>
      <c r="H260" s="207">
        <v>27.0</v>
      </c>
      <c r="I260" s="207">
        <v>2.0</v>
      </c>
      <c r="J260" s="207" t="s">
        <v>81</v>
      </c>
      <c r="K260" s="207">
        <v>28.2</v>
      </c>
      <c r="L260" s="207">
        <v>13.5</v>
      </c>
      <c r="M260" s="86"/>
      <c r="N260" s="207">
        <v>81.52</v>
      </c>
      <c r="O260" s="86"/>
      <c r="P260" s="87"/>
      <c r="Q260" s="133">
        <f>E262</f>
        <v>35</v>
      </c>
      <c r="R260" s="134" t="str">
        <f>F260</f>
        <v/>
      </c>
      <c r="S260" s="22">
        <f>(Q260+R260)/2</f>
        <v>17.5</v>
      </c>
      <c r="T260" s="134">
        <f>IF(H260="","",6.1078*(10^(((7.5*H260)/(237.3+H260)))))</f>
        <v>35.65000614</v>
      </c>
      <c r="U260" s="103">
        <f>IF(T260="","",T260-(0.8*(G260-H260)))</f>
        <v>33.09000614</v>
      </c>
      <c r="V260" s="134">
        <f>IF(G260="","",6.1078*(10^(((7.5*G260)/(237.3+G260)))))</f>
        <v>42.91546075</v>
      </c>
      <c r="W260" s="134">
        <f>IF(V260="","",(U260/V260)*100)</f>
        <v>77.1050935</v>
      </c>
      <c r="X260" s="135">
        <f>N258+L260-N260</f>
        <v>4.48</v>
      </c>
      <c r="Y260" s="91"/>
      <c r="Z260" s="208">
        <v>1.0</v>
      </c>
      <c r="AA260" s="208">
        <v>1.0</v>
      </c>
      <c r="AB260" s="208">
        <v>3.0</v>
      </c>
      <c r="AC260" s="209">
        <v>2.0</v>
      </c>
      <c r="AD260" s="232" t="s">
        <v>289</v>
      </c>
    </row>
    <row r="261" ht="15.75" customHeight="1">
      <c r="A261" s="203" t="s">
        <v>43</v>
      </c>
      <c r="B261" s="204">
        <v>45055.0</v>
      </c>
      <c r="C261" s="3">
        <v>0.625</v>
      </c>
      <c r="D261" s="74">
        <v>0.75</v>
      </c>
      <c r="E261" s="75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7"/>
      <c r="Q261" s="78"/>
      <c r="R261" s="79"/>
      <c r="S261" s="79"/>
      <c r="T261" s="134"/>
      <c r="U261" s="103"/>
      <c r="V261" s="134"/>
      <c r="W261" s="134"/>
      <c r="X261" s="80"/>
      <c r="Y261" s="81"/>
      <c r="Z261" s="82"/>
      <c r="AA261" s="82"/>
      <c r="AB261" s="82"/>
      <c r="AC261" s="83"/>
      <c r="AD261" s="78"/>
    </row>
    <row r="262" ht="15.75" customHeight="1">
      <c r="A262" s="205" t="s">
        <v>44</v>
      </c>
      <c r="B262" s="293">
        <v>45056.0</v>
      </c>
      <c r="C262" s="10">
        <v>0.375</v>
      </c>
      <c r="D262" s="84">
        <v>0.5</v>
      </c>
      <c r="E262" s="206">
        <v>35.0</v>
      </c>
      <c r="F262" s="86"/>
      <c r="G262" s="207">
        <v>30.2</v>
      </c>
      <c r="H262" s="207">
        <v>27.6</v>
      </c>
      <c r="I262" s="207">
        <v>2.1</v>
      </c>
      <c r="J262" s="207" t="s">
        <v>81</v>
      </c>
      <c r="K262" s="207">
        <v>27.7</v>
      </c>
      <c r="L262" s="207">
        <v>28.0</v>
      </c>
      <c r="M262" s="86"/>
      <c r="N262" s="207">
        <v>100.0</v>
      </c>
      <c r="O262" s="207">
        <v>63.18</v>
      </c>
      <c r="P262" s="87"/>
      <c r="Q262" s="133">
        <f>E264</f>
        <v>33.2</v>
      </c>
      <c r="R262" s="134" t="str">
        <f>F262</f>
        <v/>
      </c>
      <c r="S262" s="22">
        <f>(Q262+R262)/2</f>
        <v>16.6</v>
      </c>
      <c r="T262" s="134">
        <f>IF(H262="","",6.1078*(10^(((7.5*H262)/(237.3+H262)))))</f>
        <v>36.92425667</v>
      </c>
      <c r="U262" s="103">
        <f>IF(T262="","",T262-(0.8*(G262-H262)))</f>
        <v>34.84425667</v>
      </c>
      <c r="V262" s="134">
        <f>IF(G262="","",6.1078*(10^(((7.5*G262)/(237.3+G262)))))</f>
        <v>42.91546075</v>
      </c>
      <c r="W262" s="134">
        <f>IF(V262="","",(U262/V262)*100)</f>
        <v>81.19278241</v>
      </c>
      <c r="X262" s="135">
        <f>N260+L262-N262</f>
        <v>9.52</v>
      </c>
      <c r="Y262" s="91"/>
      <c r="Z262" s="208">
        <v>1.0</v>
      </c>
      <c r="AA262" s="208">
        <v>1.0</v>
      </c>
      <c r="AB262" s="208">
        <v>2.0</v>
      </c>
      <c r="AC262" s="209">
        <v>3.0</v>
      </c>
      <c r="AD262" s="232" t="s">
        <v>289</v>
      </c>
    </row>
    <row r="263" ht="15.75" customHeight="1">
      <c r="A263" s="203" t="s">
        <v>44</v>
      </c>
      <c r="B263" s="204">
        <v>45056.0</v>
      </c>
      <c r="C263" s="3">
        <v>0.625</v>
      </c>
      <c r="D263" s="74">
        <v>0.75</v>
      </c>
      <c r="E263" s="75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7"/>
      <c r="Q263" s="78"/>
      <c r="R263" s="79"/>
      <c r="S263" s="79"/>
      <c r="T263" s="134"/>
      <c r="U263" s="103"/>
      <c r="V263" s="134"/>
      <c r="W263" s="134"/>
      <c r="X263" s="80"/>
      <c r="Y263" s="81"/>
      <c r="Z263" s="82"/>
      <c r="AA263" s="82"/>
      <c r="AB263" s="82"/>
      <c r="AC263" s="83"/>
      <c r="AD263" s="78"/>
    </row>
    <row r="264" ht="15.75" customHeight="1">
      <c r="A264" s="205" t="s">
        <v>45</v>
      </c>
      <c r="B264" s="293">
        <v>45057.0</v>
      </c>
      <c r="C264" s="10">
        <v>0.375</v>
      </c>
      <c r="D264" s="84">
        <v>0.5</v>
      </c>
      <c r="E264" s="206">
        <v>33.2</v>
      </c>
      <c r="F264" s="86"/>
      <c r="G264" s="207">
        <v>27.8</v>
      </c>
      <c r="H264" s="207">
        <v>26.4</v>
      </c>
      <c r="I264" s="207">
        <v>0.5</v>
      </c>
      <c r="J264" s="207" t="s">
        <v>81</v>
      </c>
      <c r="K264" s="207">
        <v>28.4</v>
      </c>
      <c r="L264" s="207">
        <v>31.25</v>
      </c>
      <c r="M264" s="86"/>
      <c r="N264" s="207">
        <v>86.7</v>
      </c>
      <c r="O264" s="86"/>
      <c r="P264" s="87"/>
      <c r="Q264" s="133">
        <f>E266</f>
        <v>33.2</v>
      </c>
      <c r="R264" s="134" t="str">
        <f>F264</f>
        <v/>
      </c>
      <c r="S264" s="22">
        <f>(Q264+R264)/2</f>
        <v>16.6</v>
      </c>
      <c r="T264" s="134">
        <f>IF(H264="","",6.1078*(10^(((7.5*H264)/(237.3+H264)))))</f>
        <v>34.41422945</v>
      </c>
      <c r="U264" s="103">
        <f>IF(T264="","",T264-(0.8*(G264-H264)))</f>
        <v>33.29422945</v>
      </c>
      <c r="V264" s="134">
        <f>IF(G264="","",6.1078*(10^(((7.5*G264)/(237.3+G264)))))</f>
        <v>37.3577292</v>
      </c>
      <c r="W264" s="134">
        <f>IF(V264="","",(U264/V264)*100)</f>
        <v>89.12273354</v>
      </c>
      <c r="X264" s="135">
        <f>O262+L264-N264</f>
        <v>7.73</v>
      </c>
      <c r="Y264" s="91"/>
      <c r="Z264" s="208">
        <v>1.0</v>
      </c>
      <c r="AA264" s="208">
        <v>1.0</v>
      </c>
      <c r="AB264" s="208">
        <v>3.0</v>
      </c>
      <c r="AC264" s="209">
        <v>2.0</v>
      </c>
      <c r="AD264" s="232" t="s">
        <v>316</v>
      </c>
    </row>
    <row r="265" ht="15.75" customHeight="1">
      <c r="A265" s="203" t="s">
        <v>45</v>
      </c>
      <c r="B265" s="204">
        <v>45057.0</v>
      </c>
      <c r="C265" s="3">
        <v>0.625</v>
      </c>
      <c r="D265" s="74">
        <v>0.75</v>
      </c>
      <c r="E265" s="75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7"/>
      <c r="Q265" s="78"/>
      <c r="R265" s="79"/>
      <c r="S265" s="79"/>
      <c r="T265" s="134"/>
      <c r="U265" s="103"/>
      <c r="V265" s="134"/>
      <c r="W265" s="134"/>
      <c r="X265" s="80"/>
      <c r="Y265" s="81"/>
      <c r="Z265" s="82"/>
      <c r="AA265" s="82"/>
      <c r="AB265" s="82"/>
      <c r="AC265" s="83"/>
      <c r="AD265" s="78"/>
    </row>
    <row r="266" ht="15.75" customHeight="1">
      <c r="A266" s="205" t="s">
        <v>46</v>
      </c>
      <c r="B266" s="293">
        <v>45058.0</v>
      </c>
      <c r="C266" s="10">
        <v>0.375</v>
      </c>
      <c r="D266" s="84">
        <v>0.5</v>
      </c>
      <c r="E266" s="206">
        <v>33.2</v>
      </c>
      <c r="F266" s="86"/>
      <c r="G266" s="207">
        <v>29.4</v>
      </c>
      <c r="H266" s="207">
        <v>27.2</v>
      </c>
      <c r="I266" s="207">
        <v>0.6</v>
      </c>
      <c r="J266" s="207" t="s">
        <v>78</v>
      </c>
      <c r="K266" s="207">
        <v>28.2</v>
      </c>
      <c r="L266" s="207">
        <v>15.0</v>
      </c>
      <c r="M266" s="86"/>
      <c r="N266" s="207">
        <v>93.76</v>
      </c>
      <c r="O266" s="86"/>
      <c r="P266" s="87"/>
      <c r="Q266" s="133">
        <f>E268</f>
        <v>33.2</v>
      </c>
      <c r="R266" s="134" t="str">
        <f>F266</f>
        <v/>
      </c>
      <c r="S266" s="22">
        <f>(Q266+R266)/2</f>
        <v>16.6</v>
      </c>
      <c r="T266" s="134">
        <f>IF(H266="","",6.1078*(10^(((7.5*H266)/(237.3+H266)))))</f>
        <v>36.07043238</v>
      </c>
      <c r="U266" s="103">
        <f>IF(T266="","",T266-(0.8*(G266-H266)))</f>
        <v>34.31043238</v>
      </c>
      <c r="V266" s="134">
        <f>IF(G266="","",6.1078*(10^(((7.5*G266)/(237.3+G266)))))</f>
        <v>40.98797486</v>
      </c>
      <c r="W266" s="134">
        <f>IF(V266="","",(U266/V266)*100)</f>
        <v>83.7085328</v>
      </c>
      <c r="X266" s="135">
        <f>N264+L266-N266</f>
        <v>7.94</v>
      </c>
      <c r="Y266" s="91"/>
      <c r="Z266" s="208">
        <v>1.0</v>
      </c>
      <c r="AA266" s="208">
        <v>1.0</v>
      </c>
      <c r="AB266" s="208">
        <v>2.0</v>
      </c>
      <c r="AC266" s="209">
        <v>2.0</v>
      </c>
      <c r="AD266" s="232" t="s">
        <v>433</v>
      </c>
    </row>
    <row r="267" ht="15.75" customHeight="1">
      <c r="A267" s="203" t="s">
        <v>46</v>
      </c>
      <c r="B267" s="204">
        <v>45058.0</v>
      </c>
      <c r="C267" s="3">
        <v>0.625</v>
      </c>
      <c r="D267" s="74">
        <v>0.75</v>
      </c>
      <c r="E267" s="75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7"/>
      <c r="Q267" s="78"/>
      <c r="R267" s="79"/>
      <c r="S267" s="79"/>
      <c r="T267" s="134"/>
      <c r="U267" s="103"/>
      <c r="V267" s="134"/>
      <c r="W267" s="134"/>
      <c r="X267" s="80"/>
      <c r="Y267" s="81"/>
      <c r="Z267" s="82"/>
      <c r="AA267" s="82"/>
      <c r="AB267" s="82"/>
      <c r="AC267" s="83"/>
      <c r="AD267" s="78"/>
    </row>
    <row r="268" ht="15.75" customHeight="1">
      <c r="A268" s="205" t="s">
        <v>25</v>
      </c>
      <c r="B268" s="293">
        <v>45059.0</v>
      </c>
      <c r="C268" s="10">
        <v>0.375</v>
      </c>
      <c r="D268" s="84">
        <v>0.5</v>
      </c>
      <c r="E268" s="206">
        <v>33.2</v>
      </c>
      <c r="F268" s="86"/>
      <c r="G268" s="207">
        <v>30.2</v>
      </c>
      <c r="H268" s="207">
        <v>28.8</v>
      </c>
      <c r="I268" s="207">
        <v>1.4</v>
      </c>
      <c r="J268" s="207" t="s">
        <v>81</v>
      </c>
      <c r="K268" s="207">
        <v>28.0</v>
      </c>
      <c r="L268" s="207">
        <v>0.25</v>
      </c>
      <c r="M268" s="86"/>
      <c r="N268" s="207">
        <v>91.38</v>
      </c>
      <c r="O268" s="207">
        <v>71.0</v>
      </c>
      <c r="P268" s="87"/>
      <c r="Q268" s="133">
        <f>E270</f>
        <v>34</v>
      </c>
      <c r="R268" s="134" t="str">
        <f>F268</f>
        <v/>
      </c>
      <c r="S268" s="22">
        <f>(Q268+R268)/2</f>
        <v>17</v>
      </c>
      <c r="T268" s="134">
        <f>IF(H268="","",6.1078*(10^(((7.5*H268)/(237.3+H268)))))</f>
        <v>39.59220806</v>
      </c>
      <c r="U268" s="103">
        <f>IF(T268="","",T268-(0.8*(G268-H268)))</f>
        <v>38.47220806</v>
      </c>
      <c r="V268" s="134">
        <f>IF(G268="","",6.1078*(10^(((7.5*G268)/(237.3+G268)))))</f>
        <v>42.91546075</v>
      </c>
      <c r="W268" s="134">
        <f>IF(V268="","",(U268/V268)*100)</f>
        <v>89.64649892</v>
      </c>
      <c r="X268" s="135">
        <f>N266+L268-N268</f>
        <v>2.63</v>
      </c>
      <c r="Y268" s="91"/>
      <c r="Z268" s="208">
        <v>1.0</v>
      </c>
      <c r="AA268" s="208">
        <v>1.0</v>
      </c>
      <c r="AB268" s="208">
        <v>2.0</v>
      </c>
      <c r="AC268" s="209">
        <v>2.0</v>
      </c>
      <c r="AD268" s="232" t="s">
        <v>426</v>
      </c>
    </row>
    <row r="269" ht="15.75" customHeight="1">
      <c r="A269" s="203" t="s">
        <v>25</v>
      </c>
      <c r="B269" s="204">
        <v>45059.0</v>
      </c>
      <c r="C269" s="3">
        <v>0.625</v>
      </c>
      <c r="D269" s="74">
        <v>0.75</v>
      </c>
      <c r="E269" s="75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7"/>
      <c r="Q269" s="78"/>
      <c r="R269" s="79"/>
      <c r="S269" s="79"/>
      <c r="T269" s="145"/>
      <c r="U269" s="103"/>
      <c r="V269" s="145"/>
      <c r="W269" s="145"/>
      <c r="X269" s="80"/>
      <c r="Y269" s="81"/>
      <c r="Z269" s="82"/>
      <c r="AA269" s="82"/>
      <c r="AB269" s="82"/>
      <c r="AC269" s="83"/>
      <c r="AD269" s="78"/>
    </row>
    <row r="270" ht="15.75" customHeight="1">
      <c r="A270" s="205" t="s">
        <v>39</v>
      </c>
      <c r="B270" s="293">
        <v>45060.0</v>
      </c>
      <c r="C270" s="10">
        <v>0.375</v>
      </c>
      <c r="D270" s="84">
        <v>0.5</v>
      </c>
      <c r="E270" s="206">
        <v>34.0</v>
      </c>
      <c r="F270" s="86"/>
      <c r="G270" s="207">
        <v>30.0</v>
      </c>
      <c r="H270" s="207">
        <v>28.0</v>
      </c>
      <c r="I270" s="207">
        <v>1.0</v>
      </c>
      <c r="J270" s="207" t="s">
        <v>81</v>
      </c>
      <c r="K270" s="207">
        <v>28.6</v>
      </c>
      <c r="L270" s="207">
        <v>28.5</v>
      </c>
      <c r="M270" s="86"/>
      <c r="N270" s="207">
        <v>93.74</v>
      </c>
      <c r="O270" s="207"/>
      <c r="P270" s="87"/>
      <c r="Q270" s="133">
        <f>E272</f>
        <v>35.2</v>
      </c>
      <c r="R270" s="134" t="str">
        <f>F270</f>
        <v/>
      </c>
      <c r="S270" s="22">
        <f>(Q270+R270)/2</f>
        <v>17.6</v>
      </c>
      <c r="T270" s="134">
        <f>IF(H270="","",6.1078*(10^(((7.5*H270)/(237.3+H270)))))</f>
        <v>37.79562539</v>
      </c>
      <c r="U270" s="103">
        <f>IF(T270="","",T270-(0.8*(G270-H270)))</f>
        <v>36.19562539</v>
      </c>
      <c r="V270" s="134">
        <f>IF(G270="","",6.1078*(10^(((7.5*G270)/(237.3+G270)))))</f>
        <v>42.42634795</v>
      </c>
      <c r="W270" s="134">
        <f>IF(V270="","",(U270/V270)*100)</f>
        <v>85.3140257</v>
      </c>
      <c r="X270" s="135">
        <f>O268+L270-N270</f>
        <v>5.76</v>
      </c>
      <c r="Y270" s="91"/>
      <c r="Z270" s="208">
        <v>1.0</v>
      </c>
      <c r="AA270" s="208">
        <v>1.0</v>
      </c>
      <c r="AB270" s="208">
        <v>3.0</v>
      </c>
      <c r="AC270" s="209">
        <v>2.0</v>
      </c>
      <c r="AD270" s="232" t="s">
        <v>436</v>
      </c>
    </row>
    <row r="271" ht="15.75" customHeight="1">
      <c r="A271" s="203" t="s">
        <v>39</v>
      </c>
      <c r="B271" s="204">
        <v>45060.0</v>
      </c>
      <c r="C271" s="3">
        <v>0.625</v>
      </c>
      <c r="D271" s="74">
        <v>0.75</v>
      </c>
      <c r="E271" s="75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7"/>
      <c r="Q271" s="78"/>
      <c r="R271" s="79"/>
      <c r="S271" s="79"/>
      <c r="T271" s="79"/>
      <c r="U271" s="103"/>
      <c r="V271" s="79"/>
      <c r="W271" s="79"/>
      <c r="X271" s="80"/>
      <c r="Y271" s="81"/>
      <c r="Z271" s="82"/>
      <c r="AA271" s="82"/>
      <c r="AB271" s="82"/>
      <c r="AC271" s="83"/>
      <c r="AD271" s="78"/>
    </row>
    <row r="272" ht="15.75" customHeight="1">
      <c r="A272" s="205" t="s">
        <v>42</v>
      </c>
      <c r="B272" s="293">
        <v>45061.0</v>
      </c>
      <c r="C272" s="10">
        <v>0.375</v>
      </c>
      <c r="D272" s="84">
        <v>0.5</v>
      </c>
      <c r="E272" s="206">
        <v>35.2</v>
      </c>
      <c r="F272" s="86"/>
      <c r="G272" s="207">
        <v>30.2</v>
      </c>
      <c r="H272" s="207">
        <v>29.6</v>
      </c>
      <c r="I272" s="207">
        <v>0.8</v>
      </c>
      <c r="J272" s="207" t="s">
        <v>81</v>
      </c>
      <c r="K272" s="207">
        <v>27.8</v>
      </c>
      <c r="L272" s="207">
        <v>6.25</v>
      </c>
      <c r="M272" s="86"/>
      <c r="N272" s="207">
        <v>93.5</v>
      </c>
      <c r="O272" s="86"/>
      <c r="P272" s="87"/>
      <c r="Q272" s="133">
        <f>E274</f>
        <v>35.2</v>
      </c>
      <c r="R272" s="134" t="str">
        <f>F272</f>
        <v/>
      </c>
      <c r="S272" s="22">
        <f>(Q272+R272)/2</f>
        <v>17.6</v>
      </c>
      <c r="T272" s="134">
        <f>IF(H272="","",6.1078*(10^(((7.5*H272)/(237.3+H272)))))</f>
        <v>41.46264535</v>
      </c>
      <c r="U272" s="103">
        <f>IF(T272="","",T272-(0.8*(G272-H272)))</f>
        <v>40.98264535</v>
      </c>
      <c r="V272" s="134">
        <f>IF(G272="","",6.1078*(10^(((7.5*G272)/(237.3+G272)))))</f>
        <v>42.91546075</v>
      </c>
      <c r="W272" s="134">
        <f>IF(V272="","",(U272/V272)*100)</f>
        <v>95.4962259</v>
      </c>
      <c r="X272" s="135">
        <f>N270+L272-N272</f>
        <v>6.49</v>
      </c>
      <c r="Y272" s="91"/>
      <c r="Z272" s="208">
        <v>1.0</v>
      </c>
      <c r="AA272" s="208">
        <v>1.0</v>
      </c>
      <c r="AB272" s="208">
        <v>2.0</v>
      </c>
      <c r="AC272" s="209">
        <v>2.0</v>
      </c>
      <c r="AD272" s="232" t="s">
        <v>436</v>
      </c>
    </row>
    <row r="273" ht="15.75" customHeight="1">
      <c r="A273" s="203" t="s">
        <v>42</v>
      </c>
      <c r="B273" s="204">
        <v>45061.0</v>
      </c>
      <c r="C273" s="3">
        <v>0.625</v>
      </c>
      <c r="D273" s="74">
        <v>0.75</v>
      </c>
      <c r="E273" s="75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7"/>
      <c r="Q273" s="78"/>
      <c r="R273" s="79"/>
      <c r="S273" s="79"/>
      <c r="T273" s="134"/>
      <c r="U273" s="103"/>
      <c r="V273" s="134"/>
      <c r="W273" s="134"/>
      <c r="X273" s="80"/>
      <c r="Y273" s="81"/>
      <c r="Z273" s="82"/>
      <c r="AA273" s="82"/>
      <c r="AB273" s="82"/>
      <c r="AC273" s="83"/>
      <c r="AD273" s="78"/>
    </row>
    <row r="274" ht="15.75" customHeight="1">
      <c r="A274" s="205" t="s">
        <v>43</v>
      </c>
      <c r="B274" s="293">
        <v>45062.0</v>
      </c>
      <c r="C274" s="10">
        <v>0.375</v>
      </c>
      <c r="D274" s="84">
        <v>0.5</v>
      </c>
      <c r="E274" s="206">
        <v>35.2</v>
      </c>
      <c r="F274" s="86"/>
      <c r="G274" s="207">
        <v>29.6</v>
      </c>
      <c r="H274" s="207">
        <v>28.0</v>
      </c>
      <c r="I274" s="207">
        <v>0.3</v>
      </c>
      <c r="J274" s="207" t="s">
        <v>81</v>
      </c>
      <c r="K274" s="207">
        <v>28.5</v>
      </c>
      <c r="L274" s="207">
        <v>9.5</v>
      </c>
      <c r="M274" s="86"/>
      <c r="N274" s="207">
        <v>96.9</v>
      </c>
      <c r="O274" s="86"/>
      <c r="P274" s="87"/>
      <c r="Q274" s="133">
        <f>E276</f>
        <v>35.2</v>
      </c>
      <c r="R274" s="134" t="str">
        <f>F274</f>
        <v/>
      </c>
      <c r="S274" s="22">
        <f>(Q274+R274)/2</f>
        <v>17.6</v>
      </c>
      <c r="T274" s="134">
        <f>IF(H274="","",6.1078*(10^(((7.5*H274)/(237.3+H274)))))</f>
        <v>37.79562539</v>
      </c>
      <c r="U274" s="103">
        <f>IF(T274="","",T274-(0.8*(G274-H274)))</f>
        <v>36.51562539</v>
      </c>
      <c r="V274" s="134">
        <f>IF(G274="","",6.1078*(10^(((7.5*G274)/(237.3+G274)))))</f>
        <v>41.46264535</v>
      </c>
      <c r="W274" s="134">
        <f>IF(V274="","",(U274/V274)*100)</f>
        <v>88.0687305</v>
      </c>
      <c r="X274" s="135">
        <f>N272+L274-N274</f>
        <v>6.1</v>
      </c>
      <c r="Y274" s="91"/>
      <c r="Z274" s="208">
        <v>1.0</v>
      </c>
      <c r="AA274" s="208">
        <v>1.0</v>
      </c>
      <c r="AB274" s="208">
        <v>1.0</v>
      </c>
      <c r="AC274" s="209">
        <v>2.0</v>
      </c>
      <c r="AD274" s="232" t="s">
        <v>316</v>
      </c>
    </row>
    <row r="275" ht="15.75" customHeight="1">
      <c r="A275" s="203" t="s">
        <v>43</v>
      </c>
      <c r="B275" s="204">
        <v>45062.0</v>
      </c>
      <c r="C275" s="3">
        <v>0.625</v>
      </c>
      <c r="D275" s="74">
        <v>0.75</v>
      </c>
      <c r="E275" s="75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7"/>
      <c r="Q275" s="78"/>
      <c r="R275" s="79"/>
      <c r="S275" s="79"/>
      <c r="T275" s="134"/>
      <c r="U275" s="103"/>
      <c r="V275" s="134"/>
      <c r="W275" s="134"/>
      <c r="X275" s="80"/>
      <c r="Y275" s="81"/>
      <c r="Z275" s="82"/>
      <c r="AA275" s="82"/>
      <c r="AB275" s="82"/>
      <c r="AC275" s="83"/>
      <c r="AD275" s="78"/>
    </row>
    <row r="276" ht="15.75" customHeight="1">
      <c r="A276" s="205" t="s">
        <v>44</v>
      </c>
      <c r="B276" s="293">
        <v>45063.0</v>
      </c>
      <c r="C276" s="10">
        <v>0.375</v>
      </c>
      <c r="D276" s="84">
        <v>0.5</v>
      </c>
      <c r="E276" s="206">
        <v>35.2</v>
      </c>
      <c r="F276" s="86"/>
      <c r="G276" s="207">
        <v>28.8</v>
      </c>
      <c r="H276" s="207">
        <v>27.2</v>
      </c>
      <c r="I276" s="207">
        <v>0.1</v>
      </c>
      <c r="J276" s="207" t="s">
        <v>81</v>
      </c>
      <c r="K276" s="207">
        <v>28.0</v>
      </c>
      <c r="L276" s="207">
        <v>3.75</v>
      </c>
      <c r="M276" s="86"/>
      <c r="N276" s="207">
        <v>97.44</v>
      </c>
      <c r="O276" s="86"/>
      <c r="P276" s="87"/>
      <c r="Q276" s="133">
        <f>E278</f>
        <v>32.8</v>
      </c>
      <c r="R276" s="134" t="str">
        <f>F276</f>
        <v/>
      </c>
      <c r="S276" s="22">
        <f>(Q276+R276)/2</f>
        <v>16.4</v>
      </c>
      <c r="T276" s="134">
        <f>IF(H276="","",6.1078*(10^(((7.5*H276)/(237.3+H276)))))</f>
        <v>36.07043238</v>
      </c>
      <c r="U276" s="103">
        <f>IF(T276="","",T276-(0.8*(G276-H276)))</f>
        <v>34.79043238</v>
      </c>
      <c r="V276" s="134">
        <f>IF(G276="","",6.1078*(10^(((7.5*G276)/(237.3+G276)))))</f>
        <v>39.59220806</v>
      </c>
      <c r="W276" s="134">
        <f>IF(V276="","",(U276/V276)*100)</f>
        <v>87.87191744</v>
      </c>
      <c r="X276" s="135">
        <f>N274+L276-N276</f>
        <v>3.21</v>
      </c>
      <c r="Y276" s="91"/>
      <c r="Z276" s="208">
        <v>1.0</v>
      </c>
      <c r="AA276" s="208">
        <v>1.0</v>
      </c>
      <c r="AB276" s="208">
        <v>1.0</v>
      </c>
      <c r="AC276" s="209">
        <v>2.0</v>
      </c>
      <c r="AD276" s="232" t="s">
        <v>433</v>
      </c>
    </row>
    <row r="277" ht="15.75" customHeight="1">
      <c r="A277" s="203" t="s">
        <v>44</v>
      </c>
      <c r="B277" s="204">
        <v>45063.0</v>
      </c>
      <c r="C277" s="3">
        <v>0.625</v>
      </c>
      <c r="D277" s="74">
        <v>0.75</v>
      </c>
      <c r="E277" s="75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7"/>
      <c r="Q277" s="78"/>
      <c r="R277" s="79"/>
      <c r="S277" s="79"/>
      <c r="T277" s="134"/>
      <c r="U277" s="103"/>
      <c r="V277" s="134"/>
      <c r="W277" s="134"/>
      <c r="X277" s="80"/>
      <c r="Y277" s="81"/>
      <c r="Z277" s="82"/>
      <c r="AA277" s="82"/>
      <c r="AB277" s="82"/>
      <c r="AC277" s="83"/>
      <c r="AD277" s="78"/>
    </row>
    <row r="278" ht="15.75" customHeight="1">
      <c r="A278" s="205" t="s">
        <v>45</v>
      </c>
      <c r="B278" s="293">
        <v>45064.0</v>
      </c>
      <c r="C278" s="10">
        <v>0.375</v>
      </c>
      <c r="D278" s="84">
        <v>0.5</v>
      </c>
      <c r="E278" s="206">
        <v>32.8</v>
      </c>
      <c r="F278" s="86"/>
      <c r="G278" s="207">
        <v>27.4</v>
      </c>
      <c r="H278" s="207">
        <v>26.4</v>
      </c>
      <c r="I278" s="207">
        <v>0.8</v>
      </c>
      <c r="J278" s="207" t="s">
        <v>81</v>
      </c>
      <c r="K278" s="207">
        <v>27.6</v>
      </c>
      <c r="L278" s="207">
        <v>12.5</v>
      </c>
      <c r="M278" s="86"/>
      <c r="N278" s="207">
        <v>100.0</v>
      </c>
      <c r="O278" s="207">
        <v>71.8</v>
      </c>
      <c r="P278" s="87"/>
      <c r="Q278" s="133">
        <f>E280</f>
        <v>33</v>
      </c>
      <c r="R278" s="134" t="str">
        <f>F278</f>
        <v/>
      </c>
      <c r="S278" s="22">
        <f>(Q278+R278)/2</f>
        <v>16.5</v>
      </c>
      <c r="T278" s="134">
        <f>IF(H278="","",6.1078*(10^(((7.5*H278)/(237.3+H278)))))</f>
        <v>34.41422945</v>
      </c>
      <c r="U278" s="103">
        <f>IF(T278="","",T278-(0.8*(G278-H278)))</f>
        <v>33.61422945</v>
      </c>
      <c r="V278" s="134">
        <f>IF(G278="","",6.1078*(10^(((7.5*G278)/(237.3+G278)))))</f>
        <v>36.49517019</v>
      </c>
      <c r="W278" s="134">
        <f>IF(V278="","",(U278/V278)*100)</f>
        <v>92.10596712</v>
      </c>
      <c r="X278" s="135">
        <f>N276+L278-N278</f>
        <v>9.94</v>
      </c>
      <c r="Y278" s="91"/>
      <c r="Z278" s="208">
        <v>1.0</v>
      </c>
      <c r="AA278" s="208">
        <v>1.0</v>
      </c>
      <c r="AB278" s="208">
        <v>2.0</v>
      </c>
      <c r="AC278" s="209">
        <v>2.0</v>
      </c>
      <c r="AD278" s="232" t="s">
        <v>433</v>
      </c>
    </row>
    <row r="279" ht="15.75" customHeight="1">
      <c r="A279" s="203" t="s">
        <v>45</v>
      </c>
      <c r="B279" s="204">
        <v>45064.0</v>
      </c>
      <c r="C279" s="3">
        <v>0.625</v>
      </c>
      <c r="D279" s="74">
        <v>0.75</v>
      </c>
      <c r="E279" s="75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7"/>
      <c r="Q279" s="78"/>
      <c r="R279" s="79"/>
      <c r="S279" s="79"/>
      <c r="T279" s="134"/>
      <c r="U279" s="103"/>
      <c r="V279" s="134"/>
      <c r="W279" s="134"/>
      <c r="X279" s="80"/>
      <c r="Y279" s="81"/>
      <c r="Z279" s="82"/>
      <c r="AA279" s="82"/>
      <c r="AB279" s="82"/>
      <c r="AC279" s="83"/>
      <c r="AD279" s="78"/>
    </row>
    <row r="280" ht="15.75" customHeight="1">
      <c r="A280" s="205" t="s">
        <v>46</v>
      </c>
      <c r="B280" s="293">
        <v>45065.0</v>
      </c>
      <c r="C280" s="10">
        <v>0.375</v>
      </c>
      <c r="D280" s="84">
        <v>0.5</v>
      </c>
      <c r="E280" s="206">
        <v>33.0</v>
      </c>
      <c r="F280" s="86"/>
      <c r="G280" s="207">
        <v>29.4</v>
      </c>
      <c r="H280" s="207">
        <v>28.2</v>
      </c>
      <c r="I280" s="207">
        <v>0.6</v>
      </c>
      <c r="J280" s="207" t="s">
        <v>81</v>
      </c>
      <c r="K280" s="207">
        <v>28.2</v>
      </c>
      <c r="L280" s="207">
        <v>6.25</v>
      </c>
      <c r="M280" s="86"/>
      <c r="N280" s="207">
        <v>72.52</v>
      </c>
      <c r="O280" s="86"/>
      <c r="P280" s="87"/>
      <c r="Q280" s="133">
        <f>E282</f>
        <v>34.4</v>
      </c>
      <c r="R280" s="134" t="str">
        <f>F280</f>
        <v/>
      </c>
      <c r="S280" s="22">
        <f>(Q280+R280)/2</f>
        <v>17.2</v>
      </c>
      <c r="T280" s="134">
        <f>IF(H280="","",6.1078*(10^(((7.5*H280)/(237.3+H280)))))</f>
        <v>38.23798312</v>
      </c>
      <c r="U280" s="103">
        <f>IF(T280="","",T280-(0.8*(G280-H280)))</f>
        <v>37.27798312</v>
      </c>
      <c r="V280" s="134">
        <f>IF(G280="","",6.1078*(10^(((7.5*G280)/(237.3+G280)))))</f>
        <v>40.98797486</v>
      </c>
      <c r="W280" s="134">
        <f>IF(V280="","",(U280/V280)*100)</f>
        <v>90.94858491</v>
      </c>
      <c r="X280" s="135">
        <f>O278+L280-N280</f>
        <v>5.53</v>
      </c>
      <c r="Y280" s="91"/>
      <c r="Z280" s="208">
        <v>1.0</v>
      </c>
      <c r="AA280" s="208">
        <v>1.0</v>
      </c>
      <c r="AB280" s="208">
        <v>3.0</v>
      </c>
      <c r="AC280" s="209">
        <v>1.0</v>
      </c>
      <c r="AD280" s="232" t="s">
        <v>433</v>
      </c>
    </row>
    <row r="281" ht="15.75" customHeight="1">
      <c r="A281" s="203" t="s">
        <v>46</v>
      </c>
      <c r="B281" s="204">
        <v>45065.0</v>
      </c>
      <c r="C281" s="3">
        <v>0.625</v>
      </c>
      <c r="D281" s="74">
        <v>0.75</v>
      </c>
      <c r="E281" s="75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7"/>
      <c r="Q281" s="78"/>
      <c r="R281" s="79"/>
      <c r="S281" s="79"/>
      <c r="T281" s="134"/>
      <c r="U281" s="103"/>
      <c r="V281" s="134"/>
      <c r="W281" s="134"/>
      <c r="X281" s="80"/>
      <c r="Y281" s="81"/>
      <c r="Z281" s="82"/>
      <c r="AA281" s="82"/>
      <c r="AB281" s="82"/>
      <c r="AC281" s="83"/>
      <c r="AD281" s="78"/>
    </row>
    <row r="282" ht="15.75" customHeight="1">
      <c r="A282" s="205" t="s">
        <v>25</v>
      </c>
      <c r="B282" s="293">
        <v>45066.0</v>
      </c>
      <c r="C282" s="10">
        <v>0.375</v>
      </c>
      <c r="D282" s="84">
        <v>0.5</v>
      </c>
      <c r="E282" s="206">
        <v>34.4</v>
      </c>
      <c r="F282" s="86"/>
      <c r="G282" s="207">
        <v>31.4</v>
      </c>
      <c r="H282" s="207">
        <v>29.8</v>
      </c>
      <c r="I282" s="207">
        <v>0.6</v>
      </c>
      <c r="J282" s="207" t="s">
        <v>81</v>
      </c>
      <c r="K282" s="207">
        <v>27.9</v>
      </c>
      <c r="L282" s="207">
        <v>0.0</v>
      </c>
      <c r="M282" s="86"/>
      <c r="N282" s="207">
        <v>65.22</v>
      </c>
      <c r="O282" s="86"/>
      <c r="P282" s="87"/>
      <c r="Q282" s="133">
        <f>E284</f>
        <v>34.8</v>
      </c>
      <c r="R282" s="134" t="str">
        <f>F282</f>
        <v/>
      </c>
      <c r="S282" s="22">
        <f>(Q282+R282)/2</f>
        <v>17.4</v>
      </c>
      <c r="T282" s="134">
        <f>IF(H282="","",6.1078*(10^(((7.5*H282)/(237.3+H282)))))</f>
        <v>41.94208964</v>
      </c>
      <c r="U282" s="103">
        <f>IF(T282="","",T282-(0.8*(G282-H282)))</f>
        <v>40.66208964</v>
      </c>
      <c r="V282" s="134">
        <f>IF(G282="","",6.1078*(10^(((7.5*G282)/(237.3+G282)))))</f>
        <v>45.95438267</v>
      </c>
      <c r="W282" s="134">
        <f>IF(V282="","",(U282/V282)*100)</f>
        <v>88.48359454</v>
      </c>
      <c r="X282" s="215">
        <v>7.73</v>
      </c>
      <c r="Y282" s="91"/>
      <c r="Z282" s="208">
        <v>1.0</v>
      </c>
      <c r="AA282" s="208">
        <v>1.0</v>
      </c>
      <c r="AB282" s="208">
        <v>1.0</v>
      </c>
      <c r="AC282" s="209">
        <v>2.0</v>
      </c>
      <c r="AD282" s="88"/>
    </row>
    <row r="283" ht="15.75" customHeight="1">
      <c r="A283" s="203" t="s">
        <v>25</v>
      </c>
      <c r="B283" s="204">
        <v>45066.0</v>
      </c>
      <c r="C283" s="3">
        <v>0.625</v>
      </c>
      <c r="D283" s="74">
        <v>0.75</v>
      </c>
      <c r="E283" s="75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7"/>
      <c r="Q283" s="78"/>
      <c r="R283" s="79"/>
      <c r="S283" s="79"/>
      <c r="T283" s="145"/>
      <c r="U283" s="103"/>
      <c r="V283" s="145"/>
      <c r="W283" s="145"/>
      <c r="X283" s="80"/>
      <c r="Y283" s="81"/>
      <c r="Z283" s="82"/>
      <c r="AA283" s="82"/>
      <c r="AB283" s="82"/>
      <c r="AC283" s="83"/>
      <c r="AD283" s="78"/>
    </row>
    <row r="284" ht="15.75" customHeight="1">
      <c r="A284" s="205" t="s">
        <v>39</v>
      </c>
      <c r="B284" s="293">
        <v>45067.0</v>
      </c>
      <c r="C284" s="10">
        <v>0.375</v>
      </c>
      <c r="D284" s="84">
        <v>0.5</v>
      </c>
      <c r="E284" s="206">
        <v>34.8</v>
      </c>
      <c r="F284" s="86"/>
      <c r="G284" s="207">
        <v>29.8</v>
      </c>
      <c r="H284" s="207">
        <v>27.6</v>
      </c>
      <c r="I284" s="207">
        <v>0.8</v>
      </c>
      <c r="J284" s="207" t="s">
        <v>81</v>
      </c>
      <c r="K284" s="207">
        <v>29.2</v>
      </c>
      <c r="L284" s="207">
        <v>2.0</v>
      </c>
      <c r="M284" s="86"/>
      <c r="N284" s="207">
        <v>64.84</v>
      </c>
      <c r="O284" s="207">
        <v>76.18</v>
      </c>
      <c r="P284" s="87"/>
      <c r="Q284" s="133">
        <f>E286</f>
        <v>35</v>
      </c>
      <c r="R284" s="134" t="str">
        <f>F284</f>
        <v/>
      </c>
      <c r="S284" s="22">
        <f>(Q284+R284)/2</f>
        <v>17.5</v>
      </c>
      <c r="T284" s="134">
        <f>IF(H284="","",6.1078*(10^(((7.5*H284)/(237.3+H284)))))</f>
        <v>36.92425667</v>
      </c>
      <c r="U284" s="103">
        <f>IF(T284="","",T284-(0.8*(G284-H284)))</f>
        <v>35.16425667</v>
      </c>
      <c r="V284" s="134">
        <f>IF(G284="","",6.1078*(10^(((7.5*G284)/(237.3+G284)))))</f>
        <v>41.94208964</v>
      </c>
      <c r="W284" s="134">
        <f>IF(V284="","",(U284/V284)*100)</f>
        <v>83.84002078</v>
      </c>
      <c r="X284" s="135">
        <f>N282+L284-N284</f>
        <v>2.38</v>
      </c>
      <c r="Y284" s="91"/>
      <c r="Z284" s="208">
        <v>1.0</v>
      </c>
      <c r="AA284" s="208">
        <v>1.0</v>
      </c>
      <c r="AB284" s="208">
        <v>2.0</v>
      </c>
      <c r="AC284" s="209">
        <v>3.0</v>
      </c>
      <c r="AD284" s="232" t="s">
        <v>426</v>
      </c>
    </row>
    <row r="285" ht="15.75" customHeight="1">
      <c r="A285" s="203" t="s">
        <v>39</v>
      </c>
      <c r="B285" s="204">
        <v>45067.0</v>
      </c>
      <c r="C285" s="3">
        <v>0.625</v>
      </c>
      <c r="D285" s="74">
        <v>0.75</v>
      </c>
      <c r="E285" s="75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7"/>
      <c r="Q285" s="78"/>
      <c r="R285" s="79"/>
      <c r="S285" s="79"/>
      <c r="T285" s="79"/>
      <c r="U285" s="103"/>
      <c r="V285" s="79"/>
      <c r="W285" s="79"/>
      <c r="X285" s="80"/>
      <c r="Y285" s="81"/>
      <c r="Z285" s="82"/>
      <c r="AA285" s="82"/>
      <c r="AB285" s="82"/>
      <c r="AC285" s="83"/>
      <c r="AD285" s="78"/>
    </row>
    <row r="286" ht="15.75" customHeight="1">
      <c r="A286" s="205" t="s">
        <v>42</v>
      </c>
      <c r="B286" s="293">
        <v>45068.0</v>
      </c>
      <c r="C286" s="10">
        <v>0.375</v>
      </c>
      <c r="D286" s="84">
        <v>0.5</v>
      </c>
      <c r="E286" s="206">
        <v>35.0</v>
      </c>
      <c r="F286" s="86"/>
      <c r="G286" s="207">
        <v>29.8</v>
      </c>
      <c r="H286" s="207">
        <v>27.4</v>
      </c>
      <c r="I286" s="207">
        <v>1.6</v>
      </c>
      <c r="J286" s="207" t="s">
        <v>81</v>
      </c>
      <c r="K286" s="207">
        <v>28.0</v>
      </c>
      <c r="L286" s="207">
        <v>9.75</v>
      </c>
      <c r="M286" s="86"/>
      <c r="N286" s="86"/>
      <c r="O286" s="207">
        <v>79.5</v>
      </c>
      <c r="P286" s="87"/>
      <c r="Q286" s="133">
        <f>E288</f>
        <v>34.2</v>
      </c>
      <c r="R286" s="134" t="str">
        <f>F286</f>
        <v/>
      </c>
      <c r="S286" s="22">
        <f>(Q286+R286)/2</f>
        <v>17.1</v>
      </c>
      <c r="T286" s="134">
        <f>IF(H286="","",6.1078*(10^(((7.5*H286)/(237.3+H286)))))</f>
        <v>36.49517019</v>
      </c>
      <c r="U286" s="103">
        <f>IF(T286="","",T286-(0.8*(G286-H286)))</f>
        <v>34.57517019</v>
      </c>
      <c r="V286" s="134">
        <f>IF(G286="","",6.1078*(10^(((7.5*G286)/(237.3+G286)))))</f>
        <v>41.94208964</v>
      </c>
      <c r="W286" s="134">
        <f>IF(V286="","",(U286/V286)*100)</f>
        <v>82.43549733</v>
      </c>
      <c r="X286" s="135">
        <f>O284+L286-O286</f>
        <v>6.43</v>
      </c>
      <c r="Y286" s="91"/>
      <c r="Z286" s="208">
        <v>1.0</v>
      </c>
      <c r="AA286" s="208">
        <v>1.0</v>
      </c>
      <c r="AB286" s="208">
        <v>2.0</v>
      </c>
      <c r="AC286" s="209">
        <v>2.0</v>
      </c>
      <c r="AD286" s="232" t="s">
        <v>436</v>
      </c>
    </row>
    <row r="287" ht="15.75" customHeight="1">
      <c r="A287" s="203" t="s">
        <v>42</v>
      </c>
      <c r="B287" s="204">
        <v>45068.0</v>
      </c>
      <c r="C287" s="3">
        <v>0.625</v>
      </c>
      <c r="D287" s="74">
        <v>0.75</v>
      </c>
      <c r="E287" s="75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7"/>
      <c r="Q287" s="78"/>
      <c r="R287" s="79"/>
      <c r="S287" s="79"/>
      <c r="T287" s="134"/>
      <c r="U287" s="103"/>
      <c r="V287" s="134"/>
      <c r="W287" s="134"/>
      <c r="X287" s="80"/>
      <c r="Y287" s="81"/>
      <c r="Z287" s="82"/>
      <c r="AA287" s="82"/>
      <c r="AB287" s="82"/>
      <c r="AC287" s="83"/>
      <c r="AD287" s="78"/>
    </row>
    <row r="288" ht="15.75" customHeight="1">
      <c r="A288" s="205" t="s">
        <v>43</v>
      </c>
      <c r="B288" s="293">
        <v>45069.0</v>
      </c>
      <c r="C288" s="10">
        <v>0.375</v>
      </c>
      <c r="D288" s="84">
        <v>0.5</v>
      </c>
      <c r="E288" s="206">
        <v>34.2</v>
      </c>
      <c r="F288" s="86"/>
      <c r="G288" s="207">
        <v>29.6</v>
      </c>
      <c r="H288" s="207">
        <v>26.8</v>
      </c>
      <c r="I288" s="207">
        <v>0.8</v>
      </c>
      <c r="J288" s="207" t="s">
        <v>81</v>
      </c>
      <c r="K288" s="207">
        <v>28.2</v>
      </c>
      <c r="L288" s="207">
        <v>5.75</v>
      </c>
      <c r="M288" s="86"/>
      <c r="N288" s="207">
        <v>83.92</v>
      </c>
      <c r="O288" s="86"/>
      <c r="P288" s="87"/>
      <c r="Q288" s="133">
        <f>E290</f>
        <v>34.6</v>
      </c>
      <c r="R288" s="134" t="str">
        <f>F288</f>
        <v/>
      </c>
      <c r="S288" s="22">
        <f>(Q288+R288)/2</f>
        <v>17.3</v>
      </c>
      <c r="T288" s="134">
        <f>IF(H288="","",6.1078*(10^(((7.5*H288)/(237.3+H288)))))</f>
        <v>35.23385461</v>
      </c>
      <c r="U288" s="103">
        <f>IF(T288="","",T288-(0.8*(G288-H288)))</f>
        <v>32.99385461</v>
      </c>
      <c r="V288" s="134">
        <f>IF(G288="","",6.1078*(10^(((7.5*G288)/(237.3+G288)))))</f>
        <v>41.46264535</v>
      </c>
      <c r="W288" s="134">
        <f>IF(V288="","",(U288/V288)*100)</f>
        <v>79.57489043</v>
      </c>
      <c r="X288" s="135">
        <f>O286+L288-N288</f>
        <v>1.33</v>
      </c>
      <c r="Y288" s="91"/>
      <c r="Z288" s="208">
        <v>1.0</v>
      </c>
      <c r="AA288" s="208">
        <v>1.0</v>
      </c>
      <c r="AB288" s="208">
        <v>2.0</v>
      </c>
      <c r="AC288" s="209">
        <v>2.0</v>
      </c>
      <c r="AD288" s="232" t="s">
        <v>433</v>
      </c>
    </row>
    <row r="289" ht="15.75" customHeight="1">
      <c r="A289" s="203" t="s">
        <v>43</v>
      </c>
      <c r="B289" s="204">
        <v>45069.0</v>
      </c>
      <c r="C289" s="3">
        <v>0.625</v>
      </c>
      <c r="D289" s="74">
        <v>0.75</v>
      </c>
      <c r="E289" s="75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7"/>
      <c r="Q289" s="78"/>
      <c r="R289" s="79"/>
      <c r="S289" s="79"/>
      <c r="T289" s="134"/>
      <c r="U289" s="103"/>
      <c r="V289" s="134"/>
      <c r="W289" s="134"/>
      <c r="X289" s="80"/>
      <c r="Y289" s="81"/>
      <c r="Z289" s="82"/>
      <c r="AA289" s="82"/>
      <c r="AB289" s="82"/>
      <c r="AC289" s="83"/>
      <c r="AD289" s="78"/>
    </row>
    <row r="290" ht="15.75" customHeight="1">
      <c r="A290" s="205" t="s">
        <v>44</v>
      </c>
      <c r="B290" s="293">
        <v>45070.0</v>
      </c>
      <c r="C290" s="10">
        <v>0.375</v>
      </c>
      <c r="D290" s="84">
        <v>0.5</v>
      </c>
      <c r="E290" s="206">
        <v>34.6</v>
      </c>
      <c r="F290" s="207"/>
      <c r="G290" s="207">
        <v>28.4</v>
      </c>
      <c r="H290" s="207">
        <v>26.6</v>
      </c>
      <c r="I290" s="207">
        <v>0.6</v>
      </c>
      <c r="J290" s="207" t="s">
        <v>81</v>
      </c>
      <c r="K290" s="207">
        <v>29.0</v>
      </c>
      <c r="L290" s="207">
        <v>6.25</v>
      </c>
      <c r="M290" s="86"/>
      <c r="N290" s="207">
        <v>81.84</v>
      </c>
      <c r="O290" s="86"/>
      <c r="P290" s="87"/>
      <c r="Q290" s="133">
        <f>E292</f>
        <v>34.6</v>
      </c>
      <c r="R290" s="134" t="str">
        <f>F290</f>
        <v/>
      </c>
      <c r="S290" s="22">
        <f>(Q290+R290)/2</f>
        <v>17.3</v>
      </c>
      <c r="T290" s="134">
        <f>IF(H290="","",6.1078*(10^(((7.5*H290)/(237.3+H290)))))</f>
        <v>34.82194116</v>
      </c>
      <c r="U290" s="103">
        <f>IF(T290="","",T290-(0.8*(G290-H290)))</f>
        <v>33.38194116</v>
      </c>
      <c r="V290" s="134">
        <f>IF(G290="","",6.1078*(10^(((7.5*G290)/(237.3+G290)))))</f>
        <v>38.68484051</v>
      </c>
      <c r="W290" s="134">
        <f>IF(V290="","",(U290/V290)*100)</f>
        <v>86.29204807</v>
      </c>
      <c r="X290" s="135">
        <f>N288+L290-N290</f>
        <v>8.33</v>
      </c>
      <c r="Y290" s="91"/>
      <c r="Z290" s="208">
        <v>1.0</v>
      </c>
      <c r="AA290" s="208">
        <v>1.0</v>
      </c>
      <c r="AB290" s="208">
        <v>2.0</v>
      </c>
      <c r="AC290" s="209">
        <v>2.0</v>
      </c>
      <c r="AD290" s="232" t="s">
        <v>436</v>
      </c>
    </row>
    <row r="291" ht="15.75" customHeight="1">
      <c r="A291" s="203" t="s">
        <v>44</v>
      </c>
      <c r="B291" s="204">
        <v>45070.0</v>
      </c>
      <c r="C291" s="3">
        <v>0.625</v>
      </c>
      <c r="D291" s="74">
        <v>0.75</v>
      </c>
      <c r="E291" s="75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7"/>
      <c r="Q291" s="78"/>
      <c r="R291" s="79"/>
      <c r="S291" s="79"/>
      <c r="T291" s="134"/>
      <c r="U291" s="103"/>
      <c r="V291" s="134"/>
      <c r="W291" s="134"/>
      <c r="X291" s="80"/>
      <c r="Y291" s="81"/>
      <c r="Z291" s="82"/>
      <c r="AA291" s="82"/>
      <c r="AB291" s="82"/>
      <c r="AC291" s="83"/>
      <c r="AD291" s="78"/>
    </row>
    <row r="292" ht="15.75" customHeight="1">
      <c r="A292" s="205" t="s">
        <v>45</v>
      </c>
      <c r="B292" s="293">
        <v>45071.0</v>
      </c>
      <c r="C292" s="10">
        <v>0.375</v>
      </c>
      <c r="D292" s="84">
        <v>0.5</v>
      </c>
      <c r="E292" s="206">
        <v>34.6</v>
      </c>
      <c r="F292" s="86"/>
      <c r="G292" s="207">
        <v>27.4</v>
      </c>
      <c r="H292" s="207">
        <v>25.8</v>
      </c>
      <c r="I292" s="207">
        <v>1.0</v>
      </c>
      <c r="J292" s="207" t="s">
        <v>81</v>
      </c>
      <c r="K292" s="207">
        <v>28.0</v>
      </c>
      <c r="L292" s="207">
        <v>23.0</v>
      </c>
      <c r="M292" s="86"/>
      <c r="N292" s="207">
        <v>96.02</v>
      </c>
      <c r="O292" s="207">
        <v>64.22</v>
      </c>
      <c r="P292" s="87"/>
      <c r="Q292" s="133">
        <f>E294</f>
        <v>34.2</v>
      </c>
      <c r="R292" s="134" t="str">
        <f>F292</f>
        <v/>
      </c>
      <c r="S292" s="22">
        <f>(Q292+R292)/2</f>
        <v>17.1</v>
      </c>
      <c r="T292" s="134">
        <f>IF(H292="","",6.1078*(10^(((7.5*H292)/(237.3+H292)))))</f>
        <v>33.21594473</v>
      </c>
      <c r="U292" s="103">
        <f>IF(T292="","",T292-(0.8*(G292-H292)))</f>
        <v>31.93594473</v>
      </c>
      <c r="V292" s="134">
        <f>IF(G292="","",6.1078*(10^(((7.5*G292)/(237.3+G292)))))</f>
        <v>36.49517019</v>
      </c>
      <c r="W292" s="134">
        <f>IF(V292="","",(U292/V292)*100)</f>
        <v>87.50731829</v>
      </c>
      <c r="X292" s="135">
        <f>N290+L292-N292</f>
        <v>8.82</v>
      </c>
      <c r="Y292" s="91"/>
      <c r="Z292" s="208">
        <v>1.0</v>
      </c>
      <c r="AA292" s="208">
        <v>1.0</v>
      </c>
      <c r="AB292" s="208">
        <v>2.0</v>
      </c>
      <c r="AC292" s="209">
        <v>2.0</v>
      </c>
      <c r="AD292" s="232" t="s">
        <v>436</v>
      </c>
    </row>
    <row r="293" ht="15.75" customHeight="1">
      <c r="A293" s="203" t="s">
        <v>45</v>
      </c>
      <c r="B293" s="204">
        <v>45071.0</v>
      </c>
      <c r="C293" s="3">
        <v>0.625</v>
      </c>
      <c r="D293" s="74">
        <v>0.75</v>
      </c>
      <c r="E293" s="75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7"/>
      <c r="Q293" s="78"/>
      <c r="R293" s="79"/>
      <c r="S293" s="79"/>
      <c r="T293" s="134"/>
      <c r="U293" s="103"/>
      <c r="V293" s="134"/>
      <c r="W293" s="134"/>
      <c r="X293" s="80"/>
      <c r="Y293" s="81"/>
      <c r="Z293" s="82"/>
      <c r="AA293" s="82"/>
      <c r="AB293" s="82"/>
      <c r="AC293" s="83"/>
      <c r="AD293" s="78"/>
    </row>
    <row r="294" ht="15.75" customHeight="1">
      <c r="A294" s="205" t="s">
        <v>46</v>
      </c>
      <c r="B294" s="293">
        <v>45072.0</v>
      </c>
      <c r="C294" s="10">
        <v>0.375</v>
      </c>
      <c r="D294" s="84">
        <v>0.5</v>
      </c>
      <c r="E294" s="206">
        <v>34.2</v>
      </c>
      <c r="F294" s="86"/>
      <c r="G294" s="207">
        <v>30.2</v>
      </c>
      <c r="H294" s="207">
        <v>28.4</v>
      </c>
      <c r="I294" s="207">
        <v>0.8</v>
      </c>
      <c r="J294" s="207" t="s">
        <v>81</v>
      </c>
      <c r="K294" s="207">
        <v>27.8</v>
      </c>
      <c r="L294" s="207">
        <v>0.25</v>
      </c>
      <c r="M294" s="86"/>
      <c r="N294" s="207">
        <v>63.1</v>
      </c>
      <c r="O294" s="86"/>
      <c r="P294" s="87"/>
      <c r="Q294" s="133">
        <f>E296</f>
        <v>32.8</v>
      </c>
      <c r="R294" s="134" t="str">
        <f>F294</f>
        <v/>
      </c>
      <c r="S294" s="22">
        <f>(Q294+R294)/2</f>
        <v>16.4</v>
      </c>
      <c r="T294" s="134">
        <f>IF(H294="","",6.1078*(10^(((7.5*H294)/(237.3+H294)))))</f>
        <v>38.68484051</v>
      </c>
      <c r="U294" s="103">
        <f>IF(T294="","",T294-(0.8*(G294-H294)))</f>
        <v>37.24484051</v>
      </c>
      <c r="V294" s="134">
        <f>IF(G294="","",6.1078*(10^(((7.5*G294)/(237.3+G294)))))</f>
        <v>42.91546075</v>
      </c>
      <c r="W294" s="134">
        <f>IF(V294="","",(U294/V294)*100)</f>
        <v>86.786533</v>
      </c>
      <c r="X294" s="135">
        <f>O292+L294-N294</f>
        <v>1.37</v>
      </c>
      <c r="Y294" s="91"/>
      <c r="Z294" s="208">
        <v>1.0</v>
      </c>
      <c r="AA294" s="208">
        <v>1.0</v>
      </c>
      <c r="AB294" s="208">
        <v>2.0</v>
      </c>
      <c r="AC294" s="209">
        <v>2.0</v>
      </c>
      <c r="AD294" s="232" t="s">
        <v>436</v>
      </c>
    </row>
    <row r="295" ht="15.75" customHeight="1">
      <c r="A295" s="203" t="s">
        <v>46</v>
      </c>
      <c r="B295" s="204">
        <v>45072.0</v>
      </c>
      <c r="C295" s="3">
        <v>0.625</v>
      </c>
      <c r="D295" s="74">
        <v>0.75</v>
      </c>
      <c r="E295" s="75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7"/>
      <c r="Q295" s="78"/>
      <c r="R295" s="79"/>
      <c r="S295" s="79"/>
      <c r="T295" s="134"/>
      <c r="U295" s="103"/>
      <c r="V295" s="134"/>
      <c r="W295" s="134"/>
      <c r="X295" s="80"/>
      <c r="Y295" s="81"/>
      <c r="Z295" s="82"/>
      <c r="AA295" s="82"/>
      <c r="AB295" s="82"/>
      <c r="AC295" s="83"/>
      <c r="AD295" s="78"/>
    </row>
    <row r="296" ht="15.75" customHeight="1">
      <c r="A296" s="205" t="s">
        <v>25</v>
      </c>
      <c r="B296" s="293">
        <v>45073.0</v>
      </c>
      <c r="C296" s="10">
        <v>0.375</v>
      </c>
      <c r="D296" s="84">
        <v>0.5</v>
      </c>
      <c r="E296" s="206">
        <v>32.8</v>
      </c>
      <c r="F296" s="86"/>
      <c r="G296" s="207">
        <v>29.2</v>
      </c>
      <c r="H296" s="207">
        <v>26.4</v>
      </c>
      <c r="I296" s="207">
        <v>1.4</v>
      </c>
      <c r="J296" s="207" t="s">
        <v>81</v>
      </c>
      <c r="K296" s="207">
        <v>28.2</v>
      </c>
      <c r="L296" s="207">
        <v>7.25</v>
      </c>
      <c r="M296" s="86"/>
      <c r="N296" s="207">
        <v>64.08</v>
      </c>
      <c r="O296" s="86"/>
      <c r="P296" s="87"/>
      <c r="Q296" s="133">
        <f>E298</f>
        <v>33.8</v>
      </c>
      <c r="R296" s="134" t="str">
        <f>F296</f>
        <v/>
      </c>
      <c r="S296" s="22">
        <f>(Q296+R296)/2</f>
        <v>16.9</v>
      </c>
      <c r="T296" s="134">
        <f>IF(H296="","",6.1078*(10^(((7.5*H296)/(237.3+H296)))))</f>
        <v>34.41422945</v>
      </c>
      <c r="U296" s="103">
        <f>IF(T296="","",T296-(0.8*(G296-H296)))</f>
        <v>32.17422945</v>
      </c>
      <c r="V296" s="134">
        <f>IF(G296="","",6.1078*(10^(((7.5*G296)/(237.3+G296)))))</f>
        <v>40.51803823</v>
      </c>
      <c r="W296" s="134">
        <f>IF(V296="","",(U296/V296)*100)</f>
        <v>79.40717482</v>
      </c>
      <c r="X296" s="135">
        <f>N294+L296-N296</f>
        <v>6.27</v>
      </c>
      <c r="Y296" s="91"/>
      <c r="Z296" s="92"/>
      <c r="AA296" s="92"/>
      <c r="AB296" s="92"/>
      <c r="AC296" s="93"/>
      <c r="AD296" s="88"/>
    </row>
    <row r="297" ht="15.75" customHeight="1">
      <c r="A297" s="203" t="s">
        <v>25</v>
      </c>
      <c r="B297" s="204">
        <v>45073.0</v>
      </c>
      <c r="C297" s="3">
        <v>0.625</v>
      </c>
      <c r="D297" s="74">
        <v>0.75</v>
      </c>
      <c r="E297" s="75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7"/>
      <c r="Q297" s="78"/>
      <c r="R297" s="79"/>
      <c r="S297" s="79"/>
      <c r="T297" s="145"/>
      <c r="U297" s="103"/>
      <c r="V297" s="145"/>
      <c r="W297" s="145"/>
      <c r="X297" s="153"/>
      <c r="Y297" s="81"/>
      <c r="Z297" s="82"/>
      <c r="AA297" s="82"/>
      <c r="AB297" s="82"/>
      <c r="AC297" s="83"/>
      <c r="AD297" s="78"/>
    </row>
    <row r="298" ht="15.75" customHeight="1">
      <c r="A298" s="205" t="s">
        <v>39</v>
      </c>
      <c r="B298" s="293">
        <v>45074.0</v>
      </c>
      <c r="C298" s="10">
        <v>0.375</v>
      </c>
      <c r="D298" s="84">
        <v>0.5</v>
      </c>
      <c r="E298" s="206">
        <v>33.8</v>
      </c>
      <c r="F298" s="207"/>
      <c r="G298" s="207">
        <v>30.0</v>
      </c>
      <c r="H298" s="207">
        <v>27.4</v>
      </c>
      <c r="I298" s="207">
        <v>2.3</v>
      </c>
      <c r="J298" s="207" t="s">
        <v>81</v>
      </c>
      <c r="K298" s="207">
        <v>27.2</v>
      </c>
      <c r="L298" s="207">
        <v>12.75</v>
      </c>
      <c r="M298" s="86"/>
      <c r="N298" s="207">
        <v>73.66</v>
      </c>
      <c r="O298" s="86"/>
      <c r="P298" s="87"/>
      <c r="Q298" s="133">
        <f>E300</f>
        <v>33.8</v>
      </c>
      <c r="R298" s="134" t="str">
        <f>F298</f>
        <v/>
      </c>
      <c r="S298" s="22">
        <f>(Q298+R298)/2</f>
        <v>16.9</v>
      </c>
      <c r="T298" s="134">
        <f>IF(H298="","",6.1078*(10^(((7.5*H298)/(237.3+H298)))))</f>
        <v>36.49517019</v>
      </c>
      <c r="U298" s="103">
        <f>IF(T298="","",T298-(0.8*(G298-H298)))</f>
        <v>34.41517019</v>
      </c>
      <c r="V298" s="134">
        <f>IF(G298="","",6.1078*(10^(((7.5*G298)/(237.3+G298)))))</f>
        <v>42.42634795</v>
      </c>
      <c r="W298" s="134">
        <f>IF(V298="","",(U298/V298)*100)</f>
        <v>81.1174467</v>
      </c>
      <c r="X298" s="135">
        <f>N296+L298-N298</f>
        <v>3.17</v>
      </c>
      <c r="Y298" s="91"/>
      <c r="Z298" s="208">
        <v>1.0</v>
      </c>
      <c r="AA298" s="208">
        <v>1.0</v>
      </c>
      <c r="AB298" s="208">
        <v>3.0</v>
      </c>
      <c r="AC298" s="209">
        <v>2.0</v>
      </c>
      <c r="AD298" s="232" t="s">
        <v>289</v>
      </c>
    </row>
    <row r="299" ht="15.75" customHeight="1">
      <c r="A299" s="203" t="s">
        <v>39</v>
      </c>
      <c r="B299" s="204">
        <v>45074.0</v>
      </c>
      <c r="C299" s="3">
        <v>0.625</v>
      </c>
      <c r="D299" s="74">
        <v>0.75</v>
      </c>
      <c r="E299" s="75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7"/>
      <c r="Q299" s="78"/>
      <c r="R299" s="79"/>
      <c r="S299" s="79"/>
      <c r="T299" s="79"/>
      <c r="U299" s="103"/>
      <c r="V299" s="79"/>
      <c r="W299" s="79"/>
      <c r="X299" s="80"/>
      <c r="Y299" s="81"/>
      <c r="Z299" s="82"/>
      <c r="AA299" s="82"/>
      <c r="AB299" s="82"/>
      <c r="AC299" s="83"/>
      <c r="AD299" s="78"/>
    </row>
    <row r="300" ht="15.75" customHeight="1">
      <c r="A300" s="205" t="s">
        <v>42</v>
      </c>
      <c r="B300" s="293">
        <v>45075.0</v>
      </c>
      <c r="C300" s="10">
        <v>0.375</v>
      </c>
      <c r="D300" s="84">
        <v>0.5</v>
      </c>
      <c r="E300" s="206">
        <v>33.8</v>
      </c>
      <c r="F300" s="86"/>
      <c r="G300" s="207">
        <v>30.0</v>
      </c>
      <c r="H300" s="207">
        <v>27.2</v>
      </c>
      <c r="I300" s="207">
        <v>2.1</v>
      </c>
      <c r="J300" s="207" t="s">
        <v>81</v>
      </c>
      <c r="K300" s="207">
        <v>28.6</v>
      </c>
      <c r="L300" s="207">
        <v>1.75</v>
      </c>
      <c r="M300" s="86"/>
      <c r="N300" s="207">
        <v>71.64</v>
      </c>
      <c r="O300" s="86"/>
      <c r="P300" s="87"/>
      <c r="Q300" s="133">
        <f>E302</f>
        <v>35.6</v>
      </c>
      <c r="R300" s="134" t="str">
        <f>F300</f>
        <v/>
      </c>
      <c r="S300" s="22">
        <f>(Q300+R300)/2</f>
        <v>17.8</v>
      </c>
      <c r="T300" s="134">
        <f>IF(H300="","",6.1078*(10^(((7.5*H300)/(237.3+H300)))))</f>
        <v>36.07043238</v>
      </c>
      <c r="U300" s="103">
        <f>IF(T300="","",T300-(0.8*(G300-H300)))</f>
        <v>33.83043238</v>
      </c>
      <c r="V300" s="134">
        <f>IF(G300="","",6.1078*(10^(((7.5*G300)/(237.3+G300)))))</f>
        <v>42.42634795</v>
      </c>
      <c r="W300" s="134">
        <f>IF(V300="","",(U300/V300)*100)</f>
        <v>79.73920457</v>
      </c>
      <c r="X300" s="135">
        <f>N298+L300-N300</f>
        <v>3.77</v>
      </c>
      <c r="Y300" s="91"/>
      <c r="Z300" s="208">
        <v>1.0</v>
      </c>
      <c r="AA300" s="208">
        <v>1.0</v>
      </c>
      <c r="AB300" s="208">
        <v>3.0</v>
      </c>
      <c r="AC300" s="209">
        <v>2.0</v>
      </c>
      <c r="AD300" s="232" t="s">
        <v>289</v>
      </c>
    </row>
    <row r="301" ht="15.75" customHeight="1">
      <c r="A301" s="203" t="s">
        <v>42</v>
      </c>
      <c r="B301" s="204">
        <v>45075.0</v>
      </c>
      <c r="C301" s="3">
        <v>0.625</v>
      </c>
      <c r="D301" s="74">
        <v>0.75</v>
      </c>
      <c r="E301" s="75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7"/>
      <c r="Q301" s="78"/>
      <c r="R301" s="79"/>
      <c r="S301" s="79"/>
      <c r="T301" s="134"/>
      <c r="U301" s="103"/>
      <c r="V301" s="134"/>
      <c r="W301" s="134"/>
      <c r="X301" s="80"/>
      <c r="Y301" s="81"/>
      <c r="Z301" s="82"/>
      <c r="AA301" s="82"/>
      <c r="AB301" s="82"/>
      <c r="AC301" s="83"/>
      <c r="AD301" s="78"/>
    </row>
    <row r="302" ht="15.75" customHeight="1">
      <c r="A302" s="205" t="s">
        <v>43</v>
      </c>
      <c r="B302" s="293">
        <v>45076.0</v>
      </c>
      <c r="C302" s="10">
        <v>0.375</v>
      </c>
      <c r="D302" s="84">
        <v>0.5</v>
      </c>
      <c r="E302" s="206">
        <v>35.6</v>
      </c>
      <c r="F302" s="86"/>
      <c r="G302" s="207">
        <v>29.2</v>
      </c>
      <c r="H302" s="207">
        <v>27.4</v>
      </c>
      <c r="I302" s="207">
        <v>0.8</v>
      </c>
      <c r="J302" s="207" t="s">
        <v>81</v>
      </c>
      <c r="K302" s="207">
        <v>28.8</v>
      </c>
      <c r="L302" s="207">
        <v>10.25</v>
      </c>
      <c r="M302" s="86"/>
      <c r="N302" s="207">
        <v>75.7</v>
      </c>
      <c r="O302" s="86"/>
      <c r="P302" s="87"/>
      <c r="Q302" s="133">
        <f>E304</f>
        <v>35.8</v>
      </c>
      <c r="R302" s="134" t="str">
        <f>F302</f>
        <v/>
      </c>
      <c r="S302" s="22">
        <f>(Q302+R302)/2</f>
        <v>17.9</v>
      </c>
      <c r="T302" s="134">
        <f>IF(H302="","",6.1078*(10^(((7.5*H302)/(237.3+H302)))))</f>
        <v>36.49517019</v>
      </c>
      <c r="U302" s="103">
        <f>IF(T302="","",T302-(0.8*(G302-H302)))</f>
        <v>35.05517019</v>
      </c>
      <c r="V302" s="134">
        <f>IF(G302="","",6.1078*(10^(((7.5*G302)/(237.3+G302)))))</f>
        <v>40.51803823</v>
      </c>
      <c r="W302" s="134">
        <f>IF(V302="","",(U302/V302)*100)</f>
        <v>86.5174419</v>
      </c>
      <c r="X302" s="135">
        <f>N300+L302-N302</f>
        <v>6.19</v>
      </c>
      <c r="Y302" s="91"/>
      <c r="Z302" s="208">
        <v>1.0</v>
      </c>
      <c r="AA302" s="208">
        <v>1.0</v>
      </c>
      <c r="AB302" s="208">
        <v>3.0</v>
      </c>
      <c r="AC302" s="209">
        <v>2.0</v>
      </c>
      <c r="AD302" s="232" t="s">
        <v>316</v>
      </c>
    </row>
    <row r="303" ht="15.75" customHeight="1">
      <c r="A303" s="203" t="s">
        <v>43</v>
      </c>
      <c r="B303" s="204">
        <v>45076.0</v>
      </c>
      <c r="C303" s="3">
        <v>0.625</v>
      </c>
      <c r="D303" s="74">
        <v>0.75</v>
      </c>
      <c r="E303" s="75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7"/>
      <c r="Q303" s="78"/>
      <c r="R303" s="79"/>
      <c r="S303" s="79"/>
      <c r="T303" s="134"/>
      <c r="U303" s="103"/>
      <c r="V303" s="134"/>
      <c r="W303" s="134"/>
      <c r="X303" s="80"/>
      <c r="Y303" s="81"/>
      <c r="AA303" s="82"/>
      <c r="AB303" s="82"/>
      <c r="AC303" s="83"/>
      <c r="AD303" s="78"/>
    </row>
    <row r="304" ht="15.75" customHeight="1">
      <c r="A304" s="205" t="s">
        <v>44</v>
      </c>
      <c r="B304" s="293">
        <v>45077.0</v>
      </c>
      <c r="C304" s="10">
        <v>0.375</v>
      </c>
      <c r="D304" s="84">
        <v>0.5</v>
      </c>
      <c r="E304" s="206">
        <v>35.8</v>
      </c>
      <c r="F304" s="86"/>
      <c r="G304" s="207">
        <v>28.8</v>
      </c>
      <c r="H304" s="207">
        <v>27.0</v>
      </c>
      <c r="I304" s="207">
        <v>0.6</v>
      </c>
      <c r="J304" s="207" t="s">
        <v>81</v>
      </c>
      <c r="K304" s="207">
        <v>27.8</v>
      </c>
      <c r="L304" s="207">
        <v>36.25</v>
      </c>
      <c r="M304" s="86"/>
      <c r="N304" s="207">
        <v>100.0</v>
      </c>
      <c r="O304" s="207">
        <v>80.5</v>
      </c>
      <c r="P304" s="87"/>
      <c r="Q304" s="133">
        <f>E306</f>
        <v>33.4</v>
      </c>
      <c r="R304" s="134" t="str">
        <f>F304</f>
        <v/>
      </c>
      <c r="S304" s="22">
        <f>(Q304+R304)/2</f>
        <v>16.7</v>
      </c>
      <c r="T304" s="134">
        <f>IF(H304="","",6.1078*(10^(((7.5*H304)/(237.3+H304)))))</f>
        <v>35.65000614</v>
      </c>
      <c r="U304" s="103">
        <f>IF(T304="","",T304-(0.8*(G304-H304)))</f>
        <v>34.21000614</v>
      </c>
      <c r="V304" s="134">
        <f>IF(G304="","",6.1078*(10^(((7.5*G304)/(237.3+G304)))))</f>
        <v>39.59220806</v>
      </c>
      <c r="W304" s="134">
        <f>IF(V304="","",(U304/V304)*100)</f>
        <v>86.40590615</v>
      </c>
      <c r="X304" s="135"/>
      <c r="Y304" s="91"/>
      <c r="Z304" s="295">
        <v>1.0</v>
      </c>
      <c r="AA304" s="208">
        <v>1.0</v>
      </c>
      <c r="AB304" s="208">
        <v>1.0</v>
      </c>
      <c r="AC304" s="209">
        <v>1.0</v>
      </c>
      <c r="AD304" s="232" t="s">
        <v>433</v>
      </c>
    </row>
    <row r="305" ht="15.75" customHeight="1">
      <c r="A305" s="203" t="s">
        <v>44</v>
      </c>
      <c r="B305" s="204">
        <v>45077.0</v>
      </c>
      <c r="C305" s="3">
        <v>0.625</v>
      </c>
      <c r="D305" s="74">
        <v>0.75</v>
      </c>
      <c r="E305" s="75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7"/>
      <c r="Q305" s="78"/>
      <c r="R305" s="79"/>
      <c r="S305" s="79"/>
      <c r="T305" s="134"/>
      <c r="U305" s="103"/>
      <c r="V305" s="134"/>
      <c r="W305" s="134"/>
      <c r="X305" s="104"/>
      <c r="Y305" s="81"/>
      <c r="Z305" s="82"/>
      <c r="AA305" s="82"/>
      <c r="AB305" s="82"/>
      <c r="AC305" s="83"/>
      <c r="AD305" s="78"/>
    </row>
    <row r="306" ht="15.75" customHeight="1">
      <c r="A306" s="205" t="s">
        <v>45</v>
      </c>
      <c r="B306" s="210">
        <v>45078.0</v>
      </c>
      <c r="C306" s="10">
        <v>0.375</v>
      </c>
      <c r="D306" s="84">
        <v>0.5</v>
      </c>
      <c r="E306" s="206">
        <v>33.4</v>
      </c>
      <c r="F306" s="86"/>
      <c r="G306" s="207">
        <v>28.8</v>
      </c>
      <c r="H306" s="207">
        <v>26.4</v>
      </c>
      <c r="I306" s="207">
        <v>1.0</v>
      </c>
      <c r="J306" s="207" t="s">
        <v>54</v>
      </c>
      <c r="K306" s="207">
        <v>27.4</v>
      </c>
      <c r="L306" s="207">
        <v>14.25</v>
      </c>
      <c r="M306" s="86"/>
      <c r="N306" s="207">
        <v>93.66</v>
      </c>
      <c r="O306" s="86"/>
      <c r="P306" s="87"/>
      <c r="Q306" s="133">
        <f>E308</f>
        <v>34.8</v>
      </c>
      <c r="R306" s="134" t="str">
        <f>F306</f>
        <v/>
      </c>
      <c r="S306" s="22">
        <f>(Q306+R306)/2</f>
        <v>17.4</v>
      </c>
      <c r="T306" s="134">
        <f>IF(H306="","",6.1078*(10^(((7.5*H306)/(237.3+H306)))))</f>
        <v>34.41422945</v>
      </c>
      <c r="U306" s="103">
        <f>IF(T306="","",T306-(0.8*(G306-H306)))</f>
        <v>32.49422945</v>
      </c>
      <c r="V306" s="134">
        <f>IF(G306="","",6.1078*(10^(((7.5*G306)/(237.3+G306)))))</f>
        <v>39.59220806</v>
      </c>
      <c r="W306" s="134">
        <f>IF(V306="","",(U306/V306)*100)</f>
        <v>82.07228402</v>
      </c>
      <c r="X306" s="135">
        <f>O304+L306-N306</f>
        <v>1.09</v>
      </c>
      <c r="Y306" s="91"/>
      <c r="Z306" s="208">
        <v>1.0</v>
      </c>
      <c r="AA306" s="208">
        <v>1.0</v>
      </c>
      <c r="AB306" s="208">
        <v>1.0</v>
      </c>
      <c r="AC306" s="209">
        <v>1.0</v>
      </c>
      <c r="AD306" s="232" t="s">
        <v>316</v>
      </c>
    </row>
    <row r="307" ht="15.75" customHeight="1">
      <c r="A307" s="203" t="s">
        <v>45</v>
      </c>
      <c r="B307" s="204">
        <v>45078.0</v>
      </c>
      <c r="C307" s="3">
        <v>0.625</v>
      </c>
      <c r="D307" s="74">
        <v>0.75</v>
      </c>
      <c r="E307" s="75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7"/>
      <c r="Q307" s="78"/>
      <c r="R307" s="79"/>
      <c r="S307" s="79"/>
      <c r="T307" s="134"/>
      <c r="U307" s="103"/>
      <c r="V307" s="134"/>
      <c r="W307" s="134"/>
      <c r="X307" s="104"/>
      <c r="Y307" s="81"/>
      <c r="Z307" s="82"/>
      <c r="AA307" s="82"/>
      <c r="AB307" s="82"/>
      <c r="AC307" s="83"/>
      <c r="AD307" s="78"/>
    </row>
    <row r="308" ht="15.75" customHeight="1">
      <c r="A308" s="205" t="s">
        <v>46</v>
      </c>
      <c r="B308" s="210">
        <v>45079.0</v>
      </c>
      <c r="C308" s="10">
        <v>0.375</v>
      </c>
      <c r="D308" s="84">
        <v>0.5</v>
      </c>
      <c r="E308" s="206">
        <v>34.8</v>
      </c>
      <c r="F308" s="86"/>
      <c r="G308" s="207">
        <v>30.0</v>
      </c>
      <c r="H308" s="207">
        <v>27.2</v>
      </c>
      <c r="I308" s="207">
        <v>0.5</v>
      </c>
      <c r="J308" s="207" t="s">
        <v>81</v>
      </c>
      <c r="K308" s="207">
        <v>28.0</v>
      </c>
      <c r="L308" s="207">
        <v>0.0</v>
      </c>
      <c r="M308" s="86"/>
      <c r="N308" s="207">
        <v>89.52</v>
      </c>
      <c r="O308" s="86"/>
      <c r="P308" s="87"/>
      <c r="Q308" s="133">
        <f>E310</f>
        <v>33.8</v>
      </c>
      <c r="R308" s="134" t="str">
        <f>F308</f>
        <v/>
      </c>
      <c r="S308" s="22">
        <f>(Q308+R308)/2</f>
        <v>16.9</v>
      </c>
      <c r="T308" s="134">
        <f>IF(H308="","",6.1078*(10^(((7.5*H308)/(237.3+H308)))))</f>
        <v>36.07043238</v>
      </c>
      <c r="U308" s="103">
        <f>IF(T308="","",T308-(0.8*(G308-H308)))</f>
        <v>33.83043238</v>
      </c>
      <c r="V308" s="134">
        <f>IF(G308="","",6.1078*(10^(((7.5*G308)/(237.3+G308)))))</f>
        <v>42.42634795</v>
      </c>
      <c r="W308" s="134">
        <f>IF(V308="","",(U308/V308)*100)</f>
        <v>79.73920457</v>
      </c>
      <c r="X308" s="135">
        <f>N306+L308-N308</f>
        <v>4.14</v>
      </c>
      <c r="Y308" s="91"/>
      <c r="Z308" s="208">
        <v>1.0</v>
      </c>
      <c r="AA308" s="208">
        <v>1.0</v>
      </c>
      <c r="AB308" s="208">
        <v>2.0</v>
      </c>
      <c r="AC308" s="209">
        <v>2.0</v>
      </c>
      <c r="AD308" s="232" t="s">
        <v>426</v>
      </c>
    </row>
    <row r="309" ht="15.75" customHeight="1">
      <c r="A309" s="203" t="s">
        <v>46</v>
      </c>
      <c r="B309" s="204">
        <v>45079.0</v>
      </c>
      <c r="C309" s="3">
        <v>0.625</v>
      </c>
      <c r="D309" s="74">
        <v>0.75</v>
      </c>
      <c r="E309" s="75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7"/>
      <c r="Q309" s="78"/>
      <c r="R309" s="79"/>
      <c r="S309" s="79"/>
      <c r="T309" s="134"/>
      <c r="U309" s="103"/>
      <c r="V309" s="134"/>
      <c r="W309" s="134"/>
      <c r="X309" s="104"/>
      <c r="Y309" s="81"/>
      <c r="Z309" s="82"/>
      <c r="AA309" s="82"/>
      <c r="AB309" s="82"/>
      <c r="AC309" s="83"/>
      <c r="AD309" s="78"/>
    </row>
    <row r="310" ht="15.75" customHeight="1">
      <c r="A310" s="205" t="s">
        <v>25</v>
      </c>
      <c r="B310" s="210">
        <v>45080.0</v>
      </c>
      <c r="C310" s="10">
        <v>0.375</v>
      </c>
      <c r="D310" s="84">
        <v>0.5</v>
      </c>
      <c r="E310" s="206">
        <v>33.8</v>
      </c>
      <c r="F310" s="86"/>
      <c r="G310" s="207">
        <v>26.2</v>
      </c>
      <c r="H310" s="207">
        <v>24.8</v>
      </c>
      <c r="I310" s="207">
        <v>1.8</v>
      </c>
      <c r="J310" s="207" t="s">
        <v>81</v>
      </c>
      <c r="K310" s="207">
        <v>28.0</v>
      </c>
      <c r="L310" s="207">
        <v>4.25</v>
      </c>
      <c r="M310" s="86"/>
      <c r="N310" s="207">
        <v>89.28</v>
      </c>
      <c r="O310" s="86"/>
      <c r="P310" s="87"/>
      <c r="Q310" s="133">
        <f>E312</f>
        <v>33.2</v>
      </c>
      <c r="R310" s="134" t="str">
        <f>F310</f>
        <v/>
      </c>
      <c r="S310" s="22">
        <f>(Q310+R310)/2</f>
        <v>16.6</v>
      </c>
      <c r="T310" s="134">
        <f>IF(H310="","",6.1078*(10^(((7.5*H310)/(237.3+H310)))))</f>
        <v>31.29951528</v>
      </c>
      <c r="U310" s="103">
        <f>IF(T310="","",T310-(0.8*(G310-H310)))</f>
        <v>30.17951528</v>
      </c>
      <c r="V310" s="134">
        <f>IF(G310="","",6.1078*(10^(((7.5*G310)/(237.3+G310)))))</f>
        <v>34.01068335</v>
      </c>
      <c r="W310" s="134">
        <f>IF(V310="","",(U310/V310)*100)</f>
        <v>88.73539815</v>
      </c>
      <c r="X310" s="135">
        <f>N308+L310-N310</f>
        <v>4.49</v>
      </c>
      <c r="Y310" s="91"/>
      <c r="Z310" s="208">
        <v>2.0</v>
      </c>
      <c r="AA310" s="208">
        <v>2.0</v>
      </c>
      <c r="AB310" s="208">
        <v>2.0</v>
      </c>
      <c r="AC310" s="209">
        <v>2.0</v>
      </c>
      <c r="AD310" s="232" t="s">
        <v>426</v>
      </c>
    </row>
    <row r="311" ht="15.75" customHeight="1">
      <c r="A311" s="203" t="s">
        <v>25</v>
      </c>
      <c r="B311" s="204">
        <v>45080.0</v>
      </c>
      <c r="C311" s="3">
        <v>0.625</v>
      </c>
      <c r="D311" s="74">
        <v>0.75</v>
      </c>
      <c r="E311" s="75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7"/>
      <c r="Q311" s="78"/>
      <c r="R311" s="79"/>
      <c r="S311" s="79"/>
      <c r="T311" s="145"/>
      <c r="U311" s="103"/>
      <c r="V311" s="145"/>
      <c r="W311" s="145"/>
      <c r="X311" s="80"/>
      <c r="Y311" s="81"/>
      <c r="Z311" s="82"/>
      <c r="AA311" s="82"/>
      <c r="AB311" s="82"/>
      <c r="AC311" s="83"/>
      <c r="AD311" s="78"/>
    </row>
    <row r="312" ht="15.75" customHeight="1">
      <c r="A312" s="205" t="s">
        <v>39</v>
      </c>
      <c r="B312" s="210">
        <v>45081.0</v>
      </c>
      <c r="C312" s="10">
        <v>0.375</v>
      </c>
      <c r="D312" s="84">
        <v>0.5</v>
      </c>
      <c r="E312" s="206">
        <v>33.2</v>
      </c>
      <c r="F312" s="86"/>
      <c r="G312" s="207">
        <v>29.4</v>
      </c>
      <c r="H312" s="207">
        <v>27.2</v>
      </c>
      <c r="I312" s="207">
        <v>1.4</v>
      </c>
      <c r="J312" s="207" t="s">
        <v>81</v>
      </c>
      <c r="K312" s="207">
        <v>28.7</v>
      </c>
      <c r="L312" s="207">
        <v>6.75</v>
      </c>
      <c r="M312" s="86"/>
      <c r="N312" s="207">
        <v>90.96</v>
      </c>
      <c r="O312" s="207">
        <v>62.14</v>
      </c>
      <c r="P312" s="87"/>
      <c r="Q312" s="133">
        <f>E314</f>
        <v>34</v>
      </c>
      <c r="R312" s="134" t="str">
        <f>F312</f>
        <v/>
      </c>
      <c r="S312" s="22">
        <f>(Q312+R312)/2</f>
        <v>17</v>
      </c>
      <c r="T312" s="134">
        <f>IF(H312="","",6.1078*(10^(((7.5*H312)/(237.3+H312)))))</f>
        <v>36.07043238</v>
      </c>
      <c r="U312" s="103">
        <f>IF(T312="","",T312-(0.8*(G312-H312)))</f>
        <v>34.31043238</v>
      </c>
      <c r="V312" s="134">
        <f>IF(G312="","",6.1078*(10^(((7.5*G312)/(237.3+G312)))))</f>
        <v>40.98797486</v>
      </c>
      <c r="W312" s="134">
        <f>IF(V312="","",(U312/V312)*100)</f>
        <v>83.7085328</v>
      </c>
      <c r="X312" s="135">
        <f>N310+L312-N312</f>
        <v>5.07</v>
      </c>
      <c r="Y312" s="91"/>
      <c r="Z312" s="208">
        <v>1.0</v>
      </c>
      <c r="AA312" s="208">
        <v>1.0</v>
      </c>
      <c r="AB312" s="208">
        <v>2.0</v>
      </c>
      <c r="AC312" s="209">
        <v>2.0</v>
      </c>
      <c r="AD312" s="232" t="s">
        <v>461</v>
      </c>
    </row>
    <row r="313" ht="15.75" customHeight="1">
      <c r="A313" s="203" t="s">
        <v>39</v>
      </c>
      <c r="B313" s="204">
        <v>45081.0</v>
      </c>
      <c r="C313" s="3">
        <v>0.625</v>
      </c>
      <c r="D313" s="74">
        <v>0.75</v>
      </c>
      <c r="E313" s="75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7"/>
      <c r="Q313" s="78"/>
      <c r="R313" s="79"/>
      <c r="S313" s="79"/>
      <c r="T313" s="79"/>
      <c r="U313" s="103"/>
      <c r="V313" s="79"/>
      <c r="W313" s="79"/>
      <c r="X313" s="80"/>
      <c r="Y313" s="81"/>
      <c r="Z313" s="82"/>
      <c r="AA313" s="82"/>
      <c r="AB313" s="82"/>
      <c r="AC313" s="83"/>
      <c r="AD313" s="78"/>
    </row>
    <row r="314" ht="15.75" customHeight="1">
      <c r="A314" s="205" t="s">
        <v>42</v>
      </c>
      <c r="B314" s="210">
        <v>45082.0</v>
      </c>
      <c r="C314" s="10">
        <v>0.375</v>
      </c>
      <c r="D314" s="84">
        <v>0.5</v>
      </c>
      <c r="E314" s="206">
        <v>34.0</v>
      </c>
      <c r="F314" s="86"/>
      <c r="G314" s="207">
        <v>29.8</v>
      </c>
      <c r="H314" s="207">
        <v>26.9</v>
      </c>
      <c r="I314" s="207">
        <v>2.5</v>
      </c>
      <c r="J314" s="207" t="s">
        <v>81</v>
      </c>
      <c r="K314" s="207">
        <v>28.2</v>
      </c>
      <c r="L314" s="207">
        <v>6.25</v>
      </c>
      <c r="M314" s="86"/>
      <c r="N314" s="207">
        <v>62.7</v>
      </c>
      <c r="O314" s="86"/>
      <c r="P314" s="87"/>
      <c r="Q314" s="133">
        <f>E316</f>
        <v>34</v>
      </c>
      <c r="R314" s="134" t="str">
        <f>F314</f>
        <v/>
      </c>
      <c r="S314" s="22">
        <f>(Q314+R314)/2</f>
        <v>17</v>
      </c>
      <c r="T314" s="134">
        <f>IF(H314="","",6.1078*(10^(((7.5*H314)/(237.3+H314)))))</f>
        <v>35.44139833</v>
      </c>
      <c r="U314" s="103">
        <f>IF(T314="","",T314-(0.8*(G314-H314)))</f>
        <v>33.12139833</v>
      </c>
      <c r="V314" s="134">
        <f>IF(G314="","",6.1078*(10^(((7.5*G314)/(237.3+G314)))))</f>
        <v>41.94208964</v>
      </c>
      <c r="W314" s="134">
        <f>IF(V314="","",(U314/V314)*100)</f>
        <v>78.96935659</v>
      </c>
      <c r="X314" s="135">
        <f>O312+L314-N314</f>
        <v>5.69</v>
      </c>
      <c r="Y314" s="91"/>
      <c r="Z314" s="208">
        <v>1.0</v>
      </c>
      <c r="AA314" s="208">
        <v>1.0</v>
      </c>
      <c r="AB314" s="208">
        <v>3.0</v>
      </c>
      <c r="AC314" s="209">
        <v>1.0</v>
      </c>
      <c r="AD314" s="232" t="s">
        <v>289</v>
      </c>
    </row>
    <row r="315" ht="15.75" customHeight="1">
      <c r="A315" s="203" t="s">
        <v>42</v>
      </c>
      <c r="B315" s="204">
        <v>45082.0</v>
      </c>
      <c r="C315" s="3">
        <v>0.625</v>
      </c>
      <c r="D315" s="74">
        <v>0.75</v>
      </c>
      <c r="E315" s="75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7"/>
      <c r="Q315" s="78"/>
      <c r="R315" s="79"/>
      <c r="S315" s="79"/>
      <c r="T315" s="134"/>
      <c r="U315" s="103"/>
      <c r="V315" s="134"/>
      <c r="W315" s="134"/>
      <c r="X315" s="80"/>
      <c r="Y315" s="81"/>
      <c r="Z315" s="82"/>
      <c r="AA315" s="82"/>
      <c r="AB315" s="82"/>
      <c r="AC315" s="83"/>
      <c r="AD315" s="78"/>
    </row>
    <row r="316" ht="15.75" customHeight="1">
      <c r="A316" s="205" t="s">
        <v>43</v>
      </c>
      <c r="B316" s="210">
        <v>45083.0</v>
      </c>
      <c r="C316" s="10">
        <v>0.375</v>
      </c>
      <c r="D316" s="84">
        <v>0.5</v>
      </c>
      <c r="E316" s="206">
        <v>34.0</v>
      </c>
      <c r="F316" s="86"/>
      <c r="G316" s="207">
        <v>30.2</v>
      </c>
      <c r="H316" s="207">
        <v>26.8</v>
      </c>
      <c r="I316" s="207">
        <v>1.8</v>
      </c>
      <c r="J316" s="207" t="s">
        <v>81</v>
      </c>
      <c r="K316" s="207">
        <v>28.0</v>
      </c>
      <c r="L316" s="207">
        <v>12.5</v>
      </c>
      <c r="M316" s="86"/>
      <c r="N316" s="207">
        <v>67.6</v>
      </c>
      <c r="O316" s="86"/>
      <c r="P316" s="87"/>
      <c r="Q316" s="133">
        <f>E318</f>
        <v>34.2</v>
      </c>
      <c r="R316" s="134" t="str">
        <f>F316</f>
        <v/>
      </c>
      <c r="S316" s="22">
        <f>(Q316+R316)/2</f>
        <v>17.1</v>
      </c>
      <c r="T316" s="134">
        <f>IF(H316="","",6.1078*(10^(((7.5*H316)/(237.3+H316)))))</f>
        <v>35.23385461</v>
      </c>
      <c r="U316" s="103">
        <f>IF(T316="","",T316-(0.8*(G316-H316)))</f>
        <v>32.51385461</v>
      </c>
      <c r="V316" s="134">
        <f>IF(G316="","",6.1078*(10^(((7.5*G316)/(237.3+G316)))))</f>
        <v>42.91546075</v>
      </c>
      <c r="W316" s="134">
        <f>IF(V316="","",(U316/V316)*100)</f>
        <v>75.76256677</v>
      </c>
      <c r="X316" s="135">
        <f>N314+L316-N316</f>
        <v>7.6</v>
      </c>
      <c r="Y316" s="91"/>
      <c r="Z316" s="208">
        <v>1.0</v>
      </c>
      <c r="AA316" s="208">
        <v>1.0</v>
      </c>
      <c r="AB316" s="208">
        <v>1.0</v>
      </c>
      <c r="AC316" s="209">
        <v>2.0</v>
      </c>
      <c r="AD316" s="232" t="s">
        <v>316</v>
      </c>
    </row>
    <row r="317" ht="15.75" customHeight="1">
      <c r="A317" s="203" t="s">
        <v>43</v>
      </c>
      <c r="B317" s="204">
        <v>45083.0</v>
      </c>
      <c r="C317" s="3">
        <v>0.625</v>
      </c>
      <c r="D317" s="74">
        <v>0.75</v>
      </c>
      <c r="E317" s="75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7"/>
      <c r="Q317" s="78"/>
      <c r="R317" s="79"/>
      <c r="S317" s="79"/>
      <c r="T317" s="134"/>
      <c r="U317" s="103"/>
      <c r="V317" s="134"/>
      <c r="W317" s="134"/>
      <c r="X317" s="80"/>
      <c r="Y317" s="81"/>
      <c r="Z317" s="82"/>
      <c r="AA317" s="82"/>
      <c r="AB317" s="82"/>
      <c r="AC317" s="83"/>
      <c r="AD317" s="78"/>
    </row>
    <row r="318" ht="15.75" customHeight="1">
      <c r="A318" s="205" t="s">
        <v>44</v>
      </c>
      <c r="B318" s="210">
        <v>45084.0</v>
      </c>
      <c r="C318" s="10">
        <v>0.375</v>
      </c>
      <c r="D318" s="84">
        <v>0.5</v>
      </c>
      <c r="E318" s="206">
        <v>34.2</v>
      </c>
      <c r="F318" s="86"/>
      <c r="G318" s="207">
        <v>27.8</v>
      </c>
      <c r="H318" s="207">
        <v>26.0</v>
      </c>
      <c r="I318" s="207">
        <v>1.4</v>
      </c>
      <c r="J318" s="207" t="s">
        <v>81</v>
      </c>
      <c r="K318" s="207">
        <v>28.4</v>
      </c>
      <c r="L318" s="207">
        <v>0.0</v>
      </c>
      <c r="M318" s="86"/>
      <c r="N318" s="207">
        <v>61.8</v>
      </c>
      <c r="O318" s="86"/>
      <c r="P318" s="87"/>
      <c r="Q318" s="133">
        <f>E320</f>
        <v>34</v>
      </c>
      <c r="R318" s="134" t="str">
        <f>F318</f>
        <v/>
      </c>
      <c r="S318" s="22">
        <f>(Q318+R318)/2</f>
        <v>17</v>
      </c>
      <c r="T318" s="134">
        <f>IF(H318="","",6.1078*(10^(((7.5*H318)/(237.3+H318)))))</f>
        <v>33.61126698</v>
      </c>
      <c r="U318" s="103">
        <f>IF(T318="","",T318-(0.8*(G318-H318)))</f>
        <v>32.17126698</v>
      </c>
      <c r="V318" s="134">
        <f>IF(G318="","",6.1078*(10^(((7.5*G318)/(237.3+G318)))))</f>
        <v>37.3577292</v>
      </c>
      <c r="W318" s="134">
        <f>IF(V318="","",(U318/V318)*100)</f>
        <v>86.11676264</v>
      </c>
      <c r="X318" s="135">
        <f>N316+L318-N318</f>
        <v>5.8</v>
      </c>
      <c r="Y318" s="91"/>
      <c r="Z318" s="208">
        <v>1.0</v>
      </c>
      <c r="AA318" s="208">
        <v>1.0</v>
      </c>
      <c r="AB318" s="208">
        <v>1.0</v>
      </c>
      <c r="AC318" s="209">
        <v>2.0</v>
      </c>
      <c r="AD318" s="232" t="s">
        <v>316</v>
      </c>
    </row>
    <row r="319" ht="15.75" customHeight="1">
      <c r="A319" s="203" t="s">
        <v>44</v>
      </c>
      <c r="B319" s="204">
        <v>45084.0</v>
      </c>
      <c r="C319" s="3">
        <v>0.625</v>
      </c>
      <c r="D319" s="74">
        <v>0.75</v>
      </c>
      <c r="E319" s="75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7"/>
      <c r="Q319" s="78"/>
      <c r="R319" s="79"/>
      <c r="S319" s="79"/>
      <c r="T319" s="134"/>
      <c r="U319" s="103"/>
      <c r="V319" s="134"/>
      <c r="W319" s="134"/>
      <c r="X319" s="80"/>
      <c r="Y319" s="81"/>
      <c r="Z319" s="82"/>
      <c r="AA319" s="82"/>
      <c r="AB319" s="82"/>
      <c r="AC319" s="83"/>
      <c r="AD319" s="78"/>
    </row>
    <row r="320" ht="15.75" customHeight="1">
      <c r="A320" s="205" t="s">
        <v>45</v>
      </c>
      <c r="B320" s="210">
        <v>45085.0</v>
      </c>
      <c r="C320" s="10">
        <v>0.375</v>
      </c>
      <c r="D320" s="84">
        <v>0.5</v>
      </c>
      <c r="E320" s="206">
        <v>34.0</v>
      </c>
      <c r="F320" s="86"/>
      <c r="G320" s="207">
        <v>29.2</v>
      </c>
      <c r="H320" s="207">
        <v>26.8</v>
      </c>
      <c r="I320" s="207">
        <v>2.3</v>
      </c>
      <c r="J320" s="207" t="s">
        <v>81</v>
      </c>
      <c r="K320" s="207">
        <v>28.4</v>
      </c>
      <c r="L320" s="207">
        <v>1.25</v>
      </c>
      <c r="M320" s="86"/>
      <c r="N320" s="207">
        <v>59.56</v>
      </c>
      <c r="O320" s="86"/>
      <c r="P320" s="87"/>
      <c r="Q320" s="133">
        <f>E322</f>
        <v>33.2</v>
      </c>
      <c r="R320" s="134" t="str">
        <f>F320</f>
        <v/>
      </c>
      <c r="S320" s="22">
        <f>(Q320+R320)/2</f>
        <v>16.6</v>
      </c>
      <c r="T320" s="134">
        <f>IF(H320="","",6.1078*(10^(((7.5*H320)/(237.3+H320)))))</f>
        <v>35.23385461</v>
      </c>
      <c r="U320" s="103">
        <f>IF(T320="","",T320-(0.8*(G320-H320)))</f>
        <v>33.31385461</v>
      </c>
      <c r="V320" s="134">
        <f>IF(G320="","",6.1078*(10^(((7.5*G320)/(237.3+G320)))))</f>
        <v>40.51803823</v>
      </c>
      <c r="W320" s="134">
        <f>IF(V320="","",(U320/V320)*100)</f>
        <v>82.21981138</v>
      </c>
      <c r="X320" s="135">
        <f>N318+L320-N320</f>
        <v>3.49</v>
      </c>
      <c r="Y320" s="91"/>
      <c r="Z320" s="208">
        <v>1.0</v>
      </c>
      <c r="AA320" s="208">
        <v>1.0</v>
      </c>
      <c r="AB320" s="208">
        <v>2.0</v>
      </c>
      <c r="AC320" s="209">
        <v>2.0</v>
      </c>
      <c r="AD320" s="232" t="s">
        <v>289</v>
      </c>
    </row>
    <row r="321" ht="15.75" customHeight="1">
      <c r="A321" s="203" t="s">
        <v>45</v>
      </c>
      <c r="B321" s="204">
        <v>45085.0</v>
      </c>
      <c r="C321" s="3">
        <v>0.625</v>
      </c>
      <c r="D321" s="74">
        <v>0.75</v>
      </c>
      <c r="E321" s="75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7"/>
      <c r="Q321" s="78"/>
      <c r="R321" s="79"/>
      <c r="S321" s="79"/>
      <c r="T321" s="134"/>
      <c r="U321" s="103"/>
      <c r="V321" s="134"/>
      <c r="W321" s="134"/>
      <c r="X321" s="80"/>
      <c r="Y321" s="81"/>
      <c r="Z321" s="82"/>
      <c r="AA321" s="82"/>
      <c r="AB321" s="82"/>
      <c r="AC321" s="83"/>
      <c r="AD321" s="78"/>
    </row>
    <row r="322" ht="15.75" customHeight="1">
      <c r="A322" s="205" t="s">
        <v>46</v>
      </c>
      <c r="B322" s="210">
        <v>45086.0</v>
      </c>
      <c r="C322" s="10">
        <v>0.375</v>
      </c>
      <c r="D322" s="84">
        <v>0.5</v>
      </c>
      <c r="E322" s="206">
        <v>33.2</v>
      </c>
      <c r="F322" s="86"/>
      <c r="G322" s="207">
        <v>29.6</v>
      </c>
      <c r="H322" s="207">
        <v>27.2</v>
      </c>
      <c r="I322" s="207">
        <v>2.2</v>
      </c>
      <c r="J322" s="207" t="s">
        <v>81</v>
      </c>
      <c r="K322" s="207">
        <v>28.8</v>
      </c>
      <c r="L322" s="207">
        <v>15.0</v>
      </c>
      <c r="M322" s="86"/>
      <c r="N322" s="207">
        <v>66.68</v>
      </c>
      <c r="O322" s="86"/>
      <c r="P322" s="87"/>
      <c r="Q322" s="133">
        <f>E324</f>
        <v>35</v>
      </c>
      <c r="R322" s="134" t="str">
        <f>F322</f>
        <v/>
      </c>
      <c r="S322" s="22">
        <f>(Q322+R322)/2</f>
        <v>17.5</v>
      </c>
      <c r="T322" s="134">
        <f>IF(H322="","",6.1078*(10^(((7.5*H322)/(237.3+H322)))))</f>
        <v>36.07043238</v>
      </c>
      <c r="U322" s="103">
        <f>IF(T322="","",T322-(0.8*(G322-H322)))</f>
        <v>34.15043238</v>
      </c>
      <c r="V322" s="134">
        <f>IF(G322="","",6.1078*(10^(((7.5*G322)/(237.3+G322)))))</f>
        <v>41.46264535</v>
      </c>
      <c r="W322" s="134">
        <f>IF(V322="","",(U322/V322)*100)</f>
        <v>82.36433564</v>
      </c>
      <c r="X322" s="135">
        <f>N320+L322-N322</f>
        <v>7.88</v>
      </c>
      <c r="Y322" s="91"/>
      <c r="Z322" s="208">
        <v>1.0</v>
      </c>
      <c r="AA322" s="208">
        <v>1.0</v>
      </c>
      <c r="AB322" s="208">
        <v>3.0</v>
      </c>
      <c r="AC322" s="209">
        <v>1.0</v>
      </c>
      <c r="AD322" s="232" t="s">
        <v>289</v>
      </c>
    </row>
    <row r="323" ht="15.75" customHeight="1">
      <c r="A323" s="203" t="s">
        <v>46</v>
      </c>
      <c r="B323" s="204">
        <v>45086.0</v>
      </c>
      <c r="C323" s="3">
        <v>0.625</v>
      </c>
      <c r="D323" s="74">
        <v>0.75</v>
      </c>
      <c r="E323" s="75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7"/>
      <c r="Q323" s="78"/>
      <c r="R323" s="79"/>
      <c r="S323" s="79"/>
      <c r="T323" s="134"/>
      <c r="U323" s="103"/>
      <c r="V323" s="134"/>
      <c r="W323" s="134"/>
      <c r="X323" s="80"/>
      <c r="Y323" s="81"/>
      <c r="Z323" s="82"/>
      <c r="AA323" s="82"/>
      <c r="AB323" s="82"/>
      <c r="AC323" s="83"/>
      <c r="AD323" s="78"/>
    </row>
    <row r="324" ht="15.75" customHeight="1">
      <c r="A324" s="205" t="s">
        <v>25</v>
      </c>
      <c r="B324" s="210">
        <v>45087.0</v>
      </c>
      <c r="C324" s="10">
        <v>0.375</v>
      </c>
      <c r="D324" s="84">
        <v>0.5</v>
      </c>
      <c r="E324" s="206">
        <v>35.0</v>
      </c>
      <c r="F324" s="86"/>
      <c r="G324" s="207">
        <v>27.0</v>
      </c>
      <c r="H324" s="207">
        <v>26.0</v>
      </c>
      <c r="I324" s="207">
        <v>0.8</v>
      </c>
      <c r="J324" s="207" t="s">
        <v>81</v>
      </c>
      <c r="K324" s="207">
        <v>28.8</v>
      </c>
      <c r="L324" s="207">
        <v>53.0</v>
      </c>
      <c r="M324" s="86"/>
      <c r="N324" s="207">
        <v>98.2</v>
      </c>
      <c r="O324" s="207">
        <v>68.08</v>
      </c>
      <c r="P324" s="87"/>
      <c r="Q324" s="133">
        <f>E326</f>
        <v>32</v>
      </c>
      <c r="R324" s="134" t="str">
        <f>F324</f>
        <v/>
      </c>
      <c r="S324" s="22">
        <f>(Q324+R324)/2</f>
        <v>16</v>
      </c>
      <c r="T324" s="134">
        <f>IF(H324="","",6.1078*(10^(((7.5*H324)/(237.3+H324)))))</f>
        <v>33.61126698</v>
      </c>
      <c r="U324" s="103">
        <f>IF(T324="","",T324-(0.8*(G324-H324)))</f>
        <v>32.81126698</v>
      </c>
      <c r="V324" s="134">
        <f>IF(G324="","",6.1078*(10^(((7.5*G324)/(237.3+G324)))))</f>
        <v>35.65000614</v>
      </c>
      <c r="W324" s="134">
        <f>IF(V324="","",(U324/V324)*100)</f>
        <v>92.03719869</v>
      </c>
      <c r="X324" s="135">
        <f>N322+L324-N324</f>
        <v>21.48</v>
      </c>
      <c r="Y324" s="91"/>
      <c r="Z324" s="208">
        <v>1.0</v>
      </c>
      <c r="AA324" s="208">
        <v>1.0</v>
      </c>
      <c r="AB324" s="208">
        <v>2.0</v>
      </c>
      <c r="AC324" s="209">
        <v>2.0</v>
      </c>
      <c r="AD324" s="88"/>
    </row>
    <row r="325" ht="15.75" customHeight="1">
      <c r="A325" s="203" t="s">
        <v>25</v>
      </c>
      <c r="B325" s="204">
        <v>45087.0</v>
      </c>
      <c r="C325" s="3">
        <v>0.625</v>
      </c>
      <c r="D325" s="74">
        <v>0.75</v>
      </c>
      <c r="E325" s="75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7"/>
      <c r="Q325" s="78"/>
      <c r="R325" s="79"/>
      <c r="S325" s="79"/>
      <c r="T325" s="145"/>
      <c r="U325" s="103"/>
      <c r="V325" s="145"/>
      <c r="W325" s="145"/>
      <c r="X325" s="80"/>
      <c r="Y325" s="81"/>
      <c r="Z325" s="82"/>
      <c r="AA325" s="82"/>
      <c r="AB325" s="82"/>
      <c r="AC325" s="83"/>
      <c r="AD325" s="78"/>
    </row>
    <row r="326" ht="15.75" customHeight="1">
      <c r="A326" s="205" t="s">
        <v>39</v>
      </c>
      <c r="B326" s="210">
        <v>45088.0</v>
      </c>
      <c r="C326" s="10">
        <v>0.375</v>
      </c>
      <c r="D326" s="84">
        <v>0.5</v>
      </c>
      <c r="E326" s="206">
        <v>32.0</v>
      </c>
      <c r="F326" s="86"/>
      <c r="G326" s="207">
        <v>29.8</v>
      </c>
      <c r="H326" s="207">
        <v>26.6</v>
      </c>
      <c r="I326" s="207">
        <v>0.5</v>
      </c>
      <c r="J326" s="207" t="s">
        <v>54</v>
      </c>
      <c r="K326" s="207">
        <v>27.8</v>
      </c>
      <c r="L326" s="207">
        <v>10.75</v>
      </c>
      <c r="M326" s="86"/>
      <c r="N326" s="207">
        <v>73.52</v>
      </c>
      <c r="O326" s="86"/>
      <c r="P326" s="87"/>
      <c r="Q326" s="133">
        <f>E328</f>
        <v>33.8</v>
      </c>
      <c r="R326" s="134" t="str">
        <f>F326</f>
        <v/>
      </c>
      <c r="S326" s="22">
        <f>(Q326+R326)/2</f>
        <v>16.9</v>
      </c>
      <c r="T326" s="134">
        <f>IF(H326="","",6.1078*(10^(((7.5*H326)/(237.3+H326)))))</f>
        <v>34.82194116</v>
      </c>
      <c r="U326" s="103">
        <f>IF(T326="","",T326-(0.8*(G326-H326)))</f>
        <v>32.26194116</v>
      </c>
      <c r="V326" s="134">
        <f>IF(G326="","",6.1078*(10^(((7.5*G326)/(237.3+G326)))))</f>
        <v>41.94208964</v>
      </c>
      <c r="W326" s="134">
        <f>IF(V326="","",(U326/V326)*100)</f>
        <v>76.9202046</v>
      </c>
      <c r="X326" s="135">
        <f>O324+L326-N326</f>
        <v>5.31</v>
      </c>
      <c r="Y326" s="91"/>
      <c r="Z326" s="208">
        <v>1.0</v>
      </c>
      <c r="AA326" s="208">
        <v>1.0</v>
      </c>
      <c r="AB326" s="208">
        <v>1.0</v>
      </c>
      <c r="AC326" s="209">
        <v>2.0</v>
      </c>
      <c r="AD326" s="232" t="s">
        <v>316</v>
      </c>
    </row>
    <row r="327" ht="15.75" customHeight="1">
      <c r="A327" s="203" t="s">
        <v>39</v>
      </c>
      <c r="B327" s="204">
        <v>45088.0</v>
      </c>
      <c r="C327" s="3">
        <v>0.625</v>
      </c>
      <c r="D327" s="74">
        <v>0.75</v>
      </c>
      <c r="E327" s="75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7"/>
      <c r="Q327" s="78"/>
      <c r="R327" s="79"/>
      <c r="S327" s="79"/>
      <c r="T327" s="79"/>
      <c r="U327" s="103"/>
      <c r="V327" s="79"/>
      <c r="W327" s="79"/>
      <c r="X327" s="80"/>
      <c r="Y327" s="81"/>
      <c r="Z327" s="82"/>
      <c r="AA327" s="82"/>
      <c r="AB327" s="82"/>
      <c r="AC327" s="83"/>
      <c r="AD327" s="78"/>
    </row>
    <row r="328" ht="15.75" customHeight="1">
      <c r="A328" s="205" t="s">
        <v>42</v>
      </c>
      <c r="B328" s="210">
        <v>45089.0</v>
      </c>
      <c r="C328" s="10">
        <v>0.375</v>
      </c>
      <c r="D328" s="84">
        <v>0.5</v>
      </c>
      <c r="E328" s="206">
        <v>33.8</v>
      </c>
      <c r="F328" s="86"/>
      <c r="G328" s="207">
        <v>28.2</v>
      </c>
      <c r="H328" s="207">
        <v>26.0</v>
      </c>
      <c r="I328" s="207">
        <v>0.6</v>
      </c>
      <c r="J328" s="207" t="s">
        <v>79</v>
      </c>
      <c r="K328" s="207">
        <v>27.6</v>
      </c>
      <c r="L328" s="207">
        <v>8.75</v>
      </c>
      <c r="M328" s="86"/>
      <c r="N328" s="207">
        <v>75.66</v>
      </c>
      <c r="O328" s="86"/>
      <c r="P328" s="87"/>
      <c r="Q328" s="133">
        <f>E330</f>
        <v>34</v>
      </c>
      <c r="R328" s="134" t="str">
        <f>F328</f>
        <v/>
      </c>
      <c r="S328" s="22">
        <f>(Q328+R328)/2</f>
        <v>17</v>
      </c>
      <c r="T328" s="134">
        <f>IF(H328="","",6.1078*(10^(((7.5*H328)/(237.3+H328)))))</f>
        <v>33.61126698</v>
      </c>
      <c r="U328" s="103">
        <f>IF(T328="","",T328-(0.8*(G328-H328)))</f>
        <v>31.85126698</v>
      </c>
      <c r="V328" s="134">
        <f>IF(G328="","",6.1078*(10^(((7.5*G328)/(237.3+G328)))))</f>
        <v>38.23798312</v>
      </c>
      <c r="W328" s="134">
        <f>IF(V328="","",(U328/V328)*100)</f>
        <v>83.29745553</v>
      </c>
      <c r="X328" s="135">
        <f>N326+L328-N328</f>
        <v>6.61</v>
      </c>
      <c r="Y328" s="91"/>
      <c r="Z328" s="208">
        <v>1.0</v>
      </c>
      <c r="AA328" s="208">
        <v>1.0</v>
      </c>
      <c r="AB328" s="208">
        <v>1.0</v>
      </c>
      <c r="AC328" s="209">
        <v>2.0</v>
      </c>
      <c r="AD328" s="232" t="s">
        <v>316</v>
      </c>
    </row>
    <row r="329" ht="15.75" customHeight="1">
      <c r="A329" s="203" t="s">
        <v>42</v>
      </c>
      <c r="B329" s="204">
        <v>45089.0</v>
      </c>
      <c r="C329" s="3">
        <v>0.625</v>
      </c>
      <c r="D329" s="74">
        <v>0.75</v>
      </c>
      <c r="E329" s="75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7"/>
      <c r="Q329" s="78"/>
      <c r="R329" s="79"/>
      <c r="S329" s="79"/>
      <c r="T329" s="134"/>
      <c r="U329" s="103"/>
      <c r="V329" s="134"/>
      <c r="W329" s="134"/>
      <c r="X329" s="80"/>
      <c r="Y329" s="81"/>
      <c r="Z329" s="82"/>
      <c r="AA329" s="82"/>
      <c r="AB329" s="82"/>
      <c r="AC329" s="83"/>
      <c r="AD329" s="78"/>
    </row>
    <row r="330" ht="15.75" customHeight="1">
      <c r="A330" s="205" t="s">
        <v>43</v>
      </c>
      <c r="B330" s="210">
        <v>45090.0</v>
      </c>
      <c r="C330" s="10">
        <v>0.375</v>
      </c>
      <c r="D330" s="84">
        <v>0.5</v>
      </c>
      <c r="E330" s="206">
        <v>34.0</v>
      </c>
      <c r="F330" s="86"/>
      <c r="G330" s="207">
        <v>30.0</v>
      </c>
      <c r="H330" s="207">
        <v>27.6</v>
      </c>
      <c r="I330" s="207">
        <v>0.8</v>
      </c>
      <c r="J330" s="207" t="s">
        <v>81</v>
      </c>
      <c r="K330" s="207">
        <v>28.0</v>
      </c>
      <c r="L330" s="207">
        <v>0.0</v>
      </c>
      <c r="M330" s="86"/>
      <c r="N330" s="207">
        <v>74.8</v>
      </c>
      <c r="O330" s="86"/>
      <c r="P330" s="87"/>
      <c r="Q330" s="133">
        <f>E332</f>
        <v>33.6</v>
      </c>
      <c r="R330" s="134" t="str">
        <f>F330</f>
        <v/>
      </c>
      <c r="S330" s="22">
        <f>(Q330+R330)/2</f>
        <v>16.8</v>
      </c>
      <c r="T330" s="134">
        <f>IF(H330="","",6.1078*(10^(((7.5*H330)/(237.3+H330)))))</f>
        <v>36.92425667</v>
      </c>
      <c r="U330" s="103">
        <f>IF(T330="","",T330-(0.8*(G330-H330)))</f>
        <v>35.00425667</v>
      </c>
      <c r="V330" s="134">
        <f>IF(G330="","",6.1078*(10^(((7.5*G330)/(237.3+G330)))))</f>
        <v>42.42634795</v>
      </c>
      <c r="W330" s="134">
        <f>IF(V330="","",(U330/V330)*100)</f>
        <v>82.50593879</v>
      </c>
      <c r="X330" s="135">
        <f>N328+L330-N330</f>
        <v>0.86</v>
      </c>
      <c r="Y330" s="91"/>
      <c r="Z330" s="208">
        <v>1.0</v>
      </c>
      <c r="AA330" s="208">
        <v>1.0</v>
      </c>
      <c r="AB330" s="208">
        <v>2.0</v>
      </c>
      <c r="AC330" s="209">
        <v>2.0</v>
      </c>
      <c r="AD330" s="88"/>
    </row>
    <row r="331" ht="15.75" customHeight="1">
      <c r="A331" s="203" t="s">
        <v>43</v>
      </c>
      <c r="B331" s="204">
        <v>45090.0</v>
      </c>
      <c r="C331" s="3">
        <v>0.625</v>
      </c>
      <c r="D331" s="74">
        <v>0.75</v>
      </c>
      <c r="E331" s="75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7"/>
      <c r="Q331" s="78"/>
      <c r="R331" s="79"/>
      <c r="S331" s="79"/>
      <c r="T331" s="134"/>
      <c r="U331" s="103"/>
      <c r="V331" s="134"/>
      <c r="W331" s="134"/>
      <c r="X331" s="80"/>
      <c r="Y331" s="81"/>
      <c r="Z331" s="82"/>
      <c r="AA331" s="82"/>
      <c r="AB331" s="82"/>
      <c r="AC331" s="83"/>
      <c r="AD331" s="78"/>
    </row>
    <row r="332" ht="15.75" customHeight="1">
      <c r="A332" s="205" t="s">
        <v>44</v>
      </c>
      <c r="B332" s="210">
        <v>45091.0</v>
      </c>
      <c r="C332" s="10">
        <v>0.375</v>
      </c>
      <c r="D332" s="84">
        <v>0.5</v>
      </c>
      <c r="E332" s="206">
        <v>33.6</v>
      </c>
      <c r="F332" s="86"/>
      <c r="G332" s="207">
        <v>29.6</v>
      </c>
      <c r="H332" s="207">
        <v>26.6</v>
      </c>
      <c r="I332" s="207">
        <v>2.0</v>
      </c>
      <c r="J332" s="207" t="s">
        <v>81</v>
      </c>
      <c r="K332" s="207">
        <v>26.2</v>
      </c>
      <c r="L332" s="207">
        <v>3.25</v>
      </c>
      <c r="M332" s="86"/>
      <c r="N332" s="207">
        <v>71.68</v>
      </c>
      <c r="O332" s="86"/>
      <c r="P332" s="87"/>
      <c r="Q332" s="133">
        <f>E334</f>
        <v>33.2</v>
      </c>
      <c r="R332" s="134" t="str">
        <f>F332</f>
        <v/>
      </c>
      <c r="S332" s="22">
        <f>(Q332+R332)/2</f>
        <v>16.6</v>
      </c>
      <c r="T332" s="134">
        <f>IF(H332="","",6.1078*(10^(((7.5*H332)/(237.3+H332)))))</f>
        <v>34.82194116</v>
      </c>
      <c r="U332" s="103">
        <f>IF(T332="","",T332-(0.8*(G332-H332)))</f>
        <v>32.42194116</v>
      </c>
      <c r="V332" s="134">
        <f>IF(G332="","",6.1078*(10^(((7.5*G332)/(237.3+G332)))))</f>
        <v>41.46264535</v>
      </c>
      <c r="W332" s="134">
        <f>IF(V332="","",(U332/V332)*100)</f>
        <v>78.19554419</v>
      </c>
      <c r="X332" s="135">
        <f>N330+L332-N332</f>
        <v>6.37</v>
      </c>
      <c r="Y332" s="91"/>
      <c r="Z332" s="208">
        <v>1.0</v>
      </c>
      <c r="AA332" s="208">
        <v>1.0</v>
      </c>
      <c r="AB332" s="208">
        <v>2.0</v>
      </c>
      <c r="AC332" s="209">
        <v>1.0</v>
      </c>
      <c r="AD332" s="232" t="s">
        <v>289</v>
      </c>
    </row>
    <row r="333" ht="15.75" customHeight="1">
      <c r="A333" s="203" t="s">
        <v>44</v>
      </c>
      <c r="B333" s="204">
        <v>45091.0</v>
      </c>
      <c r="C333" s="3">
        <v>0.625</v>
      </c>
      <c r="D333" s="74">
        <v>0.75</v>
      </c>
      <c r="E333" s="75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7"/>
      <c r="Q333" s="78"/>
      <c r="R333" s="79"/>
      <c r="S333" s="79"/>
      <c r="T333" s="134"/>
      <c r="U333" s="103"/>
      <c r="V333" s="134"/>
      <c r="W333" s="134"/>
      <c r="X333" s="135"/>
      <c r="Y333" s="81"/>
      <c r="Z333" s="82"/>
      <c r="AA333" s="82"/>
      <c r="AB333" s="82"/>
      <c r="AC333" s="83"/>
      <c r="AD333" s="78"/>
    </row>
    <row r="334" ht="15.75" customHeight="1">
      <c r="A334" s="205" t="s">
        <v>45</v>
      </c>
      <c r="B334" s="210">
        <v>45092.0</v>
      </c>
      <c r="C334" s="10">
        <v>0.375</v>
      </c>
      <c r="D334" s="84">
        <v>0.5</v>
      </c>
      <c r="E334" s="206">
        <v>33.2</v>
      </c>
      <c r="F334" s="86"/>
      <c r="G334" s="207">
        <v>29.6</v>
      </c>
      <c r="H334" s="207">
        <v>26.2</v>
      </c>
      <c r="I334" s="207">
        <v>0.5</v>
      </c>
      <c r="J334" s="207" t="s">
        <v>81</v>
      </c>
      <c r="K334" s="207">
        <v>28.0</v>
      </c>
      <c r="L334" s="207">
        <v>0.0</v>
      </c>
      <c r="M334" s="86"/>
      <c r="N334" s="207">
        <v>66.06</v>
      </c>
      <c r="O334" s="86"/>
      <c r="P334" s="87"/>
      <c r="Q334" s="133">
        <f>E336</f>
        <v>33.8</v>
      </c>
      <c r="R334" s="134" t="str">
        <f>F334</f>
        <v/>
      </c>
      <c r="S334" s="22">
        <f>(Q334+R334)/2</f>
        <v>16.9</v>
      </c>
      <c r="T334" s="134">
        <f>IF(H334="","",6.1078*(10^(((7.5*H334)/(237.3+H334)))))</f>
        <v>34.01068335</v>
      </c>
      <c r="U334" s="103">
        <f>IF(T334="","",T334-(0.8*(G334-H334)))</f>
        <v>31.29068335</v>
      </c>
      <c r="V334" s="134">
        <f>IF(G334="","",6.1078*(10^(((7.5*G334)/(237.3+G334)))))</f>
        <v>41.46264535</v>
      </c>
      <c r="W334" s="134">
        <f>IF(V334="","",(U334/V334)*100)</f>
        <v>75.46716589</v>
      </c>
      <c r="X334" s="135">
        <f>N332+L334-N334</f>
        <v>5.62</v>
      </c>
      <c r="Y334" s="91"/>
      <c r="Z334" s="208">
        <v>1.0</v>
      </c>
      <c r="AA334" s="208">
        <v>1.0</v>
      </c>
      <c r="AB334" s="208">
        <v>2.0</v>
      </c>
      <c r="AC334" s="209">
        <v>2.0</v>
      </c>
      <c r="AD334" s="232" t="s">
        <v>436</v>
      </c>
    </row>
    <row r="335" ht="15.75" customHeight="1">
      <c r="A335" s="203" t="s">
        <v>45</v>
      </c>
      <c r="B335" s="204">
        <v>45092.0</v>
      </c>
      <c r="C335" s="3">
        <v>0.625</v>
      </c>
      <c r="D335" s="74">
        <v>0.75</v>
      </c>
      <c r="E335" s="75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7"/>
      <c r="Q335" s="78"/>
      <c r="R335" s="79"/>
      <c r="S335" s="79"/>
      <c r="T335" s="134"/>
      <c r="U335" s="103"/>
      <c r="V335" s="134"/>
      <c r="W335" s="134"/>
      <c r="X335" s="80"/>
      <c r="Y335" s="81"/>
      <c r="Z335" s="82"/>
      <c r="AA335" s="82"/>
      <c r="AB335" s="82"/>
      <c r="AC335" s="83"/>
      <c r="AD335" s="78"/>
    </row>
    <row r="336" ht="15.75" customHeight="1">
      <c r="A336" s="205" t="s">
        <v>46</v>
      </c>
      <c r="B336" s="210">
        <v>45093.0</v>
      </c>
      <c r="C336" s="10">
        <v>0.375</v>
      </c>
      <c r="D336" s="84">
        <v>0.5</v>
      </c>
      <c r="E336" s="206">
        <v>33.8</v>
      </c>
      <c r="F336" s="86"/>
      <c r="G336" s="207">
        <v>30.0</v>
      </c>
      <c r="H336" s="207">
        <v>27.8</v>
      </c>
      <c r="I336" s="207">
        <v>0.8</v>
      </c>
      <c r="J336" s="207" t="s">
        <v>81</v>
      </c>
      <c r="K336" s="207">
        <v>28.2</v>
      </c>
      <c r="L336" s="207">
        <v>0.0</v>
      </c>
      <c r="M336" s="86"/>
      <c r="N336" s="207">
        <v>59.08</v>
      </c>
      <c r="O336" s="86"/>
      <c r="P336" s="87"/>
      <c r="Q336" s="133">
        <f>E338</f>
        <v>33.2</v>
      </c>
      <c r="R336" s="134" t="str">
        <f>F336</f>
        <v/>
      </c>
      <c r="S336" s="22">
        <f>(Q336+R336)/2</f>
        <v>16.6</v>
      </c>
      <c r="T336" s="134">
        <f>IF(H336="","",6.1078*(10^(((7.5*H336)/(237.3+H336)))))</f>
        <v>37.3577292</v>
      </c>
      <c r="U336" s="103">
        <f>IF(T336="","",T336-(0.8*(G336-H336)))</f>
        <v>35.5977292</v>
      </c>
      <c r="V336" s="134">
        <f>IF(G336="","",6.1078*(10^(((7.5*G336)/(237.3+G336)))))</f>
        <v>42.42634795</v>
      </c>
      <c r="W336" s="134">
        <f>IF(V336="","",(U336/V336)*100)</f>
        <v>83.9047689</v>
      </c>
      <c r="X336" s="135">
        <f>N334+L336-N336</f>
        <v>6.98</v>
      </c>
      <c r="Y336" s="91"/>
      <c r="Z336" s="208">
        <v>1.0</v>
      </c>
      <c r="AA336" s="208">
        <v>1.0</v>
      </c>
      <c r="AB336" s="208">
        <v>2.0</v>
      </c>
      <c r="AC336" s="209">
        <v>2.0</v>
      </c>
      <c r="AD336" s="232" t="s">
        <v>436</v>
      </c>
    </row>
    <row r="337" ht="15.75" customHeight="1">
      <c r="A337" s="203" t="s">
        <v>46</v>
      </c>
      <c r="B337" s="204">
        <v>45093.0</v>
      </c>
      <c r="C337" s="3">
        <v>0.625</v>
      </c>
      <c r="D337" s="74">
        <v>0.75</v>
      </c>
      <c r="E337" s="75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7"/>
      <c r="Q337" s="78"/>
      <c r="R337" s="79"/>
      <c r="S337" s="79"/>
      <c r="T337" s="134"/>
      <c r="U337" s="103"/>
      <c r="V337" s="134"/>
      <c r="W337" s="134"/>
      <c r="X337" s="80"/>
      <c r="Y337" s="81"/>
      <c r="Z337" s="82"/>
      <c r="AA337" s="82"/>
      <c r="AB337" s="82"/>
      <c r="AC337" s="83"/>
      <c r="AD337" s="78"/>
    </row>
    <row r="338" ht="15.75" customHeight="1">
      <c r="A338" s="205" t="s">
        <v>25</v>
      </c>
      <c r="B338" s="210">
        <v>45094.0</v>
      </c>
      <c r="C338" s="10">
        <v>0.375</v>
      </c>
      <c r="D338" s="84">
        <v>0.5</v>
      </c>
      <c r="E338" s="206">
        <v>33.2</v>
      </c>
      <c r="F338" s="86"/>
      <c r="G338" s="235">
        <v>29.6</v>
      </c>
      <c r="H338" s="207">
        <v>28.0</v>
      </c>
      <c r="I338" s="207">
        <v>1.2</v>
      </c>
      <c r="J338" s="207" t="s">
        <v>81</v>
      </c>
      <c r="K338" s="207">
        <v>28.4</v>
      </c>
      <c r="L338" s="207">
        <v>13.0</v>
      </c>
      <c r="M338" s="86"/>
      <c r="N338" s="207">
        <v>66.38</v>
      </c>
      <c r="O338" s="86"/>
      <c r="P338" s="87"/>
      <c r="Q338" s="133">
        <f>E340</f>
        <v>34.4</v>
      </c>
      <c r="R338" s="134" t="str">
        <f>F338</f>
        <v/>
      </c>
      <c r="S338" s="22">
        <f>(Q338+R338)/2</f>
        <v>17.2</v>
      </c>
      <c r="T338" s="134">
        <f>IF(H338="","",6.1078*(10^(((7.5*H338)/(237.3+H338)))))</f>
        <v>37.79562539</v>
      </c>
      <c r="U338" s="103">
        <f>IF(T338="","",T338-(0.8*(G338-H338)))</f>
        <v>36.51562539</v>
      </c>
      <c r="V338" s="134">
        <f>IF(G338="","",6.1078*(10^(((7.5*G338)/(237.3+G338)))))</f>
        <v>41.46264535</v>
      </c>
      <c r="W338" s="134">
        <f>IF(V338="","",(U338/V338)*100)</f>
        <v>88.0687305</v>
      </c>
      <c r="X338" s="135">
        <f>N336+L338-N338</f>
        <v>5.7</v>
      </c>
      <c r="Y338" s="91"/>
      <c r="Z338" s="208">
        <v>1.0</v>
      </c>
      <c r="AA338" s="208">
        <v>1.0</v>
      </c>
      <c r="AB338" s="208">
        <v>1.0</v>
      </c>
      <c r="AC338" s="209">
        <v>2.0</v>
      </c>
      <c r="AD338" s="232" t="s">
        <v>436</v>
      </c>
    </row>
    <row r="339" ht="15.75" customHeight="1">
      <c r="A339" s="203" t="s">
        <v>25</v>
      </c>
      <c r="B339" s="204">
        <v>45094.0</v>
      </c>
      <c r="C339" s="3">
        <v>0.625</v>
      </c>
      <c r="D339" s="74">
        <v>0.75</v>
      </c>
      <c r="E339" s="75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7"/>
      <c r="Q339" s="78"/>
      <c r="R339" s="79"/>
      <c r="S339" s="79"/>
      <c r="T339" s="145"/>
      <c r="U339" s="103"/>
      <c r="V339" s="145"/>
      <c r="W339" s="145"/>
      <c r="X339" s="80"/>
      <c r="Y339" s="81"/>
      <c r="Z339" s="82"/>
      <c r="AA339" s="82"/>
      <c r="AB339" s="82"/>
      <c r="AC339" s="83"/>
      <c r="AD339" s="78"/>
    </row>
    <row r="340" ht="15.75" customHeight="1">
      <c r="A340" s="205" t="s">
        <v>39</v>
      </c>
      <c r="B340" s="210">
        <v>45095.0</v>
      </c>
      <c r="C340" s="10">
        <v>0.375</v>
      </c>
      <c r="D340" s="84">
        <v>0.5</v>
      </c>
      <c r="E340" s="206">
        <v>34.4</v>
      </c>
      <c r="F340" s="86"/>
      <c r="G340" s="207">
        <v>29.0</v>
      </c>
      <c r="H340" s="207">
        <v>25.8</v>
      </c>
      <c r="I340" s="207">
        <v>1.0</v>
      </c>
      <c r="J340" s="207" t="s">
        <v>81</v>
      </c>
      <c r="K340" s="207">
        <v>28.6</v>
      </c>
      <c r="L340" s="207">
        <v>0.0</v>
      </c>
      <c r="M340" s="86"/>
      <c r="N340" s="207">
        <v>60.66</v>
      </c>
      <c r="O340" s="86"/>
      <c r="P340" s="87"/>
      <c r="Q340" s="133">
        <f>E342</f>
        <v>34.4</v>
      </c>
      <c r="R340" s="134" t="str">
        <f>F340</f>
        <v/>
      </c>
      <c r="S340" s="22">
        <f>(Q340+R340)/2</f>
        <v>17.2</v>
      </c>
      <c r="T340" s="134">
        <f>IF(H340="","",6.1078*(10^(((7.5*H340)/(237.3+H340)))))</f>
        <v>33.21594473</v>
      </c>
      <c r="U340" s="103">
        <f>IF(T340="","",T340-(0.8*(G340-H340)))</f>
        <v>30.65594473</v>
      </c>
      <c r="V340" s="134">
        <f>IF(G340="","",6.1078*(10^(((7.5*G340)/(237.3+G340)))))</f>
        <v>40.05279577</v>
      </c>
      <c r="W340" s="134">
        <f>IF(V340="","",(U340/V340)*100)</f>
        <v>76.53883866</v>
      </c>
      <c r="X340" s="135">
        <f>N338+L340-N340</f>
        <v>5.72</v>
      </c>
      <c r="Y340" s="91"/>
      <c r="Z340" s="208">
        <v>1.0</v>
      </c>
      <c r="AA340" s="208">
        <v>1.0</v>
      </c>
      <c r="AB340" s="208">
        <v>2.0</v>
      </c>
      <c r="AC340" s="209">
        <v>2.0</v>
      </c>
      <c r="AD340" s="232" t="s">
        <v>316</v>
      </c>
    </row>
    <row r="341" ht="15.75" customHeight="1">
      <c r="A341" s="203" t="s">
        <v>39</v>
      </c>
      <c r="B341" s="204">
        <v>45095.0</v>
      </c>
      <c r="C341" s="3">
        <v>0.625</v>
      </c>
      <c r="D341" s="74">
        <v>0.75</v>
      </c>
      <c r="E341" s="75"/>
      <c r="F341" s="76"/>
      <c r="G341" s="76"/>
      <c r="H341" s="76"/>
      <c r="I341" s="76"/>
      <c r="J341" s="76"/>
      <c r="K341" s="163"/>
      <c r="L341" s="76"/>
      <c r="M341" s="76"/>
      <c r="N341" s="76"/>
      <c r="O341" s="76"/>
      <c r="P341" s="77"/>
      <c r="Q341" s="78"/>
      <c r="R341" s="79"/>
      <c r="S341" s="79"/>
      <c r="T341" s="145"/>
      <c r="U341" s="103"/>
      <c r="V341" s="145"/>
      <c r="W341" s="145"/>
      <c r="X341" s="80"/>
      <c r="Y341" s="81"/>
      <c r="Z341" s="82"/>
      <c r="AA341" s="82"/>
      <c r="AB341" s="82"/>
      <c r="AC341" s="83"/>
      <c r="AD341" s="78"/>
    </row>
    <row r="342" ht="15.75" customHeight="1">
      <c r="A342" s="205" t="s">
        <v>42</v>
      </c>
      <c r="B342" s="210">
        <v>45096.0</v>
      </c>
      <c r="C342" s="10">
        <v>0.375</v>
      </c>
      <c r="D342" s="84">
        <v>0.5</v>
      </c>
      <c r="E342" s="206">
        <v>34.4</v>
      </c>
      <c r="F342" s="86"/>
      <c r="G342" s="207">
        <v>29.2</v>
      </c>
      <c r="H342" s="207">
        <v>26.0</v>
      </c>
      <c r="I342" s="207">
        <v>0.8</v>
      </c>
      <c r="J342" s="207" t="s">
        <v>81</v>
      </c>
      <c r="K342" s="207">
        <v>28.2</v>
      </c>
      <c r="L342" s="207">
        <v>0.0</v>
      </c>
      <c r="M342" s="86"/>
      <c r="N342" s="207">
        <v>55.98</v>
      </c>
      <c r="O342" s="86"/>
      <c r="P342" s="87"/>
      <c r="Q342" s="133">
        <f>E344</f>
        <v>34.6</v>
      </c>
      <c r="R342" s="134" t="str">
        <f>F342</f>
        <v/>
      </c>
      <c r="S342" s="22">
        <f>(Q342+R342)/2</f>
        <v>17.3</v>
      </c>
      <c r="T342" s="134">
        <f>IF(H342="","",6.1078*(10^(((7.5*H342)/(237.3+H342)))))</f>
        <v>33.61126698</v>
      </c>
      <c r="U342" s="103">
        <f>IF(T342="","",T342-(0.8*(G342-H342)))</f>
        <v>31.05126698</v>
      </c>
      <c r="V342" s="134">
        <f>IF(G342="","",6.1078*(10^(((7.5*G342)/(237.3+G342)))))</f>
        <v>40.51803823</v>
      </c>
      <c r="W342" s="134">
        <f>IF(V342="","",(U342/V342)*100)</f>
        <v>76.63566238</v>
      </c>
      <c r="X342" s="135">
        <f>N340+L342-N342</f>
        <v>4.68</v>
      </c>
      <c r="Y342" s="91"/>
      <c r="Z342" s="208">
        <v>1.0</v>
      </c>
      <c r="AA342" s="208">
        <v>1.0</v>
      </c>
      <c r="AB342" s="208">
        <v>1.0</v>
      </c>
      <c r="AC342" s="209">
        <v>2.0</v>
      </c>
      <c r="AD342" s="232" t="s">
        <v>316</v>
      </c>
    </row>
    <row r="343" ht="15.75" customHeight="1">
      <c r="A343" s="203" t="s">
        <v>42</v>
      </c>
      <c r="B343" s="204">
        <v>45096.0</v>
      </c>
      <c r="C343" s="3">
        <v>0.625</v>
      </c>
      <c r="D343" s="74">
        <v>0.75</v>
      </c>
      <c r="E343" s="75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7"/>
      <c r="Q343" s="78"/>
      <c r="R343" s="79"/>
      <c r="S343" s="79"/>
      <c r="T343" s="134"/>
      <c r="U343" s="103"/>
      <c r="V343" s="134"/>
      <c r="W343" s="134"/>
      <c r="X343" s="80"/>
      <c r="Y343" s="81"/>
      <c r="Z343" s="82"/>
      <c r="AA343" s="82"/>
      <c r="AB343" s="82"/>
      <c r="AC343" s="83"/>
      <c r="AD343" s="78"/>
    </row>
    <row r="344" ht="15.75" customHeight="1">
      <c r="A344" s="205" t="s">
        <v>43</v>
      </c>
      <c r="B344" s="210">
        <v>45097.0</v>
      </c>
      <c r="C344" s="10">
        <v>0.375</v>
      </c>
      <c r="D344" s="84">
        <v>0.5</v>
      </c>
      <c r="E344" s="206">
        <v>34.6</v>
      </c>
      <c r="F344" s="86"/>
      <c r="G344" s="207">
        <v>29.2</v>
      </c>
      <c r="H344" s="207">
        <v>26.4</v>
      </c>
      <c r="I344" s="207">
        <v>2.8</v>
      </c>
      <c r="J344" s="207" t="s">
        <v>81</v>
      </c>
      <c r="K344" s="207">
        <v>29.2</v>
      </c>
      <c r="L344" s="207">
        <v>0.0</v>
      </c>
      <c r="M344" s="86"/>
      <c r="N344" s="207">
        <v>51.0</v>
      </c>
      <c r="O344" s="86"/>
      <c r="P344" s="87"/>
      <c r="Q344" s="133">
        <f>E346</f>
        <v>34</v>
      </c>
      <c r="R344" s="134" t="str">
        <f>F344</f>
        <v/>
      </c>
      <c r="S344" s="22">
        <f>(Q344+R344)/2</f>
        <v>17</v>
      </c>
      <c r="T344" s="134">
        <f>IF(H344="","",6.1078*(10^(((7.5*H344)/(237.3+H344)))))</f>
        <v>34.41422945</v>
      </c>
      <c r="U344" s="103">
        <f>IF(T344="","",T344-(0.8*(G344-H344)))</f>
        <v>32.17422945</v>
      </c>
      <c r="V344" s="134">
        <f>IF(G344="","",6.1078*(10^(((7.5*G344)/(237.3+G344)))))</f>
        <v>40.51803823</v>
      </c>
      <c r="W344" s="134">
        <f>IF(V344="","",(U344/V344)*100)</f>
        <v>79.40717482</v>
      </c>
      <c r="X344" s="135">
        <f>N342+L344-N344</f>
        <v>4.98</v>
      </c>
      <c r="Y344" s="91"/>
      <c r="Z344" s="208">
        <v>1.0</v>
      </c>
      <c r="AA344" s="208">
        <v>1.0</v>
      </c>
      <c r="AB344" s="208">
        <v>3.0</v>
      </c>
      <c r="AC344" s="209">
        <v>1.0</v>
      </c>
      <c r="AD344" s="232" t="s">
        <v>289</v>
      </c>
    </row>
    <row r="345" ht="15.75" customHeight="1">
      <c r="A345" s="203" t="s">
        <v>43</v>
      </c>
      <c r="B345" s="204">
        <v>45097.0</v>
      </c>
      <c r="C345" s="3">
        <v>0.625</v>
      </c>
      <c r="D345" s="74">
        <v>0.75</v>
      </c>
      <c r="E345" s="75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7"/>
      <c r="Q345" s="78"/>
      <c r="R345" s="79"/>
      <c r="S345" s="79"/>
      <c r="T345" s="134"/>
      <c r="U345" s="103"/>
      <c r="V345" s="134"/>
      <c r="W345" s="134"/>
      <c r="X345" s="80"/>
      <c r="Y345" s="81"/>
      <c r="Z345" s="82"/>
      <c r="AA345" s="82"/>
      <c r="AB345" s="82"/>
      <c r="AC345" s="83"/>
      <c r="AD345" s="78"/>
    </row>
    <row r="346" ht="15.75" customHeight="1">
      <c r="A346" s="205" t="s">
        <v>44</v>
      </c>
      <c r="B346" s="210">
        <v>45098.0</v>
      </c>
      <c r="C346" s="10">
        <v>0.375</v>
      </c>
      <c r="D346" s="84">
        <v>0.5</v>
      </c>
      <c r="E346" s="206">
        <v>34.0</v>
      </c>
      <c r="F346" s="86"/>
      <c r="G346" s="207">
        <v>29.4</v>
      </c>
      <c r="H346" s="207">
        <v>26.6</v>
      </c>
      <c r="I346" s="207">
        <v>1.9</v>
      </c>
      <c r="J346" s="207" t="s">
        <v>81</v>
      </c>
      <c r="K346" s="207">
        <v>28.3</v>
      </c>
      <c r="L346" s="207">
        <v>14.5</v>
      </c>
      <c r="M346" s="86"/>
      <c r="N346" s="207">
        <v>57.48</v>
      </c>
      <c r="O346" s="86"/>
      <c r="P346" s="87"/>
      <c r="Q346" s="133">
        <f>E348</f>
        <v>33.8</v>
      </c>
      <c r="R346" s="134" t="str">
        <f>F346</f>
        <v/>
      </c>
      <c r="S346" s="22">
        <f>(Q346+R346)/2</f>
        <v>16.9</v>
      </c>
      <c r="T346" s="134">
        <f>IF(H346="","",6.1078*(10^(((7.5*H346)/(237.3+H346)))))</f>
        <v>34.82194116</v>
      </c>
      <c r="U346" s="103">
        <f>IF(T346="","",T346-(0.8*(G346-H346)))</f>
        <v>32.58194116</v>
      </c>
      <c r="V346" s="134">
        <f>IF(G346="","",6.1078*(10^(((7.5*G346)/(237.3+G346)))))</f>
        <v>40.98797486</v>
      </c>
      <c r="W346" s="134">
        <f>IF(V346="","",(U346/V346)*100)</f>
        <v>79.49146371</v>
      </c>
      <c r="X346" s="135">
        <f>N344+L346-N346</f>
        <v>8.02</v>
      </c>
      <c r="Y346" s="91"/>
      <c r="Z346" s="208">
        <v>1.0</v>
      </c>
      <c r="AA346" s="208">
        <v>1.0</v>
      </c>
      <c r="AB346" s="208">
        <v>3.0</v>
      </c>
      <c r="AC346" s="209">
        <v>1.0</v>
      </c>
      <c r="AD346" s="232" t="s">
        <v>289</v>
      </c>
    </row>
    <row r="347" ht="15.75" customHeight="1">
      <c r="A347" s="203" t="s">
        <v>44</v>
      </c>
      <c r="B347" s="204">
        <v>45098.0</v>
      </c>
      <c r="C347" s="3">
        <v>0.625</v>
      </c>
      <c r="D347" s="74">
        <v>0.75</v>
      </c>
      <c r="E347" s="75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7"/>
      <c r="Q347" s="78"/>
      <c r="R347" s="79"/>
      <c r="S347" s="79"/>
      <c r="T347" s="134"/>
      <c r="U347" s="103"/>
      <c r="V347" s="134"/>
      <c r="W347" s="134"/>
      <c r="X347" s="80"/>
      <c r="Y347" s="81"/>
      <c r="Z347" s="82"/>
      <c r="AA347" s="82"/>
      <c r="AB347" s="82"/>
      <c r="AC347" s="83"/>
      <c r="AD347" s="78"/>
    </row>
    <row r="348" ht="15.75" customHeight="1">
      <c r="A348" s="205" t="s">
        <v>45</v>
      </c>
      <c r="B348" s="210">
        <v>45099.0</v>
      </c>
      <c r="C348" s="10">
        <v>0.375</v>
      </c>
      <c r="D348" s="84">
        <v>0.5</v>
      </c>
      <c r="E348" s="206">
        <v>33.8</v>
      </c>
      <c r="F348" s="86"/>
      <c r="G348" s="207">
        <v>29.0</v>
      </c>
      <c r="H348" s="207">
        <v>26.4</v>
      </c>
      <c r="I348" s="207">
        <v>2.8</v>
      </c>
      <c r="J348" s="207" t="s">
        <v>81</v>
      </c>
      <c r="K348" s="207">
        <v>28.3</v>
      </c>
      <c r="L348" s="207">
        <v>0.0</v>
      </c>
      <c r="M348" s="86"/>
      <c r="N348" s="207">
        <v>53.24</v>
      </c>
      <c r="O348" s="86"/>
      <c r="P348" s="87"/>
      <c r="Q348" s="133">
        <f>E350</f>
        <v>33.6</v>
      </c>
      <c r="R348" s="134" t="str">
        <f>F348</f>
        <v/>
      </c>
      <c r="S348" s="22">
        <f>(Q348+R348)/2</f>
        <v>16.8</v>
      </c>
      <c r="T348" s="134">
        <f>IF(H348="","",6.1078*(10^(((7.5*H348)/(237.3+H348)))))</f>
        <v>34.41422945</v>
      </c>
      <c r="U348" s="103">
        <f>IF(T348="","",T348-(0.8*(G348-H348)))</f>
        <v>32.33422945</v>
      </c>
      <c r="V348" s="134">
        <f>IF(G348="","",6.1078*(10^(((7.5*G348)/(237.3+G348)))))</f>
        <v>40.05279577</v>
      </c>
      <c r="W348" s="134">
        <f>IF(V348="","",(U348/V348)*100)</f>
        <v>80.72901985</v>
      </c>
      <c r="X348" s="135">
        <f>N346+L348-N348</f>
        <v>4.24</v>
      </c>
      <c r="Y348" s="91"/>
      <c r="Z348" s="208">
        <v>1.0</v>
      </c>
      <c r="AA348" s="208">
        <v>1.0</v>
      </c>
      <c r="AB348" s="208">
        <v>3.0</v>
      </c>
      <c r="AC348" s="209">
        <v>1.0</v>
      </c>
      <c r="AD348" s="232" t="s">
        <v>289</v>
      </c>
    </row>
    <row r="349" ht="15.75" customHeight="1">
      <c r="A349" s="203" t="s">
        <v>45</v>
      </c>
      <c r="B349" s="204">
        <v>45099.0</v>
      </c>
      <c r="C349" s="3">
        <v>0.625</v>
      </c>
      <c r="D349" s="74">
        <v>0.75</v>
      </c>
      <c r="E349" s="75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7"/>
      <c r="Q349" s="78"/>
      <c r="R349" s="79"/>
      <c r="S349" s="79"/>
      <c r="T349" s="134"/>
      <c r="U349" s="103"/>
      <c r="V349" s="134"/>
      <c r="W349" s="134"/>
      <c r="X349" s="80"/>
      <c r="Y349" s="81"/>
      <c r="Z349" s="82"/>
      <c r="AA349" s="82"/>
      <c r="AB349" s="82"/>
      <c r="AC349" s="83"/>
      <c r="AD349" s="78"/>
    </row>
    <row r="350" ht="15.75" customHeight="1">
      <c r="A350" s="205" t="s">
        <v>46</v>
      </c>
      <c r="B350" s="210">
        <v>45100.0</v>
      </c>
      <c r="C350" s="10">
        <v>0.375</v>
      </c>
      <c r="D350" s="84">
        <v>0.5</v>
      </c>
      <c r="E350" s="206">
        <v>33.6</v>
      </c>
      <c r="F350" s="86"/>
      <c r="G350" s="207">
        <v>27.6</v>
      </c>
      <c r="H350" s="207">
        <v>25.6</v>
      </c>
      <c r="I350" s="207">
        <v>1.6</v>
      </c>
      <c r="J350" s="207" t="s">
        <v>81</v>
      </c>
      <c r="K350" s="207">
        <v>28.0</v>
      </c>
      <c r="L350" s="207">
        <v>2.5</v>
      </c>
      <c r="M350" s="86"/>
      <c r="N350" s="207">
        <v>52.26</v>
      </c>
      <c r="O350" s="86"/>
      <c r="P350" s="87"/>
      <c r="Q350" s="133">
        <f>E352</f>
        <v>33.6</v>
      </c>
      <c r="R350" s="134" t="str">
        <f>F350</f>
        <v/>
      </c>
      <c r="S350" s="22">
        <f>(Q350+R350)/2</f>
        <v>16.8</v>
      </c>
      <c r="T350" s="134">
        <f>IF(H350="","",6.1078*(10^(((7.5*H350)/(237.3+H350)))))</f>
        <v>32.82468122</v>
      </c>
      <c r="U350" s="103">
        <f>IF(T350="","",T350-(0.8*(G350-H350)))</f>
        <v>31.22468122</v>
      </c>
      <c r="V350" s="134">
        <f>IF(G350="","",6.1078*(10^(((7.5*G350)/(237.3+G350)))))</f>
        <v>36.92425667</v>
      </c>
      <c r="W350" s="134">
        <f>IF(V350="","",(U350/V350)*100)</f>
        <v>84.56414301</v>
      </c>
      <c r="X350" s="135">
        <f>N348+L350-N350</f>
        <v>3.48</v>
      </c>
      <c r="Y350" s="91"/>
      <c r="Z350" s="208">
        <v>1.0</v>
      </c>
      <c r="AA350" s="208">
        <v>1.0</v>
      </c>
      <c r="AB350" s="208">
        <v>1.0</v>
      </c>
      <c r="AC350" s="209">
        <v>2.0</v>
      </c>
      <c r="AD350" s="232" t="s">
        <v>316</v>
      </c>
    </row>
    <row r="351" ht="15.75" customHeight="1">
      <c r="A351" s="203" t="s">
        <v>46</v>
      </c>
      <c r="B351" s="204">
        <v>45100.0</v>
      </c>
      <c r="C351" s="3">
        <v>0.625</v>
      </c>
      <c r="D351" s="74">
        <v>0.75</v>
      </c>
      <c r="E351" s="75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7"/>
      <c r="Q351" s="78"/>
      <c r="R351" s="79"/>
      <c r="S351" s="79"/>
      <c r="T351" s="134"/>
      <c r="U351" s="103"/>
      <c r="V351" s="134"/>
      <c r="W351" s="134"/>
      <c r="X351" s="80"/>
      <c r="Y351" s="81"/>
      <c r="Z351" s="82"/>
      <c r="AA351" s="82"/>
      <c r="AB351" s="82"/>
      <c r="AC351" s="83"/>
      <c r="AD351" s="78"/>
    </row>
    <row r="352" ht="15.75" customHeight="1">
      <c r="A352" s="205" t="s">
        <v>25</v>
      </c>
      <c r="B352" s="210">
        <v>45101.0</v>
      </c>
      <c r="C352" s="10">
        <v>0.375</v>
      </c>
      <c r="D352" s="84">
        <v>0.5</v>
      </c>
      <c r="E352" s="206">
        <v>33.6</v>
      </c>
      <c r="F352" s="86"/>
      <c r="G352" s="207">
        <v>29.2</v>
      </c>
      <c r="H352" s="207">
        <v>26.8</v>
      </c>
      <c r="I352" s="207">
        <v>0.8</v>
      </c>
      <c r="J352" s="207" t="s">
        <v>81</v>
      </c>
      <c r="K352" s="207">
        <v>29.8</v>
      </c>
      <c r="L352" s="207">
        <v>0.0</v>
      </c>
      <c r="M352" s="86"/>
      <c r="N352" s="207">
        <v>46.76</v>
      </c>
      <c r="O352" s="86"/>
      <c r="P352" s="87"/>
      <c r="Q352" s="133">
        <f>E354</f>
        <v>33.2</v>
      </c>
      <c r="R352" s="134" t="str">
        <f>F352</f>
        <v/>
      </c>
      <c r="S352" s="22">
        <f>(Q352+R352)/2</f>
        <v>16.6</v>
      </c>
      <c r="T352" s="134">
        <f>IF(H352="","",6.1078*(10^(((7.5*H352)/(237.3+H352)))))</f>
        <v>35.23385461</v>
      </c>
      <c r="U352" s="103">
        <f>IF(T352="","",T352-(0.8*(G352-H352)))</f>
        <v>33.31385461</v>
      </c>
      <c r="V352" s="134">
        <f>IF(G352="","",6.1078*(10^(((7.5*G352)/(237.3+G352)))))</f>
        <v>40.51803823</v>
      </c>
      <c r="W352" s="134">
        <f>IF(V352="","",(U352/V352)*100)</f>
        <v>82.21981138</v>
      </c>
      <c r="X352" s="135">
        <f>N350+L352-N352</f>
        <v>5.5</v>
      </c>
      <c r="Y352" s="91"/>
      <c r="Z352" s="208">
        <v>1.0</v>
      </c>
      <c r="AA352" s="208">
        <v>1.0</v>
      </c>
      <c r="AB352" s="208">
        <v>2.0</v>
      </c>
      <c r="AC352" s="209">
        <v>2.0</v>
      </c>
      <c r="AD352" s="232" t="s">
        <v>436</v>
      </c>
    </row>
    <row r="353" ht="15.75" customHeight="1">
      <c r="A353" s="203" t="s">
        <v>25</v>
      </c>
      <c r="B353" s="204">
        <v>45101.0</v>
      </c>
      <c r="C353" s="3">
        <v>0.625</v>
      </c>
      <c r="D353" s="74">
        <v>0.75</v>
      </c>
      <c r="E353" s="75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7"/>
      <c r="Q353" s="78"/>
      <c r="R353" s="79"/>
      <c r="S353" s="79"/>
      <c r="T353" s="145"/>
      <c r="U353" s="103"/>
      <c r="V353" s="145"/>
      <c r="W353" s="145"/>
      <c r="X353" s="80"/>
      <c r="Y353" s="81"/>
      <c r="Z353" s="82"/>
      <c r="AA353" s="82"/>
      <c r="AB353" s="82"/>
      <c r="AC353" s="83"/>
      <c r="AD353" s="78"/>
    </row>
    <row r="354" ht="15.75" customHeight="1">
      <c r="A354" s="205" t="s">
        <v>39</v>
      </c>
      <c r="B354" s="210">
        <v>45102.0</v>
      </c>
      <c r="C354" s="10">
        <v>0.375</v>
      </c>
      <c r="D354" s="84">
        <v>0.5</v>
      </c>
      <c r="E354" s="206">
        <v>33.2</v>
      </c>
      <c r="F354" s="86"/>
      <c r="G354" s="207">
        <v>27.8</v>
      </c>
      <c r="H354" s="207">
        <v>26.0</v>
      </c>
      <c r="I354" s="207">
        <v>0.6</v>
      </c>
      <c r="J354" s="207" t="s">
        <v>81</v>
      </c>
      <c r="K354" s="207">
        <v>27.4</v>
      </c>
      <c r="L354" s="207">
        <v>24.25</v>
      </c>
      <c r="M354" s="86"/>
      <c r="N354" s="207">
        <v>61.0</v>
      </c>
      <c r="O354" s="86"/>
      <c r="P354" s="87"/>
      <c r="Q354" s="133">
        <f>E356</f>
        <v>33.6</v>
      </c>
      <c r="R354" s="134" t="str">
        <f>F354</f>
        <v/>
      </c>
      <c r="S354" s="22">
        <f>(Q354+R354)/2</f>
        <v>16.8</v>
      </c>
      <c r="T354" s="134">
        <f>IF(H354="","",6.1078*(10^(((7.5*H354)/(237.3+H354)))))</f>
        <v>33.61126698</v>
      </c>
      <c r="U354" s="103">
        <f>IF(T354="","",T354-(0.8*(G354-H354)))</f>
        <v>32.17126698</v>
      </c>
      <c r="V354" s="134">
        <f>IF(G354="","",6.1078*(10^(((7.5*G354)/(237.3+G354)))))</f>
        <v>37.3577292</v>
      </c>
      <c r="W354" s="134">
        <f>IF(V354="","",(U354/V354)*100)</f>
        <v>86.11676264</v>
      </c>
      <c r="X354" s="135">
        <f>N352+L354-N354</f>
        <v>10.01</v>
      </c>
      <c r="Y354" s="91"/>
      <c r="Z354" s="92"/>
      <c r="AA354" s="92"/>
      <c r="AB354" s="92"/>
      <c r="AC354" s="93"/>
      <c r="AD354" s="88"/>
    </row>
    <row r="355" ht="15.75" customHeight="1">
      <c r="A355" s="203" t="s">
        <v>39</v>
      </c>
      <c r="B355" s="204">
        <v>45102.0</v>
      </c>
      <c r="C355" s="3">
        <v>0.625</v>
      </c>
      <c r="D355" s="74">
        <v>0.75</v>
      </c>
      <c r="E355" s="75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7"/>
      <c r="Q355" s="78"/>
      <c r="R355" s="79"/>
      <c r="S355" s="79"/>
      <c r="T355" s="79"/>
      <c r="U355" s="103"/>
      <c r="V355" s="79"/>
      <c r="W355" s="79"/>
      <c r="X355" s="80"/>
      <c r="Y355" s="81"/>
      <c r="Z355" s="82"/>
      <c r="AA355" s="82"/>
      <c r="AB355" s="82"/>
      <c r="AC355" s="83"/>
      <c r="AD355" s="78"/>
    </row>
    <row r="356" ht="15.75" customHeight="1">
      <c r="A356" s="205" t="s">
        <v>42</v>
      </c>
      <c r="B356" s="210">
        <v>45103.0</v>
      </c>
      <c r="C356" s="10">
        <v>0.375</v>
      </c>
      <c r="D356" s="84">
        <v>0.5</v>
      </c>
      <c r="E356" s="206">
        <v>33.6</v>
      </c>
      <c r="F356" s="86"/>
      <c r="G356" s="207">
        <v>29.4</v>
      </c>
      <c r="H356" s="207">
        <v>26.4</v>
      </c>
      <c r="I356" s="207">
        <v>0.5</v>
      </c>
      <c r="J356" s="207" t="s">
        <v>81</v>
      </c>
      <c r="K356" s="207">
        <v>28.0</v>
      </c>
      <c r="L356" s="207">
        <v>0.0</v>
      </c>
      <c r="M356" s="86"/>
      <c r="N356" s="207">
        <v>59.3</v>
      </c>
      <c r="O356" s="86"/>
      <c r="P356" s="87"/>
      <c r="Q356" s="133">
        <f>E358</f>
        <v>34</v>
      </c>
      <c r="R356" s="134" t="str">
        <f>F356</f>
        <v/>
      </c>
      <c r="S356" s="22">
        <f>(Q356+R356)/2</f>
        <v>17</v>
      </c>
      <c r="T356" s="134">
        <f>IF(H356="","",6.1078*(10^(((7.5*H356)/(237.3+H356)))))</f>
        <v>34.41422945</v>
      </c>
      <c r="U356" s="103">
        <f>IF(T356="","",T356-(0.8*(G356-H356)))</f>
        <v>32.01422945</v>
      </c>
      <c r="V356" s="134">
        <f>IF(G356="","",6.1078*(10^(((7.5*G356)/(237.3+G356)))))</f>
        <v>40.98797486</v>
      </c>
      <c r="W356" s="134">
        <f>IF(V356="","",(U356/V356)*100)</f>
        <v>78.10639476</v>
      </c>
      <c r="X356" s="135">
        <f>N354+L356-N356</f>
        <v>1.7</v>
      </c>
      <c r="Y356" s="91"/>
      <c r="Z356" s="208">
        <v>1.0</v>
      </c>
      <c r="AA356" s="208">
        <v>1.0</v>
      </c>
      <c r="AB356" s="208">
        <v>2.0</v>
      </c>
      <c r="AC356" s="209">
        <v>2.0</v>
      </c>
      <c r="AD356" s="232" t="s">
        <v>436</v>
      </c>
    </row>
    <row r="357" ht="15.75" customHeight="1">
      <c r="A357" s="203" t="s">
        <v>42</v>
      </c>
      <c r="B357" s="204">
        <v>45103.0</v>
      </c>
      <c r="C357" s="3">
        <v>0.625</v>
      </c>
      <c r="D357" s="74">
        <v>0.75</v>
      </c>
      <c r="E357" s="75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7"/>
      <c r="Q357" s="78"/>
      <c r="R357" s="79"/>
      <c r="S357" s="79"/>
      <c r="T357" s="134"/>
      <c r="U357" s="103"/>
      <c r="V357" s="134"/>
      <c r="W357" s="134"/>
      <c r="X357" s="80"/>
      <c r="Y357" s="81"/>
      <c r="Z357" s="82"/>
      <c r="AA357" s="82"/>
      <c r="AB357" s="82"/>
      <c r="AC357" s="83"/>
      <c r="AD357" s="78"/>
    </row>
    <row r="358" ht="15.75" customHeight="1">
      <c r="A358" s="205" t="s">
        <v>43</v>
      </c>
      <c r="B358" s="210">
        <v>45104.0</v>
      </c>
      <c r="C358" s="10">
        <v>0.375</v>
      </c>
      <c r="D358" s="84">
        <v>0.5</v>
      </c>
      <c r="E358" s="206">
        <v>34.0</v>
      </c>
      <c r="F358" s="86"/>
      <c r="G358" s="207">
        <v>29.6</v>
      </c>
      <c r="H358" s="207">
        <v>26.0</v>
      </c>
      <c r="I358" s="207">
        <v>0.1</v>
      </c>
      <c r="J358" s="207" t="s">
        <v>78</v>
      </c>
      <c r="K358" s="207">
        <v>28.5</v>
      </c>
      <c r="L358" s="207">
        <v>0.0</v>
      </c>
      <c r="M358" s="86"/>
      <c r="N358" s="207">
        <v>54.0</v>
      </c>
      <c r="O358" s="86"/>
      <c r="P358" s="87"/>
      <c r="Q358" s="133">
        <f>E360</f>
        <v>35.2</v>
      </c>
      <c r="R358" s="134" t="str">
        <f>F358</f>
        <v/>
      </c>
      <c r="S358" s="22">
        <f>(Q358+R358)/2</f>
        <v>17.6</v>
      </c>
      <c r="T358" s="134">
        <f>IF(H358="","",6.1078*(10^(((7.5*H358)/(237.3+H358)))))</f>
        <v>33.61126698</v>
      </c>
      <c r="U358" s="103">
        <f>IF(T358="","",T358-(0.8*(G358-H358)))</f>
        <v>30.73126698</v>
      </c>
      <c r="V358" s="134">
        <f>IF(G358="","",6.1078*(10^(((7.5*G358)/(237.3+G358)))))</f>
        <v>41.46264535</v>
      </c>
      <c r="W358" s="134">
        <f>IF(V358="","",(U358/V358)*100)</f>
        <v>74.11796021</v>
      </c>
      <c r="X358" s="135">
        <f>N356+L358-N358</f>
        <v>5.3</v>
      </c>
      <c r="Y358" s="91"/>
      <c r="Z358" s="208">
        <v>1.0</v>
      </c>
      <c r="AA358" s="208">
        <v>1.0</v>
      </c>
      <c r="AB358" s="208">
        <v>3.0</v>
      </c>
      <c r="AC358" s="209">
        <v>2.0</v>
      </c>
      <c r="AD358" s="232" t="s">
        <v>289</v>
      </c>
    </row>
    <row r="359" ht="15.75" customHeight="1">
      <c r="A359" s="203" t="s">
        <v>43</v>
      </c>
      <c r="B359" s="204">
        <v>45104.0</v>
      </c>
      <c r="C359" s="3">
        <v>0.625</v>
      </c>
      <c r="D359" s="74">
        <v>0.75</v>
      </c>
      <c r="E359" s="75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7"/>
      <c r="Q359" s="78"/>
      <c r="R359" s="79"/>
      <c r="S359" s="79"/>
      <c r="T359" s="134"/>
      <c r="U359" s="103"/>
      <c r="V359" s="134"/>
      <c r="W359" s="134"/>
      <c r="X359" s="80"/>
      <c r="Y359" s="81"/>
      <c r="Z359" s="82"/>
      <c r="AA359" s="82"/>
      <c r="AB359" s="82"/>
      <c r="AC359" s="83"/>
      <c r="AD359" s="78"/>
    </row>
    <row r="360" ht="15.75" customHeight="1">
      <c r="A360" s="205" t="s">
        <v>44</v>
      </c>
      <c r="B360" s="210">
        <v>45105.0</v>
      </c>
      <c r="C360" s="10">
        <v>0.375</v>
      </c>
      <c r="D360" s="84">
        <v>0.5</v>
      </c>
      <c r="E360" s="206">
        <v>35.2</v>
      </c>
      <c r="F360" s="86"/>
      <c r="G360" s="207">
        <v>29.4</v>
      </c>
      <c r="H360" s="207">
        <v>26.8</v>
      </c>
      <c r="I360" s="207">
        <v>0.6</v>
      </c>
      <c r="J360" s="207" t="s">
        <v>81</v>
      </c>
      <c r="K360" s="207">
        <v>28.0</v>
      </c>
      <c r="L360" s="207">
        <v>0.0</v>
      </c>
      <c r="M360" s="86"/>
      <c r="N360" s="207">
        <v>51.38</v>
      </c>
      <c r="O360" s="86"/>
      <c r="P360" s="87"/>
      <c r="Q360" s="133">
        <f>E362</f>
        <v>34.4</v>
      </c>
      <c r="R360" s="134" t="str">
        <f>F360</f>
        <v/>
      </c>
      <c r="S360" s="22">
        <f>(Q360+R360)/2</f>
        <v>17.2</v>
      </c>
      <c r="T360" s="134">
        <f>IF(H360="","",6.1078*(10^(((7.5*H360)/(237.3+H360)))))</f>
        <v>35.23385461</v>
      </c>
      <c r="U360" s="103">
        <f>IF(T360="","",T360-(0.8*(G360-H360)))</f>
        <v>33.15385461</v>
      </c>
      <c r="V360" s="134">
        <f>IF(G360="","",6.1078*(10^(((7.5*G360)/(237.3+G360)))))</f>
        <v>40.98797486</v>
      </c>
      <c r="W360" s="134">
        <f>IF(V360="","",(U360/V360)*100)</f>
        <v>80.88678379</v>
      </c>
      <c r="X360" s="135">
        <f>N358+L360-N360</f>
        <v>2.62</v>
      </c>
      <c r="Y360" s="91"/>
      <c r="Z360" s="208">
        <v>1.0</v>
      </c>
      <c r="AA360" s="208">
        <v>1.0</v>
      </c>
      <c r="AB360" s="208">
        <v>2.0</v>
      </c>
      <c r="AC360" s="209">
        <v>2.0</v>
      </c>
      <c r="AD360" s="232" t="s">
        <v>426</v>
      </c>
    </row>
    <row r="361" ht="15.75" customHeight="1">
      <c r="A361" s="203" t="s">
        <v>44</v>
      </c>
      <c r="B361" s="204">
        <v>45105.0</v>
      </c>
      <c r="C361" s="3">
        <v>0.625</v>
      </c>
      <c r="D361" s="74">
        <v>0.75</v>
      </c>
      <c r="E361" s="75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7"/>
      <c r="Q361" s="78"/>
      <c r="R361" s="79"/>
      <c r="S361" s="79"/>
      <c r="T361" s="134"/>
      <c r="U361" s="103"/>
      <c r="V361" s="134"/>
      <c r="W361" s="134"/>
      <c r="X361" s="80"/>
      <c r="Y361" s="81"/>
      <c r="Z361" s="82"/>
      <c r="AA361" s="82"/>
      <c r="AB361" s="82"/>
      <c r="AC361" s="83"/>
      <c r="AD361" s="78"/>
    </row>
    <row r="362" ht="15.75" customHeight="1">
      <c r="A362" s="205" t="s">
        <v>45</v>
      </c>
      <c r="B362" s="210">
        <v>45106.0</v>
      </c>
      <c r="C362" s="10">
        <v>0.375</v>
      </c>
      <c r="D362" s="84">
        <v>0.5</v>
      </c>
      <c r="E362" s="206">
        <v>34.4</v>
      </c>
      <c r="F362" s="86"/>
      <c r="G362" s="207">
        <v>29.6</v>
      </c>
      <c r="H362" s="207">
        <v>26.4</v>
      </c>
      <c r="I362" s="207">
        <v>1.2</v>
      </c>
      <c r="J362" s="207" t="s">
        <v>81</v>
      </c>
      <c r="K362" s="207">
        <v>28.5</v>
      </c>
      <c r="L362" s="207">
        <v>5.0</v>
      </c>
      <c r="M362" s="86"/>
      <c r="N362" s="207">
        <v>51.08</v>
      </c>
      <c r="O362" s="86"/>
      <c r="P362" s="87"/>
      <c r="Q362" s="133">
        <f>E364</f>
        <v>34</v>
      </c>
      <c r="R362" s="134" t="str">
        <f>F362</f>
        <v/>
      </c>
      <c r="S362" s="22">
        <f>(Q362+R362)/2</f>
        <v>17</v>
      </c>
      <c r="T362" s="134">
        <f>IF(H362="","",6.1078*(10^(((7.5*H362)/(237.3+H362)))))</f>
        <v>34.41422945</v>
      </c>
      <c r="U362" s="103">
        <f>IF(T362="","",T362-(0.8*(G362-H362)))</f>
        <v>31.85422945</v>
      </c>
      <c r="V362" s="134">
        <f>IF(G362="","",6.1078*(10^(((7.5*G362)/(237.3+G362)))))</f>
        <v>41.46264535</v>
      </c>
      <c r="W362" s="134">
        <f>IF(V362="","",(U362/V362)*100)</f>
        <v>76.82633171</v>
      </c>
      <c r="X362" s="135">
        <f>N360+L362-N362</f>
        <v>5.3</v>
      </c>
      <c r="Y362" s="91"/>
      <c r="Z362" s="208">
        <v>1.0</v>
      </c>
      <c r="AA362" s="208">
        <v>1.0</v>
      </c>
      <c r="AB362" s="208">
        <v>1.0</v>
      </c>
      <c r="AC362" s="209">
        <v>1.0</v>
      </c>
      <c r="AD362" s="232" t="s">
        <v>289</v>
      </c>
    </row>
    <row r="363" ht="15.75" customHeight="1">
      <c r="A363" s="203" t="s">
        <v>45</v>
      </c>
      <c r="B363" s="204">
        <v>45106.0</v>
      </c>
      <c r="C363" s="3">
        <v>0.625</v>
      </c>
      <c r="D363" s="74">
        <v>0.75</v>
      </c>
      <c r="E363" s="75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7"/>
      <c r="Q363" s="78"/>
      <c r="R363" s="79"/>
      <c r="S363" s="79"/>
      <c r="T363" s="134"/>
      <c r="U363" s="103"/>
      <c r="V363" s="134"/>
      <c r="W363" s="134"/>
      <c r="X363" s="80"/>
      <c r="Y363" s="81"/>
      <c r="Z363" s="82"/>
      <c r="AA363" s="82"/>
      <c r="AB363" s="82"/>
      <c r="AC363" s="83"/>
      <c r="AD363" s="78"/>
    </row>
    <row r="364" ht="15.75" customHeight="1">
      <c r="A364" s="205" t="s">
        <v>46</v>
      </c>
      <c r="B364" s="210">
        <v>45107.0</v>
      </c>
      <c r="C364" s="10">
        <v>0.375</v>
      </c>
      <c r="D364" s="84">
        <v>0.5</v>
      </c>
      <c r="E364" s="206">
        <v>34.0</v>
      </c>
      <c r="F364" s="86"/>
      <c r="G364" s="207">
        <v>28.8</v>
      </c>
      <c r="H364" s="207">
        <v>25.8</v>
      </c>
      <c r="I364" s="207">
        <v>1.4</v>
      </c>
      <c r="J364" s="207" t="s">
        <v>81</v>
      </c>
      <c r="K364" s="207">
        <v>28.6</v>
      </c>
      <c r="L364" s="207">
        <v>0.0</v>
      </c>
      <c r="M364" s="86"/>
      <c r="N364" s="207">
        <v>47.2</v>
      </c>
      <c r="O364" s="86"/>
      <c r="P364" s="87"/>
      <c r="Q364" s="133">
        <f>E366</f>
        <v>34.2</v>
      </c>
      <c r="R364" s="134" t="str">
        <f>F364</f>
        <v/>
      </c>
      <c r="S364" s="22">
        <f>(Q364+R364)/2</f>
        <v>17.1</v>
      </c>
      <c r="T364" s="134">
        <f>IF(H364="","",6.1078*(10^(((7.5*H364)/(237.3+H364)))))</f>
        <v>33.21594473</v>
      </c>
      <c r="U364" s="103">
        <f>IF(T364="","",T364-(0.8*(G364-H364)))</f>
        <v>30.81594473</v>
      </c>
      <c r="V364" s="134">
        <f>IF(G364="","",6.1078*(10^(((7.5*G364)/(237.3+G364)))))</f>
        <v>39.59220806</v>
      </c>
      <c r="W364" s="134">
        <f>IF(V364="","",(U364/V364)*100)</f>
        <v>77.83335722</v>
      </c>
      <c r="X364" s="135">
        <f>N362+L364-N364</f>
        <v>3.88</v>
      </c>
      <c r="Y364" s="91"/>
      <c r="Z364" s="208">
        <v>1.0</v>
      </c>
      <c r="AA364" s="208">
        <v>1.0</v>
      </c>
      <c r="AB364" s="208">
        <v>1.0</v>
      </c>
      <c r="AC364" s="209">
        <v>1.0</v>
      </c>
      <c r="AD364" s="88"/>
    </row>
    <row r="365" ht="15.75" customHeight="1">
      <c r="A365" s="203" t="s">
        <v>46</v>
      </c>
      <c r="B365" s="204">
        <v>45107.0</v>
      </c>
      <c r="C365" s="3">
        <v>0.625</v>
      </c>
      <c r="D365" s="74">
        <v>0.75</v>
      </c>
      <c r="E365" s="75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7"/>
      <c r="Q365" s="78"/>
      <c r="R365" s="79"/>
      <c r="S365" s="79"/>
      <c r="T365" s="134"/>
      <c r="U365" s="103"/>
      <c r="V365" s="134"/>
      <c r="W365" s="134"/>
      <c r="X365" s="80"/>
      <c r="Y365" s="81"/>
      <c r="Z365" s="82"/>
      <c r="AA365" s="82"/>
      <c r="AB365" s="82"/>
      <c r="AC365" s="83"/>
      <c r="AD365" s="78"/>
    </row>
    <row r="366" ht="15.75" customHeight="1">
      <c r="A366" s="205" t="s">
        <v>25</v>
      </c>
      <c r="B366" s="210">
        <v>45108.0</v>
      </c>
      <c r="C366" s="10">
        <v>0.375</v>
      </c>
      <c r="D366" s="84">
        <v>0.5</v>
      </c>
      <c r="E366" s="206">
        <v>34.2</v>
      </c>
      <c r="F366" s="86"/>
      <c r="G366" s="207">
        <v>28.8</v>
      </c>
      <c r="H366" s="207">
        <v>25.8</v>
      </c>
      <c r="I366" s="207">
        <v>0.8</v>
      </c>
      <c r="J366" s="207" t="s">
        <v>81</v>
      </c>
      <c r="K366" s="207">
        <v>28.6</v>
      </c>
      <c r="L366" s="207">
        <v>11.25</v>
      </c>
      <c r="M366" s="86"/>
      <c r="N366" s="207">
        <v>51.68</v>
      </c>
      <c r="O366" s="86"/>
      <c r="P366" s="87"/>
      <c r="Q366" s="133">
        <f>E368</f>
        <v>34</v>
      </c>
      <c r="R366" s="134" t="str">
        <f>F366</f>
        <v/>
      </c>
      <c r="S366" s="22">
        <f>(Q366+R366)/2</f>
        <v>17</v>
      </c>
      <c r="T366" s="134">
        <f>IF(H366="","",6.1078*(10^(((7.5*H366)/(237.3+H366)))))</f>
        <v>33.21594473</v>
      </c>
      <c r="U366" s="103">
        <f>IF(T366="","",T366-(0.8*(G366-H366)))</f>
        <v>30.81594473</v>
      </c>
      <c r="V366" s="134">
        <f>IF(G366="","",6.1078*(10^(((7.5*G366)/(237.3+G366)))))</f>
        <v>39.59220806</v>
      </c>
      <c r="W366" s="134">
        <f>IF(V366="","",(U366/V366)*100)</f>
        <v>77.83335722</v>
      </c>
      <c r="X366" s="135">
        <f>N364+L366-N366</f>
        <v>6.77</v>
      </c>
      <c r="Y366" s="91"/>
      <c r="Z366" s="208">
        <v>1.0</v>
      </c>
      <c r="AA366" s="208">
        <v>1.0</v>
      </c>
      <c r="AB366" s="208">
        <v>2.0</v>
      </c>
      <c r="AC366" s="209">
        <v>2.0</v>
      </c>
      <c r="AD366" s="232" t="s">
        <v>426</v>
      </c>
    </row>
    <row r="367" ht="15.75" customHeight="1">
      <c r="A367" s="203" t="s">
        <v>25</v>
      </c>
      <c r="B367" s="204">
        <v>45108.0</v>
      </c>
      <c r="C367" s="3">
        <v>0.625</v>
      </c>
      <c r="D367" s="74">
        <v>0.75</v>
      </c>
      <c r="E367" s="75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7"/>
      <c r="Q367" s="78"/>
      <c r="R367" s="79"/>
      <c r="S367" s="79"/>
      <c r="T367" s="145"/>
      <c r="U367" s="103"/>
      <c r="V367" s="145"/>
      <c r="W367" s="145"/>
      <c r="X367" s="80"/>
      <c r="Y367" s="81"/>
      <c r="Z367" s="82"/>
      <c r="AA367" s="82"/>
      <c r="AB367" s="82"/>
      <c r="AC367" s="83"/>
      <c r="AD367" s="78"/>
    </row>
    <row r="368" ht="15.75" customHeight="1">
      <c r="A368" s="205" t="s">
        <v>39</v>
      </c>
      <c r="B368" s="210">
        <v>45109.0</v>
      </c>
      <c r="C368" s="10">
        <v>0.375</v>
      </c>
      <c r="D368" s="84">
        <v>0.5</v>
      </c>
      <c r="E368" s="206">
        <v>34.0</v>
      </c>
      <c r="F368" s="86"/>
      <c r="G368" s="207">
        <v>28.4</v>
      </c>
      <c r="H368" s="207">
        <v>26.0</v>
      </c>
      <c r="I368" s="207">
        <v>1.2</v>
      </c>
      <c r="J368" s="207" t="s">
        <v>81</v>
      </c>
      <c r="K368" s="207">
        <v>28.0</v>
      </c>
      <c r="L368" s="207">
        <v>0.0</v>
      </c>
      <c r="M368" s="86"/>
      <c r="N368" s="207">
        <v>48.64</v>
      </c>
      <c r="O368" s="86"/>
      <c r="P368" s="87"/>
      <c r="Q368" s="133">
        <f>E370</f>
        <v>34</v>
      </c>
      <c r="R368" s="134" t="str">
        <f>F368</f>
        <v/>
      </c>
      <c r="S368" s="22">
        <f>(Q368+R368)/2</f>
        <v>17</v>
      </c>
      <c r="T368" s="134">
        <f>IF(H368="","",6.1078*(10^(((7.5*H368)/(237.3+H368)))))</f>
        <v>33.61126698</v>
      </c>
      <c r="U368" s="103">
        <f>IF(T368="","",T368-(0.8*(G368-H368)))</f>
        <v>31.69126698</v>
      </c>
      <c r="V368" s="134">
        <f>IF(G368="","",6.1078*(10^(((7.5*G368)/(237.3+G368)))))</f>
        <v>38.68484051</v>
      </c>
      <c r="W368" s="134">
        <f>IF(V368="","",(U368/V368)*100)</f>
        <v>81.92166898</v>
      </c>
      <c r="X368" s="135">
        <f>N366+L368-N368</f>
        <v>3.04</v>
      </c>
      <c r="Y368" s="91"/>
      <c r="Z368" s="208">
        <v>1.0</v>
      </c>
      <c r="AA368" s="208">
        <v>1.0</v>
      </c>
      <c r="AB368" s="208">
        <v>1.0</v>
      </c>
      <c r="AC368" s="209">
        <v>2.0</v>
      </c>
      <c r="AD368" s="88"/>
    </row>
    <row r="369" ht="15.75" customHeight="1">
      <c r="A369" s="203" t="s">
        <v>39</v>
      </c>
      <c r="B369" s="204">
        <v>45109.0</v>
      </c>
      <c r="C369" s="3">
        <v>0.625</v>
      </c>
      <c r="D369" s="74">
        <v>0.75</v>
      </c>
      <c r="E369" s="75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7"/>
      <c r="Q369" s="78"/>
      <c r="R369" s="79"/>
      <c r="S369" s="79"/>
      <c r="T369" s="79"/>
      <c r="U369" s="103"/>
      <c r="V369" s="79"/>
      <c r="W369" s="79"/>
      <c r="X369" s="80"/>
      <c r="Y369" s="81"/>
      <c r="Z369" s="82"/>
      <c r="AA369" s="82"/>
      <c r="AB369" s="82"/>
      <c r="AC369" s="83"/>
      <c r="AD369" s="78"/>
    </row>
    <row r="370" ht="15.75" customHeight="1">
      <c r="A370" s="205" t="s">
        <v>42</v>
      </c>
      <c r="B370" s="210">
        <v>45110.0</v>
      </c>
      <c r="C370" s="10">
        <v>0.375</v>
      </c>
      <c r="D370" s="84">
        <v>0.5</v>
      </c>
      <c r="E370" s="206">
        <v>34.0</v>
      </c>
      <c r="F370" s="86"/>
      <c r="G370" s="207">
        <v>29.4</v>
      </c>
      <c r="H370" s="207">
        <v>26.8</v>
      </c>
      <c r="I370" s="207">
        <v>2.1</v>
      </c>
      <c r="J370" s="207" t="s">
        <v>54</v>
      </c>
      <c r="K370" s="207">
        <v>28.2</v>
      </c>
      <c r="L370" s="207">
        <v>0.0</v>
      </c>
      <c r="M370" s="86"/>
      <c r="N370" s="207">
        <v>43.18</v>
      </c>
      <c r="O370" s="86"/>
      <c r="P370" s="87"/>
      <c r="Q370" s="133">
        <f>E372</f>
        <v>33</v>
      </c>
      <c r="R370" s="134" t="str">
        <f>F370</f>
        <v/>
      </c>
      <c r="S370" s="22">
        <f>(Q370+R370)/2</f>
        <v>16.5</v>
      </c>
      <c r="T370" s="134">
        <f>IF(H370="","",6.1078*(10^(((7.5*H370)/(237.3+H370)))))</f>
        <v>35.23385461</v>
      </c>
      <c r="U370" s="103">
        <f>IF(T370="","",T370-(0.8*(G370-H370)))</f>
        <v>33.15385461</v>
      </c>
      <c r="V370" s="134">
        <f>IF(G370="","",6.1078*(10^(((7.5*G370)/(237.3+G370)))))</f>
        <v>40.98797486</v>
      </c>
      <c r="W370" s="134">
        <f>IF(V370="","",(U370/V370)*100)</f>
        <v>80.88678379</v>
      </c>
      <c r="X370" s="135">
        <f>N368+L370-N370</f>
        <v>5.46</v>
      </c>
      <c r="Y370" s="91"/>
      <c r="Z370" s="208">
        <v>1.0</v>
      </c>
      <c r="AA370" s="208">
        <v>1.0</v>
      </c>
      <c r="AB370" s="208">
        <v>1.0</v>
      </c>
      <c r="AC370" s="209">
        <v>2.0</v>
      </c>
      <c r="AD370" s="232" t="s">
        <v>316</v>
      </c>
    </row>
    <row r="371" ht="15.75" customHeight="1">
      <c r="A371" s="203" t="s">
        <v>42</v>
      </c>
      <c r="B371" s="204">
        <v>45110.0</v>
      </c>
      <c r="C371" s="3">
        <v>0.625</v>
      </c>
      <c r="D371" s="74">
        <v>0.75</v>
      </c>
      <c r="E371" s="75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7"/>
      <c r="Q371" s="78"/>
      <c r="R371" s="79"/>
      <c r="S371" s="79"/>
      <c r="T371" s="134"/>
      <c r="U371" s="103"/>
      <c r="V371" s="134"/>
      <c r="W371" s="134"/>
      <c r="X371" s="80"/>
      <c r="Y371" s="81"/>
      <c r="Z371" s="82"/>
      <c r="AA371" s="82"/>
      <c r="AB371" s="82"/>
      <c r="AC371" s="83"/>
      <c r="AD371" s="78"/>
    </row>
    <row r="372" ht="15.75" customHeight="1">
      <c r="A372" s="63" t="s">
        <v>43</v>
      </c>
      <c r="B372" s="210">
        <v>45111.0</v>
      </c>
      <c r="C372" s="10">
        <v>0.375</v>
      </c>
      <c r="D372" s="84">
        <v>0.5</v>
      </c>
      <c r="E372" s="206">
        <v>33.0</v>
      </c>
      <c r="F372" s="86"/>
      <c r="G372" s="207">
        <v>28.8</v>
      </c>
      <c r="H372" s="207">
        <v>26.0</v>
      </c>
      <c r="I372" s="207">
        <v>0.8</v>
      </c>
      <c r="J372" s="207" t="s">
        <v>81</v>
      </c>
      <c r="K372" s="207">
        <v>28.4</v>
      </c>
      <c r="L372" s="207">
        <v>1.75</v>
      </c>
      <c r="M372" s="86"/>
      <c r="N372" s="207">
        <v>40.0</v>
      </c>
      <c r="O372" s="86"/>
      <c r="P372" s="87"/>
      <c r="Q372" s="133">
        <f>E374</f>
        <v>34.2</v>
      </c>
      <c r="R372" s="134" t="str">
        <f>F372</f>
        <v/>
      </c>
      <c r="S372" s="22">
        <f>(Q372+R372)/2</f>
        <v>17.1</v>
      </c>
      <c r="T372" s="134">
        <f>IF(H372="","",6.1078*(10^(((7.5*H372)/(237.3+H372)))))</f>
        <v>33.61126698</v>
      </c>
      <c r="U372" s="103">
        <f>IF(T372="","",T372-(0.8*(G372-H372)))</f>
        <v>31.37126698</v>
      </c>
      <c r="V372" s="134">
        <f>IF(G372="","",6.1078*(10^(((7.5*G372)/(237.3+G372)))))</f>
        <v>39.59220806</v>
      </c>
      <c r="W372" s="134">
        <f>IF(V372="","",(U372/V372)*100)</f>
        <v>79.23596212</v>
      </c>
      <c r="X372" s="135">
        <f>N370+L372-N372</f>
        <v>4.93</v>
      </c>
      <c r="Y372" s="91"/>
      <c r="Z372" s="208">
        <v>1.0</v>
      </c>
      <c r="AA372" s="208">
        <v>1.0</v>
      </c>
      <c r="AB372" s="208">
        <v>1.0</v>
      </c>
      <c r="AC372" s="209">
        <v>2.0</v>
      </c>
      <c r="AD372" s="88"/>
    </row>
    <row r="373" ht="15.75" customHeight="1">
      <c r="A373" s="63" t="s">
        <v>43</v>
      </c>
      <c r="B373" s="204">
        <v>45111.0</v>
      </c>
      <c r="C373" s="3">
        <v>0.625</v>
      </c>
      <c r="D373" s="74">
        <v>0.75</v>
      </c>
      <c r="E373" s="75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7"/>
      <c r="Q373" s="78"/>
      <c r="R373" s="79"/>
      <c r="S373" s="79"/>
      <c r="T373" s="134"/>
      <c r="U373" s="103"/>
      <c r="V373" s="134"/>
      <c r="W373" s="134"/>
      <c r="X373" s="80"/>
      <c r="Y373" s="81"/>
      <c r="Z373" s="82"/>
      <c r="AA373" s="82"/>
      <c r="AB373" s="82"/>
      <c r="AC373" s="83"/>
      <c r="AD373" s="78"/>
    </row>
    <row r="374" ht="15.75" customHeight="1">
      <c r="A374" s="196" t="s">
        <v>44</v>
      </c>
      <c r="B374" s="210">
        <v>45112.0</v>
      </c>
      <c r="C374" s="10">
        <v>0.375</v>
      </c>
      <c r="D374" s="84">
        <v>0.5</v>
      </c>
      <c r="E374" s="206">
        <v>34.2</v>
      </c>
      <c r="F374" s="86"/>
      <c r="G374" s="207">
        <v>29.0</v>
      </c>
      <c r="H374" s="207">
        <v>26.6</v>
      </c>
      <c r="I374" s="207">
        <v>1.8</v>
      </c>
      <c r="J374" s="207" t="s">
        <v>81</v>
      </c>
      <c r="K374" s="207">
        <v>28.4</v>
      </c>
      <c r="L374" s="207">
        <v>56.75</v>
      </c>
      <c r="M374" s="86"/>
      <c r="N374" s="207">
        <v>87.28</v>
      </c>
      <c r="O374" s="207">
        <v>68.62</v>
      </c>
      <c r="P374" s="87"/>
      <c r="Q374" s="133">
        <f>E376</f>
        <v>33</v>
      </c>
      <c r="R374" s="134" t="str">
        <f>F374</f>
        <v/>
      </c>
      <c r="S374" s="22">
        <f>(Q374+R374)/2</f>
        <v>16.5</v>
      </c>
      <c r="T374" s="134">
        <f>IF(H374="","",6.1078*(10^(((7.5*H374)/(237.3+H374)))))</f>
        <v>34.82194116</v>
      </c>
      <c r="U374" s="103">
        <f>IF(T374="","",T374-(0.8*(G374-H374)))</f>
        <v>32.90194116</v>
      </c>
      <c r="V374" s="134">
        <f>IF(G374="","",6.1078*(10^(((7.5*G374)/(237.3+G374)))))</f>
        <v>40.05279577</v>
      </c>
      <c r="W374" s="134">
        <f>IF(V374="","",(U374/V374)*100)</f>
        <v>82.14642831</v>
      </c>
      <c r="X374" s="135">
        <f>N372+L374-N374</f>
        <v>9.47</v>
      </c>
      <c r="Y374" s="91"/>
      <c r="Z374" s="208">
        <v>1.0</v>
      </c>
      <c r="AA374" s="208">
        <v>1.0</v>
      </c>
      <c r="AB374" s="208">
        <v>2.0</v>
      </c>
      <c r="AC374" s="209">
        <v>2.0</v>
      </c>
      <c r="AD374" s="232" t="s">
        <v>461</v>
      </c>
    </row>
    <row r="375" ht="15.75" customHeight="1">
      <c r="A375" s="203" t="s">
        <v>44</v>
      </c>
      <c r="B375" s="204">
        <v>45112.0</v>
      </c>
      <c r="C375" s="3">
        <v>0.625</v>
      </c>
      <c r="D375" s="74">
        <v>0.75</v>
      </c>
      <c r="E375" s="75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7"/>
      <c r="Q375" s="78"/>
      <c r="R375" s="79"/>
      <c r="S375" s="79"/>
      <c r="T375" s="134"/>
      <c r="U375" s="103"/>
      <c r="V375" s="134"/>
      <c r="W375" s="134"/>
      <c r="X375" s="80"/>
      <c r="Y375" s="81"/>
      <c r="Z375" s="82"/>
      <c r="AA375" s="82"/>
      <c r="AB375" s="82"/>
      <c r="AC375" s="83"/>
      <c r="AD375" s="78"/>
    </row>
    <row r="376" ht="15.75" customHeight="1">
      <c r="A376" s="205" t="s">
        <v>45</v>
      </c>
      <c r="B376" s="210">
        <v>45113.0</v>
      </c>
      <c r="C376" s="10">
        <v>0.375</v>
      </c>
      <c r="D376" s="84">
        <v>0.5</v>
      </c>
      <c r="E376" s="206">
        <v>33.0</v>
      </c>
      <c r="F376" s="86"/>
      <c r="G376" s="207">
        <v>29.2</v>
      </c>
      <c r="H376" s="207">
        <v>26.0</v>
      </c>
      <c r="I376" s="207">
        <v>1.2</v>
      </c>
      <c r="J376" s="207" t="s">
        <v>81</v>
      </c>
      <c r="K376" s="207">
        <v>28.0</v>
      </c>
      <c r="L376" s="207">
        <v>0.0</v>
      </c>
      <c r="M376" s="86"/>
      <c r="N376" s="207">
        <v>64.64</v>
      </c>
      <c r="O376" s="86"/>
      <c r="P376" s="87"/>
      <c r="Q376" s="133">
        <f>E378</f>
        <v>33.2</v>
      </c>
      <c r="R376" s="134" t="str">
        <f>F376</f>
        <v/>
      </c>
      <c r="S376" s="22">
        <f>(Q376+R376)/2</f>
        <v>16.6</v>
      </c>
      <c r="T376" s="134">
        <f>IF(H376="","",6.1078*(10^(((7.5*H376)/(237.3+H376)))))</f>
        <v>33.61126698</v>
      </c>
      <c r="U376" s="103">
        <f>IF(T376="","",T376-(0.8*(G376-H376)))</f>
        <v>31.05126698</v>
      </c>
      <c r="V376" s="134">
        <f>IF(G376="","",6.1078*(10^(((7.5*G376)/(237.3+G376)))))</f>
        <v>40.51803823</v>
      </c>
      <c r="W376" s="134">
        <f>IF(V376="","",(U376/V376)*100)</f>
        <v>76.63566238</v>
      </c>
      <c r="X376" s="215">
        <v>3.98</v>
      </c>
      <c r="Y376" s="91"/>
      <c r="Z376" s="208">
        <v>1.0</v>
      </c>
      <c r="AA376" s="208">
        <v>1.0</v>
      </c>
      <c r="AB376" s="208">
        <v>2.0</v>
      </c>
      <c r="AC376" s="209">
        <v>2.0</v>
      </c>
      <c r="AD376" s="232" t="s">
        <v>316</v>
      </c>
    </row>
    <row r="377" ht="15.75" customHeight="1">
      <c r="A377" s="203" t="s">
        <v>45</v>
      </c>
      <c r="B377" s="204">
        <v>45113.0</v>
      </c>
      <c r="C377" s="3">
        <v>0.625</v>
      </c>
      <c r="D377" s="74">
        <v>0.75</v>
      </c>
      <c r="E377" s="75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7"/>
      <c r="Q377" s="78"/>
      <c r="R377" s="79"/>
      <c r="S377" s="79"/>
      <c r="T377" s="134"/>
      <c r="U377" s="103"/>
      <c r="V377" s="134"/>
      <c r="W377" s="134"/>
      <c r="X377" s="80"/>
      <c r="Y377" s="81"/>
      <c r="Z377" s="82"/>
      <c r="AA377" s="82"/>
      <c r="AB377" s="82"/>
      <c r="AC377" s="83"/>
      <c r="AD377" s="78"/>
    </row>
    <row r="378" ht="15.75" customHeight="1">
      <c r="A378" s="205" t="s">
        <v>46</v>
      </c>
      <c r="B378" s="210">
        <v>45114.0</v>
      </c>
      <c r="C378" s="10">
        <v>0.375</v>
      </c>
      <c r="D378" s="84">
        <v>0.5</v>
      </c>
      <c r="E378" s="206">
        <v>33.2</v>
      </c>
      <c r="F378" s="86"/>
      <c r="G378" s="207">
        <v>28.8</v>
      </c>
      <c r="H378" s="207">
        <v>26.0</v>
      </c>
      <c r="I378" s="207">
        <v>1.4</v>
      </c>
      <c r="J378" s="207" t="s">
        <v>81</v>
      </c>
      <c r="K378" s="207">
        <v>28.2</v>
      </c>
      <c r="L378" s="207">
        <v>0.0</v>
      </c>
      <c r="M378" s="86"/>
      <c r="N378" s="207">
        <v>59.38</v>
      </c>
      <c r="O378" s="86"/>
      <c r="P378" s="87"/>
      <c r="Q378" s="133">
        <f>E380</f>
        <v>34.8</v>
      </c>
      <c r="R378" s="134" t="str">
        <f>F378</f>
        <v/>
      </c>
      <c r="S378" s="22">
        <f>(Q378+R378)/2</f>
        <v>17.4</v>
      </c>
      <c r="T378" s="134">
        <f>IF(H378="","",6.1078*(10^(((7.5*H378)/(237.3+H378)))))</f>
        <v>33.61126698</v>
      </c>
      <c r="U378" s="103">
        <f>IF(T378="","",T378-(0.8*(G378-H378)))</f>
        <v>31.37126698</v>
      </c>
      <c r="V378" s="134">
        <f>IF(G378="","",6.1078*(10^(((7.5*G378)/(237.3+G378)))))</f>
        <v>39.59220806</v>
      </c>
      <c r="W378" s="134">
        <f>IF(V378="","",(U378/V378)*100)</f>
        <v>79.23596212</v>
      </c>
      <c r="X378" s="135">
        <f>N376+L378-N378</f>
        <v>5.26</v>
      </c>
      <c r="Y378" s="91"/>
      <c r="Z378" s="208">
        <v>1.0</v>
      </c>
      <c r="AA378" s="208">
        <v>1.0</v>
      </c>
      <c r="AB378" s="208">
        <v>1.0</v>
      </c>
      <c r="AC378" s="209">
        <v>2.0</v>
      </c>
      <c r="AD378" s="88"/>
    </row>
    <row r="379" ht="15.75" customHeight="1">
      <c r="A379" s="203" t="s">
        <v>46</v>
      </c>
      <c r="B379" s="204">
        <v>45114.0</v>
      </c>
      <c r="C379" s="3">
        <v>0.625</v>
      </c>
      <c r="D379" s="74">
        <v>0.75</v>
      </c>
      <c r="E379" s="75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7"/>
      <c r="Q379" s="78"/>
      <c r="R379" s="79"/>
      <c r="S379" s="79"/>
      <c r="T379" s="134"/>
      <c r="U379" s="103"/>
      <c r="V379" s="134"/>
      <c r="W379" s="134"/>
      <c r="X379" s="80"/>
      <c r="Y379" s="81"/>
      <c r="Z379" s="82"/>
      <c r="AA379" s="82"/>
      <c r="AB379" s="82"/>
      <c r="AC379" s="83"/>
      <c r="AD379" s="78"/>
    </row>
    <row r="380" ht="15.75" customHeight="1">
      <c r="A380" s="196" t="s">
        <v>25</v>
      </c>
      <c r="B380" s="210">
        <v>45115.0</v>
      </c>
      <c r="C380" s="10">
        <v>0.375</v>
      </c>
      <c r="D380" s="84">
        <v>0.5</v>
      </c>
      <c r="E380" s="206">
        <v>34.8</v>
      </c>
      <c r="F380" s="86"/>
      <c r="G380" s="207">
        <v>28.4</v>
      </c>
      <c r="H380" s="207">
        <v>25.6</v>
      </c>
      <c r="I380" s="207">
        <v>0.6</v>
      </c>
      <c r="J380" s="207" t="s">
        <v>81</v>
      </c>
      <c r="K380" s="207">
        <v>28.9</v>
      </c>
      <c r="L380" s="207">
        <v>0.0</v>
      </c>
      <c r="M380" s="86"/>
      <c r="N380" s="207">
        <v>53.38</v>
      </c>
      <c r="O380" s="86"/>
      <c r="P380" s="87"/>
      <c r="Q380" s="133">
        <f>E382</f>
        <v>34.2</v>
      </c>
      <c r="R380" s="134" t="str">
        <f>F380</f>
        <v/>
      </c>
      <c r="S380" s="22">
        <f>(Q380+R380)/2</f>
        <v>17.1</v>
      </c>
      <c r="T380" s="134">
        <f>IF(H380="","",6.1078*(10^(((7.5*H380)/(237.3+H380)))))</f>
        <v>32.82468122</v>
      </c>
      <c r="U380" s="103">
        <f>IF(T380="","",T380-(0.8*(G380-H380)))</f>
        <v>30.58468122</v>
      </c>
      <c r="V380" s="134">
        <f>IF(G380="","",6.1078*(10^(((7.5*G380)/(237.3+G380)))))</f>
        <v>38.68484051</v>
      </c>
      <c r="W380" s="134">
        <f>IF(V380="","",(U380/V380)*100)</f>
        <v>79.06115371</v>
      </c>
      <c r="X380" s="135">
        <f>N378+L380-N380</f>
        <v>6</v>
      </c>
      <c r="Y380" s="91"/>
      <c r="Z380" s="92"/>
      <c r="AA380" s="92"/>
      <c r="AB380" s="92"/>
      <c r="AC380" s="93"/>
      <c r="AD380" s="88"/>
    </row>
    <row r="381" ht="15.75" customHeight="1">
      <c r="A381" s="203" t="s">
        <v>25</v>
      </c>
      <c r="B381" s="204">
        <v>45115.0</v>
      </c>
      <c r="C381" s="3">
        <v>0.625</v>
      </c>
      <c r="D381" s="74">
        <v>0.75</v>
      </c>
      <c r="E381" s="75"/>
      <c r="F381" s="76"/>
      <c r="G381" s="235"/>
      <c r="H381" s="76"/>
      <c r="I381" s="76"/>
      <c r="J381" s="76"/>
      <c r="K381" s="76"/>
      <c r="L381" s="76"/>
      <c r="M381" s="76"/>
      <c r="N381" s="76"/>
      <c r="O381" s="76"/>
      <c r="P381" s="77"/>
      <c r="Q381" s="78"/>
      <c r="R381" s="79"/>
      <c r="S381" s="79"/>
      <c r="T381" s="145"/>
      <c r="U381" s="103"/>
      <c r="V381" s="145"/>
      <c r="W381" s="145"/>
      <c r="X381" s="80"/>
      <c r="Y381" s="81"/>
      <c r="Z381" s="82"/>
      <c r="AA381" s="82"/>
      <c r="AB381" s="82"/>
      <c r="AC381" s="83"/>
      <c r="AD381" s="78"/>
    </row>
    <row r="382" ht="15.75" customHeight="1">
      <c r="A382" s="205" t="s">
        <v>39</v>
      </c>
      <c r="B382" s="210">
        <v>45116.0</v>
      </c>
      <c r="C382" s="10">
        <v>0.375</v>
      </c>
      <c r="D382" s="84">
        <v>0.5</v>
      </c>
      <c r="E382" s="206">
        <v>34.2</v>
      </c>
      <c r="F382" s="86"/>
      <c r="G382" s="207">
        <v>30.2</v>
      </c>
      <c r="H382" s="207">
        <v>26.4</v>
      </c>
      <c r="I382" s="207">
        <v>0.8</v>
      </c>
      <c r="J382" s="207" t="s">
        <v>81</v>
      </c>
      <c r="K382" s="207">
        <v>28.0</v>
      </c>
      <c r="L382" s="207">
        <v>0.0</v>
      </c>
      <c r="M382" s="86"/>
      <c r="N382" s="207">
        <v>50.5</v>
      </c>
      <c r="O382" s="86"/>
      <c r="P382" s="87"/>
      <c r="Q382" s="133">
        <f>E384</f>
        <v>34.6</v>
      </c>
      <c r="R382" s="134" t="str">
        <f>F382</f>
        <v/>
      </c>
      <c r="S382" s="22">
        <f>(Q382+R382)/2</f>
        <v>17.3</v>
      </c>
      <c r="T382" s="134">
        <f>IF(H382="","",6.1078*(10^(((7.5*H382)/(237.3+H382)))))</f>
        <v>34.41422945</v>
      </c>
      <c r="U382" s="103">
        <f>IF(T382="","",T382-(0.8*(G382-H382)))</f>
        <v>31.37422945</v>
      </c>
      <c r="V382" s="134">
        <f>IF(G382="","",6.1078*(10^(((7.5*G382)/(237.3+G382)))))</f>
        <v>42.91546075</v>
      </c>
      <c r="W382" s="134">
        <f>IF(V382="","",(U382/V382)*100)</f>
        <v>73.10705489</v>
      </c>
      <c r="X382" s="135">
        <f>N380+L382-N382</f>
        <v>2.88</v>
      </c>
      <c r="Y382" s="91"/>
      <c r="Z382" s="208">
        <v>1.0</v>
      </c>
      <c r="AA382" s="208">
        <v>1.0</v>
      </c>
      <c r="AB382" s="208">
        <v>2.0</v>
      </c>
      <c r="AC382" s="209">
        <v>2.0</v>
      </c>
      <c r="AD382" s="232" t="s">
        <v>426</v>
      </c>
    </row>
    <row r="383" ht="15.75" customHeight="1">
      <c r="A383" s="203" t="s">
        <v>39</v>
      </c>
      <c r="B383" s="204">
        <v>45116.0</v>
      </c>
      <c r="C383" s="3">
        <v>0.625</v>
      </c>
      <c r="D383" s="74">
        <v>0.75</v>
      </c>
      <c r="E383" s="75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7"/>
      <c r="Q383" s="78"/>
      <c r="R383" s="79"/>
      <c r="S383" s="79"/>
      <c r="T383" s="79"/>
      <c r="U383" s="103"/>
      <c r="V383" s="79"/>
      <c r="W383" s="79"/>
      <c r="X383" s="80"/>
      <c r="Y383" s="81"/>
      <c r="Z383" s="82"/>
      <c r="AA383" s="82"/>
      <c r="AB383" s="82"/>
      <c r="AC383" s="83"/>
      <c r="AD383" s="78"/>
    </row>
    <row r="384" ht="15.75" customHeight="1">
      <c r="A384" s="205" t="s">
        <v>42</v>
      </c>
      <c r="B384" s="210">
        <v>45117.0</v>
      </c>
      <c r="C384" s="10">
        <v>0.375</v>
      </c>
      <c r="D384" s="84">
        <v>0.5</v>
      </c>
      <c r="E384" s="206">
        <v>34.6</v>
      </c>
      <c r="F384" s="86"/>
      <c r="G384" s="207">
        <v>29.4</v>
      </c>
      <c r="H384" s="207">
        <v>26.0</v>
      </c>
      <c r="I384" s="207">
        <v>2.1</v>
      </c>
      <c r="J384" s="207" t="s">
        <v>81</v>
      </c>
      <c r="K384" s="207">
        <v>28.6</v>
      </c>
      <c r="L384" s="207">
        <v>0.0</v>
      </c>
      <c r="M384" s="86"/>
      <c r="N384" s="207">
        <v>45.06</v>
      </c>
      <c r="O384" s="87"/>
      <c r="P384" s="87"/>
      <c r="Q384" s="133">
        <f>E386</f>
        <v>32.8</v>
      </c>
      <c r="R384" s="134" t="str">
        <f>F384</f>
        <v/>
      </c>
      <c r="S384" s="22">
        <f>(Q384+R384)/2</f>
        <v>16.4</v>
      </c>
      <c r="T384" s="134">
        <f>IF(H384="","",6.1078*(10^(((7.5*H384)/(237.3+H384)))))</f>
        <v>33.61126698</v>
      </c>
      <c r="U384" s="103">
        <f>IF(T384="","",T384-(0.8*(G384-H384)))</f>
        <v>30.89126698</v>
      </c>
      <c r="V384" s="134">
        <f>IF(G384="","",6.1078*(10^(((7.5*G384)/(237.3+G384)))))</f>
        <v>40.98797486</v>
      </c>
      <c r="W384" s="134">
        <f>IF(V384="","",(U384/V384)*100)</f>
        <v>75.36665836</v>
      </c>
      <c r="X384" s="135">
        <f>N382+L384-N384</f>
        <v>5.44</v>
      </c>
      <c r="Y384" s="91"/>
      <c r="Z384" s="208">
        <v>1.0</v>
      </c>
      <c r="AA384" s="208">
        <v>1.0</v>
      </c>
      <c r="AB384" s="208">
        <v>1.0</v>
      </c>
      <c r="AC384" s="209">
        <v>1.0</v>
      </c>
      <c r="AD384" s="232" t="s">
        <v>289</v>
      </c>
    </row>
    <row r="385" ht="15.75" customHeight="1">
      <c r="A385" s="203" t="s">
        <v>42</v>
      </c>
      <c r="B385" s="204">
        <v>45117.0</v>
      </c>
      <c r="C385" s="3">
        <v>0.625</v>
      </c>
      <c r="D385" s="74">
        <v>0.75</v>
      </c>
      <c r="E385" s="75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7"/>
      <c r="Q385" s="78"/>
      <c r="R385" s="79"/>
      <c r="S385" s="79"/>
      <c r="T385" s="134"/>
      <c r="U385" s="103"/>
      <c r="V385" s="134"/>
      <c r="W385" s="134"/>
      <c r="X385" s="80"/>
      <c r="Y385" s="81"/>
      <c r="Z385" s="82"/>
      <c r="AA385" s="82"/>
      <c r="AB385" s="82"/>
      <c r="AC385" s="83"/>
      <c r="AD385" s="78"/>
    </row>
    <row r="386" ht="15.75" customHeight="1">
      <c r="A386" s="205" t="s">
        <v>43</v>
      </c>
      <c r="B386" s="210">
        <v>45118.0</v>
      </c>
      <c r="C386" s="10">
        <v>0.375</v>
      </c>
      <c r="D386" s="84">
        <v>0.5</v>
      </c>
      <c r="E386" s="206">
        <v>32.8</v>
      </c>
      <c r="F386" s="86"/>
      <c r="G386" s="207">
        <v>28.8</v>
      </c>
      <c r="H386" s="207">
        <v>25.4</v>
      </c>
      <c r="I386" s="207">
        <v>1.8</v>
      </c>
      <c r="J386" s="207" t="s">
        <v>81</v>
      </c>
      <c r="K386" s="207">
        <v>28.4</v>
      </c>
      <c r="L386" s="207">
        <v>0.0</v>
      </c>
      <c r="M386" s="86"/>
      <c r="N386" s="207">
        <v>41.48</v>
      </c>
      <c r="O386" s="86"/>
      <c r="P386" s="87"/>
      <c r="Q386" s="133">
        <f>E388</f>
        <v>33.6</v>
      </c>
      <c r="R386" s="134" t="str">
        <f>F386</f>
        <v/>
      </c>
      <c r="S386" s="22">
        <f>(Q386+R386)/2</f>
        <v>16.8</v>
      </c>
      <c r="T386" s="134">
        <f>IF(H386="","",6.1078*(10^(((7.5*H386)/(237.3+H386)))))</f>
        <v>32.43744129</v>
      </c>
      <c r="U386" s="103">
        <f>IF(T386="","",T386-(0.8*(G386-H386)))</f>
        <v>29.71744129</v>
      </c>
      <c r="V386" s="134">
        <f>IF(G386="","",6.1078*(10^(((7.5*G386)/(237.3+G386)))))</f>
        <v>39.59220806</v>
      </c>
      <c r="W386" s="134">
        <f>IF(V386="","",(U386/V386)*100)</f>
        <v>75.05881269</v>
      </c>
      <c r="X386" s="135">
        <f>N384+L386-N386</f>
        <v>3.58</v>
      </c>
      <c r="Y386" s="91"/>
      <c r="Z386" s="208">
        <v>1.0</v>
      </c>
      <c r="AA386" s="208">
        <v>1.0</v>
      </c>
      <c r="AB386" s="208">
        <v>2.0</v>
      </c>
      <c r="AC386" s="209">
        <v>2.0</v>
      </c>
      <c r="AD386" s="232" t="s">
        <v>316</v>
      </c>
    </row>
    <row r="387" ht="15.75" customHeight="1">
      <c r="A387" s="203" t="s">
        <v>43</v>
      </c>
      <c r="B387" s="204">
        <v>45118.0</v>
      </c>
      <c r="C387" s="3">
        <v>0.625</v>
      </c>
      <c r="D387" s="74">
        <v>0.75</v>
      </c>
      <c r="E387" s="75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7"/>
      <c r="Q387" s="78"/>
      <c r="R387" s="79"/>
      <c r="S387" s="79"/>
      <c r="T387" s="134"/>
      <c r="U387" s="103"/>
      <c r="V387" s="134"/>
      <c r="W387" s="134"/>
      <c r="X387" s="80"/>
      <c r="Y387" s="81"/>
      <c r="Z387" s="82"/>
      <c r="AA387" s="82"/>
      <c r="AB387" s="82"/>
      <c r="AC387" s="83"/>
      <c r="AD387" s="78"/>
    </row>
    <row r="388" ht="15.75" customHeight="1">
      <c r="A388" s="205" t="s">
        <v>44</v>
      </c>
      <c r="B388" s="210">
        <v>45119.0</v>
      </c>
      <c r="C388" s="10">
        <v>0.375</v>
      </c>
      <c r="D388" s="84">
        <v>0.5</v>
      </c>
      <c r="E388" s="206">
        <v>33.6</v>
      </c>
      <c r="F388" s="86"/>
      <c r="G388" s="207">
        <v>29.2</v>
      </c>
      <c r="H388" s="207">
        <v>26.8</v>
      </c>
      <c r="I388" s="207">
        <v>2.0</v>
      </c>
      <c r="J388" s="207" t="s">
        <v>54</v>
      </c>
      <c r="K388" s="207">
        <v>29.2</v>
      </c>
      <c r="L388" s="207">
        <v>0.0</v>
      </c>
      <c r="M388" s="86"/>
      <c r="N388" s="207">
        <v>39.88</v>
      </c>
      <c r="O388" s="86"/>
      <c r="P388" s="87"/>
      <c r="Q388" s="133">
        <f>E390</f>
        <v>33.8</v>
      </c>
      <c r="R388" s="134" t="str">
        <f>F388</f>
        <v/>
      </c>
      <c r="S388" s="22">
        <f>(Q388+R388)/2</f>
        <v>16.9</v>
      </c>
      <c r="T388" s="134">
        <f>IF(H388="","",6.1078*(10^(((7.5*H388)/(237.3+H388)))))</f>
        <v>35.23385461</v>
      </c>
      <c r="U388" s="103">
        <f>IF(T388="","",T388-(0.8*(G388-H388)))</f>
        <v>33.31385461</v>
      </c>
      <c r="V388" s="134">
        <f>IF(G388="","",6.1078*(10^(((7.5*G388)/(237.3+G388)))))</f>
        <v>40.51803823</v>
      </c>
      <c r="W388" s="134">
        <f>IF(V388="","",(U388/V388)*100)</f>
        <v>82.21981138</v>
      </c>
      <c r="X388" s="135">
        <f>N386+L388-N388</f>
        <v>1.6</v>
      </c>
      <c r="Y388" s="91"/>
      <c r="Z388" s="208">
        <v>1.0</v>
      </c>
      <c r="AA388" s="208">
        <v>1.0</v>
      </c>
      <c r="AB388" s="208">
        <v>2.0</v>
      </c>
      <c r="AC388" s="209">
        <v>2.0</v>
      </c>
      <c r="AD388" s="232" t="s">
        <v>316</v>
      </c>
    </row>
    <row r="389" ht="15.75" customHeight="1">
      <c r="A389" s="203" t="s">
        <v>44</v>
      </c>
      <c r="B389" s="204">
        <v>45119.0</v>
      </c>
      <c r="C389" s="3">
        <v>0.625</v>
      </c>
      <c r="D389" s="74">
        <v>0.75</v>
      </c>
      <c r="E389" s="75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7"/>
      <c r="Q389" s="78"/>
      <c r="R389" s="79"/>
      <c r="S389" s="79"/>
      <c r="T389" s="134"/>
      <c r="U389" s="103"/>
      <c r="V389" s="134"/>
      <c r="W389" s="134"/>
      <c r="X389" s="80"/>
      <c r="Y389" s="81"/>
      <c r="Z389" s="82"/>
      <c r="AA389" s="82"/>
      <c r="AB389" s="82"/>
      <c r="AC389" s="83"/>
      <c r="AD389" s="78"/>
    </row>
    <row r="390" ht="15.75" customHeight="1">
      <c r="A390" s="205" t="s">
        <v>45</v>
      </c>
      <c r="B390" s="210">
        <v>45120.0</v>
      </c>
      <c r="C390" s="10">
        <v>0.375</v>
      </c>
      <c r="D390" s="84">
        <v>0.5</v>
      </c>
      <c r="E390" s="206">
        <v>33.8</v>
      </c>
      <c r="F390" s="86"/>
      <c r="G390" s="207">
        <v>28.4</v>
      </c>
      <c r="H390" s="207">
        <v>26.2</v>
      </c>
      <c r="I390" s="207">
        <v>1.6</v>
      </c>
      <c r="J390" s="207" t="s">
        <v>81</v>
      </c>
      <c r="K390" s="207">
        <v>29.0</v>
      </c>
      <c r="L390" s="207">
        <v>0.0</v>
      </c>
      <c r="M390" s="86"/>
      <c r="N390" s="207">
        <v>37.12</v>
      </c>
      <c r="O390" s="86"/>
      <c r="P390" s="87"/>
      <c r="Q390" s="133">
        <f>E392</f>
        <v>34.2</v>
      </c>
      <c r="R390" s="134" t="str">
        <f>F390</f>
        <v/>
      </c>
      <c r="S390" s="22">
        <f>(Q390+R390)/2</f>
        <v>17.1</v>
      </c>
      <c r="T390" s="134">
        <f>IF(H390="","",6.1078*(10^(((7.5*H390)/(237.3+H390)))))</f>
        <v>34.01068335</v>
      </c>
      <c r="U390" s="103">
        <f>IF(T390="","",T390-(0.8*(G390-H390)))</f>
        <v>32.25068335</v>
      </c>
      <c r="V390" s="134">
        <f>IF(G390="","",6.1078*(10^(((7.5*G390)/(237.3+G390)))))</f>
        <v>38.68484051</v>
      </c>
      <c r="W390" s="134">
        <f>IF(V390="","",(U390/V390)*100)</f>
        <v>83.36775575</v>
      </c>
      <c r="X390" s="135">
        <f>N388+L390-N390</f>
        <v>2.76</v>
      </c>
      <c r="Y390" s="91"/>
      <c r="Z390" s="208">
        <v>1.0</v>
      </c>
      <c r="AA390" s="208">
        <v>1.0</v>
      </c>
      <c r="AB390" s="208">
        <v>1.0</v>
      </c>
      <c r="AC390" s="209">
        <v>1.0</v>
      </c>
      <c r="AD390" s="232" t="s">
        <v>316</v>
      </c>
    </row>
    <row r="391" ht="15.75" customHeight="1">
      <c r="A391" s="203" t="s">
        <v>45</v>
      </c>
      <c r="B391" s="204">
        <v>45120.0</v>
      </c>
      <c r="C391" s="3">
        <v>0.625</v>
      </c>
      <c r="D391" s="74">
        <v>0.75</v>
      </c>
      <c r="E391" s="75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7"/>
      <c r="Q391" s="78"/>
      <c r="R391" s="79"/>
      <c r="S391" s="79"/>
      <c r="T391" s="134"/>
      <c r="U391" s="103"/>
      <c r="V391" s="134"/>
      <c r="W391" s="134"/>
      <c r="X391" s="80"/>
      <c r="Y391" s="81"/>
      <c r="Z391" s="82"/>
      <c r="AA391" s="82"/>
      <c r="AB391" s="82"/>
      <c r="AC391" s="83"/>
      <c r="AD391" s="78"/>
    </row>
    <row r="392" ht="15.75" customHeight="1">
      <c r="A392" s="205" t="s">
        <v>46</v>
      </c>
      <c r="B392" s="210">
        <v>45121.0</v>
      </c>
      <c r="C392" s="10">
        <v>0.375</v>
      </c>
      <c r="D392" s="84">
        <v>0.5</v>
      </c>
      <c r="E392" s="206">
        <v>34.2</v>
      </c>
      <c r="F392" s="86"/>
      <c r="G392" s="207">
        <v>29.8</v>
      </c>
      <c r="H392" s="207">
        <v>26.8</v>
      </c>
      <c r="I392" s="207">
        <v>0.8</v>
      </c>
      <c r="J392" s="207" t="s">
        <v>81</v>
      </c>
      <c r="K392" s="207">
        <v>28.0</v>
      </c>
      <c r="L392" s="207">
        <v>0.0</v>
      </c>
      <c r="N392" s="207">
        <v>33.4</v>
      </c>
      <c r="O392" s="86"/>
      <c r="P392" s="87"/>
      <c r="Q392" s="133">
        <f>E394</f>
        <v>34.2</v>
      </c>
      <c r="R392" s="134" t="str">
        <f>F392</f>
        <v/>
      </c>
      <c r="S392" s="22">
        <f>(Q392+R392)/2</f>
        <v>17.1</v>
      </c>
      <c r="T392" s="134">
        <f>IF(H392="","",6.1078*(10^(((7.5*H392)/(237.3+H392)))))</f>
        <v>35.23385461</v>
      </c>
      <c r="U392" s="103">
        <f>IF(T392="","",T392-(0.8*(G392-H392)))</f>
        <v>32.83385461</v>
      </c>
      <c r="V392" s="134">
        <f>IF(G392="","",6.1078*(10^(((7.5*G392)/(237.3+G392)))))</f>
        <v>41.94208964</v>
      </c>
      <c r="W392" s="134">
        <f>IF(V392="","",(U392/V392)*100)</f>
        <v>78.2837834</v>
      </c>
      <c r="X392" s="135">
        <f>N390+L392-N392</f>
        <v>3.72</v>
      </c>
      <c r="Y392" s="91"/>
      <c r="Z392" s="208">
        <v>1.0</v>
      </c>
      <c r="AA392" s="208">
        <v>1.0</v>
      </c>
      <c r="AB392" s="208">
        <v>2.0</v>
      </c>
      <c r="AC392" s="209">
        <v>2.0</v>
      </c>
      <c r="AD392" s="232" t="s">
        <v>426</v>
      </c>
    </row>
    <row r="393" ht="15.75" customHeight="1">
      <c r="A393" s="203" t="s">
        <v>46</v>
      </c>
      <c r="B393" s="204">
        <v>45121.0</v>
      </c>
      <c r="C393" s="3">
        <v>0.625</v>
      </c>
      <c r="D393" s="74">
        <v>0.75</v>
      </c>
      <c r="E393" s="75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7"/>
      <c r="Q393" s="78"/>
      <c r="R393" s="79"/>
      <c r="S393" s="79"/>
      <c r="T393" s="134"/>
      <c r="U393" s="103"/>
      <c r="V393" s="134"/>
      <c r="W393" s="134"/>
      <c r="X393" s="80"/>
      <c r="Y393" s="81"/>
      <c r="Z393" s="82"/>
      <c r="AA393" s="82"/>
      <c r="AB393" s="82"/>
      <c r="AC393" s="83"/>
      <c r="AD393" s="78"/>
    </row>
    <row r="394" ht="15.75" customHeight="1">
      <c r="A394" s="205" t="s">
        <v>25</v>
      </c>
      <c r="B394" s="210">
        <v>45122.0</v>
      </c>
      <c r="C394" s="10">
        <v>0.375</v>
      </c>
      <c r="D394" s="84">
        <v>0.5</v>
      </c>
      <c r="E394" s="206">
        <v>34.2</v>
      </c>
      <c r="F394" s="86"/>
      <c r="G394" s="207">
        <v>28.6</v>
      </c>
      <c r="H394" s="207">
        <v>24.2</v>
      </c>
      <c r="I394" s="207">
        <v>1.2</v>
      </c>
      <c r="J394" s="207" t="s">
        <v>81</v>
      </c>
      <c r="K394" s="207">
        <v>29.0</v>
      </c>
      <c r="L394" s="207">
        <v>0.0</v>
      </c>
      <c r="M394" s="86"/>
      <c r="N394" s="207">
        <v>26.06</v>
      </c>
      <c r="O394" s="86"/>
      <c r="P394" s="87"/>
      <c r="Q394" s="133">
        <f>E396</f>
        <v>34.6</v>
      </c>
      <c r="R394" s="134" t="str">
        <f>F394</f>
        <v/>
      </c>
      <c r="S394" s="22">
        <f>(Q394+R394)/2</f>
        <v>17.3</v>
      </c>
      <c r="T394" s="134">
        <f>IF(H394="","",6.1078*(10^(((7.5*H394)/(237.3+H394)))))</f>
        <v>30.19655962</v>
      </c>
      <c r="U394" s="103">
        <f>IF(T394="","",T394-(0.8*(G394-H394)))</f>
        <v>26.67655962</v>
      </c>
      <c r="V394" s="134">
        <f>IF(G394="","",6.1078*(10^(((7.5*G394)/(237.3+G394)))))</f>
        <v>39.13623594</v>
      </c>
      <c r="W394" s="134">
        <f>IF(V394="","",(U394/V394)*100)</f>
        <v>68.16332481</v>
      </c>
      <c r="X394" s="135">
        <f>N392+L394-N394</f>
        <v>7.34</v>
      </c>
      <c r="Y394" s="91"/>
      <c r="Z394" s="208">
        <v>1.0</v>
      </c>
      <c r="AA394" s="208">
        <v>1.0</v>
      </c>
      <c r="AB394" s="208">
        <v>3.0</v>
      </c>
      <c r="AC394" s="209">
        <v>2.0</v>
      </c>
      <c r="AD394" s="88"/>
    </row>
    <row r="395" ht="15.75" customHeight="1">
      <c r="A395" s="203" t="s">
        <v>25</v>
      </c>
      <c r="B395" s="204">
        <v>45122.0</v>
      </c>
      <c r="C395" s="3">
        <v>0.625</v>
      </c>
      <c r="D395" s="74">
        <v>0.75</v>
      </c>
      <c r="E395" s="75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7"/>
      <c r="Q395" s="78"/>
      <c r="R395" s="79"/>
      <c r="S395" s="79"/>
      <c r="T395" s="145"/>
      <c r="U395" s="103"/>
      <c r="V395" s="145"/>
      <c r="W395" s="145"/>
      <c r="X395" s="80"/>
      <c r="Y395" s="81"/>
      <c r="Z395" s="82"/>
      <c r="AA395" s="82"/>
      <c r="AB395" s="82"/>
      <c r="AC395" s="83"/>
      <c r="AD395" s="78"/>
    </row>
    <row r="396" ht="15.75" customHeight="1">
      <c r="A396" s="205" t="s">
        <v>39</v>
      </c>
      <c r="B396" s="210">
        <v>45123.0</v>
      </c>
      <c r="C396" s="10">
        <v>0.375</v>
      </c>
      <c r="D396" s="84">
        <v>0.5</v>
      </c>
      <c r="E396" s="206">
        <v>34.6</v>
      </c>
      <c r="F396" s="86"/>
      <c r="G396" s="207">
        <v>29.6</v>
      </c>
      <c r="H396" s="207">
        <v>26.2</v>
      </c>
      <c r="I396" s="86"/>
      <c r="J396" s="207" t="s">
        <v>81</v>
      </c>
      <c r="K396" s="86"/>
      <c r="L396" s="207">
        <v>0.0</v>
      </c>
      <c r="M396" s="86"/>
      <c r="N396" s="207">
        <v>20.44</v>
      </c>
      <c r="O396" s="207">
        <v>70.0</v>
      </c>
      <c r="P396" s="87"/>
      <c r="Q396" s="133">
        <f>E398</f>
        <v>35</v>
      </c>
      <c r="R396" s="134" t="str">
        <f>F396</f>
        <v/>
      </c>
      <c r="S396" s="22">
        <f>(Q396+R396)/2</f>
        <v>17.5</v>
      </c>
      <c r="T396" s="134">
        <f>IF(H396="","",6.1078*(10^(((7.5*H396)/(237.3+H396)))))</f>
        <v>34.01068335</v>
      </c>
      <c r="U396" s="103">
        <f>IF(T396="","",T396-(0.8*(G396-H396)))</f>
        <v>31.29068335</v>
      </c>
      <c r="V396" s="134">
        <f>IF(G396="","",6.1078*(10^(((7.5*G396)/(237.3+G396)))))</f>
        <v>41.46264535</v>
      </c>
      <c r="W396" s="134">
        <f>IF(V396="","",(U396/V396)*100)</f>
        <v>75.46716589</v>
      </c>
      <c r="X396" s="135">
        <f>N394+L396-N396</f>
        <v>5.62</v>
      </c>
      <c r="Y396" s="91"/>
      <c r="Z396" s="208">
        <v>1.0</v>
      </c>
      <c r="AA396" s="208">
        <v>1.0</v>
      </c>
      <c r="AB396" s="208">
        <v>3.0</v>
      </c>
      <c r="AC396" s="209">
        <v>1.0</v>
      </c>
      <c r="AD396" s="232" t="s">
        <v>289</v>
      </c>
    </row>
    <row r="397" ht="15.75" customHeight="1">
      <c r="A397" s="203" t="s">
        <v>39</v>
      </c>
      <c r="B397" s="204">
        <v>45123.0</v>
      </c>
      <c r="C397" s="3">
        <v>0.625</v>
      </c>
      <c r="D397" s="74">
        <v>0.75</v>
      </c>
      <c r="E397" s="75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7"/>
      <c r="Q397" s="78"/>
      <c r="R397" s="79"/>
      <c r="S397" s="79"/>
      <c r="T397" s="145"/>
      <c r="U397" s="103"/>
      <c r="V397" s="145"/>
      <c r="W397" s="145"/>
      <c r="X397" s="80"/>
      <c r="Y397" s="81"/>
      <c r="Z397" s="82"/>
      <c r="AA397" s="82"/>
      <c r="AB397" s="82"/>
      <c r="AC397" s="83"/>
      <c r="AD397" s="78"/>
    </row>
    <row r="398" ht="15.75" customHeight="1">
      <c r="A398" s="205" t="s">
        <v>42</v>
      </c>
      <c r="B398" s="210">
        <v>45124.0</v>
      </c>
      <c r="C398" s="10">
        <v>0.375</v>
      </c>
      <c r="D398" s="84">
        <v>0.5</v>
      </c>
      <c r="E398" s="206">
        <v>35.0</v>
      </c>
      <c r="F398" s="86"/>
      <c r="G398" s="207">
        <v>28.8</v>
      </c>
      <c r="H398" s="207">
        <v>25.2</v>
      </c>
      <c r="I398" s="86"/>
      <c r="J398" s="207" t="s">
        <v>81</v>
      </c>
      <c r="K398" s="86"/>
      <c r="L398" s="207">
        <v>0.0</v>
      </c>
      <c r="M398" s="86"/>
      <c r="N398" s="207">
        <v>65.0</v>
      </c>
      <c r="O398" s="86"/>
      <c r="P398" s="87"/>
      <c r="Q398" s="133">
        <f>E400</f>
        <v>35</v>
      </c>
      <c r="R398" s="134" t="str">
        <f>F398</f>
        <v/>
      </c>
      <c r="S398" s="22">
        <f>(Q398+R398)/2</f>
        <v>17.5</v>
      </c>
      <c r="T398" s="134">
        <f>IF(H398="","",6.1078*(10^(((7.5*H398)/(237.3+H398)))))</f>
        <v>32.05419006</v>
      </c>
      <c r="U398" s="103">
        <f>IF(T398="","",T398-(0.8*(G398-H398)))</f>
        <v>29.17419006</v>
      </c>
      <c r="V398" s="134">
        <f>IF(G398="","",6.1078*(10^(((7.5*G398)/(237.3+G398)))))</f>
        <v>39.59220806</v>
      </c>
      <c r="W398" s="134">
        <f>IF(V398="","",(U398/V398)*100)</f>
        <v>73.68669616</v>
      </c>
      <c r="X398" s="135">
        <f>O396+L398-N398</f>
        <v>5</v>
      </c>
      <c r="Y398" s="91"/>
      <c r="Z398" s="208">
        <v>1.0</v>
      </c>
      <c r="AA398" s="208">
        <v>1.0</v>
      </c>
      <c r="AB398" s="208">
        <v>1.0</v>
      </c>
      <c r="AC398" s="209">
        <v>1.0</v>
      </c>
      <c r="AD398" s="232" t="s">
        <v>316</v>
      </c>
    </row>
    <row r="399" ht="15.75" customHeight="1">
      <c r="A399" s="203" t="s">
        <v>42</v>
      </c>
      <c r="B399" s="204">
        <v>45124.0</v>
      </c>
      <c r="C399" s="3">
        <v>0.625</v>
      </c>
      <c r="D399" s="74">
        <v>0.75</v>
      </c>
      <c r="E399" s="75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7"/>
      <c r="Q399" s="78"/>
      <c r="R399" s="79"/>
      <c r="S399" s="79"/>
      <c r="T399" s="134"/>
      <c r="U399" s="103"/>
      <c r="V399" s="134"/>
      <c r="W399" s="134"/>
      <c r="X399" s="80"/>
      <c r="Y399" s="81"/>
      <c r="Z399" s="82"/>
      <c r="AA399" s="82"/>
      <c r="AB399" s="82"/>
      <c r="AC399" s="83"/>
      <c r="AD399" s="78"/>
    </row>
    <row r="400" ht="15.75" customHeight="1">
      <c r="A400" s="205" t="s">
        <v>43</v>
      </c>
      <c r="B400" s="210">
        <v>45125.0</v>
      </c>
      <c r="C400" s="10">
        <v>0.375</v>
      </c>
      <c r="D400" s="84">
        <v>0.5</v>
      </c>
      <c r="E400" s="206">
        <v>35.0</v>
      </c>
      <c r="G400" s="207">
        <v>30.0</v>
      </c>
      <c r="H400" s="207">
        <v>26.4</v>
      </c>
      <c r="I400" s="86"/>
      <c r="J400" s="207" t="s">
        <v>81</v>
      </c>
      <c r="K400" s="86"/>
      <c r="L400" s="207">
        <v>0.0</v>
      </c>
      <c r="M400" s="86"/>
      <c r="N400" s="207">
        <v>58.68</v>
      </c>
      <c r="O400" s="86"/>
      <c r="P400" s="87"/>
      <c r="Q400" s="133">
        <f>E402</f>
        <v>35.2</v>
      </c>
      <c r="R400" s="134" t="str">
        <f>F400</f>
        <v/>
      </c>
      <c r="S400" s="22">
        <f>(Q400+R400)/2</f>
        <v>17.6</v>
      </c>
      <c r="T400" s="134">
        <f>IF(H400="","",6.1078*(10^(((7.5*H400)/(237.3+H400)))))</f>
        <v>34.41422945</v>
      </c>
      <c r="U400" s="103">
        <f>IF(T400="","",T400-(0.8*(G400-H400)))</f>
        <v>31.53422945</v>
      </c>
      <c r="V400" s="134">
        <f>IF(G400="","",6.1078*(10^(((7.5*G400)/(237.3+G400)))))</f>
        <v>42.42634795</v>
      </c>
      <c r="W400" s="134">
        <f>IF(V400="","",(U400/V400)*100)</f>
        <v>74.32699484</v>
      </c>
      <c r="X400" s="135">
        <f>N398+L400-N400</f>
        <v>6.32</v>
      </c>
      <c r="Y400" s="91"/>
      <c r="Z400" s="208">
        <v>1.0</v>
      </c>
      <c r="AA400" s="208">
        <v>1.0</v>
      </c>
      <c r="AB400" s="208" t="s">
        <v>588</v>
      </c>
      <c r="AC400" s="209">
        <v>1.0</v>
      </c>
      <c r="AD400" s="232" t="s">
        <v>289</v>
      </c>
    </row>
    <row r="401" ht="15.75" customHeight="1">
      <c r="A401" s="203" t="s">
        <v>43</v>
      </c>
      <c r="B401" s="204">
        <v>45125.0</v>
      </c>
      <c r="C401" s="3">
        <v>0.625</v>
      </c>
      <c r="D401" s="74">
        <v>0.75</v>
      </c>
      <c r="E401" s="75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7"/>
      <c r="Q401" s="78"/>
      <c r="R401" s="79"/>
      <c r="S401" s="79"/>
      <c r="T401" s="134"/>
      <c r="U401" s="103"/>
      <c r="V401" s="134"/>
      <c r="W401" s="134"/>
      <c r="X401" s="80"/>
      <c r="Y401" s="81"/>
      <c r="Z401" s="82"/>
      <c r="AA401" s="82"/>
      <c r="AB401" s="82"/>
      <c r="AC401" s="83"/>
      <c r="AD401" s="78"/>
    </row>
    <row r="402" ht="15.75" customHeight="1">
      <c r="A402" s="205" t="s">
        <v>44</v>
      </c>
      <c r="B402" s="210">
        <v>45126.0</v>
      </c>
      <c r="C402" s="10">
        <v>0.375</v>
      </c>
      <c r="D402" s="84">
        <v>0.5</v>
      </c>
      <c r="E402" s="206">
        <v>35.2</v>
      </c>
      <c r="F402" s="86"/>
      <c r="G402" s="207">
        <v>28.0</v>
      </c>
      <c r="H402" s="207">
        <v>25.6</v>
      </c>
      <c r="I402" s="86"/>
      <c r="J402" s="207" t="s">
        <v>81</v>
      </c>
      <c r="K402" s="86"/>
      <c r="L402" s="207">
        <v>0.0</v>
      </c>
      <c r="M402" s="86"/>
      <c r="N402" s="207">
        <v>54.56</v>
      </c>
      <c r="O402" s="86"/>
      <c r="P402" s="87"/>
      <c r="Q402" s="133">
        <f>E404</f>
        <v>34</v>
      </c>
      <c r="R402" s="134" t="str">
        <f>F402</f>
        <v/>
      </c>
      <c r="S402" s="22">
        <f>(Q402+R402)/2</f>
        <v>17</v>
      </c>
      <c r="T402" s="134">
        <f>IF(H402="","",6.1078*(10^(((7.5*H402)/(237.3+H402)))))</f>
        <v>32.82468122</v>
      </c>
      <c r="U402" s="103">
        <f>IF(T402="","",T402-(0.8*(G402-H402)))</f>
        <v>30.90468122</v>
      </c>
      <c r="V402" s="134">
        <f>IF(G402="","",6.1078*(10^(((7.5*G402)/(237.3+G402)))))</f>
        <v>37.79562539</v>
      </c>
      <c r="W402" s="134">
        <f>IF(V402="","",(U402/V402)*100)</f>
        <v>81.76787894</v>
      </c>
      <c r="X402" s="135">
        <f>N400+L402-N402</f>
        <v>4.12</v>
      </c>
      <c r="Y402" s="91"/>
      <c r="Z402" s="208">
        <v>1.0</v>
      </c>
      <c r="AA402" s="208">
        <v>1.0</v>
      </c>
      <c r="AB402" s="208">
        <v>2.0</v>
      </c>
      <c r="AC402" s="209">
        <v>2.0</v>
      </c>
      <c r="AD402" s="88"/>
    </row>
    <row r="403" ht="15.75" customHeight="1">
      <c r="A403" s="203" t="s">
        <v>44</v>
      </c>
      <c r="B403" s="204">
        <v>45126.0</v>
      </c>
      <c r="C403" s="3">
        <v>0.625</v>
      </c>
      <c r="D403" s="74">
        <v>0.75</v>
      </c>
      <c r="E403" s="75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7"/>
      <c r="Q403" s="78"/>
      <c r="R403" s="79"/>
      <c r="S403" s="79"/>
      <c r="T403" s="134"/>
      <c r="U403" s="103"/>
      <c r="V403" s="134"/>
      <c r="W403" s="134"/>
      <c r="X403" s="80"/>
      <c r="Y403" s="81"/>
      <c r="Z403" s="82"/>
      <c r="AA403" s="82"/>
      <c r="AB403" s="82"/>
      <c r="AC403" s="83"/>
      <c r="AD403" s="78"/>
    </row>
    <row r="404" ht="15.75" customHeight="1">
      <c r="A404" s="205" t="s">
        <v>45</v>
      </c>
      <c r="B404" s="210">
        <v>45127.0</v>
      </c>
      <c r="C404" s="10">
        <v>0.375</v>
      </c>
      <c r="D404" s="84">
        <v>0.5</v>
      </c>
      <c r="E404" s="206">
        <v>34.0</v>
      </c>
      <c r="F404" s="86"/>
      <c r="G404" s="207">
        <v>29.2</v>
      </c>
      <c r="H404" s="207">
        <v>27.0</v>
      </c>
      <c r="I404" s="86"/>
      <c r="J404" s="207" t="s">
        <v>81</v>
      </c>
      <c r="K404" s="86"/>
      <c r="L404" s="207">
        <v>0.0</v>
      </c>
      <c r="M404" s="86"/>
      <c r="N404" s="207">
        <v>52.22</v>
      </c>
      <c r="O404" s="86"/>
      <c r="P404" s="87"/>
      <c r="Q404" s="133">
        <f>E406</f>
        <v>34.2</v>
      </c>
      <c r="R404" s="134" t="str">
        <f>F404</f>
        <v/>
      </c>
      <c r="S404" s="22">
        <f>(Q404+R404)/2</f>
        <v>17.1</v>
      </c>
      <c r="T404" s="134">
        <f>IF(H404="","",6.1078*(10^(((7.5*H404)/(237.3+H404)))))</f>
        <v>35.65000614</v>
      </c>
      <c r="U404" s="103">
        <f>IF(T404="","",T404-(0.8*(G404-H404)))</f>
        <v>33.89000614</v>
      </c>
      <c r="V404" s="134">
        <f>IF(G404="","",6.1078*(10^(((7.5*G404)/(237.3+G404)))))</f>
        <v>40.51803823</v>
      </c>
      <c r="W404" s="134">
        <f>IF(V404="","",(U404/V404)*100)</f>
        <v>83.64177443</v>
      </c>
      <c r="X404" s="135">
        <f>N402+L404-N404</f>
        <v>2.34</v>
      </c>
      <c r="Y404" s="91"/>
      <c r="Z404" s="92"/>
      <c r="AA404" s="92"/>
      <c r="AB404" s="92"/>
      <c r="AC404" s="93"/>
      <c r="AD404" s="232" t="s">
        <v>436</v>
      </c>
    </row>
    <row r="405" ht="15.75" customHeight="1">
      <c r="A405" s="203" t="s">
        <v>45</v>
      </c>
      <c r="B405" s="204">
        <v>45127.0</v>
      </c>
      <c r="C405" s="3">
        <v>0.625</v>
      </c>
      <c r="D405" s="74">
        <v>0.75</v>
      </c>
      <c r="E405" s="75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7"/>
      <c r="Q405" s="78"/>
      <c r="R405" s="79"/>
      <c r="S405" s="79"/>
      <c r="T405" s="134"/>
      <c r="U405" s="103"/>
      <c r="V405" s="134"/>
      <c r="W405" s="134"/>
      <c r="X405" s="80"/>
      <c r="Y405" s="81"/>
      <c r="Z405" s="82"/>
      <c r="AA405" s="82"/>
      <c r="AB405" s="82"/>
      <c r="AC405" s="83"/>
      <c r="AD405" s="78"/>
    </row>
    <row r="406" ht="15.75" customHeight="1">
      <c r="A406" s="205" t="s">
        <v>46</v>
      </c>
      <c r="B406" s="210">
        <v>45128.0</v>
      </c>
      <c r="C406" s="10">
        <v>0.375</v>
      </c>
      <c r="D406" s="84">
        <v>0.5</v>
      </c>
      <c r="E406" s="206">
        <v>34.2</v>
      </c>
      <c r="F406" s="86"/>
      <c r="G406" s="207">
        <v>30.0</v>
      </c>
      <c r="H406" s="207">
        <v>27.8</v>
      </c>
      <c r="I406" s="86"/>
      <c r="J406" s="207" t="s">
        <v>81</v>
      </c>
      <c r="K406" s="86"/>
      <c r="L406" s="207">
        <v>0.0</v>
      </c>
      <c r="M406" s="86"/>
      <c r="N406" s="207">
        <v>50.08</v>
      </c>
      <c r="O406" s="86"/>
      <c r="P406" s="87"/>
      <c r="Q406" s="133">
        <f>E408</f>
        <v>35.2</v>
      </c>
      <c r="R406" s="134" t="str">
        <f>F406</f>
        <v/>
      </c>
      <c r="S406" s="22">
        <f>(Q406+R406)/2</f>
        <v>17.6</v>
      </c>
      <c r="T406" s="134">
        <f>IF(H406="","",6.1078*(10^(((7.5*H406)/(237.3+H406)))))</f>
        <v>37.3577292</v>
      </c>
      <c r="U406" s="103">
        <f>IF(T406="","",T406-(0.8*(G406-H406)))</f>
        <v>35.5977292</v>
      </c>
      <c r="V406" s="134">
        <f>IF(G406="","",6.1078*(10^(((7.5*G406)/(237.3+G406)))))</f>
        <v>42.42634795</v>
      </c>
      <c r="W406" s="134">
        <f>IF(V406="","",(U406/V406)*100)</f>
        <v>83.9047689</v>
      </c>
      <c r="X406" s="135">
        <f>N404+L406-N406</f>
        <v>2.14</v>
      </c>
      <c r="Y406" s="91"/>
      <c r="Z406" s="208">
        <v>1.0</v>
      </c>
      <c r="AA406" s="208">
        <v>1.0</v>
      </c>
      <c r="AB406" s="208">
        <v>2.0</v>
      </c>
      <c r="AC406" s="209">
        <v>2.0</v>
      </c>
      <c r="AD406" s="232" t="s">
        <v>436</v>
      </c>
    </row>
    <row r="407" ht="15.75" customHeight="1">
      <c r="A407" s="203" t="s">
        <v>46</v>
      </c>
      <c r="B407" s="204">
        <v>45128.0</v>
      </c>
      <c r="C407" s="3">
        <v>0.625</v>
      </c>
      <c r="D407" s="74">
        <v>0.75</v>
      </c>
      <c r="E407" s="75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7"/>
      <c r="Q407" s="78"/>
      <c r="R407" s="79"/>
      <c r="S407" s="79"/>
      <c r="T407" s="134"/>
      <c r="U407" s="103"/>
      <c r="V407" s="134"/>
      <c r="W407" s="134"/>
      <c r="X407" s="80"/>
      <c r="Y407" s="81"/>
      <c r="Z407" s="82"/>
      <c r="AA407" s="82"/>
      <c r="AB407" s="82"/>
      <c r="AC407" s="83"/>
      <c r="AD407" s="78"/>
    </row>
    <row r="408" ht="15.75" customHeight="1">
      <c r="A408" s="205" t="s">
        <v>25</v>
      </c>
      <c r="B408" s="210">
        <v>45129.0</v>
      </c>
      <c r="C408" s="10">
        <v>0.375</v>
      </c>
      <c r="D408" s="84">
        <v>0.5</v>
      </c>
      <c r="E408" s="206">
        <v>35.2</v>
      </c>
      <c r="F408" s="86"/>
      <c r="G408" s="207">
        <v>29.0</v>
      </c>
      <c r="H408" s="207">
        <v>27.2</v>
      </c>
      <c r="I408" s="86"/>
      <c r="J408" s="207" t="s">
        <v>81</v>
      </c>
      <c r="K408" s="86"/>
      <c r="L408" s="207">
        <v>0.0</v>
      </c>
      <c r="M408" s="86"/>
      <c r="N408" s="207">
        <v>45.88</v>
      </c>
      <c r="O408" s="86"/>
      <c r="P408" s="87"/>
      <c r="Q408" s="133">
        <f>E410</f>
        <v>34.4</v>
      </c>
      <c r="R408" s="134" t="str">
        <f>F408</f>
        <v/>
      </c>
      <c r="S408" s="22">
        <f>(Q408+R408)/2</f>
        <v>17.2</v>
      </c>
      <c r="T408" s="134">
        <f>IF(H408="","",6.1078*(10^(((7.5*H408)/(237.3+H408)))))</f>
        <v>36.07043238</v>
      </c>
      <c r="U408" s="103">
        <f>IF(T408="","",T408-(0.8*(G408-H408)))</f>
        <v>34.63043238</v>
      </c>
      <c r="V408" s="134">
        <f>IF(G408="","",6.1078*(10^(((7.5*G408)/(237.3+G408)))))</f>
        <v>40.05279577</v>
      </c>
      <c r="W408" s="134">
        <f>IF(V408="","",(U408/V408)*100)</f>
        <v>86.4619603</v>
      </c>
      <c r="X408" s="135">
        <f>N406+L408-N408</f>
        <v>4.2</v>
      </c>
      <c r="Y408" s="91"/>
      <c r="Z408" s="92"/>
      <c r="AA408" s="92"/>
      <c r="AB408" s="92"/>
      <c r="AC408" s="93"/>
      <c r="AD408" s="88"/>
    </row>
    <row r="409" ht="15.75" customHeight="1">
      <c r="A409" s="203" t="s">
        <v>25</v>
      </c>
      <c r="B409" s="204">
        <v>45129.0</v>
      </c>
      <c r="C409" s="3">
        <v>0.625</v>
      </c>
      <c r="D409" s="74">
        <v>0.75</v>
      </c>
      <c r="E409" s="75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7"/>
      <c r="Q409" s="78"/>
      <c r="R409" s="79"/>
      <c r="S409" s="79"/>
      <c r="T409" s="145"/>
      <c r="U409" s="103"/>
      <c r="V409" s="145"/>
      <c r="W409" s="145"/>
      <c r="X409" s="80"/>
      <c r="Y409" s="81"/>
      <c r="Z409" s="82"/>
      <c r="AA409" s="82"/>
      <c r="AB409" s="82"/>
      <c r="AC409" s="83"/>
      <c r="AD409" s="78"/>
    </row>
    <row r="410" ht="15.75" customHeight="1">
      <c r="A410" s="205" t="s">
        <v>39</v>
      </c>
      <c r="B410" s="210">
        <v>45130.0</v>
      </c>
      <c r="C410" s="10">
        <v>0.375</v>
      </c>
      <c r="D410" s="84">
        <v>0.5</v>
      </c>
      <c r="E410" s="206">
        <v>34.4</v>
      </c>
      <c r="F410" s="86"/>
      <c r="G410" s="207">
        <v>29.6</v>
      </c>
      <c r="H410" s="207">
        <v>26.2</v>
      </c>
      <c r="I410" s="86"/>
      <c r="J410" s="207" t="s">
        <v>81</v>
      </c>
      <c r="K410" s="86"/>
      <c r="L410" s="207">
        <v>0.0</v>
      </c>
      <c r="M410" s="86"/>
      <c r="N410" s="207">
        <v>40.38</v>
      </c>
      <c r="O410" s="86"/>
      <c r="P410" s="87"/>
      <c r="Q410" s="133">
        <f>E412</f>
        <v>34.4</v>
      </c>
      <c r="R410" s="134" t="str">
        <f>F410</f>
        <v/>
      </c>
      <c r="S410" s="22">
        <f>(Q410+R410)/2</f>
        <v>17.2</v>
      </c>
      <c r="T410" s="134">
        <f>IF(H410="","",6.1078*(10^(((7.5*H410)/(237.3+H410)))))</f>
        <v>34.01068335</v>
      </c>
      <c r="U410" s="103">
        <f>IF(T410="","",T410-(0.8*(G410-H410)))</f>
        <v>31.29068335</v>
      </c>
      <c r="V410" s="134">
        <f>IF(G410="","",6.1078*(10^(((7.5*G410)/(237.3+G410)))))</f>
        <v>41.46264535</v>
      </c>
      <c r="W410" s="134">
        <f>IF(V410="","",(U410/V410)*100)</f>
        <v>75.46716589</v>
      </c>
      <c r="X410" s="135">
        <f>N408+L410-N410</f>
        <v>5.5</v>
      </c>
      <c r="Y410" s="91"/>
      <c r="Z410" s="92"/>
      <c r="AA410" s="92"/>
      <c r="AB410" s="92"/>
      <c r="AC410" s="93"/>
      <c r="AD410" s="88"/>
    </row>
    <row r="411" ht="15.75" customHeight="1">
      <c r="A411" s="203" t="s">
        <v>39</v>
      </c>
      <c r="B411" s="204">
        <v>45130.0</v>
      </c>
      <c r="C411" s="3">
        <v>0.625</v>
      </c>
      <c r="D411" s="74">
        <v>0.75</v>
      </c>
      <c r="E411" s="75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7"/>
      <c r="Q411" s="78"/>
      <c r="R411" s="79"/>
      <c r="S411" s="79"/>
      <c r="T411" s="79"/>
      <c r="U411" s="103"/>
      <c r="V411" s="79"/>
      <c r="W411" s="79"/>
      <c r="X411" s="80"/>
      <c r="Y411" s="81"/>
      <c r="Z411" s="82"/>
      <c r="AA411" s="82"/>
      <c r="AB411" s="82"/>
      <c r="AC411" s="83"/>
      <c r="AD411" s="78"/>
    </row>
    <row r="412" ht="15.75" customHeight="1">
      <c r="A412" s="205" t="s">
        <v>42</v>
      </c>
      <c r="B412" s="210">
        <v>45131.0</v>
      </c>
      <c r="C412" s="10">
        <v>0.375</v>
      </c>
      <c r="D412" s="84">
        <v>0.5</v>
      </c>
      <c r="E412" s="206">
        <v>34.4</v>
      </c>
      <c r="F412" s="86"/>
      <c r="G412" s="207">
        <v>29.2</v>
      </c>
      <c r="H412" s="207">
        <v>26.0</v>
      </c>
      <c r="I412" s="86"/>
      <c r="J412" s="207" t="s">
        <v>81</v>
      </c>
      <c r="K412" s="86"/>
      <c r="L412" s="207">
        <v>0.0</v>
      </c>
      <c r="M412" s="86"/>
      <c r="N412" s="207">
        <v>38.48</v>
      </c>
      <c r="O412" s="86"/>
      <c r="P412" s="87"/>
      <c r="Q412" s="133">
        <f>E414</f>
        <v>34.8</v>
      </c>
      <c r="R412" s="134" t="str">
        <f>F412</f>
        <v/>
      </c>
      <c r="S412" s="22">
        <f>(Q412+R412)/2</f>
        <v>17.4</v>
      </c>
      <c r="T412" s="134">
        <f>IF(H412="","",6.1078*(10^(((7.5*H412)/(237.3+H412)))))</f>
        <v>33.61126698</v>
      </c>
      <c r="U412" s="103">
        <f>IF(T412="","",T412-(0.8*(G412-H412)))</f>
        <v>31.05126698</v>
      </c>
      <c r="V412" s="134">
        <f>IF(G412="","",6.1078*(10^(((7.5*G412)/(237.3+G412)))))</f>
        <v>40.51803823</v>
      </c>
      <c r="W412" s="134">
        <f>IF(V412="","",(U412/V412)*100)</f>
        <v>76.63566238</v>
      </c>
      <c r="X412" s="135">
        <f>N410+L412-N412</f>
        <v>1.9</v>
      </c>
      <c r="Y412" s="91"/>
      <c r="Z412" s="208">
        <v>1.0</v>
      </c>
      <c r="AA412" s="208">
        <v>1.0</v>
      </c>
      <c r="AB412" s="208">
        <v>2.0</v>
      </c>
      <c r="AC412" s="209">
        <v>2.0</v>
      </c>
      <c r="AD412" s="232" t="s">
        <v>316</v>
      </c>
    </row>
    <row r="413" ht="15.75" customHeight="1">
      <c r="A413" s="203" t="s">
        <v>42</v>
      </c>
      <c r="B413" s="204">
        <v>45131.0</v>
      </c>
      <c r="C413" s="3">
        <v>0.625</v>
      </c>
      <c r="D413" s="74">
        <v>0.75</v>
      </c>
      <c r="E413" s="75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7"/>
      <c r="Q413" s="78"/>
      <c r="R413" s="79"/>
      <c r="S413" s="79"/>
      <c r="T413" s="134"/>
      <c r="U413" s="103"/>
      <c r="V413" s="134"/>
      <c r="W413" s="134"/>
      <c r="X413" s="80"/>
      <c r="Y413" s="81"/>
      <c r="Z413" s="82"/>
      <c r="AA413" s="82"/>
      <c r="AB413" s="82"/>
      <c r="AC413" s="83"/>
      <c r="AD413" s="78"/>
    </row>
    <row r="414" ht="15.75" customHeight="1">
      <c r="A414" s="205" t="s">
        <v>43</v>
      </c>
      <c r="B414" s="210">
        <v>45132.0</v>
      </c>
      <c r="C414" s="10">
        <v>0.375</v>
      </c>
      <c r="D414" s="84">
        <v>0.5</v>
      </c>
      <c r="E414" s="206">
        <v>34.8</v>
      </c>
      <c r="F414" s="86"/>
      <c r="G414" s="208">
        <v>29.4</v>
      </c>
      <c r="H414" s="207">
        <v>26.2</v>
      </c>
      <c r="I414" s="86"/>
      <c r="J414" s="207" t="s">
        <v>81</v>
      </c>
      <c r="K414" s="86"/>
      <c r="L414" s="207">
        <v>0.0</v>
      </c>
      <c r="M414" s="86"/>
      <c r="N414" s="207">
        <v>51.24</v>
      </c>
      <c r="O414" s="86"/>
      <c r="P414" s="87"/>
      <c r="Q414" s="133">
        <f>E416</f>
        <v>35.8</v>
      </c>
      <c r="R414" s="134" t="str">
        <f>F414</f>
        <v/>
      </c>
      <c r="S414" s="22">
        <f>(Q414+R414)/2</f>
        <v>17.9</v>
      </c>
      <c r="T414" s="134">
        <f>IF(H414="","",6.1078*(10^(((7.5*H414)/(237.3+H414)))))</f>
        <v>34.01068335</v>
      </c>
      <c r="U414" s="103">
        <f>IF(T414="","",T414-(0.8*(G414-H414)))</f>
        <v>31.45068335</v>
      </c>
      <c r="V414" s="134">
        <f>IF(G414="","",6.1078*(10^(((7.5*G414)/(237.3+G414)))))</f>
        <v>40.98797486</v>
      </c>
      <c r="W414" s="134">
        <f>IF(V414="","",(U414/V414)*100)</f>
        <v>76.73148882</v>
      </c>
      <c r="X414" s="135">
        <f>N412+L414-N414</f>
        <v>-12.76</v>
      </c>
      <c r="Y414" s="91"/>
      <c r="Z414" s="208">
        <v>1.0</v>
      </c>
      <c r="AA414" s="208">
        <v>1.0</v>
      </c>
      <c r="AB414" s="208">
        <v>3.0</v>
      </c>
      <c r="AC414" s="209">
        <v>2.0</v>
      </c>
      <c r="AD414" s="232" t="s">
        <v>316</v>
      </c>
    </row>
    <row r="415" ht="15.75" customHeight="1">
      <c r="A415" s="203" t="s">
        <v>43</v>
      </c>
      <c r="B415" s="204">
        <v>45132.0</v>
      </c>
      <c r="C415" s="3">
        <v>0.625</v>
      </c>
      <c r="D415" s="74">
        <v>0.75</v>
      </c>
      <c r="E415" s="75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7"/>
      <c r="Q415" s="78"/>
      <c r="R415" s="79"/>
      <c r="S415" s="79"/>
      <c r="T415" s="134"/>
      <c r="U415" s="103"/>
      <c r="V415" s="134"/>
      <c r="W415" s="134"/>
      <c r="X415" s="80"/>
      <c r="Y415" s="81"/>
      <c r="Z415" s="82"/>
      <c r="AA415" s="82"/>
      <c r="AB415" s="82"/>
      <c r="AC415" s="83"/>
      <c r="AD415" s="78"/>
    </row>
    <row r="416" ht="15.75" customHeight="1">
      <c r="A416" s="205" t="s">
        <v>44</v>
      </c>
      <c r="B416" s="210">
        <v>45133.0</v>
      </c>
      <c r="C416" s="10">
        <v>0.375</v>
      </c>
      <c r="D416" s="84">
        <v>0.5</v>
      </c>
      <c r="E416" s="206">
        <v>35.8</v>
      </c>
      <c r="F416" s="86"/>
      <c r="G416" s="207">
        <v>29.6</v>
      </c>
      <c r="H416" s="207">
        <v>24.8</v>
      </c>
      <c r="I416" s="86"/>
      <c r="J416" s="207" t="s">
        <v>81</v>
      </c>
      <c r="K416" s="86"/>
      <c r="L416" s="207">
        <v>0.0</v>
      </c>
      <c r="M416" s="86"/>
      <c r="N416" s="207">
        <v>44.54</v>
      </c>
      <c r="O416" s="86"/>
      <c r="P416" s="87"/>
      <c r="Q416" s="133">
        <f>E418</f>
        <v>34</v>
      </c>
      <c r="R416" s="134" t="str">
        <f>F416</f>
        <v/>
      </c>
      <c r="S416" s="22">
        <f>(Q416+R416)/2</f>
        <v>17</v>
      </c>
      <c r="T416" s="134">
        <f>IF(H416="","",6.1078*(10^(((7.5*H416)/(237.3+H416)))))</f>
        <v>31.29951528</v>
      </c>
      <c r="U416" s="103">
        <f>IF(T416="","",T416-(0.8*(G416-H416)))</f>
        <v>27.45951528</v>
      </c>
      <c r="V416" s="134">
        <f>IF(G416="","",6.1078*(10^(((7.5*G416)/(237.3+G416)))))</f>
        <v>41.46264535</v>
      </c>
      <c r="W416" s="134">
        <f>IF(V416="","",(U416/V416)*100)</f>
        <v>66.22711853</v>
      </c>
      <c r="X416" s="135">
        <f>N414+L416-N416</f>
        <v>6.7</v>
      </c>
      <c r="Y416" s="91"/>
      <c r="Z416" s="208">
        <v>1.0</v>
      </c>
      <c r="AA416" s="208">
        <v>1.0</v>
      </c>
      <c r="AB416" s="208">
        <v>3.0</v>
      </c>
      <c r="AC416" s="209">
        <v>1.0</v>
      </c>
      <c r="AD416" s="232" t="s">
        <v>289</v>
      </c>
    </row>
    <row r="417" ht="15.75" customHeight="1">
      <c r="A417" s="203" t="s">
        <v>44</v>
      </c>
      <c r="B417" s="204">
        <v>45133.0</v>
      </c>
      <c r="C417" s="3">
        <v>0.625</v>
      </c>
      <c r="D417" s="74">
        <v>0.75</v>
      </c>
      <c r="E417" s="75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7"/>
      <c r="Q417" s="78"/>
      <c r="R417" s="79"/>
      <c r="S417" s="79"/>
      <c r="T417" s="134"/>
      <c r="U417" s="103"/>
      <c r="V417" s="134"/>
      <c r="W417" s="134"/>
      <c r="X417" s="80"/>
      <c r="Y417" s="81"/>
      <c r="Z417" s="82"/>
      <c r="AA417" s="82"/>
      <c r="AB417" s="82"/>
      <c r="AC417" s="83"/>
      <c r="AD417" s="78"/>
    </row>
    <row r="418" ht="15.75" customHeight="1">
      <c r="A418" s="205" t="s">
        <v>45</v>
      </c>
      <c r="B418" s="210">
        <v>45134.0</v>
      </c>
      <c r="C418" s="10">
        <v>0.375</v>
      </c>
      <c r="D418" s="84">
        <v>0.5</v>
      </c>
      <c r="E418" s="206">
        <v>34.0</v>
      </c>
      <c r="F418" s="86"/>
      <c r="G418" s="207">
        <v>29.0</v>
      </c>
      <c r="H418" s="207">
        <v>25.2</v>
      </c>
      <c r="I418" s="86"/>
      <c r="J418" s="207" t="s">
        <v>81</v>
      </c>
      <c r="K418" s="86"/>
      <c r="L418" s="207">
        <v>0.0</v>
      </c>
      <c r="M418" s="86"/>
      <c r="N418" s="207">
        <v>37.4</v>
      </c>
      <c r="O418" s="207">
        <v>70.0</v>
      </c>
      <c r="P418" s="87"/>
      <c r="Q418" s="133">
        <f>E420</f>
        <v>35</v>
      </c>
      <c r="R418" s="134" t="str">
        <f>F418</f>
        <v/>
      </c>
      <c r="S418" s="22">
        <f>(Q418+R418)/2</f>
        <v>17.5</v>
      </c>
      <c r="T418" s="134">
        <f>IF(H418="","",6.1078*(10^(((7.5*H418)/(237.3+H418)))))</f>
        <v>32.05419006</v>
      </c>
      <c r="U418" s="103">
        <f>IF(T418="","",T418-(0.8*(G418-H418)))</f>
        <v>29.01419006</v>
      </c>
      <c r="V418" s="134">
        <f>IF(G418="","",6.1078*(10^(((7.5*G418)/(237.3+G418)))))</f>
        <v>40.05279577</v>
      </c>
      <c r="W418" s="134">
        <f>IF(V418="","",(U418/V418)*100)</f>
        <v>72.43986218</v>
      </c>
      <c r="X418" s="135">
        <f>N416+L418-N418</f>
        <v>7.14</v>
      </c>
      <c r="Y418" s="91"/>
      <c r="Z418" s="208">
        <v>1.0</v>
      </c>
      <c r="AA418" s="208">
        <v>1.0</v>
      </c>
      <c r="AB418" s="208">
        <v>3.0</v>
      </c>
      <c r="AC418" s="209">
        <v>1.0</v>
      </c>
      <c r="AD418" s="232" t="s">
        <v>289</v>
      </c>
    </row>
    <row r="419" ht="15.75" customHeight="1">
      <c r="A419" s="203" t="s">
        <v>45</v>
      </c>
      <c r="B419" s="204">
        <v>45134.0</v>
      </c>
      <c r="C419" s="3">
        <v>0.625</v>
      </c>
      <c r="D419" s="74">
        <v>0.75</v>
      </c>
      <c r="E419" s="75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7"/>
      <c r="Q419" s="78"/>
      <c r="R419" s="79"/>
      <c r="S419" s="79"/>
      <c r="T419" s="145"/>
      <c r="U419" s="103"/>
      <c r="V419" s="145"/>
      <c r="W419" s="145"/>
      <c r="X419" s="80"/>
      <c r="Y419" s="81"/>
      <c r="Z419" s="82"/>
      <c r="AA419" s="82"/>
      <c r="AB419" s="82"/>
      <c r="AC419" s="83"/>
      <c r="AD419" s="78"/>
    </row>
    <row r="420" ht="15.75" customHeight="1">
      <c r="A420" s="205" t="s">
        <v>46</v>
      </c>
      <c r="B420" s="210">
        <v>45135.0</v>
      </c>
      <c r="C420" s="10">
        <v>0.375</v>
      </c>
      <c r="D420" s="84">
        <v>0.5</v>
      </c>
      <c r="E420" s="206">
        <v>35.0</v>
      </c>
      <c r="F420" s="86"/>
      <c r="G420" s="207">
        <v>29.4</v>
      </c>
      <c r="H420" s="207">
        <v>26.2</v>
      </c>
      <c r="I420" s="86"/>
      <c r="J420" s="207" t="s">
        <v>81</v>
      </c>
      <c r="K420" s="86"/>
      <c r="L420" s="207">
        <v>0.0</v>
      </c>
      <c r="M420" s="86"/>
      <c r="N420" s="207">
        <v>62.16</v>
      </c>
      <c r="O420" s="86"/>
      <c r="P420" s="87"/>
      <c r="Q420" s="133">
        <f>E422</f>
        <v>34</v>
      </c>
      <c r="R420" s="134" t="str">
        <f>F420</f>
        <v/>
      </c>
      <c r="S420" s="22">
        <f>(Q420+R420)/2</f>
        <v>17</v>
      </c>
      <c r="T420" s="134">
        <f>IF(H420="","",6.1078*(10^(((7.5*H420)/(237.3+H420)))))</f>
        <v>34.01068335</v>
      </c>
      <c r="U420" s="103">
        <f>IF(T420="","",T420-(0.8*(G420-H420)))</f>
        <v>31.45068335</v>
      </c>
      <c r="V420" s="134">
        <f>IF(G420="","",6.1078*(10^(((7.5*G420)/(237.3+G420)))))</f>
        <v>40.98797486</v>
      </c>
      <c r="W420" s="134">
        <f>IF(V420="","",(U420/V420)*100)</f>
        <v>76.73148882</v>
      </c>
      <c r="X420" s="135">
        <f>O418+L420-N420</f>
        <v>7.84</v>
      </c>
      <c r="Y420" s="91"/>
      <c r="Z420" s="208">
        <v>1.0</v>
      </c>
      <c r="AA420" s="208">
        <v>1.0</v>
      </c>
      <c r="AB420" s="208">
        <v>3.0</v>
      </c>
      <c r="AC420" s="209">
        <v>1.0</v>
      </c>
      <c r="AD420" s="232" t="s">
        <v>289</v>
      </c>
    </row>
    <row r="421" ht="15.75" customHeight="1">
      <c r="A421" s="203" t="s">
        <v>46</v>
      </c>
      <c r="B421" s="204">
        <v>45135.0</v>
      </c>
      <c r="C421" s="3">
        <v>0.625</v>
      </c>
      <c r="D421" s="74">
        <v>0.75</v>
      </c>
      <c r="E421" s="75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7"/>
      <c r="Q421" s="78"/>
      <c r="R421" s="79"/>
      <c r="S421" s="79"/>
      <c r="T421" s="134"/>
      <c r="U421" s="103"/>
      <c r="V421" s="134"/>
      <c r="W421" s="134"/>
      <c r="X421" s="80"/>
      <c r="Y421" s="81"/>
      <c r="Z421" s="82"/>
      <c r="AA421" s="82"/>
      <c r="AB421" s="82"/>
      <c r="AC421" s="83"/>
      <c r="AD421" s="78"/>
    </row>
    <row r="422" ht="15.75" customHeight="1">
      <c r="A422" s="205" t="s">
        <v>25</v>
      </c>
      <c r="B422" s="210">
        <v>45136.0</v>
      </c>
      <c r="C422" s="10">
        <v>0.375</v>
      </c>
      <c r="D422" s="84">
        <v>0.5</v>
      </c>
      <c r="E422" s="206">
        <v>34.0</v>
      </c>
      <c r="F422" s="86"/>
      <c r="G422" s="207">
        <v>28.8</v>
      </c>
      <c r="H422" s="207">
        <v>25.6</v>
      </c>
      <c r="I422" s="86"/>
      <c r="J422" s="207" t="s">
        <v>81</v>
      </c>
      <c r="K422" s="86"/>
      <c r="L422" s="207">
        <v>1.75</v>
      </c>
      <c r="M422" s="207"/>
      <c r="N422" s="207">
        <v>58.26</v>
      </c>
      <c r="O422" s="86"/>
      <c r="P422" s="87"/>
      <c r="Q422" s="133">
        <f>E424</f>
        <v>34.2</v>
      </c>
      <c r="R422" s="134" t="str">
        <f>F422</f>
        <v/>
      </c>
      <c r="S422" s="22">
        <f>(Q422+R422)/2</f>
        <v>17.1</v>
      </c>
      <c r="T422" s="134">
        <f>IF(H422="","",6.1078*(10^(((7.5*H422)/(237.3+H422)))))</f>
        <v>32.82468122</v>
      </c>
      <c r="U422" s="103">
        <f>IF(T422="","",T422-(0.8*(G422-H422)))</f>
        <v>30.26468122</v>
      </c>
      <c r="V422" s="134">
        <f>IF(G422="","",6.1078*(10^(((7.5*G422)/(237.3+G422)))))</f>
        <v>39.59220806</v>
      </c>
      <c r="W422" s="134">
        <f>IF(V422="","",(U422/V422)*100)</f>
        <v>76.44100366</v>
      </c>
      <c r="X422" s="135">
        <f>N420+L422-N422</f>
        <v>5.65</v>
      </c>
      <c r="Y422" s="91"/>
      <c r="Z422" s="208">
        <v>1.0</v>
      </c>
      <c r="AA422" s="208">
        <v>1.0</v>
      </c>
      <c r="AB422" s="208">
        <v>3.0</v>
      </c>
      <c r="AC422" s="209">
        <v>1.0</v>
      </c>
      <c r="AD422" s="232" t="s">
        <v>289</v>
      </c>
    </row>
    <row r="423" ht="15.75" customHeight="1">
      <c r="A423" s="203" t="s">
        <v>25</v>
      </c>
      <c r="B423" s="204">
        <v>45136.0</v>
      </c>
      <c r="C423" s="3">
        <v>0.625</v>
      </c>
      <c r="D423" s="74">
        <v>0.75</v>
      </c>
      <c r="E423" s="75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7"/>
      <c r="Q423" s="78"/>
      <c r="R423" s="79"/>
      <c r="S423" s="79"/>
      <c r="T423" s="145"/>
      <c r="U423" s="103"/>
      <c r="V423" s="145"/>
      <c r="W423" s="145"/>
      <c r="X423" s="80"/>
      <c r="Y423" s="81"/>
      <c r="Z423" s="82"/>
      <c r="AA423" s="82"/>
      <c r="AB423" s="82"/>
      <c r="AC423" s="83"/>
      <c r="AD423" s="78"/>
    </row>
    <row r="424" ht="15.75" customHeight="1">
      <c r="A424" s="205" t="s">
        <v>39</v>
      </c>
      <c r="B424" s="210">
        <v>45137.0</v>
      </c>
      <c r="C424" s="10">
        <v>0.375</v>
      </c>
      <c r="D424" s="84">
        <v>0.5</v>
      </c>
      <c r="E424" s="206">
        <v>34.2</v>
      </c>
      <c r="F424" s="86"/>
      <c r="G424" s="207">
        <v>29.0</v>
      </c>
      <c r="H424" s="207">
        <v>25.6</v>
      </c>
      <c r="I424" s="86"/>
      <c r="J424" s="207" t="s">
        <v>81</v>
      </c>
      <c r="K424" s="86"/>
      <c r="L424" s="207">
        <v>0.0</v>
      </c>
      <c r="M424" s="86"/>
      <c r="N424" s="207">
        <v>51.64</v>
      </c>
      <c r="O424" s="86"/>
      <c r="P424" s="87"/>
      <c r="Q424" s="133">
        <f>E426</f>
        <v>34.8</v>
      </c>
      <c r="R424" s="134" t="str">
        <f>F424</f>
        <v/>
      </c>
      <c r="S424" s="22">
        <f>(Q424+R424)/2</f>
        <v>17.4</v>
      </c>
      <c r="T424" s="134">
        <f>IF(H424="","",6.1078*(10^(((7.5*H424)/(237.3+H424)))))</f>
        <v>32.82468122</v>
      </c>
      <c r="U424" s="103">
        <f>IF(T424="","",T424-(0.8*(G424-H424)))</f>
        <v>30.10468122</v>
      </c>
      <c r="V424" s="134">
        <f>IF(G424="","",6.1078*(10^(((7.5*G424)/(237.3+G424)))))</f>
        <v>40.05279577</v>
      </c>
      <c r="W424" s="134">
        <f>IF(V424="","",(U424/V424)*100)</f>
        <v>75.16249649</v>
      </c>
      <c r="X424" s="135">
        <f>N422+L424-N424</f>
        <v>6.62</v>
      </c>
      <c r="Y424" s="91"/>
      <c r="Z424" s="236">
        <v>1.0</v>
      </c>
      <c r="AA424" s="236">
        <v>1.0</v>
      </c>
      <c r="AB424" s="236">
        <v>3.0</v>
      </c>
      <c r="AC424" s="238">
        <v>1.0</v>
      </c>
      <c r="AD424" s="239" t="s">
        <v>289</v>
      </c>
    </row>
    <row r="425" ht="15.75" customHeight="1">
      <c r="A425" s="203" t="s">
        <v>39</v>
      </c>
      <c r="B425" s="204">
        <v>45137.0</v>
      </c>
      <c r="C425" s="3">
        <v>0.625</v>
      </c>
      <c r="D425" s="74">
        <v>0.75</v>
      </c>
      <c r="E425" s="75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7"/>
      <c r="Q425" s="78"/>
      <c r="R425" s="79"/>
      <c r="S425" s="79"/>
      <c r="T425" s="145"/>
      <c r="U425" s="103"/>
      <c r="V425" s="145"/>
      <c r="W425" s="145"/>
      <c r="X425" s="80"/>
      <c r="Y425" s="81"/>
      <c r="Z425" s="92"/>
      <c r="AA425" s="92"/>
      <c r="AB425" s="92"/>
      <c r="AC425" s="93"/>
      <c r="AD425" s="88"/>
    </row>
    <row r="426" ht="15.75" customHeight="1">
      <c r="A426" s="205" t="s">
        <v>42</v>
      </c>
      <c r="B426" s="210">
        <v>45138.0</v>
      </c>
      <c r="C426" s="10">
        <v>0.375</v>
      </c>
      <c r="D426" s="84">
        <v>0.5</v>
      </c>
      <c r="E426" s="206">
        <v>34.8</v>
      </c>
      <c r="F426" s="86"/>
      <c r="G426" s="207">
        <v>29.4</v>
      </c>
      <c r="H426" s="207">
        <v>26.2</v>
      </c>
      <c r="I426" s="86"/>
      <c r="J426" s="207" t="s">
        <v>81</v>
      </c>
      <c r="K426" s="86"/>
      <c r="L426" s="207">
        <v>0.0</v>
      </c>
      <c r="M426" s="86"/>
      <c r="N426" s="207">
        <v>45.92</v>
      </c>
      <c r="O426" s="86"/>
      <c r="P426" s="87"/>
      <c r="Q426" s="133">
        <f>E428</f>
        <v>35</v>
      </c>
      <c r="R426" s="134" t="str">
        <f>F426</f>
        <v/>
      </c>
      <c r="S426" s="22">
        <f>(Q426+R426)/2</f>
        <v>17.5</v>
      </c>
      <c r="T426" s="134">
        <f>IF(H426="","",6.1078*(10^(((7.5*H426)/(237.3+H426)))))</f>
        <v>34.01068335</v>
      </c>
      <c r="U426" s="103">
        <f>IF(T426="","",T426-(0.8*(G426-H426)))</f>
        <v>31.45068335</v>
      </c>
      <c r="V426" s="134">
        <f>IF(G426="","",6.1078*(10^(((7.5*G426)/(237.3+G426)))))</f>
        <v>40.98797486</v>
      </c>
      <c r="W426" s="134">
        <f>IF(V426="","",(U426/V426)*100)</f>
        <v>76.73148882</v>
      </c>
      <c r="X426" s="135">
        <f>N424+L426-N426</f>
        <v>5.72</v>
      </c>
      <c r="Y426" s="91"/>
      <c r="Z426" s="208">
        <v>1.0</v>
      </c>
      <c r="AA426" s="208">
        <v>1.0</v>
      </c>
      <c r="AB426" s="208">
        <v>3.0</v>
      </c>
      <c r="AC426" s="209">
        <v>2.0</v>
      </c>
      <c r="AD426" s="232" t="s">
        <v>316</v>
      </c>
    </row>
    <row r="427" ht="15.75" customHeight="1">
      <c r="A427" s="203" t="s">
        <v>42</v>
      </c>
      <c r="B427" s="204">
        <v>45138.0</v>
      </c>
      <c r="C427" s="3">
        <v>0.625</v>
      </c>
      <c r="D427" s="74">
        <v>0.75</v>
      </c>
      <c r="E427" s="75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7"/>
      <c r="Q427" s="78"/>
      <c r="R427" s="79"/>
      <c r="S427" s="79"/>
      <c r="T427" s="134"/>
      <c r="U427" s="103"/>
      <c r="V427" s="134"/>
      <c r="W427" s="134"/>
      <c r="X427" s="80"/>
      <c r="Y427" s="81"/>
      <c r="Z427" s="82"/>
      <c r="AA427" s="82"/>
      <c r="AB427" s="82"/>
      <c r="AC427" s="83"/>
      <c r="AD427" s="78"/>
    </row>
    <row r="428" ht="15.75" customHeight="1">
      <c r="A428" s="205" t="s">
        <v>43</v>
      </c>
      <c r="B428" s="210">
        <v>45139.0</v>
      </c>
      <c r="C428" s="10">
        <v>0.375</v>
      </c>
      <c r="D428" s="84">
        <v>0.5</v>
      </c>
      <c r="E428" s="206">
        <v>35.0</v>
      </c>
      <c r="F428" s="86"/>
      <c r="G428" s="207">
        <v>29.4</v>
      </c>
      <c r="H428" s="207">
        <v>25.6</v>
      </c>
      <c r="I428" s="86"/>
      <c r="J428" s="207" t="s">
        <v>61</v>
      </c>
      <c r="K428" s="207"/>
      <c r="L428" s="207">
        <v>0.0</v>
      </c>
      <c r="M428" s="86"/>
      <c r="N428" s="207">
        <v>41.3</v>
      </c>
      <c r="O428" s="207">
        <v>74.24</v>
      </c>
      <c r="P428" s="87"/>
      <c r="Q428" s="133">
        <f>E430</f>
        <v>34.4</v>
      </c>
      <c r="R428" s="134" t="str">
        <f>F428</f>
        <v/>
      </c>
      <c r="S428" s="22">
        <f>(Q428+R428)/2</f>
        <v>17.2</v>
      </c>
      <c r="T428" s="134">
        <f>IF(H428="","",6.1078*(10^(((7.5*H428)/(237.3+H428)))))</f>
        <v>32.82468122</v>
      </c>
      <c r="U428" s="103">
        <f>IF(T428="","",T428-(0.8*(G428-H428)))</f>
        <v>29.78468122</v>
      </c>
      <c r="V428" s="134">
        <f>IF(G428="","",6.1078*(10^(((7.5*G428)/(237.3+G428)))))</f>
        <v>40.98797486</v>
      </c>
      <c r="W428" s="134">
        <f>IF(V428="","",(U428/V428)*100)</f>
        <v>72.66687685</v>
      </c>
      <c r="X428" s="135">
        <f>N426+L428-N428</f>
        <v>4.62</v>
      </c>
      <c r="Y428" s="91"/>
      <c r="Z428" s="208">
        <v>1.0</v>
      </c>
      <c r="AA428" s="208">
        <v>2.0</v>
      </c>
      <c r="AB428" s="208">
        <v>3.0</v>
      </c>
      <c r="AC428" s="209">
        <v>1.0</v>
      </c>
      <c r="AD428" s="232" t="s">
        <v>440</v>
      </c>
    </row>
    <row r="429" ht="15.75" customHeight="1">
      <c r="A429" s="203" t="s">
        <v>43</v>
      </c>
      <c r="B429" s="204">
        <v>45139.0</v>
      </c>
      <c r="C429" s="3">
        <v>0.625</v>
      </c>
      <c r="D429" s="74">
        <v>0.75</v>
      </c>
      <c r="E429" s="75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7"/>
      <c r="Q429" s="78"/>
      <c r="R429" s="79"/>
      <c r="S429" s="79"/>
      <c r="T429" s="134"/>
      <c r="U429" s="103"/>
      <c r="V429" s="134"/>
      <c r="W429" s="134"/>
      <c r="X429" s="80"/>
      <c r="Y429" s="81"/>
      <c r="Z429" s="82"/>
      <c r="AA429" s="82"/>
      <c r="AB429" s="82"/>
      <c r="AC429" s="83"/>
      <c r="AD429" s="78"/>
    </row>
    <row r="430" ht="15.75" customHeight="1">
      <c r="A430" s="205" t="s">
        <v>44</v>
      </c>
      <c r="B430" s="210">
        <v>45140.0</v>
      </c>
      <c r="C430" s="10">
        <v>0.375</v>
      </c>
      <c r="D430" s="84">
        <v>0.5</v>
      </c>
      <c r="E430" s="206">
        <v>34.4</v>
      </c>
      <c r="F430" s="86"/>
      <c r="G430" s="207">
        <v>28.8</v>
      </c>
      <c r="H430" s="207">
        <v>25.8</v>
      </c>
      <c r="I430" s="86"/>
      <c r="J430" s="207" t="s">
        <v>61</v>
      </c>
      <c r="K430" s="86"/>
      <c r="L430" s="207">
        <v>5.0</v>
      </c>
      <c r="M430" s="86"/>
      <c r="N430" s="207">
        <v>70.4</v>
      </c>
      <c r="O430" s="86"/>
      <c r="P430" s="87"/>
      <c r="Q430" s="133">
        <f>E432</f>
        <v>33.4</v>
      </c>
      <c r="R430" s="134" t="str">
        <f>F430</f>
        <v/>
      </c>
      <c r="S430" s="22">
        <f>(Q430+R430)/2</f>
        <v>16.7</v>
      </c>
      <c r="T430" s="134">
        <f>IF(H430="","",6.1078*(10^(((7.5*H430)/(237.3+H430)))))</f>
        <v>33.21594473</v>
      </c>
      <c r="U430" s="103">
        <f>IF(T430="","",T430-(0.8*(G430-H430)))</f>
        <v>30.81594473</v>
      </c>
      <c r="V430" s="134">
        <f>IF(G430="","",6.1078*(10^(((7.5*G430)/(237.3+G430)))))</f>
        <v>39.59220806</v>
      </c>
      <c r="W430" s="134">
        <f>IF(V430="","",(U430/V430)*100)</f>
        <v>77.83335722</v>
      </c>
      <c r="X430" s="135">
        <f>O428+L430-N430</f>
        <v>8.84</v>
      </c>
      <c r="Y430" s="91"/>
      <c r="Z430" s="208">
        <v>1.0</v>
      </c>
      <c r="AA430" s="208">
        <v>1.0</v>
      </c>
      <c r="AB430" s="208">
        <v>3.0</v>
      </c>
      <c r="AC430" s="209">
        <v>2.0</v>
      </c>
      <c r="AD430" s="232" t="s">
        <v>440</v>
      </c>
    </row>
    <row r="431" ht="15.75" customHeight="1">
      <c r="A431" s="203" t="s">
        <v>44</v>
      </c>
      <c r="B431" s="310">
        <v>45140.0</v>
      </c>
      <c r="C431" s="3">
        <v>0.625</v>
      </c>
      <c r="D431" s="74">
        <v>0.75</v>
      </c>
      <c r="E431" s="75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7"/>
      <c r="Q431" s="78"/>
      <c r="R431" s="79"/>
      <c r="S431" s="79"/>
      <c r="T431" s="134"/>
      <c r="U431" s="103"/>
      <c r="V431" s="134"/>
      <c r="W431" s="134"/>
      <c r="X431" s="80"/>
      <c r="Y431" s="81"/>
      <c r="Z431" s="82"/>
      <c r="AA431" s="82"/>
      <c r="AB431" s="82"/>
      <c r="AC431" s="83"/>
      <c r="AD431" s="78"/>
    </row>
    <row r="432" ht="15.75" customHeight="1">
      <c r="A432" s="205" t="s">
        <v>45</v>
      </c>
      <c r="B432" s="210">
        <v>45141.0</v>
      </c>
      <c r="C432" s="10">
        <v>0.375</v>
      </c>
      <c r="D432" s="84">
        <v>0.5</v>
      </c>
      <c r="E432" s="206">
        <v>33.4</v>
      </c>
      <c r="F432" s="86"/>
      <c r="G432" s="207">
        <v>28.4</v>
      </c>
      <c r="H432" s="207">
        <v>25.8</v>
      </c>
      <c r="I432" s="86"/>
      <c r="J432" s="207" t="s">
        <v>81</v>
      </c>
      <c r="K432" s="86"/>
      <c r="L432" s="207">
        <v>0.0</v>
      </c>
      <c r="M432" s="86"/>
      <c r="N432" s="207">
        <v>60.36</v>
      </c>
      <c r="O432" s="86"/>
      <c r="P432" s="87"/>
      <c r="Q432" s="133">
        <f>E434</f>
        <v>34</v>
      </c>
      <c r="R432" s="134" t="str">
        <f>F432</f>
        <v/>
      </c>
      <c r="S432" s="22">
        <f>(Q432+R432)/2</f>
        <v>17</v>
      </c>
      <c r="T432" s="134">
        <f>IF(H432="","",6.1078*(10^(((7.5*H432)/(237.3+H432)))))</f>
        <v>33.21594473</v>
      </c>
      <c r="U432" s="103">
        <f>IF(T432="","",T432-(0.8*(G432-H432)))</f>
        <v>31.13594473</v>
      </c>
      <c r="V432" s="134">
        <f>IF(G432="","",6.1078*(10^(((7.5*G432)/(237.3+G432)))))</f>
        <v>38.68484051</v>
      </c>
      <c r="W432" s="134">
        <f>IF(V432="","",(U432/V432)*100)</f>
        <v>80.48616545</v>
      </c>
      <c r="X432" s="135">
        <f>N430+L432-N432</f>
        <v>10.04</v>
      </c>
      <c r="Y432" s="91"/>
      <c r="Z432" s="208">
        <v>1.0</v>
      </c>
      <c r="AA432" s="208">
        <v>1.0</v>
      </c>
      <c r="AB432" s="208">
        <v>3.0</v>
      </c>
      <c r="AC432" s="209">
        <v>2.0</v>
      </c>
      <c r="AD432" s="232" t="s">
        <v>316</v>
      </c>
    </row>
    <row r="433" ht="15.75" customHeight="1">
      <c r="A433" s="203" t="s">
        <v>45</v>
      </c>
      <c r="B433" s="204">
        <v>45141.0</v>
      </c>
      <c r="C433" s="3">
        <v>0.625</v>
      </c>
      <c r="D433" s="74">
        <v>0.75</v>
      </c>
      <c r="E433" s="75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7"/>
      <c r="Q433" s="78"/>
      <c r="R433" s="79"/>
      <c r="S433" s="79"/>
      <c r="T433" s="134"/>
      <c r="U433" s="103"/>
      <c r="V433" s="134"/>
      <c r="W433" s="134"/>
      <c r="X433" s="80"/>
      <c r="Y433" s="81"/>
      <c r="Z433" s="82"/>
      <c r="AA433" s="82"/>
      <c r="AB433" s="82"/>
      <c r="AC433" s="83"/>
      <c r="AD433" s="78"/>
    </row>
    <row r="434" ht="15.75" customHeight="1">
      <c r="A434" s="205" t="s">
        <v>46</v>
      </c>
      <c r="B434" s="210">
        <v>45142.0</v>
      </c>
      <c r="C434" s="10">
        <v>0.375</v>
      </c>
      <c r="D434" s="84">
        <v>0.5</v>
      </c>
      <c r="E434" s="206">
        <v>34.0</v>
      </c>
      <c r="F434" s="86"/>
      <c r="G434" s="207">
        <v>29.2</v>
      </c>
      <c r="H434" s="207">
        <v>26.8</v>
      </c>
      <c r="I434" s="86"/>
      <c r="J434" s="207" t="s">
        <v>81</v>
      </c>
      <c r="K434" s="86"/>
      <c r="L434" s="207">
        <v>0.0</v>
      </c>
      <c r="M434" s="86"/>
      <c r="N434" s="207">
        <v>54.22</v>
      </c>
      <c r="O434" s="86"/>
      <c r="P434" s="87"/>
      <c r="Q434" s="133">
        <f>E436</f>
        <v>34.4</v>
      </c>
      <c r="R434" s="134" t="str">
        <f>F434</f>
        <v/>
      </c>
      <c r="S434" s="22">
        <f>(Q434+R434)/2</f>
        <v>17.2</v>
      </c>
      <c r="T434" s="134">
        <f>IF(H434="","",6.1078*(10^(((7.5*H434)/(237.3+H434)))))</f>
        <v>35.23385461</v>
      </c>
      <c r="U434" s="103">
        <f>IF(T434="","",T434-(0.8*(G434-H434)))</f>
        <v>33.31385461</v>
      </c>
      <c r="V434" s="134">
        <f>IF(G434="","",6.1078*(10^(((7.5*G434)/(237.3+G434)))))</f>
        <v>40.51803823</v>
      </c>
      <c r="W434" s="134">
        <f>IF(V434="","",(U434/V434)*100)</f>
        <v>82.21981138</v>
      </c>
      <c r="X434" s="135">
        <f>N432+L434-N434</f>
        <v>6.14</v>
      </c>
      <c r="Y434" s="91"/>
      <c r="Z434" s="208">
        <v>1.0</v>
      </c>
      <c r="AA434" s="208">
        <v>1.0</v>
      </c>
      <c r="AB434" s="208">
        <v>2.0</v>
      </c>
      <c r="AC434" s="209">
        <v>2.0</v>
      </c>
      <c r="AD434" s="232" t="s">
        <v>436</v>
      </c>
    </row>
    <row r="435" ht="15.75" customHeight="1">
      <c r="A435" s="203" t="s">
        <v>46</v>
      </c>
      <c r="B435" s="204">
        <v>45142.0</v>
      </c>
      <c r="C435" s="3">
        <v>0.625</v>
      </c>
      <c r="D435" s="74">
        <v>0.75</v>
      </c>
      <c r="E435" s="75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7"/>
      <c r="Q435" s="78"/>
      <c r="R435" s="79"/>
      <c r="S435" s="79"/>
      <c r="T435" s="134"/>
      <c r="U435" s="103"/>
      <c r="V435" s="134"/>
      <c r="W435" s="134"/>
      <c r="X435" s="80"/>
      <c r="Y435" s="81"/>
      <c r="Z435" s="82"/>
      <c r="AA435" s="82"/>
      <c r="AB435" s="82"/>
      <c r="AC435" s="83"/>
      <c r="AD435" s="78"/>
    </row>
    <row r="436" ht="15.75" customHeight="1">
      <c r="A436" s="205" t="s">
        <v>25</v>
      </c>
      <c r="B436" s="210">
        <v>45143.0</v>
      </c>
      <c r="C436" s="10">
        <v>0.375</v>
      </c>
      <c r="D436" s="84">
        <v>0.5</v>
      </c>
      <c r="E436" s="206">
        <v>34.4</v>
      </c>
      <c r="F436" s="86"/>
      <c r="G436" s="207">
        <v>29.2</v>
      </c>
      <c r="H436" s="207">
        <v>26.0</v>
      </c>
      <c r="I436" s="86"/>
      <c r="J436" s="207" t="s">
        <v>81</v>
      </c>
      <c r="K436" s="86"/>
      <c r="L436" s="207">
        <v>0.0</v>
      </c>
      <c r="M436" s="86"/>
      <c r="N436" s="207">
        <v>52.7</v>
      </c>
      <c r="O436" s="86"/>
      <c r="P436" s="87"/>
      <c r="Q436" s="133">
        <f>E438</f>
        <v>34.8</v>
      </c>
      <c r="R436" s="134" t="str">
        <f>F436</f>
        <v/>
      </c>
      <c r="S436" s="22">
        <f>(Q436+R436)/2</f>
        <v>17.4</v>
      </c>
      <c r="T436" s="134">
        <f t="shared" ref="T436:T440" si="81">IF(H436="","",6.1078*(10^(((7.5*H436)/(237.3+H436)))))</f>
        <v>33.61126698</v>
      </c>
      <c r="U436" s="103">
        <f t="shared" ref="U436:U440" si="82">IF(T436="","",T436-(0.8*(G436-H436)))</f>
        <v>31.05126698</v>
      </c>
      <c r="V436" s="134">
        <f t="shared" ref="V436:V440" si="83">IF(G436="","",6.1078*(10^(((7.5*G436)/(237.3+G436)))))</f>
        <v>40.51803823</v>
      </c>
      <c r="W436" s="134">
        <f t="shared" ref="W436:W440" si="84">IF(V436="","",(U436/V436)*100)</f>
        <v>76.63566238</v>
      </c>
      <c r="X436" s="135">
        <f>N434+L436-N436</f>
        <v>1.52</v>
      </c>
      <c r="Y436" s="91"/>
      <c r="Z436" s="208">
        <v>1.0</v>
      </c>
      <c r="AA436" s="208">
        <v>1.0</v>
      </c>
      <c r="AB436" s="208">
        <v>3.0</v>
      </c>
      <c r="AC436" s="209">
        <v>2.0</v>
      </c>
      <c r="AD436" s="232" t="s">
        <v>440</v>
      </c>
    </row>
    <row r="437" ht="15.75" customHeight="1">
      <c r="A437" s="203" t="s">
        <v>25</v>
      </c>
      <c r="B437" s="204">
        <v>45143.0</v>
      </c>
      <c r="C437" s="3">
        <v>0.625</v>
      </c>
      <c r="D437" s="74">
        <v>0.75</v>
      </c>
      <c r="E437" s="234">
        <v>34.8</v>
      </c>
      <c r="F437" s="76"/>
      <c r="G437" s="235">
        <v>34.2</v>
      </c>
      <c r="H437" s="235">
        <v>29.0</v>
      </c>
      <c r="I437" s="76"/>
      <c r="J437" s="235" t="s">
        <v>81</v>
      </c>
      <c r="K437" s="76"/>
      <c r="L437" s="76"/>
      <c r="M437" s="76"/>
      <c r="N437" s="76"/>
      <c r="O437" s="76"/>
      <c r="P437" s="77"/>
      <c r="Q437" s="78"/>
      <c r="R437" s="79"/>
      <c r="S437" s="79"/>
      <c r="T437" s="134">
        <f t="shared" si="81"/>
        <v>40.05279577</v>
      </c>
      <c r="U437" s="103">
        <f t="shared" si="82"/>
        <v>35.89279577</v>
      </c>
      <c r="V437" s="134">
        <f t="shared" si="83"/>
        <v>53.78190594</v>
      </c>
      <c r="W437" s="134">
        <f t="shared" si="84"/>
        <v>66.73767904</v>
      </c>
      <c r="X437" s="80"/>
      <c r="Y437" s="81"/>
      <c r="Z437" s="236">
        <v>1.0</v>
      </c>
      <c r="AA437" s="236">
        <v>1.0</v>
      </c>
      <c r="AB437" s="236">
        <v>2.0</v>
      </c>
      <c r="AC437" s="238">
        <v>2.0</v>
      </c>
      <c r="AD437" s="78"/>
    </row>
    <row r="438" ht="15.75" customHeight="1">
      <c r="A438" s="205" t="s">
        <v>39</v>
      </c>
      <c r="B438" s="210">
        <v>45144.0</v>
      </c>
      <c r="C438" s="143">
        <v>0.375</v>
      </c>
      <c r="D438" s="84">
        <v>0.5</v>
      </c>
      <c r="E438" s="206">
        <v>34.8</v>
      </c>
      <c r="F438" s="86"/>
      <c r="G438" s="207">
        <v>29.4</v>
      </c>
      <c r="H438" s="207">
        <v>25.2</v>
      </c>
      <c r="I438" s="86"/>
      <c r="J438" s="207" t="s">
        <v>81</v>
      </c>
      <c r="K438" s="86"/>
      <c r="L438" s="207">
        <v>0.0</v>
      </c>
      <c r="M438" s="86"/>
      <c r="N438" s="207">
        <v>45.38</v>
      </c>
      <c r="O438" s="86"/>
      <c r="P438" s="87"/>
      <c r="Q438" s="133">
        <f>E440</f>
        <v>35.8</v>
      </c>
      <c r="R438" s="134" t="str">
        <f>F438</f>
        <v/>
      </c>
      <c r="S438" s="22">
        <f>(Q438+R438)/2</f>
        <v>17.9</v>
      </c>
      <c r="T438" s="134">
        <f t="shared" si="81"/>
        <v>32.05419006</v>
      </c>
      <c r="U438" s="103">
        <f t="shared" si="82"/>
        <v>28.69419006</v>
      </c>
      <c r="V438" s="134">
        <f t="shared" si="83"/>
        <v>40.98797486</v>
      </c>
      <c r="W438" s="134">
        <f t="shared" si="84"/>
        <v>70.006362</v>
      </c>
      <c r="X438" s="135">
        <f>N436+L438-N438</f>
        <v>7.32</v>
      </c>
      <c r="Y438" s="91"/>
      <c r="Z438" s="92"/>
      <c r="AA438" s="92"/>
      <c r="AB438" s="92"/>
      <c r="AC438" s="93"/>
      <c r="AD438" s="88"/>
    </row>
    <row r="439" ht="15.75" customHeight="1">
      <c r="A439" s="203" t="s">
        <v>39</v>
      </c>
      <c r="B439" s="204">
        <v>45144.0</v>
      </c>
      <c r="C439" s="3">
        <v>0.625</v>
      </c>
      <c r="D439" s="74">
        <v>0.75</v>
      </c>
      <c r="E439" s="234">
        <v>35.4</v>
      </c>
      <c r="F439" s="76"/>
      <c r="G439" s="235">
        <v>34.8</v>
      </c>
      <c r="H439" s="235">
        <v>28.6</v>
      </c>
      <c r="I439" s="76"/>
      <c r="J439" s="235" t="s">
        <v>81</v>
      </c>
      <c r="K439" s="76"/>
      <c r="L439" s="76"/>
      <c r="M439" s="76"/>
      <c r="N439" s="76"/>
      <c r="O439" s="76"/>
      <c r="P439" s="77"/>
      <c r="Q439" s="78"/>
      <c r="R439" s="79"/>
      <c r="S439" s="79"/>
      <c r="T439" s="134">
        <f t="shared" si="81"/>
        <v>39.13623594</v>
      </c>
      <c r="U439" s="103">
        <f t="shared" si="82"/>
        <v>34.17623594</v>
      </c>
      <c r="V439" s="134">
        <f t="shared" si="83"/>
        <v>55.60207278</v>
      </c>
      <c r="W439" s="134">
        <f t="shared" si="84"/>
        <v>61.4657588</v>
      </c>
      <c r="X439" s="80"/>
      <c r="Y439" s="81"/>
      <c r="Z439" s="236">
        <v>1.0</v>
      </c>
      <c r="AA439" s="236">
        <v>1.0</v>
      </c>
      <c r="AB439" s="236">
        <v>1.0</v>
      </c>
      <c r="AC439" s="238">
        <v>2.0</v>
      </c>
      <c r="AD439" s="239" t="s">
        <v>316</v>
      </c>
    </row>
    <row r="440" ht="15.75" customHeight="1">
      <c r="A440" s="205" t="s">
        <v>42</v>
      </c>
      <c r="B440" s="210">
        <v>45145.0</v>
      </c>
      <c r="C440" s="10">
        <v>0.375</v>
      </c>
      <c r="D440" s="84">
        <v>0.5</v>
      </c>
      <c r="E440" s="206">
        <v>35.8</v>
      </c>
      <c r="F440" s="86"/>
      <c r="G440" s="207">
        <v>29.8</v>
      </c>
      <c r="H440" s="207">
        <v>25.6</v>
      </c>
      <c r="I440" s="86"/>
      <c r="J440" s="207" t="s">
        <v>81</v>
      </c>
      <c r="K440" s="86"/>
      <c r="L440" s="207">
        <v>0.0</v>
      </c>
      <c r="M440" s="86"/>
      <c r="N440" s="207">
        <v>40.24</v>
      </c>
      <c r="O440" s="86"/>
      <c r="P440" s="87"/>
      <c r="Q440" s="133">
        <f>E442</f>
        <v>37</v>
      </c>
      <c r="R440" s="134" t="str">
        <f>F440</f>
        <v/>
      </c>
      <c r="S440" s="22">
        <f>(Q440+R440)/2</f>
        <v>18.5</v>
      </c>
      <c r="T440" s="134">
        <f t="shared" si="81"/>
        <v>32.82468122</v>
      </c>
      <c r="U440" s="103">
        <f t="shared" si="82"/>
        <v>29.46468122</v>
      </c>
      <c r="V440" s="134">
        <f t="shared" si="83"/>
        <v>41.94208964</v>
      </c>
      <c r="W440" s="134">
        <f t="shared" si="84"/>
        <v>70.25086606</v>
      </c>
      <c r="X440" s="135">
        <f>N438+L440-N440</f>
        <v>5.14</v>
      </c>
      <c r="Y440" s="91"/>
      <c r="Z440" s="208">
        <v>1.0</v>
      </c>
      <c r="AA440" s="208">
        <v>1.0</v>
      </c>
      <c r="AB440" s="208">
        <v>3.0</v>
      </c>
      <c r="AC440" s="209">
        <v>1.0</v>
      </c>
      <c r="AD440" s="232" t="s">
        <v>433</v>
      </c>
    </row>
    <row r="441" ht="15.75" customHeight="1">
      <c r="A441" s="203" t="s">
        <v>42</v>
      </c>
      <c r="B441" s="204">
        <v>45145.0</v>
      </c>
      <c r="C441" s="3">
        <v>0.625</v>
      </c>
      <c r="D441" s="74">
        <v>0.75</v>
      </c>
      <c r="E441" s="75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7"/>
      <c r="Q441" s="78"/>
      <c r="R441" s="79"/>
      <c r="S441" s="79"/>
      <c r="T441" s="134"/>
      <c r="U441" s="103"/>
      <c r="V441" s="134"/>
      <c r="W441" s="134"/>
      <c r="X441" s="80"/>
      <c r="Y441" s="81"/>
      <c r="Z441" s="82"/>
      <c r="AA441" s="82"/>
      <c r="AB441" s="82"/>
      <c r="AC441" s="83"/>
      <c r="AD441" s="78"/>
    </row>
    <row r="442" ht="15.75" customHeight="1">
      <c r="A442" s="205" t="s">
        <v>43</v>
      </c>
      <c r="B442" s="210">
        <v>45146.0</v>
      </c>
      <c r="C442" s="10">
        <v>0.375</v>
      </c>
      <c r="D442" s="84">
        <v>0.5</v>
      </c>
      <c r="E442" s="206">
        <v>37.0</v>
      </c>
      <c r="F442" s="86"/>
      <c r="G442" s="207">
        <v>30.0</v>
      </c>
      <c r="H442" s="207">
        <v>26.6</v>
      </c>
      <c r="I442" s="86"/>
      <c r="J442" s="207" t="s">
        <v>81</v>
      </c>
      <c r="K442" s="86"/>
      <c r="L442" s="207">
        <v>0.0</v>
      </c>
      <c r="M442" s="86"/>
      <c r="N442" s="207">
        <v>33.82</v>
      </c>
      <c r="O442" s="208">
        <v>84.62</v>
      </c>
      <c r="P442" s="87"/>
      <c r="Q442" s="133">
        <f>E444</f>
        <v>35.4</v>
      </c>
      <c r="R442" s="134" t="str">
        <f>F442</f>
        <v/>
      </c>
      <c r="S442" s="22">
        <f>(Q442+R442)/2</f>
        <v>17.7</v>
      </c>
      <c r="T442" s="134">
        <f t="shared" ref="T442:T446" si="85">IF(H442="","",6.1078*(10^(((7.5*H442)/(237.3+H442)))))</f>
        <v>34.82194116</v>
      </c>
      <c r="U442" s="103">
        <f t="shared" ref="U442:U446" si="86">IF(T442="","",T442-(0.8*(G442-H442)))</f>
        <v>32.10194116</v>
      </c>
      <c r="V442" s="134">
        <f t="shared" ref="V442:V446" si="87">IF(G442="","",6.1078*(10^(((7.5*G442)/(237.3+G442)))))</f>
        <v>42.42634795</v>
      </c>
      <c r="W442" s="134">
        <f t="shared" ref="W442:W446" si="88">IF(V442="","",(U442/V442)*100)</f>
        <v>75.66510604</v>
      </c>
      <c r="X442" s="135">
        <f>N440+L442-N442</f>
        <v>6.42</v>
      </c>
      <c r="Y442" s="91"/>
      <c r="Z442" s="208">
        <v>1.0</v>
      </c>
      <c r="AA442" s="208">
        <v>1.0</v>
      </c>
      <c r="AB442" s="208">
        <v>3.0</v>
      </c>
      <c r="AC442" s="209">
        <v>2.0</v>
      </c>
      <c r="AD442" s="232" t="s">
        <v>440</v>
      </c>
    </row>
    <row r="443" ht="15.75" customHeight="1">
      <c r="A443" s="203" t="s">
        <v>43</v>
      </c>
      <c r="B443" s="204">
        <v>45146.0</v>
      </c>
      <c r="C443" s="3">
        <v>0.625</v>
      </c>
      <c r="D443" s="74">
        <v>0.75</v>
      </c>
      <c r="E443" s="234">
        <v>35.2</v>
      </c>
      <c r="F443" s="76"/>
      <c r="G443" s="235">
        <v>34.4</v>
      </c>
      <c r="H443" s="235">
        <v>26.8</v>
      </c>
      <c r="I443" s="76"/>
      <c r="J443" s="235" t="s">
        <v>74</v>
      </c>
      <c r="K443" s="76"/>
      <c r="L443" s="76"/>
      <c r="M443" s="76"/>
      <c r="N443" s="76"/>
      <c r="O443" s="76"/>
      <c r="P443" s="77"/>
      <c r="Q443" s="78"/>
      <c r="R443" s="79"/>
      <c r="S443" s="79"/>
      <c r="T443" s="134">
        <f t="shared" si="85"/>
        <v>35.23385461</v>
      </c>
      <c r="U443" s="103">
        <f t="shared" si="86"/>
        <v>29.15385461</v>
      </c>
      <c r="V443" s="134">
        <f t="shared" si="87"/>
        <v>54.3827978</v>
      </c>
      <c r="W443" s="134">
        <f t="shared" si="88"/>
        <v>53.60859645</v>
      </c>
      <c r="X443" s="80"/>
      <c r="Y443" s="81"/>
      <c r="Z443" s="236">
        <v>1.0</v>
      </c>
      <c r="AA443" s="236">
        <v>1.0</v>
      </c>
      <c r="AB443" s="236">
        <v>2.0</v>
      </c>
      <c r="AC443" s="238">
        <v>2.0</v>
      </c>
      <c r="AD443" s="239" t="s">
        <v>449</v>
      </c>
    </row>
    <row r="444" ht="15.75" customHeight="1">
      <c r="A444" s="205" t="s">
        <v>44</v>
      </c>
      <c r="B444" s="210">
        <v>45147.0</v>
      </c>
      <c r="C444" s="10">
        <v>0.375</v>
      </c>
      <c r="D444" s="84">
        <v>0.5</v>
      </c>
      <c r="E444" s="206">
        <v>35.4</v>
      </c>
      <c r="F444" s="86"/>
      <c r="G444" s="207">
        <v>29.0</v>
      </c>
      <c r="H444" s="207">
        <v>25.8</v>
      </c>
      <c r="I444" s="86"/>
      <c r="J444" s="207" t="s">
        <v>81</v>
      </c>
      <c r="K444" s="86"/>
      <c r="L444" s="207">
        <v>2.25</v>
      </c>
      <c r="M444" s="86"/>
      <c r="N444" s="207">
        <v>79.42</v>
      </c>
      <c r="O444" s="86"/>
      <c r="P444" s="87"/>
      <c r="Q444" s="133">
        <f>E446</f>
        <v>35.4</v>
      </c>
      <c r="R444" s="134" t="str">
        <f>F444</f>
        <v/>
      </c>
      <c r="S444" s="22">
        <f>(Q444+R444)/2</f>
        <v>17.7</v>
      </c>
      <c r="T444" s="134">
        <f t="shared" si="85"/>
        <v>33.21594473</v>
      </c>
      <c r="U444" s="103">
        <f t="shared" si="86"/>
        <v>30.65594473</v>
      </c>
      <c r="V444" s="134">
        <f t="shared" si="87"/>
        <v>40.05279577</v>
      </c>
      <c r="W444" s="134">
        <f t="shared" si="88"/>
        <v>76.53883866</v>
      </c>
      <c r="X444" s="135">
        <f>O442+L444-N444</f>
        <v>7.45</v>
      </c>
      <c r="Y444" s="91"/>
      <c r="Z444" s="92"/>
      <c r="AA444" s="92"/>
      <c r="AB444" s="92"/>
      <c r="AC444" s="93"/>
      <c r="AD444" s="88"/>
    </row>
    <row r="445" ht="15.75" customHeight="1">
      <c r="A445" s="203" t="s">
        <v>44</v>
      </c>
      <c r="B445" s="204">
        <v>45147.0</v>
      </c>
      <c r="C445" s="3">
        <v>0.625</v>
      </c>
      <c r="D445" s="74">
        <v>0.75</v>
      </c>
      <c r="E445" s="234">
        <v>35.4</v>
      </c>
      <c r="F445" s="76"/>
      <c r="G445" s="235">
        <v>33.4</v>
      </c>
      <c r="H445" s="235">
        <v>28.4</v>
      </c>
      <c r="I445" s="76"/>
      <c r="J445" s="235" t="s">
        <v>61</v>
      </c>
      <c r="K445" s="76"/>
      <c r="L445" s="76"/>
      <c r="M445" s="76"/>
      <c r="N445" s="76"/>
      <c r="O445" s="76"/>
      <c r="P445" s="77"/>
      <c r="Q445" s="78"/>
      <c r="R445" s="79"/>
      <c r="S445" s="79"/>
      <c r="T445" s="134">
        <f t="shared" si="85"/>
        <v>38.68484051</v>
      </c>
      <c r="U445" s="103">
        <f t="shared" si="86"/>
        <v>34.68484051</v>
      </c>
      <c r="V445" s="134">
        <f t="shared" si="87"/>
        <v>51.43555799</v>
      </c>
      <c r="W445" s="134">
        <f t="shared" si="88"/>
        <v>67.43358459</v>
      </c>
      <c r="X445" s="80"/>
      <c r="Y445" s="81"/>
      <c r="Z445" s="236">
        <v>1.0</v>
      </c>
      <c r="AA445" s="236">
        <v>1.0</v>
      </c>
      <c r="AB445" s="236">
        <v>1.0</v>
      </c>
      <c r="AC445" s="238">
        <v>2.0</v>
      </c>
      <c r="AD445" s="239" t="s">
        <v>316</v>
      </c>
    </row>
    <row r="446" ht="15.75" customHeight="1">
      <c r="A446" s="205" t="s">
        <v>45</v>
      </c>
      <c r="B446" s="210">
        <v>45148.0</v>
      </c>
      <c r="C446" s="10">
        <v>0.375</v>
      </c>
      <c r="D446" s="84">
        <v>0.5</v>
      </c>
      <c r="E446" s="206">
        <v>35.4</v>
      </c>
      <c r="F446" s="86"/>
      <c r="G446" s="207">
        <v>28.6</v>
      </c>
      <c r="H446" s="207">
        <v>25.0</v>
      </c>
      <c r="I446" s="86"/>
      <c r="J446" s="207" t="s">
        <v>81</v>
      </c>
      <c r="K446" s="86"/>
      <c r="L446" s="207">
        <v>3.75</v>
      </c>
      <c r="M446" s="86"/>
      <c r="N446" s="207">
        <v>76.42</v>
      </c>
      <c r="O446" s="86"/>
      <c r="P446" s="87"/>
      <c r="Q446" s="133">
        <f>E448</f>
        <v>35.4</v>
      </c>
      <c r="R446" s="134"/>
      <c r="S446" s="22">
        <f>(Q446+R446)/2</f>
        <v>17.7</v>
      </c>
      <c r="T446" s="134">
        <f t="shared" si="85"/>
        <v>31.67489286</v>
      </c>
      <c r="U446" s="103">
        <f t="shared" si="86"/>
        <v>28.79489286</v>
      </c>
      <c r="V446" s="134">
        <f t="shared" si="87"/>
        <v>39.13623594</v>
      </c>
      <c r="W446" s="134">
        <f t="shared" si="88"/>
        <v>73.57604064</v>
      </c>
      <c r="X446" s="135">
        <f>N444+L446-N446</f>
        <v>6.75</v>
      </c>
      <c r="Y446" s="91"/>
      <c r="Z446" s="208">
        <v>1.0</v>
      </c>
      <c r="AA446" s="208">
        <v>1.0</v>
      </c>
      <c r="AB446" s="208">
        <v>3.0</v>
      </c>
      <c r="AC446" s="209">
        <v>2.0</v>
      </c>
      <c r="AD446" s="232" t="s">
        <v>316</v>
      </c>
    </row>
    <row r="447" ht="15.75" customHeight="1">
      <c r="A447" s="203" t="s">
        <v>45</v>
      </c>
      <c r="B447" s="204">
        <v>45148.0</v>
      </c>
      <c r="C447" s="3">
        <v>0.625</v>
      </c>
      <c r="D447" s="74">
        <v>0.75</v>
      </c>
      <c r="E447" s="75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7"/>
      <c r="Q447" s="78"/>
      <c r="R447" s="79"/>
      <c r="S447" s="79"/>
      <c r="T447" s="134"/>
      <c r="U447" s="103"/>
      <c r="V447" s="134"/>
      <c r="W447" s="134"/>
      <c r="X447" s="80"/>
      <c r="Y447" s="81"/>
      <c r="Z447" s="82"/>
      <c r="AA447" s="82"/>
      <c r="AB447" s="82"/>
      <c r="AC447" s="83"/>
      <c r="AD447" s="78"/>
    </row>
    <row r="448" ht="15.75" customHeight="1">
      <c r="A448" s="205" t="s">
        <v>46</v>
      </c>
      <c r="B448" s="210">
        <v>45149.0</v>
      </c>
      <c r="C448" s="10">
        <v>0.375</v>
      </c>
      <c r="D448" s="84">
        <v>0.5</v>
      </c>
      <c r="E448" s="206">
        <v>35.4</v>
      </c>
      <c r="F448" s="86"/>
      <c r="G448" s="207">
        <v>30.2</v>
      </c>
      <c r="H448" s="207">
        <v>25.9</v>
      </c>
      <c r="I448" s="86"/>
      <c r="J448" s="207" t="s">
        <v>81</v>
      </c>
      <c r="K448" s="86"/>
      <c r="L448" s="207">
        <v>0.0</v>
      </c>
      <c r="M448" s="86"/>
      <c r="N448" s="207">
        <v>72.32</v>
      </c>
      <c r="O448" s="86"/>
      <c r="P448" s="87"/>
      <c r="Q448" s="133">
        <f>E450</f>
        <v>34</v>
      </c>
      <c r="R448" s="134"/>
      <c r="S448" s="22">
        <f>(Q448+R448)/2</f>
        <v>17</v>
      </c>
      <c r="T448" s="134">
        <f>IF(H448="","",6.1078*(10^(((7.5*H448)/(237.3+H448)))))</f>
        <v>33.41309631</v>
      </c>
      <c r="U448" s="103">
        <f>IF(T448="","",T448-(0.8*(G448-H448)))</f>
        <v>29.97309631</v>
      </c>
      <c r="V448" s="134">
        <f>IF(G448="","",6.1078*(10^(((7.5*G448)/(237.3+G448)))))</f>
        <v>42.91546075</v>
      </c>
      <c r="W448" s="134">
        <f>IF(V448="","",(U448/V448)*100)</f>
        <v>69.84218691</v>
      </c>
      <c r="X448" s="135">
        <f>N446+L448-N448</f>
        <v>4.1</v>
      </c>
      <c r="Y448" s="91"/>
      <c r="Z448" s="208">
        <v>1.0</v>
      </c>
      <c r="AA448" s="208">
        <v>1.0</v>
      </c>
      <c r="AB448" s="208">
        <v>2.0</v>
      </c>
      <c r="AC448" s="209">
        <v>1.0</v>
      </c>
      <c r="AD448" s="232" t="s">
        <v>289</v>
      </c>
    </row>
    <row r="449" ht="15.75" customHeight="1">
      <c r="A449" s="203" t="s">
        <v>46</v>
      </c>
      <c r="B449" s="204">
        <v>45149.0</v>
      </c>
      <c r="C449" s="3">
        <v>0.625</v>
      </c>
      <c r="D449" s="74">
        <v>0.75</v>
      </c>
      <c r="E449" s="75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7"/>
      <c r="Q449" s="78"/>
      <c r="R449" s="79"/>
      <c r="S449" s="79"/>
      <c r="T449" s="134"/>
      <c r="U449" s="103"/>
      <c r="V449" s="134"/>
      <c r="W449" s="134"/>
      <c r="X449" s="80"/>
      <c r="Y449" s="81"/>
      <c r="Z449" s="82"/>
      <c r="AA449" s="82"/>
      <c r="AB449" s="82"/>
      <c r="AC449" s="83"/>
      <c r="AD449" s="78"/>
    </row>
    <row r="450" ht="15.75" customHeight="1">
      <c r="A450" s="205" t="s">
        <v>25</v>
      </c>
      <c r="B450" s="210">
        <v>45150.0</v>
      </c>
      <c r="C450" s="10">
        <v>0.375</v>
      </c>
      <c r="D450" s="84">
        <v>0.5</v>
      </c>
      <c r="E450" s="206">
        <v>34.0</v>
      </c>
      <c r="F450" s="86"/>
      <c r="G450" s="207">
        <v>28.6</v>
      </c>
      <c r="H450" s="207">
        <v>25.6</v>
      </c>
      <c r="I450" s="86"/>
      <c r="J450" s="207" t="s">
        <v>81</v>
      </c>
      <c r="K450" s="86"/>
      <c r="L450" s="207">
        <v>6.75</v>
      </c>
      <c r="M450" s="86"/>
      <c r="N450" s="207">
        <v>74.88</v>
      </c>
      <c r="O450" s="86"/>
      <c r="P450" s="87"/>
      <c r="Q450" s="133">
        <f>E452</f>
        <v>34</v>
      </c>
      <c r="R450" s="134"/>
      <c r="S450" s="22">
        <f>(Q450+R450)/2</f>
        <v>17</v>
      </c>
      <c r="T450" s="134">
        <f t="shared" ref="T450:T456" si="89">IF(H450="","",6.1078*(10^(((7.5*H450)/(237.3+H450)))))</f>
        <v>32.82468122</v>
      </c>
      <c r="U450" s="103">
        <f t="shared" ref="U450:U456" si="90">IF(T450="","",T450-(0.8*(G450-H450)))</f>
        <v>30.42468122</v>
      </c>
      <c r="V450" s="134">
        <f t="shared" ref="V450:V456" si="91">IF(G450="","",6.1078*(10^(((7.5*G450)/(237.3+G450)))))</f>
        <v>39.13623594</v>
      </c>
      <c r="W450" s="134">
        <f t="shared" ref="W450:W456" si="92">IF(V450="","",(U450/V450)*100)</f>
        <v>77.74043795</v>
      </c>
      <c r="X450" s="135">
        <f>N448+L450-N450</f>
        <v>4.19</v>
      </c>
      <c r="Y450" s="91"/>
      <c r="Z450" s="208">
        <v>1.0</v>
      </c>
      <c r="AA450" s="208">
        <v>1.0</v>
      </c>
      <c r="AB450" s="208">
        <v>1.0</v>
      </c>
      <c r="AC450" s="209">
        <v>2.0</v>
      </c>
      <c r="AD450" s="232" t="s">
        <v>440</v>
      </c>
    </row>
    <row r="451" ht="15.75" customHeight="1">
      <c r="A451" s="203" t="s">
        <v>25</v>
      </c>
      <c r="B451" s="204">
        <v>45150.0</v>
      </c>
      <c r="C451" s="3">
        <v>0.625</v>
      </c>
      <c r="D451" s="74">
        <v>0.75</v>
      </c>
      <c r="E451" s="234">
        <v>34.2</v>
      </c>
      <c r="F451" s="76"/>
      <c r="G451" s="235">
        <v>29.0</v>
      </c>
      <c r="H451" s="235">
        <v>27.6</v>
      </c>
      <c r="I451" s="76"/>
      <c r="J451" s="235" t="s">
        <v>74</v>
      </c>
      <c r="K451" s="76"/>
      <c r="L451" s="76"/>
      <c r="M451" s="76"/>
      <c r="N451" s="76"/>
      <c r="O451" s="76"/>
      <c r="P451" s="77"/>
      <c r="Q451" s="133"/>
      <c r="R451" s="134"/>
      <c r="S451" s="22"/>
      <c r="T451" s="134">
        <f t="shared" si="89"/>
        <v>36.92425667</v>
      </c>
      <c r="U451" s="103">
        <f t="shared" si="90"/>
        <v>35.80425667</v>
      </c>
      <c r="V451" s="134">
        <f t="shared" si="91"/>
        <v>40.05279577</v>
      </c>
      <c r="W451" s="134">
        <f t="shared" si="92"/>
        <v>89.39265282</v>
      </c>
      <c r="X451" s="135"/>
      <c r="Y451" s="81"/>
      <c r="Z451" s="82"/>
      <c r="AA451" s="82"/>
      <c r="AB451" s="82"/>
      <c r="AC451" s="83"/>
      <c r="AD451" s="78"/>
    </row>
    <row r="452" ht="15.75" customHeight="1">
      <c r="A452" s="205" t="s">
        <v>39</v>
      </c>
      <c r="B452" s="210">
        <v>45151.0</v>
      </c>
      <c r="C452" s="10">
        <v>0.375</v>
      </c>
      <c r="D452" s="84">
        <v>0.5</v>
      </c>
      <c r="E452" s="234">
        <v>34.0</v>
      </c>
      <c r="F452" s="86"/>
      <c r="G452" s="235">
        <v>29.0</v>
      </c>
      <c r="H452" s="235">
        <v>25.8</v>
      </c>
      <c r="I452" s="86"/>
      <c r="J452" s="235" t="s">
        <v>81</v>
      </c>
      <c r="K452" s="86"/>
      <c r="L452" s="235">
        <v>20.5</v>
      </c>
      <c r="M452" s="86"/>
      <c r="N452" s="235">
        <v>85.96</v>
      </c>
      <c r="O452" s="86"/>
      <c r="P452" s="87"/>
      <c r="Q452" s="133">
        <f>E454</f>
        <v>33.8</v>
      </c>
      <c r="R452" s="134"/>
      <c r="S452" s="22">
        <f>(Q452+R452)/2</f>
        <v>16.9</v>
      </c>
      <c r="T452" s="134">
        <f t="shared" si="89"/>
        <v>33.21594473</v>
      </c>
      <c r="U452" s="103">
        <f t="shared" si="90"/>
        <v>30.65594473</v>
      </c>
      <c r="V452" s="134">
        <f t="shared" si="91"/>
        <v>40.05279577</v>
      </c>
      <c r="W452" s="134">
        <f t="shared" si="92"/>
        <v>76.53883866</v>
      </c>
      <c r="X452" s="135">
        <f>N450+L452-N452</f>
        <v>9.42</v>
      </c>
      <c r="Y452" s="91"/>
      <c r="Z452" s="208">
        <v>1.0</v>
      </c>
      <c r="AA452" s="208">
        <v>1.0</v>
      </c>
      <c r="AB452" s="208">
        <v>3.0</v>
      </c>
      <c r="AC452" s="209">
        <v>1.0</v>
      </c>
      <c r="AD452" s="232" t="s">
        <v>433</v>
      </c>
    </row>
    <row r="453" ht="15.75" customHeight="1">
      <c r="A453" s="203" t="s">
        <v>39</v>
      </c>
      <c r="B453" s="204">
        <v>45151.0</v>
      </c>
      <c r="C453" s="3">
        <v>0.625</v>
      </c>
      <c r="D453" s="74">
        <v>0.75</v>
      </c>
      <c r="E453" s="234">
        <v>34.0</v>
      </c>
      <c r="F453" s="76"/>
      <c r="G453" s="235">
        <v>30.0</v>
      </c>
      <c r="H453" s="235">
        <v>27.6</v>
      </c>
      <c r="I453" s="76"/>
      <c r="J453" s="235" t="s">
        <v>81</v>
      </c>
      <c r="K453" s="76"/>
      <c r="L453" s="76"/>
      <c r="M453" s="76"/>
      <c r="N453" s="76"/>
      <c r="O453" s="76"/>
      <c r="P453" s="77"/>
      <c r="Q453" s="78"/>
      <c r="R453" s="79"/>
      <c r="S453" s="79"/>
      <c r="T453" s="134">
        <f t="shared" si="89"/>
        <v>36.92425667</v>
      </c>
      <c r="U453" s="103">
        <f t="shared" si="90"/>
        <v>35.00425667</v>
      </c>
      <c r="V453" s="134">
        <f t="shared" si="91"/>
        <v>42.42634795</v>
      </c>
      <c r="W453" s="134">
        <f t="shared" si="92"/>
        <v>82.50593879</v>
      </c>
      <c r="X453" s="80"/>
      <c r="Y453" s="81"/>
      <c r="Z453" s="236">
        <v>1.0</v>
      </c>
      <c r="AA453" s="236">
        <v>2.0</v>
      </c>
      <c r="AB453" s="236">
        <v>2.0</v>
      </c>
      <c r="AC453" s="238">
        <v>2.0</v>
      </c>
      <c r="AD453" s="239" t="s">
        <v>436</v>
      </c>
    </row>
    <row r="454" ht="15.75" customHeight="1">
      <c r="A454" s="205" t="s">
        <v>42</v>
      </c>
      <c r="B454" s="210">
        <v>45152.0</v>
      </c>
      <c r="C454" s="10">
        <v>0.375</v>
      </c>
      <c r="D454" s="84">
        <v>0.5</v>
      </c>
      <c r="E454" s="206">
        <v>33.8</v>
      </c>
      <c r="F454" s="86"/>
      <c r="G454" s="207">
        <v>29.4</v>
      </c>
      <c r="H454" s="207">
        <v>26.0</v>
      </c>
      <c r="I454" s="86"/>
      <c r="J454" s="207" t="s">
        <v>81</v>
      </c>
      <c r="K454" s="86"/>
      <c r="L454" s="207">
        <v>0.0</v>
      </c>
      <c r="M454" s="86"/>
      <c r="N454" s="207">
        <v>79.66</v>
      </c>
      <c r="O454" s="86"/>
      <c r="P454" s="87"/>
      <c r="Q454" s="133">
        <f>E456</f>
        <v>33.8</v>
      </c>
      <c r="R454" s="134"/>
      <c r="S454" s="22">
        <f>(Q454+R454)/2</f>
        <v>16.9</v>
      </c>
      <c r="T454" s="134">
        <f t="shared" si="89"/>
        <v>33.61126698</v>
      </c>
      <c r="U454" s="103">
        <f t="shared" si="90"/>
        <v>30.89126698</v>
      </c>
      <c r="V454" s="134">
        <f t="shared" si="91"/>
        <v>40.98797486</v>
      </c>
      <c r="W454" s="134">
        <f t="shared" si="92"/>
        <v>75.36665836</v>
      </c>
      <c r="X454" s="135">
        <f>N452+L454-N454</f>
        <v>6.3</v>
      </c>
      <c r="Y454" s="91"/>
      <c r="Z454" s="208">
        <v>1.0</v>
      </c>
      <c r="AA454" s="208">
        <v>1.0</v>
      </c>
      <c r="AB454" s="208">
        <v>2.0</v>
      </c>
      <c r="AC454" s="209">
        <v>2.0</v>
      </c>
      <c r="AD454" s="232" t="s">
        <v>289</v>
      </c>
    </row>
    <row r="455" ht="15.75" customHeight="1">
      <c r="A455" s="203" t="s">
        <v>42</v>
      </c>
      <c r="B455" s="204">
        <v>45152.0</v>
      </c>
      <c r="C455" s="3">
        <v>0.625</v>
      </c>
      <c r="D455" s="74">
        <v>0.75</v>
      </c>
      <c r="E455" s="234">
        <v>33.8</v>
      </c>
      <c r="F455" s="76"/>
      <c r="G455" s="235">
        <v>31.4</v>
      </c>
      <c r="H455" s="235">
        <v>27.2</v>
      </c>
      <c r="I455" s="76"/>
      <c r="J455" s="235" t="s">
        <v>81</v>
      </c>
      <c r="K455" s="76"/>
      <c r="L455" s="76"/>
      <c r="M455" s="76"/>
      <c r="N455" s="76"/>
      <c r="O455" s="76"/>
      <c r="P455" s="77"/>
      <c r="Q455" s="78"/>
      <c r="R455" s="79"/>
      <c r="S455" s="79"/>
      <c r="T455" s="134">
        <f t="shared" si="89"/>
        <v>36.07043238</v>
      </c>
      <c r="U455" s="103">
        <f t="shared" si="90"/>
        <v>32.71043238</v>
      </c>
      <c r="V455" s="134">
        <f t="shared" si="91"/>
        <v>45.95438267</v>
      </c>
      <c r="W455" s="134">
        <f t="shared" si="92"/>
        <v>71.18022368</v>
      </c>
      <c r="X455" s="80"/>
      <c r="Y455" s="81"/>
      <c r="Z455" s="236">
        <v>1.0</v>
      </c>
      <c r="AA455" s="236">
        <v>1.0</v>
      </c>
      <c r="AB455" s="236">
        <v>1.0</v>
      </c>
      <c r="AC455" s="238">
        <v>2.0</v>
      </c>
      <c r="AD455" s="239" t="s">
        <v>449</v>
      </c>
    </row>
    <row r="456" ht="15.75" customHeight="1">
      <c r="A456" s="205" t="s">
        <v>43</v>
      </c>
      <c r="B456" s="210">
        <v>45153.0</v>
      </c>
      <c r="C456" s="10">
        <v>0.375</v>
      </c>
      <c r="D456" s="84">
        <v>0.5</v>
      </c>
      <c r="E456" s="206">
        <v>33.8</v>
      </c>
      <c r="F456" s="86"/>
      <c r="G456" s="207">
        <v>28.4</v>
      </c>
      <c r="H456" s="207">
        <v>25.2</v>
      </c>
      <c r="I456" s="86"/>
      <c r="J456" s="207" t="s">
        <v>54</v>
      </c>
      <c r="K456" s="86"/>
      <c r="L456" s="207">
        <v>0.0</v>
      </c>
      <c r="M456" s="86"/>
      <c r="N456" s="207">
        <v>75.64</v>
      </c>
      <c r="O456" s="207">
        <v>88.54</v>
      </c>
      <c r="P456" s="87"/>
      <c r="Q456" s="133">
        <f>E458</f>
        <v>33.4</v>
      </c>
      <c r="R456" s="134"/>
      <c r="S456" s="22">
        <f>(Q456+R456)/2</f>
        <v>16.7</v>
      </c>
      <c r="T456" s="134">
        <f t="shared" si="89"/>
        <v>32.05419006</v>
      </c>
      <c r="U456" s="103">
        <f t="shared" si="90"/>
        <v>29.49419006</v>
      </c>
      <c r="V456" s="134">
        <f t="shared" si="91"/>
        <v>38.68484051</v>
      </c>
      <c r="W456" s="134">
        <f t="shared" si="92"/>
        <v>76.24224288</v>
      </c>
      <c r="X456" s="135">
        <f>N454+L456-N456</f>
        <v>4.02</v>
      </c>
      <c r="Y456" s="91"/>
      <c r="Z456" s="208">
        <v>1.0</v>
      </c>
      <c r="AA456" s="208">
        <v>1.0</v>
      </c>
      <c r="AB456" s="208">
        <v>3.0</v>
      </c>
      <c r="AC456" s="209">
        <v>1.0</v>
      </c>
      <c r="AD456" s="232" t="s">
        <v>440</v>
      </c>
    </row>
    <row r="457" ht="15.75" customHeight="1">
      <c r="A457" s="203" t="s">
        <v>43</v>
      </c>
      <c r="B457" s="225">
        <v>45153.0</v>
      </c>
      <c r="C457" s="3">
        <v>0.625</v>
      </c>
      <c r="D457" s="74">
        <v>0.75</v>
      </c>
      <c r="E457" s="75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7"/>
      <c r="Q457" s="78"/>
      <c r="R457" s="79"/>
      <c r="S457" s="79"/>
      <c r="T457" s="134"/>
      <c r="U457" s="103"/>
      <c r="V457" s="134"/>
      <c r="W457" s="134"/>
      <c r="X457" s="80"/>
      <c r="Y457" s="81"/>
      <c r="Z457" s="82"/>
      <c r="AA457" s="82"/>
      <c r="AB457" s="82"/>
      <c r="AC457" s="83"/>
      <c r="AD457" s="78"/>
    </row>
    <row r="458" ht="15.75" customHeight="1">
      <c r="A458" s="205" t="s">
        <v>44</v>
      </c>
      <c r="B458" s="210">
        <v>45154.0</v>
      </c>
      <c r="C458" s="10">
        <v>0.375</v>
      </c>
      <c r="D458" s="84">
        <v>0.5</v>
      </c>
      <c r="E458" s="206">
        <v>33.4</v>
      </c>
      <c r="F458" s="86"/>
      <c r="G458" s="207">
        <v>28.6</v>
      </c>
      <c r="H458" s="207">
        <v>25.6</v>
      </c>
      <c r="I458" s="86"/>
      <c r="J458" s="207" t="s">
        <v>61</v>
      </c>
      <c r="K458" s="86"/>
      <c r="L458" s="207">
        <v>0.0</v>
      </c>
      <c r="M458" s="86"/>
      <c r="N458" s="207">
        <v>82.5</v>
      </c>
      <c r="O458" s="207">
        <v>67.1</v>
      </c>
      <c r="P458" s="87"/>
      <c r="Q458" s="133">
        <f>E460</f>
        <v>33.6</v>
      </c>
      <c r="R458" s="134" t="str">
        <f>F458</f>
        <v/>
      </c>
      <c r="S458" s="22">
        <f>(Q458+R458)/2</f>
        <v>16.8</v>
      </c>
      <c r="T458" s="134">
        <f>IF(H458="","",6.1078*(10^(((7.5*H458)/(237.3+H458)))))</f>
        <v>32.82468122</v>
      </c>
      <c r="U458" s="103">
        <f>IF(T458="","",T458-(0.8*(G458-H458)))</f>
        <v>30.42468122</v>
      </c>
      <c r="V458" s="134">
        <f>IF(G458="","",6.1078*(10^(((7.5*G458)/(237.3+G458)))))</f>
        <v>39.13623594</v>
      </c>
      <c r="W458" s="134">
        <f>IF(V458="","",(U458/V458)*100)</f>
        <v>77.74043795</v>
      </c>
      <c r="X458" s="135">
        <f>O456+L458-N458</f>
        <v>6.04</v>
      </c>
      <c r="Y458" s="91"/>
      <c r="Z458" s="208">
        <v>1.0</v>
      </c>
      <c r="AA458" s="208">
        <v>1.0</v>
      </c>
      <c r="AB458" s="208">
        <v>2.0</v>
      </c>
      <c r="AC458" s="209">
        <v>2.0</v>
      </c>
      <c r="AD458" s="232" t="s">
        <v>289</v>
      </c>
    </row>
    <row r="459" ht="15.75" customHeight="1">
      <c r="A459" s="203" t="s">
        <v>44</v>
      </c>
      <c r="B459" s="204">
        <v>45154.0</v>
      </c>
      <c r="C459" s="3">
        <v>0.625</v>
      </c>
      <c r="D459" s="74">
        <v>0.75</v>
      </c>
      <c r="E459" s="75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7"/>
      <c r="Q459" s="78"/>
      <c r="R459" s="79"/>
      <c r="S459" s="79"/>
      <c r="T459" s="134"/>
      <c r="U459" s="103"/>
      <c r="V459" s="134"/>
      <c r="W459" s="134"/>
      <c r="X459" s="80"/>
      <c r="Y459" s="81"/>
      <c r="Z459" s="82"/>
      <c r="AA459" s="82"/>
      <c r="AB459" s="82"/>
      <c r="AC459" s="83"/>
      <c r="AD459" s="78"/>
    </row>
    <row r="460" ht="15.75" customHeight="1">
      <c r="A460" s="205" t="s">
        <v>45</v>
      </c>
      <c r="B460" s="210">
        <v>45155.0</v>
      </c>
      <c r="C460" s="10">
        <v>0.375</v>
      </c>
      <c r="D460" s="84">
        <v>0.5</v>
      </c>
      <c r="E460" s="206">
        <v>33.6</v>
      </c>
      <c r="F460" s="86"/>
      <c r="G460" s="207">
        <v>29.4</v>
      </c>
      <c r="H460" s="207">
        <v>26.0</v>
      </c>
      <c r="I460" s="86"/>
      <c r="J460" s="207" t="s">
        <v>61</v>
      </c>
      <c r="K460" s="86"/>
      <c r="L460" s="207">
        <v>0.0</v>
      </c>
      <c r="M460" s="86"/>
      <c r="N460" s="207">
        <v>62.42</v>
      </c>
      <c r="O460" s="86"/>
      <c r="P460" s="87"/>
      <c r="Q460" s="133">
        <f>E462</f>
        <v>34</v>
      </c>
      <c r="R460" s="134"/>
      <c r="S460" s="22">
        <f>(Q460+R460)/2</f>
        <v>17</v>
      </c>
      <c r="T460" s="134">
        <f>IF(H460="","",6.1078*(10^(((7.5*H460)/(237.3+H460)))))</f>
        <v>33.61126698</v>
      </c>
      <c r="U460" s="103">
        <f>IF(T460="","",T460-(0.8*(G460-H460)))</f>
        <v>30.89126698</v>
      </c>
      <c r="V460" s="134">
        <f>IF(G460="","",6.1078*(10^(((7.5*G460)/(237.3+G460)))))</f>
        <v>40.98797486</v>
      </c>
      <c r="W460" s="134">
        <f>IF(V460="","",(U460/V460)*100)</f>
        <v>75.36665836</v>
      </c>
      <c r="X460" s="135">
        <f>N458+L460-N460</f>
        <v>20.08</v>
      </c>
      <c r="Y460" s="91"/>
      <c r="Z460" s="208">
        <v>1.0</v>
      </c>
      <c r="AA460" s="208">
        <v>1.0</v>
      </c>
      <c r="AB460" s="208">
        <v>2.0</v>
      </c>
      <c r="AC460" s="209">
        <v>2.0</v>
      </c>
      <c r="AD460" s="232" t="s">
        <v>316</v>
      </c>
    </row>
    <row r="461" ht="15.75" customHeight="1">
      <c r="A461" s="203" t="s">
        <v>45</v>
      </c>
      <c r="B461" s="204">
        <v>45155.0</v>
      </c>
      <c r="C461" s="3">
        <v>0.625</v>
      </c>
      <c r="D461" s="74">
        <v>0.75</v>
      </c>
      <c r="E461" s="75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7"/>
      <c r="Q461" s="78"/>
      <c r="R461" s="79"/>
      <c r="S461" s="79"/>
      <c r="T461" s="134"/>
      <c r="U461" s="103"/>
      <c r="V461" s="134"/>
      <c r="W461" s="134"/>
      <c r="X461" s="80"/>
      <c r="Y461" s="81"/>
      <c r="Z461" s="82"/>
      <c r="AA461" s="82"/>
      <c r="AB461" s="82"/>
      <c r="AC461" s="83"/>
      <c r="AD461" s="78"/>
    </row>
    <row r="462" ht="15.75" customHeight="1">
      <c r="A462" s="205" t="s">
        <v>46</v>
      </c>
      <c r="B462" s="210">
        <v>45156.0</v>
      </c>
      <c r="C462" s="10">
        <v>0.375</v>
      </c>
      <c r="D462" s="84">
        <v>0.5</v>
      </c>
      <c r="E462" s="206">
        <v>34.0</v>
      </c>
      <c r="F462" s="86"/>
      <c r="G462" s="207">
        <v>29.8</v>
      </c>
      <c r="H462" s="207">
        <v>26.2</v>
      </c>
      <c r="I462" s="86"/>
      <c r="J462" s="207" t="s">
        <v>74</v>
      </c>
      <c r="K462" s="86"/>
      <c r="L462" s="207">
        <v>0.0</v>
      </c>
      <c r="M462" s="86"/>
      <c r="N462" s="207">
        <v>59.22</v>
      </c>
      <c r="O462" s="86"/>
      <c r="P462" s="87"/>
      <c r="Q462" s="133">
        <f>E464</f>
        <v>35.4</v>
      </c>
      <c r="R462" s="134"/>
      <c r="S462" s="22">
        <f>(Q462+R462)/2</f>
        <v>17.7</v>
      </c>
      <c r="T462" s="134">
        <f>IF(H462="","",6.1078*(10^(((7.5*H462)/(237.3+H462)))))</f>
        <v>34.01068335</v>
      </c>
      <c r="U462" s="103">
        <f>IF(T462="","",T462-(0.8*(G462-H462)))</f>
        <v>31.13068335</v>
      </c>
      <c r="V462" s="134">
        <f>IF(G462="","",6.1078*(10^(((7.5*G462)/(237.3+G462)))))</f>
        <v>41.94208964</v>
      </c>
      <c r="W462" s="134">
        <f>IF(V462="","",(U462/V462)*100)</f>
        <v>74.22301467</v>
      </c>
      <c r="X462" s="135">
        <f>N460+L462-N462</f>
        <v>3.2</v>
      </c>
      <c r="Y462" s="91"/>
      <c r="Z462" s="208">
        <v>1.0</v>
      </c>
      <c r="AA462" s="208">
        <v>2.0</v>
      </c>
      <c r="AB462" s="208">
        <v>2.0</v>
      </c>
      <c r="AC462" s="209">
        <v>2.0</v>
      </c>
      <c r="AD462" s="232" t="s">
        <v>436</v>
      </c>
    </row>
    <row r="463" ht="15.75" customHeight="1">
      <c r="A463" s="203" t="s">
        <v>46</v>
      </c>
      <c r="B463" s="204">
        <v>45156.0</v>
      </c>
      <c r="C463" s="3">
        <v>0.625</v>
      </c>
      <c r="D463" s="74">
        <v>0.75</v>
      </c>
      <c r="E463" s="75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7"/>
      <c r="Q463" s="78"/>
      <c r="R463" s="79"/>
      <c r="S463" s="79"/>
      <c r="T463" s="134"/>
      <c r="U463" s="103"/>
      <c r="V463" s="134"/>
      <c r="W463" s="134"/>
      <c r="X463" s="80"/>
      <c r="Y463" s="81"/>
      <c r="Z463" s="82"/>
      <c r="AA463" s="82"/>
      <c r="AB463" s="82"/>
      <c r="AC463" s="83"/>
      <c r="AD463" s="78"/>
    </row>
    <row r="464" ht="15.75" customHeight="1">
      <c r="A464" s="205" t="s">
        <v>25</v>
      </c>
      <c r="B464" s="210">
        <v>45157.0</v>
      </c>
      <c r="C464" s="10">
        <v>0.375</v>
      </c>
      <c r="D464" s="84">
        <v>0.5</v>
      </c>
      <c r="E464" s="206">
        <v>35.4</v>
      </c>
      <c r="F464" s="86"/>
      <c r="G464" s="207">
        <v>29.2</v>
      </c>
      <c r="H464" s="207">
        <v>25.4</v>
      </c>
      <c r="I464" s="86"/>
      <c r="J464" s="207" t="s">
        <v>81</v>
      </c>
      <c r="K464" s="86"/>
      <c r="L464" s="207">
        <v>0.0</v>
      </c>
      <c r="M464" s="86"/>
      <c r="N464" s="207">
        <v>51.6</v>
      </c>
      <c r="O464" s="86"/>
      <c r="P464" s="87"/>
      <c r="Q464" s="133">
        <f>E466</f>
        <v>35.8</v>
      </c>
      <c r="R464" s="134"/>
      <c r="S464" s="22">
        <f>(Q464+R464)/2</f>
        <v>17.9</v>
      </c>
      <c r="T464" s="134">
        <f t="shared" ref="T464:T474" si="93">IF(H464="","",6.1078*(10^(((7.5*H464)/(237.3+H464)))))</f>
        <v>32.43744129</v>
      </c>
      <c r="U464" s="103">
        <f t="shared" ref="U464:U474" si="94">IF(T464="","",T464-(0.8*(G464-H464)))</f>
        <v>29.39744129</v>
      </c>
      <c r="V464" s="134">
        <f t="shared" ref="V464:V474" si="95">IF(G464="","",6.1078*(10^(((7.5*G464)/(237.3+G464)))))</f>
        <v>40.51803823</v>
      </c>
      <c r="W464" s="134">
        <f t="shared" ref="W464:W474" si="96">IF(V464="","",(U464/V464)*100)</f>
        <v>72.55396009</v>
      </c>
      <c r="X464" s="135">
        <f>N462+L464-N464</f>
        <v>7.62</v>
      </c>
      <c r="Y464" s="91"/>
      <c r="Z464" s="208">
        <v>1.0</v>
      </c>
      <c r="AA464" s="208">
        <v>1.0</v>
      </c>
      <c r="AB464" s="208">
        <v>3.0</v>
      </c>
      <c r="AC464" s="209">
        <v>1.0</v>
      </c>
      <c r="AD464" s="232" t="s">
        <v>440</v>
      </c>
    </row>
    <row r="465" ht="15.75" customHeight="1">
      <c r="A465" s="203" t="s">
        <v>25</v>
      </c>
      <c r="B465" s="204">
        <v>45157.0</v>
      </c>
      <c r="C465" s="3">
        <v>0.625</v>
      </c>
      <c r="D465" s="74">
        <v>0.75</v>
      </c>
      <c r="E465" s="234">
        <v>35.6</v>
      </c>
      <c r="F465" s="76"/>
      <c r="G465" s="235">
        <v>35.0</v>
      </c>
      <c r="H465" s="235">
        <v>28.4</v>
      </c>
      <c r="I465" s="76"/>
      <c r="J465" s="235" t="s">
        <v>74</v>
      </c>
      <c r="K465" s="76"/>
      <c r="L465" s="76"/>
      <c r="M465" s="76"/>
      <c r="N465" s="76"/>
      <c r="O465" s="76"/>
      <c r="P465" s="77"/>
      <c r="Q465" s="78"/>
      <c r="R465" s="79"/>
      <c r="S465" s="79"/>
      <c r="T465" s="134">
        <f t="shared" si="93"/>
        <v>38.68484051</v>
      </c>
      <c r="U465" s="103">
        <f t="shared" si="94"/>
        <v>33.40484051</v>
      </c>
      <c r="V465" s="134">
        <f t="shared" si="95"/>
        <v>56.22055006</v>
      </c>
      <c r="W465" s="134">
        <f t="shared" si="96"/>
        <v>59.41749142</v>
      </c>
      <c r="X465" s="80"/>
      <c r="Y465" s="338"/>
      <c r="Z465" s="236">
        <v>1.0</v>
      </c>
      <c r="AA465" s="236">
        <v>1.0</v>
      </c>
      <c r="AB465" s="236">
        <v>2.0</v>
      </c>
      <c r="AC465" s="238">
        <v>2.0</v>
      </c>
      <c r="AD465" s="232" t="s">
        <v>436</v>
      </c>
    </row>
    <row r="466" ht="15.75" customHeight="1">
      <c r="A466" s="205" t="s">
        <v>39</v>
      </c>
      <c r="B466" s="210">
        <v>45158.0</v>
      </c>
      <c r="C466" s="10">
        <v>0.375</v>
      </c>
      <c r="D466" s="84">
        <v>0.5</v>
      </c>
      <c r="E466" s="206">
        <v>35.8</v>
      </c>
      <c r="F466" s="86"/>
      <c r="G466" s="207">
        <v>28.4</v>
      </c>
      <c r="H466" s="207">
        <v>25.6</v>
      </c>
      <c r="I466" s="86"/>
      <c r="J466" s="207" t="s">
        <v>81</v>
      </c>
      <c r="K466" s="86"/>
      <c r="L466" s="207">
        <v>12.25</v>
      </c>
      <c r="M466" s="86"/>
      <c r="N466" s="207">
        <v>56.53</v>
      </c>
      <c r="O466" s="86"/>
      <c r="P466" s="87"/>
      <c r="Q466" s="133">
        <f>E468</f>
        <v>35.8</v>
      </c>
      <c r="R466" s="134"/>
      <c r="S466" s="22">
        <f>(Q466+R466)/2</f>
        <v>17.9</v>
      </c>
      <c r="T466" s="134">
        <f t="shared" si="93"/>
        <v>32.82468122</v>
      </c>
      <c r="U466" s="103">
        <f t="shared" si="94"/>
        <v>30.58468122</v>
      </c>
      <c r="V466" s="134">
        <f t="shared" si="95"/>
        <v>38.68484051</v>
      </c>
      <c r="W466" s="134">
        <f t="shared" si="96"/>
        <v>79.06115371</v>
      </c>
      <c r="X466" s="135">
        <f>N464+L466-N466</f>
        <v>7.32</v>
      </c>
      <c r="Y466" s="91"/>
      <c r="Z466" s="208">
        <v>1.0</v>
      </c>
      <c r="AA466" s="208">
        <v>1.0</v>
      </c>
      <c r="AB466" s="208">
        <v>2.0</v>
      </c>
      <c r="AC466" s="209">
        <v>1.0</v>
      </c>
      <c r="AD466" s="239" t="s">
        <v>482</v>
      </c>
    </row>
    <row r="467" ht="15.75" customHeight="1">
      <c r="A467" s="203" t="s">
        <v>39</v>
      </c>
      <c r="B467" s="204">
        <v>45158.0</v>
      </c>
      <c r="C467" s="3">
        <v>0.625</v>
      </c>
      <c r="D467" s="74">
        <v>0.75</v>
      </c>
      <c r="E467" s="234">
        <v>35.0</v>
      </c>
      <c r="F467" s="76"/>
      <c r="G467" s="235">
        <v>34.6</v>
      </c>
      <c r="H467" s="235">
        <v>28.0</v>
      </c>
      <c r="I467" s="76"/>
      <c r="J467" s="235" t="s">
        <v>81</v>
      </c>
      <c r="K467" s="76"/>
      <c r="L467" s="76"/>
      <c r="M467" s="76"/>
      <c r="N467" s="76"/>
      <c r="O467" s="76"/>
      <c r="P467" s="77"/>
      <c r="Q467" s="78"/>
      <c r="R467" s="79"/>
      <c r="S467" s="79"/>
      <c r="T467" s="134">
        <f t="shared" si="93"/>
        <v>37.79562539</v>
      </c>
      <c r="U467" s="103">
        <f t="shared" si="94"/>
        <v>32.51562539</v>
      </c>
      <c r="V467" s="134">
        <f t="shared" si="95"/>
        <v>54.98950443</v>
      </c>
      <c r="W467" s="134">
        <f t="shared" si="96"/>
        <v>59.1306027</v>
      </c>
      <c r="X467" s="80"/>
      <c r="Y467" s="81"/>
      <c r="Z467" s="236">
        <v>1.0</v>
      </c>
      <c r="AA467" s="236">
        <v>1.0</v>
      </c>
      <c r="AB467" s="236">
        <v>1.0</v>
      </c>
      <c r="AC467" s="238">
        <v>2.0</v>
      </c>
      <c r="AD467" s="248" t="s">
        <v>316</v>
      </c>
    </row>
    <row r="468" ht="15.75" customHeight="1">
      <c r="A468" s="205" t="s">
        <v>42</v>
      </c>
      <c r="B468" s="210">
        <v>45159.0</v>
      </c>
      <c r="C468" s="10">
        <v>0.375</v>
      </c>
      <c r="D468" s="84">
        <v>0.5</v>
      </c>
      <c r="E468" s="206">
        <v>35.8</v>
      </c>
      <c r="F468" s="86"/>
      <c r="G468" s="207">
        <v>28.4</v>
      </c>
      <c r="H468" s="207">
        <v>25.4</v>
      </c>
      <c r="I468" s="86"/>
      <c r="J468" s="207" t="s">
        <v>81</v>
      </c>
      <c r="K468" s="86"/>
      <c r="L468" s="207">
        <v>0.0</v>
      </c>
      <c r="M468" s="86"/>
      <c r="N468" s="207">
        <v>47.92</v>
      </c>
      <c r="O468" s="86"/>
      <c r="P468" s="87"/>
      <c r="Q468" s="133">
        <f>E470</f>
        <v>35.4</v>
      </c>
      <c r="R468" s="134"/>
      <c r="S468" s="22">
        <f>(Q468+R468)/2</f>
        <v>17.7</v>
      </c>
      <c r="T468" s="134">
        <f t="shared" si="93"/>
        <v>32.43744129</v>
      </c>
      <c r="U468" s="103">
        <f t="shared" si="94"/>
        <v>30.03744129</v>
      </c>
      <c r="V468" s="134">
        <f t="shared" si="95"/>
        <v>38.68484051</v>
      </c>
      <c r="W468" s="134">
        <f t="shared" si="96"/>
        <v>77.64654293</v>
      </c>
      <c r="X468" s="135">
        <f>N466+L468-N468</f>
        <v>8.61</v>
      </c>
      <c r="Y468" s="91"/>
      <c r="Z468" s="208">
        <v>1.0</v>
      </c>
      <c r="AA468" s="208">
        <v>1.0</v>
      </c>
      <c r="AB468" s="208">
        <v>2.0</v>
      </c>
      <c r="AC468" s="209">
        <v>1.0</v>
      </c>
      <c r="AD468" s="232" t="s">
        <v>289</v>
      </c>
    </row>
    <row r="469" ht="15.75" customHeight="1">
      <c r="A469" s="203" t="s">
        <v>42</v>
      </c>
      <c r="B469" s="204">
        <v>45159.0</v>
      </c>
      <c r="C469" s="3">
        <v>0.625</v>
      </c>
      <c r="D469" s="74">
        <v>0.75</v>
      </c>
      <c r="E469" s="234">
        <v>35.4</v>
      </c>
      <c r="F469" s="76"/>
      <c r="G469" s="235">
        <v>34.4</v>
      </c>
      <c r="H469" s="235">
        <v>28.6</v>
      </c>
      <c r="I469" s="76"/>
      <c r="J469" s="235" t="s">
        <v>74</v>
      </c>
      <c r="K469" s="76"/>
      <c r="L469" s="76"/>
      <c r="M469" s="76"/>
      <c r="N469" s="76"/>
      <c r="O469" s="76"/>
      <c r="P469" s="77"/>
      <c r="Q469" s="78"/>
      <c r="R469" s="79"/>
      <c r="S469" s="79"/>
      <c r="T469" s="134">
        <f t="shared" si="93"/>
        <v>39.13623594</v>
      </c>
      <c r="U469" s="103">
        <f t="shared" si="94"/>
        <v>34.49623594</v>
      </c>
      <c r="V469" s="134">
        <f t="shared" si="95"/>
        <v>54.3827978</v>
      </c>
      <c r="W469" s="134">
        <f t="shared" si="96"/>
        <v>63.43225678</v>
      </c>
      <c r="X469" s="80"/>
      <c r="Y469" s="81"/>
      <c r="Z469" s="236">
        <v>1.0</v>
      </c>
      <c r="AA469" s="236">
        <v>1.0</v>
      </c>
      <c r="AB469" s="236">
        <v>1.0</v>
      </c>
      <c r="AC469" s="238">
        <v>2.0</v>
      </c>
      <c r="AD469" s="78"/>
    </row>
    <row r="470" ht="15.75" customHeight="1">
      <c r="A470" s="205" t="s">
        <v>43</v>
      </c>
      <c r="B470" s="210">
        <v>45160.0</v>
      </c>
      <c r="C470" s="10">
        <v>0.375</v>
      </c>
      <c r="D470" s="84">
        <v>0.5</v>
      </c>
      <c r="E470" s="206">
        <v>35.4</v>
      </c>
      <c r="F470" s="86"/>
      <c r="G470" s="207">
        <v>29.0</v>
      </c>
      <c r="H470" s="207">
        <v>25.6</v>
      </c>
      <c r="I470" s="86"/>
      <c r="J470" s="207" t="s">
        <v>81</v>
      </c>
      <c r="K470" s="86"/>
      <c r="L470" s="207">
        <v>0.0</v>
      </c>
      <c r="M470" s="86"/>
      <c r="N470" s="207">
        <v>40.66</v>
      </c>
      <c r="O470" s="86"/>
      <c r="P470" s="87"/>
      <c r="Q470" s="133">
        <f>E472</f>
        <v>34.8</v>
      </c>
      <c r="R470" s="134"/>
      <c r="S470" s="22">
        <f>(Q470+R470)/2</f>
        <v>17.4</v>
      </c>
      <c r="T470" s="134">
        <f t="shared" si="93"/>
        <v>32.82468122</v>
      </c>
      <c r="U470" s="103">
        <f t="shared" si="94"/>
        <v>30.10468122</v>
      </c>
      <c r="V470" s="134">
        <f t="shared" si="95"/>
        <v>40.05279577</v>
      </c>
      <c r="W470" s="134">
        <f t="shared" si="96"/>
        <v>75.16249649</v>
      </c>
      <c r="X470" s="135">
        <f>N468+L470-N470</f>
        <v>7.26</v>
      </c>
      <c r="Y470" s="91"/>
      <c r="Z470" s="208">
        <v>1.0</v>
      </c>
      <c r="AA470" s="208">
        <v>1.0</v>
      </c>
      <c r="AB470" s="208">
        <v>1.0</v>
      </c>
      <c r="AC470" s="209">
        <v>2.0</v>
      </c>
      <c r="AD470" s="232" t="s">
        <v>321</v>
      </c>
    </row>
    <row r="471" ht="15.75" customHeight="1">
      <c r="A471" s="203" t="s">
        <v>43</v>
      </c>
      <c r="B471" s="204">
        <v>45160.0</v>
      </c>
      <c r="C471" s="3">
        <v>0.625</v>
      </c>
      <c r="D471" s="74">
        <v>0.75</v>
      </c>
      <c r="E471" s="234">
        <v>33.8</v>
      </c>
      <c r="F471" s="76"/>
      <c r="G471" s="235">
        <v>32.0</v>
      </c>
      <c r="H471" s="235">
        <v>27.6</v>
      </c>
      <c r="I471" s="76"/>
      <c r="J471" s="235" t="s">
        <v>74</v>
      </c>
      <c r="K471" s="76"/>
      <c r="L471" s="76"/>
      <c r="M471" s="76"/>
      <c r="N471" s="76"/>
      <c r="O471" s="76"/>
      <c r="P471" s="77"/>
      <c r="Q471" s="78"/>
      <c r="R471" s="79"/>
      <c r="S471" s="79"/>
      <c r="T471" s="134">
        <f t="shared" si="93"/>
        <v>36.92425667</v>
      </c>
      <c r="U471" s="103">
        <f t="shared" si="94"/>
        <v>33.40425667</v>
      </c>
      <c r="V471" s="134">
        <f t="shared" si="95"/>
        <v>47.54274065</v>
      </c>
      <c r="W471" s="134">
        <f t="shared" si="96"/>
        <v>70.26152933</v>
      </c>
      <c r="X471" s="80"/>
      <c r="Y471" s="81"/>
      <c r="Z471" s="236">
        <v>1.0</v>
      </c>
      <c r="AA471" s="236">
        <v>1.0</v>
      </c>
      <c r="AB471" s="236">
        <v>1.0</v>
      </c>
      <c r="AC471" s="238">
        <v>2.0</v>
      </c>
      <c r="AD471" s="239" t="s">
        <v>449</v>
      </c>
    </row>
    <row r="472" ht="15.75" customHeight="1">
      <c r="A472" s="205" t="s">
        <v>44</v>
      </c>
      <c r="B472" s="210">
        <v>45161.0</v>
      </c>
      <c r="C472" s="10">
        <v>0.375</v>
      </c>
      <c r="D472" s="84">
        <v>0.5</v>
      </c>
      <c r="E472" s="206">
        <v>34.8</v>
      </c>
      <c r="F472" s="86"/>
      <c r="G472" s="207">
        <v>29.0</v>
      </c>
      <c r="H472" s="207">
        <v>26.2</v>
      </c>
      <c r="I472" s="86"/>
      <c r="J472" s="207" t="s">
        <v>61</v>
      </c>
      <c r="K472" s="86"/>
      <c r="L472" s="207">
        <v>4.0</v>
      </c>
      <c r="M472" s="86"/>
      <c r="N472" s="207">
        <v>39.94</v>
      </c>
      <c r="O472" s="207">
        <v>74.18</v>
      </c>
      <c r="P472" s="87"/>
      <c r="Q472" s="133">
        <f>E474</f>
        <v>34.4</v>
      </c>
      <c r="R472" s="134"/>
      <c r="S472" s="22">
        <f>(Q472+R472)/2</f>
        <v>17.2</v>
      </c>
      <c r="T472" s="134">
        <f t="shared" si="93"/>
        <v>34.01068335</v>
      </c>
      <c r="U472" s="103">
        <f t="shared" si="94"/>
        <v>31.77068335</v>
      </c>
      <c r="V472" s="134">
        <f t="shared" si="95"/>
        <v>40.05279577</v>
      </c>
      <c r="W472" s="134">
        <f t="shared" si="96"/>
        <v>79.3220117</v>
      </c>
      <c r="X472" s="135">
        <f>N470+L472-N472</f>
        <v>4.72</v>
      </c>
      <c r="Y472" s="91"/>
      <c r="Z472" s="208">
        <v>1.0</v>
      </c>
      <c r="AA472" s="208">
        <v>1.0</v>
      </c>
      <c r="AB472" s="208">
        <v>2.0</v>
      </c>
      <c r="AC472" s="209">
        <v>2.0</v>
      </c>
      <c r="AD472" s="232" t="s">
        <v>289</v>
      </c>
    </row>
    <row r="473" ht="15.75" customHeight="1">
      <c r="A473" s="203" t="s">
        <v>44</v>
      </c>
      <c r="B473" s="204">
        <v>45161.0</v>
      </c>
      <c r="C473" s="3">
        <v>0.625</v>
      </c>
      <c r="D473" s="74">
        <v>0.75</v>
      </c>
      <c r="E473" s="234">
        <v>33.8</v>
      </c>
      <c r="F473" s="76"/>
      <c r="G473" s="235">
        <v>33.4</v>
      </c>
      <c r="H473" s="235">
        <v>27.0</v>
      </c>
      <c r="I473" s="76"/>
      <c r="J473" s="235" t="s">
        <v>70</v>
      </c>
      <c r="K473" s="76"/>
      <c r="L473" s="76"/>
      <c r="M473" s="76"/>
      <c r="N473" s="76"/>
      <c r="O473" s="76"/>
      <c r="P473" s="77"/>
      <c r="Q473" s="78"/>
      <c r="R473" s="79"/>
      <c r="S473" s="79"/>
      <c r="T473" s="134">
        <f t="shared" si="93"/>
        <v>35.65000614</v>
      </c>
      <c r="U473" s="103">
        <f t="shared" si="94"/>
        <v>30.53000614</v>
      </c>
      <c r="V473" s="134">
        <f t="shared" si="95"/>
        <v>51.43555799</v>
      </c>
      <c r="W473" s="134">
        <f t="shared" si="96"/>
        <v>59.35583735</v>
      </c>
      <c r="X473" s="80"/>
      <c r="Y473" s="81"/>
      <c r="Z473" s="236">
        <v>1.0</v>
      </c>
      <c r="AA473" s="236">
        <v>1.0</v>
      </c>
      <c r="AB473" s="236">
        <v>2.0</v>
      </c>
      <c r="AC473" s="238">
        <v>2.0</v>
      </c>
      <c r="AD473" s="239" t="s">
        <v>315</v>
      </c>
    </row>
    <row r="474" ht="15.75" customHeight="1">
      <c r="A474" s="205" t="s">
        <v>45</v>
      </c>
      <c r="B474" s="210">
        <v>45162.0</v>
      </c>
      <c r="C474" s="10">
        <v>0.375</v>
      </c>
      <c r="D474" s="84">
        <v>0.5</v>
      </c>
      <c r="E474" s="206">
        <v>34.4</v>
      </c>
      <c r="F474" s="86"/>
      <c r="G474" s="207">
        <v>28.6</v>
      </c>
      <c r="H474" s="207">
        <v>25.4</v>
      </c>
      <c r="I474" s="86"/>
      <c r="J474" s="207" t="s">
        <v>81</v>
      </c>
      <c r="K474" s="86"/>
      <c r="L474" s="207">
        <v>0.0</v>
      </c>
      <c r="M474" s="86"/>
      <c r="N474" s="207">
        <v>67.96</v>
      </c>
      <c r="O474" s="86"/>
      <c r="P474" s="87"/>
      <c r="Q474" s="133">
        <f>E476</f>
        <v>35.4</v>
      </c>
      <c r="R474" s="134"/>
      <c r="S474" s="22">
        <f>(Q474+R474)/2</f>
        <v>17.7</v>
      </c>
      <c r="T474" s="134">
        <f t="shared" si="93"/>
        <v>32.43744129</v>
      </c>
      <c r="U474" s="103">
        <f t="shared" si="94"/>
        <v>29.87744129</v>
      </c>
      <c r="V474" s="134">
        <f t="shared" si="95"/>
        <v>39.13623594</v>
      </c>
      <c r="W474" s="134">
        <f t="shared" si="96"/>
        <v>76.34214321</v>
      </c>
      <c r="X474" s="135">
        <f>N472+L474-N474</f>
        <v>-28.02</v>
      </c>
      <c r="Y474" s="91"/>
      <c r="Z474" s="208">
        <v>1.0</v>
      </c>
      <c r="AA474" s="208">
        <v>1.0</v>
      </c>
      <c r="AB474" s="208">
        <v>3.0</v>
      </c>
      <c r="AC474" s="209">
        <v>1.0</v>
      </c>
      <c r="AD474" s="232" t="s">
        <v>289</v>
      </c>
    </row>
    <row r="475" ht="15.75" customHeight="1">
      <c r="A475" s="203" t="s">
        <v>45</v>
      </c>
      <c r="B475" s="204">
        <v>45162.0</v>
      </c>
      <c r="C475" s="3">
        <v>0.625</v>
      </c>
      <c r="D475" s="74">
        <v>0.75</v>
      </c>
      <c r="E475" s="75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7"/>
      <c r="Q475" s="78"/>
      <c r="R475" s="79"/>
      <c r="S475" s="79"/>
      <c r="T475" s="134"/>
      <c r="U475" s="103"/>
      <c r="V475" s="134"/>
      <c r="W475" s="134"/>
      <c r="X475" s="80"/>
      <c r="Y475" s="81"/>
      <c r="Z475" s="82"/>
      <c r="AA475" s="82"/>
      <c r="AB475" s="82"/>
      <c r="AC475" s="83"/>
      <c r="AD475" s="78"/>
    </row>
    <row r="476" ht="15.75" customHeight="1">
      <c r="A476" s="205" t="s">
        <v>46</v>
      </c>
      <c r="B476" s="210">
        <v>45163.0</v>
      </c>
      <c r="C476" s="10">
        <v>0.375</v>
      </c>
      <c r="D476" s="84">
        <v>0.5</v>
      </c>
      <c r="E476" s="206">
        <v>35.4</v>
      </c>
      <c r="F476" s="86"/>
      <c r="G476" s="207">
        <v>28.8</v>
      </c>
      <c r="H476" s="207">
        <v>26.0</v>
      </c>
      <c r="I476" s="86"/>
      <c r="J476" s="207" t="s">
        <v>81</v>
      </c>
      <c r="K476" s="86"/>
      <c r="L476" s="207">
        <v>0.0</v>
      </c>
      <c r="M476" s="86"/>
      <c r="N476" s="207">
        <v>61.1</v>
      </c>
      <c r="O476" s="86"/>
      <c r="P476" s="87"/>
      <c r="Q476" s="133">
        <f>E478</f>
        <v>36.6</v>
      </c>
      <c r="R476" s="134"/>
      <c r="S476" s="22">
        <f>(Q476+R476)/2</f>
        <v>18.3</v>
      </c>
      <c r="T476" s="134">
        <f>IF(H476="","",6.1078*(10^(((7.5*H476)/(237.3+H476)))))</f>
        <v>33.61126698</v>
      </c>
      <c r="U476" s="103">
        <f>IF(T476="","",T476-(0.8*(G476-H476)))</f>
        <v>31.37126698</v>
      </c>
      <c r="V476" s="134">
        <f>IF(G476="","",6.1078*(10^(((7.5*G476)/(237.3+G476)))))</f>
        <v>39.59220806</v>
      </c>
      <c r="W476" s="134">
        <f>IF(V476="","",(U476/V476)*100)</f>
        <v>79.23596212</v>
      </c>
      <c r="X476" s="135">
        <f>N474+L476-N476</f>
        <v>6.86</v>
      </c>
      <c r="Y476" s="91"/>
      <c r="Z476" s="208">
        <v>1.0</v>
      </c>
      <c r="AA476" s="208">
        <v>1.0</v>
      </c>
      <c r="AB476" s="208">
        <v>1.0</v>
      </c>
      <c r="AC476" s="209">
        <v>1.0</v>
      </c>
      <c r="AD476" s="232" t="s">
        <v>436</v>
      </c>
    </row>
    <row r="477" ht="15.75" customHeight="1">
      <c r="A477" s="203" t="s">
        <v>46</v>
      </c>
      <c r="B477" s="204">
        <v>45163.0</v>
      </c>
      <c r="C477" s="3">
        <v>0.625</v>
      </c>
      <c r="D477" s="74">
        <v>0.75</v>
      </c>
      <c r="E477" s="75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7"/>
      <c r="Q477" s="78"/>
      <c r="R477" s="79"/>
      <c r="S477" s="79"/>
      <c r="T477" s="134"/>
      <c r="U477" s="103"/>
      <c r="V477" s="134"/>
      <c r="W477" s="134"/>
      <c r="X477" s="80"/>
      <c r="Y477" s="81"/>
      <c r="Z477" s="82"/>
      <c r="AA477" s="82"/>
      <c r="AB477" s="82"/>
      <c r="AC477" s="83"/>
      <c r="AD477" s="78"/>
    </row>
    <row r="478" ht="15.75" customHeight="1">
      <c r="A478" s="205" t="s">
        <v>25</v>
      </c>
      <c r="B478" s="210">
        <v>45164.0</v>
      </c>
      <c r="C478" s="10">
        <v>0.375</v>
      </c>
      <c r="D478" s="84">
        <v>0.5</v>
      </c>
      <c r="E478" s="206">
        <v>36.6</v>
      </c>
      <c r="F478" s="86"/>
      <c r="G478" s="207">
        <v>30.2</v>
      </c>
      <c r="H478" s="207">
        <v>26.8</v>
      </c>
      <c r="I478" s="86"/>
      <c r="J478" s="207" t="s">
        <v>81</v>
      </c>
      <c r="K478" s="86"/>
      <c r="L478" s="207">
        <v>0.0</v>
      </c>
      <c r="M478" s="86"/>
      <c r="N478" s="207">
        <v>54.22</v>
      </c>
      <c r="O478" s="86"/>
      <c r="P478" s="87"/>
      <c r="Q478" s="133">
        <f>E480</f>
        <v>35.8</v>
      </c>
      <c r="R478" s="134"/>
      <c r="S478" s="22">
        <f>(Q478+R478)/2</f>
        <v>17.9</v>
      </c>
      <c r="T478" s="134">
        <f t="shared" ref="T478:T488" si="97">IF(H478="","",6.1078*(10^(((7.5*H478)/(237.3+H478)))))</f>
        <v>35.23385461</v>
      </c>
      <c r="U478" s="103">
        <f t="shared" ref="U478:U488" si="98">IF(T478="","",T478-(0.8*(G478-H478)))</f>
        <v>32.51385461</v>
      </c>
      <c r="V478" s="134">
        <f t="shared" ref="V478:V488" si="99">IF(G478="","",6.1078*(10^(((7.5*G478)/(237.3+G478)))))</f>
        <v>42.91546075</v>
      </c>
      <c r="W478" s="134">
        <f t="shared" ref="W478:W488" si="100">IF(V478="","",(U478/V478)*100)</f>
        <v>75.76256677</v>
      </c>
      <c r="X478" s="135">
        <f>N476+L478-N478</f>
        <v>6.88</v>
      </c>
      <c r="Y478" s="91"/>
      <c r="Z478" s="208">
        <v>1.0</v>
      </c>
      <c r="AA478" s="208">
        <v>1.0</v>
      </c>
      <c r="AB478" s="208">
        <v>3.0</v>
      </c>
      <c r="AC478" s="209">
        <v>1.0</v>
      </c>
      <c r="AD478" s="232" t="s">
        <v>440</v>
      </c>
    </row>
    <row r="479" ht="15.75" customHeight="1">
      <c r="A479" s="203" t="s">
        <v>25</v>
      </c>
      <c r="B479" s="204">
        <v>45164.0</v>
      </c>
      <c r="C479" s="3">
        <v>0.625</v>
      </c>
      <c r="D479" s="74">
        <v>0.75</v>
      </c>
      <c r="E479" s="234">
        <v>35.6</v>
      </c>
      <c r="F479" s="76"/>
      <c r="G479" s="235">
        <v>34.6</v>
      </c>
      <c r="H479" s="235">
        <v>27.8</v>
      </c>
      <c r="I479" s="76"/>
      <c r="J479" s="235" t="s">
        <v>81</v>
      </c>
      <c r="K479" s="76"/>
      <c r="L479" s="76"/>
      <c r="M479" s="76"/>
      <c r="N479" s="76"/>
      <c r="O479" s="76"/>
      <c r="P479" s="77"/>
      <c r="Q479" s="78"/>
      <c r="R479" s="79"/>
      <c r="S479" s="79"/>
      <c r="T479" s="134">
        <f t="shared" si="97"/>
        <v>37.3577292</v>
      </c>
      <c r="U479" s="103">
        <f t="shared" si="98"/>
        <v>31.9177292</v>
      </c>
      <c r="V479" s="134">
        <f t="shared" si="99"/>
        <v>54.98950443</v>
      </c>
      <c r="W479" s="134">
        <f t="shared" si="100"/>
        <v>58.04331123</v>
      </c>
      <c r="X479" s="80"/>
      <c r="Y479" s="81"/>
      <c r="Z479" s="236">
        <v>1.0</v>
      </c>
      <c r="AA479" s="236">
        <v>1.0</v>
      </c>
      <c r="AB479" s="236">
        <v>2.0</v>
      </c>
      <c r="AC479" s="238">
        <v>2.0</v>
      </c>
      <c r="AD479" s="78"/>
    </row>
    <row r="480" ht="15.75" customHeight="1">
      <c r="A480" s="205" t="s">
        <v>39</v>
      </c>
      <c r="B480" s="210">
        <v>45165.0</v>
      </c>
      <c r="C480" s="10">
        <v>0.375</v>
      </c>
      <c r="D480" s="84">
        <v>0.5</v>
      </c>
      <c r="E480" s="206">
        <v>35.8</v>
      </c>
      <c r="F480" s="86"/>
      <c r="G480" s="207">
        <v>29.8</v>
      </c>
      <c r="H480" s="207">
        <v>26.4</v>
      </c>
      <c r="I480" s="86"/>
      <c r="J480" s="207" t="s">
        <v>81</v>
      </c>
      <c r="K480" s="86"/>
      <c r="L480" s="207">
        <v>1.25</v>
      </c>
      <c r="M480" s="86"/>
      <c r="N480" s="207">
        <v>54.4</v>
      </c>
      <c r="O480" s="86"/>
      <c r="P480" s="87"/>
      <c r="Q480" s="133">
        <f>E482</f>
        <v>36</v>
      </c>
      <c r="R480" s="134"/>
      <c r="S480" s="22">
        <f>(Q480+R480)/2</f>
        <v>18</v>
      </c>
      <c r="T480" s="134">
        <f t="shared" si="97"/>
        <v>34.41422945</v>
      </c>
      <c r="U480" s="103">
        <f t="shared" si="98"/>
        <v>31.69422945</v>
      </c>
      <c r="V480" s="134">
        <f t="shared" si="99"/>
        <v>41.94208964</v>
      </c>
      <c r="W480" s="134">
        <f t="shared" si="100"/>
        <v>75.56664373</v>
      </c>
      <c r="X480" s="135">
        <f>N478+L480-N480</f>
        <v>1.07</v>
      </c>
      <c r="Y480" s="91"/>
      <c r="Z480" s="208">
        <v>1.0</v>
      </c>
      <c r="AA480" s="208">
        <v>1.0</v>
      </c>
      <c r="AB480" s="208">
        <v>3.0</v>
      </c>
      <c r="AC480" s="209">
        <v>1.0</v>
      </c>
      <c r="AD480" s="232" t="s">
        <v>433</v>
      </c>
    </row>
    <row r="481" ht="15.75" customHeight="1">
      <c r="A481" s="203" t="s">
        <v>39</v>
      </c>
      <c r="B481" s="204">
        <v>45165.0</v>
      </c>
      <c r="C481" s="3">
        <v>0.625</v>
      </c>
      <c r="D481" s="74">
        <v>0.75</v>
      </c>
      <c r="E481" s="234">
        <v>35.6</v>
      </c>
      <c r="F481" s="76"/>
      <c r="G481" s="235">
        <v>34.8</v>
      </c>
      <c r="H481" s="235">
        <v>28.8</v>
      </c>
      <c r="I481" s="76"/>
      <c r="J481" s="235" t="s">
        <v>74</v>
      </c>
      <c r="K481" s="76"/>
      <c r="L481" s="76"/>
      <c r="M481" s="76"/>
      <c r="N481" s="76"/>
      <c r="O481" s="76"/>
      <c r="P481" s="77"/>
      <c r="Q481" s="78"/>
      <c r="R481" s="79"/>
      <c r="S481" s="79"/>
      <c r="T481" s="134">
        <f t="shared" si="97"/>
        <v>39.59220806</v>
      </c>
      <c r="U481" s="103">
        <f t="shared" si="98"/>
        <v>34.79220806</v>
      </c>
      <c r="V481" s="134">
        <f t="shared" si="99"/>
        <v>55.60207278</v>
      </c>
      <c r="W481" s="134">
        <f t="shared" si="100"/>
        <v>62.57358103</v>
      </c>
      <c r="X481" s="80"/>
      <c r="Y481" s="81"/>
      <c r="Z481" s="236">
        <v>1.0</v>
      </c>
      <c r="AA481" s="236">
        <v>1.0</v>
      </c>
      <c r="AB481" s="236">
        <v>2.0</v>
      </c>
      <c r="AC481" s="238">
        <v>2.0</v>
      </c>
      <c r="AD481" s="239" t="s">
        <v>442</v>
      </c>
    </row>
    <row r="482" ht="15.75" customHeight="1">
      <c r="A482" s="205" t="s">
        <v>42</v>
      </c>
      <c r="B482" s="210">
        <v>45166.0</v>
      </c>
      <c r="C482" s="10">
        <v>0.375</v>
      </c>
      <c r="D482" s="84">
        <v>0.5</v>
      </c>
      <c r="E482" s="206">
        <v>36.0</v>
      </c>
      <c r="F482" s="86"/>
      <c r="G482" s="207">
        <v>28.4</v>
      </c>
      <c r="H482" s="207">
        <v>26.2</v>
      </c>
      <c r="I482" s="86"/>
      <c r="J482" s="207" t="s">
        <v>81</v>
      </c>
      <c r="K482" s="86"/>
      <c r="L482" s="207">
        <v>0.75</v>
      </c>
      <c r="M482" s="86"/>
      <c r="N482" s="207">
        <v>48.64</v>
      </c>
      <c r="O482" s="86"/>
      <c r="P482" s="87"/>
      <c r="Q482" s="133">
        <f>E484</f>
        <v>34.6</v>
      </c>
      <c r="R482" s="134"/>
      <c r="S482" s="22">
        <f>(Q482+R482)/2</f>
        <v>17.3</v>
      </c>
      <c r="T482" s="134">
        <f t="shared" si="97"/>
        <v>34.01068335</v>
      </c>
      <c r="U482" s="103">
        <f t="shared" si="98"/>
        <v>32.25068335</v>
      </c>
      <c r="V482" s="134">
        <f t="shared" si="99"/>
        <v>38.68484051</v>
      </c>
      <c r="W482" s="134">
        <f t="shared" si="100"/>
        <v>83.36775575</v>
      </c>
      <c r="X482" s="135">
        <f>N480+L482-N482</f>
        <v>6.51</v>
      </c>
      <c r="Y482" s="91"/>
      <c r="Z482" s="208">
        <v>1.0</v>
      </c>
      <c r="AA482" s="208">
        <v>1.0</v>
      </c>
      <c r="AB482" s="208">
        <v>2.0</v>
      </c>
      <c r="AC482" s="209">
        <v>2.0</v>
      </c>
      <c r="AD482" s="232" t="s">
        <v>428</v>
      </c>
    </row>
    <row r="483" ht="15.75" customHeight="1">
      <c r="A483" s="203" t="s">
        <v>42</v>
      </c>
      <c r="B483" s="204">
        <v>45166.0</v>
      </c>
      <c r="C483" s="3">
        <v>0.625</v>
      </c>
      <c r="D483" s="74">
        <v>0.75</v>
      </c>
      <c r="E483" s="234">
        <v>34.0</v>
      </c>
      <c r="F483" s="76"/>
      <c r="G483" s="235">
        <v>33.8</v>
      </c>
      <c r="H483" s="235">
        <v>28.4</v>
      </c>
      <c r="I483" s="76"/>
      <c r="J483" s="235" t="s">
        <v>81</v>
      </c>
      <c r="K483" s="76"/>
      <c r="L483" s="76"/>
      <c r="M483" s="76"/>
      <c r="N483" s="76"/>
      <c r="O483" s="76"/>
      <c r="P483" s="77"/>
      <c r="Q483" s="78"/>
      <c r="R483" s="79"/>
      <c r="S483" s="79"/>
      <c r="T483" s="134">
        <f t="shared" si="97"/>
        <v>38.68484051</v>
      </c>
      <c r="U483" s="103">
        <f t="shared" si="98"/>
        <v>34.36484051</v>
      </c>
      <c r="V483" s="134">
        <f t="shared" si="99"/>
        <v>52.59738033</v>
      </c>
      <c r="W483" s="134">
        <f t="shared" si="100"/>
        <v>65.33565035</v>
      </c>
      <c r="X483" s="80"/>
      <c r="Y483" s="81"/>
      <c r="Z483" s="236">
        <v>1.0</v>
      </c>
      <c r="AA483" s="236">
        <v>1.0</v>
      </c>
      <c r="AB483" s="236">
        <v>1.0</v>
      </c>
      <c r="AC483" s="238">
        <v>2.0</v>
      </c>
      <c r="AD483" s="239" t="s">
        <v>442</v>
      </c>
    </row>
    <row r="484" ht="15.75" customHeight="1">
      <c r="A484" s="205" t="s">
        <v>43</v>
      </c>
      <c r="B484" s="210">
        <v>45167.0</v>
      </c>
      <c r="C484" s="10">
        <v>0.375</v>
      </c>
      <c r="D484" s="84">
        <v>0.5</v>
      </c>
      <c r="E484" s="206">
        <v>34.6</v>
      </c>
      <c r="F484" s="86"/>
      <c r="G484" s="207">
        <v>28.6</v>
      </c>
      <c r="H484" s="207">
        <v>26.4</v>
      </c>
      <c r="I484" s="86"/>
      <c r="J484" s="207" t="s">
        <v>54</v>
      </c>
      <c r="K484" s="86"/>
      <c r="L484" s="207">
        <v>0.0</v>
      </c>
      <c r="M484" s="86"/>
      <c r="N484" s="207">
        <v>45.12</v>
      </c>
      <c r="O484" s="207">
        <v>80.74</v>
      </c>
      <c r="P484" s="87"/>
      <c r="Q484" s="133">
        <f>E486</f>
        <v>34</v>
      </c>
      <c r="R484" s="134"/>
      <c r="S484" s="22">
        <f>(Q484+R484)/2</f>
        <v>17</v>
      </c>
      <c r="T484" s="134">
        <f t="shared" si="97"/>
        <v>34.41422945</v>
      </c>
      <c r="U484" s="103">
        <f t="shared" si="98"/>
        <v>32.65422945</v>
      </c>
      <c r="V484" s="134">
        <f t="shared" si="99"/>
        <v>39.13623594</v>
      </c>
      <c r="W484" s="134">
        <f t="shared" si="100"/>
        <v>83.43732775</v>
      </c>
      <c r="X484" s="135">
        <f>N482+L484-N484</f>
        <v>3.52</v>
      </c>
      <c r="Y484" s="295" t="s">
        <v>623</v>
      </c>
      <c r="Z484" s="208">
        <v>1.0</v>
      </c>
      <c r="AA484" s="208">
        <v>1.0</v>
      </c>
      <c r="AB484" s="208">
        <v>1.0</v>
      </c>
      <c r="AC484" s="209">
        <v>2.0</v>
      </c>
      <c r="AD484" s="232" t="s">
        <v>440</v>
      </c>
    </row>
    <row r="485" ht="15.75" customHeight="1">
      <c r="A485" s="203" t="s">
        <v>43</v>
      </c>
      <c r="B485" s="204">
        <v>45167.0</v>
      </c>
      <c r="C485" s="3">
        <v>0.625</v>
      </c>
      <c r="D485" s="74">
        <v>0.75</v>
      </c>
      <c r="E485" s="234">
        <v>33.8</v>
      </c>
      <c r="F485" s="76"/>
      <c r="G485" s="235">
        <v>33.4</v>
      </c>
      <c r="H485" s="235">
        <v>29.2</v>
      </c>
      <c r="I485" s="76"/>
      <c r="J485" s="235" t="s">
        <v>81</v>
      </c>
      <c r="K485" s="76"/>
      <c r="L485" s="76"/>
      <c r="M485" s="76"/>
      <c r="N485" s="76"/>
      <c r="O485" s="76"/>
      <c r="P485" s="77"/>
      <c r="Q485" s="78"/>
      <c r="R485" s="79"/>
      <c r="S485" s="79"/>
      <c r="T485" s="134">
        <f t="shared" si="97"/>
        <v>40.51803823</v>
      </c>
      <c r="U485" s="103">
        <f t="shared" si="98"/>
        <v>37.15803823</v>
      </c>
      <c r="V485" s="134">
        <f t="shared" si="99"/>
        <v>51.43555799</v>
      </c>
      <c r="W485" s="134">
        <f t="shared" si="100"/>
        <v>72.24192695</v>
      </c>
      <c r="X485" s="80"/>
      <c r="Y485" s="81"/>
      <c r="Z485" s="236">
        <v>1.0</v>
      </c>
      <c r="AA485" s="236">
        <v>1.0</v>
      </c>
      <c r="AB485" s="236">
        <v>2.0</v>
      </c>
      <c r="AC485" s="238">
        <v>2.0</v>
      </c>
      <c r="AD485" s="239" t="s">
        <v>449</v>
      </c>
    </row>
    <row r="486" ht="15.75" customHeight="1">
      <c r="A486" s="205" t="s">
        <v>44</v>
      </c>
      <c r="B486" s="210">
        <v>45168.0</v>
      </c>
      <c r="C486" s="10">
        <v>0.375</v>
      </c>
      <c r="D486" s="84">
        <v>0.5</v>
      </c>
      <c r="E486" s="206">
        <v>34.0</v>
      </c>
      <c r="F486" s="86"/>
      <c r="G486" s="207">
        <v>29.2</v>
      </c>
      <c r="H486" s="207">
        <v>27.2</v>
      </c>
      <c r="I486" s="86"/>
      <c r="J486" s="207" t="s">
        <v>81</v>
      </c>
      <c r="K486" s="86"/>
      <c r="L486" s="207">
        <v>0.0</v>
      </c>
      <c r="M486" s="86"/>
      <c r="N486" s="207">
        <v>71.8</v>
      </c>
      <c r="O486" s="86"/>
      <c r="P486" s="87"/>
      <c r="Q486" s="133">
        <f>E488</f>
        <v>36.4</v>
      </c>
      <c r="R486" s="134"/>
      <c r="S486" s="22">
        <f>(Q486+R486)/2</f>
        <v>18.2</v>
      </c>
      <c r="T486" s="134">
        <f t="shared" si="97"/>
        <v>36.07043238</v>
      </c>
      <c r="U486" s="103">
        <f t="shared" si="98"/>
        <v>34.47043238</v>
      </c>
      <c r="V486" s="134">
        <f t="shared" si="99"/>
        <v>40.51803823</v>
      </c>
      <c r="W486" s="134">
        <f t="shared" si="100"/>
        <v>85.07428761</v>
      </c>
      <c r="X486" s="135">
        <f>N484+L486-N486</f>
        <v>-26.68</v>
      </c>
      <c r="Y486" s="103">
        <f>IF(X486="","",X486-(0.8*(K486-L486)))</f>
        <v>-26.68</v>
      </c>
      <c r="Z486" s="134" t="str">
        <f>IF(K486="","",6.1078*(10^(((7.5*K486)/(237.3+K486)))))</f>
        <v/>
      </c>
      <c r="AA486" s="134" t="str">
        <f>IF(Z486="","",(Y486/Z486)*100)</f>
        <v/>
      </c>
      <c r="AB486" s="208">
        <v>3.0</v>
      </c>
      <c r="AC486" s="209">
        <v>1.0</v>
      </c>
      <c r="AD486" s="232" t="s">
        <v>428</v>
      </c>
    </row>
    <row r="487" ht="15.75" customHeight="1">
      <c r="A487" s="203" t="s">
        <v>44</v>
      </c>
      <c r="B487" s="204">
        <v>45168.0</v>
      </c>
      <c r="C487" s="3">
        <v>0.625</v>
      </c>
      <c r="D487" s="74">
        <v>0.75</v>
      </c>
      <c r="E487" s="234">
        <v>35.6</v>
      </c>
      <c r="F487" s="76"/>
      <c r="G487" s="235">
        <v>35.0</v>
      </c>
      <c r="H487" s="235">
        <v>30.0</v>
      </c>
      <c r="I487" s="76"/>
      <c r="J487" s="235" t="s">
        <v>81</v>
      </c>
      <c r="K487" s="76"/>
      <c r="L487" s="76"/>
      <c r="M487" s="76"/>
      <c r="N487" s="76"/>
      <c r="O487" s="76"/>
      <c r="P487" s="77"/>
      <c r="Q487" s="78"/>
      <c r="R487" s="79"/>
      <c r="S487" s="79"/>
      <c r="T487" s="134">
        <f t="shared" si="97"/>
        <v>42.42634795</v>
      </c>
      <c r="U487" s="103">
        <f t="shared" si="98"/>
        <v>38.42634795</v>
      </c>
      <c r="V487" s="134">
        <f t="shared" si="99"/>
        <v>56.22055006</v>
      </c>
      <c r="W487" s="134">
        <f t="shared" si="100"/>
        <v>68.34929204</v>
      </c>
      <c r="X487" s="80"/>
      <c r="Y487" s="81"/>
      <c r="Z487" s="236">
        <v>1.0</v>
      </c>
      <c r="AA487" s="236">
        <v>1.0</v>
      </c>
      <c r="AB487" s="236">
        <v>1.0</v>
      </c>
      <c r="AC487" s="238">
        <v>2.0</v>
      </c>
      <c r="AD487" s="239" t="s">
        <v>316</v>
      </c>
    </row>
    <row r="488" ht="15.75" customHeight="1">
      <c r="A488" s="205" t="s">
        <v>45</v>
      </c>
      <c r="B488" s="210">
        <v>45169.0</v>
      </c>
      <c r="C488" s="10">
        <v>0.375</v>
      </c>
      <c r="D488" s="84">
        <v>0.5</v>
      </c>
      <c r="E488" s="206">
        <v>36.4</v>
      </c>
      <c r="F488" s="86"/>
      <c r="G488" s="207">
        <v>29.4</v>
      </c>
      <c r="H488" s="207">
        <v>27.0</v>
      </c>
      <c r="I488" s="86"/>
      <c r="J488" s="207" t="s">
        <v>61</v>
      </c>
      <c r="K488" s="86"/>
      <c r="L488" s="207">
        <v>0.0</v>
      </c>
      <c r="M488" s="86"/>
      <c r="N488" s="207">
        <v>64.76</v>
      </c>
      <c r="O488" s="86"/>
      <c r="P488" s="87"/>
      <c r="Q488" s="133">
        <f>E490</f>
        <v>34</v>
      </c>
      <c r="R488" s="134"/>
      <c r="S488" s="22">
        <f>(Q488+R488)/2</f>
        <v>17</v>
      </c>
      <c r="T488" s="134">
        <f t="shared" si="97"/>
        <v>35.65000614</v>
      </c>
      <c r="U488" s="103">
        <f t="shared" si="98"/>
        <v>33.73000614</v>
      </c>
      <c r="V488" s="134">
        <f t="shared" si="99"/>
        <v>40.98797486</v>
      </c>
      <c r="W488" s="134">
        <f t="shared" si="100"/>
        <v>82.29244371</v>
      </c>
      <c r="X488" s="135">
        <f>N486+L488-N488</f>
        <v>7.04</v>
      </c>
      <c r="Y488" s="91"/>
      <c r="Z488" s="208">
        <v>1.0</v>
      </c>
      <c r="AA488" s="208">
        <v>1.0</v>
      </c>
      <c r="AB488" s="208">
        <v>2.0</v>
      </c>
      <c r="AC488" s="209">
        <v>1.0</v>
      </c>
      <c r="AD488" s="232" t="s">
        <v>428</v>
      </c>
    </row>
    <row r="489" ht="15.75" customHeight="1">
      <c r="A489" s="203" t="s">
        <v>45</v>
      </c>
      <c r="B489" s="204">
        <v>45169.0</v>
      </c>
      <c r="C489" s="3">
        <v>0.625</v>
      </c>
      <c r="D489" s="74">
        <v>0.75</v>
      </c>
      <c r="E489" s="75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7"/>
      <c r="Q489" s="78"/>
      <c r="R489" s="79"/>
      <c r="S489" s="79"/>
      <c r="T489" s="134"/>
      <c r="U489" s="103"/>
      <c r="V489" s="134"/>
      <c r="W489" s="134"/>
      <c r="X489" s="80"/>
      <c r="Y489" s="81"/>
      <c r="Z489" s="82"/>
      <c r="AA489" s="82"/>
      <c r="AB489" s="82"/>
      <c r="AC489" s="83"/>
      <c r="AD489" s="78"/>
    </row>
    <row r="490" ht="15.75" customHeight="1">
      <c r="A490" s="205" t="s">
        <v>46</v>
      </c>
      <c r="B490" s="210">
        <v>45170.0</v>
      </c>
      <c r="C490" s="10">
        <v>0.375</v>
      </c>
      <c r="D490" s="84">
        <v>0.5</v>
      </c>
      <c r="E490" s="206">
        <v>34.0</v>
      </c>
      <c r="F490" s="86"/>
      <c r="G490" s="207">
        <v>29.2</v>
      </c>
      <c r="H490" s="207">
        <v>25.6</v>
      </c>
      <c r="I490" s="86"/>
      <c r="J490" s="207" t="s">
        <v>81</v>
      </c>
      <c r="K490" s="86"/>
      <c r="L490" s="207">
        <v>0.0</v>
      </c>
      <c r="M490" s="86"/>
      <c r="N490" s="207">
        <v>59.52</v>
      </c>
      <c r="O490" s="86"/>
      <c r="P490" s="87"/>
      <c r="Q490" s="133">
        <f>E492</f>
        <v>36</v>
      </c>
      <c r="R490" s="134"/>
      <c r="S490" s="22">
        <f>(Q490+R490)/2</f>
        <v>18</v>
      </c>
      <c r="T490" s="134">
        <f>IF(H490="","",6.1078*(10^(((7.5*H490)/(237.3+H490)))))</f>
        <v>32.82468122</v>
      </c>
      <c r="U490" s="103">
        <f>IF(T490="","",T490-(0.8*(G490-H490)))</f>
        <v>29.94468122</v>
      </c>
      <c r="V490" s="134">
        <f>IF(G490="","",6.1078*(10^(((7.5*G490)/(237.3+G490)))))</f>
        <v>40.51803823</v>
      </c>
      <c r="W490" s="134">
        <f>IF(V490="","",(U490/V490)*100)</f>
        <v>73.90456824</v>
      </c>
      <c r="X490" s="135">
        <f>N488+L490-N490</f>
        <v>5.24</v>
      </c>
      <c r="Y490" s="91"/>
      <c r="Z490" s="208">
        <v>1.0</v>
      </c>
      <c r="AA490" s="208">
        <v>1.0</v>
      </c>
      <c r="AB490" s="208">
        <v>1.0</v>
      </c>
      <c r="AC490" s="209">
        <v>1.0</v>
      </c>
      <c r="AD490" s="232" t="s">
        <v>624</v>
      </c>
    </row>
    <row r="491" ht="15.75" customHeight="1">
      <c r="A491" s="203" t="s">
        <v>46</v>
      </c>
      <c r="B491" s="204">
        <v>45170.0</v>
      </c>
      <c r="C491" s="3">
        <v>0.625</v>
      </c>
      <c r="D491" s="74">
        <v>0.75</v>
      </c>
      <c r="E491" s="75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7"/>
      <c r="Q491" s="78"/>
      <c r="R491" s="79"/>
      <c r="S491" s="79"/>
      <c r="T491" s="134"/>
      <c r="U491" s="103"/>
      <c r="V491" s="134"/>
      <c r="W491" s="134"/>
      <c r="X491" s="79"/>
      <c r="Y491" s="81"/>
      <c r="Z491" s="82"/>
      <c r="AA491" s="82"/>
      <c r="AB491" s="82"/>
      <c r="AC491" s="83"/>
      <c r="AD491" s="78"/>
    </row>
    <row r="492" ht="15.75" customHeight="1">
      <c r="A492" s="205" t="s">
        <v>25</v>
      </c>
      <c r="B492" s="210">
        <v>45171.0</v>
      </c>
      <c r="C492" s="10">
        <v>0.375</v>
      </c>
      <c r="D492" s="84">
        <v>0.5</v>
      </c>
      <c r="E492" s="206">
        <v>36.0</v>
      </c>
      <c r="F492" s="86"/>
      <c r="G492" s="207">
        <v>29.8</v>
      </c>
      <c r="H492" s="207">
        <v>26.2</v>
      </c>
      <c r="I492" s="86"/>
      <c r="J492" s="207" t="s">
        <v>81</v>
      </c>
      <c r="K492" s="86"/>
      <c r="L492" s="207">
        <v>0.0</v>
      </c>
      <c r="M492" s="86"/>
      <c r="N492" s="207">
        <v>50.25</v>
      </c>
      <c r="O492" s="207">
        <v>91.5</v>
      </c>
      <c r="P492" s="87"/>
      <c r="Q492" s="133">
        <f>E494</f>
        <v>35</v>
      </c>
      <c r="R492" s="134"/>
      <c r="S492" s="22">
        <f>(Q492+R492)/2</f>
        <v>17.5</v>
      </c>
      <c r="T492" s="134">
        <f t="shared" ref="T492:T502" si="101">IF(H492="","",6.1078*(10^(((7.5*H492)/(237.3+H492)))))</f>
        <v>34.01068335</v>
      </c>
      <c r="U492" s="103">
        <f t="shared" ref="U492:U502" si="102">IF(T492="","",T492-(0.8*(G492-H492)))</f>
        <v>31.13068335</v>
      </c>
      <c r="V492" s="134">
        <f t="shared" ref="V492:V502" si="103">IF(G492="","",6.1078*(10^(((7.5*G492)/(237.3+G492)))))</f>
        <v>41.94208964</v>
      </c>
      <c r="W492" s="134">
        <f t="shared" ref="W492:W502" si="104">IF(V492="","",(U492/V492)*100)</f>
        <v>74.22301467</v>
      </c>
      <c r="X492" s="135">
        <f>N490+L492-N492</f>
        <v>9.27</v>
      </c>
      <c r="Y492" s="91"/>
      <c r="Z492" s="208">
        <v>1.0</v>
      </c>
      <c r="AA492" s="208">
        <v>1.0</v>
      </c>
      <c r="AB492" s="208">
        <v>1.0</v>
      </c>
      <c r="AC492" s="209">
        <v>2.0</v>
      </c>
      <c r="AD492" s="232" t="s">
        <v>440</v>
      </c>
    </row>
    <row r="493" ht="15.75" customHeight="1">
      <c r="A493" s="203" t="s">
        <v>25</v>
      </c>
      <c r="B493" s="204">
        <v>45171.0</v>
      </c>
      <c r="C493" s="3">
        <v>0.625</v>
      </c>
      <c r="D493" s="74">
        <v>0.75</v>
      </c>
      <c r="E493" s="234">
        <v>34.8</v>
      </c>
      <c r="F493" s="76"/>
      <c r="G493" s="235">
        <v>33.8</v>
      </c>
      <c r="H493" s="235">
        <v>28.2</v>
      </c>
      <c r="I493" s="76"/>
      <c r="J493" s="235" t="s">
        <v>74</v>
      </c>
      <c r="K493" s="76"/>
      <c r="L493" s="76"/>
      <c r="M493" s="76"/>
      <c r="N493" s="76"/>
      <c r="O493" s="76"/>
      <c r="P493" s="77"/>
      <c r="Q493" s="78"/>
      <c r="R493" s="79"/>
      <c r="S493" s="79"/>
      <c r="T493" s="134">
        <f t="shared" si="101"/>
        <v>38.23798312</v>
      </c>
      <c r="U493" s="103">
        <f t="shared" si="102"/>
        <v>33.75798312</v>
      </c>
      <c r="V493" s="134">
        <f t="shared" si="103"/>
        <v>52.59738033</v>
      </c>
      <c r="W493" s="134">
        <f t="shared" si="104"/>
        <v>64.18187162</v>
      </c>
      <c r="X493" s="80"/>
      <c r="Y493" s="81"/>
      <c r="Z493" s="236">
        <v>1.0</v>
      </c>
      <c r="AA493" s="236">
        <v>1.0</v>
      </c>
      <c r="AB493" s="236">
        <v>2.0</v>
      </c>
      <c r="AC493" s="238">
        <v>1.0</v>
      </c>
      <c r="AD493" s="239" t="s">
        <v>463</v>
      </c>
    </row>
    <row r="494" ht="15.75" customHeight="1">
      <c r="A494" s="205" t="s">
        <v>39</v>
      </c>
      <c r="B494" s="210">
        <v>45172.0</v>
      </c>
      <c r="C494" s="10">
        <v>0.375</v>
      </c>
      <c r="D494" s="84">
        <v>0.5</v>
      </c>
      <c r="E494" s="206">
        <v>35.0</v>
      </c>
      <c r="F494" s="86"/>
      <c r="G494" s="207">
        <v>29.8</v>
      </c>
      <c r="H494" s="207">
        <v>26.0</v>
      </c>
      <c r="I494" s="86"/>
      <c r="J494" s="207" t="s">
        <v>81</v>
      </c>
      <c r="K494" s="86"/>
      <c r="L494" s="207">
        <v>0.0</v>
      </c>
      <c r="M494" s="86"/>
      <c r="N494" s="207">
        <v>84.08</v>
      </c>
      <c r="O494" s="86"/>
      <c r="P494" s="87"/>
      <c r="Q494" s="133">
        <f>E496</f>
        <v>34.6</v>
      </c>
      <c r="R494" s="134"/>
      <c r="S494" s="22">
        <f>(Q494+R494)/2</f>
        <v>17.3</v>
      </c>
      <c r="T494" s="134">
        <f t="shared" si="101"/>
        <v>33.61126698</v>
      </c>
      <c r="U494" s="103">
        <f t="shared" si="102"/>
        <v>30.57126698</v>
      </c>
      <c r="V494" s="134">
        <f t="shared" si="103"/>
        <v>41.94208964</v>
      </c>
      <c r="W494" s="134">
        <f t="shared" si="104"/>
        <v>72.88923191</v>
      </c>
      <c r="X494" s="135">
        <f>O492+L494-N494</f>
        <v>7.42</v>
      </c>
      <c r="Y494" s="91"/>
      <c r="Z494" s="208">
        <v>1.0</v>
      </c>
      <c r="AA494" s="208">
        <v>1.0</v>
      </c>
      <c r="AB494" s="208">
        <v>3.0</v>
      </c>
      <c r="AC494" s="209">
        <v>1.0</v>
      </c>
      <c r="AD494" s="232" t="s">
        <v>433</v>
      </c>
    </row>
    <row r="495" ht="15.75" customHeight="1">
      <c r="A495" s="203" t="s">
        <v>39</v>
      </c>
      <c r="B495" s="204">
        <v>45172.0</v>
      </c>
      <c r="C495" s="3">
        <v>0.625</v>
      </c>
      <c r="D495" s="74">
        <v>0.75</v>
      </c>
      <c r="E495" s="234">
        <v>36.2</v>
      </c>
      <c r="F495" s="76"/>
      <c r="G495" s="235">
        <v>34.6</v>
      </c>
      <c r="H495" s="235">
        <v>28.2</v>
      </c>
      <c r="I495" s="76"/>
      <c r="J495" s="235" t="s">
        <v>56</v>
      </c>
      <c r="K495" s="76"/>
      <c r="L495" s="76"/>
      <c r="M495" s="76"/>
      <c r="N495" s="76"/>
      <c r="O495" s="76"/>
      <c r="P495" s="77"/>
      <c r="Q495" s="78"/>
      <c r="R495" s="79"/>
      <c r="S495" s="79"/>
      <c r="T495" s="134">
        <f t="shared" si="101"/>
        <v>38.23798312</v>
      </c>
      <c r="U495" s="103">
        <f t="shared" si="102"/>
        <v>33.11798312</v>
      </c>
      <c r="V495" s="134">
        <f t="shared" si="103"/>
        <v>54.98950443</v>
      </c>
      <c r="W495" s="134">
        <f t="shared" si="104"/>
        <v>60.2260076</v>
      </c>
      <c r="X495" s="80"/>
      <c r="Y495" s="81"/>
      <c r="Z495" s="236">
        <v>1.0</v>
      </c>
      <c r="AA495" s="236">
        <v>1.0</v>
      </c>
      <c r="AB495" s="236">
        <v>1.0</v>
      </c>
      <c r="AC495" s="238">
        <v>2.0</v>
      </c>
      <c r="AD495" s="239" t="s">
        <v>442</v>
      </c>
    </row>
    <row r="496" ht="15.75" customHeight="1">
      <c r="A496" s="205" t="s">
        <v>42</v>
      </c>
      <c r="B496" s="210">
        <v>45173.0</v>
      </c>
      <c r="C496" s="10">
        <v>0.375</v>
      </c>
      <c r="D496" s="84">
        <v>0.5</v>
      </c>
      <c r="E496" s="235">
        <v>34.6</v>
      </c>
      <c r="F496" s="86"/>
      <c r="G496" s="207">
        <v>30.6</v>
      </c>
      <c r="H496" s="207">
        <v>26.0</v>
      </c>
      <c r="I496" s="86"/>
      <c r="J496" s="207" t="s">
        <v>81</v>
      </c>
      <c r="K496" s="86"/>
      <c r="L496" s="207">
        <v>0.0</v>
      </c>
      <c r="M496" s="86"/>
      <c r="N496" s="207">
        <v>79.6</v>
      </c>
      <c r="O496" s="86"/>
      <c r="P496" s="87"/>
      <c r="Q496" s="133">
        <f>E498</f>
        <v>37</v>
      </c>
      <c r="R496" s="134"/>
      <c r="S496" s="22">
        <f>(Q496+R496)/2</f>
        <v>18.5</v>
      </c>
      <c r="T496" s="134">
        <f t="shared" si="101"/>
        <v>33.61126698</v>
      </c>
      <c r="U496" s="103">
        <f t="shared" si="102"/>
        <v>29.93126698</v>
      </c>
      <c r="V496" s="134">
        <f t="shared" si="103"/>
        <v>43.90841311</v>
      </c>
      <c r="W496" s="134">
        <f t="shared" si="104"/>
        <v>68.16749881</v>
      </c>
      <c r="X496" s="135">
        <f>N494+L496-N496</f>
        <v>4.48</v>
      </c>
      <c r="Y496" s="91"/>
      <c r="Z496" s="208">
        <v>1.0</v>
      </c>
      <c r="AA496" s="208">
        <v>1.0</v>
      </c>
      <c r="AB496" s="208">
        <v>3.0</v>
      </c>
      <c r="AC496" s="209">
        <v>1.0</v>
      </c>
      <c r="AD496" s="232" t="s">
        <v>289</v>
      </c>
    </row>
    <row r="497" ht="15.75" customHeight="1">
      <c r="A497" s="203" t="s">
        <v>42</v>
      </c>
      <c r="B497" s="204">
        <v>45173.0</v>
      </c>
      <c r="C497" s="3">
        <v>0.625</v>
      </c>
      <c r="D497" s="74">
        <v>0.75</v>
      </c>
      <c r="E497" s="234">
        <v>36.8</v>
      </c>
      <c r="F497" s="76"/>
      <c r="G497" s="235">
        <v>35.8</v>
      </c>
      <c r="H497" s="235">
        <v>29.4</v>
      </c>
      <c r="I497" s="76"/>
      <c r="J497" s="235" t="s">
        <v>56</v>
      </c>
      <c r="K497" s="76"/>
      <c r="L497" s="76"/>
      <c r="M497" s="76"/>
      <c r="N497" s="76"/>
      <c r="O497" s="76"/>
      <c r="P497" s="77"/>
      <c r="Q497" s="133"/>
      <c r="R497" s="103"/>
      <c r="S497" s="103"/>
      <c r="T497" s="134">
        <f t="shared" si="101"/>
        <v>40.98797486</v>
      </c>
      <c r="U497" s="103">
        <f t="shared" si="102"/>
        <v>35.86797486</v>
      </c>
      <c r="V497" s="134">
        <f t="shared" si="103"/>
        <v>58.7545035</v>
      </c>
      <c r="W497" s="134">
        <f t="shared" si="104"/>
        <v>61.04719252</v>
      </c>
      <c r="X497" s="135"/>
      <c r="Y497" s="81"/>
      <c r="Z497" s="236">
        <v>1.0</v>
      </c>
      <c r="AA497" s="236">
        <v>1.0</v>
      </c>
      <c r="AB497" s="236">
        <v>2.0</v>
      </c>
      <c r="AC497" s="238">
        <v>2.0</v>
      </c>
      <c r="AD497" s="239" t="s">
        <v>628</v>
      </c>
    </row>
    <row r="498" ht="15.75" customHeight="1">
      <c r="A498" s="63" t="s">
        <v>43</v>
      </c>
      <c r="B498" s="210">
        <v>45174.0</v>
      </c>
      <c r="C498" s="10">
        <v>0.375</v>
      </c>
      <c r="D498" s="84">
        <v>0.5</v>
      </c>
      <c r="E498" s="206">
        <v>37.0</v>
      </c>
      <c r="F498" s="86"/>
      <c r="G498" s="207">
        <v>28.4</v>
      </c>
      <c r="H498" s="207">
        <v>26.0</v>
      </c>
      <c r="I498" s="86"/>
      <c r="J498" s="207" t="s">
        <v>61</v>
      </c>
      <c r="K498" s="86"/>
      <c r="L498" s="207">
        <v>0.0</v>
      </c>
      <c r="M498" s="86"/>
      <c r="N498" s="207">
        <v>74.94</v>
      </c>
      <c r="O498" s="86"/>
      <c r="P498" s="87"/>
      <c r="Q498" s="133">
        <f>E500</f>
        <v>35.8</v>
      </c>
      <c r="R498" s="134"/>
      <c r="S498" s="22">
        <f>(Q498+R498)/2</f>
        <v>17.9</v>
      </c>
      <c r="T498" s="134">
        <f t="shared" si="101"/>
        <v>33.61126698</v>
      </c>
      <c r="U498" s="103">
        <f t="shared" si="102"/>
        <v>31.69126698</v>
      </c>
      <c r="V498" s="134">
        <f t="shared" si="103"/>
        <v>38.68484051</v>
      </c>
      <c r="W498" s="134">
        <f t="shared" si="104"/>
        <v>81.92166898</v>
      </c>
      <c r="X498" s="135">
        <f>N496+L498-N498</f>
        <v>4.66</v>
      </c>
      <c r="Y498" s="91"/>
      <c r="Z498" s="208">
        <v>1.0</v>
      </c>
      <c r="AA498" s="208">
        <v>1.0</v>
      </c>
      <c r="AB498" s="208">
        <v>2.0</v>
      </c>
      <c r="AC498" s="209">
        <v>2.0</v>
      </c>
      <c r="AD498" s="232" t="s">
        <v>440</v>
      </c>
    </row>
    <row r="499" ht="15.75" customHeight="1">
      <c r="A499" s="63" t="s">
        <v>43</v>
      </c>
      <c r="B499" s="204">
        <v>45174.0</v>
      </c>
      <c r="C499" s="3">
        <v>0.625</v>
      </c>
      <c r="D499" s="74">
        <v>0.75</v>
      </c>
      <c r="E499" s="234">
        <v>35.8</v>
      </c>
      <c r="F499" s="76"/>
      <c r="G499" s="235">
        <v>34.6</v>
      </c>
      <c r="H499" s="235">
        <v>28.8</v>
      </c>
      <c r="I499" s="76"/>
      <c r="J499" s="235" t="s">
        <v>65</v>
      </c>
      <c r="K499" s="76"/>
      <c r="L499" s="76"/>
      <c r="M499" s="76"/>
      <c r="N499" s="76"/>
      <c r="O499" s="76"/>
      <c r="P499" s="77"/>
      <c r="Q499" s="78"/>
      <c r="R499" s="79"/>
      <c r="S499" s="79"/>
      <c r="T499" s="134">
        <f t="shared" si="101"/>
        <v>39.59220806</v>
      </c>
      <c r="U499" s="103">
        <f t="shared" si="102"/>
        <v>34.95220806</v>
      </c>
      <c r="V499" s="134">
        <f t="shared" si="103"/>
        <v>54.98950443</v>
      </c>
      <c r="W499" s="134">
        <f t="shared" si="104"/>
        <v>63.56159857</v>
      </c>
      <c r="X499" s="80"/>
      <c r="Y499" s="81"/>
      <c r="Z499" s="236">
        <v>1.0</v>
      </c>
      <c r="AA499" s="236">
        <v>1.0</v>
      </c>
      <c r="AB499" s="236">
        <v>1.0</v>
      </c>
      <c r="AC499" s="238">
        <v>2.0</v>
      </c>
      <c r="AD499" s="239" t="s">
        <v>449</v>
      </c>
    </row>
    <row r="500" ht="15.75" customHeight="1">
      <c r="A500" s="196" t="s">
        <v>44</v>
      </c>
      <c r="B500" s="210">
        <v>45175.0</v>
      </c>
      <c r="C500" s="10">
        <v>0.375</v>
      </c>
      <c r="D500" s="84">
        <v>0.5</v>
      </c>
      <c r="E500" s="206">
        <v>35.8</v>
      </c>
      <c r="F500" s="86"/>
      <c r="G500" s="207">
        <v>28.8</v>
      </c>
      <c r="H500" s="207">
        <v>25.6</v>
      </c>
      <c r="I500" s="86"/>
      <c r="J500" s="207" t="s">
        <v>81</v>
      </c>
      <c r="K500" s="86"/>
      <c r="L500" s="207">
        <v>0.0</v>
      </c>
      <c r="M500" s="86"/>
      <c r="N500" s="207">
        <v>61.64</v>
      </c>
      <c r="O500" s="86"/>
      <c r="P500" s="87"/>
      <c r="Q500" s="133">
        <f>E502</f>
        <v>36</v>
      </c>
      <c r="R500" s="134"/>
      <c r="S500" s="22">
        <f>(Q500+R500)/2</f>
        <v>18</v>
      </c>
      <c r="T500" s="134">
        <f t="shared" si="101"/>
        <v>32.82468122</v>
      </c>
      <c r="U500" s="103">
        <f t="shared" si="102"/>
        <v>30.26468122</v>
      </c>
      <c r="V500" s="134">
        <f t="shared" si="103"/>
        <v>39.59220806</v>
      </c>
      <c r="W500" s="134">
        <f t="shared" si="104"/>
        <v>76.44100366</v>
      </c>
      <c r="X500" s="135">
        <f>N498+L500-N500</f>
        <v>13.3</v>
      </c>
      <c r="Y500" s="91"/>
      <c r="Z500" s="92"/>
      <c r="AA500" s="92"/>
      <c r="AB500" s="92"/>
      <c r="AC500" s="93"/>
      <c r="AD500" s="88"/>
    </row>
    <row r="501" ht="15.75" customHeight="1">
      <c r="A501" s="203" t="s">
        <v>44</v>
      </c>
      <c r="B501" s="204">
        <v>45175.0</v>
      </c>
      <c r="C501" s="3">
        <v>0.625</v>
      </c>
      <c r="D501" s="74">
        <v>0.75</v>
      </c>
      <c r="E501" s="234">
        <v>35.8</v>
      </c>
      <c r="F501" s="76"/>
      <c r="G501" s="235">
        <v>35.4</v>
      </c>
      <c r="H501" s="235">
        <v>29.0</v>
      </c>
      <c r="I501" s="76"/>
      <c r="J501" s="235" t="s">
        <v>74</v>
      </c>
      <c r="K501" s="76"/>
      <c r="L501" s="76"/>
      <c r="M501" s="76"/>
      <c r="N501" s="76"/>
      <c r="O501" s="76"/>
      <c r="P501" s="77"/>
      <c r="Q501" s="78"/>
      <c r="R501" s="79"/>
      <c r="S501" s="79"/>
      <c r="T501" s="134">
        <f t="shared" si="101"/>
        <v>40.05279577</v>
      </c>
      <c r="U501" s="103">
        <f t="shared" si="102"/>
        <v>34.93279577</v>
      </c>
      <c r="V501" s="134">
        <f t="shared" si="103"/>
        <v>57.47542183</v>
      </c>
      <c r="W501" s="134">
        <f t="shared" si="104"/>
        <v>60.77866792</v>
      </c>
      <c r="X501" s="80"/>
      <c r="Y501" s="81"/>
      <c r="Z501" s="236">
        <v>1.0</v>
      </c>
      <c r="AA501" s="236">
        <v>1.0</v>
      </c>
      <c r="AB501" s="236">
        <v>1.0</v>
      </c>
      <c r="AC501" s="238">
        <v>2.0</v>
      </c>
      <c r="AD501" s="78"/>
    </row>
    <row r="502" ht="15.75" customHeight="1">
      <c r="A502" s="205" t="s">
        <v>45</v>
      </c>
      <c r="B502" s="210">
        <v>45176.0</v>
      </c>
      <c r="C502" s="10">
        <v>0.375</v>
      </c>
      <c r="D502" s="84">
        <v>0.5</v>
      </c>
      <c r="E502" s="206">
        <v>36.0</v>
      </c>
      <c r="F502" s="86"/>
      <c r="G502" s="207">
        <v>29.0</v>
      </c>
      <c r="H502" s="207">
        <v>25.8</v>
      </c>
      <c r="I502" s="86"/>
      <c r="J502" s="207" t="s">
        <v>81</v>
      </c>
      <c r="K502" s="86"/>
      <c r="L502" s="207">
        <v>0.0</v>
      </c>
      <c r="M502" s="86"/>
      <c r="N502" s="207">
        <v>56.3</v>
      </c>
      <c r="O502" s="86"/>
      <c r="P502" s="87"/>
      <c r="Q502" s="133">
        <f>E504</f>
        <v>36.8</v>
      </c>
      <c r="R502" s="134"/>
      <c r="S502" s="22">
        <f>(Q502+R502)/2</f>
        <v>18.4</v>
      </c>
      <c r="T502" s="134">
        <f t="shared" si="101"/>
        <v>33.21594473</v>
      </c>
      <c r="U502" s="103">
        <f t="shared" si="102"/>
        <v>30.65594473</v>
      </c>
      <c r="V502" s="134">
        <f t="shared" si="103"/>
        <v>40.05279577</v>
      </c>
      <c r="W502" s="134">
        <f t="shared" si="104"/>
        <v>76.53883866</v>
      </c>
      <c r="X502" s="135">
        <f>N500+L502-N502</f>
        <v>5.34</v>
      </c>
      <c r="Y502" s="91"/>
      <c r="Z502" s="208">
        <v>1.0</v>
      </c>
      <c r="AA502" s="208">
        <v>1.0</v>
      </c>
      <c r="AB502" s="208">
        <v>3.0</v>
      </c>
      <c r="AC502" s="209">
        <v>1.0</v>
      </c>
      <c r="AD502" s="232" t="s">
        <v>433</v>
      </c>
    </row>
    <row r="503" ht="15.75" customHeight="1">
      <c r="A503" s="203" t="s">
        <v>45</v>
      </c>
      <c r="B503" s="204">
        <v>45176.0</v>
      </c>
      <c r="C503" s="3">
        <v>0.625</v>
      </c>
      <c r="D503" s="74">
        <v>0.75</v>
      </c>
      <c r="E503" s="75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7"/>
      <c r="Q503" s="78"/>
      <c r="R503" s="79"/>
      <c r="S503" s="79"/>
      <c r="T503" s="134"/>
      <c r="U503" s="103"/>
      <c r="V503" s="134"/>
      <c r="W503" s="134"/>
      <c r="X503" s="80"/>
      <c r="Y503" s="81"/>
      <c r="Z503" s="82"/>
      <c r="AA503" s="82"/>
      <c r="AB503" s="82"/>
      <c r="AC503" s="83"/>
      <c r="AD503" s="78"/>
    </row>
    <row r="504" ht="15.75" customHeight="1">
      <c r="A504" s="205" t="s">
        <v>46</v>
      </c>
      <c r="B504" s="210">
        <v>45177.0</v>
      </c>
      <c r="C504" s="10">
        <v>0.375</v>
      </c>
      <c r="D504" s="84">
        <v>0.5</v>
      </c>
      <c r="E504" s="206">
        <v>36.8</v>
      </c>
      <c r="F504" s="86"/>
      <c r="G504" s="207">
        <v>29.6</v>
      </c>
      <c r="H504" s="207">
        <v>26.4</v>
      </c>
      <c r="I504" s="86"/>
      <c r="J504" s="207" t="s">
        <v>81</v>
      </c>
      <c r="K504" s="86"/>
      <c r="L504" s="207">
        <v>0.0</v>
      </c>
      <c r="M504" s="86"/>
      <c r="N504" s="207">
        <v>47.48</v>
      </c>
      <c r="O504" s="86"/>
      <c r="P504" s="87"/>
      <c r="Q504" s="133">
        <f>E506</f>
        <v>35.4</v>
      </c>
      <c r="R504" s="134"/>
      <c r="S504" s="22">
        <f>(Q504+R504)/2</f>
        <v>17.7</v>
      </c>
      <c r="T504" s="134">
        <f>IF(H504="","",6.1078*(10^(((7.5*H504)/(237.3+H504)))))</f>
        <v>34.41422945</v>
      </c>
      <c r="U504" s="103">
        <f>IF(T504="","",T504-(0.8*(G504-H504)))</f>
        <v>31.85422945</v>
      </c>
      <c r="V504" s="134">
        <f>IF(G504="","",6.1078*(10^(((7.5*G504)/(237.3+G504)))))</f>
        <v>41.46264535</v>
      </c>
      <c r="W504" s="134">
        <f>IF(V504="","",(U504/V504)*100)</f>
        <v>76.82633171</v>
      </c>
      <c r="X504" s="135">
        <f>N502+L504-N504</f>
        <v>8.82</v>
      </c>
      <c r="Y504" s="91"/>
      <c r="Z504" s="208">
        <v>1.0</v>
      </c>
      <c r="AA504" s="208">
        <v>1.0</v>
      </c>
      <c r="AB504" s="208">
        <v>3.0</v>
      </c>
      <c r="AC504" s="209">
        <v>1.0</v>
      </c>
      <c r="AD504" s="232" t="s">
        <v>433</v>
      </c>
    </row>
    <row r="505" ht="15.75" customHeight="1">
      <c r="A505" s="203" t="s">
        <v>46</v>
      </c>
      <c r="B505" s="204">
        <v>45177.0</v>
      </c>
      <c r="C505" s="3">
        <v>0.625</v>
      </c>
      <c r="D505" s="74">
        <v>0.75</v>
      </c>
      <c r="E505" s="75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7"/>
      <c r="Q505" s="78"/>
      <c r="R505" s="145"/>
      <c r="S505" s="145"/>
      <c r="T505" s="134"/>
      <c r="U505" s="103"/>
      <c r="V505" s="134"/>
      <c r="W505" s="134"/>
      <c r="X505" s="145"/>
      <c r="Y505" s="81"/>
      <c r="Z505" s="82"/>
      <c r="AA505" s="82"/>
      <c r="AB505" s="82"/>
      <c r="AC505" s="83"/>
      <c r="AD505" s="78"/>
    </row>
    <row r="506" ht="15.75" customHeight="1">
      <c r="A506" s="196" t="s">
        <v>25</v>
      </c>
      <c r="B506" s="210">
        <v>45178.0</v>
      </c>
      <c r="C506" s="10">
        <v>0.375</v>
      </c>
      <c r="D506" s="84">
        <v>0.5</v>
      </c>
      <c r="E506" s="206">
        <v>35.4</v>
      </c>
      <c r="F506" s="86"/>
      <c r="G506" s="207">
        <v>29.4</v>
      </c>
      <c r="H506" s="207">
        <v>26.2</v>
      </c>
      <c r="I506" s="86"/>
      <c r="J506" s="207" t="s">
        <v>81</v>
      </c>
      <c r="K506" s="86"/>
      <c r="L506" s="207">
        <v>0.0</v>
      </c>
      <c r="M506" s="86"/>
      <c r="N506" s="207">
        <v>45.92</v>
      </c>
      <c r="O506" s="86"/>
      <c r="P506" s="87"/>
      <c r="Q506" s="133">
        <f>E508</f>
        <v>35.8</v>
      </c>
      <c r="R506" s="134"/>
      <c r="S506" s="22">
        <f>(Q506+R506)/2</f>
        <v>17.9</v>
      </c>
      <c r="T506" s="134">
        <f t="shared" ref="T506:T510" si="105">IF(H506="","",6.1078*(10^(((7.5*H506)/(237.3+H506)))))</f>
        <v>34.01068335</v>
      </c>
      <c r="U506" s="103">
        <f t="shared" ref="U506:U510" si="106">IF(T506="","",T506-(0.8*(G506-H506)))</f>
        <v>31.45068335</v>
      </c>
      <c r="V506" s="134">
        <f t="shared" ref="V506:V510" si="107">IF(G506="","",6.1078*(10^(((7.5*G506)/(237.3+G506)))))</f>
        <v>40.98797486</v>
      </c>
      <c r="W506" s="134">
        <f t="shared" ref="W506:W510" si="108">IF(V506="","",(U506/V506)*100)</f>
        <v>76.73148882</v>
      </c>
      <c r="X506" s="135">
        <f>N504+L506-N506</f>
        <v>1.56</v>
      </c>
      <c r="Y506" s="91"/>
      <c r="Z506" s="208">
        <v>1.0</v>
      </c>
      <c r="AA506" s="208">
        <v>1.0</v>
      </c>
      <c r="AB506" s="208">
        <v>3.0</v>
      </c>
      <c r="AC506" s="209">
        <v>2.0</v>
      </c>
      <c r="AD506" s="232" t="s">
        <v>440</v>
      </c>
    </row>
    <row r="507" ht="15.75" customHeight="1">
      <c r="A507" s="203" t="s">
        <v>25</v>
      </c>
      <c r="B507" s="204">
        <v>45178.0</v>
      </c>
      <c r="C507" s="3">
        <v>0.625</v>
      </c>
      <c r="D507" s="74">
        <v>0.75</v>
      </c>
      <c r="E507" s="234">
        <v>35.4</v>
      </c>
      <c r="F507" s="76"/>
      <c r="G507" s="235">
        <v>35.0</v>
      </c>
      <c r="H507" s="235">
        <v>28.4</v>
      </c>
      <c r="I507" s="76"/>
      <c r="J507" s="235" t="s">
        <v>81</v>
      </c>
      <c r="K507" s="76"/>
      <c r="L507" s="76"/>
      <c r="M507" s="76"/>
      <c r="N507" s="76"/>
      <c r="O507" s="76"/>
      <c r="P507" s="77"/>
      <c r="Q507" s="78"/>
      <c r="R507" s="79"/>
      <c r="S507" s="79"/>
      <c r="T507" s="134">
        <f t="shared" si="105"/>
        <v>38.68484051</v>
      </c>
      <c r="U507" s="103">
        <f t="shared" si="106"/>
        <v>33.40484051</v>
      </c>
      <c r="V507" s="134">
        <f t="shared" si="107"/>
        <v>56.22055006</v>
      </c>
      <c r="W507" s="134">
        <f t="shared" si="108"/>
        <v>59.41749142</v>
      </c>
      <c r="X507" s="80"/>
      <c r="Y507" s="81"/>
      <c r="Z507" s="236">
        <v>1.0</v>
      </c>
      <c r="AA507" s="236">
        <v>1.0</v>
      </c>
      <c r="AB507" s="236">
        <v>1.0</v>
      </c>
      <c r="AC507" s="238">
        <v>2.0</v>
      </c>
      <c r="AD507" s="239" t="s">
        <v>442</v>
      </c>
    </row>
    <row r="508" ht="15.75" customHeight="1">
      <c r="A508" s="205" t="s">
        <v>39</v>
      </c>
      <c r="B508" s="210">
        <v>45179.0</v>
      </c>
      <c r="C508" s="10">
        <v>0.375</v>
      </c>
      <c r="D508" s="84">
        <v>0.5</v>
      </c>
      <c r="E508" s="206">
        <v>35.8</v>
      </c>
      <c r="F508" s="86"/>
      <c r="G508" s="207">
        <v>29.6</v>
      </c>
      <c r="H508" s="207">
        <v>26.2</v>
      </c>
      <c r="I508" s="86"/>
      <c r="J508" s="207" t="s">
        <v>81</v>
      </c>
      <c r="K508" s="207"/>
      <c r="L508" s="207">
        <v>0.0</v>
      </c>
      <c r="M508" s="86"/>
      <c r="N508" s="207">
        <v>42.46</v>
      </c>
      <c r="O508" s="207">
        <v>90.0</v>
      </c>
      <c r="P508" s="87"/>
      <c r="Q508" s="133">
        <f>E510</f>
        <v>36</v>
      </c>
      <c r="R508" s="134"/>
      <c r="S508" s="22">
        <f>(Q508+R508)/2</f>
        <v>18</v>
      </c>
      <c r="T508" s="134">
        <f t="shared" si="105"/>
        <v>34.01068335</v>
      </c>
      <c r="U508" s="103">
        <f t="shared" si="106"/>
        <v>31.29068335</v>
      </c>
      <c r="V508" s="134">
        <f t="shared" si="107"/>
        <v>41.46264535</v>
      </c>
      <c r="W508" s="134">
        <f t="shared" si="108"/>
        <v>75.46716589</v>
      </c>
      <c r="X508" s="135">
        <f>N506+L508-N508</f>
        <v>3.46</v>
      </c>
      <c r="Y508" s="91"/>
      <c r="Z508" s="208">
        <v>1.0</v>
      </c>
      <c r="AA508" s="208">
        <v>1.0</v>
      </c>
      <c r="AB508" s="208">
        <v>3.0</v>
      </c>
      <c r="AC508" s="209">
        <v>1.0</v>
      </c>
      <c r="AD508" s="232" t="s">
        <v>440</v>
      </c>
    </row>
    <row r="509" ht="15.75" customHeight="1">
      <c r="A509" s="203" t="s">
        <v>39</v>
      </c>
      <c r="B509" s="204">
        <v>45179.0</v>
      </c>
      <c r="C509" s="3">
        <v>0.625</v>
      </c>
      <c r="D509" s="74">
        <v>0.75</v>
      </c>
      <c r="E509" s="340">
        <v>36.0</v>
      </c>
      <c r="F509" s="341"/>
      <c r="G509" s="342">
        <v>34.8</v>
      </c>
      <c r="H509" s="343">
        <v>29.6</v>
      </c>
      <c r="I509" s="341"/>
      <c r="J509" s="344" t="s">
        <v>54</v>
      </c>
      <c r="K509" s="341"/>
      <c r="L509" s="345"/>
      <c r="M509" s="341"/>
      <c r="N509" s="345"/>
      <c r="O509" s="341"/>
      <c r="P509" s="345"/>
      <c r="Q509" s="341"/>
      <c r="R509" s="345"/>
      <c r="S509" s="341"/>
      <c r="T509" s="134">
        <f t="shared" si="105"/>
        <v>41.46264535</v>
      </c>
      <c r="U509" s="103">
        <f t="shared" si="106"/>
        <v>37.30264535</v>
      </c>
      <c r="V509" s="134">
        <f t="shared" si="107"/>
        <v>55.60207278</v>
      </c>
      <c r="W509" s="134">
        <f t="shared" si="108"/>
        <v>67.08858768</v>
      </c>
      <c r="X509" s="345"/>
      <c r="Y509" s="341"/>
      <c r="Z509" s="344">
        <v>1.0</v>
      </c>
      <c r="AA509" s="346">
        <v>1.0</v>
      </c>
      <c r="AB509" s="344">
        <v>1.0</v>
      </c>
      <c r="AC509" s="346">
        <v>2.0</v>
      </c>
      <c r="AD509" s="347" t="s">
        <v>442</v>
      </c>
    </row>
    <row r="510" ht="15.75" customHeight="1">
      <c r="A510" s="205" t="s">
        <v>42</v>
      </c>
      <c r="B510" s="210">
        <v>45180.0</v>
      </c>
      <c r="C510" s="10">
        <v>0.375</v>
      </c>
      <c r="D510" s="84">
        <v>0.5</v>
      </c>
      <c r="E510" s="206">
        <v>36.0</v>
      </c>
      <c r="F510" s="86"/>
      <c r="G510" s="207">
        <v>30.0</v>
      </c>
      <c r="H510" s="207">
        <v>26.6</v>
      </c>
      <c r="I510" s="86"/>
      <c r="J510" s="207" t="s">
        <v>81</v>
      </c>
      <c r="K510" s="86"/>
      <c r="L510" s="207">
        <v>0.0</v>
      </c>
      <c r="M510" s="86"/>
      <c r="N510" s="207">
        <v>80.4</v>
      </c>
      <c r="O510" s="86"/>
      <c r="P510" s="87"/>
      <c r="Q510" s="133">
        <f>E512</f>
        <v>36</v>
      </c>
      <c r="R510" s="134"/>
      <c r="S510" s="22">
        <f>(Q510+R510)/2</f>
        <v>18</v>
      </c>
      <c r="T510" s="134">
        <f t="shared" si="105"/>
        <v>34.82194116</v>
      </c>
      <c r="U510" s="103">
        <f t="shared" si="106"/>
        <v>32.10194116</v>
      </c>
      <c r="V510" s="134">
        <f t="shared" si="107"/>
        <v>42.42634795</v>
      </c>
      <c r="W510" s="134">
        <f t="shared" si="108"/>
        <v>75.66510604</v>
      </c>
      <c r="X510" s="135">
        <f>O508+L510-N510</f>
        <v>9.6</v>
      </c>
      <c r="Y510" s="91"/>
      <c r="Z510" s="208">
        <v>1.0</v>
      </c>
      <c r="AA510" s="208">
        <v>1.0</v>
      </c>
      <c r="AB510" s="208">
        <v>3.0</v>
      </c>
      <c r="AC510" s="209">
        <v>1.0</v>
      </c>
      <c r="AD510" s="232" t="s">
        <v>289</v>
      </c>
    </row>
    <row r="511" ht="15.75" customHeight="1">
      <c r="A511" s="203" t="s">
        <v>42</v>
      </c>
      <c r="B511" s="204">
        <v>45180.0</v>
      </c>
      <c r="C511" s="3">
        <v>0.625</v>
      </c>
      <c r="D511" s="74">
        <v>0.75</v>
      </c>
      <c r="E511" s="75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7"/>
      <c r="Q511" s="78"/>
      <c r="R511" s="79"/>
      <c r="S511" s="79"/>
      <c r="T511" s="79"/>
      <c r="U511" s="103"/>
      <c r="V511" s="79"/>
      <c r="W511" s="79"/>
      <c r="X511" s="80"/>
      <c r="Y511" s="81"/>
      <c r="Z511" s="82"/>
      <c r="AA511" s="82"/>
      <c r="AB511" s="82"/>
      <c r="AC511" s="83"/>
      <c r="AD511" s="78"/>
    </row>
    <row r="512" ht="15.75" customHeight="1">
      <c r="A512" s="205" t="s">
        <v>43</v>
      </c>
      <c r="B512" s="210">
        <v>45181.0</v>
      </c>
      <c r="C512" s="10">
        <v>0.375</v>
      </c>
      <c r="D512" s="84">
        <v>0.5</v>
      </c>
      <c r="E512" s="206">
        <v>36.0</v>
      </c>
      <c r="F512" s="86"/>
      <c r="G512" s="207">
        <v>29.0</v>
      </c>
      <c r="H512" s="207">
        <v>26.0</v>
      </c>
      <c r="I512" s="86"/>
      <c r="J512" s="207" t="s">
        <v>81</v>
      </c>
      <c r="K512" s="86"/>
      <c r="L512" s="207">
        <v>0.0</v>
      </c>
      <c r="M512" s="86"/>
      <c r="N512" s="207">
        <v>75.4</v>
      </c>
      <c r="O512" s="86"/>
      <c r="P512" s="87"/>
      <c r="Q512" s="133">
        <f>E514</f>
        <v>35.4</v>
      </c>
      <c r="R512" s="134"/>
      <c r="S512" s="22">
        <f>(Q512+R512)/2</f>
        <v>17.7</v>
      </c>
      <c r="T512" s="134">
        <f t="shared" ref="T512:T516" si="109">IF(H512="","",6.1078*(10^(((7.5*H512)/(237.3+H512)))))</f>
        <v>33.61126698</v>
      </c>
      <c r="U512" s="103">
        <f t="shared" ref="U512:U516" si="110">IF(T512="","",T512-(0.8*(G512-H512)))</f>
        <v>31.21126698</v>
      </c>
      <c r="V512" s="134">
        <f t="shared" ref="V512:V516" si="111">IF(G512="","",6.1078*(10^(((7.5*G512)/(237.3+G512)))))</f>
        <v>40.05279577</v>
      </c>
      <c r="W512" s="134">
        <f t="shared" ref="W512:W516" si="112">IF(V512="","",(U512/V512)*100)</f>
        <v>77.92531428</v>
      </c>
      <c r="X512" s="135">
        <f>N510+L512-N512</f>
        <v>5</v>
      </c>
      <c r="Y512" s="91"/>
      <c r="Z512" s="208">
        <v>1.0</v>
      </c>
      <c r="AA512" s="208">
        <v>1.0</v>
      </c>
      <c r="AB512" s="208">
        <v>1.0</v>
      </c>
      <c r="AC512" s="209">
        <v>2.0</v>
      </c>
      <c r="AD512" s="232" t="s">
        <v>440</v>
      </c>
    </row>
    <row r="513" ht="15.75" customHeight="1">
      <c r="A513" s="203" t="s">
        <v>43</v>
      </c>
      <c r="B513" s="204">
        <v>45181.0</v>
      </c>
      <c r="C513" s="3">
        <v>0.625</v>
      </c>
      <c r="D513" s="74">
        <v>0.75</v>
      </c>
      <c r="E513" s="234">
        <v>35.6</v>
      </c>
      <c r="F513" s="76"/>
      <c r="G513" s="235">
        <v>32.8</v>
      </c>
      <c r="H513" s="235">
        <v>29.0</v>
      </c>
      <c r="I513" s="76"/>
      <c r="J513" s="235" t="s">
        <v>78</v>
      </c>
      <c r="K513" s="76"/>
      <c r="L513" s="76"/>
      <c r="M513" s="76"/>
      <c r="N513" s="76"/>
      <c r="O513" s="76"/>
      <c r="P513" s="77"/>
      <c r="Q513" s="78"/>
      <c r="R513" s="79"/>
      <c r="S513" s="79"/>
      <c r="T513" s="134">
        <f t="shared" si="109"/>
        <v>40.05279577</v>
      </c>
      <c r="U513" s="103">
        <f t="shared" si="110"/>
        <v>37.01279577</v>
      </c>
      <c r="V513" s="134">
        <f t="shared" si="111"/>
        <v>49.73459608</v>
      </c>
      <c r="W513" s="134">
        <f t="shared" si="112"/>
        <v>74.42062205</v>
      </c>
      <c r="X513" s="80"/>
      <c r="Y513" s="81"/>
      <c r="Z513" s="236">
        <v>1.0</v>
      </c>
      <c r="AA513" s="236">
        <v>1.0</v>
      </c>
      <c r="AB513" s="236">
        <v>1.0</v>
      </c>
      <c r="AC513" s="238">
        <v>2.0</v>
      </c>
      <c r="AD513" s="239" t="s">
        <v>449</v>
      </c>
    </row>
    <row r="514" ht="15.75" customHeight="1">
      <c r="A514" s="205" t="s">
        <v>44</v>
      </c>
      <c r="B514" s="210">
        <v>45182.0</v>
      </c>
      <c r="C514" s="10">
        <v>0.375</v>
      </c>
      <c r="D514" s="84">
        <v>0.5</v>
      </c>
      <c r="E514" s="206">
        <v>35.4</v>
      </c>
      <c r="F514" s="86"/>
      <c r="G514" s="207">
        <v>29.6</v>
      </c>
      <c r="H514" s="207">
        <v>26.4</v>
      </c>
      <c r="I514" s="86"/>
      <c r="J514" s="207" t="s">
        <v>61</v>
      </c>
      <c r="K514" s="86"/>
      <c r="L514" s="207">
        <v>0.0</v>
      </c>
      <c r="M514" s="86"/>
      <c r="N514" s="207">
        <v>69.76</v>
      </c>
      <c r="O514" s="86"/>
      <c r="P514" s="87"/>
      <c r="Q514" s="133">
        <f>E516</f>
        <v>36.6</v>
      </c>
      <c r="R514" s="134"/>
      <c r="S514" s="22">
        <f>(Q514+R514)/2</f>
        <v>18.3</v>
      </c>
      <c r="T514" s="134">
        <f t="shared" si="109"/>
        <v>34.41422945</v>
      </c>
      <c r="U514" s="103">
        <f t="shared" si="110"/>
        <v>31.85422945</v>
      </c>
      <c r="V514" s="134">
        <f t="shared" si="111"/>
        <v>41.46264535</v>
      </c>
      <c r="W514" s="134">
        <f t="shared" si="112"/>
        <v>76.82633171</v>
      </c>
      <c r="X514" s="135">
        <f>N512+L514-N514</f>
        <v>5.64</v>
      </c>
      <c r="Y514" s="91"/>
      <c r="Z514" s="208">
        <v>1.0</v>
      </c>
      <c r="AA514" s="208">
        <v>1.0</v>
      </c>
      <c r="AB514" s="208">
        <v>2.0</v>
      </c>
      <c r="AC514" s="209">
        <v>1.0</v>
      </c>
      <c r="AD514" s="232" t="s">
        <v>289</v>
      </c>
    </row>
    <row r="515" ht="15.75" customHeight="1">
      <c r="A515" s="203" t="s">
        <v>44</v>
      </c>
      <c r="B515" s="204">
        <v>45182.0</v>
      </c>
      <c r="C515" s="3">
        <v>0.625</v>
      </c>
      <c r="D515" s="74">
        <v>0.75</v>
      </c>
      <c r="E515" s="234">
        <v>36.2</v>
      </c>
      <c r="F515" s="76"/>
      <c r="G515" s="235">
        <v>35.8</v>
      </c>
      <c r="H515" s="235">
        <v>29.0</v>
      </c>
      <c r="I515" s="76"/>
      <c r="J515" s="235" t="s">
        <v>81</v>
      </c>
      <c r="K515" s="76"/>
      <c r="L515" s="76"/>
      <c r="M515" s="76"/>
      <c r="N515" s="76"/>
      <c r="O515" s="76"/>
      <c r="P515" s="77"/>
      <c r="Q515" s="78"/>
      <c r="R515" s="79"/>
      <c r="S515" s="79"/>
      <c r="T515" s="134">
        <f t="shared" si="109"/>
        <v>40.05279577</v>
      </c>
      <c r="U515" s="103">
        <f t="shared" si="110"/>
        <v>34.61279577</v>
      </c>
      <c r="V515" s="134">
        <f t="shared" si="111"/>
        <v>58.7545035</v>
      </c>
      <c r="W515" s="134">
        <f t="shared" si="112"/>
        <v>58.91088123</v>
      </c>
      <c r="X515" s="80"/>
      <c r="Y515" s="81"/>
      <c r="Z515" s="82"/>
      <c r="AA515" s="82"/>
      <c r="AB515" s="82"/>
      <c r="AC515" s="83"/>
      <c r="AD515" s="78"/>
    </row>
    <row r="516" ht="15.75" customHeight="1">
      <c r="A516" s="205" t="s">
        <v>45</v>
      </c>
      <c r="B516" s="210">
        <v>45183.0</v>
      </c>
      <c r="C516" s="10">
        <v>0.375</v>
      </c>
      <c r="D516" s="84">
        <v>0.5</v>
      </c>
      <c r="E516" s="206">
        <v>36.6</v>
      </c>
      <c r="F516" s="86"/>
      <c r="G516" s="207">
        <v>29.2</v>
      </c>
      <c r="H516" s="207">
        <v>26.4</v>
      </c>
      <c r="I516" s="86"/>
      <c r="J516" s="207" t="s">
        <v>81</v>
      </c>
      <c r="K516" s="86"/>
      <c r="L516" s="207">
        <v>0.0</v>
      </c>
      <c r="M516" s="86"/>
      <c r="N516" s="207">
        <v>61.86</v>
      </c>
      <c r="O516" s="86"/>
      <c r="P516" s="87"/>
      <c r="Q516" s="133"/>
      <c r="R516" s="103"/>
      <c r="S516" s="22">
        <f>(Q516+R516)/2</f>
        <v>0</v>
      </c>
      <c r="T516" s="134">
        <f t="shared" si="109"/>
        <v>34.41422945</v>
      </c>
      <c r="U516" s="103">
        <f t="shared" si="110"/>
        <v>32.17422945</v>
      </c>
      <c r="V516" s="134">
        <f t="shared" si="111"/>
        <v>40.51803823</v>
      </c>
      <c r="W516" s="134">
        <f t="shared" si="112"/>
        <v>79.40717482</v>
      </c>
      <c r="X516" s="135">
        <f>N514+L516-N516</f>
        <v>7.9</v>
      </c>
      <c r="Y516" s="91"/>
      <c r="Z516" s="208">
        <v>1.0</v>
      </c>
      <c r="AA516" s="208">
        <v>1.0</v>
      </c>
      <c r="AB516" s="208">
        <v>2.0</v>
      </c>
      <c r="AC516" s="209">
        <v>3.0</v>
      </c>
      <c r="AD516" s="232" t="s">
        <v>436</v>
      </c>
    </row>
    <row r="517" ht="15.75" customHeight="1">
      <c r="A517" s="203" t="s">
        <v>45</v>
      </c>
      <c r="B517" s="204">
        <v>45183.0</v>
      </c>
      <c r="C517" s="3">
        <v>0.625</v>
      </c>
      <c r="D517" s="74">
        <v>0.75</v>
      </c>
      <c r="E517" s="75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7"/>
      <c r="Q517" s="78"/>
      <c r="R517" s="79"/>
      <c r="S517" s="79"/>
      <c r="T517" s="134"/>
      <c r="U517" s="103"/>
      <c r="V517" s="134"/>
      <c r="W517" s="134"/>
      <c r="X517" s="80"/>
      <c r="Y517" s="81"/>
      <c r="Z517" s="82"/>
      <c r="AA517" s="82"/>
      <c r="AB517" s="82"/>
      <c r="AC517" s="83"/>
      <c r="AD517" s="78"/>
    </row>
    <row r="518" ht="15.75" customHeight="1">
      <c r="A518" s="205" t="s">
        <v>46</v>
      </c>
      <c r="B518" s="210">
        <v>45184.0</v>
      </c>
      <c r="C518" s="10">
        <v>0.375</v>
      </c>
      <c r="D518" s="84">
        <v>0.5</v>
      </c>
      <c r="E518" s="206">
        <v>35.8</v>
      </c>
      <c r="F518" s="86"/>
      <c r="G518" s="207">
        <v>29.0</v>
      </c>
      <c r="H518" s="207">
        <v>26.4</v>
      </c>
      <c r="I518" s="86"/>
      <c r="J518" s="207" t="s">
        <v>81</v>
      </c>
      <c r="K518" s="86"/>
      <c r="L518" s="207">
        <v>0.0</v>
      </c>
      <c r="M518" s="86"/>
      <c r="N518" s="207">
        <v>52.54</v>
      </c>
      <c r="O518" s="86"/>
      <c r="P518" s="87"/>
      <c r="Q518" s="133"/>
      <c r="R518" s="103"/>
      <c r="S518" s="22">
        <f>(Q518+R518)/2</f>
        <v>0</v>
      </c>
      <c r="T518" s="134">
        <f>IF(H518="","",6.1078*(10^(((7.5*H518)/(237.3+H518)))))</f>
        <v>34.41422945</v>
      </c>
      <c r="U518" s="103">
        <f>IF(T518="","",T518-(0.8*(G518-H518)))</f>
        <v>32.33422945</v>
      </c>
      <c r="V518" s="134">
        <f>IF(G518="","",6.1078*(10^(((7.5*G518)/(237.3+G518)))))</f>
        <v>40.05279577</v>
      </c>
      <c r="W518" s="134">
        <f>IF(V518="","",(U518/V518)*100)</f>
        <v>80.72901985</v>
      </c>
      <c r="X518" s="135">
        <f>N516+L518-N518</f>
        <v>9.32</v>
      </c>
      <c r="Y518" s="91"/>
      <c r="Z518" s="208">
        <v>1.0</v>
      </c>
      <c r="AA518" s="208">
        <v>1.0</v>
      </c>
      <c r="AB518" s="208">
        <v>2.0</v>
      </c>
      <c r="AC518" s="209">
        <v>3.0</v>
      </c>
      <c r="AD518" s="232" t="s">
        <v>436</v>
      </c>
    </row>
    <row r="519" ht="15.75" customHeight="1">
      <c r="A519" s="203" t="s">
        <v>46</v>
      </c>
      <c r="B519" s="204">
        <v>45184.0</v>
      </c>
      <c r="C519" s="3">
        <v>0.625</v>
      </c>
      <c r="D519" s="74">
        <v>0.75</v>
      </c>
      <c r="E519" s="75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7"/>
      <c r="Q519" s="78"/>
      <c r="R519" s="79"/>
      <c r="S519" s="79"/>
      <c r="T519" s="134"/>
      <c r="U519" s="103"/>
      <c r="V519" s="134"/>
      <c r="W519" s="134"/>
      <c r="X519" s="80"/>
      <c r="Y519" s="81"/>
      <c r="Z519" s="82"/>
      <c r="AA519" s="82"/>
      <c r="AB519" s="82"/>
      <c r="AC519" s="83"/>
      <c r="AD519" s="78"/>
    </row>
    <row r="520" ht="15.75" customHeight="1">
      <c r="A520" s="205" t="s">
        <v>25</v>
      </c>
      <c r="B520" s="210">
        <v>45185.0</v>
      </c>
      <c r="C520" s="10">
        <v>0.375</v>
      </c>
      <c r="D520" s="84">
        <v>0.5</v>
      </c>
      <c r="E520" s="206">
        <v>36.4</v>
      </c>
      <c r="F520" s="86"/>
      <c r="G520" s="207">
        <v>30.4</v>
      </c>
      <c r="H520" s="207">
        <v>27.2</v>
      </c>
      <c r="I520" s="86"/>
      <c r="J520" s="207" t="s">
        <v>61</v>
      </c>
      <c r="K520" s="86"/>
      <c r="L520" s="207">
        <v>0.0</v>
      </c>
      <c r="M520" s="86"/>
      <c r="N520" s="207">
        <v>47.46</v>
      </c>
      <c r="O520" s="86"/>
      <c r="P520" s="87"/>
      <c r="Q520" s="133"/>
      <c r="R520" s="103"/>
      <c r="S520" s="22">
        <f>(Q520+R520)/2</f>
        <v>0</v>
      </c>
      <c r="T520" s="134">
        <f t="shared" ref="T520:T530" si="113">IF(H520="","",6.1078*(10^(((7.5*H520)/(237.3+H520)))))</f>
        <v>36.07043238</v>
      </c>
      <c r="U520" s="103">
        <f t="shared" ref="U520:U530" si="114">IF(T520="","",T520-(0.8*(G520-H520)))</f>
        <v>33.51043238</v>
      </c>
      <c r="V520" s="134">
        <f t="shared" ref="V520:V530" si="115">IF(G520="","",6.1078*(10^(((7.5*G520)/(237.3+G520)))))</f>
        <v>43.4094688</v>
      </c>
      <c r="W520" s="134">
        <f t="shared" ref="W520:W530" si="116">IF(V520="","",(U520/V520)*100)</f>
        <v>77.19613556</v>
      </c>
      <c r="X520" s="135">
        <f>N518+L520-N520</f>
        <v>5.08</v>
      </c>
      <c r="Y520" s="91"/>
      <c r="Z520" s="208">
        <v>1.0</v>
      </c>
      <c r="AA520" s="208">
        <v>1.0</v>
      </c>
      <c r="AB520" s="208">
        <v>1.0</v>
      </c>
      <c r="AC520" s="209">
        <v>2.0</v>
      </c>
      <c r="AD520" s="232" t="s">
        <v>440</v>
      </c>
    </row>
    <row r="521" ht="15.75" customHeight="1">
      <c r="A521" s="203" t="s">
        <v>25</v>
      </c>
      <c r="B521" s="204">
        <v>45185.0</v>
      </c>
      <c r="C521" s="3">
        <v>0.625</v>
      </c>
      <c r="D521" s="74">
        <v>0.75</v>
      </c>
      <c r="E521" s="234">
        <v>36.2</v>
      </c>
      <c r="F521" s="76"/>
      <c r="G521" s="235">
        <v>35.0</v>
      </c>
      <c r="H521" s="235">
        <v>30.4</v>
      </c>
      <c r="I521" s="76"/>
      <c r="J521" s="235" t="s">
        <v>638</v>
      </c>
      <c r="K521" s="76"/>
      <c r="L521" s="76"/>
      <c r="M521" s="76"/>
      <c r="N521" s="76"/>
      <c r="O521" s="76"/>
      <c r="P521" s="77"/>
      <c r="Q521" s="78"/>
      <c r="R521" s="79"/>
      <c r="S521" s="79"/>
      <c r="T521" s="134">
        <f t="shared" si="113"/>
        <v>43.4094688</v>
      </c>
      <c r="U521" s="103">
        <f t="shared" si="114"/>
        <v>39.7294688</v>
      </c>
      <c r="V521" s="134">
        <f t="shared" si="115"/>
        <v>56.22055006</v>
      </c>
      <c r="W521" s="134">
        <f t="shared" si="116"/>
        <v>70.66716487</v>
      </c>
      <c r="X521" s="80"/>
      <c r="Y521" s="81"/>
      <c r="Z521" s="236">
        <v>1.0</v>
      </c>
      <c r="AA521" s="236">
        <v>1.0</v>
      </c>
      <c r="AB521" s="236">
        <v>1.0</v>
      </c>
      <c r="AC521" s="238">
        <v>2.0</v>
      </c>
      <c r="AD521" s="78"/>
    </row>
    <row r="522" ht="15.75" customHeight="1">
      <c r="A522" s="205" t="s">
        <v>39</v>
      </c>
      <c r="B522" s="210">
        <v>45186.0</v>
      </c>
      <c r="C522" s="10">
        <v>0.375</v>
      </c>
      <c r="D522" s="84">
        <v>0.5</v>
      </c>
      <c r="E522" s="206">
        <v>36.2</v>
      </c>
      <c r="F522" s="86"/>
      <c r="G522" s="207">
        <v>29.4</v>
      </c>
      <c r="H522" s="207">
        <v>26.8</v>
      </c>
      <c r="I522" s="86"/>
      <c r="J522" s="207" t="s">
        <v>81</v>
      </c>
      <c r="K522" s="86"/>
      <c r="L522" s="207">
        <v>0.0</v>
      </c>
      <c r="M522" s="86"/>
      <c r="N522" s="207">
        <v>41.08</v>
      </c>
      <c r="O522" s="86"/>
      <c r="P522" s="87"/>
      <c r="Q522" s="133"/>
      <c r="R522" s="103"/>
      <c r="S522" s="22">
        <f>(Q522+R522)/2</f>
        <v>0</v>
      </c>
      <c r="T522" s="134">
        <f t="shared" si="113"/>
        <v>35.23385461</v>
      </c>
      <c r="U522" s="103">
        <f t="shared" si="114"/>
        <v>33.15385461</v>
      </c>
      <c r="V522" s="134">
        <f t="shared" si="115"/>
        <v>40.98797486</v>
      </c>
      <c r="W522" s="134">
        <f t="shared" si="116"/>
        <v>80.88678379</v>
      </c>
      <c r="X522" s="135">
        <f>N520+L522-N522</f>
        <v>6.38</v>
      </c>
      <c r="Y522" s="91"/>
      <c r="Z522" s="208">
        <v>1.0</v>
      </c>
      <c r="AA522" s="208">
        <v>1.0</v>
      </c>
      <c r="AB522" s="208">
        <v>2.0</v>
      </c>
      <c r="AC522" s="209">
        <v>2.0</v>
      </c>
      <c r="AD522" s="232" t="s">
        <v>489</v>
      </c>
    </row>
    <row r="523" ht="15.75" customHeight="1">
      <c r="A523" s="203" t="s">
        <v>39</v>
      </c>
      <c r="B523" s="204">
        <v>45186.0</v>
      </c>
      <c r="C523" s="3">
        <v>0.625</v>
      </c>
      <c r="D523" s="74">
        <v>0.75</v>
      </c>
      <c r="E523" s="234">
        <v>36.8</v>
      </c>
      <c r="F523" s="76"/>
      <c r="G523" s="235">
        <v>35.2</v>
      </c>
      <c r="H523" s="235">
        <v>30.6</v>
      </c>
      <c r="I523" s="76"/>
      <c r="J523" s="235" t="s">
        <v>79</v>
      </c>
      <c r="K523" s="76"/>
      <c r="L523" s="76"/>
      <c r="M523" s="76"/>
      <c r="N523" s="76"/>
      <c r="O523" s="76"/>
      <c r="P523" s="77"/>
      <c r="Q523" s="78"/>
      <c r="R523" s="79"/>
      <c r="S523" s="79"/>
      <c r="T523" s="134">
        <f t="shared" si="113"/>
        <v>43.90841311</v>
      </c>
      <c r="U523" s="103">
        <f t="shared" si="114"/>
        <v>40.22841311</v>
      </c>
      <c r="V523" s="134">
        <f t="shared" si="115"/>
        <v>56.8449838</v>
      </c>
      <c r="W523" s="134">
        <f t="shared" si="116"/>
        <v>70.76862445</v>
      </c>
      <c r="X523" s="80"/>
      <c r="Y523" s="81"/>
      <c r="Z523" s="236">
        <v>1.0</v>
      </c>
      <c r="AA523" s="236">
        <v>1.0</v>
      </c>
      <c r="AB523" s="236">
        <v>1.0</v>
      </c>
      <c r="AC523" s="238">
        <v>2.0</v>
      </c>
      <c r="AD523" s="239" t="s">
        <v>442</v>
      </c>
    </row>
    <row r="524" ht="15.75" customHeight="1">
      <c r="A524" s="205" t="s">
        <v>42</v>
      </c>
      <c r="B524" s="210">
        <v>45187.0</v>
      </c>
      <c r="C524" s="10">
        <v>0.375</v>
      </c>
      <c r="D524" s="84">
        <v>0.5</v>
      </c>
      <c r="E524" s="206">
        <v>36.6</v>
      </c>
      <c r="F524" s="86"/>
      <c r="G524" s="207">
        <v>29.2</v>
      </c>
      <c r="H524" s="207">
        <v>26.4</v>
      </c>
      <c r="I524" s="86"/>
      <c r="J524" s="207" t="s">
        <v>81</v>
      </c>
      <c r="K524" s="86"/>
      <c r="L524" s="207">
        <v>0.0</v>
      </c>
      <c r="M524" s="86"/>
      <c r="N524" s="207">
        <v>33.78</v>
      </c>
      <c r="O524" s="207">
        <v>80.0</v>
      </c>
      <c r="P524" s="87"/>
      <c r="Q524" s="133"/>
      <c r="R524" s="103"/>
      <c r="S524" s="22">
        <f>(Q524+R524)/2</f>
        <v>0</v>
      </c>
      <c r="T524" s="134">
        <f t="shared" si="113"/>
        <v>34.41422945</v>
      </c>
      <c r="U524" s="103">
        <f t="shared" si="114"/>
        <v>32.17422945</v>
      </c>
      <c r="V524" s="134">
        <f t="shared" si="115"/>
        <v>40.51803823</v>
      </c>
      <c r="W524" s="134">
        <f t="shared" si="116"/>
        <v>79.40717482</v>
      </c>
      <c r="X524" s="135">
        <f>N522+L524-N524</f>
        <v>7.3</v>
      </c>
      <c r="Y524" s="91"/>
      <c r="Z524" s="208">
        <v>1.0</v>
      </c>
      <c r="AA524" s="208">
        <v>1.0</v>
      </c>
      <c r="AB524" s="208">
        <v>3.0</v>
      </c>
      <c r="AC524" s="209">
        <v>1.0</v>
      </c>
      <c r="AD524" s="232" t="s">
        <v>289</v>
      </c>
    </row>
    <row r="525" ht="15.75" customHeight="1">
      <c r="A525" s="203" t="s">
        <v>42</v>
      </c>
      <c r="B525" s="204">
        <v>45187.0</v>
      </c>
      <c r="C525" s="3">
        <v>0.625</v>
      </c>
      <c r="D525" s="74">
        <v>0.75</v>
      </c>
      <c r="E525" s="234">
        <v>37.0</v>
      </c>
      <c r="F525" s="76"/>
      <c r="G525" s="235">
        <v>36.4</v>
      </c>
      <c r="H525" s="235">
        <v>29.8</v>
      </c>
      <c r="I525" s="76"/>
      <c r="J525" s="235" t="s">
        <v>81</v>
      </c>
      <c r="K525" s="76"/>
      <c r="L525" s="76"/>
      <c r="M525" s="76"/>
      <c r="N525" s="76"/>
      <c r="O525" s="76"/>
      <c r="P525" s="77"/>
      <c r="Q525" s="78"/>
      <c r="R525" s="79"/>
      <c r="S525" s="79"/>
      <c r="T525" s="134">
        <f t="shared" si="113"/>
        <v>41.94208964</v>
      </c>
      <c r="U525" s="103">
        <f t="shared" si="114"/>
        <v>36.66208964</v>
      </c>
      <c r="V525" s="134">
        <f t="shared" si="115"/>
        <v>60.71937084</v>
      </c>
      <c r="W525" s="134">
        <f t="shared" si="116"/>
        <v>60.37956114</v>
      </c>
      <c r="X525" s="80"/>
      <c r="Y525" s="81"/>
      <c r="Z525" s="236">
        <v>1.0</v>
      </c>
      <c r="AA525" s="236">
        <v>1.0</v>
      </c>
      <c r="AB525" s="236">
        <v>2.0</v>
      </c>
      <c r="AC525" s="238">
        <v>2.0</v>
      </c>
      <c r="AD525" s="78"/>
    </row>
    <row r="526" ht="15.75" customHeight="1">
      <c r="A526" s="205" t="s">
        <v>43</v>
      </c>
      <c r="B526" s="210">
        <v>45188.0</v>
      </c>
      <c r="C526" s="10">
        <v>0.375</v>
      </c>
      <c r="D526" s="84">
        <v>0.5</v>
      </c>
      <c r="E526" s="206">
        <v>37.0</v>
      </c>
      <c r="F526" s="86"/>
      <c r="G526" s="207">
        <v>29.6</v>
      </c>
      <c r="H526" s="207">
        <v>25.8</v>
      </c>
      <c r="I526" s="86"/>
      <c r="J526" s="207" t="s">
        <v>81</v>
      </c>
      <c r="K526" s="86"/>
      <c r="L526" s="207">
        <v>0.0</v>
      </c>
      <c r="M526" s="86"/>
      <c r="N526" s="207">
        <v>73.46</v>
      </c>
      <c r="O526" s="86"/>
      <c r="P526" s="87"/>
      <c r="Q526" s="133"/>
      <c r="R526" s="103"/>
      <c r="S526" s="22">
        <f>(Q526+R526)/2</f>
        <v>0</v>
      </c>
      <c r="T526" s="134">
        <f t="shared" si="113"/>
        <v>33.21594473</v>
      </c>
      <c r="U526" s="103">
        <f t="shared" si="114"/>
        <v>30.17594473</v>
      </c>
      <c r="V526" s="134">
        <f t="shared" si="115"/>
        <v>41.46264535</v>
      </c>
      <c r="W526" s="134">
        <f t="shared" si="116"/>
        <v>72.77862876</v>
      </c>
      <c r="X526" s="135">
        <f>O524+L526-N526</f>
        <v>6.54</v>
      </c>
      <c r="Y526" s="91"/>
      <c r="Z526" s="208">
        <v>1.0</v>
      </c>
      <c r="AA526" s="208">
        <v>1.0</v>
      </c>
      <c r="AB526" s="208">
        <v>1.0</v>
      </c>
      <c r="AC526" s="209">
        <v>2.0</v>
      </c>
      <c r="AD526" s="232" t="s">
        <v>440</v>
      </c>
    </row>
    <row r="527" ht="15.75" customHeight="1">
      <c r="A527" s="203" t="s">
        <v>43</v>
      </c>
      <c r="B527" s="204">
        <v>45188.0</v>
      </c>
      <c r="C527" s="3">
        <v>0.625</v>
      </c>
      <c r="D527" s="74">
        <v>0.75</v>
      </c>
      <c r="E527" s="234">
        <v>35.4</v>
      </c>
      <c r="F527" s="76"/>
      <c r="G527" s="235">
        <v>34.2</v>
      </c>
      <c r="H527" s="235">
        <v>28.4</v>
      </c>
      <c r="I527" s="76"/>
      <c r="J527" s="235" t="s">
        <v>78</v>
      </c>
      <c r="K527" s="76"/>
      <c r="L527" s="76"/>
      <c r="M527" s="76"/>
      <c r="N527" s="76"/>
      <c r="O527" s="76"/>
      <c r="P527" s="77"/>
      <c r="Q527" s="78"/>
      <c r="R527" s="79"/>
      <c r="S527" s="79"/>
      <c r="T527" s="134">
        <f t="shared" si="113"/>
        <v>38.68484051</v>
      </c>
      <c r="U527" s="103">
        <f t="shared" si="114"/>
        <v>34.04484051</v>
      </c>
      <c r="V527" s="134">
        <f t="shared" si="115"/>
        <v>53.78190594</v>
      </c>
      <c r="W527" s="134">
        <f t="shared" si="116"/>
        <v>63.30166235</v>
      </c>
      <c r="X527" s="80"/>
      <c r="Y527" s="81"/>
      <c r="Z527" s="236">
        <v>1.0</v>
      </c>
      <c r="AA527" s="236">
        <v>1.0</v>
      </c>
      <c r="AB527" s="236">
        <v>1.0</v>
      </c>
      <c r="AC527" s="238">
        <v>2.0</v>
      </c>
      <c r="AD527" s="239" t="s">
        <v>449</v>
      </c>
    </row>
    <row r="528" ht="15.75" customHeight="1">
      <c r="A528" s="205" t="s">
        <v>44</v>
      </c>
      <c r="B528" s="210">
        <v>45189.0</v>
      </c>
      <c r="C528" s="10">
        <v>0.375</v>
      </c>
      <c r="D528" s="84">
        <v>0.5</v>
      </c>
      <c r="E528" s="206">
        <v>35.2</v>
      </c>
      <c r="F528" s="86"/>
      <c r="G528" s="207">
        <v>29.2</v>
      </c>
      <c r="H528" s="207">
        <v>25.6</v>
      </c>
      <c r="I528" s="86"/>
      <c r="J528" s="207" t="s">
        <v>81</v>
      </c>
      <c r="K528" s="86"/>
      <c r="L528" s="207">
        <v>0.75</v>
      </c>
      <c r="N528" s="207">
        <v>67.06</v>
      </c>
      <c r="O528" s="86"/>
      <c r="P528" s="87"/>
      <c r="Q528" s="133"/>
      <c r="R528" s="103"/>
      <c r="S528" s="22">
        <f>(Q528+R528)/2</f>
        <v>0</v>
      </c>
      <c r="T528" s="134">
        <f t="shared" si="113"/>
        <v>32.82468122</v>
      </c>
      <c r="U528" s="103">
        <f t="shared" si="114"/>
        <v>29.94468122</v>
      </c>
      <c r="V528" s="134">
        <f t="shared" si="115"/>
        <v>40.51803823</v>
      </c>
      <c r="W528" s="134">
        <f t="shared" si="116"/>
        <v>73.90456824</v>
      </c>
      <c r="X528" s="135">
        <f>N526+L528-N528</f>
        <v>7.15</v>
      </c>
      <c r="Y528" s="91"/>
      <c r="Z528" s="208">
        <v>1.0</v>
      </c>
      <c r="AA528" s="208">
        <v>1.0</v>
      </c>
      <c r="AB528" s="208">
        <v>2.0</v>
      </c>
      <c r="AC528" s="209">
        <v>1.0</v>
      </c>
      <c r="AD528" s="232" t="s">
        <v>289</v>
      </c>
    </row>
    <row r="529" ht="15.75" customHeight="1">
      <c r="A529" s="203" t="s">
        <v>44</v>
      </c>
      <c r="B529" s="204">
        <v>45189.0</v>
      </c>
      <c r="C529" s="3">
        <v>0.625</v>
      </c>
      <c r="D529" s="74">
        <v>0.75</v>
      </c>
      <c r="E529" s="234">
        <v>36.6</v>
      </c>
      <c r="F529" s="76"/>
      <c r="G529" s="235">
        <v>35.2</v>
      </c>
      <c r="H529" s="235">
        <v>28.0</v>
      </c>
      <c r="I529" s="76"/>
      <c r="J529" s="235" t="s">
        <v>74</v>
      </c>
      <c r="K529" s="76"/>
      <c r="L529" s="76"/>
      <c r="M529" s="76"/>
      <c r="N529" s="76"/>
      <c r="O529" s="76"/>
      <c r="P529" s="77"/>
      <c r="Q529" s="78"/>
      <c r="R529" s="79"/>
      <c r="S529" s="79"/>
      <c r="T529" s="134">
        <f t="shared" si="113"/>
        <v>37.79562539</v>
      </c>
      <c r="U529" s="103">
        <f t="shared" si="114"/>
        <v>32.03562539</v>
      </c>
      <c r="V529" s="134">
        <f t="shared" si="115"/>
        <v>56.8449838</v>
      </c>
      <c r="W529" s="134">
        <f t="shared" si="116"/>
        <v>56.35611667</v>
      </c>
      <c r="X529" s="80"/>
      <c r="Y529" s="81"/>
      <c r="Z529" s="236">
        <v>1.0</v>
      </c>
      <c r="AA529" s="236">
        <v>1.0</v>
      </c>
      <c r="AB529" s="236">
        <v>1.0</v>
      </c>
      <c r="AC529" s="238">
        <v>2.0</v>
      </c>
      <c r="AD529" s="78"/>
    </row>
    <row r="530" ht="15.75" customHeight="1">
      <c r="A530" s="205" t="s">
        <v>45</v>
      </c>
      <c r="B530" s="210">
        <v>45190.0</v>
      </c>
      <c r="C530" s="10">
        <v>0.375</v>
      </c>
      <c r="D530" s="84">
        <v>0.5</v>
      </c>
      <c r="E530" s="206">
        <v>36.6</v>
      </c>
      <c r="F530" s="86"/>
      <c r="G530" s="207">
        <v>29.4</v>
      </c>
      <c r="H530" s="207">
        <v>25.6</v>
      </c>
      <c r="I530" s="86"/>
      <c r="J530" s="207" t="s">
        <v>61</v>
      </c>
      <c r="K530" s="86"/>
      <c r="L530" s="207">
        <v>0.0</v>
      </c>
      <c r="M530" s="86"/>
      <c r="N530" s="207">
        <v>59.04</v>
      </c>
      <c r="O530" s="86"/>
      <c r="P530" s="87"/>
      <c r="Q530" s="133"/>
      <c r="R530" s="103"/>
      <c r="S530" s="22">
        <f>(Q530+R530)/2</f>
        <v>0</v>
      </c>
      <c r="T530" s="134">
        <f t="shared" si="113"/>
        <v>32.82468122</v>
      </c>
      <c r="U530" s="103">
        <f t="shared" si="114"/>
        <v>29.78468122</v>
      </c>
      <c r="V530" s="134">
        <f t="shared" si="115"/>
        <v>40.98797486</v>
      </c>
      <c r="W530" s="134">
        <f t="shared" si="116"/>
        <v>72.66687685</v>
      </c>
      <c r="X530" s="135">
        <f>N528+L530-N530</f>
        <v>8.02</v>
      </c>
      <c r="Y530" s="91"/>
      <c r="Z530" s="208">
        <v>1.0</v>
      </c>
      <c r="AA530" s="208">
        <v>1.0</v>
      </c>
      <c r="AB530" s="208">
        <v>2.0</v>
      </c>
      <c r="AC530" s="209">
        <v>2.0</v>
      </c>
      <c r="AD530" s="232" t="s">
        <v>289</v>
      </c>
    </row>
    <row r="531" ht="15.75" customHeight="1">
      <c r="A531" s="203" t="s">
        <v>45</v>
      </c>
      <c r="B531" s="204">
        <v>45190.0</v>
      </c>
      <c r="C531" s="3">
        <v>0.625</v>
      </c>
      <c r="D531" s="74">
        <v>0.75</v>
      </c>
      <c r="P531" s="77"/>
      <c r="Q531" s="78"/>
      <c r="R531" s="79"/>
      <c r="S531" s="79"/>
      <c r="T531" s="145"/>
      <c r="U531" s="103"/>
      <c r="V531" s="145"/>
      <c r="W531" s="145"/>
      <c r="X531" s="80"/>
      <c r="Y531" s="81"/>
      <c r="Z531" s="82"/>
      <c r="AA531" s="82"/>
      <c r="AB531" s="82"/>
      <c r="AC531" s="83"/>
      <c r="AD531" s="78"/>
    </row>
    <row r="532" ht="15.75" customHeight="1">
      <c r="A532" s="205" t="s">
        <v>46</v>
      </c>
      <c r="B532" s="210">
        <v>45191.0</v>
      </c>
      <c r="C532" s="10">
        <v>0.375</v>
      </c>
      <c r="D532" s="84">
        <v>0.5</v>
      </c>
      <c r="E532" s="206">
        <v>35.6</v>
      </c>
      <c r="F532" s="86"/>
      <c r="G532" s="207">
        <v>29.8</v>
      </c>
      <c r="H532" s="207">
        <v>25.4</v>
      </c>
      <c r="I532" s="86"/>
      <c r="J532" s="207" t="s">
        <v>61</v>
      </c>
      <c r="K532" s="86"/>
      <c r="L532" s="207">
        <v>0.0</v>
      </c>
      <c r="M532" s="86"/>
      <c r="N532" s="207">
        <v>55.22</v>
      </c>
      <c r="O532" s="349"/>
      <c r="P532" s="87"/>
      <c r="Q532" s="102"/>
      <c r="R532" s="103"/>
      <c r="S532" s="103"/>
      <c r="T532" s="134">
        <f>IF(H532="","",6.1078*(10^(((7.5*H532)/(237.3+H532)))))</f>
        <v>32.43744129</v>
      </c>
      <c r="U532" s="103">
        <f>IF(T532="","",T532-(0.8*(G532-H532)))</f>
        <v>28.91744129</v>
      </c>
      <c r="V532" s="134">
        <f>IF(G532="","",6.1078*(10^(((7.5*G532)/(237.3+G532)))))</f>
        <v>41.94208964</v>
      </c>
      <c r="W532" s="134">
        <f>IF(V532="","",(U532/V532)*100)</f>
        <v>68.94611484</v>
      </c>
      <c r="X532" s="135">
        <f>N530+L532-N532</f>
        <v>3.82</v>
      </c>
      <c r="Y532" s="91"/>
      <c r="Z532" s="208">
        <v>1.0</v>
      </c>
      <c r="AA532" s="208">
        <v>1.0</v>
      </c>
      <c r="AB532" s="208">
        <v>2.0</v>
      </c>
      <c r="AC532" s="209">
        <v>2.0</v>
      </c>
      <c r="AD532" s="88"/>
    </row>
    <row r="533" ht="15.75" customHeight="1">
      <c r="A533" s="203" t="s">
        <v>46</v>
      </c>
      <c r="B533" s="204">
        <v>45191.0</v>
      </c>
      <c r="C533" s="3">
        <v>0.625</v>
      </c>
      <c r="D533" s="74">
        <v>0.75</v>
      </c>
      <c r="E533" s="75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7"/>
      <c r="Q533" s="78"/>
      <c r="R533" s="79"/>
      <c r="S533" s="79"/>
      <c r="T533" s="134"/>
      <c r="U533" s="103"/>
      <c r="V533" s="134"/>
      <c r="W533" s="134"/>
      <c r="X533" s="80"/>
      <c r="Y533" s="81"/>
      <c r="Z533" s="82"/>
      <c r="AA533" s="82"/>
      <c r="AB533" s="82"/>
      <c r="AC533" s="83"/>
      <c r="AD533" s="78"/>
    </row>
    <row r="534" ht="15.75" customHeight="1">
      <c r="A534" s="205" t="s">
        <v>25</v>
      </c>
      <c r="B534" s="210">
        <v>45192.0</v>
      </c>
      <c r="C534" s="10">
        <v>0.375</v>
      </c>
      <c r="D534" s="84">
        <v>0.5</v>
      </c>
      <c r="E534" s="206">
        <v>36.6</v>
      </c>
      <c r="F534" s="86"/>
      <c r="G534" s="207">
        <v>30.4</v>
      </c>
      <c r="H534" s="207">
        <v>27.6</v>
      </c>
      <c r="I534" s="86"/>
      <c r="J534" s="207" t="s">
        <v>81</v>
      </c>
      <c r="K534" s="86"/>
      <c r="L534" s="207">
        <v>0.0</v>
      </c>
      <c r="M534" s="86"/>
      <c r="N534" s="207">
        <v>46.38</v>
      </c>
      <c r="O534" s="86"/>
      <c r="P534" s="87"/>
      <c r="Q534" s="133">
        <f>E536</f>
        <v>35.8</v>
      </c>
      <c r="R534" s="134"/>
      <c r="S534" s="22">
        <f>(Q534+R534)/2</f>
        <v>17.9</v>
      </c>
      <c r="T534" s="134">
        <f t="shared" ref="T534:T539" si="117">IF(H534="","",6.1078*(10^(((7.5*H534)/(237.3+H534)))))</f>
        <v>36.92425667</v>
      </c>
      <c r="U534" s="103">
        <f t="shared" ref="U534:U539" si="118">IF(T534="","",T534-(0.8*(G534-H534)))</f>
        <v>34.68425667</v>
      </c>
      <c r="V534" s="134">
        <f t="shared" ref="V534:V539" si="119">IF(G534="","",6.1078*(10^(((7.5*G534)/(237.3+G534)))))</f>
        <v>43.4094688</v>
      </c>
      <c r="W534" s="134">
        <f t="shared" ref="W534:W539" si="120">IF(V534="","",(U534/V534)*100)</f>
        <v>79.90020986</v>
      </c>
      <c r="X534" s="135">
        <f>N532+L534-N534</f>
        <v>8.84</v>
      </c>
      <c r="Y534" s="91"/>
      <c r="Z534" s="208">
        <v>1.0</v>
      </c>
      <c r="AA534" s="208">
        <v>1.0</v>
      </c>
      <c r="AB534" s="208">
        <v>2.0</v>
      </c>
      <c r="AC534" s="209">
        <v>2.0</v>
      </c>
      <c r="AD534" s="232" t="s">
        <v>440</v>
      </c>
    </row>
    <row r="535" ht="15.75" customHeight="1">
      <c r="A535" s="203" t="s">
        <v>25</v>
      </c>
      <c r="B535" s="204">
        <v>45192.0</v>
      </c>
      <c r="C535" s="3">
        <v>0.625</v>
      </c>
      <c r="D535" s="74">
        <v>0.75</v>
      </c>
      <c r="E535" s="234">
        <v>35.8</v>
      </c>
      <c r="F535" s="76"/>
      <c r="G535" s="235">
        <v>33.8</v>
      </c>
      <c r="H535" s="235">
        <v>27.8</v>
      </c>
      <c r="I535" s="76"/>
      <c r="J535" s="235" t="s">
        <v>74</v>
      </c>
      <c r="K535" s="76"/>
      <c r="L535" s="76"/>
      <c r="M535" s="76"/>
      <c r="N535" s="76"/>
      <c r="O535" s="76"/>
      <c r="P535" s="77"/>
      <c r="Q535" s="78"/>
      <c r="R535" s="79"/>
      <c r="S535" s="79"/>
      <c r="T535" s="134">
        <f t="shared" si="117"/>
        <v>37.3577292</v>
      </c>
      <c r="U535" s="103">
        <f t="shared" si="118"/>
        <v>32.5577292</v>
      </c>
      <c r="V535" s="134">
        <f t="shared" si="119"/>
        <v>52.59738033</v>
      </c>
      <c r="W535" s="134">
        <f t="shared" si="120"/>
        <v>61.89990642</v>
      </c>
      <c r="X535" s="80"/>
      <c r="Y535" s="81"/>
      <c r="Z535" s="82"/>
      <c r="AA535" s="82"/>
      <c r="AB535" s="82"/>
      <c r="AC535" s="83"/>
      <c r="AD535" s="239" t="s">
        <v>463</v>
      </c>
    </row>
    <row r="536" ht="15.75" customHeight="1">
      <c r="A536" s="205" t="s">
        <v>39</v>
      </c>
      <c r="B536" s="210">
        <v>45193.0</v>
      </c>
      <c r="C536" s="10">
        <v>0.375</v>
      </c>
      <c r="D536" s="84">
        <v>0.5</v>
      </c>
      <c r="E536" s="206">
        <v>35.8</v>
      </c>
      <c r="F536" s="86"/>
      <c r="G536" s="207">
        <v>29.2</v>
      </c>
      <c r="H536" s="207">
        <v>25.4</v>
      </c>
      <c r="I536" s="86"/>
      <c r="J536" s="207" t="s">
        <v>61</v>
      </c>
      <c r="K536" s="86"/>
      <c r="L536" s="207">
        <v>0.0</v>
      </c>
      <c r="M536" s="86"/>
      <c r="N536" s="207">
        <v>41.1</v>
      </c>
      <c r="O536" s="86"/>
      <c r="P536" s="87"/>
      <c r="Q536" s="133">
        <f>E538</f>
        <v>35</v>
      </c>
      <c r="R536" s="134"/>
      <c r="S536" s="22">
        <f>(Q536+R536)/2</f>
        <v>17.5</v>
      </c>
      <c r="T536" s="134">
        <f t="shared" si="117"/>
        <v>32.43744129</v>
      </c>
      <c r="U536" s="103">
        <f t="shared" si="118"/>
        <v>29.39744129</v>
      </c>
      <c r="V536" s="134">
        <f t="shared" si="119"/>
        <v>40.51803823</v>
      </c>
      <c r="W536" s="134">
        <f t="shared" si="120"/>
        <v>72.55396009</v>
      </c>
      <c r="X536" s="135">
        <f>N534+L536-N536</f>
        <v>5.28</v>
      </c>
      <c r="Y536" s="91"/>
      <c r="Z536" s="208">
        <v>1.0</v>
      </c>
      <c r="AA536" s="208">
        <v>1.0</v>
      </c>
      <c r="AB536" s="208">
        <v>1.0</v>
      </c>
      <c r="AC536" s="209">
        <v>2.0</v>
      </c>
      <c r="AD536" s="232" t="s">
        <v>433</v>
      </c>
    </row>
    <row r="537" ht="15.75" customHeight="1">
      <c r="A537" s="203" t="s">
        <v>39</v>
      </c>
      <c r="B537" s="204">
        <v>45193.0</v>
      </c>
      <c r="C537" s="3">
        <v>0.625</v>
      </c>
      <c r="D537" s="74">
        <v>0.75</v>
      </c>
      <c r="E537" s="234">
        <v>35.0</v>
      </c>
      <c r="F537" s="76"/>
      <c r="G537" s="235">
        <v>33.2</v>
      </c>
      <c r="H537" s="235">
        <v>27.2</v>
      </c>
      <c r="I537" s="76"/>
      <c r="J537" s="235" t="s">
        <v>74</v>
      </c>
      <c r="K537" s="76"/>
      <c r="L537" s="76"/>
      <c r="M537" s="76"/>
      <c r="N537" s="76"/>
      <c r="O537" s="76"/>
      <c r="P537" s="77"/>
      <c r="Q537" s="78"/>
      <c r="R537" s="79"/>
      <c r="S537" s="79"/>
      <c r="T537" s="134">
        <f t="shared" si="117"/>
        <v>36.07043238</v>
      </c>
      <c r="U537" s="103">
        <f t="shared" si="118"/>
        <v>31.27043238</v>
      </c>
      <c r="V537" s="134">
        <f t="shared" si="119"/>
        <v>50.86304633</v>
      </c>
      <c r="W537" s="134">
        <f t="shared" si="120"/>
        <v>61.47966871</v>
      </c>
      <c r="X537" s="80"/>
      <c r="Y537" s="81"/>
      <c r="Z537" s="82"/>
      <c r="AA537" s="82"/>
      <c r="AB537" s="82"/>
      <c r="AC537" s="83"/>
      <c r="AD537" s="239" t="s">
        <v>442</v>
      </c>
    </row>
    <row r="538" ht="15.75" customHeight="1">
      <c r="A538" s="205" t="s">
        <v>42</v>
      </c>
      <c r="B538" s="210">
        <v>45194.0</v>
      </c>
      <c r="C538" s="10">
        <v>0.375</v>
      </c>
      <c r="D538" s="84">
        <v>0.5</v>
      </c>
      <c r="E538" s="206">
        <v>35.0</v>
      </c>
      <c r="F538" s="86"/>
      <c r="G538" s="207">
        <v>28.8</v>
      </c>
      <c r="H538" s="207">
        <v>25.4</v>
      </c>
      <c r="I538" s="86"/>
      <c r="J538" s="207" t="s">
        <v>61</v>
      </c>
      <c r="K538" s="86"/>
      <c r="L538" s="207">
        <v>0.0</v>
      </c>
      <c r="M538" s="86"/>
      <c r="N538" s="207">
        <v>35.36</v>
      </c>
      <c r="O538" s="86"/>
      <c r="P538" s="87"/>
      <c r="Q538" s="102"/>
      <c r="R538" s="103"/>
      <c r="S538" s="22">
        <f>(Q538+R538)/2</f>
        <v>0</v>
      </c>
      <c r="T538" s="134">
        <f t="shared" si="117"/>
        <v>32.43744129</v>
      </c>
      <c r="U538" s="103">
        <f t="shared" si="118"/>
        <v>29.71744129</v>
      </c>
      <c r="V538" s="134">
        <f t="shared" si="119"/>
        <v>39.59220806</v>
      </c>
      <c r="W538" s="134">
        <f t="shared" si="120"/>
        <v>75.05881269</v>
      </c>
      <c r="X538" s="135">
        <f>N536+L538-N538</f>
        <v>5.74</v>
      </c>
      <c r="Y538" s="91"/>
      <c r="Z538" s="208">
        <v>1.0</v>
      </c>
      <c r="AA538" s="208">
        <v>1.0</v>
      </c>
      <c r="AB538" s="208">
        <v>2.0</v>
      </c>
      <c r="AC538" s="209">
        <v>3.0</v>
      </c>
      <c r="AD538" s="232" t="s">
        <v>289</v>
      </c>
    </row>
    <row r="539" ht="15.75" customHeight="1">
      <c r="A539" s="203" t="s">
        <v>42</v>
      </c>
      <c r="B539" s="204">
        <v>45194.0</v>
      </c>
      <c r="C539" s="3">
        <v>0.625</v>
      </c>
      <c r="D539" s="74">
        <v>0.75</v>
      </c>
      <c r="E539" s="234">
        <v>34.6</v>
      </c>
      <c r="F539" s="76"/>
      <c r="G539" s="235">
        <v>34.2</v>
      </c>
      <c r="H539" s="235">
        <v>27.8</v>
      </c>
      <c r="I539" s="76"/>
      <c r="J539" s="235" t="s">
        <v>65</v>
      </c>
      <c r="K539" s="76"/>
      <c r="L539" s="76"/>
      <c r="M539" s="76"/>
      <c r="N539" s="76"/>
      <c r="O539" s="76"/>
      <c r="P539" s="77"/>
      <c r="Q539" s="78"/>
      <c r="R539" s="79"/>
      <c r="S539" s="79"/>
      <c r="T539" s="134">
        <f t="shared" si="117"/>
        <v>37.3577292</v>
      </c>
      <c r="U539" s="103">
        <f t="shared" si="118"/>
        <v>32.2377292</v>
      </c>
      <c r="V539" s="134">
        <f t="shared" si="119"/>
        <v>53.78190594</v>
      </c>
      <c r="W539" s="134">
        <f t="shared" si="120"/>
        <v>59.94158934</v>
      </c>
      <c r="X539" s="80"/>
      <c r="Y539" s="81"/>
      <c r="Z539" s="236">
        <v>1.0</v>
      </c>
      <c r="AA539" s="236">
        <v>1.0</v>
      </c>
      <c r="AB539" s="236">
        <v>1.0</v>
      </c>
      <c r="AC539" s="238">
        <v>2.0</v>
      </c>
      <c r="AD539" s="239" t="s">
        <v>442</v>
      </c>
    </row>
    <row r="540" ht="15.75" customHeight="1">
      <c r="A540" s="205" t="s">
        <v>43</v>
      </c>
      <c r="B540" s="210">
        <v>45195.0</v>
      </c>
      <c r="C540" s="10">
        <v>0.375</v>
      </c>
      <c r="D540" s="84">
        <v>0.5</v>
      </c>
      <c r="E540" s="85"/>
      <c r="F540" s="86"/>
      <c r="G540" s="86"/>
      <c r="H540" s="86"/>
      <c r="I540" s="86"/>
      <c r="J540" s="86"/>
      <c r="K540" s="86"/>
      <c r="L540" s="207">
        <v>0.0</v>
      </c>
      <c r="M540" s="86"/>
      <c r="N540" s="207">
        <v>35.36</v>
      </c>
      <c r="O540" s="86"/>
      <c r="P540" s="87"/>
      <c r="Q540" s="102"/>
      <c r="R540" s="103"/>
      <c r="S540" s="103"/>
      <c r="T540" s="134"/>
      <c r="U540" s="103"/>
      <c r="V540" s="134"/>
      <c r="W540" s="134"/>
      <c r="X540" s="135"/>
      <c r="Y540" s="91"/>
      <c r="Z540" s="92"/>
      <c r="AA540" s="92"/>
      <c r="AB540" s="92"/>
      <c r="AC540" s="93"/>
      <c r="AD540" s="88"/>
    </row>
    <row r="541" ht="15.75" customHeight="1">
      <c r="A541" s="203" t="s">
        <v>43</v>
      </c>
      <c r="B541" s="204">
        <v>45195.0</v>
      </c>
      <c r="C541" s="3">
        <v>0.625</v>
      </c>
      <c r="D541" s="74">
        <v>0.75</v>
      </c>
      <c r="E541" s="234">
        <v>35.4</v>
      </c>
      <c r="F541" s="76"/>
      <c r="G541" s="235">
        <v>34.2</v>
      </c>
      <c r="H541" s="235">
        <v>27.6</v>
      </c>
      <c r="I541" s="76"/>
      <c r="J541" s="235" t="s">
        <v>74</v>
      </c>
      <c r="K541" s="76"/>
      <c r="L541" s="76"/>
      <c r="M541" s="76"/>
      <c r="N541" s="76"/>
      <c r="O541" s="76"/>
      <c r="P541" s="77"/>
      <c r="Q541" s="78"/>
      <c r="R541" s="79"/>
      <c r="S541" s="79"/>
      <c r="T541" s="134">
        <f t="shared" ref="T541:T544" si="121">IF(H541="","",6.1078*(10^(((7.5*H541)/(237.3+H541)))))</f>
        <v>36.92425667</v>
      </c>
      <c r="U541" s="103">
        <f t="shared" ref="U541:U544" si="122">IF(T541="","",T541-(0.8*(G541-H541)))</f>
        <v>31.64425667</v>
      </c>
      <c r="V541" s="134">
        <f t="shared" ref="V541:V544" si="123">IF(G541="","",6.1078*(10^(((7.5*G541)/(237.3+G541)))))</f>
        <v>53.78190594</v>
      </c>
      <c r="W541" s="134">
        <f t="shared" ref="W541:W544" si="124">IF(V541="","",(U541/V541)*100)</f>
        <v>58.83810943</v>
      </c>
      <c r="X541" s="80"/>
      <c r="Y541" s="81"/>
      <c r="Z541" s="236">
        <v>1.0</v>
      </c>
      <c r="AA541" s="236">
        <v>1.0</v>
      </c>
      <c r="AB541" s="236">
        <v>2.0</v>
      </c>
      <c r="AC541" s="238">
        <v>2.0</v>
      </c>
      <c r="AD541" s="239" t="s">
        <v>449</v>
      </c>
    </row>
    <row r="542" ht="15.75" customHeight="1">
      <c r="A542" s="205" t="s">
        <v>44</v>
      </c>
      <c r="B542" s="210">
        <v>45196.0</v>
      </c>
      <c r="C542" s="10">
        <v>0.375</v>
      </c>
      <c r="D542" s="84">
        <v>0.5</v>
      </c>
      <c r="E542" s="206">
        <v>35.2</v>
      </c>
      <c r="F542" s="86"/>
      <c r="G542" s="207">
        <v>30.4</v>
      </c>
      <c r="H542" s="207">
        <v>26.2</v>
      </c>
      <c r="I542" s="86"/>
      <c r="J542" s="207" t="s">
        <v>81</v>
      </c>
      <c r="K542" s="86"/>
      <c r="L542" s="207">
        <v>0.0</v>
      </c>
      <c r="M542" s="86"/>
      <c r="N542" s="207">
        <v>27.84</v>
      </c>
      <c r="O542" s="207">
        <v>80.0</v>
      </c>
      <c r="P542" s="87"/>
      <c r="Q542" s="133">
        <f>E544</f>
        <v>35.4</v>
      </c>
      <c r="R542" s="134"/>
      <c r="S542" s="22">
        <f>(Q542+R542)/2</f>
        <v>17.7</v>
      </c>
      <c r="T542" s="134">
        <f t="shared" si="121"/>
        <v>34.01068335</v>
      </c>
      <c r="U542" s="103">
        <f t="shared" si="122"/>
        <v>30.65068335</v>
      </c>
      <c r="V542" s="134">
        <f t="shared" si="123"/>
        <v>43.4094688</v>
      </c>
      <c r="W542" s="134">
        <f t="shared" si="124"/>
        <v>70.60828937</v>
      </c>
      <c r="X542" s="135">
        <f>N540+L542-N542</f>
        <v>7.52</v>
      </c>
      <c r="Y542" s="91"/>
      <c r="Z542" s="208">
        <v>1.0</v>
      </c>
      <c r="AA542" s="208">
        <v>1.0</v>
      </c>
      <c r="AB542" s="208">
        <v>2.0</v>
      </c>
      <c r="AC542" s="209">
        <v>2.0</v>
      </c>
      <c r="AD542" s="232" t="s">
        <v>289</v>
      </c>
    </row>
    <row r="543" ht="15.75" customHeight="1">
      <c r="A543" s="203" t="s">
        <v>44</v>
      </c>
      <c r="B543" s="204">
        <v>45196.0</v>
      </c>
      <c r="C543" s="3">
        <v>0.625</v>
      </c>
      <c r="D543" s="74">
        <v>0.75</v>
      </c>
      <c r="E543" s="234">
        <v>35.2</v>
      </c>
      <c r="F543" s="76"/>
      <c r="G543" s="235">
        <v>33.8</v>
      </c>
      <c r="H543" s="235">
        <v>27.2</v>
      </c>
      <c r="I543" s="76"/>
      <c r="J543" s="235" t="s">
        <v>81</v>
      </c>
      <c r="K543" s="76"/>
      <c r="L543" s="76"/>
      <c r="M543" s="76"/>
      <c r="N543" s="76"/>
      <c r="O543" s="76"/>
      <c r="P543" s="77"/>
      <c r="Q543" s="78"/>
      <c r="R543" s="79"/>
      <c r="S543" s="79"/>
      <c r="T543" s="134">
        <f t="shared" si="121"/>
        <v>36.07043238</v>
      </c>
      <c r="U543" s="103">
        <f t="shared" si="122"/>
        <v>30.79043238</v>
      </c>
      <c r="V543" s="134">
        <f t="shared" si="123"/>
        <v>52.59738033</v>
      </c>
      <c r="W543" s="134">
        <f t="shared" si="124"/>
        <v>58.53985919</v>
      </c>
      <c r="X543" s="80"/>
      <c r="Y543" s="81"/>
      <c r="Z543" s="236">
        <v>1.0</v>
      </c>
      <c r="AA543" s="236">
        <v>1.0</v>
      </c>
      <c r="AB543" s="236">
        <v>1.0</v>
      </c>
      <c r="AC543" s="238">
        <v>2.0</v>
      </c>
      <c r="AD543" s="78"/>
    </row>
    <row r="544" ht="15.75" customHeight="1">
      <c r="A544" s="205" t="s">
        <v>45</v>
      </c>
      <c r="B544" s="210">
        <v>45197.0</v>
      </c>
      <c r="C544" s="10">
        <v>0.375</v>
      </c>
      <c r="D544" s="84">
        <v>0.5</v>
      </c>
      <c r="E544" s="206">
        <v>35.4</v>
      </c>
      <c r="F544" s="86"/>
      <c r="G544" s="207">
        <v>29.8</v>
      </c>
      <c r="H544" s="207">
        <v>26.2</v>
      </c>
      <c r="I544" s="86"/>
      <c r="J544" s="207" t="s">
        <v>61</v>
      </c>
      <c r="K544" s="86"/>
      <c r="L544" s="207">
        <v>1.5</v>
      </c>
      <c r="M544" s="86"/>
      <c r="N544" s="207">
        <v>76.88</v>
      </c>
      <c r="O544" s="86"/>
      <c r="P544" s="87"/>
      <c r="Q544" s="133">
        <f>E546</f>
        <v>35.4</v>
      </c>
      <c r="R544" s="134"/>
      <c r="S544" s="22">
        <f>(Q544+R544)/2</f>
        <v>17.7</v>
      </c>
      <c r="T544" s="134">
        <f t="shared" si="121"/>
        <v>34.01068335</v>
      </c>
      <c r="U544" s="103">
        <f t="shared" si="122"/>
        <v>31.13068335</v>
      </c>
      <c r="V544" s="134">
        <f t="shared" si="123"/>
        <v>41.94208964</v>
      </c>
      <c r="W544" s="134">
        <f t="shared" si="124"/>
        <v>74.22301467</v>
      </c>
      <c r="X544" s="135">
        <f>O542+L544-N544</f>
        <v>4.62</v>
      </c>
      <c r="Y544" s="91"/>
      <c r="Z544" s="92"/>
      <c r="AA544" s="92"/>
      <c r="AB544" s="92"/>
      <c r="AC544" s="93"/>
      <c r="AD544" s="88"/>
    </row>
    <row r="545" ht="15.75" customHeight="1">
      <c r="A545" s="203" t="s">
        <v>45</v>
      </c>
      <c r="B545" s="204">
        <v>45197.0</v>
      </c>
      <c r="C545" s="3">
        <v>0.625</v>
      </c>
      <c r="D545" s="74">
        <v>0.75</v>
      </c>
      <c r="E545" s="75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7"/>
      <c r="Q545" s="78"/>
      <c r="R545" s="79"/>
      <c r="S545" s="79"/>
      <c r="T545" s="134"/>
      <c r="U545" s="103"/>
      <c r="V545" s="134"/>
      <c r="W545" s="134"/>
      <c r="X545" s="80"/>
      <c r="Y545" s="81"/>
      <c r="Z545" s="92"/>
      <c r="AA545" s="92"/>
      <c r="AB545" s="92"/>
      <c r="AC545" s="93"/>
      <c r="AD545" s="78"/>
    </row>
    <row r="546" ht="15.75" customHeight="1">
      <c r="A546" s="205" t="s">
        <v>46</v>
      </c>
      <c r="B546" s="210">
        <v>45198.0</v>
      </c>
      <c r="C546" s="10">
        <v>0.375</v>
      </c>
      <c r="D546" s="84">
        <v>0.5</v>
      </c>
      <c r="E546" s="206">
        <v>35.4</v>
      </c>
      <c r="F546" s="86"/>
      <c r="G546" s="207">
        <v>28.8</v>
      </c>
      <c r="H546" s="207">
        <v>25.4</v>
      </c>
      <c r="I546" s="86"/>
      <c r="J546" s="207" t="s">
        <v>81</v>
      </c>
      <c r="K546" s="86"/>
      <c r="L546" s="207">
        <v>0.0</v>
      </c>
      <c r="M546" s="86"/>
      <c r="N546" s="207">
        <v>71.16</v>
      </c>
      <c r="O546" s="86"/>
      <c r="P546" s="87"/>
      <c r="Q546" s="102"/>
      <c r="R546" s="103"/>
      <c r="S546" s="103"/>
      <c r="T546" s="134">
        <f>IF(H546="","",6.1078*(10^(((7.5*H546)/(237.3+H546)))))</f>
        <v>32.43744129</v>
      </c>
      <c r="U546" s="103">
        <f>IF(T546="","",T546-(0.8*(G546-H546)))</f>
        <v>29.71744129</v>
      </c>
      <c r="V546" s="134">
        <f>IF(G546="","",6.1078*(10^(((7.5*G546)/(237.3+G546)))))</f>
        <v>39.59220806</v>
      </c>
      <c r="W546" s="134">
        <f>IF(V546="","",(U546/V546)*100)</f>
        <v>75.05881269</v>
      </c>
      <c r="X546" s="135">
        <f>N544+L546-N546</f>
        <v>5.72</v>
      </c>
      <c r="Y546" s="91"/>
      <c r="Z546" s="208">
        <v>1.0</v>
      </c>
      <c r="AA546" s="208">
        <v>1.0</v>
      </c>
      <c r="AB546" s="208">
        <v>1.0</v>
      </c>
      <c r="AC546" s="209">
        <v>2.0</v>
      </c>
      <c r="AD546" s="232" t="s">
        <v>316</v>
      </c>
    </row>
    <row r="547" ht="15.75" customHeight="1">
      <c r="A547" s="203" t="s">
        <v>46</v>
      </c>
      <c r="B547" s="204">
        <v>45198.0</v>
      </c>
      <c r="C547" s="3">
        <v>0.625</v>
      </c>
      <c r="D547" s="74">
        <v>0.75</v>
      </c>
      <c r="E547" s="75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7"/>
      <c r="Q547" s="78"/>
      <c r="R547" s="79"/>
      <c r="S547" s="79"/>
      <c r="T547" s="134"/>
      <c r="U547" s="103"/>
      <c r="V547" s="134"/>
      <c r="W547" s="134"/>
      <c r="X547" s="80"/>
      <c r="Y547" s="81"/>
      <c r="Z547" s="82"/>
      <c r="AA547" s="82"/>
      <c r="AB547" s="82"/>
      <c r="AC547" s="83"/>
      <c r="AD547" s="78"/>
    </row>
    <row r="548" ht="15.75" customHeight="1">
      <c r="A548" s="205" t="s">
        <v>25</v>
      </c>
      <c r="B548" s="210">
        <v>45199.0</v>
      </c>
      <c r="C548" s="10">
        <v>0.375</v>
      </c>
      <c r="D548" s="84">
        <v>0.5</v>
      </c>
      <c r="E548" s="206">
        <v>35.6</v>
      </c>
      <c r="F548" s="86"/>
      <c r="G548" s="207">
        <v>28.6</v>
      </c>
      <c r="H548" s="207">
        <v>25.8</v>
      </c>
      <c r="I548" s="86"/>
      <c r="J548" s="207" t="s">
        <v>61</v>
      </c>
      <c r="K548" s="86"/>
      <c r="L548" s="207">
        <v>0.0</v>
      </c>
      <c r="M548" s="86"/>
      <c r="N548" s="207">
        <v>68.12</v>
      </c>
      <c r="O548" s="86"/>
      <c r="P548" s="87"/>
      <c r="Q548" s="102"/>
      <c r="R548" s="103"/>
      <c r="S548" s="103"/>
      <c r="T548" s="134">
        <f>IF(H548="","",6.1078*(10^(((7.5*H548)/(237.3+H548)))))</f>
        <v>33.21594473</v>
      </c>
      <c r="U548" s="103">
        <f>IF(T548="","",T548-(0.8*(G548-H548)))</f>
        <v>30.97594473</v>
      </c>
      <c r="V548" s="134">
        <f>IF(G548="","",6.1078*(10^(((7.5*G548)/(237.3+G548)))))</f>
        <v>39.13623594</v>
      </c>
      <c r="W548" s="134">
        <f>IF(V548="","",(U548/V548)*100)</f>
        <v>79.14901367</v>
      </c>
      <c r="X548" s="135">
        <f>N546+L548-N548</f>
        <v>3.04</v>
      </c>
      <c r="Y548" s="91"/>
      <c r="Z548" s="208">
        <v>1.0</v>
      </c>
      <c r="AA548" s="208">
        <v>1.0</v>
      </c>
      <c r="AB548" s="208">
        <v>1.0</v>
      </c>
      <c r="AC548" s="209">
        <v>2.0</v>
      </c>
      <c r="AD548" s="232" t="s">
        <v>440</v>
      </c>
    </row>
    <row r="549" ht="15.75" customHeight="1">
      <c r="A549" s="203" t="s">
        <v>25</v>
      </c>
      <c r="B549" s="204">
        <v>45199.0</v>
      </c>
      <c r="C549" s="3">
        <v>0.625</v>
      </c>
      <c r="D549" s="74">
        <v>0.75</v>
      </c>
      <c r="E549" s="75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7"/>
      <c r="Q549" s="78"/>
      <c r="R549" s="79"/>
      <c r="S549" s="79"/>
      <c r="T549" s="145"/>
      <c r="U549" s="103"/>
      <c r="V549" s="145"/>
      <c r="W549" s="145"/>
      <c r="X549" s="80"/>
      <c r="Y549" s="81"/>
      <c r="Z549" s="82"/>
      <c r="AA549" s="82"/>
      <c r="AB549" s="82"/>
      <c r="AC549" s="83"/>
      <c r="AD549" s="78"/>
    </row>
    <row r="550" ht="15.75" customHeight="1">
      <c r="A550" s="205" t="s">
        <v>39</v>
      </c>
      <c r="B550" s="210">
        <v>45200.0</v>
      </c>
      <c r="C550" s="10">
        <v>0.375</v>
      </c>
      <c r="D550" s="84">
        <v>0.5</v>
      </c>
      <c r="E550" s="206">
        <v>34.0</v>
      </c>
      <c r="F550" s="86"/>
      <c r="G550" s="207">
        <v>29.2</v>
      </c>
      <c r="H550" s="207">
        <v>25.6</v>
      </c>
      <c r="I550" s="86"/>
      <c r="J550" s="207" t="s">
        <v>81</v>
      </c>
      <c r="K550" s="86"/>
      <c r="L550" s="207">
        <v>2.75</v>
      </c>
      <c r="M550" s="86"/>
      <c r="N550" s="207">
        <v>65.14</v>
      </c>
      <c r="O550" s="207">
        <v>97.82</v>
      </c>
      <c r="P550" s="87"/>
      <c r="Q550" s="102"/>
      <c r="R550" s="103"/>
      <c r="S550" s="103"/>
      <c r="T550" s="134">
        <f t="shared" ref="T550:T556" si="125">IF(H550="","",6.1078*(10^(((7.5*H550)/(237.3+H550)))))</f>
        <v>32.82468122</v>
      </c>
      <c r="U550" s="103">
        <f t="shared" ref="U550:U556" si="126">IF(T550="","",T550-(0.8*(G550-H550)))</f>
        <v>29.94468122</v>
      </c>
      <c r="V550" s="134">
        <f t="shared" ref="V550:V556" si="127">IF(G550="","",6.1078*(10^(((7.5*G550)/(237.3+G550)))))</f>
        <v>40.51803823</v>
      </c>
      <c r="W550" s="134">
        <f t="shared" ref="W550:W556" si="128">IF(V550="","",(U550/V550)*100)</f>
        <v>73.90456824</v>
      </c>
      <c r="X550" s="135">
        <f>N548+L550-N550</f>
        <v>5.73</v>
      </c>
      <c r="Y550" s="91"/>
      <c r="Z550" s="208">
        <v>1.0</v>
      </c>
      <c r="AA550" s="208">
        <v>1.0</v>
      </c>
      <c r="AB550" s="208">
        <v>1.0</v>
      </c>
      <c r="AC550" s="209">
        <v>2.0</v>
      </c>
      <c r="AD550" s="232" t="s">
        <v>440</v>
      </c>
    </row>
    <row r="551" ht="15.75" customHeight="1">
      <c r="A551" s="203" t="s">
        <v>39</v>
      </c>
      <c r="B551" s="204">
        <v>45200.0</v>
      </c>
      <c r="C551" s="3">
        <v>0.625</v>
      </c>
      <c r="D551" s="74">
        <v>0.75</v>
      </c>
      <c r="E551" s="234">
        <v>35.0</v>
      </c>
      <c r="F551" s="76"/>
      <c r="G551" s="235">
        <v>34.4</v>
      </c>
      <c r="H551" s="235">
        <v>28.0</v>
      </c>
      <c r="I551" s="76"/>
      <c r="J551" s="235" t="s">
        <v>81</v>
      </c>
      <c r="K551" s="76"/>
      <c r="L551" s="76"/>
      <c r="M551" s="76"/>
      <c r="N551" s="76"/>
      <c r="O551" s="76"/>
      <c r="P551" s="77"/>
      <c r="Q551" s="78"/>
      <c r="R551" s="79"/>
      <c r="S551" s="79"/>
      <c r="T551" s="134">
        <f t="shared" si="125"/>
        <v>37.79562539</v>
      </c>
      <c r="U551" s="103">
        <f t="shared" si="126"/>
        <v>32.67562539</v>
      </c>
      <c r="V551" s="134">
        <f t="shared" si="127"/>
        <v>54.3827978</v>
      </c>
      <c r="W551" s="134">
        <f t="shared" si="128"/>
        <v>60.08448759</v>
      </c>
      <c r="X551" s="80"/>
      <c r="Y551" s="81"/>
      <c r="Z551" s="236">
        <v>1.0</v>
      </c>
      <c r="AA551" s="236">
        <v>1.0</v>
      </c>
      <c r="AB551" s="236">
        <v>1.0</v>
      </c>
      <c r="AC551" s="238">
        <v>2.0</v>
      </c>
      <c r="AD551" s="239" t="s">
        <v>442</v>
      </c>
    </row>
    <row r="552" ht="15.75" customHeight="1">
      <c r="A552" s="205" t="s">
        <v>42</v>
      </c>
      <c r="B552" s="210">
        <v>45201.0</v>
      </c>
      <c r="C552" s="10">
        <v>0.375</v>
      </c>
      <c r="D552" s="84">
        <v>0.5</v>
      </c>
      <c r="E552" s="206">
        <v>35.0</v>
      </c>
      <c r="F552" s="86"/>
      <c r="G552" s="207">
        <v>29.6</v>
      </c>
      <c r="H552" s="207">
        <v>26.2</v>
      </c>
      <c r="I552" s="86"/>
      <c r="J552" s="207" t="s">
        <v>81</v>
      </c>
      <c r="K552" s="86"/>
      <c r="L552" s="207">
        <v>0.0</v>
      </c>
      <c r="M552" s="86"/>
      <c r="N552" s="207">
        <v>92.0</v>
      </c>
      <c r="O552" s="86"/>
      <c r="P552" s="87"/>
      <c r="Q552" s="133">
        <f>E554</f>
        <v>35.2</v>
      </c>
      <c r="R552" s="134"/>
      <c r="S552" s="22">
        <f>(Q552+R552)/2</f>
        <v>17.6</v>
      </c>
      <c r="T552" s="134">
        <f t="shared" si="125"/>
        <v>34.01068335</v>
      </c>
      <c r="U552" s="103">
        <f t="shared" si="126"/>
        <v>31.29068335</v>
      </c>
      <c r="V552" s="134">
        <f t="shared" si="127"/>
        <v>41.46264535</v>
      </c>
      <c r="W552" s="134">
        <f t="shared" si="128"/>
        <v>75.46716589</v>
      </c>
      <c r="X552" s="135">
        <f>O550+L552-N552</f>
        <v>5.82</v>
      </c>
      <c r="Y552" s="91"/>
      <c r="Z552" s="208">
        <v>1.0</v>
      </c>
      <c r="AA552" s="208">
        <v>1.0</v>
      </c>
      <c r="AB552" s="208">
        <v>2.0</v>
      </c>
      <c r="AC552" s="209">
        <v>2.0</v>
      </c>
      <c r="AD552" s="232" t="s">
        <v>289</v>
      </c>
    </row>
    <row r="553" ht="15.75" customHeight="1">
      <c r="A553" s="203" t="s">
        <v>42</v>
      </c>
      <c r="B553" s="204">
        <v>45201.0</v>
      </c>
      <c r="C553" s="3">
        <v>0.625</v>
      </c>
      <c r="D553" s="74">
        <v>0.75</v>
      </c>
      <c r="E553" s="234">
        <v>35.2</v>
      </c>
      <c r="F553" s="76"/>
      <c r="G553" s="235">
        <v>34.6</v>
      </c>
      <c r="H553" s="235">
        <v>27.0</v>
      </c>
      <c r="I553" s="76"/>
      <c r="J553" s="235" t="s">
        <v>81</v>
      </c>
      <c r="K553" s="76"/>
      <c r="L553" s="76"/>
      <c r="M553" s="76"/>
      <c r="N553" s="76"/>
      <c r="O553" s="76"/>
      <c r="P553" s="77"/>
      <c r="Q553" s="78"/>
      <c r="R553" s="79"/>
      <c r="S553" s="79"/>
      <c r="T553" s="134">
        <f t="shared" si="125"/>
        <v>35.65000614</v>
      </c>
      <c r="U553" s="103">
        <f t="shared" si="126"/>
        <v>29.57000614</v>
      </c>
      <c r="V553" s="134">
        <f t="shared" si="127"/>
        <v>54.98950443</v>
      </c>
      <c r="W553" s="134">
        <f t="shared" si="128"/>
        <v>53.77390913</v>
      </c>
      <c r="X553" s="80"/>
      <c r="Y553" s="81"/>
      <c r="Z553" s="236">
        <v>1.0</v>
      </c>
      <c r="AA553" s="236">
        <v>1.0</v>
      </c>
      <c r="AB553" s="236">
        <v>2.0</v>
      </c>
      <c r="AC553" s="238">
        <v>2.0</v>
      </c>
      <c r="AD553" s="239" t="s">
        <v>442</v>
      </c>
    </row>
    <row r="554" ht="15.75" customHeight="1">
      <c r="A554" s="205" t="s">
        <v>43</v>
      </c>
      <c r="B554" s="210">
        <v>45202.0</v>
      </c>
      <c r="C554" s="10">
        <v>0.375</v>
      </c>
      <c r="D554" s="84">
        <v>0.5</v>
      </c>
      <c r="E554" s="206">
        <v>35.2</v>
      </c>
      <c r="F554" s="86"/>
      <c r="G554" s="207">
        <v>29.4</v>
      </c>
      <c r="H554" s="207">
        <v>25.6</v>
      </c>
      <c r="I554" s="86"/>
      <c r="J554" s="207" t="s">
        <v>81</v>
      </c>
      <c r="K554" s="86"/>
      <c r="L554" s="207">
        <v>0.0</v>
      </c>
      <c r="M554" s="86"/>
      <c r="N554" s="207">
        <v>85.52</v>
      </c>
      <c r="O554" s="86"/>
      <c r="P554" s="87"/>
      <c r="Q554" s="102"/>
      <c r="R554" s="103"/>
      <c r="S554" s="103"/>
      <c r="T554" s="134">
        <f t="shared" si="125"/>
        <v>32.82468122</v>
      </c>
      <c r="U554" s="103">
        <f t="shared" si="126"/>
        <v>29.78468122</v>
      </c>
      <c r="V554" s="134">
        <f t="shared" si="127"/>
        <v>40.98797486</v>
      </c>
      <c r="W554" s="134">
        <f t="shared" si="128"/>
        <v>72.66687685</v>
      </c>
      <c r="X554" s="135">
        <f>N552+L554-N554</f>
        <v>6.48</v>
      </c>
      <c r="Y554" s="91"/>
      <c r="Z554" s="208">
        <v>1.0</v>
      </c>
      <c r="AA554" s="208">
        <v>1.0</v>
      </c>
      <c r="AB554" s="208">
        <v>1.0</v>
      </c>
      <c r="AC554" s="209">
        <v>2.0</v>
      </c>
      <c r="AD554" s="232" t="s">
        <v>433</v>
      </c>
    </row>
    <row r="555" ht="15.75" customHeight="1">
      <c r="A555" s="203" t="s">
        <v>43</v>
      </c>
      <c r="B555" s="204">
        <v>45202.0</v>
      </c>
      <c r="C555" s="3">
        <v>0.625</v>
      </c>
      <c r="D555" s="74">
        <v>0.75</v>
      </c>
      <c r="E555" s="234">
        <v>35.8</v>
      </c>
      <c r="F555" s="76"/>
      <c r="G555" s="235">
        <v>34.2</v>
      </c>
      <c r="H555" s="235">
        <v>27.8</v>
      </c>
      <c r="I555" s="76"/>
      <c r="J555" s="235" t="s">
        <v>74</v>
      </c>
      <c r="K555" s="76"/>
      <c r="L555" s="76"/>
      <c r="M555" s="76"/>
      <c r="N555" s="76"/>
      <c r="O555" s="76"/>
      <c r="P555" s="77"/>
      <c r="Q555" s="79"/>
      <c r="R555" s="79"/>
      <c r="S555" s="79"/>
      <c r="T555" s="134">
        <f t="shared" si="125"/>
        <v>37.3577292</v>
      </c>
      <c r="U555" s="103">
        <f t="shared" si="126"/>
        <v>32.2377292</v>
      </c>
      <c r="V555" s="134">
        <f t="shared" si="127"/>
        <v>53.78190594</v>
      </c>
      <c r="W555" s="134">
        <f t="shared" si="128"/>
        <v>59.94158934</v>
      </c>
      <c r="X555" s="79"/>
      <c r="Y555" s="81"/>
      <c r="Z555" s="236">
        <v>1.0</v>
      </c>
      <c r="AA555" s="236">
        <v>1.0</v>
      </c>
      <c r="AB555" s="236">
        <v>2.0</v>
      </c>
      <c r="AC555" s="238">
        <v>2.0</v>
      </c>
      <c r="AD555" s="239" t="s">
        <v>449</v>
      </c>
    </row>
    <row r="556" ht="15.75" customHeight="1">
      <c r="A556" s="205" t="s">
        <v>44</v>
      </c>
      <c r="B556" s="210">
        <v>45203.0</v>
      </c>
      <c r="C556" s="10">
        <v>0.375</v>
      </c>
      <c r="D556" s="84">
        <v>0.5</v>
      </c>
      <c r="E556" s="206">
        <v>35.6</v>
      </c>
      <c r="F556" s="86"/>
      <c r="G556" s="207">
        <v>28.8</v>
      </c>
      <c r="H556" s="207">
        <v>25.4</v>
      </c>
      <c r="I556" s="86"/>
      <c r="J556" s="207" t="s">
        <v>81</v>
      </c>
      <c r="K556" s="86"/>
      <c r="L556" s="207">
        <v>0.0</v>
      </c>
      <c r="M556" s="86"/>
      <c r="N556" s="207">
        <v>79.56</v>
      </c>
      <c r="O556" s="86"/>
      <c r="P556" s="87"/>
      <c r="Q556" s="102"/>
      <c r="R556" s="103"/>
      <c r="S556" s="103"/>
      <c r="T556" s="134">
        <f t="shared" si="125"/>
        <v>32.43744129</v>
      </c>
      <c r="U556" s="103">
        <f t="shared" si="126"/>
        <v>29.71744129</v>
      </c>
      <c r="V556" s="134">
        <f t="shared" si="127"/>
        <v>39.59220806</v>
      </c>
      <c r="W556" s="134">
        <f t="shared" si="128"/>
        <v>75.05881269</v>
      </c>
      <c r="X556" s="135">
        <f>N554+L556-N556</f>
        <v>5.96</v>
      </c>
      <c r="Y556" s="91"/>
      <c r="Z556" s="208">
        <v>1.0</v>
      </c>
      <c r="AA556" s="208">
        <v>1.0</v>
      </c>
      <c r="AB556" s="208">
        <v>2.0</v>
      </c>
      <c r="AC556" s="209">
        <v>2.0</v>
      </c>
      <c r="AD556" s="232" t="s">
        <v>289</v>
      </c>
    </row>
    <row r="557" ht="15.75" customHeight="1">
      <c r="A557" s="203" t="s">
        <v>44</v>
      </c>
      <c r="B557" s="204">
        <v>45203.0</v>
      </c>
      <c r="C557" s="3">
        <v>0.625</v>
      </c>
      <c r="D557" s="74">
        <v>0.75</v>
      </c>
      <c r="E557" s="75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7"/>
      <c r="Q557" s="78"/>
      <c r="R557" s="79"/>
      <c r="S557" s="79"/>
      <c r="T557" s="145"/>
      <c r="U557" s="103"/>
      <c r="V557" s="145"/>
      <c r="W557" s="145"/>
      <c r="X557" s="80"/>
      <c r="Y557" s="81"/>
      <c r="Z557" s="82"/>
      <c r="AA557" s="82"/>
      <c r="AB557" s="82"/>
      <c r="AC557" s="83"/>
      <c r="AD557" s="78"/>
    </row>
    <row r="558" ht="15.75" customHeight="1">
      <c r="A558" s="205" t="s">
        <v>45</v>
      </c>
      <c r="B558" s="210">
        <v>45204.0</v>
      </c>
      <c r="C558" s="10">
        <v>0.375</v>
      </c>
      <c r="D558" s="84">
        <v>0.5</v>
      </c>
      <c r="E558" s="206">
        <v>35.6</v>
      </c>
      <c r="F558" s="86"/>
      <c r="G558" s="207">
        <v>29.4</v>
      </c>
      <c r="H558" s="207">
        <v>25.2</v>
      </c>
      <c r="I558" s="86"/>
      <c r="J558" s="207" t="s">
        <v>78</v>
      </c>
      <c r="K558" s="86"/>
      <c r="L558" s="207">
        <v>0.0</v>
      </c>
      <c r="M558" s="86"/>
      <c r="N558" s="207">
        <v>74.68</v>
      </c>
      <c r="O558" s="86"/>
      <c r="P558" s="87"/>
      <c r="Q558" s="133">
        <f>E560</f>
        <v>35.6</v>
      </c>
      <c r="R558" s="134"/>
      <c r="S558" s="22">
        <f>(Q558+R558)/2</f>
        <v>17.8</v>
      </c>
      <c r="T558" s="134">
        <f>IF(H558="","",6.1078*(10^(((7.5*H558)/(237.3+H558)))))</f>
        <v>32.05419006</v>
      </c>
      <c r="U558" s="103">
        <f>IF(T558="","",T558-(0.8*(G558-H558)))</f>
        <v>28.69419006</v>
      </c>
      <c r="V558" s="134">
        <f>IF(G558="","",6.1078*(10^(((7.5*G558)/(237.3+G558)))))</f>
        <v>40.98797486</v>
      </c>
      <c r="W558" s="134">
        <f>IF(V558="","",(U558/V558)*100)</f>
        <v>70.006362</v>
      </c>
      <c r="X558" s="135">
        <f>N556+L558-N558</f>
        <v>4.88</v>
      </c>
      <c r="Y558" s="91"/>
      <c r="Z558" s="208">
        <v>1.0</v>
      </c>
      <c r="AA558" s="208">
        <v>1.0</v>
      </c>
      <c r="AB558" s="208">
        <v>2.0</v>
      </c>
      <c r="AC558" s="209">
        <v>2.0</v>
      </c>
      <c r="AD558" s="232" t="s">
        <v>433</v>
      </c>
    </row>
    <row r="559" ht="15.75" customHeight="1">
      <c r="A559" s="203" t="s">
        <v>45</v>
      </c>
      <c r="B559" s="204">
        <v>45204.0</v>
      </c>
      <c r="C559" s="3">
        <v>0.625</v>
      </c>
      <c r="D559" s="74">
        <v>0.75</v>
      </c>
      <c r="E559" s="75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7"/>
      <c r="Q559" s="78"/>
      <c r="R559" s="79"/>
      <c r="S559" s="79"/>
      <c r="T559" s="145"/>
      <c r="U559" s="103"/>
      <c r="V559" s="145"/>
      <c r="W559" s="145"/>
      <c r="X559" s="80"/>
      <c r="Y559" s="81"/>
      <c r="Z559" s="82"/>
      <c r="AA559" s="82"/>
      <c r="AB559" s="82"/>
      <c r="AC559" s="83"/>
      <c r="AD559" s="78"/>
    </row>
    <row r="560" ht="15.75" customHeight="1">
      <c r="A560" s="205" t="s">
        <v>46</v>
      </c>
      <c r="B560" s="210">
        <v>45205.0</v>
      </c>
      <c r="C560" s="10">
        <v>0.375</v>
      </c>
      <c r="D560" s="84">
        <v>0.5</v>
      </c>
      <c r="E560" s="206">
        <v>35.6</v>
      </c>
      <c r="F560" s="86"/>
      <c r="G560" s="207">
        <v>29.8</v>
      </c>
      <c r="H560" s="207">
        <v>25.6</v>
      </c>
      <c r="I560" s="86"/>
      <c r="J560" s="207" t="s">
        <v>61</v>
      </c>
      <c r="K560" s="86"/>
      <c r="L560" s="207">
        <v>0.0</v>
      </c>
      <c r="M560" s="86"/>
      <c r="N560" s="207">
        <v>65.78</v>
      </c>
      <c r="O560" s="86"/>
      <c r="P560" s="87"/>
      <c r="Q560" s="102"/>
      <c r="R560" s="103"/>
      <c r="S560" s="103"/>
      <c r="T560" s="134">
        <f>IF(H560="","",6.1078*(10^(((7.5*H560)/(237.3+H560)))))</f>
        <v>32.82468122</v>
      </c>
      <c r="U560" s="103">
        <f>IF(T560="","",T560-(0.8*(G560-H560)))</f>
        <v>29.46468122</v>
      </c>
      <c r="V560" s="134">
        <f>IF(G560="","",6.1078*(10^(((7.5*G560)/(237.3+G560)))))</f>
        <v>41.94208964</v>
      </c>
      <c r="W560" s="134">
        <f>IF(V560="","",(U560/V560)*100)</f>
        <v>70.25086606</v>
      </c>
      <c r="X560" s="135">
        <f>N558+L560-N560</f>
        <v>8.9</v>
      </c>
      <c r="Y560" s="91"/>
      <c r="Z560" s="208">
        <v>1.0</v>
      </c>
      <c r="AA560" s="208">
        <v>1.0</v>
      </c>
      <c r="AB560" s="208">
        <v>1.0</v>
      </c>
      <c r="AC560" s="209">
        <v>2.0</v>
      </c>
      <c r="AD560" s="232" t="s">
        <v>316</v>
      </c>
    </row>
    <row r="561" ht="15.75" customHeight="1">
      <c r="A561" s="203" t="s">
        <v>46</v>
      </c>
      <c r="B561" s="204">
        <v>45205.0</v>
      </c>
      <c r="C561" s="3">
        <v>0.625</v>
      </c>
      <c r="D561" s="74">
        <v>0.75</v>
      </c>
      <c r="E561" s="75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7"/>
      <c r="Q561" s="78"/>
      <c r="R561" s="79"/>
      <c r="S561" s="79"/>
      <c r="T561" s="145"/>
      <c r="U561" s="358"/>
      <c r="V561" s="145"/>
      <c r="W561" s="145"/>
      <c r="X561" s="80"/>
      <c r="Y561" s="81"/>
      <c r="Z561" s="82"/>
      <c r="AA561" s="82"/>
      <c r="AB561" s="82"/>
      <c r="AC561" s="83"/>
      <c r="AD561" s="78"/>
    </row>
    <row r="562" ht="15.75" customHeight="1">
      <c r="A562" s="205" t="s">
        <v>25</v>
      </c>
      <c r="B562" s="210">
        <v>45206.0</v>
      </c>
      <c r="C562" s="10">
        <v>0.375</v>
      </c>
      <c r="D562" s="84">
        <v>0.5</v>
      </c>
      <c r="E562" s="206">
        <v>35.8</v>
      </c>
      <c r="F562" s="86"/>
      <c r="G562" s="207">
        <v>29.4</v>
      </c>
      <c r="H562" s="207">
        <v>25.2</v>
      </c>
      <c r="I562" s="86"/>
      <c r="J562" s="207" t="s">
        <v>61</v>
      </c>
      <c r="K562" s="86"/>
      <c r="L562" s="207">
        <v>0.0</v>
      </c>
      <c r="M562" s="86"/>
      <c r="N562" s="207">
        <v>61.96</v>
      </c>
      <c r="O562" s="86"/>
      <c r="P562" s="87"/>
      <c r="Q562" s="102"/>
      <c r="R562" s="103"/>
      <c r="S562" s="103"/>
      <c r="T562" s="134">
        <f>IF(H562="","",6.1078*(10^(((7.5*H562)/(237.3+H562)))))</f>
        <v>32.05419006</v>
      </c>
      <c r="U562" s="103">
        <f>IF(T562="","",T562-(0.8*(G562-H562)))</f>
        <v>28.69419006</v>
      </c>
      <c r="V562" s="134">
        <f>IF(G562="","",6.1078*(10^(((7.5*G562)/(237.3+G562)))))</f>
        <v>40.98797486</v>
      </c>
      <c r="W562" s="134">
        <f>IF(V562="","",(U562/V562)*100)</f>
        <v>70.006362</v>
      </c>
      <c r="X562" s="135">
        <f>N560+L562-N562</f>
        <v>3.82</v>
      </c>
      <c r="Y562" s="91"/>
      <c r="Z562" s="208">
        <v>1.0</v>
      </c>
      <c r="AA562" s="208">
        <v>1.0</v>
      </c>
      <c r="AB562" s="208">
        <v>1.0</v>
      </c>
      <c r="AC562" s="209">
        <v>2.0</v>
      </c>
      <c r="AD562" s="232" t="s">
        <v>440</v>
      </c>
    </row>
    <row r="563" ht="15.75" customHeight="1">
      <c r="A563" s="203" t="s">
        <v>25</v>
      </c>
      <c r="B563" s="204">
        <v>45206.0</v>
      </c>
      <c r="C563" s="3">
        <v>0.625</v>
      </c>
      <c r="D563" s="74">
        <v>0.75</v>
      </c>
      <c r="E563" s="75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7"/>
      <c r="Q563" s="359"/>
      <c r="R563" s="358"/>
      <c r="S563" s="358"/>
      <c r="T563" s="358"/>
      <c r="U563" s="358"/>
      <c r="V563" s="358"/>
      <c r="W563" s="358"/>
      <c r="X563" s="358"/>
      <c r="Y563" s="81"/>
      <c r="Z563" s="82"/>
      <c r="AA563" s="82"/>
      <c r="AB563" s="82"/>
      <c r="AC563" s="83"/>
      <c r="AD563" s="78"/>
    </row>
    <row r="564" ht="15.75" customHeight="1">
      <c r="A564" s="205" t="s">
        <v>39</v>
      </c>
      <c r="B564" s="210">
        <v>45207.0</v>
      </c>
      <c r="C564" s="10">
        <v>0.375</v>
      </c>
      <c r="D564" s="84">
        <v>0.5</v>
      </c>
      <c r="E564" s="206">
        <v>35.0</v>
      </c>
      <c r="F564" s="86"/>
      <c r="G564" s="207">
        <v>29.0</v>
      </c>
      <c r="H564" s="207">
        <v>25.8</v>
      </c>
      <c r="I564" s="86"/>
      <c r="J564" s="207" t="s">
        <v>81</v>
      </c>
      <c r="K564" s="86"/>
      <c r="L564" s="207">
        <v>9.5</v>
      </c>
      <c r="M564" s="86"/>
      <c r="N564" s="207">
        <v>64.0</v>
      </c>
      <c r="O564" s="86"/>
      <c r="P564" s="87"/>
      <c r="Q564" s="133">
        <f>E566</f>
        <v>35</v>
      </c>
      <c r="R564" s="134"/>
      <c r="S564" s="22">
        <f>(Q564+R564)/2</f>
        <v>17.5</v>
      </c>
      <c r="T564" s="134">
        <f>IF(H564="","",6.1078*(10^(((7.5*H564)/(237.3+H564)))))</f>
        <v>33.21594473</v>
      </c>
      <c r="U564" s="103">
        <f>IF(T564="","",T564-(0.8*(G564-H564)))</f>
        <v>30.65594473</v>
      </c>
      <c r="V564" s="134">
        <f>IF(G564="","",6.1078*(10^(((7.5*G564)/(237.3+G564)))))</f>
        <v>40.05279577</v>
      </c>
      <c r="W564" s="134">
        <f>IF(V564="","",(U564/V564)*100)</f>
        <v>76.53883866</v>
      </c>
      <c r="X564" s="135">
        <f>N562+L564-N564</f>
        <v>7.46</v>
      </c>
      <c r="Y564" s="91"/>
      <c r="Z564" s="208">
        <v>1.0</v>
      </c>
      <c r="AA564" s="208">
        <v>1.0</v>
      </c>
      <c r="AB564" s="208">
        <v>1.0</v>
      </c>
      <c r="AC564" s="209">
        <v>2.0</v>
      </c>
      <c r="AD564" s="232" t="s">
        <v>433</v>
      </c>
    </row>
    <row r="565" ht="15.75" customHeight="1">
      <c r="A565" s="203" t="s">
        <v>39</v>
      </c>
      <c r="B565" s="204">
        <v>45207.0</v>
      </c>
      <c r="C565" s="3">
        <v>0.625</v>
      </c>
      <c r="D565" s="74">
        <v>0.75</v>
      </c>
      <c r="E565" s="23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7"/>
      <c r="Q565" s="78"/>
      <c r="R565" s="79"/>
      <c r="S565" s="79"/>
      <c r="T565" s="79"/>
      <c r="U565" s="103"/>
      <c r="V565" s="79"/>
      <c r="W565" s="79"/>
      <c r="X565" s="80"/>
      <c r="Y565" s="81"/>
      <c r="Z565" s="82"/>
      <c r="AA565" s="82"/>
      <c r="AB565" s="82"/>
      <c r="AC565" s="83"/>
      <c r="AD565" s="78"/>
    </row>
    <row r="566" ht="15.75" customHeight="1">
      <c r="A566" s="205" t="s">
        <v>42</v>
      </c>
      <c r="B566" s="210">
        <v>45208.0</v>
      </c>
      <c r="C566" s="10">
        <v>0.375</v>
      </c>
      <c r="D566" s="84">
        <v>0.5</v>
      </c>
      <c r="E566" s="206">
        <v>35.0</v>
      </c>
      <c r="F566" s="86"/>
      <c r="G566" s="207">
        <v>30.0</v>
      </c>
      <c r="H566" s="207">
        <v>25.6</v>
      </c>
      <c r="I566" s="86"/>
      <c r="J566" s="207" t="s">
        <v>81</v>
      </c>
      <c r="K566" s="86"/>
      <c r="L566" s="207">
        <v>0.0</v>
      </c>
      <c r="M566" s="86"/>
      <c r="N566" s="207">
        <v>56.84</v>
      </c>
      <c r="O566" s="86"/>
      <c r="P566" s="87"/>
      <c r="Q566" s="133">
        <f>E568</f>
        <v>37</v>
      </c>
      <c r="R566" s="134"/>
      <c r="S566" s="22">
        <f>(Q566+R566)/2</f>
        <v>18.5</v>
      </c>
      <c r="T566" s="134">
        <f t="shared" ref="T566:T570" si="129">IF(H566="","",6.1078*(10^(((7.5*H566)/(237.3+H566)))))</f>
        <v>32.82468122</v>
      </c>
      <c r="U566" s="103">
        <f t="shared" ref="U566:U570" si="130">IF(T566="","",T566-(0.8*(G566-H566)))</f>
        <v>29.30468122</v>
      </c>
      <c r="V566" s="134">
        <f t="shared" ref="V566:V570" si="131">IF(G566="","",6.1078*(10^(((7.5*G566)/(237.3+G566)))))</f>
        <v>42.42634795</v>
      </c>
      <c r="W566" s="134">
        <f t="shared" ref="W566:W570" si="132">IF(V566="","",(U566/V566)*100)</f>
        <v>69.07189196</v>
      </c>
      <c r="X566" s="135">
        <f>N564+L566-N566</f>
        <v>7.16</v>
      </c>
      <c r="Y566" s="91"/>
      <c r="Z566" s="208">
        <v>1.0</v>
      </c>
      <c r="AA566" s="208">
        <v>1.0</v>
      </c>
      <c r="AB566" s="208">
        <v>2.0</v>
      </c>
      <c r="AC566" s="209">
        <v>2.0</v>
      </c>
      <c r="AD566" s="232" t="s">
        <v>289</v>
      </c>
    </row>
    <row r="567" ht="15.75" customHeight="1">
      <c r="A567" s="203" t="s">
        <v>42</v>
      </c>
      <c r="B567" s="204">
        <v>45208.0</v>
      </c>
      <c r="C567" s="3">
        <v>0.625</v>
      </c>
      <c r="D567" s="74">
        <v>0.75</v>
      </c>
      <c r="E567" s="234">
        <v>37.0</v>
      </c>
      <c r="F567" s="76"/>
      <c r="G567" s="235">
        <v>35.6</v>
      </c>
      <c r="H567" s="235">
        <v>27.2</v>
      </c>
      <c r="I567" s="76"/>
      <c r="J567" s="235" t="s">
        <v>79</v>
      </c>
      <c r="K567" s="76"/>
      <c r="L567" s="76"/>
      <c r="M567" s="76"/>
      <c r="N567" s="76"/>
      <c r="O567" s="76"/>
      <c r="P567" s="77"/>
      <c r="Q567" s="78"/>
      <c r="R567" s="79"/>
      <c r="S567" s="79"/>
      <c r="T567" s="134">
        <f t="shared" si="129"/>
        <v>36.07043238</v>
      </c>
      <c r="U567" s="103">
        <f t="shared" si="130"/>
        <v>29.35043238</v>
      </c>
      <c r="V567" s="134">
        <f t="shared" si="131"/>
        <v>58.11191225</v>
      </c>
      <c r="W567" s="134">
        <f t="shared" si="132"/>
        <v>50.50673991</v>
      </c>
      <c r="X567" s="80"/>
      <c r="Y567" s="81"/>
      <c r="Z567" s="236">
        <v>1.0</v>
      </c>
      <c r="AA567" s="236">
        <v>1.0</v>
      </c>
      <c r="AB567" s="236">
        <v>1.0</v>
      </c>
      <c r="AC567" s="238">
        <v>2.0</v>
      </c>
      <c r="AD567" s="239" t="s">
        <v>449</v>
      </c>
    </row>
    <row r="568" ht="15.75" customHeight="1">
      <c r="A568" s="205" t="s">
        <v>43</v>
      </c>
      <c r="B568" s="210">
        <v>45209.0</v>
      </c>
      <c r="C568" s="10">
        <v>0.375</v>
      </c>
      <c r="D568" s="84">
        <v>0.5</v>
      </c>
      <c r="E568" s="206">
        <v>37.0</v>
      </c>
      <c r="F568" s="86"/>
      <c r="G568" s="207">
        <v>30.2</v>
      </c>
      <c r="H568" s="207">
        <v>26.0</v>
      </c>
      <c r="I568" s="86"/>
      <c r="J568" s="207" t="s">
        <v>81</v>
      </c>
      <c r="K568" s="86"/>
      <c r="L568" s="207">
        <v>0.0</v>
      </c>
      <c r="M568" s="86"/>
      <c r="N568" s="207">
        <v>50.36</v>
      </c>
      <c r="O568" s="86"/>
      <c r="P568" s="87"/>
      <c r="Q568" s="133">
        <f>E570</f>
        <v>34.8</v>
      </c>
      <c r="R568" s="134"/>
      <c r="S568" s="22">
        <f>(Q568+R568)/2</f>
        <v>17.4</v>
      </c>
      <c r="T568" s="134">
        <f t="shared" si="129"/>
        <v>33.61126698</v>
      </c>
      <c r="U568" s="103">
        <f t="shared" si="130"/>
        <v>30.25126698</v>
      </c>
      <c r="V568" s="134">
        <f t="shared" si="131"/>
        <v>42.91546075</v>
      </c>
      <c r="W568" s="134">
        <f t="shared" si="132"/>
        <v>70.49036979</v>
      </c>
      <c r="X568" s="135">
        <f>N566+L568-N568</f>
        <v>6.48</v>
      </c>
      <c r="Y568" s="91"/>
      <c r="Z568" s="208">
        <v>1.0</v>
      </c>
      <c r="AA568" s="208">
        <v>1.0</v>
      </c>
      <c r="AB568" s="208">
        <v>1.0</v>
      </c>
      <c r="AC568" s="209">
        <v>2.0</v>
      </c>
      <c r="AD568" s="232" t="s">
        <v>440</v>
      </c>
    </row>
    <row r="569" ht="15.75" customHeight="1">
      <c r="A569" s="203" t="s">
        <v>43</v>
      </c>
      <c r="B569" s="204">
        <v>45209.0</v>
      </c>
      <c r="C569" s="3">
        <v>0.625</v>
      </c>
      <c r="D569" s="74">
        <v>0.75</v>
      </c>
      <c r="E569" s="234">
        <v>35.0</v>
      </c>
      <c r="F569" s="76"/>
      <c r="G569" s="235">
        <v>33.4</v>
      </c>
      <c r="H569" s="235">
        <v>27.2</v>
      </c>
      <c r="I569" s="76"/>
      <c r="J569" s="76"/>
      <c r="K569" s="76"/>
      <c r="L569" s="76"/>
      <c r="M569" s="76"/>
      <c r="N569" s="76"/>
      <c r="O569" s="76"/>
      <c r="P569" s="77"/>
      <c r="Q569" s="78"/>
      <c r="R569" s="79"/>
      <c r="S569" s="79"/>
      <c r="T569" s="134">
        <f t="shared" si="129"/>
        <v>36.07043238</v>
      </c>
      <c r="U569" s="103">
        <f t="shared" si="130"/>
        <v>31.11043238</v>
      </c>
      <c r="V569" s="134">
        <f t="shared" si="131"/>
        <v>51.43555799</v>
      </c>
      <c r="W569" s="134">
        <f t="shared" si="132"/>
        <v>60.48429062</v>
      </c>
      <c r="X569" s="80"/>
      <c r="Y569" s="81"/>
      <c r="Z569" s="236">
        <v>1.0</v>
      </c>
      <c r="AA569" s="236">
        <v>1.0</v>
      </c>
      <c r="AB569" s="236">
        <v>1.0</v>
      </c>
      <c r="AC569" s="238">
        <v>2.0</v>
      </c>
      <c r="AD569" s="239" t="s">
        <v>449</v>
      </c>
    </row>
    <row r="570" ht="15.75" customHeight="1">
      <c r="A570" s="205" t="s">
        <v>44</v>
      </c>
      <c r="B570" s="210">
        <v>45210.0</v>
      </c>
      <c r="C570" s="10">
        <v>0.375</v>
      </c>
      <c r="D570" s="84">
        <v>0.5</v>
      </c>
      <c r="E570" s="206">
        <v>34.8</v>
      </c>
      <c r="F570" s="86"/>
      <c r="G570" s="207">
        <v>30.2</v>
      </c>
      <c r="H570" s="207">
        <v>25.6</v>
      </c>
      <c r="I570" s="86"/>
      <c r="J570" s="207" t="s">
        <v>81</v>
      </c>
      <c r="K570" s="86"/>
      <c r="L570" s="207">
        <v>0.0</v>
      </c>
      <c r="M570" s="86"/>
      <c r="N570" s="207">
        <v>43.66</v>
      </c>
      <c r="O570" s="86"/>
      <c r="P570" s="87"/>
      <c r="Q570" s="133" t="str">
        <f>E572</f>
        <v/>
      </c>
      <c r="R570" s="134"/>
      <c r="S570" s="22">
        <f>(Q570+R570)/2</f>
        <v>0</v>
      </c>
      <c r="T570" s="134">
        <f t="shared" si="129"/>
        <v>32.82468122</v>
      </c>
      <c r="U570" s="103">
        <f t="shared" si="130"/>
        <v>29.14468122</v>
      </c>
      <c r="V570" s="134">
        <f t="shared" si="131"/>
        <v>42.91546075</v>
      </c>
      <c r="W570" s="134">
        <f t="shared" si="132"/>
        <v>67.91184507</v>
      </c>
      <c r="X570" s="135">
        <f>N568+L570-N570</f>
        <v>6.7</v>
      </c>
      <c r="Y570" s="91"/>
      <c r="Z570" s="208">
        <v>1.0</v>
      </c>
      <c r="AA570" s="208">
        <v>1.0</v>
      </c>
      <c r="AB570" s="208">
        <v>2.0</v>
      </c>
      <c r="AC570" s="209">
        <v>2.0</v>
      </c>
      <c r="AD570" s="232" t="s">
        <v>289</v>
      </c>
    </row>
    <row r="571" ht="15.75" customHeight="1">
      <c r="A571" s="203" t="s">
        <v>44</v>
      </c>
      <c r="B571" s="204">
        <v>45210.0</v>
      </c>
      <c r="C571" s="3">
        <v>0.625</v>
      </c>
      <c r="D571" s="74">
        <v>0.75</v>
      </c>
      <c r="E571" s="75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7"/>
      <c r="Q571" s="78"/>
      <c r="R571" s="79"/>
      <c r="S571" s="79"/>
      <c r="T571" s="134"/>
      <c r="U571" s="103"/>
      <c r="V571" s="134"/>
      <c r="W571" s="134"/>
      <c r="X571" s="80"/>
      <c r="Y571" s="81"/>
      <c r="Z571" s="82"/>
      <c r="AA571" s="82"/>
      <c r="AB571" s="82"/>
      <c r="AC571" s="83"/>
      <c r="AD571" s="78"/>
    </row>
    <row r="572" ht="15.75" customHeight="1">
      <c r="A572" s="205" t="s">
        <v>45</v>
      </c>
      <c r="B572" s="210">
        <v>45211.0</v>
      </c>
      <c r="C572" s="10">
        <v>0.375</v>
      </c>
      <c r="D572" s="84">
        <v>0.5</v>
      </c>
      <c r="E572" s="206"/>
      <c r="F572" s="207"/>
      <c r="G572" s="207"/>
      <c r="H572" s="207"/>
      <c r="I572" s="207"/>
      <c r="J572" s="207"/>
      <c r="K572" s="86"/>
      <c r="L572" s="86"/>
      <c r="M572" s="86"/>
      <c r="N572" s="86"/>
      <c r="O572" s="86"/>
      <c r="P572" s="87"/>
      <c r="Q572" s="102"/>
      <c r="R572" s="103"/>
      <c r="S572" s="103"/>
      <c r="T572" s="134"/>
      <c r="U572" s="103"/>
      <c r="V572" s="134"/>
      <c r="W572" s="134"/>
      <c r="X572" s="135"/>
      <c r="Y572" s="91"/>
      <c r="Z572" s="92"/>
      <c r="AA572" s="92"/>
      <c r="AB572" s="92"/>
      <c r="AC572" s="93"/>
      <c r="AD572" s="88"/>
    </row>
    <row r="573" ht="15.75" customHeight="1">
      <c r="A573" s="203" t="s">
        <v>45</v>
      </c>
      <c r="B573" s="204">
        <v>45211.0</v>
      </c>
      <c r="C573" s="3">
        <v>0.625</v>
      </c>
      <c r="D573" s="74">
        <v>0.75</v>
      </c>
      <c r="E573" s="75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7"/>
      <c r="Q573" s="78"/>
      <c r="R573" s="79"/>
      <c r="S573" s="79"/>
      <c r="T573" s="103"/>
      <c r="U573" s="103"/>
      <c r="V573" s="103"/>
      <c r="W573" s="103"/>
      <c r="X573" s="80"/>
      <c r="Y573" s="81"/>
      <c r="Z573" s="82"/>
      <c r="AA573" s="82"/>
      <c r="AB573" s="82"/>
      <c r="AC573" s="83"/>
      <c r="AD573" s="78"/>
    </row>
    <row r="574" ht="15.75" customHeight="1">
      <c r="A574" s="205" t="s">
        <v>46</v>
      </c>
      <c r="B574" s="210">
        <v>45212.0</v>
      </c>
      <c r="C574" s="10">
        <v>0.375</v>
      </c>
      <c r="D574" s="84">
        <v>0.5</v>
      </c>
      <c r="E574" s="85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7"/>
      <c r="Q574" s="102"/>
      <c r="R574" s="103"/>
      <c r="S574" s="103"/>
      <c r="T574" s="134"/>
      <c r="U574" s="103"/>
      <c r="V574" s="134"/>
      <c r="W574" s="134"/>
      <c r="X574" s="135"/>
      <c r="Y574" s="91"/>
      <c r="Z574" s="92"/>
      <c r="AA574" s="92"/>
      <c r="AB574" s="92"/>
      <c r="AC574" s="93"/>
      <c r="AD574" s="88"/>
    </row>
    <row r="575" ht="15.75" customHeight="1">
      <c r="A575" s="203" t="s">
        <v>46</v>
      </c>
      <c r="B575" s="204">
        <v>45212.0</v>
      </c>
      <c r="C575" s="3">
        <v>0.625</v>
      </c>
      <c r="D575" s="74">
        <v>0.75</v>
      </c>
      <c r="E575" s="75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7"/>
      <c r="Q575" s="78"/>
      <c r="R575" s="79"/>
      <c r="S575" s="79"/>
      <c r="T575" s="103"/>
      <c r="U575" s="103"/>
      <c r="V575" s="103"/>
      <c r="W575" s="103"/>
      <c r="X575" s="80"/>
      <c r="Y575" s="81"/>
      <c r="Z575" s="82"/>
      <c r="AA575" s="82"/>
      <c r="AB575" s="82"/>
      <c r="AC575" s="83"/>
      <c r="AD575" s="187"/>
    </row>
    <row r="576" ht="15.75" customHeight="1">
      <c r="A576" s="205" t="s">
        <v>25</v>
      </c>
      <c r="B576" s="210">
        <v>45213.0</v>
      </c>
      <c r="C576" s="10">
        <v>0.375</v>
      </c>
      <c r="D576" s="84">
        <v>0.5</v>
      </c>
      <c r="E576" s="85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7"/>
      <c r="Q576" s="102"/>
      <c r="R576" s="103"/>
      <c r="S576" s="103"/>
      <c r="T576" s="103"/>
      <c r="U576" s="103"/>
      <c r="V576" s="103"/>
      <c r="W576" s="103"/>
      <c r="X576" s="103"/>
      <c r="Y576" s="91"/>
      <c r="Z576" s="92"/>
      <c r="AA576" s="92"/>
      <c r="AB576" s="92"/>
      <c r="AC576" s="93"/>
      <c r="AD576" s="88"/>
    </row>
    <row r="577" ht="15.75" customHeight="1">
      <c r="A577" s="203" t="s">
        <v>25</v>
      </c>
      <c r="B577" s="204">
        <v>45213.0</v>
      </c>
      <c r="C577" s="3">
        <v>0.625</v>
      </c>
      <c r="D577" s="74">
        <v>0.75</v>
      </c>
      <c r="E577" s="75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7"/>
      <c r="Q577" s="78"/>
      <c r="R577" s="79"/>
      <c r="S577" s="79"/>
      <c r="T577" s="103"/>
      <c r="U577" s="103"/>
      <c r="V577" s="103"/>
      <c r="W577" s="103"/>
      <c r="X577" s="80"/>
      <c r="Y577" s="81"/>
      <c r="Z577" s="82"/>
      <c r="AA577" s="82"/>
      <c r="AB577" s="82"/>
      <c r="AC577" s="83"/>
      <c r="AD577" s="78"/>
    </row>
    <row r="578" ht="15.75" customHeight="1">
      <c r="A578" s="205" t="s">
        <v>39</v>
      </c>
      <c r="B578" s="210">
        <v>45214.0</v>
      </c>
      <c r="C578" s="10">
        <v>0.375</v>
      </c>
      <c r="D578" s="84">
        <v>0.5</v>
      </c>
      <c r="E578" s="85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7"/>
      <c r="Q578" s="102"/>
      <c r="R578" s="103"/>
      <c r="S578" s="103"/>
      <c r="T578" s="134"/>
      <c r="U578" s="103"/>
      <c r="V578" s="134"/>
      <c r="W578" s="134"/>
      <c r="X578" s="135"/>
      <c r="Y578" s="91"/>
      <c r="Z578" s="92"/>
      <c r="AA578" s="92"/>
      <c r="AB578" s="92"/>
      <c r="AC578" s="93"/>
      <c r="AD578" s="88"/>
    </row>
    <row r="579" ht="15.75" customHeight="1">
      <c r="A579" s="203" t="s">
        <v>39</v>
      </c>
      <c r="B579" s="204">
        <v>45214.0</v>
      </c>
      <c r="C579" s="3">
        <v>0.625</v>
      </c>
      <c r="D579" s="74">
        <v>0.75</v>
      </c>
      <c r="E579" s="75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7"/>
      <c r="Q579" s="78"/>
      <c r="R579" s="79"/>
      <c r="S579" s="79"/>
      <c r="T579" s="79"/>
      <c r="U579" s="103"/>
      <c r="V579" s="79"/>
      <c r="W579" s="79"/>
      <c r="X579" s="80"/>
      <c r="Y579" s="81"/>
      <c r="Z579" s="82"/>
      <c r="AA579" s="82"/>
      <c r="AB579" s="82"/>
      <c r="AC579" s="83"/>
      <c r="AD579" s="78"/>
    </row>
    <row r="580" ht="15.75" customHeight="1">
      <c r="A580" s="205" t="s">
        <v>42</v>
      </c>
      <c r="B580" s="210">
        <v>45215.0</v>
      </c>
      <c r="C580" s="10">
        <v>0.375</v>
      </c>
      <c r="D580" s="84">
        <v>0.5</v>
      </c>
      <c r="E580" s="85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7"/>
      <c r="Q580" s="102"/>
      <c r="R580" s="103"/>
      <c r="S580" s="103"/>
      <c r="T580" s="134"/>
      <c r="U580" s="103"/>
      <c r="V580" s="134"/>
      <c r="W580" s="134"/>
      <c r="X580" s="135"/>
      <c r="Y580" s="91"/>
      <c r="Z580" s="92"/>
      <c r="AA580" s="92"/>
      <c r="AB580" s="92"/>
      <c r="AC580" s="93"/>
      <c r="AD580" s="88"/>
    </row>
    <row r="581" ht="15.75" customHeight="1">
      <c r="A581" s="203" t="s">
        <v>42</v>
      </c>
      <c r="B581" s="204">
        <v>45215.0</v>
      </c>
      <c r="C581" s="3">
        <v>0.625</v>
      </c>
      <c r="D581" s="74">
        <v>0.75</v>
      </c>
      <c r="E581" s="75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7"/>
      <c r="Q581" s="78"/>
      <c r="R581" s="79"/>
      <c r="S581" s="79"/>
      <c r="T581" s="134"/>
      <c r="U581" s="103"/>
      <c r="V581" s="134"/>
      <c r="W581" s="134"/>
      <c r="X581" s="80"/>
      <c r="Y581" s="81"/>
      <c r="Z581" s="82"/>
      <c r="AA581" s="82"/>
      <c r="AB581" s="82"/>
      <c r="AC581" s="83"/>
      <c r="AD581" s="78"/>
    </row>
    <row r="582" ht="15.75" customHeight="1">
      <c r="A582" s="205" t="s">
        <v>43</v>
      </c>
      <c r="B582" s="210">
        <v>45216.0</v>
      </c>
      <c r="C582" s="10">
        <v>0.375</v>
      </c>
      <c r="D582" s="84">
        <v>0.5</v>
      </c>
      <c r="E582" s="85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7"/>
      <c r="Q582" s="102"/>
      <c r="R582" s="103"/>
      <c r="S582" s="103"/>
      <c r="T582" s="134"/>
      <c r="U582" s="103"/>
      <c r="V582" s="134"/>
      <c r="W582" s="134"/>
      <c r="X582" s="135"/>
      <c r="Y582" s="91"/>
      <c r="Z582" s="92"/>
      <c r="AA582" s="92"/>
      <c r="AB582" s="92"/>
      <c r="AC582" s="93"/>
      <c r="AD582" s="88"/>
    </row>
    <row r="583" ht="15.75" customHeight="1">
      <c r="A583" s="203" t="s">
        <v>43</v>
      </c>
      <c r="B583" s="204">
        <v>45216.0</v>
      </c>
      <c r="C583" s="3">
        <v>0.625</v>
      </c>
      <c r="D583" s="74">
        <v>0.75</v>
      </c>
      <c r="E583" s="75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7"/>
      <c r="Q583" s="78"/>
      <c r="R583" s="79"/>
      <c r="S583" s="79"/>
      <c r="T583" s="134"/>
      <c r="U583" s="103"/>
      <c r="V583" s="134"/>
      <c r="W583" s="134"/>
      <c r="X583" s="80"/>
      <c r="Y583" s="81"/>
      <c r="Z583" s="82"/>
      <c r="AA583" s="82"/>
      <c r="AB583" s="82"/>
      <c r="AC583" s="83"/>
      <c r="AD583" s="78"/>
    </row>
    <row r="584" ht="15.75" customHeight="1">
      <c r="A584" s="205" t="s">
        <v>44</v>
      </c>
      <c r="B584" s="210">
        <v>45217.0</v>
      </c>
      <c r="C584" s="10">
        <v>0.375</v>
      </c>
      <c r="D584" s="84">
        <v>0.5</v>
      </c>
      <c r="E584" s="85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7"/>
      <c r="Q584" s="102"/>
      <c r="R584" s="103"/>
      <c r="S584" s="103"/>
      <c r="T584" s="134"/>
      <c r="U584" s="103"/>
      <c r="V584" s="134"/>
      <c r="W584" s="134"/>
      <c r="X584" s="135"/>
      <c r="Y584" s="91"/>
      <c r="Z584" s="92"/>
      <c r="AA584" s="92"/>
      <c r="AB584" s="92"/>
      <c r="AC584" s="93"/>
      <c r="AD584" s="88"/>
    </row>
    <row r="585" ht="15.75" customHeight="1">
      <c r="A585" s="203" t="s">
        <v>44</v>
      </c>
      <c r="B585" s="204">
        <v>45217.0</v>
      </c>
      <c r="C585" s="3">
        <v>0.625</v>
      </c>
      <c r="D585" s="74">
        <v>0.75</v>
      </c>
      <c r="E585" s="75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7"/>
      <c r="Q585" s="78"/>
      <c r="R585" s="79"/>
      <c r="S585" s="79"/>
      <c r="T585" s="103"/>
      <c r="U585" s="103"/>
      <c r="V585" s="103"/>
      <c r="W585" s="103"/>
      <c r="X585" s="80"/>
      <c r="Y585" s="81"/>
      <c r="Z585" s="82"/>
      <c r="AA585" s="82"/>
      <c r="AB585" s="82"/>
      <c r="AC585" s="83"/>
      <c r="AD585" s="187"/>
    </row>
    <row r="586" ht="15.75" customHeight="1">
      <c r="A586" s="205" t="s">
        <v>45</v>
      </c>
      <c r="B586" s="210">
        <v>45218.0</v>
      </c>
      <c r="C586" s="10">
        <v>0.375</v>
      </c>
      <c r="D586" s="84">
        <v>0.5</v>
      </c>
      <c r="E586" s="85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7"/>
      <c r="Q586" s="102"/>
      <c r="R586" s="103"/>
      <c r="S586" s="103"/>
      <c r="T586" s="134"/>
      <c r="U586" s="103"/>
      <c r="V586" s="134"/>
      <c r="W586" s="134"/>
      <c r="X586" s="135"/>
      <c r="Y586" s="91"/>
      <c r="Z586" s="92"/>
      <c r="AA586" s="92"/>
      <c r="AB586" s="92"/>
      <c r="AC586" s="93"/>
      <c r="AD586" s="166"/>
    </row>
    <row r="587" ht="15.75" customHeight="1">
      <c r="A587" s="203" t="s">
        <v>45</v>
      </c>
      <c r="B587" s="204">
        <v>45218.0</v>
      </c>
      <c r="C587" s="3">
        <v>0.625</v>
      </c>
      <c r="D587" s="74">
        <v>0.75</v>
      </c>
      <c r="E587" s="75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7"/>
      <c r="Q587" s="78"/>
      <c r="R587" s="79"/>
      <c r="S587" s="79"/>
      <c r="T587" s="134"/>
      <c r="U587" s="103"/>
      <c r="V587" s="134"/>
      <c r="W587" s="134"/>
      <c r="X587" s="80"/>
      <c r="Y587" s="81"/>
      <c r="Z587" s="82"/>
      <c r="AA587" s="82"/>
      <c r="AB587" s="82"/>
      <c r="AC587" s="83"/>
      <c r="AD587" s="187"/>
    </row>
    <row r="588" ht="15.75" customHeight="1">
      <c r="A588" s="205" t="s">
        <v>46</v>
      </c>
      <c r="B588" s="210">
        <v>45219.0</v>
      </c>
      <c r="C588" s="10">
        <v>0.375</v>
      </c>
      <c r="D588" s="84">
        <v>0.5</v>
      </c>
      <c r="E588" s="85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7"/>
      <c r="Q588" s="102"/>
      <c r="R588" s="103"/>
      <c r="S588" s="103"/>
      <c r="T588" s="134"/>
      <c r="U588" s="103"/>
      <c r="V588" s="134"/>
      <c r="W588" s="134"/>
      <c r="X588" s="135"/>
      <c r="Y588" s="91"/>
      <c r="Z588" s="92"/>
      <c r="AA588" s="92"/>
      <c r="AB588" s="92"/>
      <c r="AC588" s="93"/>
      <c r="AD588" s="166"/>
    </row>
    <row r="589" ht="15.75" customHeight="1">
      <c r="A589" s="203" t="s">
        <v>46</v>
      </c>
      <c r="B589" s="204">
        <v>45219.0</v>
      </c>
      <c r="C589" s="3">
        <v>0.625</v>
      </c>
      <c r="D589" s="74">
        <v>0.75</v>
      </c>
      <c r="E589" s="75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7"/>
      <c r="Q589" s="78"/>
      <c r="R589" s="79"/>
      <c r="S589" s="79"/>
      <c r="T589" s="103"/>
      <c r="U589" s="103"/>
      <c r="V589" s="103"/>
      <c r="W589" s="103"/>
      <c r="X589" s="80"/>
      <c r="Y589" s="81"/>
      <c r="Z589" s="82"/>
      <c r="AA589" s="82"/>
      <c r="AB589" s="82"/>
      <c r="AC589" s="83"/>
      <c r="AD589" s="187"/>
    </row>
    <row r="590" ht="15.75" customHeight="1">
      <c r="A590" s="205" t="s">
        <v>25</v>
      </c>
      <c r="B590" s="210">
        <v>45220.0</v>
      </c>
      <c r="C590" s="10">
        <v>0.375</v>
      </c>
      <c r="D590" s="84">
        <v>0.5</v>
      </c>
      <c r="E590" s="206"/>
      <c r="F590" s="86"/>
      <c r="G590" s="207"/>
      <c r="H590" s="207"/>
      <c r="I590" s="86"/>
      <c r="J590" s="207"/>
      <c r="K590" s="86"/>
      <c r="L590" s="86"/>
      <c r="M590" s="86"/>
      <c r="N590" s="86"/>
      <c r="O590" s="86"/>
      <c r="P590" s="87"/>
      <c r="Q590" s="102"/>
      <c r="R590" s="103"/>
      <c r="S590" s="103"/>
      <c r="T590" s="134"/>
      <c r="U590" s="103"/>
      <c r="V590" s="134"/>
      <c r="W590" s="134"/>
      <c r="X590" s="135"/>
      <c r="Y590" s="91"/>
      <c r="Z590" s="208"/>
      <c r="AA590" s="208"/>
      <c r="AB590" s="208"/>
      <c r="AC590" s="209"/>
      <c r="AD590" s="250"/>
    </row>
    <row r="591" ht="15.75" customHeight="1">
      <c r="A591" s="203" t="s">
        <v>25</v>
      </c>
      <c r="B591" s="204">
        <v>45220.0</v>
      </c>
      <c r="C591" s="3">
        <v>0.625</v>
      </c>
      <c r="D591" s="74">
        <v>0.75</v>
      </c>
      <c r="E591" s="206">
        <v>36.4</v>
      </c>
      <c r="F591" s="86"/>
      <c r="G591" s="207">
        <v>34.6</v>
      </c>
      <c r="H591" s="207">
        <v>29.2</v>
      </c>
      <c r="I591" s="86"/>
      <c r="J591" s="207" t="s">
        <v>81</v>
      </c>
      <c r="K591" s="86"/>
      <c r="L591" s="86"/>
      <c r="M591" s="86"/>
      <c r="N591" s="86"/>
      <c r="O591" s="86"/>
      <c r="P591" s="87"/>
      <c r="Q591" s="102"/>
      <c r="R591" s="103"/>
      <c r="S591" s="103"/>
      <c r="T591" s="134">
        <f t="shared" ref="T591:T598" si="133">IF(H591="","",6.1078*(10^(((7.5*H591)/(237.3+H591)))))</f>
        <v>40.51803823</v>
      </c>
      <c r="U591" s="103">
        <f t="shared" ref="U591:U598" si="134">IF(T591="","",T591-(0.8*(G591-H591)))</f>
        <v>36.19803823</v>
      </c>
      <c r="V591" s="134">
        <f t="shared" ref="V591:V598" si="135">IF(G591="","",6.1078*(10^(((7.5*G591)/(237.3+G591)))))</f>
        <v>54.98950443</v>
      </c>
      <c r="W591" s="134">
        <f t="shared" ref="W591:W598" si="136">IF(V591="","",(U591/V591)*100)</f>
        <v>65.82717667</v>
      </c>
      <c r="X591" s="135"/>
      <c r="Y591" s="91"/>
      <c r="Z591" s="208">
        <v>1.0</v>
      </c>
      <c r="AA591" s="208">
        <v>1.0</v>
      </c>
      <c r="AB591" s="208">
        <v>2.0</v>
      </c>
      <c r="AC591" s="209">
        <v>2.0</v>
      </c>
      <c r="AD591" s="250" t="s">
        <v>436</v>
      </c>
    </row>
    <row r="592" ht="15.75" customHeight="1">
      <c r="A592" s="205" t="s">
        <v>39</v>
      </c>
      <c r="B592" s="210">
        <v>45221.0</v>
      </c>
      <c r="C592" s="10">
        <v>0.375</v>
      </c>
      <c r="D592" s="84">
        <v>0.5</v>
      </c>
      <c r="E592" s="206">
        <v>36.4</v>
      </c>
      <c r="F592" s="86"/>
      <c r="G592" s="207">
        <v>30.2</v>
      </c>
      <c r="H592" s="207">
        <v>25.8</v>
      </c>
      <c r="I592" s="86"/>
      <c r="J592" s="207" t="s">
        <v>81</v>
      </c>
      <c r="K592" s="86"/>
      <c r="L592" s="207">
        <v>0.0</v>
      </c>
      <c r="M592" s="86"/>
      <c r="N592" s="207" t="s">
        <v>641</v>
      </c>
      <c r="O592" s="207">
        <v>86.34</v>
      </c>
      <c r="P592" s="87"/>
      <c r="Q592" s="102"/>
      <c r="R592" s="103"/>
      <c r="S592" s="22">
        <f>(Q592+R592)/2</f>
        <v>0</v>
      </c>
      <c r="T592" s="134">
        <f t="shared" si="133"/>
        <v>33.21594473</v>
      </c>
      <c r="U592" s="103">
        <f t="shared" si="134"/>
        <v>29.69594473</v>
      </c>
      <c r="V592" s="134">
        <f t="shared" si="135"/>
        <v>42.91546075</v>
      </c>
      <c r="W592" s="134">
        <f t="shared" si="136"/>
        <v>69.19637868</v>
      </c>
      <c r="X592" s="103"/>
      <c r="Y592" s="91"/>
      <c r="Z592" s="208">
        <v>1.0</v>
      </c>
      <c r="AA592" s="208">
        <v>1.0</v>
      </c>
      <c r="AB592" s="208">
        <v>1.0</v>
      </c>
      <c r="AC592" s="209">
        <v>2.0</v>
      </c>
      <c r="AD592" s="250" t="s">
        <v>440</v>
      </c>
    </row>
    <row r="593" ht="15.75" customHeight="1">
      <c r="A593" s="203" t="s">
        <v>39</v>
      </c>
      <c r="B593" s="204">
        <v>45221.0</v>
      </c>
      <c r="C593" s="3">
        <v>0.625</v>
      </c>
      <c r="D593" s="74">
        <v>0.75</v>
      </c>
      <c r="E593" s="234">
        <v>36.4</v>
      </c>
      <c r="F593" s="76"/>
      <c r="G593" s="235">
        <v>34.4</v>
      </c>
      <c r="H593" s="235">
        <v>27.6</v>
      </c>
      <c r="I593" s="76"/>
      <c r="J593" s="235" t="s">
        <v>74</v>
      </c>
      <c r="K593" s="76"/>
      <c r="L593" s="76"/>
      <c r="M593" s="76"/>
      <c r="N593" s="76"/>
      <c r="O593" s="76"/>
      <c r="P593" s="77"/>
      <c r="Q593" s="78"/>
      <c r="R593" s="79"/>
      <c r="S593" s="79"/>
      <c r="T593" s="134">
        <f t="shared" si="133"/>
        <v>36.92425667</v>
      </c>
      <c r="U593" s="103">
        <f t="shared" si="134"/>
        <v>31.48425667</v>
      </c>
      <c r="V593" s="134">
        <f t="shared" si="135"/>
        <v>54.3827978</v>
      </c>
      <c r="W593" s="134">
        <f t="shared" si="136"/>
        <v>57.89377882</v>
      </c>
      <c r="X593" s="80"/>
      <c r="Y593" s="81"/>
      <c r="Z593" s="236">
        <v>1.0</v>
      </c>
      <c r="AA593" s="236">
        <v>1.0</v>
      </c>
      <c r="AB593" s="236">
        <v>2.0</v>
      </c>
      <c r="AC593" s="238">
        <v>2.0</v>
      </c>
      <c r="AD593" s="239" t="s">
        <v>442</v>
      </c>
    </row>
    <row r="594" ht="15.75" customHeight="1">
      <c r="A594" s="205" t="s">
        <v>42</v>
      </c>
      <c r="B594" s="210">
        <v>45222.0</v>
      </c>
      <c r="C594" s="10">
        <v>0.375</v>
      </c>
      <c r="D594" s="84">
        <v>0.5</v>
      </c>
      <c r="E594" s="206">
        <v>36.2</v>
      </c>
      <c r="G594" s="207">
        <v>30.2</v>
      </c>
      <c r="H594" s="207">
        <v>25.0</v>
      </c>
      <c r="I594" s="86"/>
      <c r="J594" s="207" t="s">
        <v>81</v>
      </c>
      <c r="K594" s="86"/>
      <c r="L594" s="207">
        <v>0.0</v>
      </c>
      <c r="M594" s="86"/>
      <c r="N594" s="207">
        <v>81.08</v>
      </c>
      <c r="O594" s="86"/>
      <c r="P594" s="87"/>
      <c r="Q594" s="102"/>
      <c r="R594" s="103"/>
      <c r="S594" s="22">
        <f>(Q594+R594)/2</f>
        <v>0</v>
      </c>
      <c r="T594" s="134">
        <f t="shared" si="133"/>
        <v>31.67489286</v>
      </c>
      <c r="U594" s="103">
        <f t="shared" si="134"/>
        <v>27.51489286</v>
      </c>
      <c r="V594" s="134">
        <f t="shared" si="135"/>
        <v>42.91546075</v>
      </c>
      <c r="W594" s="134">
        <f t="shared" si="136"/>
        <v>64.11417326</v>
      </c>
      <c r="X594" s="135">
        <f>O592+L594-N594</f>
        <v>5.26</v>
      </c>
      <c r="Y594" s="91"/>
      <c r="Z594" s="208">
        <v>1.0</v>
      </c>
      <c r="AA594" s="208">
        <v>1.0</v>
      </c>
      <c r="AB594" s="208">
        <v>2.0</v>
      </c>
      <c r="AC594" s="209">
        <v>2.0</v>
      </c>
      <c r="AD594" s="250" t="s">
        <v>289</v>
      </c>
    </row>
    <row r="595" ht="15.75" customHeight="1">
      <c r="A595" s="203" t="s">
        <v>42</v>
      </c>
      <c r="B595" s="204">
        <v>45222.0</v>
      </c>
      <c r="C595" s="3">
        <v>0.625</v>
      </c>
      <c r="D595" s="74">
        <v>0.75</v>
      </c>
      <c r="E595" s="234">
        <v>35.0</v>
      </c>
      <c r="F595" s="76"/>
      <c r="G595" s="235">
        <v>34.2</v>
      </c>
      <c r="H595" s="235">
        <v>27.6</v>
      </c>
      <c r="I595" s="76"/>
      <c r="J595" s="235" t="s">
        <v>74</v>
      </c>
      <c r="K595" s="76"/>
      <c r="L595" s="76"/>
      <c r="M595" s="76"/>
      <c r="N595" s="76"/>
      <c r="O595" s="76"/>
      <c r="P595" s="77"/>
      <c r="Q595" s="78"/>
      <c r="R595" s="79"/>
      <c r="S595" s="79"/>
      <c r="T595" s="134">
        <f t="shared" si="133"/>
        <v>36.92425667</v>
      </c>
      <c r="U595" s="103">
        <f t="shared" si="134"/>
        <v>31.64425667</v>
      </c>
      <c r="V595" s="134">
        <f t="shared" si="135"/>
        <v>53.78190594</v>
      </c>
      <c r="W595" s="134">
        <f t="shared" si="136"/>
        <v>58.83810943</v>
      </c>
      <c r="X595" s="135"/>
      <c r="Y595" s="81"/>
      <c r="Z595" s="236">
        <v>1.0</v>
      </c>
      <c r="AA595" s="236">
        <v>1.0</v>
      </c>
      <c r="AB595" s="236">
        <v>2.0</v>
      </c>
      <c r="AC595" s="238">
        <v>2.0</v>
      </c>
      <c r="AD595" s="239" t="s">
        <v>449</v>
      </c>
    </row>
    <row r="596" ht="15.75" customHeight="1">
      <c r="A596" s="205" t="s">
        <v>43</v>
      </c>
      <c r="B596" s="210">
        <v>45223.0</v>
      </c>
      <c r="C596" s="10">
        <v>0.375</v>
      </c>
      <c r="D596" s="84">
        <v>0.5</v>
      </c>
      <c r="E596" s="206">
        <v>34.8</v>
      </c>
      <c r="F596" s="86"/>
      <c r="G596" s="207">
        <v>28.6</v>
      </c>
      <c r="H596" s="207">
        <v>25.2</v>
      </c>
      <c r="I596" s="86"/>
      <c r="J596" s="207" t="s">
        <v>81</v>
      </c>
      <c r="K596" s="86"/>
      <c r="L596" s="207">
        <v>0.0</v>
      </c>
      <c r="M596" s="86"/>
      <c r="N596" s="207">
        <v>77.48</v>
      </c>
      <c r="O596" s="86"/>
      <c r="P596" s="87"/>
      <c r="Q596" s="133">
        <f>E598</f>
        <v>35</v>
      </c>
      <c r="R596" s="134"/>
      <c r="S596" s="22">
        <f>(Q596+R596)/2</f>
        <v>17.5</v>
      </c>
      <c r="T596" s="134">
        <f t="shared" si="133"/>
        <v>32.05419006</v>
      </c>
      <c r="U596" s="103">
        <f t="shared" si="134"/>
        <v>29.33419006</v>
      </c>
      <c r="V596" s="134">
        <f t="shared" si="135"/>
        <v>39.13623594</v>
      </c>
      <c r="W596" s="134">
        <f t="shared" si="136"/>
        <v>74.9540403</v>
      </c>
      <c r="X596" s="135">
        <f>N594+L596-N596</f>
        <v>3.6</v>
      </c>
      <c r="Y596" s="91"/>
      <c r="Z596" s="208">
        <v>1.0</v>
      </c>
      <c r="AA596" s="208">
        <v>1.0</v>
      </c>
      <c r="AB596" s="208">
        <v>1.0</v>
      </c>
      <c r="AC596" s="209">
        <v>2.0</v>
      </c>
      <c r="AD596" s="250" t="s">
        <v>433</v>
      </c>
    </row>
    <row r="597" ht="15.75" customHeight="1">
      <c r="A597" s="203" t="s">
        <v>43</v>
      </c>
      <c r="B597" s="204">
        <v>45223.0</v>
      </c>
      <c r="C597" s="3">
        <v>0.625</v>
      </c>
      <c r="D597" s="74">
        <v>0.75</v>
      </c>
      <c r="E597" s="234">
        <v>34.6</v>
      </c>
      <c r="F597" s="76"/>
      <c r="G597" s="235">
        <v>33.6</v>
      </c>
      <c r="H597" s="235">
        <v>27.6</v>
      </c>
      <c r="I597" s="76"/>
      <c r="J597" s="235" t="s">
        <v>65</v>
      </c>
      <c r="K597" s="76"/>
      <c r="L597" s="76"/>
      <c r="M597" s="76"/>
      <c r="N597" s="76"/>
      <c r="O597" s="76"/>
      <c r="P597" s="77"/>
      <c r="Q597" s="78"/>
      <c r="R597" s="79"/>
      <c r="S597" s="79"/>
      <c r="T597" s="134">
        <f t="shared" si="133"/>
        <v>36.92425667</v>
      </c>
      <c r="U597" s="103">
        <f t="shared" si="134"/>
        <v>32.12425667</v>
      </c>
      <c r="V597" s="134">
        <f t="shared" si="135"/>
        <v>52.01365417</v>
      </c>
      <c r="W597" s="134">
        <f t="shared" si="136"/>
        <v>61.76119941</v>
      </c>
      <c r="X597" s="80"/>
      <c r="Y597" s="81"/>
      <c r="Z597" s="236">
        <v>1.0</v>
      </c>
      <c r="AA597" s="236">
        <v>1.0</v>
      </c>
      <c r="AB597" s="236">
        <v>1.0</v>
      </c>
      <c r="AC597" s="238">
        <v>2.0</v>
      </c>
      <c r="AD597" s="369" t="s">
        <v>449</v>
      </c>
    </row>
    <row r="598" ht="15.75" customHeight="1">
      <c r="A598" s="205" t="s">
        <v>44</v>
      </c>
      <c r="B598" s="210">
        <v>45224.0</v>
      </c>
      <c r="C598" s="10">
        <v>0.375</v>
      </c>
      <c r="D598" s="84">
        <v>0.5</v>
      </c>
      <c r="E598" s="206">
        <v>35.0</v>
      </c>
      <c r="F598" s="86"/>
      <c r="G598" s="207">
        <v>29.4</v>
      </c>
      <c r="H598" s="207">
        <v>25.0</v>
      </c>
      <c r="I598" s="86"/>
      <c r="J598" s="207" t="s">
        <v>81</v>
      </c>
      <c r="K598" s="86"/>
      <c r="L598" s="207">
        <v>0.0</v>
      </c>
      <c r="M598" s="86"/>
      <c r="N598" s="207">
        <v>71.48</v>
      </c>
      <c r="O598" s="86"/>
      <c r="P598" s="87"/>
      <c r="Q598" s="133">
        <f>E600</f>
        <v>35</v>
      </c>
      <c r="R598" s="134"/>
      <c r="S598" s="22">
        <f>(Q598+R598)/2</f>
        <v>17.5</v>
      </c>
      <c r="T598" s="134">
        <f t="shared" si="133"/>
        <v>31.67489286</v>
      </c>
      <c r="U598" s="103">
        <f t="shared" si="134"/>
        <v>28.15489286</v>
      </c>
      <c r="V598" s="134">
        <f t="shared" si="135"/>
        <v>40.98797486</v>
      </c>
      <c r="W598" s="134">
        <f t="shared" si="136"/>
        <v>68.69061708</v>
      </c>
      <c r="X598" s="135">
        <f>N596+L598-N598</f>
        <v>6</v>
      </c>
      <c r="Y598" s="91"/>
      <c r="Z598" s="208">
        <v>1.0</v>
      </c>
      <c r="AA598" s="208">
        <v>1.0</v>
      </c>
      <c r="AB598" s="208">
        <v>2.0</v>
      </c>
      <c r="AC598" s="209">
        <v>2.0</v>
      </c>
      <c r="AD598" s="250" t="s">
        <v>289</v>
      </c>
    </row>
    <row r="599" ht="15.75" customHeight="1">
      <c r="A599" s="203" t="s">
        <v>44</v>
      </c>
      <c r="B599" s="204">
        <v>45224.0</v>
      </c>
      <c r="C599" s="3">
        <v>0.625</v>
      </c>
      <c r="D599" s="74">
        <v>0.75</v>
      </c>
      <c r="E599" s="75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7"/>
      <c r="Q599" s="78"/>
      <c r="R599" s="79"/>
      <c r="S599" s="79"/>
      <c r="T599" s="134"/>
      <c r="U599" s="103"/>
      <c r="V599" s="134"/>
      <c r="W599" s="134"/>
      <c r="X599" s="134"/>
      <c r="Y599" s="81"/>
      <c r="Z599" s="82"/>
      <c r="AA599" s="82"/>
      <c r="AB599" s="82"/>
      <c r="AC599" s="83"/>
      <c r="AD599" s="78"/>
    </row>
    <row r="600" ht="15.75" customHeight="1">
      <c r="A600" s="205" t="s">
        <v>45</v>
      </c>
      <c r="B600" s="210">
        <v>45225.0</v>
      </c>
      <c r="C600" s="10">
        <v>0.375</v>
      </c>
      <c r="D600" s="84">
        <v>0.5</v>
      </c>
      <c r="E600" s="206">
        <v>35.0</v>
      </c>
      <c r="F600" s="86"/>
      <c r="G600" s="207">
        <v>29.2</v>
      </c>
      <c r="H600" s="207">
        <v>25.4</v>
      </c>
      <c r="I600" s="86"/>
      <c r="J600" s="207" t="s">
        <v>81</v>
      </c>
      <c r="K600" s="86"/>
      <c r="L600" s="207">
        <v>0.0</v>
      </c>
      <c r="M600" s="86"/>
      <c r="N600" s="207">
        <v>65.6</v>
      </c>
      <c r="O600" s="86"/>
      <c r="P600" s="87"/>
      <c r="Q600" s="102"/>
      <c r="R600" s="103"/>
      <c r="S600" s="22">
        <f>(Q600+R600)/2</f>
        <v>0</v>
      </c>
      <c r="T600" s="134">
        <f>IF(H600="","",6.1078*(10^(((7.5*H600)/(237.3+H600)))))</f>
        <v>32.43744129</v>
      </c>
      <c r="U600" s="103">
        <f>IF(T600="","",T600-(0.8*(G600-H600)))</f>
        <v>29.39744129</v>
      </c>
      <c r="V600" s="134">
        <f>IF(G600="","",6.1078*(10^(((7.5*G600)/(237.3+G600)))))</f>
        <v>40.51803823</v>
      </c>
      <c r="W600" s="134">
        <f>IF(V600="","",(U600/V600)*100)</f>
        <v>72.55396009</v>
      </c>
      <c r="X600" s="135">
        <f>N598+L600-N600</f>
        <v>5.88</v>
      </c>
      <c r="Y600" s="91"/>
      <c r="Z600" s="208">
        <v>1.0</v>
      </c>
      <c r="AA600" s="208">
        <v>1.0</v>
      </c>
      <c r="AB600" s="208">
        <v>2.0</v>
      </c>
      <c r="AC600" s="209">
        <v>2.0</v>
      </c>
      <c r="AD600" s="250" t="s">
        <v>289</v>
      </c>
    </row>
    <row r="601" ht="15.75" customHeight="1">
      <c r="A601" s="203" t="s">
        <v>45</v>
      </c>
      <c r="B601" s="204">
        <v>45225.0</v>
      </c>
      <c r="C601" s="3">
        <v>0.625</v>
      </c>
      <c r="D601" s="74">
        <v>0.75</v>
      </c>
      <c r="E601" s="75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7"/>
      <c r="Q601" s="78"/>
      <c r="R601" s="79"/>
      <c r="S601" s="79"/>
      <c r="T601" s="134"/>
      <c r="U601" s="103"/>
      <c r="V601" s="134"/>
      <c r="W601" s="134"/>
      <c r="X601" s="134"/>
      <c r="Y601" s="81"/>
      <c r="Z601" s="82"/>
      <c r="AA601" s="82"/>
      <c r="AB601" s="82"/>
      <c r="AC601" s="83"/>
      <c r="AD601" s="187"/>
    </row>
    <row r="602" ht="15.75" customHeight="1">
      <c r="A602" s="205" t="s">
        <v>46</v>
      </c>
      <c r="B602" s="210">
        <v>45226.0</v>
      </c>
      <c r="C602" s="10">
        <v>0.375</v>
      </c>
      <c r="D602" s="84">
        <v>0.5</v>
      </c>
      <c r="E602" s="206">
        <v>35.2</v>
      </c>
      <c r="G602" s="207">
        <v>28.4</v>
      </c>
      <c r="H602" s="207">
        <v>25.0</v>
      </c>
      <c r="I602" s="86"/>
      <c r="J602" s="207" t="s">
        <v>81</v>
      </c>
      <c r="K602" s="86"/>
      <c r="L602" s="207">
        <v>0.0</v>
      </c>
      <c r="M602" s="86"/>
      <c r="N602" s="207">
        <v>59.68</v>
      </c>
      <c r="O602" s="86"/>
      <c r="P602" s="87"/>
      <c r="Q602" s="102"/>
      <c r="R602" s="103"/>
      <c r="S602" s="22">
        <f>(Q602+R602)/2</f>
        <v>0</v>
      </c>
      <c r="T602" s="134">
        <f>IF(H602="","",6.1078*(10^(((7.5*H602)/(237.3+H602)))))</f>
        <v>31.67489286</v>
      </c>
      <c r="U602" s="103">
        <f>IF(T602="","",T602-(0.8*(G602-H602)))</f>
        <v>28.95489286</v>
      </c>
      <c r="V602" s="134">
        <f>IF(G602="","",6.1078*(10^(((7.5*G602)/(237.3+G602)))))</f>
        <v>38.68484051</v>
      </c>
      <c r="W602" s="134">
        <f>IF(V602="","",(U602/V602)*100)</f>
        <v>74.84816399</v>
      </c>
      <c r="X602" s="135">
        <f>N600+L602-N602</f>
        <v>5.92</v>
      </c>
      <c r="Y602" s="91"/>
      <c r="Z602" s="208">
        <v>1.0</v>
      </c>
      <c r="AA602" s="208">
        <v>1.0</v>
      </c>
      <c r="AB602" s="208">
        <v>2.0</v>
      </c>
      <c r="AC602" s="209">
        <v>3.0</v>
      </c>
      <c r="AD602" s="250" t="s">
        <v>289</v>
      </c>
    </row>
    <row r="603" ht="15.75" customHeight="1">
      <c r="A603" s="203" t="s">
        <v>46</v>
      </c>
      <c r="B603" s="204">
        <v>45226.0</v>
      </c>
      <c r="C603" s="3">
        <v>0.625</v>
      </c>
      <c r="D603" s="74">
        <v>0.75</v>
      </c>
      <c r="E603" s="75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7"/>
      <c r="Q603" s="78"/>
      <c r="R603" s="79"/>
      <c r="S603" s="79"/>
      <c r="T603" s="134"/>
      <c r="U603" s="103"/>
      <c r="V603" s="134"/>
      <c r="W603" s="134"/>
      <c r="X603" s="80"/>
      <c r="Y603" s="81"/>
      <c r="Z603" s="82"/>
      <c r="AA603" s="82"/>
      <c r="AB603" s="82"/>
      <c r="AC603" s="83"/>
      <c r="AD603" s="187"/>
    </row>
    <row r="604" ht="15.75" customHeight="1">
      <c r="A604" s="205" t="s">
        <v>25</v>
      </c>
      <c r="B604" s="210">
        <v>45227.0</v>
      </c>
      <c r="C604" s="10">
        <v>0.375</v>
      </c>
      <c r="D604" s="84">
        <v>0.5</v>
      </c>
      <c r="E604" s="206">
        <v>35.6</v>
      </c>
      <c r="F604" s="86"/>
      <c r="G604" s="207">
        <v>29.8</v>
      </c>
      <c r="H604" s="207">
        <v>25.6</v>
      </c>
      <c r="I604" s="86"/>
      <c r="J604" s="207" t="s">
        <v>81</v>
      </c>
      <c r="K604" s="86"/>
      <c r="L604" s="207">
        <v>0.0</v>
      </c>
      <c r="M604" s="86"/>
      <c r="N604" s="207">
        <v>55.68</v>
      </c>
      <c r="O604" s="86"/>
      <c r="P604" s="87"/>
      <c r="Q604" s="102"/>
      <c r="R604" s="103"/>
      <c r="S604" s="22">
        <f>(Q604+R604)/2</f>
        <v>0</v>
      </c>
      <c r="T604" s="134">
        <f>IF(H604="","",6.1078*(10^(((7.5*H604)/(237.3+H604)))))</f>
        <v>32.82468122</v>
      </c>
      <c r="U604" s="103">
        <f>IF(T604="","",T604-(0.8*(G604-H604)))</f>
        <v>29.46468122</v>
      </c>
      <c r="V604" s="134">
        <f>IF(G604="","",6.1078*(10^(((7.5*G604)/(237.3+G604)))))</f>
        <v>41.94208964</v>
      </c>
      <c r="W604" s="134">
        <f>IF(V604="","",(U604/V604)*100)</f>
        <v>70.25086606</v>
      </c>
      <c r="X604" s="135">
        <f>N602+L604-N604</f>
        <v>4</v>
      </c>
      <c r="Y604" s="91"/>
      <c r="Z604" s="208">
        <v>1.0</v>
      </c>
      <c r="AA604" s="208">
        <v>1.0</v>
      </c>
      <c r="AB604" s="208">
        <v>3.0</v>
      </c>
      <c r="AC604" s="209">
        <v>2.0</v>
      </c>
      <c r="AD604" s="232" t="s">
        <v>440</v>
      </c>
    </row>
    <row r="605" ht="15.75" customHeight="1">
      <c r="A605" s="203" t="s">
        <v>25</v>
      </c>
      <c r="B605" s="204">
        <v>45227.0</v>
      </c>
      <c r="C605" s="3">
        <v>0.625</v>
      </c>
      <c r="D605" s="74">
        <v>0.75</v>
      </c>
      <c r="E605" s="75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7"/>
      <c r="Q605" s="78"/>
      <c r="R605" s="79"/>
      <c r="S605" s="79"/>
      <c r="T605" s="103"/>
      <c r="U605" s="103"/>
      <c r="V605" s="103"/>
      <c r="W605" s="103"/>
      <c r="X605" s="80"/>
      <c r="Y605" s="81"/>
      <c r="Z605" s="82"/>
      <c r="AA605" s="82"/>
      <c r="AB605" s="82"/>
      <c r="AC605" s="83"/>
      <c r="AD605" s="187"/>
    </row>
    <row r="606" ht="15.75" customHeight="1">
      <c r="A606" s="205" t="s">
        <v>39</v>
      </c>
      <c r="B606" s="210">
        <v>45228.0</v>
      </c>
      <c r="C606" s="10">
        <v>0.375</v>
      </c>
      <c r="D606" s="84">
        <v>0.5</v>
      </c>
      <c r="E606" s="206">
        <v>36.0</v>
      </c>
      <c r="F606" s="86"/>
      <c r="G606" s="207">
        <v>29.8</v>
      </c>
      <c r="H606" s="207">
        <v>26.0</v>
      </c>
      <c r="I606" s="86"/>
      <c r="J606" s="207" t="s">
        <v>81</v>
      </c>
      <c r="K606" s="86"/>
      <c r="L606" s="207">
        <v>0.0</v>
      </c>
      <c r="M606" s="86"/>
      <c r="N606" s="207">
        <v>47.6</v>
      </c>
      <c r="O606" s="86"/>
      <c r="P606" s="87"/>
      <c r="Q606" s="102"/>
      <c r="R606" s="103"/>
      <c r="S606" s="22">
        <f>(Q606+R606)/2</f>
        <v>0</v>
      </c>
      <c r="T606" s="134">
        <f t="shared" ref="T606:T608" si="137">IF(H606="","",6.1078*(10^(((7.5*H606)/(237.3+H606)))))</f>
        <v>33.61126698</v>
      </c>
      <c r="U606" s="103">
        <f t="shared" ref="U606:U608" si="138">IF(T606="","",T606-(0.8*(G606-H606)))</f>
        <v>30.57126698</v>
      </c>
      <c r="V606" s="134">
        <f t="shared" ref="V606:V608" si="139">IF(G606="","",6.1078*(10^(((7.5*G606)/(237.3+G606)))))</f>
        <v>41.94208964</v>
      </c>
      <c r="W606" s="134">
        <f t="shared" ref="W606:W608" si="140">IF(V606="","",(U606/V606)*100)</f>
        <v>72.88923191</v>
      </c>
      <c r="X606" s="135">
        <f>N604+L606-N606</f>
        <v>8.08</v>
      </c>
      <c r="Y606" s="91"/>
      <c r="Z606" s="208">
        <v>1.0</v>
      </c>
      <c r="AA606" s="208">
        <v>1.0</v>
      </c>
      <c r="AB606" s="208">
        <v>1.0</v>
      </c>
      <c r="AC606" s="209">
        <v>2.0</v>
      </c>
      <c r="AD606" s="250" t="s">
        <v>433</v>
      </c>
    </row>
    <row r="607" ht="15.75" customHeight="1">
      <c r="A607" s="203" t="s">
        <v>39</v>
      </c>
      <c r="B607" s="204">
        <v>45228.0</v>
      </c>
      <c r="C607" s="3">
        <v>0.625</v>
      </c>
      <c r="D607" s="74">
        <v>0.75</v>
      </c>
      <c r="E607" s="234">
        <v>33.8</v>
      </c>
      <c r="F607" s="76"/>
      <c r="G607" s="235">
        <v>32.0</v>
      </c>
      <c r="H607" s="235">
        <v>28.6</v>
      </c>
      <c r="I607" s="76"/>
      <c r="J607" s="235" t="s">
        <v>81</v>
      </c>
      <c r="K607" s="76"/>
      <c r="L607" s="76"/>
      <c r="M607" s="76"/>
      <c r="N607" s="76"/>
      <c r="O607" s="76"/>
      <c r="P607" s="77"/>
      <c r="Q607" s="78"/>
      <c r="R607" s="79"/>
      <c r="S607" s="79"/>
      <c r="T607" s="134">
        <f t="shared" si="137"/>
        <v>39.13623594</v>
      </c>
      <c r="U607" s="103">
        <f t="shared" si="138"/>
        <v>36.41623594</v>
      </c>
      <c r="V607" s="134">
        <f t="shared" si="139"/>
        <v>47.54274065</v>
      </c>
      <c r="W607" s="134">
        <f t="shared" si="140"/>
        <v>76.59683779</v>
      </c>
      <c r="X607" s="80"/>
      <c r="Y607" s="81"/>
      <c r="Z607" s="236">
        <v>1.0</v>
      </c>
      <c r="AA607" s="236">
        <v>1.0</v>
      </c>
      <c r="AB607" s="236">
        <v>1.0</v>
      </c>
      <c r="AC607" s="238">
        <v>1.0</v>
      </c>
      <c r="AD607" s="239" t="s">
        <v>442</v>
      </c>
    </row>
    <row r="608" ht="15.75" customHeight="1">
      <c r="A608" s="205" t="s">
        <v>42</v>
      </c>
      <c r="B608" s="210">
        <v>45229.0</v>
      </c>
      <c r="C608" s="10">
        <v>0.375</v>
      </c>
      <c r="D608" s="84">
        <v>0.5</v>
      </c>
      <c r="E608" s="206">
        <v>33.8</v>
      </c>
      <c r="F608" s="86"/>
      <c r="G608" s="207">
        <v>29.6</v>
      </c>
      <c r="H608" s="207">
        <v>26.6</v>
      </c>
      <c r="I608" s="86"/>
      <c r="J608" s="207" t="s">
        <v>81</v>
      </c>
      <c r="K608" s="86"/>
      <c r="L608" s="207">
        <v>0.0</v>
      </c>
      <c r="M608" s="86"/>
      <c r="N608" s="207">
        <v>43.86</v>
      </c>
      <c r="O608" s="86"/>
      <c r="P608" s="87"/>
      <c r="Q608" s="102"/>
      <c r="R608" s="103"/>
      <c r="S608" s="22">
        <f>(Q608+R608)/2</f>
        <v>0</v>
      </c>
      <c r="T608" s="134">
        <f t="shared" si="137"/>
        <v>34.82194116</v>
      </c>
      <c r="U608" s="103">
        <f t="shared" si="138"/>
        <v>32.42194116</v>
      </c>
      <c r="V608" s="134">
        <f t="shared" si="139"/>
        <v>41.46264535</v>
      </c>
      <c r="W608" s="134">
        <f t="shared" si="140"/>
        <v>78.19554419</v>
      </c>
      <c r="X608" s="135">
        <f>N606+L608-N608</f>
        <v>3.74</v>
      </c>
      <c r="Y608" s="91"/>
      <c r="Z608" s="208">
        <v>1.0</v>
      </c>
      <c r="AA608" s="208">
        <v>1.0</v>
      </c>
      <c r="AB608" s="208">
        <v>2.0</v>
      </c>
      <c r="AC608" s="209">
        <v>2.0</v>
      </c>
      <c r="AD608" s="250" t="s">
        <v>289</v>
      </c>
    </row>
    <row r="609" ht="15.75" customHeight="1">
      <c r="A609" s="203" t="s">
        <v>42</v>
      </c>
      <c r="B609" s="204">
        <v>45229.0</v>
      </c>
      <c r="C609" s="3">
        <v>0.625</v>
      </c>
      <c r="D609" s="74">
        <v>0.75</v>
      </c>
      <c r="E609" s="75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7"/>
      <c r="Q609" s="78"/>
      <c r="R609" s="79"/>
      <c r="S609" s="79"/>
      <c r="T609" s="134"/>
      <c r="U609" s="103"/>
      <c r="V609" s="134"/>
      <c r="W609" s="134"/>
      <c r="X609" s="80"/>
      <c r="Y609" s="81"/>
      <c r="Z609" s="82"/>
      <c r="AA609" s="82"/>
      <c r="AB609" s="82"/>
      <c r="AC609" s="83"/>
      <c r="AD609" s="78"/>
    </row>
    <row r="610" ht="15.75" customHeight="1">
      <c r="A610" s="205" t="s">
        <v>43</v>
      </c>
      <c r="B610" s="210">
        <v>45230.0</v>
      </c>
      <c r="C610" s="10">
        <v>0.375</v>
      </c>
      <c r="D610" s="84">
        <v>0.5</v>
      </c>
      <c r="E610" s="206">
        <v>33.2</v>
      </c>
      <c r="F610" s="86"/>
      <c r="G610" s="207">
        <v>29.4</v>
      </c>
      <c r="H610" s="207">
        <v>26.0</v>
      </c>
      <c r="I610" s="86"/>
      <c r="J610" s="207" t="s">
        <v>81</v>
      </c>
      <c r="K610" s="86"/>
      <c r="L610" s="207">
        <v>51.5</v>
      </c>
      <c r="M610" s="86"/>
      <c r="N610" s="207">
        <v>86.66</v>
      </c>
      <c r="O610" s="86"/>
      <c r="P610" s="87"/>
      <c r="Q610" s="102"/>
      <c r="R610" s="103"/>
      <c r="S610" s="22">
        <f>(Q610+R610)/2</f>
        <v>0</v>
      </c>
      <c r="T610" s="134">
        <f t="shared" ref="T610:T614" si="141">IF(H610="","",6.1078*(10^(((7.5*H610)/(237.3+H610)))))</f>
        <v>33.61126698</v>
      </c>
      <c r="U610" s="103">
        <f t="shared" ref="U610:U614" si="142">IF(T610="","",T610-(0.8*(G610-H610)))</f>
        <v>30.89126698</v>
      </c>
      <c r="V610" s="134">
        <f t="shared" ref="V610:V614" si="143">IF(G610="","",6.1078*(10^(((7.5*G610)/(237.3+G610)))))</f>
        <v>40.98797486</v>
      </c>
      <c r="W610" s="134">
        <f t="shared" ref="W610:W614" si="144">IF(V610="","",(U610/V610)*100)</f>
        <v>75.36665836</v>
      </c>
      <c r="X610" s="135">
        <f>N608+L610-N610</f>
        <v>8.7</v>
      </c>
      <c r="Y610" s="91"/>
      <c r="Z610" s="208">
        <v>1.0</v>
      </c>
      <c r="AA610" s="208">
        <v>1.0</v>
      </c>
      <c r="AB610" s="208">
        <v>1.0</v>
      </c>
      <c r="AC610" s="209">
        <v>2.0</v>
      </c>
      <c r="AD610" s="250" t="s">
        <v>440</v>
      </c>
    </row>
    <row r="611" ht="15.75" customHeight="1">
      <c r="A611" s="203" t="s">
        <v>43</v>
      </c>
      <c r="B611" s="204">
        <v>45230.0</v>
      </c>
      <c r="C611" s="3">
        <v>0.625</v>
      </c>
      <c r="D611" s="74">
        <v>0.75</v>
      </c>
      <c r="E611" s="234">
        <v>34.2</v>
      </c>
      <c r="F611" s="76"/>
      <c r="G611" s="235">
        <v>31.6</v>
      </c>
      <c r="H611" s="235">
        <v>26.8</v>
      </c>
      <c r="I611" s="76"/>
      <c r="J611" s="235" t="s">
        <v>74</v>
      </c>
      <c r="K611" s="76"/>
      <c r="L611" s="76"/>
      <c r="M611" s="76"/>
      <c r="N611" s="76"/>
      <c r="O611" s="76"/>
      <c r="P611" s="77"/>
      <c r="Q611" s="78"/>
      <c r="R611" s="79"/>
      <c r="S611" s="79"/>
      <c r="T611" s="134">
        <f t="shared" si="141"/>
        <v>35.23385461</v>
      </c>
      <c r="U611" s="103">
        <f t="shared" si="142"/>
        <v>31.39385461</v>
      </c>
      <c r="V611" s="134">
        <f t="shared" si="143"/>
        <v>46.47863297</v>
      </c>
      <c r="W611" s="134">
        <f t="shared" si="144"/>
        <v>67.54470301</v>
      </c>
      <c r="X611" s="80"/>
      <c r="Y611" s="81"/>
      <c r="Z611" s="236">
        <v>1.0</v>
      </c>
      <c r="AA611" s="236">
        <v>1.0</v>
      </c>
      <c r="AB611" s="236">
        <v>1.0</v>
      </c>
      <c r="AC611" s="238">
        <v>2.0</v>
      </c>
      <c r="AD611" s="369" t="s">
        <v>449</v>
      </c>
    </row>
    <row r="612" ht="15.75" customHeight="1">
      <c r="A612" s="205" t="s">
        <v>44</v>
      </c>
      <c r="B612" s="210">
        <v>45231.0</v>
      </c>
      <c r="C612" s="10">
        <v>0.375</v>
      </c>
      <c r="D612" s="84">
        <v>0.5</v>
      </c>
      <c r="E612" s="206">
        <v>34.0</v>
      </c>
      <c r="F612" s="86"/>
      <c r="G612" s="207">
        <v>29.4</v>
      </c>
      <c r="H612" s="207">
        <v>25.8</v>
      </c>
      <c r="I612" s="86"/>
      <c r="J612" s="207" t="s">
        <v>61</v>
      </c>
      <c r="K612" s="86"/>
      <c r="L612" s="207">
        <v>0.0</v>
      </c>
      <c r="M612" s="86"/>
      <c r="N612" s="207">
        <v>79.24</v>
      </c>
      <c r="O612" s="86"/>
      <c r="P612" s="87"/>
      <c r="Q612" s="102"/>
      <c r="R612" s="103"/>
      <c r="S612" s="22">
        <f>(Q612+R612)/2</f>
        <v>0</v>
      </c>
      <c r="T612" s="134">
        <f t="shared" si="141"/>
        <v>33.21594473</v>
      </c>
      <c r="U612" s="103">
        <f t="shared" si="142"/>
        <v>30.33594473</v>
      </c>
      <c r="V612" s="134">
        <f t="shared" si="143"/>
        <v>40.98797486</v>
      </c>
      <c r="W612" s="134">
        <f t="shared" si="144"/>
        <v>74.01181648</v>
      </c>
      <c r="X612" s="135">
        <f>N610+L612-N612</f>
        <v>7.42</v>
      </c>
      <c r="Y612" s="91"/>
      <c r="Z612" s="208">
        <v>1.0</v>
      </c>
      <c r="AA612" s="208">
        <v>1.0</v>
      </c>
      <c r="AB612" s="208">
        <v>2.0</v>
      </c>
      <c r="AC612" s="209">
        <v>2.0</v>
      </c>
      <c r="AD612" s="250" t="s">
        <v>289</v>
      </c>
    </row>
    <row r="613" ht="15.75" customHeight="1">
      <c r="A613" s="203" t="s">
        <v>44</v>
      </c>
      <c r="B613" s="204">
        <v>45231.0</v>
      </c>
      <c r="C613" s="3">
        <v>0.625</v>
      </c>
      <c r="D613" s="74">
        <v>0.75</v>
      </c>
      <c r="E613" s="234">
        <v>35.2</v>
      </c>
      <c r="F613" s="76"/>
      <c r="G613" s="235">
        <v>33.6</v>
      </c>
      <c r="H613" s="235">
        <v>27.6</v>
      </c>
      <c r="I613" s="76"/>
      <c r="J613" s="235" t="s">
        <v>81</v>
      </c>
      <c r="K613" s="76"/>
      <c r="L613" s="76"/>
      <c r="M613" s="76"/>
      <c r="N613" s="76"/>
      <c r="O613" s="76"/>
      <c r="P613" s="77"/>
      <c r="Q613" s="78"/>
      <c r="R613" s="79"/>
      <c r="S613" s="79"/>
      <c r="T613" s="134">
        <f t="shared" si="141"/>
        <v>36.92425667</v>
      </c>
      <c r="U613" s="103">
        <f t="shared" si="142"/>
        <v>32.12425667</v>
      </c>
      <c r="V613" s="134">
        <f t="shared" si="143"/>
        <v>52.01365417</v>
      </c>
      <c r="W613" s="134">
        <f t="shared" si="144"/>
        <v>61.76119941</v>
      </c>
      <c r="X613" s="80"/>
      <c r="Y613" s="81"/>
      <c r="Z613" s="236">
        <v>1.0</v>
      </c>
      <c r="AA613" s="236">
        <v>1.0</v>
      </c>
      <c r="AB613" s="236">
        <v>1.0</v>
      </c>
      <c r="AC613" s="238">
        <v>2.0</v>
      </c>
      <c r="AD613" s="369" t="s">
        <v>449</v>
      </c>
    </row>
    <row r="614" ht="15.75" customHeight="1">
      <c r="A614" s="205" t="s">
        <v>45</v>
      </c>
      <c r="B614" s="210">
        <v>45232.0</v>
      </c>
      <c r="C614" s="10">
        <v>0.375</v>
      </c>
      <c r="D614" s="84">
        <v>0.5</v>
      </c>
      <c r="E614" s="206">
        <v>35.0</v>
      </c>
      <c r="F614" s="86"/>
      <c r="G614" s="207">
        <v>29.4</v>
      </c>
      <c r="H614" s="207">
        <v>26.0</v>
      </c>
      <c r="I614" s="86"/>
      <c r="J614" s="207" t="s">
        <v>81</v>
      </c>
      <c r="K614" s="86"/>
      <c r="L614" s="207">
        <v>0.0</v>
      </c>
      <c r="M614" s="86"/>
      <c r="N614" s="207">
        <v>72.86</v>
      </c>
      <c r="O614" s="86"/>
      <c r="P614" s="87"/>
      <c r="Q614" s="102"/>
      <c r="R614" s="103"/>
      <c r="S614" s="22">
        <f>(Q614+R614)/2</f>
        <v>0</v>
      </c>
      <c r="T614" s="134">
        <f t="shared" si="141"/>
        <v>33.61126698</v>
      </c>
      <c r="U614" s="103">
        <f t="shared" si="142"/>
        <v>30.89126698</v>
      </c>
      <c r="V614" s="134">
        <f t="shared" si="143"/>
        <v>40.98797486</v>
      </c>
      <c r="W614" s="134">
        <f t="shared" si="144"/>
        <v>75.36665836</v>
      </c>
      <c r="X614" s="135">
        <f>N612+L614-N614</f>
        <v>6.38</v>
      </c>
      <c r="Y614" s="91"/>
      <c r="Z614" s="208">
        <v>1.0</v>
      </c>
      <c r="AA614" s="208">
        <v>1.0</v>
      </c>
      <c r="AB614" s="208">
        <v>2.0</v>
      </c>
      <c r="AC614" s="209">
        <v>2.0</v>
      </c>
      <c r="AD614" s="232" t="s">
        <v>433</v>
      </c>
    </row>
    <row r="615" ht="15.75" customHeight="1">
      <c r="A615" s="203" t="s">
        <v>45</v>
      </c>
      <c r="B615" s="204">
        <v>45232.0</v>
      </c>
      <c r="C615" s="3">
        <v>0.625</v>
      </c>
      <c r="D615" s="74">
        <v>0.75</v>
      </c>
      <c r="E615" s="75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7"/>
      <c r="Q615" s="78"/>
      <c r="R615" s="79"/>
      <c r="S615" s="79"/>
      <c r="T615" s="103"/>
      <c r="U615" s="103"/>
      <c r="V615" s="103"/>
      <c r="W615" s="103"/>
      <c r="X615" s="80"/>
      <c r="Y615" s="81"/>
      <c r="Z615" s="82"/>
      <c r="AA615" s="82"/>
      <c r="AB615" s="82"/>
      <c r="AC615" s="83"/>
      <c r="AD615" s="78"/>
    </row>
    <row r="616" ht="15.75" customHeight="1">
      <c r="A616" s="205" t="s">
        <v>46</v>
      </c>
      <c r="B616" s="210">
        <v>45233.0</v>
      </c>
      <c r="C616" s="10">
        <v>0.375</v>
      </c>
      <c r="D616" s="84">
        <v>0.5</v>
      </c>
      <c r="E616" s="206">
        <v>35.2</v>
      </c>
      <c r="F616" s="86"/>
      <c r="G616" s="207">
        <v>29.8</v>
      </c>
      <c r="H616" s="207">
        <v>26.0</v>
      </c>
      <c r="I616" s="86"/>
      <c r="J616" s="207" t="s">
        <v>81</v>
      </c>
      <c r="K616" s="86"/>
      <c r="L616" s="207">
        <v>0.0</v>
      </c>
      <c r="M616" s="86"/>
      <c r="N616" s="207">
        <v>65.38</v>
      </c>
      <c r="O616" s="86"/>
      <c r="P616" s="87"/>
      <c r="Q616" s="102"/>
      <c r="R616" s="103"/>
      <c r="S616" s="22">
        <f>(Q616+R616)/2</f>
        <v>0</v>
      </c>
      <c r="T616" s="134">
        <f>IF(H616="","",6.1078*(10^(((7.5*H616)/(237.3+H616)))))</f>
        <v>33.61126698</v>
      </c>
      <c r="U616" s="103">
        <f>IF(T616="","",T616-(0.8*(G616-H616)))</f>
        <v>30.57126698</v>
      </c>
      <c r="V616" s="134">
        <f>IF(G616="","",6.1078*(10^(((7.5*G616)/(237.3+G616)))))</f>
        <v>41.94208964</v>
      </c>
      <c r="W616" s="134">
        <f>IF(V616="","",(U616/V616)*100)</f>
        <v>72.88923191</v>
      </c>
      <c r="X616" s="135">
        <f>N614+L616-N616</f>
        <v>7.48</v>
      </c>
      <c r="Y616" s="91"/>
      <c r="Z616" s="208">
        <v>1.0</v>
      </c>
      <c r="AA616" s="208">
        <v>1.0</v>
      </c>
      <c r="AB616" s="208">
        <v>3.0</v>
      </c>
      <c r="AC616" s="209">
        <v>1.0</v>
      </c>
      <c r="AD616" s="232" t="s">
        <v>433</v>
      </c>
    </row>
    <row r="617" ht="15.75" customHeight="1">
      <c r="A617" s="203" t="s">
        <v>46</v>
      </c>
      <c r="B617" s="204">
        <v>45233.0</v>
      </c>
      <c r="C617" s="3">
        <v>0.625</v>
      </c>
      <c r="D617" s="74">
        <v>0.75</v>
      </c>
      <c r="E617" s="75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7"/>
      <c r="Q617" s="78"/>
      <c r="R617" s="79"/>
      <c r="S617" s="79"/>
      <c r="T617" s="103"/>
      <c r="U617" s="103"/>
      <c r="V617" s="103"/>
      <c r="W617" s="103"/>
      <c r="X617" s="80"/>
      <c r="Y617" s="81"/>
      <c r="Z617" s="82"/>
      <c r="AA617" s="82"/>
      <c r="AB617" s="82"/>
      <c r="AC617" s="83"/>
      <c r="AD617" s="78"/>
    </row>
    <row r="618" ht="15.75" customHeight="1">
      <c r="A618" s="205" t="s">
        <v>25</v>
      </c>
      <c r="B618" s="210">
        <v>45234.0</v>
      </c>
      <c r="C618" s="10">
        <v>0.375</v>
      </c>
      <c r="D618" s="84">
        <v>0.5</v>
      </c>
      <c r="E618" s="206">
        <v>35.4</v>
      </c>
      <c r="F618" s="86"/>
      <c r="G618" s="207">
        <v>30.0</v>
      </c>
      <c r="H618" s="207">
        <v>25.6</v>
      </c>
      <c r="I618" s="86"/>
      <c r="J618" s="207" t="s">
        <v>81</v>
      </c>
      <c r="K618" s="86"/>
      <c r="L618" s="207">
        <v>0.0</v>
      </c>
      <c r="M618" s="86"/>
      <c r="N618" s="207">
        <v>59.36</v>
      </c>
      <c r="O618" s="86"/>
      <c r="P618" s="87"/>
      <c r="Q618" s="102"/>
      <c r="R618" s="103"/>
      <c r="S618" s="22">
        <f>(Q618+R618)/2</f>
        <v>0</v>
      </c>
      <c r="T618" s="134">
        <f>IF(H618="","",6.1078*(10^(((7.5*H618)/(237.3+H618)))))</f>
        <v>32.82468122</v>
      </c>
      <c r="U618" s="103">
        <f>IF(T618="","",T618-(0.8*(G618-H618)))</f>
        <v>29.30468122</v>
      </c>
      <c r="V618" s="134">
        <f>IF(G618="","",6.1078*(10^(((7.5*G618)/(237.3+G618)))))</f>
        <v>42.42634795</v>
      </c>
      <c r="W618" s="134">
        <f>IF(V618="","",(U618/V618)*100)</f>
        <v>69.07189196</v>
      </c>
      <c r="X618" s="135">
        <f>N616+L618-N618</f>
        <v>6.02</v>
      </c>
      <c r="Y618" s="91"/>
      <c r="Z618" s="208">
        <v>1.0</v>
      </c>
      <c r="AA618" s="208">
        <v>1.0</v>
      </c>
      <c r="AB618" s="208">
        <v>1.0</v>
      </c>
      <c r="AC618" s="209">
        <v>2.0</v>
      </c>
      <c r="AD618" s="232" t="s">
        <v>440</v>
      </c>
    </row>
    <row r="619" ht="15.75" customHeight="1">
      <c r="A619" s="203" t="s">
        <v>25</v>
      </c>
      <c r="B619" s="204">
        <v>45234.0</v>
      </c>
      <c r="C619" s="3">
        <v>0.625</v>
      </c>
      <c r="D619" s="74">
        <v>0.75</v>
      </c>
      <c r="E619" s="75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7"/>
      <c r="Q619" s="78"/>
      <c r="R619" s="79"/>
      <c r="S619" s="79"/>
      <c r="T619" s="103"/>
      <c r="U619" s="103"/>
      <c r="V619" s="103"/>
      <c r="W619" s="103"/>
      <c r="X619" s="80"/>
      <c r="Y619" s="81"/>
      <c r="Z619" s="82"/>
      <c r="AA619" s="82"/>
      <c r="AB619" s="82"/>
      <c r="AC619" s="83"/>
      <c r="AD619" s="78"/>
    </row>
    <row r="620" ht="15.75" customHeight="1">
      <c r="A620" s="205" t="s">
        <v>39</v>
      </c>
      <c r="B620" s="210">
        <v>45235.0</v>
      </c>
      <c r="C620" s="10">
        <v>0.375</v>
      </c>
      <c r="D620" s="84">
        <v>0.5</v>
      </c>
      <c r="E620" s="206">
        <v>35.2</v>
      </c>
      <c r="F620" s="86"/>
      <c r="G620" s="207">
        <v>29.4</v>
      </c>
      <c r="H620" s="207">
        <v>26.2</v>
      </c>
      <c r="I620" s="86"/>
      <c r="J620" s="207" t="s">
        <v>81</v>
      </c>
      <c r="K620" s="86"/>
      <c r="L620" s="207">
        <v>0.0</v>
      </c>
      <c r="M620" s="86"/>
      <c r="N620" s="207">
        <v>53.86</v>
      </c>
      <c r="O620" s="86"/>
      <c r="P620" s="87"/>
      <c r="Q620" s="102"/>
      <c r="R620" s="103"/>
      <c r="S620" s="22">
        <f>(Q620+R620)/2</f>
        <v>0</v>
      </c>
      <c r="T620" s="134">
        <f t="shared" ref="T620:T622" si="145">IF(H620="","",6.1078*(10^(((7.5*H620)/(237.3+H620)))))</f>
        <v>34.01068335</v>
      </c>
      <c r="U620" s="103">
        <f t="shared" ref="U620:U622" si="146">IF(T620="","",T620-(0.8*(G620-H620)))</f>
        <v>31.45068335</v>
      </c>
      <c r="V620" s="134">
        <f t="shared" ref="V620:V622" si="147">IF(G620="","",6.1078*(10^(((7.5*G620)/(237.3+G620)))))</f>
        <v>40.98797486</v>
      </c>
      <c r="W620" s="134">
        <f t="shared" ref="W620:W622" si="148">IF(V620="","",(U620/V620)*100)</f>
        <v>76.73148882</v>
      </c>
      <c r="X620" s="135">
        <f>N618+L620-N620</f>
        <v>5.5</v>
      </c>
      <c r="Y620" s="91"/>
      <c r="Z620" s="208">
        <v>1.0</v>
      </c>
      <c r="AA620" s="208">
        <v>1.0</v>
      </c>
      <c r="AB620" s="208">
        <v>2.0</v>
      </c>
      <c r="AC620" s="209">
        <v>2.0</v>
      </c>
      <c r="AD620" s="232" t="s">
        <v>433</v>
      </c>
    </row>
    <row r="621" ht="15.75" customHeight="1">
      <c r="A621" s="203" t="s">
        <v>39</v>
      </c>
      <c r="B621" s="204">
        <v>45235.0</v>
      </c>
      <c r="C621" s="3">
        <v>0.625</v>
      </c>
      <c r="D621" s="74">
        <v>0.75</v>
      </c>
      <c r="E621" s="234">
        <v>34.0</v>
      </c>
      <c r="F621" s="76"/>
      <c r="G621" s="235">
        <v>32.8</v>
      </c>
      <c r="H621" s="235">
        <v>28.0</v>
      </c>
      <c r="I621" s="76"/>
      <c r="J621" s="235" t="s">
        <v>74</v>
      </c>
      <c r="K621" s="76"/>
      <c r="L621" s="76"/>
      <c r="M621" s="76"/>
      <c r="N621" s="76"/>
      <c r="O621" s="76"/>
      <c r="P621" s="77"/>
      <c r="Q621" s="78"/>
      <c r="R621" s="79"/>
      <c r="S621" s="79"/>
      <c r="T621" s="134">
        <f t="shared" si="145"/>
        <v>37.79562539</v>
      </c>
      <c r="U621" s="103">
        <f t="shared" si="146"/>
        <v>33.95562539</v>
      </c>
      <c r="V621" s="134">
        <f t="shared" si="147"/>
        <v>49.73459608</v>
      </c>
      <c r="W621" s="134">
        <f t="shared" si="148"/>
        <v>68.27365269</v>
      </c>
      <c r="X621" s="80"/>
      <c r="Y621" s="81"/>
      <c r="Z621" s="236">
        <v>1.0</v>
      </c>
      <c r="AA621" s="236">
        <v>1.0</v>
      </c>
      <c r="AB621" s="236">
        <v>2.0</v>
      </c>
      <c r="AC621" s="238">
        <v>3.0</v>
      </c>
      <c r="AD621" s="239" t="s">
        <v>442</v>
      </c>
    </row>
    <row r="622" ht="15.75" customHeight="1">
      <c r="A622" s="205" t="s">
        <v>42</v>
      </c>
      <c r="B622" s="210">
        <v>45236.0</v>
      </c>
      <c r="C622" s="10">
        <v>0.375</v>
      </c>
      <c r="D622" s="84">
        <v>0.5</v>
      </c>
      <c r="E622" s="206">
        <v>34.0</v>
      </c>
      <c r="F622" s="86"/>
      <c r="G622" s="207">
        <v>28.8</v>
      </c>
      <c r="H622" s="207">
        <v>25.4</v>
      </c>
      <c r="I622" s="86"/>
      <c r="J622" s="207" t="s">
        <v>81</v>
      </c>
      <c r="K622" s="86"/>
      <c r="L622" s="207">
        <v>4.0</v>
      </c>
      <c r="M622" s="86"/>
      <c r="N622" s="370">
        <v>53.38</v>
      </c>
      <c r="O622" s="86"/>
      <c r="P622" s="87"/>
      <c r="Q622" s="102"/>
      <c r="R622" s="103"/>
      <c r="S622" s="22">
        <f>(Q622+R622)/2</f>
        <v>0</v>
      </c>
      <c r="T622" s="134">
        <f t="shared" si="145"/>
        <v>32.43744129</v>
      </c>
      <c r="U622" s="103">
        <f t="shared" si="146"/>
        <v>29.71744129</v>
      </c>
      <c r="V622" s="134">
        <f t="shared" si="147"/>
        <v>39.59220806</v>
      </c>
      <c r="W622" s="134">
        <f t="shared" si="148"/>
        <v>75.05881269</v>
      </c>
      <c r="X622" s="135">
        <f>N620+L622-N622</f>
        <v>4.48</v>
      </c>
      <c r="Y622" s="91"/>
      <c r="Z622" s="208">
        <v>1.0</v>
      </c>
      <c r="AA622" s="208">
        <v>1.0</v>
      </c>
      <c r="AB622" s="208">
        <v>3.0</v>
      </c>
      <c r="AC622" s="209">
        <v>3.0</v>
      </c>
      <c r="AD622" s="232" t="s">
        <v>289</v>
      </c>
    </row>
    <row r="623" ht="15.75" customHeight="1">
      <c r="A623" s="203" t="s">
        <v>42</v>
      </c>
      <c r="B623" s="204">
        <v>45236.0</v>
      </c>
      <c r="C623" s="3">
        <v>0.625</v>
      </c>
      <c r="D623" s="74">
        <v>0.75</v>
      </c>
      <c r="E623" s="75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7"/>
      <c r="Q623" s="78"/>
      <c r="R623" s="79"/>
      <c r="S623" s="79"/>
      <c r="T623" s="134"/>
      <c r="U623" s="103"/>
      <c r="V623" s="134"/>
      <c r="W623" s="134"/>
      <c r="X623" s="80"/>
      <c r="Y623" s="81"/>
      <c r="Z623" s="82"/>
      <c r="AA623" s="82"/>
      <c r="AB623" s="82"/>
      <c r="AC623" s="83"/>
      <c r="AD623" s="78"/>
    </row>
    <row r="624" ht="15.75" customHeight="1">
      <c r="A624" s="63" t="s">
        <v>43</v>
      </c>
      <c r="B624" s="210">
        <v>45237.0</v>
      </c>
      <c r="C624" s="10">
        <v>0.375</v>
      </c>
      <c r="D624" s="84">
        <v>0.5</v>
      </c>
      <c r="E624" s="206">
        <v>35.0</v>
      </c>
      <c r="F624" s="86"/>
      <c r="G624" s="207">
        <v>29.6</v>
      </c>
      <c r="H624" s="207">
        <v>26.2</v>
      </c>
      <c r="I624" s="86"/>
      <c r="J624" s="207" t="s">
        <v>81</v>
      </c>
      <c r="K624" s="86"/>
      <c r="L624" s="207">
        <v>0.0</v>
      </c>
      <c r="M624" s="86"/>
      <c r="N624" s="207">
        <v>48.4</v>
      </c>
      <c r="O624" s="86"/>
      <c r="P624" s="87"/>
      <c r="Q624" s="102"/>
      <c r="R624" s="103"/>
      <c r="S624" s="22">
        <f>(Q624+R624)/2</f>
        <v>0</v>
      </c>
      <c r="T624" s="134">
        <f t="shared" ref="T624:T628" si="149">IF(H624="","",6.1078*(10^(((7.5*H624)/(237.3+H624)))))</f>
        <v>34.01068335</v>
      </c>
      <c r="U624" s="103">
        <f t="shared" ref="U624:U628" si="150">IF(T624="","",T624-(0.8*(G624-H624)))</f>
        <v>31.29068335</v>
      </c>
      <c r="V624" s="134">
        <f t="shared" ref="V624:V628" si="151">IF(G624="","",6.1078*(10^(((7.5*G624)/(237.3+G624)))))</f>
        <v>41.46264535</v>
      </c>
      <c r="W624" s="134">
        <f t="shared" ref="W624:W628" si="152">IF(V624="","",(U624/V624)*100)</f>
        <v>75.46716589</v>
      </c>
      <c r="X624" s="135">
        <f>N622+L624-N624</f>
        <v>4.98</v>
      </c>
      <c r="Y624" s="91"/>
      <c r="Z624" s="208">
        <v>1.0</v>
      </c>
      <c r="AA624" s="208">
        <v>1.0</v>
      </c>
      <c r="AB624" s="208">
        <v>3.0</v>
      </c>
      <c r="AC624" s="209">
        <v>2.0</v>
      </c>
      <c r="AD624" s="232" t="s">
        <v>440</v>
      </c>
    </row>
    <row r="625" ht="15.75" customHeight="1">
      <c r="A625" s="63" t="s">
        <v>43</v>
      </c>
      <c r="B625" s="204">
        <v>45237.0</v>
      </c>
      <c r="C625" s="3">
        <v>0.625</v>
      </c>
      <c r="D625" s="74">
        <v>0.75</v>
      </c>
      <c r="E625" s="234">
        <v>35.0</v>
      </c>
      <c r="F625" s="76"/>
      <c r="G625" s="235">
        <v>33.0</v>
      </c>
      <c r="H625" s="235">
        <v>27.8</v>
      </c>
      <c r="I625" s="76"/>
      <c r="J625" s="235" t="s">
        <v>81</v>
      </c>
      <c r="K625" s="76"/>
      <c r="L625" s="76"/>
      <c r="M625" s="76"/>
      <c r="N625" s="76"/>
      <c r="O625" s="76"/>
      <c r="P625" s="77"/>
      <c r="Q625" s="78"/>
      <c r="R625" s="79"/>
      <c r="S625" s="79"/>
      <c r="T625" s="134">
        <f t="shared" si="149"/>
        <v>37.3577292</v>
      </c>
      <c r="U625" s="103">
        <f t="shared" si="150"/>
        <v>33.1977292</v>
      </c>
      <c r="V625" s="134">
        <f t="shared" si="151"/>
        <v>50.29607399</v>
      </c>
      <c r="W625" s="134">
        <f t="shared" si="152"/>
        <v>66.00461342</v>
      </c>
      <c r="X625" s="80"/>
      <c r="Y625" s="81"/>
      <c r="Z625" s="236">
        <v>1.0</v>
      </c>
      <c r="AA625" s="236">
        <v>1.0</v>
      </c>
      <c r="AB625" s="236">
        <v>1.0</v>
      </c>
      <c r="AC625" s="238">
        <v>2.0</v>
      </c>
      <c r="AD625" s="239" t="s">
        <v>449</v>
      </c>
    </row>
    <row r="626" ht="15.75" customHeight="1">
      <c r="A626" s="196" t="s">
        <v>44</v>
      </c>
      <c r="B626" s="210">
        <v>45238.0</v>
      </c>
      <c r="C626" s="10">
        <v>0.375</v>
      </c>
      <c r="D626" s="84">
        <v>0.5</v>
      </c>
      <c r="E626" s="206">
        <v>34.8</v>
      </c>
      <c r="F626" s="86"/>
      <c r="G626" s="207">
        <v>29.6</v>
      </c>
      <c r="H626" s="207">
        <v>25.6</v>
      </c>
      <c r="I626" s="86"/>
      <c r="J626" s="207" t="s">
        <v>61</v>
      </c>
      <c r="K626" s="207"/>
      <c r="L626" s="207">
        <v>0.0</v>
      </c>
      <c r="M626" s="86"/>
      <c r="N626" s="207">
        <v>41.72</v>
      </c>
      <c r="O626" s="86"/>
      <c r="P626" s="87"/>
      <c r="Q626" s="102"/>
      <c r="R626" s="103"/>
      <c r="S626" s="22">
        <f>(Q626+R626)/2</f>
        <v>0</v>
      </c>
      <c r="T626" s="134">
        <f t="shared" si="149"/>
        <v>32.82468122</v>
      </c>
      <c r="U626" s="103">
        <f t="shared" si="150"/>
        <v>29.62468122</v>
      </c>
      <c r="V626" s="134">
        <f t="shared" si="151"/>
        <v>41.46264535</v>
      </c>
      <c r="W626" s="134">
        <f t="shared" si="152"/>
        <v>71.4490862</v>
      </c>
      <c r="X626" s="135">
        <f>N624+L626-N626</f>
        <v>6.68</v>
      </c>
      <c r="Y626" s="91"/>
      <c r="Z626" s="208">
        <v>1.0</v>
      </c>
      <c r="AA626" s="208">
        <v>1.0</v>
      </c>
      <c r="AB626" s="208">
        <v>3.0</v>
      </c>
      <c r="AC626" s="209">
        <v>2.0</v>
      </c>
      <c r="AD626" s="232" t="s">
        <v>440</v>
      </c>
    </row>
    <row r="627" ht="15.75" customHeight="1">
      <c r="A627" s="203" t="s">
        <v>44</v>
      </c>
      <c r="B627" s="204">
        <v>45238.0</v>
      </c>
      <c r="C627" s="3">
        <v>0.625</v>
      </c>
      <c r="D627" s="74">
        <v>0.75</v>
      </c>
      <c r="E627" s="234">
        <v>35.4</v>
      </c>
      <c r="F627" s="76"/>
      <c r="G627" s="235">
        <v>33.6</v>
      </c>
      <c r="H627" s="235">
        <v>27.8</v>
      </c>
      <c r="I627" s="76"/>
      <c r="J627" s="235" t="s">
        <v>74</v>
      </c>
      <c r="K627" s="76"/>
      <c r="L627" s="76"/>
      <c r="M627" s="76"/>
      <c r="N627" s="76"/>
      <c r="O627" s="76"/>
      <c r="P627" s="77"/>
      <c r="Q627" s="78"/>
      <c r="R627" s="79"/>
      <c r="S627" s="79"/>
      <c r="T627" s="134">
        <f t="shared" si="149"/>
        <v>37.3577292</v>
      </c>
      <c r="U627" s="103">
        <f t="shared" si="150"/>
        <v>32.7177292</v>
      </c>
      <c r="V627" s="134">
        <f t="shared" si="151"/>
        <v>52.01365417</v>
      </c>
      <c r="W627" s="134">
        <f t="shared" si="152"/>
        <v>62.90219313</v>
      </c>
      <c r="X627" s="80"/>
      <c r="Y627" s="81"/>
      <c r="Z627" s="236">
        <v>1.0</v>
      </c>
      <c r="AA627" s="236">
        <v>1.0</v>
      </c>
      <c r="AB627" s="236">
        <v>2.0</v>
      </c>
      <c r="AC627" s="238">
        <v>2.0</v>
      </c>
      <c r="AD627" s="78"/>
    </row>
    <row r="628" ht="15.75" customHeight="1">
      <c r="A628" s="205" t="s">
        <v>45</v>
      </c>
      <c r="B628" s="210">
        <v>45239.0</v>
      </c>
      <c r="C628" s="10">
        <v>0.375</v>
      </c>
      <c r="D628" s="84">
        <v>0.5</v>
      </c>
      <c r="E628" s="206">
        <v>35.4</v>
      </c>
      <c r="F628" s="86"/>
      <c r="G628" s="207">
        <v>29.6</v>
      </c>
      <c r="H628" s="207">
        <v>25.8</v>
      </c>
      <c r="I628" s="86"/>
      <c r="J628" s="207" t="s">
        <v>81</v>
      </c>
      <c r="K628" s="86"/>
      <c r="L628" s="207">
        <v>0.0</v>
      </c>
      <c r="M628" s="86"/>
      <c r="N628" s="207">
        <v>47.48</v>
      </c>
      <c r="O628" s="207">
        <v>66.56</v>
      </c>
      <c r="P628" s="87"/>
      <c r="Q628" s="102"/>
      <c r="R628" s="103"/>
      <c r="S628" s="103"/>
      <c r="T628" s="134">
        <f t="shared" si="149"/>
        <v>33.21594473</v>
      </c>
      <c r="U628" s="103">
        <f t="shared" si="150"/>
        <v>30.17594473</v>
      </c>
      <c r="V628" s="134">
        <f t="shared" si="151"/>
        <v>41.46264535</v>
      </c>
      <c r="W628" s="134">
        <f t="shared" si="152"/>
        <v>72.77862876</v>
      </c>
      <c r="X628" s="135">
        <f>N628+L628-N626</f>
        <v>5.76</v>
      </c>
      <c r="Y628" s="91"/>
      <c r="Z628" s="208">
        <v>1.0</v>
      </c>
      <c r="AA628" s="208">
        <v>1.0</v>
      </c>
      <c r="AB628" s="208">
        <v>3.0</v>
      </c>
      <c r="AC628" s="209">
        <v>2.0</v>
      </c>
      <c r="AD628" s="88"/>
    </row>
    <row r="629" ht="15.75" customHeight="1">
      <c r="A629" s="203" t="s">
        <v>45</v>
      </c>
      <c r="B629" s="204">
        <v>44874.0</v>
      </c>
      <c r="C629" s="3">
        <v>0.625</v>
      </c>
      <c r="D629" s="74">
        <v>0.75</v>
      </c>
      <c r="E629" s="75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7"/>
      <c r="Q629" s="78"/>
      <c r="R629" s="79"/>
      <c r="S629" s="79"/>
      <c r="T629" s="134"/>
      <c r="U629" s="103"/>
      <c r="V629" s="134"/>
      <c r="W629" s="134"/>
      <c r="X629" s="80"/>
      <c r="Y629" s="81"/>
      <c r="Z629" s="82"/>
      <c r="AA629" s="82"/>
      <c r="AB629" s="82"/>
      <c r="AC629" s="83"/>
      <c r="AD629" s="78"/>
    </row>
    <row r="630" ht="15.75" customHeight="1">
      <c r="A630" s="205" t="s">
        <v>46</v>
      </c>
      <c r="B630" s="210">
        <v>44875.0</v>
      </c>
      <c r="C630" s="10">
        <v>0.375</v>
      </c>
      <c r="D630" s="84">
        <v>0.5</v>
      </c>
      <c r="E630" s="206">
        <v>35.4</v>
      </c>
      <c r="F630" s="86"/>
      <c r="G630" s="207">
        <v>30.8</v>
      </c>
      <c r="H630" s="207">
        <v>26.6</v>
      </c>
      <c r="I630" s="86"/>
      <c r="J630" s="207" t="s">
        <v>61</v>
      </c>
      <c r="K630" s="86"/>
      <c r="L630" s="207">
        <v>0.0</v>
      </c>
      <c r="M630" s="86"/>
      <c r="N630" s="207">
        <v>60.62</v>
      </c>
      <c r="O630" s="86"/>
      <c r="P630" s="87"/>
      <c r="Q630" s="102"/>
      <c r="R630" s="103"/>
      <c r="S630" s="22">
        <f>(Q630+R630)/2</f>
        <v>0</v>
      </c>
      <c r="T630" s="134">
        <f>IF(H630="","",6.1078*(10^(((7.5*H630)/(237.3+H630)))))</f>
        <v>34.82194116</v>
      </c>
      <c r="U630" s="103">
        <f>IF(T630="","",T630-(0.8*(G630-H630)))</f>
        <v>31.46194116</v>
      </c>
      <c r="V630" s="134">
        <f>IF(G630="","",6.1078*(10^(((7.5*G630)/(237.3+G630)))))</f>
        <v>44.41233496</v>
      </c>
      <c r="W630" s="134">
        <f>IF(V630="","",(U630/V630)*100)</f>
        <v>70.84054733</v>
      </c>
      <c r="X630" s="135">
        <f>O628+L630-N630</f>
        <v>5.94</v>
      </c>
      <c r="Y630" s="91"/>
      <c r="Z630" s="208">
        <v>1.0</v>
      </c>
      <c r="AA630" s="208">
        <v>1.0</v>
      </c>
      <c r="AB630" s="208">
        <v>1.0</v>
      </c>
      <c r="AC630" s="209">
        <v>2.0</v>
      </c>
      <c r="AD630" s="232" t="s">
        <v>440</v>
      </c>
    </row>
    <row r="631" ht="15.75" customHeight="1">
      <c r="A631" s="203" t="s">
        <v>46</v>
      </c>
      <c r="B631" s="204">
        <v>44875.0</v>
      </c>
      <c r="C631" s="3">
        <v>0.625</v>
      </c>
      <c r="D631" s="74">
        <v>0.75</v>
      </c>
      <c r="E631" s="75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7"/>
      <c r="Q631" s="78"/>
      <c r="R631" s="79"/>
      <c r="S631" s="79"/>
      <c r="T631" s="134"/>
      <c r="U631" s="103"/>
      <c r="V631" s="134"/>
      <c r="W631" s="134"/>
      <c r="X631" s="80"/>
      <c r="Y631" s="81"/>
      <c r="Z631" s="82"/>
      <c r="AA631" s="82"/>
      <c r="AB631" s="82"/>
      <c r="AC631" s="83"/>
      <c r="AD631" s="78"/>
    </row>
    <row r="632" ht="15.75" customHeight="1">
      <c r="A632" s="196" t="s">
        <v>25</v>
      </c>
      <c r="B632" s="210">
        <v>44876.0</v>
      </c>
      <c r="C632" s="10">
        <v>0.375</v>
      </c>
      <c r="D632" s="84">
        <v>0.5</v>
      </c>
      <c r="E632" s="206">
        <v>35.2</v>
      </c>
      <c r="F632" s="86"/>
      <c r="G632" s="207">
        <v>28.6</v>
      </c>
      <c r="H632" s="207">
        <v>26.0</v>
      </c>
      <c r="I632" s="86"/>
      <c r="J632" s="207" t="s">
        <v>81</v>
      </c>
      <c r="K632" s="86"/>
      <c r="L632" s="207">
        <v>0.0</v>
      </c>
      <c r="M632" s="86"/>
      <c r="N632" s="207">
        <v>54.3</v>
      </c>
      <c r="O632" s="86"/>
      <c r="P632" s="87"/>
      <c r="Q632" s="102"/>
      <c r="R632" s="103"/>
      <c r="S632" s="22">
        <f>(Q632+R632)/2</f>
        <v>0</v>
      </c>
      <c r="T632" s="134">
        <f t="shared" ref="T632:T640" si="153">IF(H632="","",6.1078*(10^(((7.5*H632)/(237.3+H632)))))</f>
        <v>33.61126698</v>
      </c>
      <c r="U632" s="103">
        <f t="shared" ref="U632:U640" si="154">IF(T632="","",T632-(0.8*(G632-H632)))</f>
        <v>31.53126698</v>
      </c>
      <c r="V632" s="134">
        <f t="shared" ref="V632:V640" si="155">IF(G632="","",6.1078*(10^(((7.5*G632)/(237.3+G632)))))</f>
        <v>39.13623594</v>
      </c>
      <c r="W632" s="134">
        <f t="shared" ref="W632:W640" si="156">IF(V632="","",(U632/V632)*100)</f>
        <v>80.56796017</v>
      </c>
      <c r="X632" s="135">
        <f>N630+L632-N632</f>
        <v>6.32</v>
      </c>
      <c r="Y632" s="91"/>
      <c r="Z632" s="208">
        <v>1.0</v>
      </c>
      <c r="AA632" s="208">
        <v>1.0</v>
      </c>
      <c r="AB632" s="208">
        <v>1.0</v>
      </c>
      <c r="AC632" s="209">
        <v>2.0</v>
      </c>
      <c r="AD632" s="232" t="s">
        <v>440</v>
      </c>
    </row>
    <row r="633" ht="15.75" customHeight="1">
      <c r="A633" s="203" t="s">
        <v>25</v>
      </c>
      <c r="B633" s="204">
        <v>44876.0</v>
      </c>
      <c r="C633" s="3">
        <v>0.625</v>
      </c>
      <c r="D633" s="74">
        <v>0.75</v>
      </c>
      <c r="E633" s="234">
        <v>35.0</v>
      </c>
      <c r="F633" s="76"/>
      <c r="G633" s="235">
        <v>34.2</v>
      </c>
      <c r="H633" s="235">
        <v>27.4</v>
      </c>
      <c r="I633" s="76"/>
      <c r="J633" s="235" t="s">
        <v>81</v>
      </c>
      <c r="K633" s="76"/>
      <c r="L633" s="76"/>
      <c r="M633" s="76"/>
      <c r="N633" s="76"/>
      <c r="O633" s="76"/>
      <c r="P633" s="77"/>
      <c r="Q633" s="78"/>
      <c r="R633" s="79"/>
      <c r="S633" s="79"/>
      <c r="T633" s="134">
        <f t="shared" si="153"/>
        <v>36.49517019</v>
      </c>
      <c r="U633" s="103">
        <f t="shared" si="154"/>
        <v>31.05517019</v>
      </c>
      <c r="V633" s="134">
        <f t="shared" si="155"/>
        <v>53.78190594</v>
      </c>
      <c r="W633" s="134">
        <f t="shared" si="156"/>
        <v>57.74278475</v>
      </c>
      <c r="X633" s="80"/>
      <c r="Y633" s="81"/>
      <c r="Z633" s="236">
        <v>1.0</v>
      </c>
      <c r="AA633" s="236">
        <v>1.0</v>
      </c>
      <c r="AB633" s="236">
        <v>2.0</v>
      </c>
      <c r="AC633" s="238">
        <v>2.0</v>
      </c>
      <c r="AD633" s="78"/>
    </row>
    <row r="634" ht="15.75" customHeight="1">
      <c r="A634" s="205" t="s">
        <v>39</v>
      </c>
      <c r="B634" s="210">
        <v>44877.0</v>
      </c>
      <c r="C634" s="10">
        <v>0.375</v>
      </c>
      <c r="D634" s="84">
        <v>0.5</v>
      </c>
      <c r="E634" s="206">
        <v>35.8</v>
      </c>
      <c r="F634" s="86"/>
      <c r="G634" s="207">
        <v>29.2</v>
      </c>
      <c r="H634" s="207">
        <v>26.4</v>
      </c>
      <c r="I634" s="86"/>
      <c r="J634" s="207" t="s">
        <v>81</v>
      </c>
      <c r="K634" s="86"/>
      <c r="L634" s="207">
        <v>0.0</v>
      </c>
      <c r="M634" s="86"/>
      <c r="N634" s="207">
        <v>50.58</v>
      </c>
      <c r="O634" s="86"/>
      <c r="P634" s="87"/>
      <c r="Q634" s="102"/>
      <c r="R634" s="103"/>
      <c r="S634" s="22">
        <f>(Q634+R634)/2</f>
        <v>0</v>
      </c>
      <c r="T634" s="134">
        <f t="shared" si="153"/>
        <v>34.41422945</v>
      </c>
      <c r="U634" s="103">
        <f t="shared" si="154"/>
        <v>32.17422945</v>
      </c>
      <c r="V634" s="134">
        <f t="shared" si="155"/>
        <v>40.51803823</v>
      </c>
      <c r="W634" s="134">
        <f t="shared" si="156"/>
        <v>79.40717482</v>
      </c>
      <c r="X634" s="135">
        <f>N632+L634-N634</f>
        <v>3.72</v>
      </c>
      <c r="Y634" s="91"/>
      <c r="Z634" s="208">
        <v>1.0</v>
      </c>
      <c r="AA634" s="208">
        <v>1.0</v>
      </c>
      <c r="AB634" s="208">
        <v>2.0</v>
      </c>
      <c r="AC634" s="209">
        <v>2.0</v>
      </c>
      <c r="AD634" s="232" t="s">
        <v>433</v>
      </c>
    </row>
    <row r="635" ht="15.75" customHeight="1">
      <c r="A635" s="203" t="s">
        <v>39</v>
      </c>
      <c r="B635" s="204">
        <v>44877.0</v>
      </c>
      <c r="C635" s="3">
        <v>0.625</v>
      </c>
      <c r="D635" s="74">
        <v>0.75</v>
      </c>
      <c r="E635" s="234">
        <v>35.8</v>
      </c>
      <c r="F635" s="76"/>
      <c r="G635" s="235">
        <v>34.4</v>
      </c>
      <c r="H635" s="235">
        <v>28.2</v>
      </c>
      <c r="I635" s="76"/>
      <c r="J635" s="235" t="s">
        <v>74</v>
      </c>
      <c r="K635" s="76"/>
      <c r="L635" s="76"/>
      <c r="M635" s="76"/>
      <c r="N635" s="76"/>
      <c r="O635" s="76"/>
      <c r="P635" s="77"/>
      <c r="Q635" s="78"/>
      <c r="R635" s="79"/>
      <c r="S635" s="79"/>
      <c r="T635" s="134">
        <f t="shared" si="153"/>
        <v>38.23798312</v>
      </c>
      <c r="U635" s="103">
        <f t="shared" si="154"/>
        <v>33.27798312</v>
      </c>
      <c r="V635" s="134">
        <f t="shared" si="155"/>
        <v>54.3827978</v>
      </c>
      <c r="W635" s="134">
        <f t="shared" si="156"/>
        <v>61.19211307</v>
      </c>
      <c r="X635" s="80"/>
      <c r="Y635" s="81"/>
      <c r="Z635" s="236">
        <v>1.0</v>
      </c>
      <c r="AA635" s="236">
        <v>1.0</v>
      </c>
      <c r="AB635" s="236">
        <v>2.0</v>
      </c>
      <c r="AC635" s="238">
        <v>2.0</v>
      </c>
      <c r="AD635" s="239" t="s">
        <v>449</v>
      </c>
    </row>
    <row r="636" ht="15.75" customHeight="1">
      <c r="A636" s="205" t="s">
        <v>42</v>
      </c>
      <c r="B636" s="210">
        <v>44878.0</v>
      </c>
      <c r="C636" s="10">
        <v>0.375</v>
      </c>
      <c r="D636" s="84">
        <v>0.5</v>
      </c>
      <c r="E636" s="206">
        <v>35.6</v>
      </c>
      <c r="F636" s="86"/>
      <c r="G636" s="207">
        <v>29.2</v>
      </c>
      <c r="H636" s="207">
        <v>24.8</v>
      </c>
      <c r="I636" s="86"/>
      <c r="J636" s="207" t="s">
        <v>61</v>
      </c>
      <c r="K636" s="86"/>
      <c r="L636" s="207">
        <v>0.0</v>
      </c>
      <c r="M636" s="86"/>
      <c r="N636" s="207">
        <v>42.38</v>
      </c>
      <c r="O636" s="86"/>
      <c r="P636" s="87"/>
      <c r="Q636" s="102"/>
      <c r="R636" s="103"/>
      <c r="S636" s="22">
        <f>(Q636+R636)/2</f>
        <v>0</v>
      </c>
      <c r="T636" s="134">
        <f t="shared" si="153"/>
        <v>31.29951528</v>
      </c>
      <c r="U636" s="103">
        <f t="shared" si="154"/>
        <v>27.77951528</v>
      </c>
      <c r="V636" s="134">
        <f t="shared" si="155"/>
        <v>40.51803823</v>
      </c>
      <c r="W636" s="134">
        <f t="shared" si="156"/>
        <v>68.56085954</v>
      </c>
      <c r="X636" s="135">
        <f>N634+L636-N636</f>
        <v>8.2</v>
      </c>
      <c r="Y636" s="91"/>
      <c r="Z636" s="208">
        <v>1.0</v>
      </c>
      <c r="AA636" s="208">
        <v>1.0</v>
      </c>
      <c r="AB636" s="208">
        <v>2.0</v>
      </c>
      <c r="AC636" s="209">
        <v>2.0</v>
      </c>
      <c r="AD636" s="232" t="s">
        <v>289</v>
      </c>
    </row>
    <row r="637" ht="15.75" customHeight="1">
      <c r="A637" s="203" t="s">
        <v>42</v>
      </c>
      <c r="B637" s="204">
        <v>44878.0</v>
      </c>
      <c r="C637" s="3">
        <v>0.625</v>
      </c>
      <c r="D637" s="74">
        <v>0.75</v>
      </c>
      <c r="E637" s="234">
        <v>34.4</v>
      </c>
      <c r="F637" s="76"/>
      <c r="G637" s="235">
        <v>31.0</v>
      </c>
      <c r="H637" s="235">
        <v>26.6</v>
      </c>
      <c r="I637" s="76"/>
      <c r="J637" s="235" t="s">
        <v>78</v>
      </c>
      <c r="K637" s="76"/>
      <c r="L637" s="76"/>
      <c r="M637" s="76"/>
      <c r="N637" s="76"/>
      <c r="O637" s="76"/>
      <c r="P637" s="77"/>
      <c r="Q637" s="78"/>
      <c r="R637" s="79"/>
      <c r="S637" s="79"/>
      <c r="T637" s="134">
        <f t="shared" si="153"/>
        <v>34.82194116</v>
      </c>
      <c r="U637" s="103">
        <f t="shared" si="154"/>
        <v>31.30194116</v>
      </c>
      <c r="V637" s="134">
        <f t="shared" si="155"/>
        <v>44.9212759</v>
      </c>
      <c r="W637" s="134">
        <f t="shared" si="156"/>
        <v>69.68177225</v>
      </c>
      <c r="X637" s="80"/>
      <c r="Y637" s="81"/>
      <c r="Z637" s="208">
        <v>1.0</v>
      </c>
      <c r="AA637" s="208">
        <v>1.0</v>
      </c>
      <c r="AB637" s="208">
        <v>1.0</v>
      </c>
      <c r="AC637" s="209">
        <v>2.0</v>
      </c>
      <c r="AD637" s="232" t="s">
        <v>449</v>
      </c>
    </row>
    <row r="638" ht="15.75" customHeight="1">
      <c r="A638" s="205" t="s">
        <v>43</v>
      </c>
      <c r="B638" s="210">
        <v>44879.0</v>
      </c>
      <c r="C638" s="10">
        <v>0.375</v>
      </c>
      <c r="D638" s="84">
        <v>0.5</v>
      </c>
      <c r="E638" s="206">
        <v>34.6</v>
      </c>
      <c r="F638" s="86"/>
      <c r="G638" s="207">
        <v>30.2</v>
      </c>
      <c r="H638" s="207">
        <v>26.0</v>
      </c>
      <c r="I638" s="86"/>
      <c r="J638" s="207" t="s">
        <v>81</v>
      </c>
      <c r="K638" s="86"/>
      <c r="L638" s="207">
        <v>0.0</v>
      </c>
      <c r="M638" s="86"/>
      <c r="N638" s="207">
        <v>38.74</v>
      </c>
      <c r="O638" s="207">
        <v>67.9</v>
      </c>
      <c r="P638" s="87"/>
      <c r="Q638" s="102"/>
      <c r="R638" s="103"/>
      <c r="S638" s="22">
        <f>(Q638+R638)/2</f>
        <v>0</v>
      </c>
      <c r="T638" s="134">
        <f t="shared" si="153"/>
        <v>33.61126698</v>
      </c>
      <c r="U638" s="103">
        <f t="shared" si="154"/>
        <v>30.25126698</v>
      </c>
      <c r="V638" s="134">
        <f t="shared" si="155"/>
        <v>42.91546075</v>
      </c>
      <c r="W638" s="134">
        <f t="shared" si="156"/>
        <v>70.49036979</v>
      </c>
      <c r="X638" s="135">
        <f>N636+L638-N638</f>
        <v>3.64</v>
      </c>
      <c r="Y638" s="91"/>
      <c r="Z638" s="208">
        <v>1.0</v>
      </c>
      <c r="AA638" s="208">
        <v>1.0</v>
      </c>
      <c r="AB638" s="208">
        <v>1.0</v>
      </c>
      <c r="AC638" s="209">
        <v>2.0</v>
      </c>
      <c r="AD638" s="232" t="s">
        <v>440</v>
      </c>
    </row>
    <row r="639" ht="15.75" customHeight="1">
      <c r="A639" s="203" t="s">
        <v>43</v>
      </c>
      <c r="B639" s="204">
        <v>44879.0</v>
      </c>
      <c r="C639" s="3">
        <v>0.625</v>
      </c>
      <c r="D639" s="74">
        <v>0.75</v>
      </c>
      <c r="E639" s="234">
        <v>35.6</v>
      </c>
      <c r="F639" s="76"/>
      <c r="G639" s="235">
        <v>34.8</v>
      </c>
      <c r="H639" s="235">
        <v>27.4</v>
      </c>
      <c r="I639" s="76"/>
      <c r="J639" s="235" t="s">
        <v>74</v>
      </c>
      <c r="K639" s="76"/>
      <c r="L639" s="76"/>
      <c r="M639" s="76"/>
      <c r="N639" s="76"/>
      <c r="O639" s="76"/>
      <c r="P639" s="77"/>
      <c r="Q639" s="78"/>
      <c r="R639" s="79"/>
      <c r="S639" s="79"/>
      <c r="T639" s="134">
        <f t="shared" si="153"/>
        <v>36.49517019</v>
      </c>
      <c r="U639" s="103">
        <f t="shared" si="154"/>
        <v>30.57517019</v>
      </c>
      <c r="V639" s="134">
        <f t="shared" si="155"/>
        <v>55.60207278</v>
      </c>
      <c r="W639" s="134">
        <f t="shared" si="156"/>
        <v>54.98926328</v>
      </c>
      <c r="X639" s="80"/>
      <c r="Y639" s="81"/>
      <c r="Z639" s="236">
        <v>1.0</v>
      </c>
      <c r="AA639" s="236">
        <v>1.0</v>
      </c>
      <c r="AB639" s="236">
        <v>2.0</v>
      </c>
      <c r="AC639" s="238">
        <v>2.0</v>
      </c>
      <c r="AD639" s="239" t="s">
        <v>449</v>
      </c>
    </row>
    <row r="640" ht="15.75" customHeight="1">
      <c r="A640" s="205" t="s">
        <v>44</v>
      </c>
      <c r="B640" s="210">
        <v>44880.0</v>
      </c>
      <c r="C640" s="10">
        <v>0.375</v>
      </c>
      <c r="D640" s="84">
        <v>0.5</v>
      </c>
      <c r="E640" s="206">
        <v>35.4</v>
      </c>
      <c r="F640" s="86"/>
      <c r="G640" s="207">
        <v>28.0</v>
      </c>
      <c r="H640" s="207">
        <v>25.2</v>
      </c>
      <c r="I640" s="86"/>
      <c r="J640" s="207" t="s">
        <v>81</v>
      </c>
      <c r="K640" s="86"/>
      <c r="L640" s="207">
        <v>0.0</v>
      </c>
      <c r="M640" s="207"/>
      <c r="N640" s="207">
        <v>59.64</v>
      </c>
      <c r="O640" s="86"/>
      <c r="P640" s="87"/>
      <c r="Q640" s="102"/>
      <c r="R640" s="103"/>
      <c r="S640" s="22">
        <f>(Q640+R640)/2</f>
        <v>0</v>
      </c>
      <c r="T640" s="134">
        <f t="shared" si="153"/>
        <v>32.05419006</v>
      </c>
      <c r="U640" s="103">
        <f t="shared" si="154"/>
        <v>29.81419006</v>
      </c>
      <c r="V640" s="134">
        <f t="shared" si="155"/>
        <v>37.79562539</v>
      </c>
      <c r="W640" s="134">
        <f t="shared" si="156"/>
        <v>78.88264779</v>
      </c>
      <c r="X640" s="135">
        <f>O638+L640-N640</f>
        <v>8.26</v>
      </c>
      <c r="Y640" s="91"/>
      <c r="Z640" s="208">
        <v>1.0</v>
      </c>
      <c r="AA640" s="208">
        <v>1.0</v>
      </c>
      <c r="AB640" s="208">
        <v>2.0</v>
      </c>
      <c r="AC640" s="209">
        <v>3.0</v>
      </c>
      <c r="AD640" s="232" t="s">
        <v>289</v>
      </c>
    </row>
    <row r="641" ht="15.75" customHeight="1">
      <c r="A641" s="203" t="s">
        <v>44</v>
      </c>
      <c r="B641" s="204">
        <v>44880.0</v>
      </c>
      <c r="C641" s="3">
        <v>0.625</v>
      </c>
      <c r="D641" s="74">
        <v>0.75</v>
      </c>
      <c r="E641" s="75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7"/>
      <c r="Q641" s="78"/>
      <c r="R641" s="79"/>
      <c r="S641" s="79"/>
      <c r="T641" s="103"/>
      <c r="U641" s="103"/>
      <c r="V641" s="103"/>
      <c r="W641" s="103"/>
      <c r="X641" s="80"/>
      <c r="Y641" s="81"/>
      <c r="Z641" s="82"/>
      <c r="AA641" s="82"/>
      <c r="AB641" s="82"/>
      <c r="AC641" s="83"/>
      <c r="AD641" s="78"/>
    </row>
    <row r="642" ht="15.75" customHeight="1">
      <c r="A642" s="205" t="s">
        <v>45</v>
      </c>
      <c r="B642" s="210">
        <v>44881.0</v>
      </c>
      <c r="C642" s="10">
        <v>0.375</v>
      </c>
      <c r="D642" s="84">
        <v>0.5</v>
      </c>
      <c r="E642" s="206">
        <v>33.2</v>
      </c>
      <c r="F642" s="86"/>
      <c r="G642" s="207">
        <v>29.8</v>
      </c>
      <c r="H642" s="207">
        <v>25.2</v>
      </c>
      <c r="I642" s="86"/>
      <c r="J642" s="207" t="s">
        <v>81</v>
      </c>
      <c r="K642" s="86"/>
      <c r="L642" s="207">
        <v>0.0</v>
      </c>
      <c r="M642" s="86"/>
      <c r="N642" s="207">
        <v>55.78</v>
      </c>
      <c r="O642" s="207">
        <v>76.42</v>
      </c>
      <c r="P642" s="87"/>
      <c r="Q642" s="102"/>
      <c r="R642" s="103"/>
      <c r="S642" s="22">
        <f>(Q642+R642)/2</f>
        <v>0</v>
      </c>
      <c r="T642" s="134">
        <f>IF(H642="","",6.1078*(10^(((7.5*H642)/(237.3+H642)))))</f>
        <v>32.05419006</v>
      </c>
      <c r="U642" s="103">
        <f>IF(T642="","",T642-(0.8*(G642-H642)))</f>
        <v>28.37419006</v>
      </c>
      <c r="V642" s="134">
        <f>IF(G642="","",6.1078*(10^(((7.5*G642)/(237.3+G642)))))</f>
        <v>41.94208964</v>
      </c>
      <c r="W642" s="134">
        <f>IF(V642="","",(U642/V642)*100)</f>
        <v>67.65087362</v>
      </c>
      <c r="X642" s="135">
        <f>N640+L642-N642</f>
        <v>3.86</v>
      </c>
      <c r="Y642" s="91"/>
      <c r="Z642" s="208">
        <v>1.0</v>
      </c>
      <c r="AA642" s="208">
        <v>1.0</v>
      </c>
      <c r="AB642" s="208">
        <v>3.0</v>
      </c>
      <c r="AC642" s="209">
        <v>3.0</v>
      </c>
      <c r="AD642" s="232" t="s">
        <v>442</v>
      </c>
    </row>
    <row r="643" ht="15.75" customHeight="1">
      <c r="A643" s="203" t="s">
        <v>45</v>
      </c>
      <c r="B643" s="204">
        <v>44881.0</v>
      </c>
      <c r="C643" s="3">
        <v>0.625</v>
      </c>
      <c r="D643" s="74">
        <v>0.75</v>
      </c>
      <c r="E643" s="75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7"/>
      <c r="Q643" s="78"/>
      <c r="R643" s="79"/>
      <c r="S643" s="79"/>
      <c r="T643" s="134"/>
      <c r="U643" s="103"/>
      <c r="V643" s="134"/>
      <c r="W643" s="134"/>
      <c r="X643" s="80"/>
      <c r="Y643" s="81"/>
      <c r="Z643" s="82"/>
      <c r="AA643" s="82"/>
      <c r="AB643" s="82"/>
      <c r="AC643" s="83"/>
      <c r="AD643" s="78"/>
    </row>
    <row r="644" ht="15.75" customHeight="1">
      <c r="A644" s="205" t="s">
        <v>46</v>
      </c>
      <c r="B644" s="210">
        <v>44882.0</v>
      </c>
      <c r="C644" s="10">
        <v>0.375</v>
      </c>
      <c r="D644" s="84">
        <v>0.5</v>
      </c>
      <c r="E644" s="206">
        <v>35.8</v>
      </c>
      <c r="F644" s="86"/>
      <c r="G644" s="207">
        <v>28.6</v>
      </c>
      <c r="H644" s="207">
        <v>24.8</v>
      </c>
      <c r="I644" s="86"/>
      <c r="J644" s="207" t="s">
        <v>81</v>
      </c>
      <c r="K644" s="86"/>
      <c r="L644" s="207">
        <v>0.0</v>
      </c>
      <c r="M644" s="86"/>
      <c r="N644" s="207">
        <v>69.7</v>
      </c>
      <c r="O644" s="86"/>
      <c r="P644" s="87"/>
      <c r="Q644" s="102"/>
      <c r="R644" s="103"/>
      <c r="S644" s="22">
        <f>(Q644+R644)/2</f>
        <v>0</v>
      </c>
      <c r="T644" s="134">
        <f>IF(H644="","",6.1078*(10^(((7.5*H644)/(237.3+H644)))))</f>
        <v>31.29951528</v>
      </c>
      <c r="U644" s="103">
        <f>IF(T644="","",T644-(0.8*(G644-H644)))</f>
        <v>28.25951528</v>
      </c>
      <c r="V644" s="134">
        <f>IF(G644="","",6.1078*(10^(((7.5*G644)/(237.3+G644)))))</f>
        <v>39.13623594</v>
      </c>
      <c r="W644" s="134">
        <f>IF(V644="","",(U644/V644)*100)</f>
        <v>72.2080563</v>
      </c>
      <c r="X644" s="135">
        <f>O642+L644-N644</f>
        <v>6.72</v>
      </c>
      <c r="Y644" s="91"/>
      <c r="Z644" s="208">
        <v>1.0</v>
      </c>
      <c r="AA644" s="208">
        <v>1.0</v>
      </c>
      <c r="AB644" s="208">
        <v>2.0</v>
      </c>
      <c r="AC644" s="209">
        <v>2.0</v>
      </c>
      <c r="AD644" s="232" t="s">
        <v>463</v>
      </c>
    </row>
    <row r="645" ht="15.75" customHeight="1">
      <c r="A645" s="203" t="s">
        <v>46</v>
      </c>
      <c r="B645" s="204">
        <v>44882.0</v>
      </c>
      <c r="C645" s="3">
        <v>0.625</v>
      </c>
      <c r="D645" s="74">
        <v>0.75</v>
      </c>
      <c r="E645" s="75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7"/>
      <c r="Q645" s="78"/>
      <c r="R645" s="79"/>
      <c r="S645" s="79"/>
      <c r="T645" s="134"/>
      <c r="U645" s="103"/>
      <c r="V645" s="134"/>
      <c r="W645" s="134"/>
      <c r="X645" s="80"/>
      <c r="Y645" s="81"/>
      <c r="Z645" s="82"/>
      <c r="AA645" s="82"/>
      <c r="AB645" s="82"/>
      <c r="AC645" s="83"/>
      <c r="AD645" s="78"/>
    </row>
    <row r="646" ht="15.75" customHeight="1">
      <c r="A646" s="205" t="s">
        <v>25</v>
      </c>
      <c r="B646" s="210">
        <v>44883.0</v>
      </c>
      <c r="C646" s="10">
        <v>0.375</v>
      </c>
      <c r="D646" s="84">
        <v>0.5</v>
      </c>
      <c r="E646" s="206">
        <v>35.6</v>
      </c>
      <c r="F646" s="86"/>
      <c r="G646" s="207">
        <v>29.2</v>
      </c>
      <c r="H646" s="207">
        <v>26.4</v>
      </c>
      <c r="I646" s="86"/>
      <c r="J646" s="207" t="s">
        <v>81</v>
      </c>
      <c r="K646" s="86"/>
      <c r="L646" s="207">
        <v>13.25</v>
      </c>
      <c r="M646" s="86"/>
      <c r="N646" s="207">
        <v>75.42</v>
      </c>
      <c r="O646" s="86"/>
      <c r="P646" s="87"/>
      <c r="Q646" s="102"/>
      <c r="R646" s="103"/>
      <c r="S646" s="22">
        <f>(Q646+R646)/2</f>
        <v>0</v>
      </c>
      <c r="T646" s="134">
        <f t="shared" ref="T646:T650" si="157">IF(H646="","",6.1078*(10^(((7.5*H646)/(237.3+H646)))))</f>
        <v>34.41422945</v>
      </c>
      <c r="U646" s="103">
        <f t="shared" ref="U646:U650" si="158">IF(T646="","",T646-(0.8*(G646-H646)))</f>
        <v>32.17422945</v>
      </c>
      <c r="V646" s="134">
        <f t="shared" ref="V646:V650" si="159">IF(G646="","",6.1078*(10^(((7.5*G646)/(237.3+G646)))))</f>
        <v>40.51803823</v>
      </c>
      <c r="W646" s="134">
        <f t="shared" ref="W646:W650" si="160">IF(V646="","",(U646/V646)*100)</f>
        <v>79.40717482</v>
      </c>
      <c r="X646" s="135">
        <f>N644+L646-N646</f>
        <v>7.53</v>
      </c>
      <c r="Y646" s="91"/>
      <c r="Z646" s="208">
        <v>1.0</v>
      </c>
      <c r="AA646" s="208">
        <v>1.0</v>
      </c>
      <c r="AB646" s="208">
        <v>1.0</v>
      </c>
      <c r="AC646" s="209">
        <v>2.0</v>
      </c>
      <c r="AD646" s="232" t="s">
        <v>440</v>
      </c>
    </row>
    <row r="647" ht="15.75" customHeight="1">
      <c r="A647" s="203" t="s">
        <v>25</v>
      </c>
      <c r="B647" s="204">
        <v>44883.0</v>
      </c>
      <c r="C647" s="3">
        <v>0.625</v>
      </c>
      <c r="D647" s="74">
        <v>0.75</v>
      </c>
      <c r="E647" s="234">
        <v>34.2</v>
      </c>
      <c r="F647" s="76"/>
      <c r="G647" s="235">
        <v>33.4</v>
      </c>
      <c r="H647" s="235">
        <v>27.2</v>
      </c>
      <c r="I647" s="76"/>
      <c r="J647" s="235" t="s">
        <v>81</v>
      </c>
      <c r="K647" s="76"/>
      <c r="L647" s="76"/>
      <c r="M647" s="76"/>
      <c r="N647" s="76"/>
      <c r="O647" s="76"/>
      <c r="P647" s="77"/>
      <c r="Q647" s="78"/>
      <c r="R647" s="79"/>
      <c r="S647" s="79"/>
      <c r="T647" s="134">
        <f t="shared" si="157"/>
        <v>36.07043238</v>
      </c>
      <c r="U647" s="103">
        <f t="shared" si="158"/>
        <v>31.11043238</v>
      </c>
      <c r="V647" s="134">
        <f t="shared" si="159"/>
        <v>51.43555799</v>
      </c>
      <c r="W647" s="134">
        <f t="shared" si="160"/>
        <v>60.48429062</v>
      </c>
      <c r="X647" s="80"/>
      <c r="Y647" s="81"/>
      <c r="Z647" s="236">
        <v>1.0</v>
      </c>
      <c r="AA647" s="236">
        <v>1.0</v>
      </c>
      <c r="AB647" s="236">
        <v>2.0</v>
      </c>
      <c r="AC647" s="238">
        <v>2.0</v>
      </c>
      <c r="AD647" s="239" t="s">
        <v>426</v>
      </c>
    </row>
    <row r="648" ht="15.75" customHeight="1">
      <c r="A648" s="205" t="s">
        <v>39</v>
      </c>
      <c r="B648" s="210">
        <v>44884.0</v>
      </c>
      <c r="C648" s="10">
        <v>0.375</v>
      </c>
      <c r="D648" s="84">
        <v>0.5</v>
      </c>
      <c r="E648" s="206">
        <v>32.0</v>
      </c>
      <c r="F648" s="86"/>
      <c r="G648" s="207">
        <v>29.6</v>
      </c>
      <c r="H648" s="207">
        <v>25.6</v>
      </c>
      <c r="I648" s="86"/>
      <c r="J648" s="207" t="s">
        <v>81</v>
      </c>
      <c r="K648" s="86"/>
      <c r="L648" s="207">
        <v>0.0</v>
      </c>
      <c r="M648" s="86"/>
      <c r="N648" s="207">
        <v>70.62</v>
      </c>
      <c r="O648" s="86"/>
      <c r="P648" s="87"/>
      <c r="Q648" s="102"/>
      <c r="R648" s="103"/>
      <c r="S648" s="22">
        <f>(Q648+R648)/2</f>
        <v>0</v>
      </c>
      <c r="T648" s="134">
        <f t="shared" si="157"/>
        <v>32.82468122</v>
      </c>
      <c r="U648" s="103">
        <f t="shared" si="158"/>
        <v>29.62468122</v>
      </c>
      <c r="V648" s="134">
        <f t="shared" si="159"/>
        <v>41.46264535</v>
      </c>
      <c r="W648" s="134">
        <f t="shared" si="160"/>
        <v>71.4490862</v>
      </c>
      <c r="X648" s="135">
        <f>N646+L648-N648</f>
        <v>4.8</v>
      </c>
      <c r="Y648" s="91"/>
      <c r="Z648" s="208">
        <v>1.0</v>
      </c>
      <c r="AA648" s="208">
        <v>1.0</v>
      </c>
      <c r="AB648" s="208">
        <v>2.0</v>
      </c>
      <c r="AC648" s="209">
        <v>2.0</v>
      </c>
      <c r="AD648" s="232" t="s">
        <v>433</v>
      </c>
    </row>
    <row r="649" ht="15.75" customHeight="1">
      <c r="A649" s="203" t="s">
        <v>39</v>
      </c>
      <c r="B649" s="204">
        <v>44884.0</v>
      </c>
      <c r="C649" s="3">
        <v>0.625</v>
      </c>
      <c r="D649" s="74">
        <v>0.75</v>
      </c>
      <c r="E649" s="234">
        <v>34.8</v>
      </c>
      <c r="F649" s="76"/>
      <c r="G649" s="235">
        <v>34.2</v>
      </c>
      <c r="H649" s="235">
        <v>28.0</v>
      </c>
      <c r="I649" s="76"/>
      <c r="J649" s="235" t="s">
        <v>81</v>
      </c>
      <c r="K649" s="76"/>
      <c r="L649" s="76"/>
      <c r="M649" s="76"/>
      <c r="N649" s="76"/>
      <c r="O649" s="76"/>
      <c r="P649" s="77"/>
      <c r="Q649" s="78"/>
      <c r="R649" s="79"/>
      <c r="S649" s="79"/>
      <c r="T649" s="134">
        <f t="shared" si="157"/>
        <v>37.79562539</v>
      </c>
      <c r="U649" s="103">
        <f t="shared" si="158"/>
        <v>32.83562539</v>
      </c>
      <c r="V649" s="134">
        <f t="shared" si="159"/>
        <v>53.78190594</v>
      </c>
      <c r="W649" s="134">
        <f t="shared" si="160"/>
        <v>61.05329444</v>
      </c>
      <c r="X649" s="135"/>
      <c r="Y649" s="81"/>
      <c r="Z649" s="236">
        <v>1.0</v>
      </c>
      <c r="AA649" s="236">
        <v>1.0</v>
      </c>
      <c r="AB649" s="236">
        <v>1.0</v>
      </c>
      <c r="AC649" s="238">
        <v>2.0</v>
      </c>
      <c r="AD649" s="78"/>
    </row>
    <row r="650" ht="15.75" customHeight="1">
      <c r="A650" s="205" t="s">
        <v>42</v>
      </c>
      <c r="B650" s="210">
        <v>44885.0</v>
      </c>
      <c r="C650" s="10">
        <v>0.375</v>
      </c>
      <c r="D650" s="84">
        <v>0.5</v>
      </c>
      <c r="E650" s="206">
        <v>35.0</v>
      </c>
      <c r="F650" s="86"/>
      <c r="G650" s="207">
        <v>29.6</v>
      </c>
      <c r="H650" s="207">
        <v>26.4</v>
      </c>
      <c r="I650" s="86"/>
      <c r="J650" s="207" t="s">
        <v>81</v>
      </c>
      <c r="K650" s="86"/>
      <c r="L650" s="207">
        <v>0.0</v>
      </c>
      <c r="M650" s="86"/>
      <c r="N650" s="207">
        <v>64.16</v>
      </c>
      <c r="O650" s="86"/>
      <c r="P650" s="87"/>
      <c r="Q650" s="102"/>
      <c r="R650" s="103"/>
      <c r="S650" s="22">
        <f>(Q650+R650)/2</f>
        <v>0</v>
      </c>
      <c r="T650" s="134">
        <f t="shared" si="157"/>
        <v>34.41422945</v>
      </c>
      <c r="U650" s="103">
        <f t="shared" si="158"/>
        <v>31.85422945</v>
      </c>
      <c r="V650" s="134">
        <f t="shared" si="159"/>
        <v>41.46264535</v>
      </c>
      <c r="W650" s="134">
        <f t="shared" si="160"/>
        <v>76.82633171</v>
      </c>
      <c r="X650" s="135">
        <f>N648+L650-N650</f>
        <v>6.46</v>
      </c>
      <c r="Y650" s="91"/>
      <c r="Z650" s="208">
        <v>1.0</v>
      </c>
      <c r="AA650" s="208">
        <v>1.0</v>
      </c>
      <c r="AB650" s="208">
        <v>2.0</v>
      </c>
      <c r="AC650" s="209">
        <v>2.0</v>
      </c>
      <c r="AD650" s="232" t="s">
        <v>289</v>
      </c>
    </row>
    <row r="651" ht="15.75" customHeight="1">
      <c r="A651" s="203" t="s">
        <v>42</v>
      </c>
      <c r="B651" s="204">
        <v>44885.0</v>
      </c>
      <c r="C651" s="3">
        <v>0.625</v>
      </c>
      <c r="D651" s="74">
        <v>0.75</v>
      </c>
      <c r="E651" s="75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7"/>
      <c r="Q651" s="78"/>
      <c r="R651" s="79"/>
      <c r="S651" s="79"/>
      <c r="T651" s="134"/>
      <c r="U651" s="103"/>
      <c r="V651" s="134"/>
      <c r="W651" s="134"/>
      <c r="X651" s="80"/>
      <c r="Y651" s="81"/>
      <c r="Z651" s="82"/>
      <c r="AA651" s="82"/>
      <c r="AB651" s="82"/>
      <c r="AC651" s="83"/>
      <c r="AD651" s="78"/>
    </row>
    <row r="652" ht="15.75" customHeight="1">
      <c r="A652" s="205" t="s">
        <v>43</v>
      </c>
      <c r="B652" s="210">
        <v>44886.0</v>
      </c>
      <c r="C652" s="10">
        <v>0.375</v>
      </c>
      <c r="D652" s="84">
        <v>0.5</v>
      </c>
      <c r="E652" s="206">
        <v>35.0</v>
      </c>
      <c r="F652" s="86"/>
      <c r="G652" s="207">
        <v>29.6</v>
      </c>
      <c r="H652" s="207">
        <v>26.0</v>
      </c>
      <c r="I652" s="86"/>
      <c r="J652" s="207" t="s">
        <v>81</v>
      </c>
      <c r="K652" s="86"/>
      <c r="L652" s="207">
        <v>0.0</v>
      </c>
      <c r="M652" s="86"/>
      <c r="N652" s="207">
        <v>57.38</v>
      </c>
      <c r="O652" s="86"/>
      <c r="P652" s="87"/>
      <c r="Q652" s="102"/>
      <c r="R652" s="103"/>
      <c r="S652" s="22">
        <f>(Q652+R652)/2</f>
        <v>0</v>
      </c>
      <c r="T652" s="134">
        <f t="shared" ref="T652:T656" si="161">IF(H652="","",6.1078*(10^(((7.5*H652)/(237.3+H652)))))</f>
        <v>33.61126698</v>
      </c>
      <c r="U652" s="103">
        <f t="shared" ref="U652:U656" si="162">IF(T652="","",T652-(0.8*(G652-H652)))</f>
        <v>30.73126698</v>
      </c>
      <c r="V652" s="134">
        <f t="shared" ref="V652:V656" si="163">IF(G652="","",6.1078*(10^(((7.5*G652)/(237.3+G652)))))</f>
        <v>41.46264535</v>
      </c>
      <c r="W652" s="134">
        <f t="shared" ref="W652:W656" si="164">IF(V652="","",(U652/V652)*100)</f>
        <v>74.11796021</v>
      </c>
      <c r="X652" s="135">
        <f>N650+L652-N652</f>
        <v>6.78</v>
      </c>
      <c r="Y652" s="91"/>
      <c r="Z652" s="208">
        <v>1.0</v>
      </c>
      <c r="AA652" s="208">
        <v>1.0</v>
      </c>
      <c r="AB652" s="208">
        <v>1.0</v>
      </c>
      <c r="AC652" s="209">
        <v>2.0</v>
      </c>
      <c r="AD652" s="232" t="s">
        <v>321</v>
      </c>
    </row>
    <row r="653" ht="15.75" customHeight="1">
      <c r="A653" s="203" t="s">
        <v>43</v>
      </c>
      <c r="B653" s="204">
        <v>44886.0</v>
      </c>
      <c r="C653" s="3">
        <v>0.625</v>
      </c>
      <c r="D653" s="74">
        <v>0.75</v>
      </c>
      <c r="E653" s="234">
        <v>35.4</v>
      </c>
      <c r="F653" s="76"/>
      <c r="G653" s="235">
        <v>34.4</v>
      </c>
      <c r="H653" s="235">
        <v>28.6</v>
      </c>
      <c r="I653" s="76"/>
      <c r="J653" s="235" t="s">
        <v>74</v>
      </c>
      <c r="K653" s="76"/>
      <c r="L653" s="76"/>
      <c r="M653" s="76"/>
      <c r="N653" s="76"/>
      <c r="O653" s="76"/>
      <c r="P653" s="77"/>
      <c r="Q653" s="78"/>
      <c r="R653" s="79"/>
      <c r="S653" s="79"/>
      <c r="T653" s="134">
        <f t="shared" si="161"/>
        <v>39.13623594</v>
      </c>
      <c r="U653" s="103">
        <f t="shared" si="162"/>
        <v>34.49623594</v>
      </c>
      <c r="V653" s="134">
        <f t="shared" si="163"/>
        <v>54.3827978</v>
      </c>
      <c r="W653" s="134">
        <f t="shared" si="164"/>
        <v>63.43225678</v>
      </c>
      <c r="X653" s="80"/>
      <c r="Y653" s="81"/>
      <c r="Z653" s="236">
        <v>1.0</v>
      </c>
      <c r="AA653" s="236">
        <v>1.0</v>
      </c>
      <c r="AB653" s="236">
        <v>1.0</v>
      </c>
      <c r="AC653" s="238">
        <v>2.0</v>
      </c>
      <c r="AD653" s="239" t="s">
        <v>449</v>
      </c>
    </row>
    <row r="654" ht="15.75" customHeight="1">
      <c r="A654" s="205" t="s">
        <v>44</v>
      </c>
      <c r="B654" s="210">
        <v>44887.0</v>
      </c>
      <c r="C654" s="10">
        <v>0.375</v>
      </c>
      <c r="D654" s="84">
        <v>0.5</v>
      </c>
      <c r="E654" s="206">
        <v>35.4</v>
      </c>
      <c r="F654" s="86"/>
      <c r="G654" s="207">
        <v>29.4</v>
      </c>
      <c r="H654" s="207">
        <v>26.4</v>
      </c>
      <c r="I654" s="86"/>
      <c r="J654" s="207" t="s">
        <v>61</v>
      </c>
      <c r="K654" s="86"/>
      <c r="L654" s="207">
        <v>28.75</v>
      </c>
      <c r="M654" s="86"/>
      <c r="N654" s="207">
        <v>75.48</v>
      </c>
      <c r="O654" s="86"/>
      <c r="P654" s="87"/>
      <c r="Q654" s="102"/>
      <c r="R654" s="103"/>
      <c r="S654" s="22">
        <f>(Q654+R654)/2</f>
        <v>0</v>
      </c>
      <c r="T654" s="134">
        <f t="shared" si="161"/>
        <v>34.41422945</v>
      </c>
      <c r="U654" s="103">
        <f t="shared" si="162"/>
        <v>32.01422945</v>
      </c>
      <c r="V654" s="134">
        <f t="shared" si="163"/>
        <v>40.98797486</v>
      </c>
      <c r="W654" s="134">
        <f t="shared" si="164"/>
        <v>78.10639476</v>
      </c>
      <c r="X654" s="135">
        <f>N652+L654-N654</f>
        <v>10.65</v>
      </c>
      <c r="Y654" s="91"/>
      <c r="Z654" s="208">
        <v>1.0</v>
      </c>
      <c r="AA654" s="208">
        <v>1.0</v>
      </c>
      <c r="AB654" s="208">
        <v>1.0</v>
      </c>
      <c r="AC654" s="209">
        <v>2.0</v>
      </c>
      <c r="AD654" s="232" t="s">
        <v>289</v>
      </c>
    </row>
    <row r="655" ht="15.75" customHeight="1">
      <c r="A655" s="203" t="s">
        <v>44</v>
      </c>
      <c r="B655" s="204">
        <v>44887.0</v>
      </c>
      <c r="C655" s="3">
        <v>0.625</v>
      </c>
      <c r="D655" s="74">
        <v>0.75</v>
      </c>
      <c r="E655" s="234">
        <v>32.2</v>
      </c>
      <c r="F655" s="76"/>
      <c r="G655" s="235">
        <v>33.4</v>
      </c>
      <c r="H655" s="235">
        <v>29.6</v>
      </c>
      <c r="I655" s="76"/>
      <c r="J655" s="235" t="s">
        <v>74</v>
      </c>
      <c r="K655" s="76"/>
      <c r="L655" s="76"/>
      <c r="M655" s="76"/>
      <c r="N655" s="76"/>
      <c r="O655" s="76"/>
      <c r="P655" s="77"/>
      <c r="Q655" s="78"/>
      <c r="R655" s="79"/>
      <c r="S655" s="79"/>
      <c r="T655" s="134">
        <f t="shared" si="161"/>
        <v>41.46264535</v>
      </c>
      <c r="U655" s="103">
        <f t="shared" si="162"/>
        <v>38.42264535</v>
      </c>
      <c r="V655" s="134">
        <f t="shared" si="163"/>
        <v>51.43555799</v>
      </c>
      <c r="W655" s="134">
        <f t="shared" si="164"/>
        <v>74.70055123</v>
      </c>
      <c r="X655" s="103"/>
      <c r="Y655" s="81"/>
      <c r="Z655" s="236">
        <v>1.0</v>
      </c>
      <c r="AA655" s="236">
        <v>1.0</v>
      </c>
      <c r="AB655" s="236">
        <v>2.0</v>
      </c>
      <c r="AC655" s="238">
        <v>2.0</v>
      </c>
      <c r="AD655" s="239" t="s">
        <v>442</v>
      </c>
    </row>
    <row r="656" ht="15.75" customHeight="1">
      <c r="A656" s="205" t="s">
        <v>45</v>
      </c>
      <c r="B656" s="210">
        <v>44888.0</v>
      </c>
      <c r="C656" s="10">
        <v>0.375</v>
      </c>
      <c r="D656" s="84">
        <v>0.5</v>
      </c>
      <c r="E656" s="206">
        <v>34.8</v>
      </c>
      <c r="F656" s="86"/>
      <c r="G656" s="207">
        <v>29.2</v>
      </c>
      <c r="H656" s="207">
        <v>26.2</v>
      </c>
      <c r="I656" s="86"/>
      <c r="J656" s="207" t="s">
        <v>61</v>
      </c>
      <c r="K656" s="86"/>
      <c r="L656" s="207">
        <v>0.0</v>
      </c>
      <c r="M656" s="86"/>
      <c r="N656" s="207">
        <v>69.84</v>
      </c>
      <c r="O656" s="86"/>
      <c r="P656" s="87"/>
      <c r="Q656" s="102"/>
      <c r="R656" s="103"/>
      <c r="S656" s="22">
        <f>(Q656+R656)/2</f>
        <v>0</v>
      </c>
      <c r="T656" s="134">
        <f t="shared" si="161"/>
        <v>34.01068335</v>
      </c>
      <c r="U656" s="103">
        <f t="shared" si="162"/>
        <v>31.61068335</v>
      </c>
      <c r="V656" s="134">
        <f t="shared" si="163"/>
        <v>40.51803823</v>
      </c>
      <c r="W656" s="134">
        <f t="shared" si="164"/>
        <v>78.01632243</v>
      </c>
      <c r="X656" s="135">
        <f>N654+L656-N656</f>
        <v>5.64</v>
      </c>
      <c r="Y656" s="91"/>
      <c r="Z656" s="208">
        <v>1.0</v>
      </c>
      <c r="AA656" s="208">
        <v>1.0</v>
      </c>
      <c r="AB656" s="208">
        <v>1.0</v>
      </c>
      <c r="AC656" s="209">
        <v>2.0</v>
      </c>
      <c r="AD656" s="232" t="s">
        <v>289</v>
      </c>
    </row>
    <row r="657" ht="15.75" customHeight="1">
      <c r="A657" s="203" t="s">
        <v>45</v>
      </c>
      <c r="B657" s="204">
        <v>44888.0</v>
      </c>
      <c r="C657" s="3">
        <v>0.625</v>
      </c>
      <c r="D657" s="74">
        <v>0.75</v>
      </c>
      <c r="E657" s="75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7"/>
      <c r="Q657" s="78"/>
      <c r="R657" s="79"/>
      <c r="S657" s="79"/>
      <c r="T657" s="134"/>
      <c r="U657" s="103"/>
      <c r="V657" s="134"/>
      <c r="W657" s="134"/>
      <c r="X657" s="103"/>
      <c r="Y657" s="81"/>
      <c r="Z657" s="82"/>
      <c r="AA657" s="82"/>
      <c r="AB657" s="82"/>
      <c r="AC657" s="83"/>
      <c r="AD657" s="78"/>
    </row>
    <row r="658" ht="15.75" customHeight="1">
      <c r="A658" s="205" t="s">
        <v>46</v>
      </c>
      <c r="B658" s="210">
        <v>44889.0</v>
      </c>
      <c r="C658" s="10">
        <v>0.375</v>
      </c>
      <c r="D658" s="84">
        <v>0.5</v>
      </c>
      <c r="E658" s="206">
        <v>35.2</v>
      </c>
      <c r="F658" s="86"/>
      <c r="G658" s="207">
        <v>29.8</v>
      </c>
      <c r="H658" s="207">
        <v>26.2</v>
      </c>
      <c r="I658" s="86"/>
      <c r="J658" s="207" t="s">
        <v>81</v>
      </c>
      <c r="K658" s="86"/>
      <c r="L658" s="207">
        <v>0.0</v>
      </c>
      <c r="M658" s="86"/>
      <c r="N658" s="207">
        <v>60.18</v>
      </c>
      <c r="O658" s="86"/>
      <c r="P658" s="87"/>
      <c r="Q658" s="102"/>
      <c r="R658" s="103"/>
      <c r="S658" s="103"/>
      <c r="T658" s="134">
        <f>IF(H658="","",6.1078*(10^(((7.5*H658)/(237.3+H658)))))</f>
        <v>34.01068335</v>
      </c>
      <c r="U658" s="103">
        <f>IF(T658="","",T658-(0.8*(G658-H658)))</f>
        <v>31.13068335</v>
      </c>
      <c r="V658" s="134">
        <f>IF(G658="","",6.1078*(10^(((7.5*G658)/(237.3+G658)))))</f>
        <v>41.94208964</v>
      </c>
      <c r="W658" s="134">
        <f>IF(V658="","",(U658/V658)*100)</f>
        <v>74.22301467</v>
      </c>
      <c r="X658" s="135">
        <f>N656+L658-N658</f>
        <v>9.66</v>
      </c>
      <c r="Y658" s="91"/>
      <c r="Z658" s="208">
        <v>1.0</v>
      </c>
      <c r="AA658" s="208">
        <v>1.0</v>
      </c>
      <c r="AB658" s="208">
        <v>1.0</v>
      </c>
      <c r="AC658" s="209">
        <v>2.0</v>
      </c>
      <c r="AD658" s="232" t="s">
        <v>316</v>
      </c>
    </row>
    <row r="659" ht="15.75" customHeight="1">
      <c r="A659" s="203" t="s">
        <v>46</v>
      </c>
      <c r="B659" s="204">
        <v>44889.0</v>
      </c>
      <c r="C659" s="3">
        <v>0.625</v>
      </c>
      <c r="D659" s="74">
        <v>0.75</v>
      </c>
      <c r="E659" s="75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7"/>
      <c r="Q659" s="78"/>
      <c r="R659" s="79"/>
      <c r="S659" s="79"/>
      <c r="T659" s="134"/>
      <c r="U659" s="103"/>
      <c r="V659" s="134"/>
      <c r="W659" s="134"/>
      <c r="X659" s="103"/>
      <c r="Y659" s="81"/>
      <c r="Z659" s="82"/>
      <c r="AA659" s="82"/>
      <c r="AB659" s="82"/>
      <c r="AC659" s="83"/>
      <c r="AD659" s="78"/>
    </row>
    <row r="660" ht="15.75" customHeight="1">
      <c r="A660" s="205" t="s">
        <v>25</v>
      </c>
      <c r="B660" s="210">
        <v>44890.0</v>
      </c>
      <c r="C660" s="10">
        <v>0.375</v>
      </c>
      <c r="D660" s="84">
        <v>0.5</v>
      </c>
      <c r="E660" s="206">
        <v>35.2</v>
      </c>
      <c r="F660" s="86"/>
      <c r="G660" s="207">
        <v>29.6</v>
      </c>
      <c r="H660" s="207">
        <v>26.4</v>
      </c>
      <c r="I660" s="86"/>
      <c r="J660" s="207" t="s">
        <v>81</v>
      </c>
      <c r="K660" s="86"/>
      <c r="L660" s="207">
        <v>0.0</v>
      </c>
      <c r="M660" s="86"/>
      <c r="N660" s="207">
        <v>56.4</v>
      </c>
      <c r="O660" s="207">
        <v>76.1</v>
      </c>
      <c r="P660" s="87"/>
      <c r="Q660" s="102"/>
      <c r="R660" s="103"/>
      <c r="S660" s="103"/>
      <c r="T660" s="134">
        <f>IF(H660="","",6.1078*(10^(((7.5*H660)/(237.3+H660)))))</f>
        <v>34.41422945</v>
      </c>
      <c r="U660" s="103">
        <f>IF(T660="","",T660-(0.8*(G660-H660)))</f>
        <v>31.85422945</v>
      </c>
      <c r="V660" s="134">
        <f>IF(G660="","",6.1078*(10^(((7.5*G660)/(237.3+G660)))))</f>
        <v>41.46264535</v>
      </c>
      <c r="W660" s="134">
        <f>IF(V660="","",(U660/V660)*100)</f>
        <v>76.82633171</v>
      </c>
      <c r="X660" s="135">
        <f>N658+L660-N660</f>
        <v>3.78</v>
      </c>
      <c r="Y660" s="91"/>
      <c r="Z660" s="208">
        <v>1.0</v>
      </c>
      <c r="AA660" s="208">
        <v>1.0</v>
      </c>
      <c r="AB660" s="208">
        <v>1.0</v>
      </c>
      <c r="AC660" s="209">
        <v>2.0</v>
      </c>
      <c r="AD660" s="232" t="s">
        <v>646</v>
      </c>
    </row>
    <row r="661" ht="15.75" customHeight="1">
      <c r="A661" s="203" t="s">
        <v>25</v>
      </c>
      <c r="B661" s="204">
        <v>44890.0</v>
      </c>
      <c r="C661" s="3">
        <v>0.625</v>
      </c>
      <c r="D661" s="74">
        <v>0.75</v>
      </c>
      <c r="E661" s="75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7"/>
      <c r="Q661" s="78"/>
      <c r="R661" s="79"/>
      <c r="S661" s="79"/>
      <c r="T661" s="103"/>
      <c r="U661" s="103"/>
      <c r="V661" s="103"/>
      <c r="W661" s="103"/>
      <c r="X661" s="80"/>
      <c r="Y661" s="81"/>
      <c r="Z661" s="82"/>
      <c r="AA661" s="82"/>
      <c r="AB661" s="82"/>
      <c r="AC661" s="83"/>
      <c r="AD661" s="78"/>
    </row>
    <row r="662" ht="15.75" customHeight="1">
      <c r="A662" s="205" t="s">
        <v>39</v>
      </c>
      <c r="B662" s="210">
        <v>44891.0</v>
      </c>
      <c r="C662" s="10">
        <v>0.375</v>
      </c>
      <c r="D662" s="84">
        <v>0.5</v>
      </c>
      <c r="E662" s="206">
        <v>34.1</v>
      </c>
      <c r="F662" s="207">
        <v>23.1</v>
      </c>
      <c r="G662" s="207">
        <v>28.8</v>
      </c>
      <c r="H662" s="207">
        <v>26.2</v>
      </c>
      <c r="I662" s="207">
        <v>3.0</v>
      </c>
      <c r="J662" s="207" t="s">
        <v>81</v>
      </c>
      <c r="K662" s="207">
        <v>28.4</v>
      </c>
      <c r="L662" s="207">
        <v>0.0</v>
      </c>
      <c r="M662" s="86"/>
      <c r="N662" s="207">
        <v>68.62</v>
      </c>
      <c r="O662" s="86"/>
      <c r="P662" s="87"/>
      <c r="Q662" s="133">
        <f>E664</f>
        <v>35</v>
      </c>
      <c r="R662" s="134">
        <f>F662</f>
        <v>23.1</v>
      </c>
      <c r="S662" s="22">
        <f>(Q662+R662)/2</f>
        <v>29.05</v>
      </c>
      <c r="T662" s="134">
        <f t="shared" ref="T662:T664" si="165">IF(H662="","",6.1078*(10^(((7.5*H662)/(237.3+H662)))))</f>
        <v>34.01068335</v>
      </c>
      <c r="U662" s="103">
        <f t="shared" ref="U662:U664" si="166">IF(T662="","",T662-(0.8*(G662-H662)))</f>
        <v>31.93068335</v>
      </c>
      <c r="V662" s="134">
        <f t="shared" ref="V662:V664" si="167">IF(G662="","",6.1078*(10^(((7.5*G662)/(237.3+G662)))))</f>
        <v>39.59220806</v>
      </c>
      <c r="W662" s="134">
        <f t="shared" ref="W662:W664" si="168">IF(V662="","",(U662/V662)*100)</f>
        <v>80.64890773</v>
      </c>
      <c r="X662" s="135">
        <f>O660+L662-N662</f>
        <v>7.48</v>
      </c>
      <c r="Y662" s="91"/>
      <c r="Z662" s="208">
        <v>1.0</v>
      </c>
      <c r="AA662" s="208">
        <v>1.0</v>
      </c>
      <c r="AB662" s="208">
        <v>2.0</v>
      </c>
      <c r="AC662" s="209">
        <v>2.0</v>
      </c>
      <c r="AD662" s="232" t="s">
        <v>433</v>
      </c>
    </row>
    <row r="663" ht="15.75" customHeight="1">
      <c r="A663" s="203" t="s">
        <v>39</v>
      </c>
      <c r="B663" s="204">
        <v>44891.0</v>
      </c>
      <c r="C663" s="3">
        <v>0.625</v>
      </c>
      <c r="D663" s="74">
        <v>0.75</v>
      </c>
      <c r="E663" s="234">
        <v>35.2</v>
      </c>
      <c r="F663" s="76"/>
      <c r="G663" s="235">
        <v>32.2</v>
      </c>
      <c r="H663" s="235">
        <v>28.6</v>
      </c>
      <c r="I663" s="235">
        <v>2.8</v>
      </c>
      <c r="J663" s="235" t="s">
        <v>81</v>
      </c>
      <c r="K663" s="235">
        <v>31.4</v>
      </c>
      <c r="L663" s="76"/>
      <c r="M663" s="76"/>
      <c r="N663" s="76"/>
      <c r="O663" s="76"/>
      <c r="P663" s="77"/>
      <c r="Q663" s="78"/>
      <c r="R663" s="79"/>
      <c r="S663" s="79"/>
      <c r="T663" s="134">
        <f t="shared" si="165"/>
        <v>39.13623594</v>
      </c>
      <c r="U663" s="103">
        <f t="shared" si="166"/>
        <v>36.25623594</v>
      </c>
      <c r="V663" s="134">
        <f t="shared" si="167"/>
        <v>48.08268417</v>
      </c>
      <c r="W663" s="134">
        <f t="shared" si="168"/>
        <v>75.40393505</v>
      </c>
      <c r="X663" s="80"/>
      <c r="Y663" s="81"/>
      <c r="Z663" s="236">
        <v>1.0</v>
      </c>
      <c r="AA663" s="236">
        <v>1.0</v>
      </c>
      <c r="AB663" s="236">
        <v>2.0</v>
      </c>
      <c r="AC663" s="238">
        <v>2.0</v>
      </c>
      <c r="AD663" s="239" t="s">
        <v>487</v>
      </c>
    </row>
    <row r="664" ht="15.75" customHeight="1">
      <c r="A664" s="205" t="s">
        <v>42</v>
      </c>
      <c r="B664" s="210">
        <v>44892.0</v>
      </c>
      <c r="C664" s="10">
        <v>0.375</v>
      </c>
      <c r="D664" s="84">
        <v>0.5</v>
      </c>
      <c r="E664" s="206">
        <v>35.0</v>
      </c>
      <c r="F664" s="207">
        <v>22.0</v>
      </c>
      <c r="G664" s="207">
        <v>29.6</v>
      </c>
      <c r="H664" s="207">
        <v>26.4</v>
      </c>
      <c r="I664" s="207">
        <v>2.5</v>
      </c>
      <c r="J664" s="207" t="s">
        <v>81</v>
      </c>
      <c r="K664" s="207">
        <v>28.9</v>
      </c>
      <c r="L664" s="207">
        <v>0.0</v>
      </c>
      <c r="M664" s="86"/>
      <c r="N664" s="207">
        <v>63.22</v>
      </c>
      <c r="O664" s="86"/>
      <c r="P664" s="87"/>
      <c r="Q664" s="133">
        <f>E666</f>
        <v>35</v>
      </c>
      <c r="R664" s="134">
        <f>F664</f>
        <v>22</v>
      </c>
      <c r="S664" s="22">
        <f>(Q664+R664)/2</f>
        <v>28.5</v>
      </c>
      <c r="T664" s="134">
        <f t="shared" si="165"/>
        <v>34.41422945</v>
      </c>
      <c r="U664" s="103">
        <f t="shared" si="166"/>
        <v>31.85422945</v>
      </c>
      <c r="V664" s="134">
        <f t="shared" si="167"/>
        <v>41.46264535</v>
      </c>
      <c r="W664" s="134">
        <f t="shared" si="168"/>
        <v>76.82633171</v>
      </c>
      <c r="X664" s="135">
        <f>N662+L664-N664</f>
        <v>5.4</v>
      </c>
      <c r="Y664" s="91"/>
      <c r="Z664" s="208">
        <v>1.0</v>
      </c>
      <c r="AA664" s="208">
        <v>1.0</v>
      </c>
      <c r="AB664" s="208">
        <v>1.0</v>
      </c>
      <c r="AC664" s="209">
        <v>2.0</v>
      </c>
      <c r="AD664" s="232" t="s">
        <v>289</v>
      </c>
    </row>
    <row r="665" ht="15.75" customHeight="1">
      <c r="A665" s="203" t="s">
        <v>42</v>
      </c>
      <c r="B665" s="204">
        <v>44892.0</v>
      </c>
      <c r="C665" s="3">
        <v>0.625</v>
      </c>
      <c r="D665" s="74">
        <v>0.75</v>
      </c>
      <c r="E665" s="75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7"/>
      <c r="Q665" s="78"/>
      <c r="R665" s="79"/>
      <c r="S665" s="79"/>
      <c r="T665" s="134"/>
      <c r="U665" s="103"/>
      <c r="V665" s="134"/>
      <c r="W665" s="134"/>
      <c r="X665" s="103"/>
      <c r="Y665" s="81"/>
      <c r="Z665" s="82"/>
      <c r="AA665" s="82"/>
      <c r="AB665" s="82"/>
      <c r="AC665" s="83"/>
      <c r="AD665" s="78"/>
    </row>
    <row r="666" ht="15.75" customHeight="1">
      <c r="A666" s="205" t="s">
        <v>43</v>
      </c>
      <c r="B666" s="210">
        <v>44893.0</v>
      </c>
      <c r="C666" s="10">
        <v>0.375</v>
      </c>
      <c r="D666" s="84">
        <v>0.5</v>
      </c>
      <c r="E666" s="206">
        <v>35.0</v>
      </c>
      <c r="F666" s="207">
        <v>22.7</v>
      </c>
      <c r="G666" s="207">
        <v>30.6</v>
      </c>
      <c r="H666" s="207">
        <v>27.4</v>
      </c>
      <c r="I666" s="207">
        <v>0.8</v>
      </c>
      <c r="J666" s="207" t="s">
        <v>54</v>
      </c>
      <c r="K666" s="207">
        <v>29.2</v>
      </c>
      <c r="L666" s="207">
        <v>0.0</v>
      </c>
      <c r="M666" s="86"/>
      <c r="N666" s="207">
        <v>59.74</v>
      </c>
      <c r="O666" s="86"/>
      <c r="P666" s="87"/>
      <c r="Q666" s="133">
        <f>E668</f>
        <v>35.2</v>
      </c>
      <c r="R666" s="134">
        <f>F666</f>
        <v>22.7</v>
      </c>
      <c r="S666" s="22">
        <f>(Q666+R666)/2</f>
        <v>28.95</v>
      </c>
      <c r="T666" s="134">
        <f t="shared" ref="T666:T670" si="169">IF(H666="","",6.1078*(10^(((7.5*H666)/(237.3+H666)))))</f>
        <v>36.49517019</v>
      </c>
      <c r="U666" s="103">
        <f t="shared" ref="U666:U670" si="170">IF(T666="","",T666-(0.8*(G666-H666)))</f>
        <v>33.93517019</v>
      </c>
      <c r="V666" s="134">
        <f t="shared" ref="V666:V670" si="171">IF(G666="","",6.1078*(10^(((7.5*G666)/(237.3+G666)))))</f>
        <v>43.90841311</v>
      </c>
      <c r="W666" s="134">
        <f t="shared" ref="W666:W670" si="172">IF(V666="","",(U666/V666)*100)</f>
        <v>77.2862597</v>
      </c>
      <c r="X666" s="135">
        <f>N664+L666-N666</f>
        <v>3.48</v>
      </c>
      <c r="Y666" s="91"/>
      <c r="Z666" s="208">
        <v>1.0</v>
      </c>
      <c r="AA666" s="208">
        <v>1.0</v>
      </c>
      <c r="AB666" s="208">
        <v>1.0</v>
      </c>
      <c r="AC666" s="209">
        <v>2.0</v>
      </c>
      <c r="AD666" s="232" t="s">
        <v>440</v>
      </c>
    </row>
    <row r="667" ht="15.75" customHeight="1">
      <c r="A667" s="203" t="s">
        <v>43</v>
      </c>
      <c r="B667" s="204">
        <v>44893.0</v>
      </c>
      <c r="C667" s="3">
        <v>0.625</v>
      </c>
      <c r="D667" s="74">
        <v>0.75</v>
      </c>
      <c r="E667" s="234">
        <v>35.0</v>
      </c>
      <c r="F667" s="235"/>
      <c r="G667" s="235">
        <v>34.0</v>
      </c>
      <c r="H667" s="235">
        <v>28.2</v>
      </c>
      <c r="I667" s="235">
        <v>2.0</v>
      </c>
      <c r="J667" s="235" t="s">
        <v>74</v>
      </c>
      <c r="K667" s="235">
        <v>32.0</v>
      </c>
      <c r="L667" s="76"/>
      <c r="M667" s="76"/>
      <c r="N667" s="76"/>
      <c r="O667" s="76"/>
      <c r="P667" s="77"/>
      <c r="Q667" s="78"/>
      <c r="R667" s="79"/>
      <c r="S667" s="79"/>
      <c r="T667" s="134">
        <f t="shared" si="169"/>
        <v>38.23798312</v>
      </c>
      <c r="U667" s="103">
        <f t="shared" si="170"/>
        <v>33.59798312</v>
      </c>
      <c r="V667" s="134">
        <f t="shared" si="171"/>
        <v>53.18678224</v>
      </c>
      <c r="W667" s="134">
        <f t="shared" si="172"/>
        <v>63.16979841</v>
      </c>
      <c r="X667" s="80"/>
      <c r="Y667" s="81"/>
      <c r="Z667" s="236">
        <v>1.0</v>
      </c>
      <c r="AA667" s="236">
        <v>1.0</v>
      </c>
      <c r="AB667" s="236">
        <v>1.0</v>
      </c>
      <c r="AC667" s="238">
        <v>2.0</v>
      </c>
      <c r="AD667" s="239" t="s">
        <v>449</v>
      </c>
    </row>
    <row r="668" ht="15.75" customHeight="1">
      <c r="A668" s="205" t="s">
        <v>44</v>
      </c>
      <c r="B668" s="210">
        <v>44894.0</v>
      </c>
      <c r="C668" s="10">
        <v>0.375</v>
      </c>
      <c r="D668" s="84">
        <v>0.5</v>
      </c>
      <c r="E668" s="206">
        <v>35.2</v>
      </c>
      <c r="F668" s="207">
        <v>23.7</v>
      </c>
      <c r="G668" s="207">
        <v>29.4</v>
      </c>
      <c r="H668" s="207">
        <v>25.8</v>
      </c>
      <c r="I668" s="207">
        <v>1.7</v>
      </c>
      <c r="J668" s="207" t="s">
        <v>81</v>
      </c>
      <c r="K668" s="207">
        <v>29.4</v>
      </c>
      <c r="L668" s="207">
        <v>0.0</v>
      </c>
      <c r="M668" s="86"/>
      <c r="N668" s="207">
        <v>53.36</v>
      </c>
      <c r="O668" s="86"/>
      <c r="P668" s="87"/>
      <c r="Q668" s="133">
        <f>E670</f>
        <v>35.6</v>
      </c>
      <c r="R668" s="134">
        <f>F668</f>
        <v>23.7</v>
      </c>
      <c r="S668" s="22">
        <f>(Q668+R668)/2</f>
        <v>29.65</v>
      </c>
      <c r="T668" s="134">
        <f t="shared" si="169"/>
        <v>33.21594473</v>
      </c>
      <c r="U668" s="103">
        <f t="shared" si="170"/>
        <v>30.33594473</v>
      </c>
      <c r="V668" s="134">
        <f t="shared" si="171"/>
        <v>40.98797486</v>
      </c>
      <c r="W668" s="134">
        <f t="shared" si="172"/>
        <v>74.01181648</v>
      </c>
      <c r="X668" s="135">
        <f>N666+L668-N668</f>
        <v>6.38</v>
      </c>
      <c r="Y668" s="91"/>
      <c r="Z668" s="208">
        <v>1.0</v>
      </c>
      <c r="AA668" s="208">
        <v>1.0</v>
      </c>
      <c r="AB668" s="208">
        <v>2.0</v>
      </c>
      <c r="AC668" s="209">
        <v>2.0</v>
      </c>
      <c r="AD668" s="232" t="s">
        <v>289</v>
      </c>
    </row>
    <row r="669" ht="15.75" customHeight="1">
      <c r="A669" s="203" t="s">
        <v>44</v>
      </c>
      <c r="B669" s="204">
        <v>44894.0</v>
      </c>
      <c r="C669" s="3">
        <v>0.625</v>
      </c>
      <c r="D669" s="74">
        <v>0.75</v>
      </c>
      <c r="E669" s="234">
        <v>35.8</v>
      </c>
      <c r="F669" s="76"/>
      <c r="G669" s="235">
        <v>34.2</v>
      </c>
      <c r="H669" s="235">
        <v>28.4</v>
      </c>
      <c r="I669" s="235">
        <v>1.3</v>
      </c>
      <c r="J669" s="235" t="s">
        <v>74</v>
      </c>
      <c r="K669" s="235">
        <v>33.1</v>
      </c>
      <c r="L669" s="76"/>
      <c r="M669" s="76"/>
      <c r="N669" s="76"/>
      <c r="O669" s="76"/>
      <c r="P669" s="77"/>
      <c r="Q669" s="78"/>
      <c r="R669" s="79"/>
      <c r="S669" s="79"/>
      <c r="T669" s="134">
        <f t="shared" si="169"/>
        <v>38.68484051</v>
      </c>
      <c r="U669" s="103">
        <f t="shared" si="170"/>
        <v>34.04484051</v>
      </c>
      <c r="V669" s="134">
        <f t="shared" si="171"/>
        <v>53.78190594</v>
      </c>
      <c r="W669" s="134">
        <f t="shared" si="172"/>
        <v>63.30166235</v>
      </c>
      <c r="X669" s="80"/>
      <c r="Y669" s="81"/>
      <c r="Z669" s="236">
        <v>1.0</v>
      </c>
      <c r="AA669" s="236">
        <v>1.0</v>
      </c>
      <c r="AB669" s="236">
        <v>1.0</v>
      </c>
      <c r="AC669" s="238">
        <v>2.0</v>
      </c>
      <c r="AD669" s="78"/>
    </row>
    <row r="670" ht="15.75" customHeight="1">
      <c r="A670" s="205" t="s">
        <v>45</v>
      </c>
      <c r="B670" s="210">
        <v>44895.0</v>
      </c>
      <c r="C670" s="10">
        <v>0.375</v>
      </c>
      <c r="D670" s="84">
        <v>0.5</v>
      </c>
      <c r="E670" s="206">
        <v>35.6</v>
      </c>
      <c r="F670" s="207">
        <v>22.4</v>
      </c>
      <c r="G670" s="207">
        <v>30.0</v>
      </c>
      <c r="H670" s="207">
        <v>27.0</v>
      </c>
      <c r="I670" s="207">
        <v>2.2</v>
      </c>
      <c r="J670" s="207" t="s">
        <v>81</v>
      </c>
      <c r="K670" s="207">
        <v>28.8</v>
      </c>
      <c r="L670" s="207">
        <v>0.0</v>
      </c>
      <c r="M670" s="86"/>
      <c r="N670" s="207">
        <v>46.52</v>
      </c>
      <c r="O670" s="86"/>
      <c r="P670" s="87"/>
      <c r="Q670" s="133">
        <f>E672</f>
        <v>33.8</v>
      </c>
      <c r="R670" s="134">
        <f>F670</f>
        <v>22.4</v>
      </c>
      <c r="S670" s="22">
        <f>(Q670+R670)/2</f>
        <v>28.1</v>
      </c>
      <c r="T670" s="134">
        <f t="shared" si="169"/>
        <v>35.65000614</v>
      </c>
      <c r="U670" s="103">
        <f t="shared" si="170"/>
        <v>33.25000614</v>
      </c>
      <c r="V670" s="134">
        <f t="shared" si="171"/>
        <v>42.42634795</v>
      </c>
      <c r="W670" s="134">
        <f t="shared" si="172"/>
        <v>78.3711249</v>
      </c>
      <c r="X670" s="135">
        <f>N668+L670-N670</f>
        <v>6.84</v>
      </c>
      <c r="Y670" s="91"/>
      <c r="Z670" s="208">
        <v>1.0</v>
      </c>
      <c r="AA670" s="208">
        <v>1.0</v>
      </c>
      <c r="AB670" s="208">
        <v>1.0</v>
      </c>
      <c r="AC670" s="209">
        <v>2.0</v>
      </c>
      <c r="AD670" s="232" t="s">
        <v>289</v>
      </c>
    </row>
    <row r="671" ht="15.75" customHeight="1">
      <c r="A671" s="203" t="s">
        <v>45</v>
      </c>
      <c r="B671" s="204">
        <v>44895.0</v>
      </c>
      <c r="C671" s="3">
        <v>0.625</v>
      </c>
      <c r="D671" s="74">
        <v>0.75</v>
      </c>
      <c r="E671" s="75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7"/>
      <c r="Q671" s="78"/>
      <c r="R671" s="79"/>
      <c r="S671" s="79"/>
      <c r="T671" s="134"/>
      <c r="U671" s="103"/>
      <c r="V671" s="134"/>
      <c r="W671" s="134"/>
      <c r="X671" s="80"/>
      <c r="Y671" s="81"/>
      <c r="Z671" s="82"/>
      <c r="AA671" s="82"/>
      <c r="AB671" s="82"/>
      <c r="AC671" s="83"/>
      <c r="AD671" s="78"/>
    </row>
    <row r="672" ht="15.75" customHeight="1">
      <c r="A672" s="205" t="s">
        <v>46</v>
      </c>
      <c r="B672" s="210">
        <v>44896.0</v>
      </c>
      <c r="C672" s="10">
        <v>0.375</v>
      </c>
      <c r="D672" s="84">
        <v>0.5</v>
      </c>
      <c r="E672" s="206">
        <v>33.8</v>
      </c>
      <c r="F672" s="207">
        <v>22.4</v>
      </c>
      <c r="G672" s="207">
        <v>30.0</v>
      </c>
      <c r="H672" s="207">
        <v>28.2</v>
      </c>
      <c r="I672" s="207">
        <v>2.9</v>
      </c>
      <c r="J672" s="207" t="s">
        <v>54</v>
      </c>
      <c r="K672" s="207">
        <v>29.0</v>
      </c>
      <c r="L672" s="207">
        <v>7.25</v>
      </c>
      <c r="M672" s="86"/>
      <c r="N672" s="207">
        <v>51.32</v>
      </c>
      <c r="O672" s="86"/>
      <c r="P672" s="87"/>
      <c r="Q672" s="133">
        <f>E674</f>
        <v>34</v>
      </c>
      <c r="R672" s="134">
        <f>F672</f>
        <v>22.4</v>
      </c>
      <c r="S672" s="22">
        <f>(Q672+R672)/2</f>
        <v>28.2</v>
      </c>
      <c r="T672" s="134">
        <f>IF(H672="","",6.1078*(10^(((7.5*H672)/(237.3+H672)))))</f>
        <v>38.23798312</v>
      </c>
      <c r="U672" s="103">
        <f>IF(T672="","",T672-(0.8*(G672-H672)))</f>
        <v>36.79798312</v>
      </c>
      <c r="V672" s="134">
        <f>IF(G672="","",6.1078*(10^(((7.5*G672)/(237.3+G672)))))</f>
        <v>42.42634795</v>
      </c>
      <c r="W672" s="134">
        <f>IF(V672="","",(U672/V672)*100)</f>
        <v>86.73379845</v>
      </c>
      <c r="X672" s="135">
        <f>N670+L672-N672</f>
        <v>2.45</v>
      </c>
      <c r="Y672" s="91"/>
      <c r="Z672" s="208">
        <v>1.0</v>
      </c>
      <c r="AA672" s="208">
        <v>1.0</v>
      </c>
      <c r="AB672" s="208">
        <v>1.0</v>
      </c>
      <c r="AC672" s="209">
        <v>2.0</v>
      </c>
      <c r="AD672" s="232" t="s">
        <v>440</v>
      </c>
    </row>
    <row r="673" ht="15.75" customHeight="1">
      <c r="A673" s="203" t="s">
        <v>46</v>
      </c>
      <c r="B673" s="204">
        <v>44896.0</v>
      </c>
      <c r="C673" s="3">
        <v>0.625</v>
      </c>
      <c r="D673" s="74">
        <v>0.75</v>
      </c>
      <c r="E673" s="75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7"/>
      <c r="Q673" s="78"/>
      <c r="R673" s="79"/>
      <c r="S673" s="79"/>
      <c r="T673" s="134"/>
      <c r="U673" s="103"/>
      <c r="V673" s="134"/>
      <c r="W673" s="134"/>
      <c r="X673" s="80"/>
      <c r="Y673" s="81"/>
      <c r="Z673" s="82"/>
      <c r="AA673" s="82"/>
      <c r="AB673" s="82"/>
      <c r="AC673" s="83"/>
      <c r="AD673" s="78"/>
    </row>
    <row r="674" ht="15.75" customHeight="1">
      <c r="A674" s="205" t="s">
        <v>25</v>
      </c>
      <c r="B674" s="210">
        <v>44897.0</v>
      </c>
      <c r="C674" s="10">
        <v>0.375</v>
      </c>
      <c r="D674" s="84">
        <v>0.5</v>
      </c>
      <c r="E674" s="206">
        <v>34.0</v>
      </c>
      <c r="F674" s="207">
        <v>24.2</v>
      </c>
      <c r="G674" s="207">
        <v>30.0</v>
      </c>
      <c r="H674" s="207">
        <v>26.8</v>
      </c>
      <c r="I674" s="207">
        <v>1.3</v>
      </c>
      <c r="J674" s="207" t="s">
        <v>81</v>
      </c>
      <c r="K674" s="207">
        <v>29.6</v>
      </c>
      <c r="L674" s="207">
        <v>0.0</v>
      </c>
      <c r="M674" s="86"/>
      <c r="N674" s="207">
        <v>46.24</v>
      </c>
      <c r="O674" s="86"/>
      <c r="P674" s="87"/>
      <c r="Q674" s="133">
        <f>E676</f>
        <v>34.2</v>
      </c>
      <c r="R674" s="134">
        <f>F674</f>
        <v>24.2</v>
      </c>
      <c r="S674" s="22">
        <f>(Q674+R674)/2</f>
        <v>29.2</v>
      </c>
      <c r="T674" s="134">
        <f>IF(H674="","",6.1078*(10^(((7.5*H674)/(237.3+H674)))))</f>
        <v>35.23385461</v>
      </c>
      <c r="U674" s="103">
        <f>IF(T674="","",T674-(0.8*(G674-H674)))</f>
        <v>32.67385461</v>
      </c>
      <c r="V674" s="134">
        <f>IF(G674="","",6.1078*(10^(((7.5*G674)/(237.3+G674)))))</f>
        <v>42.42634795</v>
      </c>
      <c r="W674" s="134">
        <f>IF(V674="","",(U674/V674)*100)</f>
        <v>77.01312083</v>
      </c>
      <c r="X674" s="135">
        <f>N672+L674-N674</f>
        <v>5.08</v>
      </c>
      <c r="Y674" s="91"/>
      <c r="Z674" s="208">
        <v>1.0</v>
      </c>
      <c r="AA674" s="208">
        <v>1.0</v>
      </c>
      <c r="AB674" s="208">
        <v>1.0</v>
      </c>
      <c r="AC674" s="209">
        <v>2.0</v>
      </c>
      <c r="AD674" s="232" t="s">
        <v>648</v>
      </c>
    </row>
    <row r="675" ht="15.75" customHeight="1">
      <c r="A675" s="203" t="s">
        <v>25</v>
      </c>
      <c r="B675" s="204">
        <v>44897.0</v>
      </c>
      <c r="C675" s="3">
        <v>0.625</v>
      </c>
      <c r="D675" s="74">
        <v>0.75</v>
      </c>
      <c r="E675" s="75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7"/>
      <c r="Q675" s="78"/>
      <c r="R675" s="79"/>
      <c r="S675" s="79"/>
      <c r="T675" s="103"/>
      <c r="U675" s="103"/>
      <c r="V675" s="103"/>
      <c r="W675" s="103"/>
      <c r="X675" s="80"/>
      <c r="Y675" s="81"/>
      <c r="Z675" s="82"/>
      <c r="AA675" s="82"/>
      <c r="AB675" s="82"/>
      <c r="AC675" s="83"/>
      <c r="AD675" s="78"/>
    </row>
    <row r="676" ht="15.75" customHeight="1">
      <c r="A676" s="205" t="s">
        <v>39</v>
      </c>
      <c r="B676" s="210">
        <v>44898.0</v>
      </c>
      <c r="C676" s="10">
        <v>0.375</v>
      </c>
      <c r="D676" s="84">
        <v>0.5</v>
      </c>
      <c r="E676" s="206">
        <v>34.2</v>
      </c>
      <c r="F676" s="207">
        <v>24.2</v>
      </c>
      <c r="G676" s="207">
        <v>29.8</v>
      </c>
      <c r="H676" s="207">
        <v>26.2</v>
      </c>
      <c r="I676" s="207">
        <v>2.2</v>
      </c>
      <c r="J676" s="207" t="s">
        <v>81</v>
      </c>
      <c r="K676" s="207">
        <v>30.4</v>
      </c>
      <c r="L676" s="207">
        <v>1.0</v>
      </c>
      <c r="M676" s="86"/>
      <c r="N676" s="207">
        <v>42.42</v>
      </c>
      <c r="O676" s="86"/>
      <c r="P676" s="87"/>
      <c r="Q676" s="133">
        <f>E678</f>
        <v>33.8</v>
      </c>
      <c r="R676" s="134">
        <f>F676</f>
        <v>24.2</v>
      </c>
      <c r="S676" s="22">
        <f>(Q676+R676)/2</f>
        <v>29</v>
      </c>
      <c r="T676" s="134">
        <f t="shared" ref="T676:T678" si="173">IF(H676="","",6.1078*(10^(((7.5*H676)/(237.3+H676)))))</f>
        <v>34.01068335</v>
      </c>
      <c r="U676" s="103">
        <f t="shared" ref="U676:U678" si="174">IF(T676="","",T676-(0.8*(G676-H676)))</f>
        <v>31.13068335</v>
      </c>
      <c r="V676" s="134">
        <f t="shared" ref="V676:V678" si="175">IF(G676="","",6.1078*(10^(((7.5*G676)/(237.3+G676)))))</f>
        <v>41.94208964</v>
      </c>
      <c r="W676" s="134">
        <f t="shared" ref="W676:W678" si="176">IF(V676="","",(U676/V676)*100)</f>
        <v>74.22301467</v>
      </c>
      <c r="X676" s="135">
        <f>N674+L676-N676</f>
        <v>4.82</v>
      </c>
      <c r="Y676" s="91"/>
      <c r="Z676" s="208">
        <v>1.0</v>
      </c>
      <c r="AA676" s="208">
        <v>1.0</v>
      </c>
      <c r="AB676" s="208">
        <v>1.0</v>
      </c>
      <c r="AC676" s="209">
        <v>2.0</v>
      </c>
      <c r="AD676" s="232" t="s">
        <v>289</v>
      </c>
    </row>
    <row r="677" ht="15.75" customHeight="1">
      <c r="A677" s="203" t="s">
        <v>39</v>
      </c>
      <c r="B677" s="310">
        <v>44898.0</v>
      </c>
      <c r="C677" s="168">
        <v>0.625</v>
      </c>
      <c r="D677" s="172">
        <v>0.75</v>
      </c>
      <c r="E677" s="234">
        <v>33.0</v>
      </c>
      <c r="F677" s="76"/>
      <c r="G677" s="235">
        <v>29.0</v>
      </c>
      <c r="H677" s="235">
        <v>26.0</v>
      </c>
      <c r="I677" s="235">
        <v>4.3</v>
      </c>
      <c r="J677" s="235" t="s">
        <v>81</v>
      </c>
      <c r="K677" s="235">
        <v>32.3</v>
      </c>
      <c r="L677" s="76"/>
      <c r="M677" s="76"/>
      <c r="N677" s="76"/>
      <c r="O677" s="76"/>
      <c r="P677" s="77"/>
      <c r="Q677" s="78"/>
      <c r="R677" s="79"/>
      <c r="S677" s="79"/>
      <c r="T677" s="134">
        <f t="shared" si="173"/>
        <v>33.61126698</v>
      </c>
      <c r="U677" s="103">
        <f t="shared" si="174"/>
        <v>31.21126698</v>
      </c>
      <c r="V677" s="134">
        <f t="shared" si="175"/>
        <v>40.05279577</v>
      </c>
      <c r="W677" s="134">
        <f t="shared" si="176"/>
        <v>77.92531428</v>
      </c>
      <c r="X677" s="80"/>
      <c r="Y677" s="81"/>
      <c r="Z677" s="236">
        <v>1.0</v>
      </c>
      <c r="AA677" s="236">
        <v>1.0</v>
      </c>
      <c r="AB677" s="236">
        <v>1.0</v>
      </c>
      <c r="AC677" s="238">
        <v>2.0</v>
      </c>
      <c r="AD677" s="239" t="s">
        <v>452</v>
      </c>
    </row>
    <row r="678" ht="15.75" customHeight="1">
      <c r="A678" s="205" t="s">
        <v>42</v>
      </c>
      <c r="B678" s="210">
        <v>44899.0</v>
      </c>
      <c r="C678" s="10">
        <v>0.375</v>
      </c>
      <c r="D678" s="84">
        <v>0.5</v>
      </c>
      <c r="E678" s="206">
        <v>33.8</v>
      </c>
      <c r="F678" s="207">
        <v>24.2</v>
      </c>
      <c r="G678" s="207">
        <v>29.8</v>
      </c>
      <c r="H678" s="207">
        <v>27.6</v>
      </c>
      <c r="I678" s="207">
        <v>3.2</v>
      </c>
      <c r="J678" s="207" t="s">
        <v>81</v>
      </c>
      <c r="K678" s="207">
        <v>32.5</v>
      </c>
      <c r="L678" s="207">
        <v>0.0</v>
      </c>
      <c r="M678" s="86"/>
      <c r="N678" s="207">
        <v>37.2</v>
      </c>
      <c r="O678" s="86"/>
      <c r="P678" s="87"/>
      <c r="Q678" s="133">
        <f>E680</f>
        <v>34.2</v>
      </c>
      <c r="R678" s="134">
        <f>F678</f>
        <v>24.2</v>
      </c>
      <c r="S678" s="22">
        <f>(Q678+R678)/2</f>
        <v>29.2</v>
      </c>
      <c r="T678" s="134">
        <f t="shared" si="173"/>
        <v>36.92425667</v>
      </c>
      <c r="U678" s="103">
        <f t="shared" si="174"/>
        <v>35.16425667</v>
      </c>
      <c r="V678" s="134">
        <f t="shared" si="175"/>
        <v>41.94208964</v>
      </c>
      <c r="W678" s="134">
        <f t="shared" si="176"/>
        <v>83.84002078</v>
      </c>
      <c r="X678" s="135">
        <f>N676+L678-N678</f>
        <v>5.22</v>
      </c>
      <c r="Y678" s="91"/>
      <c r="Z678" s="208">
        <v>1.0</v>
      </c>
      <c r="AA678" s="208">
        <v>1.0</v>
      </c>
      <c r="AB678" s="208">
        <v>1.0</v>
      </c>
      <c r="AC678" s="209">
        <v>2.0</v>
      </c>
      <c r="AD678" s="232" t="s">
        <v>316</v>
      </c>
    </row>
    <row r="679" ht="15.75" customHeight="1">
      <c r="A679" s="203" t="s">
        <v>42</v>
      </c>
      <c r="B679" s="204">
        <v>44899.0</v>
      </c>
      <c r="C679" s="3">
        <v>0.625</v>
      </c>
      <c r="D679" s="74">
        <v>0.75</v>
      </c>
      <c r="E679" s="75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7"/>
      <c r="Q679" s="78"/>
      <c r="R679" s="79"/>
      <c r="S679" s="79"/>
      <c r="T679" s="134"/>
      <c r="U679" s="103"/>
      <c r="V679" s="134"/>
      <c r="W679" s="134"/>
      <c r="X679" s="80"/>
      <c r="Y679" s="81"/>
      <c r="Z679" s="82"/>
      <c r="AA679" s="82"/>
      <c r="AB679" s="82"/>
      <c r="AC679" s="83"/>
      <c r="AD679" s="78"/>
    </row>
    <row r="680" ht="15.75" customHeight="1">
      <c r="A680" s="205" t="s">
        <v>43</v>
      </c>
      <c r="B680" s="210">
        <v>44900.0</v>
      </c>
      <c r="C680" s="10">
        <v>0.375</v>
      </c>
      <c r="D680" s="84">
        <v>0.5</v>
      </c>
      <c r="E680" s="206">
        <v>34.2</v>
      </c>
      <c r="F680" s="207">
        <v>29.6</v>
      </c>
      <c r="G680" s="207">
        <v>27.2</v>
      </c>
      <c r="H680" s="207">
        <v>26.6</v>
      </c>
      <c r="I680" s="207">
        <v>0.1</v>
      </c>
      <c r="J680" s="207" t="s">
        <v>81</v>
      </c>
      <c r="K680" s="207">
        <v>32.5</v>
      </c>
      <c r="L680" s="207">
        <v>18.75</v>
      </c>
      <c r="M680" s="86"/>
      <c r="N680" s="207">
        <v>52.84</v>
      </c>
      <c r="O680" s="86"/>
      <c r="P680" s="87"/>
      <c r="Q680" s="133">
        <f>E682</f>
        <v>32.4</v>
      </c>
      <c r="R680" s="134">
        <f>F680</f>
        <v>29.6</v>
      </c>
      <c r="S680" s="22">
        <f>(Q680+R680)/2</f>
        <v>31</v>
      </c>
      <c r="T680" s="134">
        <f>IF(H680="","",6.1078*(10^(((7.5*H680)/(237.3+H680)))))</f>
        <v>34.82194116</v>
      </c>
      <c r="U680" s="103">
        <f>IF(T680="","",T680-(0.8*(G680-H680)))</f>
        <v>34.34194116</v>
      </c>
      <c r="V680" s="134">
        <f>IF(G680="","",6.1078*(10^(((7.5*G680)/(237.3+G680)))))</f>
        <v>36.07043238</v>
      </c>
      <c r="W680" s="134">
        <f>IF(V680="","",(U680/V680)*100)</f>
        <v>95.20801083</v>
      </c>
      <c r="X680" s="135">
        <f>N678+L680-N680</f>
        <v>3.11</v>
      </c>
      <c r="Y680" s="91"/>
      <c r="Z680" s="208">
        <v>1.0</v>
      </c>
      <c r="AA680" s="208">
        <v>1.0</v>
      </c>
      <c r="AB680" s="208">
        <v>3.0</v>
      </c>
      <c r="AC680" s="209">
        <v>3.0</v>
      </c>
      <c r="AD680" s="232" t="s">
        <v>433</v>
      </c>
    </row>
    <row r="681" ht="15.75" customHeight="1">
      <c r="A681" s="203" t="s">
        <v>43</v>
      </c>
      <c r="B681" s="204">
        <v>44900.0</v>
      </c>
      <c r="C681" s="3">
        <v>0.625</v>
      </c>
      <c r="D681" s="74">
        <v>0.75</v>
      </c>
      <c r="E681" s="75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7"/>
      <c r="Q681" s="78"/>
      <c r="R681" s="79"/>
      <c r="S681" s="79"/>
      <c r="T681" s="134"/>
      <c r="U681" s="103"/>
      <c r="V681" s="134"/>
      <c r="W681" s="134"/>
      <c r="X681" s="80"/>
      <c r="Y681" s="81"/>
      <c r="Z681" s="82"/>
      <c r="AA681" s="82"/>
      <c r="AB681" s="82"/>
      <c r="AC681" s="83"/>
      <c r="AD681" s="78"/>
    </row>
    <row r="682" ht="15.75" customHeight="1">
      <c r="A682" s="205" t="s">
        <v>44</v>
      </c>
      <c r="B682" s="210">
        <v>44901.0</v>
      </c>
      <c r="C682" s="10">
        <v>0.375</v>
      </c>
      <c r="D682" s="84">
        <v>0.5</v>
      </c>
      <c r="E682" s="206">
        <v>32.4</v>
      </c>
      <c r="F682" s="207">
        <v>24.3</v>
      </c>
      <c r="G682" s="207">
        <v>26.2</v>
      </c>
      <c r="H682" s="207">
        <v>24.3</v>
      </c>
      <c r="I682" s="207">
        <v>1.5</v>
      </c>
      <c r="J682" s="207" t="s">
        <v>81</v>
      </c>
      <c r="K682" s="207">
        <v>27.8</v>
      </c>
      <c r="L682" s="207">
        <v>16.75</v>
      </c>
      <c r="M682" s="86"/>
      <c r="N682" s="207">
        <v>67.58</v>
      </c>
      <c r="O682" s="86"/>
      <c r="P682" s="87"/>
      <c r="Q682" s="133">
        <f>E684</f>
        <v>32</v>
      </c>
      <c r="R682" s="134">
        <f>F682</f>
        <v>24.3</v>
      </c>
      <c r="S682" s="22">
        <f>(Q682+R682)/2</f>
        <v>28.15</v>
      </c>
      <c r="T682" s="134">
        <f>IF(H682="","",6.1078*(10^(((7.5*H682)/(237.3+H682)))))</f>
        <v>30.37799593</v>
      </c>
      <c r="U682" s="103">
        <f>IF(T682="","",T682-(0.8*(G682-H682)))</f>
        <v>28.85799593</v>
      </c>
      <c r="V682" s="134">
        <f>IF(G682="","",6.1078*(10^(((7.5*G682)/(237.3+G682)))))</f>
        <v>34.01068335</v>
      </c>
      <c r="W682" s="134">
        <f>IF(V682="","",(U682/V682)*100)</f>
        <v>84.84979744</v>
      </c>
      <c r="X682" s="135">
        <f>N680+L682-N682</f>
        <v>2.01</v>
      </c>
      <c r="Y682" s="91"/>
      <c r="Z682" s="208">
        <v>1.0</v>
      </c>
      <c r="AA682" s="208">
        <v>1.0</v>
      </c>
      <c r="AB682" s="208">
        <v>2.0</v>
      </c>
      <c r="AC682" s="209">
        <v>3.0</v>
      </c>
      <c r="AD682" s="232" t="s">
        <v>289</v>
      </c>
    </row>
    <row r="683" ht="15.75" customHeight="1">
      <c r="A683" s="203" t="s">
        <v>44</v>
      </c>
      <c r="B683" s="204">
        <v>44901.0</v>
      </c>
      <c r="C683" s="3">
        <v>0.625</v>
      </c>
      <c r="D683" s="74">
        <v>0.75</v>
      </c>
      <c r="E683" s="75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7"/>
      <c r="Q683" s="78"/>
      <c r="R683" s="79"/>
      <c r="S683" s="79"/>
      <c r="T683" s="134"/>
      <c r="U683" s="103"/>
      <c r="V683" s="134"/>
      <c r="W683" s="134"/>
      <c r="X683" s="80"/>
      <c r="Y683" s="81"/>
      <c r="Z683" s="82"/>
      <c r="AA683" s="82"/>
      <c r="AB683" s="82"/>
      <c r="AC683" s="83"/>
      <c r="AD683" s="78"/>
    </row>
    <row r="684" ht="15.75" customHeight="1">
      <c r="A684" s="205" t="s">
        <v>45</v>
      </c>
      <c r="B684" s="210">
        <v>44902.0</v>
      </c>
      <c r="C684" s="10">
        <v>0.375</v>
      </c>
      <c r="D684" s="84">
        <v>0.5</v>
      </c>
      <c r="E684" s="206">
        <v>32.0</v>
      </c>
      <c r="F684" s="207">
        <v>24.2</v>
      </c>
      <c r="G684" s="207">
        <v>25.8</v>
      </c>
      <c r="H684" s="207">
        <v>24.4</v>
      </c>
      <c r="I684" s="207">
        <v>0.4</v>
      </c>
      <c r="J684" s="207" t="s">
        <v>61</v>
      </c>
      <c r="K684" s="207">
        <v>25.6</v>
      </c>
      <c r="L684" s="207">
        <v>1.25</v>
      </c>
      <c r="M684" s="86"/>
      <c r="N684" s="207">
        <v>65.38</v>
      </c>
      <c r="O684" s="86"/>
      <c r="P684" s="87"/>
      <c r="Q684" s="102"/>
      <c r="R684" s="103"/>
      <c r="S684" s="103"/>
      <c r="T684" s="134">
        <f>IF(H684="","",6.1078*(10^(((7.5*H684)/(237.3+H684)))))</f>
        <v>30.56038249</v>
      </c>
      <c r="U684" s="103">
        <f>IF(T684="","",T684-(0.8*(G684-H684)))</f>
        <v>29.44038249</v>
      </c>
      <c r="V684" s="134">
        <f>IF(G684="","",6.1078*(10^(((7.5*G684)/(237.3+G684)))))</f>
        <v>33.21594473</v>
      </c>
      <c r="W684" s="134">
        <f>IF(V684="","",(U684/V684)*100)</f>
        <v>88.63328357</v>
      </c>
      <c r="X684" s="135">
        <f>N682+L684-N684</f>
        <v>3.45</v>
      </c>
      <c r="Y684" s="91"/>
      <c r="Z684" s="208">
        <v>2.0</v>
      </c>
      <c r="AA684" s="208">
        <v>1.0</v>
      </c>
      <c r="AB684" s="208">
        <v>2.0</v>
      </c>
      <c r="AC684" s="209">
        <v>2.0</v>
      </c>
      <c r="AD684" s="232" t="s">
        <v>316</v>
      </c>
    </row>
    <row r="685" ht="15.75" customHeight="1">
      <c r="A685" s="203" t="s">
        <v>45</v>
      </c>
      <c r="B685" s="204">
        <v>44902.0</v>
      </c>
      <c r="C685" s="3">
        <v>0.625</v>
      </c>
      <c r="D685" s="74">
        <v>0.75</v>
      </c>
      <c r="E685" s="75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7"/>
      <c r="Q685" s="78"/>
      <c r="R685" s="79"/>
      <c r="S685" s="79"/>
      <c r="T685" s="134"/>
      <c r="U685" s="103"/>
      <c r="V685" s="134"/>
      <c r="W685" s="134"/>
      <c r="X685" s="80"/>
      <c r="Y685" s="81"/>
      <c r="Z685" s="82"/>
      <c r="AA685" s="82"/>
      <c r="AB685" s="82"/>
      <c r="AC685" s="83"/>
      <c r="AD685" s="78"/>
    </row>
    <row r="686" ht="15.75" customHeight="1">
      <c r="A686" s="205" t="s">
        <v>46</v>
      </c>
      <c r="B686" s="210">
        <v>44903.0</v>
      </c>
      <c r="C686" s="10">
        <v>0.375</v>
      </c>
      <c r="D686" s="84">
        <v>0.5</v>
      </c>
      <c r="E686" s="206">
        <v>31.8</v>
      </c>
      <c r="F686" s="207">
        <v>23.5</v>
      </c>
      <c r="G686" s="207">
        <v>27.6</v>
      </c>
      <c r="H686" s="207">
        <v>26.0</v>
      </c>
      <c r="I686" s="207">
        <v>0.9</v>
      </c>
      <c r="J686" s="207" t="s">
        <v>81</v>
      </c>
      <c r="K686" s="207">
        <v>27.3</v>
      </c>
      <c r="L686" s="207">
        <v>30.25</v>
      </c>
      <c r="M686" s="86"/>
      <c r="N686" s="207">
        <v>86.66</v>
      </c>
      <c r="O686" s="86"/>
      <c r="P686" s="87"/>
      <c r="Q686" s="102"/>
      <c r="R686" s="103"/>
      <c r="S686" s="103"/>
      <c r="T686" s="134">
        <f>IF(H686="","",6.1078*(10^(((7.5*H686)/(237.3+H686)))))</f>
        <v>33.61126698</v>
      </c>
      <c r="U686" s="103">
        <f>IF(T686="","",T686-(0.8*(G686-H686)))</f>
        <v>32.33126698</v>
      </c>
      <c r="V686" s="134">
        <f>IF(G686="","",6.1078*(10^(((7.5*G686)/(237.3+G686)))))</f>
        <v>36.92425667</v>
      </c>
      <c r="W686" s="134">
        <f>IF(V686="","",(U686/V686)*100)</f>
        <v>87.56105037</v>
      </c>
      <c r="X686" s="135">
        <f>N684+L686-N686</f>
        <v>8.97</v>
      </c>
      <c r="Y686" s="91"/>
      <c r="Z686" s="208">
        <v>1.0</v>
      </c>
      <c r="AA686" s="208">
        <v>1.0</v>
      </c>
      <c r="AB686" s="208">
        <v>1.0</v>
      </c>
      <c r="AC686" s="209">
        <v>2.0</v>
      </c>
      <c r="AD686" s="88"/>
    </row>
    <row r="687" ht="15.75" customHeight="1">
      <c r="A687" s="203" t="s">
        <v>46</v>
      </c>
      <c r="B687" s="204">
        <v>44903.0</v>
      </c>
      <c r="C687" s="3">
        <v>0.625</v>
      </c>
      <c r="D687" s="74">
        <v>0.75</v>
      </c>
      <c r="E687" s="75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7"/>
      <c r="Q687" s="78"/>
      <c r="R687" s="79"/>
      <c r="S687" s="79"/>
      <c r="T687" s="103"/>
      <c r="U687" s="103"/>
      <c r="V687" s="103"/>
      <c r="W687" s="103"/>
      <c r="X687" s="80"/>
      <c r="Y687" s="81"/>
      <c r="Z687" s="82"/>
      <c r="AA687" s="82"/>
      <c r="AB687" s="82"/>
      <c r="AC687" s="83"/>
      <c r="AD687" s="78"/>
    </row>
    <row r="688" ht="15.75" customHeight="1">
      <c r="A688" s="205" t="s">
        <v>25</v>
      </c>
      <c r="B688" s="210">
        <v>44904.0</v>
      </c>
      <c r="C688" s="10">
        <v>0.375</v>
      </c>
      <c r="D688" s="84">
        <v>0.5</v>
      </c>
      <c r="E688" s="206">
        <v>33.0</v>
      </c>
      <c r="F688" s="207">
        <v>23.5</v>
      </c>
      <c r="G688" s="207">
        <v>29.2</v>
      </c>
      <c r="H688" s="207">
        <v>27.8</v>
      </c>
      <c r="I688" s="207">
        <v>1.8</v>
      </c>
      <c r="J688" s="207" t="s">
        <v>81</v>
      </c>
      <c r="K688" s="207">
        <v>27.9</v>
      </c>
      <c r="L688" s="207">
        <v>1.5</v>
      </c>
      <c r="M688" s="86"/>
      <c r="N688" s="208">
        <v>87.42</v>
      </c>
      <c r="O688" s="207">
        <v>74.54</v>
      </c>
      <c r="P688" s="87"/>
      <c r="Q688" s="133">
        <f>E690</f>
        <v>34.2</v>
      </c>
      <c r="R688" s="134">
        <f>F688</f>
        <v>23.5</v>
      </c>
      <c r="S688" s="22">
        <f>(Q688+R688)/2</f>
        <v>28.85</v>
      </c>
      <c r="T688" s="134">
        <f>IF(H688="","",6.1078*(10^(((7.5*H688)/(237.3+H688)))))</f>
        <v>37.3577292</v>
      </c>
      <c r="U688" s="103">
        <f>IF(T688="","",T688-(0.8*(G688-H688)))</f>
        <v>36.2377292</v>
      </c>
      <c r="V688" s="134">
        <f>IF(G688="","",6.1078*(10^(((7.5*G688)/(237.3+G688)))))</f>
        <v>40.51803823</v>
      </c>
      <c r="W688" s="134">
        <f>IF(V688="","",(U688/V688)*100)</f>
        <v>89.43604079</v>
      </c>
      <c r="X688" s="135">
        <f>N686+L688-N688</f>
        <v>0.74</v>
      </c>
      <c r="Y688" s="91"/>
      <c r="Z688" s="208">
        <v>1.0</v>
      </c>
      <c r="AA688" s="208">
        <v>1.0</v>
      </c>
      <c r="AB688" s="208">
        <v>3.0</v>
      </c>
      <c r="AC688" s="209">
        <v>2.0</v>
      </c>
      <c r="AD688" s="232" t="s">
        <v>337</v>
      </c>
    </row>
    <row r="689" ht="15.75" customHeight="1">
      <c r="A689" s="203" t="s">
        <v>25</v>
      </c>
      <c r="B689" s="204">
        <v>44904.0</v>
      </c>
      <c r="C689" s="3">
        <v>0.625</v>
      </c>
      <c r="D689" s="74">
        <v>0.75</v>
      </c>
      <c r="E689" s="75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7"/>
      <c r="Q689" s="78"/>
      <c r="R689" s="79"/>
      <c r="S689" s="79"/>
      <c r="T689" s="103"/>
      <c r="U689" s="103"/>
      <c r="V689" s="103"/>
      <c r="W689" s="103"/>
      <c r="X689" s="80"/>
      <c r="Y689" s="81"/>
      <c r="Z689" s="82"/>
      <c r="AA689" s="82"/>
      <c r="AB689" s="82"/>
      <c r="AC689" s="83"/>
      <c r="AD689" s="78"/>
    </row>
    <row r="690" ht="15.75" customHeight="1">
      <c r="A690" s="205" t="s">
        <v>39</v>
      </c>
      <c r="B690" s="210">
        <v>44905.0</v>
      </c>
      <c r="C690" s="10">
        <v>0.375</v>
      </c>
      <c r="D690" s="84">
        <v>0.5</v>
      </c>
      <c r="E690" s="206">
        <v>34.2</v>
      </c>
      <c r="F690" s="207">
        <v>24.2</v>
      </c>
      <c r="G690" s="207">
        <v>28.0</v>
      </c>
      <c r="H690" s="207">
        <v>26.2</v>
      </c>
      <c r="I690" s="207">
        <v>1.2</v>
      </c>
      <c r="J690" s="207" t="s">
        <v>81</v>
      </c>
      <c r="K690" s="207">
        <v>27.6</v>
      </c>
      <c r="L690" s="207">
        <v>2.75</v>
      </c>
      <c r="M690" s="86"/>
      <c r="N690" s="207">
        <v>72.54</v>
      </c>
      <c r="O690" s="86"/>
      <c r="P690" s="87"/>
      <c r="Q690" s="133">
        <f>E692</f>
        <v>33.2</v>
      </c>
      <c r="R690" s="134">
        <f>F690</f>
        <v>24.2</v>
      </c>
      <c r="S690" s="22">
        <f>(Q690+R690)/2</f>
        <v>28.7</v>
      </c>
      <c r="T690" s="134">
        <f>IF(H690="","",6.1078*(10^(((7.5*H690)/(237.3+H690)))))</f>
        <v>34.01068335</v>
      </c>
      <c r="U690" s="103">
        <f>IF(T690="","",T690-(0.8*(G690-H690)))</f>
        <v>32.57068335</v>
      </c>
      <c r="V690" s="134">
        <f>IF(G690="","",6.1078*(10^(((7.5*G690)/(237.3+G690)))))</f>
        <v>37.79562539</v>
      </c>
      <c r="W690" s="134">
        <f>IF(V690="","",(U690/V690)*100)</f>
        <v>86.17580212</v>
      </c>
      <c r="X690" s="135">
        <f>O688+L690-N690</f>
        <v>4.75</v>
      </c>
      <c r="Y690" s="91"/>
      <c r="Z690" s="208">
        <v>1.0</v>
      </c>
      <c r="AA690" s="208">
        <v>1.0</v>
      </c>
      <c r="AB690" s="208">
        <v>2.0</v>
      </c>
      <c r="AC690" s="209">
        <v>2.0</v>
      </c>
      <c r="AD690" s="232" t="s">
        <v>289</v>
      </c>
    </row>
    <row r="691" ht="15.75" customHeight="1">
      <c r="A691" s="203" t="s">
        <v>39</v>
      </c>
      <c r="B691" s="204">
        <v>44905.0</v>
      </c>
      <c r="C691" s="3">
        <v>0.625</v>
      </c>
      <c r="D691" s="74">
        <v>0.75</v>
      </c>
      <c r="E691" s="75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7"/>
      <c r="Q691" s="102"/>
      <c r="R691" s="103"/>
      <c r="S691" s="103"/>
      <c r="T691" s="103"/>
      <c r="U691" s="103"/>
      <c r="V691" s="103"/>
      <c r="W691" s="103"/>
      <c r="X691" s="103"/>
      <c r="Y691" s="81"/>
      <c r="Z691" s="82"/>
      <c r="AA691" s="82"/>
      <c r="AB691" s="82"/>
      <c r="AC691" s="83"/>
      <c r="AD691" s="78"/>
    </row>
    <row r="692" ht="15.75" customHeight="1">
      <c r="A692" s="205" t="s">
        <v>42</v>
      </c>
      <c r="B692" s="210">
        <v>44906.0</v>
      </c>
      <c r="C692" s="10">
        <v>0.375</v>
      </c>
      <c r="D692" s="84">
        <v>0.5</v>
      </c>
      <c r="E692" s="371">
        <v>33.2</v>
      </c>
      <c r="F692" s="372">
        <v>24.0</v>
      </c>
      <c r="G692" s="372">
        <v>26.8</v>
      </c>
      <c r="H692" s="372">
        <v>25.6</v>
      </c>
      <c r="I692" s="372">
        <v>0.9</v>
      </c>
      <c r="J692" s="372" t="s">
        <v>61</v>
      </c>
      <c r="K692" s="372">
        <v>26.2</v>
      </c>
      <c r="L692" s="372">
        <v>73.0</v>
      </c>
      <c r="M692" s="244"/>
      <c r="N692" s="372">
        <v>100.0</v>
      </c>
      <c r="O692" s="207">
        <v>63.18</v>
      </c>
      <c r="P692" s="87"/>
      <c r="Q692" s="102"/>
      <c r="R692" s="103"/>
      <c r="S692" s="103"/>
      <c r="T692" s="134">
        <f>IF(H692="","",6.1078*(10^(((7.5*H692)/(237.3+H692)))))</f>
        <v>32.82468122</v>
      </c>
      <c r="U692" s="103">
        <f>IF(T692="","",T692-(0.8*(G692-H692)))</f>
        <v>31.86468122</v>
      </c>
      <c r="V692" s="134">
        <f>IF(G692="","",6.1078*(10^(((7.5*G692)/(237.3+G692)))))</f>
        <v>35.23385461</v>
      </c>
      <c r="W692" s="134">
        <f>IF(V692="","",(U692/V692)*100)</f>
        <v>90.43768152</v>
      </c>
      <c r="X692" s="135"/>
      <c r="Y692" s="91"/>
      <c r="Z692" s="208">
        <v>1.0</v>
      </c>
      <c r="AA692" s="208">
        <v>1.0</v>
      </c>
      <c r="AB692" s="208">
        <v>1.0</v>
      </c>
      <c r="AC692" s="209">
        <v>2.0</v>
      </c>
      <c r="AD692" s="232" t="s">
        <v>650</v>
      </c>
    </row>
    <row r="693" ht="15.75" customHeight="1">
      <c r="A693" s="203" t="s">
        <v>42</v>
      </c>
      <c r="B693" s="204">
        <v>44906.0</v>
      </c>
      <c r="C693" s="3">
        <v>0.625</v>
      </c>
      <c r="D693" s="74">
        <v>0.75</v>
      </c>
      <c r="E693" s="75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7"/>
      <c r="Q693" s="78"/>
      <c r="R693" s="79"/>
      <c r="S693" s="79"/>
      <c r="T693" s="134"/>
      <c r="U693" s="103"/>
      <c r="V693" s="134"/>
      <c r="W693" s="134"/>
      <c r="X693" s="80"/>
      <c r="Y693" s="81"/>
      <c r="Z693" s="82"/>
      <c r="AA693" s="82"/>
      <c r="AB693" s="82"/>
      <c r="AC693" s="83"/>
      <c r="AD693" s="78"/>
    </row>
    <row r="694" ht="15.75" customHeight="1">
      <c r="A694" s="205" t="s">
        <v>43</v>
      </c>
      <c r="B694" s="210">
        <v>44907.0</v>
      </c>
      <c r="C694" s="10">
        <v>0.375</v>
      </c>
      <c r="D694" s="84">
        <v>0.5</v>
      </c>
      <c r="E694" s="206">
        <v>33.2</v>
      </c>
      <c r="F694" s="207">
        <v>23.5</v>
      </c>
      <c r="G694" s="207">
        <v>29.0</v>
      </c>
      <c r="H694" s="207">
        <v>27.0</v>
      </c>
      <c r="I694" s="207">
        <v>0.9</v>
      </c>
      <c r="J694" s="207" t="s">
        <v>81</v>
      </c>
      <c r="K694" s="207">
        <v>28.8</v>
      </c>
      <c r="L694" s="207">
        <v>72.6</v>
      </c>
      <c r="M694" s="86"/>
      <c r="N694" s="372">
        <v>100.0</v>
      </c>
      <c r="O694" s="207">
        <v>71.78</v>
      </c>
      <c r="P694" s="87"/>
      <c r="Q694" s="133">
        <f>E696</f>
        <v>34.6</v>
      </c>
      <c r="R694" s="134">
        <f>F694</f>
        <v>23.5</v>
      </c>
      <c r="S694" s="22">
        <f>(Q694+R694)/2</f>
        <v>29.05</v>
      </c>
      <c r="T694" s="134">
        <f>IF(H694="","",6.1078*(10^(((7.5*H694)/(237.3+H694)))))</f>
        <v>35.65000614</v>
      </c>
      <c r="U694" s="103">
        <f>IF(T694="","",T694-(0.8*(G694-H694)))</f>
        <v>34.05000614</v>
      </c>
      <c r="V694" s="134">
        <f>IF(G694="","",6.1078*(10^(((7.5*G694)/(237.3+G694)))))</f>
        <v>40.05279577</v>
      </c>
      <c r="W694" s="134">
        <f>IF(V694="","",(U694/V694)*100)</f>
        <v>85.01280743</v>
      </c>
      <c r="X694" s="215" t="s">
        <v>71</v>
      </c>
      <c r="Y694" s="91"/>
      <c r="Z694" s="208">
        <v>1.0</v>
      </c>
      <c r="AA694" s="208">
        <v>1.0</v>
      </c>
      <c r="AB694" s="208">
        <v>1.0</v>
      </c>
      <c r="AC694" s="209">
        <v>2.0</v>
      </c>
      <c r="AD694" s="232" t="s">
        <v>433</v>
      </c>
    </row>
    <row r="695" ht="15.75" customHeight="1">
      <c r="A695" s="203" t="s">
        <v>43</v>
      </c>
      <c r="B695" s="204">
        <v>44907.0</v>
      </c>
      <c r="C695" s="3">
        <v>0.625</v>
      </c>
      <c r="D695" s="74">
        <v>0.75</v>
      </c>
      <c r="E695" s="75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7"/>
      <c r="Q695" s="78"/>
      <c r="R695" s="79"/>
      <c r="S695" s="79"/>
      <c r="T695" s="134"/>
      <c r="U695" s="103"/>
      <c r="V695" s="134"/>
      <c r="W695" s="134"/>
      <c r="X695" s="80"/>
      <c r="Y695" s="81"/>
      <c r="Z695" s="82"/>
      <c r="AA695" s="82"/>
      <c r="AB695" s="82"/>
      <c r="AC695" s="83"/>
      <c r="AD695" s="78"/>
    </row>
    <row r="696" ht="15.75" customHeight="1">
      <c r="A696" s="205" t="s">
        <v>44</v>
      </c>
      <c r="B696" s="210">
        <v>44908.0</v>
      </c>
      <c r="C696" s="10">
        <v>0.375</v>
      </c>
      <c r="D696" s="84">
        <v>0.5</v>
      </c>
      <c r="E696" s="206">
        <v>34.6</v>
      </c>
      <c r="F696" s="207">
        <v>24.7</v>
      </c>
      <c r="G696" s="207">
        <v>29.4</v>
      </c>
      <c r="H696" s="207">
        <v>26.8</v>
      </c>
      <c r="I696" s="207">
        <v>1.5</v>
      </c>
      <c r="J696" s="207" t="s">
        <v>81</v>
      </c>
      <c r="K696" s="207">
        <v>28.3</v>
      </c>
      <c r="L696" s="207">
        <v>4.0</v>
      </c>
      <c r="M696" s="86"/>
      <c r="N696" s="207">
        <v>67.6</v>
      </c>
      <c r="O696" s="86"/>
      <c r="P696" s="87"/>
      <c r="Q696" s="133">
        <f>E698</f>
        <v>33.8</v>
      </c>
      <c r="R696" s="134">
        <f>F696</f>
        <v>24.7</v>
      </c>
      <c r="S696" s="22">
        <f>(Q696+R696)/2</f>
        <v>29.25</v>
      </c>
      <c r="T696" s="134">
        <f>IF(H696="","",6.1078*(10^(((7.5*H696)/(237.3+H696)))))</f>
        <v>35.23385461</v>
      </c>
      <c r="U696" s="103">
        <f>IF(T696="","",T696-(0.8*(G696-H696)))</f>
        <v>33.15385461</v>
      </c>
      <c r="V696" s="134">
        <f>IF(G696="","",6.1078*(10^(((7.5*G696)/(237.3+G696)))))</f>
        <v>40.98797486</v>
      </c>
      <c r="W696" s="134">
        <f>IF(V696="","",(U696/V696)*100)</f>
        <v>80.88678379</v>
      </c>
      <c r="X696" s="135">
        <f>O694+L696-N696</f>
        <v>8.18</v>
      </c>
      <c r="Y696" s="91"/>
      <c r="Z696" s="208">
        <v>1.0</v>
      </c>
      <c r="AA696" s="208">
        <v>1.0</v>
      </c>
      <c r="AB696" s="208">
        <v>2.0</v>
      </c>
      <c r="AC696" s="209">
        <v>2.0</v>
      </c>
      <c r="AD696" s="232" t="s">
        <v>289</v>
      </c>
    </row>
    <row r="697" ht="15.75" customHeight="1">
      <c r="A697" s="203" t="s">
        <v>44</v>
      </c>
      <c r="B697" s="204">
        <v>44908.0</v>
      </c>
      <c r="C697" s="3">
        <v>0.625</v>
      </c>
      <c r="D697" s="74">
        <v>0.75</v>
      </c>
      <c r="E697" s="75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7"/>
      <c r="Q697" s="78"/>
      <c r="R697" s="79"/>
      <c r="S697" s="79"/>
      <c r="T697" s="134"/>
      <c r="U697" s="103"/>
      <c r="V697" s="134"/>
      <c r="W697" s="134"/>
      <c r="X697" s="80"/>
      <c r="Y697" s="81"/>
      <c r="Z697" s="82"/>
      <c r="AA697" s="82"/>
      <c r="AB697" s="82"/>
      <c r="AC697" s="83"/>
      <c r="AD697" s="78"/>
    </row>
    <row r="698" ht="15.75" customHeight="1">
      <c r="A698" s="205" t="s">
        <v>45</v>
      </c>
      <c r="B698" s="210">
        <v>44909.0</v>
      </c>
      <c r="C698" s="10">
        <v>0.375</v>
      </c>
      <c r="D698" s="84">
        <v>0.5</v>
      </c>
      <c r="E698" s="206">
        <v>33.8</v>
      </c>
      <c r="F698" s="207">
        <v>24.3</v>
      </c>
      <c r="G698" s="207">
        <v>29.4</v>
      </c>
      <c r="H698" s="207">
        <v>26.8</v>
      </c>
      <c r="I698" s="207">
        <v>2.0</v>
      </c>
      <c r="J698" s="207" t="s">
        <v>81</v>
      </c>
      <c r="K698" s="207">
        <v>28.1</v>
      </c>
      <c r="L698" s="207">
        <v>0.0</v>
      </c>
      <c r="M698" s="86"/>
      <c r="N698" s="207">
        <v>63.8</v>
      </c>
      <c r="O698" s="86"/>
      <c r="P698" s="87"/>
      <c r="Q698" s="133">
        <f>E700</f>
        <v>34</v>
      </c>
      <c r="R698" s="134">
        <f>F698</f>
        <v>24.3</v>
      </c>
      <c r="S698" s="22">
        <f>(Q698+R698)/2</f>
        <v>29.15</v>
      </c>
      <c r="T698" s="134">
        <f>IF(H698="","",6.1078*(10^(((7.5*H698)/(237.3+H698)))))</f>
        <v>35.23385461</v>
      </c>
      <c r="U698" s="103">
        <f>IF(T698="","",T698-(0.8*(G698-H698)))</f>
        <v>33.15385461</v>
      </c>
      <c r="V698" s="134">
        <f>IF(G698="","",6.1078*(10^(((7.5*G698)/(237.3+G698)))))</f>
        <v>40.98797486</v>
      </c>
      <c r="W698" s="134">
        <f>IF(V698="","",(U698/V698)*100)</f>
        <v>80.88678379</v>
      </c>
      <c r="X698" s="135">
        <f>N696+L698-N698</f>
        <v>3.8</v>
      </c>
      <c r="Y698" s="91"/>
      <c r="Z698" s="208">
        <v>1.0</v>
      </c>
      <c r="AA698" s="208">
        <v>1.0</v>
      </c>
      <c r="AB698" s="208">
        <v>2.0</v>
      </c>
      <c r="AC698" s="209">
        <v>2.0</v>
      </c>
      <c r="AD698" s="232" t="s">
        <v>289</v>
      </c>
    </row>
    <row r="699" ht="15.75" customHeight="1">
      <c r="A699" s="203" t="s">
        <v>45</v>
      </c>
      <c r="B699" s="204">
        <v>44909.0</v>
      </c>
      <c r="C699" s="3">
        <v>0.625</v>
      </c>
      <c r="D699" s="74">
        <v>0.75</v>
      </c>
      <c r="E699" s="75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7"/>
      <c r="Q699" s="78"/>
      <c r="R699" s="79"/>
      <c r="S699" s="79"/>
      <c r="T699" s="134"/>
      <c r="U699" s="103"/>
      <c r="V699" s="134"/>
      <c r="W699" s="134"/>
      <c r="X699" s="80"/>
      <c r="Y699" s="81"/>
      <c r="Z699" s="82"/>
      <c r="AA699" s="82"/>
      <c r="AB699" s="82"/>
      <c r="AC699" s="83"/>
      <c r="AD699" s="78"/>
    </row>
    <row r="700" ht="15.75" customHeight="1">
      <c r="A700" s="205" t="s">
        <v>46</v>
      </c>
      <c r="B700" s="210">
        <v>44910.0</v>
      </c>
      <c r="C700" s="10">
        <v>0.375</v>
      </c>
      <c r="D700" s="84">
        <v>0.5</v>
      </c>
      <c r="E700" s="206">
        <v>34.0</v>
      </c>
      <c r="F700" s="207">
        <v>24.3</v>
      </c>
      <c r="G700" s="207">
        <v>28.4</v>
      </c>
      <c r="H700" s="207">
        <v>26.6</v>
      </c>
      <c r="I700" s="207">
        <v>0.7</v>
      </c>
      <c r="J700" s="207" t="s">
        <v>81</v>
      </c>
      <c r="K700" s="207">
        <v>28.0</v>
      </c>
      <c r="L700" s="207">
        <v>14.5</v>
      </c>
      <c r="M700" s="86"/>
      <c r="N700" s="207">
        <v>73.98</v>
      </c>
      <c r="O700" s="86"/>
      <c r="P700" s="87"/>
      <c r="Q700" s="133">
        <f>E702</f>
        <v>33.4</v>
      </c>
      <c r="R700" s="134">
        <f>F700</f>
        <v>24.3</v>
      </c>
      <c r="S700" s="22">
        <f>(Q700+R700)/2</f>
        <v>28.85</v>
      </c>
      <c r="T700" s="134">
        <f>IF(H700="","",6.1078*(10^(((7.5*H700)/(237.3+H700)))))</f>
        <v>34.82194116</v>
      </c>
      <c r="U700" s="103">
        <f>IF(T700="","",T700-(0.8*(G700-H700)))</f>
        <v>33.38194116</v>
      </c>
      <c r="V700" s="134">
        <f>IF(G700="","",6.1078*(10^(((7.5*G700)/(237.3+G700)))))</f>
        <v>38.68484051</v>
      </c>
      <c r="W700" s="134">
        <f>IF(V700="","",(U700/V700)*100)</f>
        <v>86.29204807</v>
      </c>
      <c r="X700" s="135">
        <f>N698+L700-N700</f>
        <v>4.32</v>
      </c>
      <c r="Y700" s="91"/>
      <c r="Z700" s="208">
        <v>1.0</v>
      </c>
      <c r="AA700" s="208">
        <v>1.0</v>
      </c>
      <c r="AB700" s="208">
        <v>2.0</v>
      </c>
      <c r="AC700" s="209">
        <v>3.0</v>
      </c>
      <c r="AD700" s="232" t="s">
        <v>289</v>
      </c>
    </row>
    <row r="701" ht="15.75" customHeight="1">
      <c r="A701" s="203" t="s">
        <v>46</v>
      </c>
      <c r="B701" s="204">
        <v>44910.0</v>
      </c>
      <c r="C701" s="3">
        <v>0.625</v>
      </c>
      <c r="D701" s="74">
        <v>0.75</v>
      </c>
      <c r="E701" s="75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7"/>
      <c r="Q701" s="78"/>
      <c r="R701" s="79"/>
      <c r="S701" s="79"/>
      <c r="T701" s="134"/>
      <c r="U701" s="103"/>
      <c r="V701" s="134"/>
      <c r="W701" s="134"/>
      <c r="X701" s="80"/>
      <c r="Y701" s="81"/>
      <c r="Z701" s="82"/>
      <c r="AA701" s="82"/>
      <c r="AB701" s="82"/>
      <c r="AC701" s="83"/>
      <c r="AD701" s="78"/>
    </row>
    <row r="702" ht="15.75" customHeight="1">
      <c r="A702" s="205" t="s">
        <v>25</v>
      </c>
      <c r="B702" s="210">
        <v>44911.0</v>
      </c>
      <c r="C702" s="10">
        <v>0.375</v>
      </c>
      <c r="D702" s="84">
        <v>0.5</v>
      </c>
      <c r="E702" s="206">
        <v>33.4</v>
      </c>
      <c r="F702" s="207">
        <v>23.9</v>
      </c>
      <c r="G702" s="207">
        <v>28.8</v>
      </c>
      <c r="H702" s="207">
        <v>26.4</v>
      </c>
      <c r="I702" s="207">
        <v>1.8</v>
      </c>
      <c r="J702" s="207" t="s">
        <v>61</v>
      </c>
      <c r="K702" s="207">
        <v>28.1</v>
      </c>
      <c r="L702" s="207">
        <v>0.0</v>
      </c>
      <c r="M702" s="86"/>
      <c r="N702" s="207">
        <v>69.98</v>
      </c>
      <c r="O702" s="86"/>
      <c r="P702" s="87"/>
      <c r="Q702" s="133">
        <f>E704</f>
        <v>34</v>
      </c>
      <c r="R702" s="134">
        <f>F702</f>
        <v>23.9</v>
      </c>
      <c r="S702" s="22">
        <f>(Q702+R702)/2</f>
        <v>28.95</v>
      </c>
      <c r="T702" s="134">
        <f>IF(H702="","",6.1078*(10^(((7.5*H702)/(237.3+H702)))))</f>
        <v>34.41422945</v>
      </c>
      <c r="U702" s="103">
        <f>IF(T702="","",T702-(0.8*(G702-H702)))</f>
        <v>32.49422945</v>
      </c>
      <c r="V702" s="134">
        <f>IF(G702="","",6.1078*(10^(((7.5*G702)/(237.3+G702)))))</f>
        <v>39.59220806</v>
      </c>
      <c r="W702" s="134">
        <f>IF(V702="","",(U702/V702)*100)</f>
        <v>82.07228402</v>
      </c>
      <c r="X702" s="135">
        <f>N700+L702-N702</f>
        <v>4</v>
      </c>
      <c r="Y702" s="91"/>
      <c r="Z702" s="208">
        <v>1.0</v>
      </c>
      <c r="AA702" s="208">
        <v>1.0</v>
      </c>
      <c r="AB702" s="208">
        <v>2.0</v>
      </c>
      <c r="AC702" s="209">
        <v>2.0</v>
      </c>
      <c r="AD702" s="232" t="s">
        <v>289</v>
      </c>
    </row>
    <row r="703" ht="15.75" customHeight="1">
      <c r="A703" s="203" t="s">
        <v>25</v>
      </c>
      <c r="B703" s="204">
        <v>44911.0</v>
      </c>
      <c r="C703" s="3">
        <v>0.625</v>
      </c>
      <c r="D703" s="74">
        <v>0.75</v>
      </c>
      <c r="E703" s="75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7"/>
      <c r="Q703" s="78"/>
      <c r="R703" s="79"/>
      <c r="S703" s="79"/>
      <c r="T703" s="103"/>
      <c r="U703" s="103"/>
      <c r="V703" s="103"/>
      <c r="W703" s="103"/>
      <c r="X703" s="80"/>
      <c r="Y703" s="81"/>
      <c r="Z703" s="82"/>
      <c r="AA703" s="82"/>
      <c r="AB703" s="82"/>
      <c r="AC703" s="83"/>
      <c r="AD703" s="78"/>
    </row>
    <row r="704" ht="15.75" customHeight="1">
      <c r="A704" s="205" t="s">
        <v>39</v>
      </c>
      <c r="B704" s="210">
        <v>44912.0</v>
      </c>
      <c r="C704" s="10">
        <v>0.375</v>
      </c>
      <c r="D704" s="84">
        <v>0.5</v>
      </c>
      <c r="E704" s="206">
        <v>34.0</v>
      </c>
      <c r="F704" s="207">
        <v>23.9</v>
      </c>
      <c r="G704" s="207">
        <v>29.0</v>
      </c>
      <c r="H704" s="207">
        <v>26.4</v>
      </c>
      <c r="I704" s="207">
        <v>1.4</v>
      </c>
      <c r="J704" s="207" t="s">
        <v>81</v>
      </c>
      <c r="K704" s="207">
        <v>29.2</v>
      </c>
      <c r="L704" s="207">
        <v>0.0</v>
      </c>
      <c r="M704" s="86"/>
      <c r="N704" s="207">
        <v>65.36</v>
      </c>
      <c r="O704" s="86"/>
      <c r="P704" s="87"/>
      <c r="Q704" s="133">
        <f>E706</f>
        <v>33.9</v>
      </c>
      <c r="R704" s="134">
        <f>F704</f>
        <v>23.9</v>
      </c>
      <c r="S704" s="22">
        <f>(Q704+R704)/2</f>
        <v>28.9</v>
      </c>
      <c r="T704" s="134">
        <f>IF(H704="","",6.1078*(10^(((7.5*H704)/(237.3+H704)))))</f>
        <v>34.41422945</v>
      </c>
      <c r="U704" s="103">
        <f>IF(T704="","",T704-(0.8*(G704-H704)))</f>
        <v>32.33422945</v>
      </c>
      <c r="V704" s="134">
        <f>IF(G704="","",6.1078*(10^(((7.5*G704)/(237.3+G704)))))</f>
        <v>40.05279577</v>
      </c>
      <c r="W704" s="134">
        <f>IF(V704="","",(U704/V704)*100)</f>
        <v>80.72901985</v>
      </c>
      <c r="X704" s="135">
        <f>N702+L704-N704</f>
        <v>4.62</v>
      </c>
      <c r="Y704" s="91"/>
      <c r="Z704" s="208">
        <v>1.0</v>
      </c>
      <c r="AA704" s="208">
        <v>1.0</v>
      </c>
      <c r="AB704" s="208">
        <v>2.0</v>
      </c>
      <c r="AC704" s="209">
        <v>2.0</v>
      </c>
      <c r="AD704" s="232" t="s">
        <v>289</v>
      </c>
    </row>
    <row r="705" ht="15.75" customHeight="1">
      <c r="A705" s="203" t="s">
        <v>39</v>
      </c>
      <c r="B705" s="204">
        <v>44912.0</v>
      </c>
      <c r="C705" s="3">
        <v>0.625</v>
      </c>
      <c r="D705" s="74">
        <v>0.75</v>
      </c>
      <c r="E705" s="75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7"/>
      <c r="Q705" s="78"/>
      <c r="R705" s="79"/>
      <c r="S705" s="79"/>
      <c r="T705" s="79"/>
      <c r="U705" s="103"/>
      <c r="V705" s="79"/>
      <c r="W705" s="79"/>
      <c r="X705" s="80"/>
      <c r="Y705" s="81"/>
      <c r="Z705" s="82"/>
      <c r="AA705" s="82"/>
      <c r="AB705" s="82"/>
      <c r="AC705" s="83"/>
      <c r="AD705" s="78"/>
    </row>
    <row r="706" ht="15.75" customHeight="1">
      <c r="A706" s="205" t="s">
        <v>42</v>
      </c>
      <c r="B706" s="210">
        <v>44913.0</v>
      </c>
      <c r="C706" s="10">
        <v>0.375</v>
      </c>
      <c r="D706" s="84">
        <v>0.5</v>
      </c>
      <c r="E706" s="206">
        <v>33.9</v>
      </c>
      <c r="F706" s="207">
        <v>23.7</v>
      </c>
      <c r="G706" s="207">
        <v>28.8</v>
      </c>
      <c r="H706" s="207">
        <v>26.8</v>
      </c>
      <c r="I706" s="207">
        <v>2.0</v>
      </c>
      <c r="J706" s="207" t="s">
        <v>81</v>
      </c>
      <c r="K706" s="207">
        <v>28.6</v>
      </c>
      <c r="L706" s="207">
        <v>23.0</v>
      </c>
      <c r="M706" s="86"/>
      <c r="N706" s="207">
        <v>81.86</v>
      </c>
      <c r="O706" s="86"/>
      <c r="P706" s="87"/>
      <c r="Q706" s="102"/>
      <c r="R706" s="103"/>
      <c r="S706" s="103"/>
      <c r="T706" s="134">
        <f>IF(H706="","",6.1078*(10^(((7.5*H706)/(237.3+H706)))))</f>
        <v>35.23385461</v>
      </c>
      <c r="U706" s="103">
        <f>IF(T706="","",T706-(0.8*(G706-H706)))</f>
        <v>33.63385461</v>
      </c>
      <c r="V706" s="134">
        <f>IF(G706="","",6.1078*(10^(((7.5*G706)/(237.3+G706)))))</f>
        <v>39.59220806</v>
      </c>
      <c r="W706" s="134">
        <f>IF(V706="","",(U706/V706)*100)</f>
        <v>84.9506917</v>
      </c>
      <c r="X706" s="135">
        <f>N702+L706-N706</f>
        <v>11.12</v>
      </c>
      <c r="Y706" s="91"/>
      <c r="Z706" s="208">
        <v>1.0</v>
      </c>
      <c r="AA706" s="208">
        <v>1.0</v>
      </c>
      <c r="AB706" s="208">
        <v>1.0</v>
      </c>
      <c r="AC706" s="209">
        <v>2.0</v>
      </c>
      <c r="AD706" s="232" t="s">
        <v>316</v>
      </c>
    </row>
    <row r="707" ht="15.75" customHeight="1">
      <c r="A707" s="203" t="s">
        <v>42</v>
      </c>
      <c r="B707" s="310">
        <v>44913.0</v>
      </c>
      <c r="C707" s="168">
        <v>0.625</v>
      </c>
      <c r="D707" s="172">
        <v>0.75</v>
      </c>
      <c r="E707" s="75"/>
      <c r="F707" s="76"/>
      <c r="G707" s="76"/>
      <c r="H707" s="76"/>
      <c r="I707" s="152"/>
      <c r="J707" s="76"/>
      <c r="K707" s="76"/>
      <c r="L707" s="76"/>
      <c r="M707" s="76"/>
      <c r="N707" s="76"/>
      <c r="O707" s="76"/>
      <c r="P707" s="77"/>
      <c r="Q707" s="78"/>
      <c r="R707" s="79"/>
      <c r="S707" s="79"/>
      <c r="T707" s="134"/>
      <c r="U707" s="103"/>
      <c r="V707" s="134"/>
      <c r="W707" s="134"/>
      <c r="X707" s="80"/>
      <c r="Y707" s="81"/>
      <c r="Z707" s="82"/>
      <c r="AA707" s="82"/>
      <c r="AB707" s="82"/>
      <c r="AC707" s="83"/>
      <c r="AD707" s="78"/>
    </row>
    <row r="708" ht="15.75" customHeight="1">
      <c r="A708" s="205" t="s">
        <v>43</v>
      </c>
      <c r="B708" s="210">
        <v>44914.0</v>
      </c>
      <c r="C708" s="10">
        <v>0.375</v>
      </c>
      <c r="D708" s="84">
        <v>0.5</v>
      </c>
      <c r="E708" s="206">
        <v>34.2</v>
      </c>
      <c r="F708" s="207">
        <v>23.9</v>
      </c>
      <c r="G708" s="207">
        <v>27.8</v>
      </c>
      <c r="H708" s="207">
        <v>26.4</v>
      </c>
      <c r="I708" s="207">
        <v>0.0</v>
      </c>
      <c r="J708" s="207" t="s">
        <v>340</v>
      </c>
      <c r="K708" s="207">
        <v>27.1</v>
      </c>
      <c r="L708" s="207">
        <v>27.0</v>
      </c>
      <c r="M708" s="86"/>
      <c r="N708" s="207">
        <v>104.0</v>
      </c>
      <c r="O708" s="207">
        <v>43.0</v>
      </c>
      <c r="P708" s="87"/>
      <c r="Q708" s="133">
        <f>E710</f>
        <v>33.2</v>
      </c>
      <c r="R708" s="134">
        <f>F708</f>
        <v>23.9</v>
      </c>
      <c r="S708" s="22">
        <f>(Q708+R708)/2</f>
        <v>28.55</v>
      </c>
      <c r="T708" s="134">
        <f>IF(H708="","",6.1078*(10^(((7.5*H708)/(237.3+H708)))))</f>
        <v>34.41422945</v>
      </c>
      <c r="U708" s="103">
        <f>IF(T708="","",T708-(0.8*(G708-H708)))</f>
        <v>33.29422945</v>
      </c>
      <c r="V708" s="134">
        <f>IF(G708="","",6.1078*(10^(((7.5*G708)/(237.3+G708)))))</f>
        <v>37.3577292</v>
      </c>
      <c r="W708" s="134">
        <f>IF(V708="","",(U708/V708)*100)</f>
        <v>89.12273354</v>
      </c>
      <c r="X708" s="135">
        <f>N706+L708-N708</f>
        <v>4.86</v>
      </c>
      <c r="Y708" s="91"/>
      <c r="Z708" s="208">
        <v>1.0</v>
      </c>
      <c r="AA708" s="208">
        <v>1.0</v>
      </c>
      <c r="AB708" s="208">
        <v>1.0</v>
      </c>
      <c r="AC708" s="209">
        <v>2.0</v>
      </c>
      <c r="AD708" s="232" t="s">
        <v>440</v>
      </c>
    </row>
    <row r="709" ht="15.75" customHeight="1">
      <c r="A709" s="203" t="s">
        <v>43</v>
      </c>
      <c r="B709" s="204">
        <v>44914.0</v>
      </c>
      <c r="C709" s="3">
        <v>0.625</v>
      </c>
      <c r="D709" s="74">
        <v>0.75</v>
      </c>
      <c r="E709" s="75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7"/>
      <c r="Q709" s="78"/>
      <c r="R709" s="79"/>
      <c r="S709" s="79"/>
      <c r="T709" s="134"/>
      <c r="U709" s="103"/>
      <c r="V709" s="134"/>
      <c r="W709" s="134"/>
      <c r="X709" s="80"/>
      <c r="Y709" s="81"/>
      <c r="Z709" s="82"/>
      <c r="AA709" s="82"/>
      <c r="AB709" s="82"/>
      <c r="AC709" s="83"/>
      <c r="AD709" s="78"/>
    </row>
    <row r="710" ht="15.75" customHeight="1">
      <c r="A710" s="205" t="s">
        <v>44</v>
      </c>
      <c r="B710" s="210">
        <v>44915.0</v>
      </c>
      <c r="C710" s="10">
        <v>0.375</v>
      </c>
      <c r="D710" s="84">
        <v>0.5</v>
      </c>
      <c r="E710" s="206">
        <v>33.2</v>
      </c>
      <c r="F710" s="207">
        <v>23.4</v>
      </c>
      <c r="G710" s="207">
        <v>28.8</v>
      </c>
      <c r="H710" s="207">
        <v>26.8</v>
      </c>
      <c r="I710" s="207">
        <v>2.3</v>
      </c>
      <c r="J710" s="207" t="s">
        <v>61</v>
      </c>
      <c r="K710" s="207">
        <v>28.1</v>
      </c>
      <c r="L710" s="207">
        <v>13.75</v>
      </c>
      <c r="M710" s="86"/>
      <c r="N710" s="207">
        <v>53.8</v>
      </c>
      <c r="O710" s="86"/>
      <c r="P710" s="87"/>
      <c r="Q710" s="133">
        <f>E712</f>
        <v>33.4</v>
      </c>
      <c r="R710" s="134">
        <f>F710</f>
        <v>23.4</v>
      </c>
      <c r="S710" s="22">
        <f>(Q710+R710)/2</f>
        <v>28.4</v>
      </c>
      <c r="T710" s="134">
        <f>IF(H710="","",6.1078*(10^(((7.5*H710)/(237.3+H710)))))</f>
        <v>35.23385461</v>
      </c>
      <c r="U710" s="103">
        <f>IF(T710="","",T710-(0.8*(G710-H710)))</f>
        <v>33.63385461</v>
      </c>
      <c r="V710" s="134">
        <f>IF(G710="","",6.1078*(10^(((7.5*G710)/(237.3+G710)))))</f>
        <v>39.59220806</v>
      </c>
      <c r="W710" s="134">
        <f>IF(V710="","",(U710/V710)*100)</f>
        <v>84.9506917</v>
      </c>
      <c r="X710" s="135">
        <f>O708+L710-N710</f>
        <v>2.95</v>
      </c>
      <c r="Y710" s="91"/>
      <c r="Z710" s="208">
        <v>1.0</v>
      </c>
      <c r="AA710" s="208">
        <v>1.0</v>
      </c>
      <c r="AB710" s="208">
        <v>2.0</v>
      </c>
      <c r="AC710" s="209">
        <v>3.0</v>
      </c>
      <c r="AD710" s="232" t="s">
        <v>289</v>
      </c>
    </row>
    <row r="711" ht="15.75" customHeight="1">
      <c r="A711" s="203" t="s">
        <v>44</v>
      </c>
      <c r="B711" s="204">
        <v>44915.0</v>
      </c>
      <c r="C711" s="3">
        <v>0.625</v>
      </c>
      <c r="D711" s="74">
        <v>0.75</v>
      </c>
      <c r="E711" s="85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7"/>
      <c r="Q711" s="78"/>
      <c r="R711" s="79"/>
      <c r="S711" s="79"/>
      <c r="T711" s="134"/>
      <c r="U711" s="103"/>
      <c r="V711" s="134"/>
      <c r="W711" s="134"/>
      <c r="X711" s="80"/>
      <c r="Y711" s="81"/>
      <c r="Z711" s="92"/>
      <c r="AA711" s="92"/>
      <c r="AB711" s="92"/>
      <c r="AC711" s="93"/>
      <c r="AD711" s="78"/>
    </row>
    <row r="712" ht="15.75" customHeight="1">
      <c r="A712" s="205" t="s">
        <v>45</v>
      </c>
      <c r="B712" s="210">
        <v>44916.0</v>
      </c>
      <c r="C712" s="10">
        <v>0.375</v>
      </c>
      <c r="D712" s="84">
        <v>0.5</v>
      </c>
      <c r="E712" s="206">
        <v>33.4</v>
      </c>
      <c r="F712" s="207">
        <v>23.4</v>
      </c>
      <c r="G712" s="207">
        <v>29.0</v>
      </c>
      <c r="H712" s="207">
        <v>26.4</v>
      </c>
      <c r="I712" s="207">
        <v>2.4</v>
      </c>
      <c r="J712" s="207" t="s">
        <v>81</v>
      </c>
      <c r="K712" s="207">
        <v>28.1</v>
      </c>
      <c r="L712" s="207">
        <v>0.0</v>
      </c>
      <c r="M712" s="86"/>
      <c r="N712" s="207">
        <v>51.12</v>
      </c>
      <c r="O712" s="86"/>
      <c r="P712" s="87"/>
      <c r="Q712" s="133">
        <f>E714</f>
        <v>34.8</v>
      </c>
      <c r="R712" s="134">
        <f>F712</f>
        <v>23.4</v>
      </c>
      <c r="S712" s="22">
        <f>(Q712+R712)/2</f>
        <v>29.1</v>
      </c>
      <c r="T712" s="134">
        <f>IF(H712="","",6.1078*(10^(((7.5*H712)/(237.3+H712)))))</f>
        <v>34.41422945</v>
      </c>
      <c r="U712" s="103">
        <f>IF(T712="","",T712-(0.8*(G712-H712)))</f>
        <v>32.33422945</v>
      </c>
      <c r="V712" s="134">
        <f>IF(G712="","",6.1078*(10^(((7.5*G712)/(237.3+G712)))))</f>
        <v>40.05279577</v>
      </c>
      <c r="W712" s="134">
        <f>IF(V712="","",(U712/V712)*100)</f>
        <v>80.72901985</v>
      </c>
      <c r="X712" s="135">
        <f>N710+L712-N712</f>
        <v>2.68</v>
      </c>
      <c r="Y712" s="91"/>
      <c r="Z712" s="208">
        <v>1.0</v>
      </c>
      <c r="AA712" s="208">
        <v>1.0</v>
      </c>
      <c r="AB712" s="208">
        <v>2.0</v>
      </c>
      <c r="AC712" s="209">
        <v>2.0</v>
      </c>
      <c r="AD712" s="232" t="s">
        <v>433</v>
      </c>
    </row>
    <row r="713" ht="15.75" customHeight="1">
      <c r="A713" s="203" t="s">
        <v>45</v>
      </c>
      <c r="B713" s="204">
        <v>44916.0</v>
      </c>
      <c r="C713" s="3">
        <v>0.625</v>
      </c>
      <c r="D713" s="74">
        <v>0.75</v>
      </c>
      <c r="E713" s="75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7"/>
      <c r="Q713" s="78"/>
      <c r="R713" s="79"/>
      <c r="S713" s="79"/>
      <c r="T713" s="103"/>
      <c r="U713" s="103"/>
      <c r="V713" s="103"/>
      <c r="W713" s="103"/>
      <c r="X713" s="80"/>
      <c r="Y713" s="81"/>
      <c r="Z713" s="82"/>
      <c r="AA713" s="82"/>
      <c r="AB713" s="82"/>
      <c r="AC713" s="83"/>
      <c r="AD713" s="78"/>
    </row>
    <row r="714" ht="15.75" customHeight="1">
      <c r="A714" s="205" t="s">
        <v>46</v>
      </c>
      <c r="B714" s="210">
        <v>44917.0</v>
      </c>
      <c r="C714" s="10">
        <v>0.375</v>
      </c>
      <c r="D714" s="84">
        <v>0.5</v>
      </c>
      <c r="E714" s="206">
        <v>34.8</v>
      </c>
      <c r="F714" s="207">
        <v>23.3</v>
      </c>
      <c r="G714" s="207">
        <v>29.0</v>
      </c>
      <c r="H714" s="207">
        <v>26.2</v>
      </c>
      <c r="I714" s="207">
        <v>1.3</v>
      </c>
      <c r="J714" s="207" t="s">
        <v>81</v>
      </c>
      <c r="K714" s="207">
        <v>28.6</v>
      </c>
      <c r="L714" s="207">
        <v>2.0</v>
      </c>
      <c r="M714" s="86"/>
      <c r="N714" s="207">
        <v>49.42</v>
      </c>
      <c r="O714" s="86"/>
      <c r="P714" s="87"/>
      <c r="Q714" s="133">
        <f>E716</f>
        <v>34.8</v>
      </c>
      <c r="R714" s="134">
        <f>F714</f>
        <v>23.3</v>
      </c>
      <c r="S714" s="22">
        <f>(Q714+R714)/2</f>
        <v>29.05</v>
      </c>
      <c r="T714" s="134">
        <f>IF(H714="","",6.1078*(10^(((7.5*H714)/(237.3+H714)))))</f>
        <v>34.01068335</v>
      </c>
      <c r="U714" s="103">
        <f>IF(T714="","",T714-(0.8*(G714-H714)))</f>
        <v>31.77068335</v>
      </c>
      <c r="V714" s="134">
        <f>IF(G714="","",6.1078*(10^(((7.5*G714)/(237.3+G714)))))</f>
        <v>40.05279577</v>
      </c>
      <c r="W714" s="134">
        <f>IF(V714="","",(U714/V714)*100)</f>
        <v>79.3220117</v>
      </c>
      <c r="X714" s="135">
        <f>N712+L714-N714</f>
        <v>3.7</v>
      </c>
      <c r="Y714" s="91"/>
      <c r="Z714" s="208">
        <v>1.0</v>
      </c>
      <c r="AA714" s="208">
        <v>1.0</v>
      </c>
      <c r="AB714" s="208">
        <v>1.0</v>
      </c>
      <c r="AC714" s="209">
        <v>2.0</v>
      </c>
      <c r="AD714" s="232" t="s">
        <v>433</v>
      </c>
    </row>
    <row r="715" ht="15.75" customHeight="1">
      <c r="A715" s="203" t="s">
        <v>46</v>
      </c>
      <c r="B715" s="204">
        <v>44917.0</v>
      </c>
      <c r="C715" s="3">
        <v>0.625</v>
      </c>
      <c r="D715" s="74">
        <v>0.75</v>
      </c>
      <c r="E715" s="75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7"/>
      <c r="Q715" s="78"/>
      <c r="R715" s="79"/>
      <c r="S715" s="79"/>
      <c r="T715" s="103"/>
      <c r="U715" s="103"/>
      <c r="V715" s="103"/>
      <c r="W715" s="103"/>
      <c r="X715" s="80"/>
      <c r="Y715" s="81"/>
      <c r="Z715" s="82"/>
      <c r="AA715" s="82"/>
      <c r="AB715" s="82"/>
      <c r="AC715" s="83"/>
      <c r="AD715" s="78"/>
    </row>
    <row r="716" ht="15.75" customHeight="1">
      <c r="A716" s="205" t="s">
        <v>25</v>
      </c>
      <c r="B716" s="210">
        <v>44918.0</v>
      </c>
      <c r="C716" s="10">
        <v>0.375</v>
      </c>
      <c r="D716" s="84">
        <v>0.5</v>
      </c>
      <c r="E716" s="206">
        <v>34.8</v>
      </c>
      <c r="F716" s="207">
        <v>24.3</v>
      </c>
      <c r="G716" s="207">
        <v>29.0</v>
      </c>
      <c r="H716" s="207">
        <v>27.0</v>
      </c>
      <c r="I716" s="207">
        <v>1.1</v>
      </c>
      <c r="J716" s="207" t="s">
        <v>54</v>
      </c>
      <c r="K716" s="207">
        <v>28.1</v>
      </c>
      <c r="L716" s="207">
        <v>4.0</v>
      </c>
      <c r="M716" s="86"/>
      <c r="N716" s="207">
        <v>48.38</v>
      </c>
      <c r="O716" s="86"/>
      <c r="P716" s="87"/>
      <c r="Q716" s="133">
        <f>E718</f>
        <v>33.2</v>
      </c>
      <c r="R716" s="134">
        <f>F716</f>
        <v>24.3</v>
      </c>
      <c r="S716" s="22">
        <f>(Q716+R716)/2</f>
        <v>28.75</v>
      </c>
      <c r="T716" s="134">
        <f>IF(H716="","",6.1078*(10^(((7.5*H716)/(237.3+H716)))))</f>
        <v>35.65000614</v>
      </c>
      <c r="U716" s="103">
        <f>IF(T716="","",T716-(0.8*(G716-H716)))</f>
        <v>34.05000614</v>
      </c>
      <c r="V716" s="134">
        <f>IF(G716="","",6.1078*(10^(((7.5*G716)/(237.3+G716)))))</f>
        <v>40.05279577</v>
      </c>
      <c r="W716" s="134">
        <f>IF(V716="","",(U716/V716)*100)</f>
        <v>85.01280743</v>
      </c>
      <c r="X716" s="135">
        <f>N714+L716-N716</f>
        <v>5.04</v>
      </c>
      <c r="Y716" s="91"/>
      <c r="Z716" s="208">
        <v>1.0</v>
      </c>
      <c r="AA716" s="208">
        <v>1.0</v>
      </c>
      <c r="AB716" s="208">
        <v>3.0</v>
      </c>
      <c r="AC716" s="209">
        <v>2.0</v>
      </c>
      <c r="AD716" s="232" t="s">
        <v>440</v>
      </c>
    </row>
    <row r="717" ht="15.75" customHeight="1">
      <c r="A717" s="203" t="s">
        <v>25</v>
      </c>
      <c r="B717" s="204">
        <v>44918.0</v>
      </c>
      <c r="C717" s="3">
        <v>0.625</v>
      </c>
      <c r="D717" s="74">
        <v>0.75</v>
      </c>
      <c r="E717" s="75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7"/>
      <c r="Q717" s="78"/>
      <c r="R717" s="79"/>
      <c r="S717" s="79"/>
      <c r="T717" s="103"/>
      <c r="U717" s="103"/>
      <c r="V717" s="103"/>
      <c r="W717" s="103"/>
      <c r="X717" s="80"/>
      <c r="Y717" s="81"/>
      <c r="Z717" s="82"/>
      <c r="AA717" s="82"/>
      <c r="AB717" s="82"/>
      <c r="AC717" s="83"/>
      <c r="AD717" s="78"/>
    </row>
    <row r="718" ht="15.75" customHeight="1">
      <c r="A718" s="205" t="s">
        <v>39</v>
      </c>
      <c r="B718" s="210">
        <v>44919.0</v>
      </c>
      <c r="C718" s="10">
        <v>0.375</v>
      </c>
      <c r="D718" s="84">
        <v>0.5</v>
      </c>
      <c r="E718" s="206">
        <v>33.2</v>
      </c>
      <c r="F718" s="207">
        <v>24.8</v>
      </c>
      <c r="G718" s="207">
        <v>29.0</v>
      </c>
      <c r="H718" s="207">
        <v>27.0</v>
      </c>
      <c r="I718" s="207">
        <v>1.8</v>
      </c>
      <c r="J718" s="207" t="s">
        <v>78</v>
      </c>
      <c r="K718" s="207">
        <v>28.4</v>
      </c>
      <c r="L718" s="207">
        <v>0.0</v>
      </c>
      <c r="M718" s="86"/>
      <c r="N718" s="207">
        <v>44.36</v>
      </c>
      <c r="O718" s="86"/>
      <c r="P718" s="87"/>
      <c r="Q718" s="133">
        <f>E720</f>
        <v>33.6</v>
      </c>
      <c r="R718" s="134">
        <f>F718</f>
        <v>24.8</v>
      </c>
      <c r="S718" s="22">
        <f>(Q718+R718)/2</f>
        <v>29.2</v>
      </c>
      <c r="T718" s="134">
        <f>IF(H718="","",6.1078*(10^(((7.5*H718)/(237.3+H718)))))</f>
        <v>35.65000614</v>
      </c>
      <c r="U718" s="103">
        <f>IF(T718="","",T718-(0.8*(G718-H718)))</f>
        <v>34.05000614</v>
      </c>
      <c r="V718" s="134">
        <f>IF(G718="","",6.1078*(10^(((7.5*G718)/(237.3+G718)))))</f>
        <v>40.05279577</v>
      </c>
      <c r="W718" s="134">
        <f>IF(V718="","",(U718/V718)*100)</f>
        <v>85.01280743</v>
      </c>
      <c r="X718" s="135">
        <f>N716+L718-N718</f>
        <v>4.02</v>
      </c>
      <c r="Y718" s="91"/>
      <c r="Z718" s="208">
        <v>1.0</v>
      </c>
      <c r="AA718" s="208">
        <v>1.0</v>
      </c>
      <c r="AB718" s="208">
        <v>2.0</v>
      </c>
      <c r="AC718" s="209">
        <v>2.0</v>
      </c>
      <c r="AD718" s="232" t="s">
        <v>440</v>
      </c>
    </row>
    <row r="719" ht="15.75" customHeight="1">
      <c r="A719" s="203" t="s">
        <v>39</v>
      </c>
      <c r="B719" s="204">
        <v>44919.0</v>
      </c>
      <c r="C719" s="3">
        <v>0.625</v>
      </c>
      <c r="D719" s="74">
        <v>0.75</v>
      </c>
      <c r="E719" s="75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7"/>
      <c r="Q719" s="78"/>
      <c r="R719" s="79"/>
      <c r="S719" s="79"/>
      <c r="T719" s="79"/>
      <c r="U719" s="103"/>
      <c r="V719" s="79"/>
      <c r="W719" s="79"/>
      <c r="X719" s="80"/>
      <c r="Y719" s="81"/>
      <c r="Z719" s="82"/>
      <c r="AA719" s="82"/>
      <c r="AB719" s="82"/>
      <c r="AC719" s="83"/>
      <c r="AD719" s="78"/>
    </row>
    <row r="720" ht="15.75" customHeight="1">
      <c r="A720" s="205" t="s">
        <v>42</v>
      </c>
      <c r="B720" s="210">
        <v>44920.0</v>
      </c>
      <c r="C720" s="10">
        <v>0.375</v>
      </c>
      <c r="D720" s="84">
        <v>0.5</v>
      </c>
      <c r="E720" s="206">
        <v>33.6</v>
      </c>
      <c r="F720" s="207">
        <v>24.4</v>
      </c>
      <c r="G720" s="207">
        <v>28.6</v>
      </c>
      <c r="H720" s="207">
        <v>26.8</v>
      </c>
      <c r="I720" s="207">
        <v>1.4</v>
      </c>
      <c r="J720" s="207" t="s">
        <v>81</v>
      </c>
      <c r="K720" s="207">
        <v>28.2</v>
      </c>
      <c r="L720" s="207">
        <v>1.25</v>
      </c>
      <c r="M720" s="86"/>
      <c r="N720" s="207">
        <v>42.25</v>
      </c>
      <c r="O720" s="86"/>
      <c r="P720" s="87"/>
      <c r="Q720" s="133"/>
      <c r="R720" s="134"/>
      <c r="S720" s="134"/>
      <c r="T720" s="134">
        <f>IF(H720="","",6.1078*(10^(((7.5*H720)/(237.3+H720)))))</f>
        <v>35.23385461</v>
      </c>
      <c r="U720" s="103">
        <f>IF(T720="","",T720-(0.8*(G720-H720)))</f>
        <v>33.79385461</v>
      </c>
      <c r="V720" s="134">
        <f>IF(G720="","",6.1078*(10^(((7.5*G720)/(237.3+G720)))))</f>
        <v>39.13623594</v>
      </c>
      <c r="W720" s="134">
        <f>IF(V720="","",(U720/V720)*100)</f>
        <v>86.34927145</v>
      </c>
      <c r="X720" s="135">
        <f>N718+L720-N720</f>
        <v>3.36</v>
      </c>
      <c r="Y720" s="91"/>
      <c r="Z720" s="208">
        <v>1.0</v>
      </c>
      <c r="AA720" s="208">
        <v>1.0</v>
      </c>
      <c r="AB720" s="208">
        <v>2.0</v>
      </c>
      <c r="AC720" s="209">
        <v>2.0</v>
      </c>
      <c r="AD720" s="232" t="s">
        <v>316</v>
      </c>
    </row>
    <row r="721" ht="15.75" customHeight="1">
      <c r="A721" s="203" t="s">
        <v>42</v>
      </c>
      <c r="B721" s="204">
        <v>44920.0</v>
      </c>
      <c r="C721" s="3">
        <v>0.625</v>
      </c>
      <c r="D721" s="74">
        <v>0.75</v>
      </c>
      <c r="E721" s="75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7"/>
      <c r="Q721" s="78"/>
      <c r="R721" s="79"/>
      <c r="S721" s="79"/>
      <c r="T721" s="79"/>
      <c r="U721" s="103"/>
      <c r="V721" s="79"/>
      <c r="W721" s="79"/>
      <c r="X721" s="80"/>
      <c r="Y721" s="81"/>
      <c r="Z721" s="82"/>
      <c r="AA721" s="82"/>
      <c r="AB721" s="82"/>
      <c r="AC721" s="83"/>
      <c r="AD721" s="78"/>
    </row>
    <row r="722" ht="15.75" customHeight="1">
      <c r="A722" s="205" t="s">
        <v>43</v>
      </c>
      <c r="B722" s="210">
        <v>44921.0</v>
      </c>
      <c r="C722" s="10">
        <v>0.375</v>
      </c>
      <c r="D722" s="84">
        <v>0.5</v>
      </c>
      <c r="E722" s="206">
        <v>33.2</v>
      </c>
      <c r="F722" s="207">
        <v>24.6</v>
      </c>
      <c r="G722" s="207">
        <v>28.4</v>
      </c>
      <c r="H722" s="207">
        <v>26.2</v>
      </c>
      <c r="I722" s="207">
        <v>1.8</v>
      </c>
      <c r="J722" s="207" t="s">
        <v>81</v>
      </c>
      <c r="K722" s="207">
        <v>28.1</v>
      </c>
      <c r="L722" s="207">
        <v>87.5</v>
      </c>
      <c r="M722" s="86"/>
      <c r="N722" s="207">
        <v>100.0</v>
      </c>
      <c r="O722" s="207">
        <v>69.1</v>
      </c>
      <c r="P722" s="87"/>
      <c r="Q722" s="133">
        <f>E724</f>
        <v>33.8</v>
      </c>
      <c r="R722" s="134">
        <f>F722</f>
        <v>24.6</v>
      </c>
      <c r="S722" s="22">
        <f>(Q722+R722)/2</f>
        <v>29.2</v>
      </c>
      <c r="T722" s="134">
        <f>IF(H722="","",6.1078*(10^(((7.5*H722)/(237.3+H722)))))</f>
        <v>34.01068335</v>
      </c>
      <c r="U722" s="103">
        <f>IF(T722="","",T722-(0.8*(G722-H722)))</f>
        <v>32.25068335</v>
      </c>
      <c r="V722" s="134">
        <f>IF(G722="","",6.1078*(10^(((7.5*G722)/(237.3+G722)))))</f>
        <v>38.68484051</v>
      </c>
      <c r="W722" s="134">
        <f>IF(V722="","",(U722/V722)*100)</f>
        <v>83.36775575</v>
      </c>
      <c r="X722" s="135"/>
      <c r="Y722" s="91"/>
      <c r="Z722" s="208">
        <v>1.0</v>
      </c>
      <c r="AA722" s="208">
        <v>1.0</v>
      </c>
      <c r="AB722" s="208">
        <v>2.0</v>
      </c>
      <c r="AC722" s="209">
        <v>2.0</v>
      </c>
      <c r="AD722" s="232" t="s">
        <v>433</v>
      </c>
    </row>
    <row r="723" ht="15.75" customHeight="1">
      <c r="A723" s="203" t="s">
        <v>43</v>
      </c>
      <c r="B723" s="204">
        <v>44921.0</v>
      </c>
      <c r="C723" s="3">
        <v>0.625</v>
      </c>
      <c r="D723" s="74">
        <v>0.75</v>
      </c>
      <c r="E723" s="75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7"/>
      <c r="Q723" s="78"/>
      <c r="R723" s="79"/>
      <c r="S723" s="79"/>
      <c r="T723" s="134"/>
      <c r="U723" s="103"/>
      <c r="V723" s="134"/>
      <c r="W723" s="134"/>
      <c r="X723" s="135"/>
      <c r="Y723" s="81"/>
      <c r="Z723" s="82"/>
      <c r="AA723" s="82"/>
      <c r="AB723" s="82"/>
      <c r="AC723" s="83"/>
      <c r="AD723" s="78"/>
    </row>
    <row r="724" ht="15.75" customHeight="1">
      <c r="A724" s="205" t="s">
        <v>44</v>
      </c>
      <c r="B724" s="210">
        <v>44922.0</v>
      </c>
      <c r="C724" s="10">
        <v>0.375</v>
      </c>
      <c r="D724" s="84">
        <v>0.5</v>
      </c>
      <c r="E724" s="206">
        <v>33.8</v>
      </c>
      <c r="F724" s="207">
        <v>23.7</v>
      </c>
      <c r="G724" s="207">
        <v>27.6</v>
      </c>
      <c r="H724" s="207">
        <v>26.0</v>
      </c>
      <c r="I724" s="207">
        <v>1.7</v>
      </c>
      <c r="J724" s="207" t="s">
        <v>81</v>
      </c>
      <c r="K724" s="207">
        <v>26.8</v>
      </c>
      <c r="L724" s="207">
        <v>6.75</v>
      </c>
      <c r="M724" s="86"/>
      <c r="N724" s="207">
        <v>70.26</v>
      </c>
      <c r="O724" s="86"/>
      <c r="P724" s="87"/>
      <c r="Q724" s="133">
        <f>E726</f>
        <v>34</v>
      </c>
      <c r="R724" s="134">
        <f>F724</f>
        <v>23.7</v>
      </c>
      <c r="S724" s="22">
        <f>(Q724+R724)/2</f>
        <v>28.85</v>
      </c>
      <c r="T724" s="134">
        <f>IF(H724="","",6.1078*(10^(((7.5*H724)/(237.3+H724)))))</f>
        <v>33.61126698</v>
      </c>
      <c r="U724" s="103">
        <f>IF(T724="","",T724-(0.8*(G724-H724)))</f>
        <v>32.33126698</v>
      </c>
      <c r="V724" s="134">
        <f>IF(G724="","",6.1078*(10^(((7.5*G724)/(237.3+G724)))))</f>
        <v>36.92425667</v>
      </c>
      <c r="W724" s="134">
        <f>IF(V724="","",(U724/V724)*100)</f>
        <v>87.56105037</v>
      </c>
      <c r="X724" s="135">
        <f>O722+L724-N724</f>
        <v>5.59</v>
      </c>
      <c r="Y724" s="91"/>
      <c r="Z724" s="208">
        <v>1.0</v>
      </c>
      <c r="AA724" s="208">
        <v>1.0</v>
      </c>
      <c r="AB724" s="208">
        <v>2.0</v>
      </c>
      <c r="AC724" s="209">
        <v>2.0</v>
      </c>
      <c r="AD724" s="232" t="s">
        <v>433</v>
      </c>
    </row>
    <row r="725" ht="15.75" customHeight="1">
      <c r="A725" s="203" t="s">
        <v>44</v>
      </c>
      <c r="B725" s="204">
        <v>44922.0</v>
      </c>
      <c r="C725" s="3">
        <v>0.625</v>
      </c>
      <c r="D725" s="74">
        <v>0.75</v>
      </c>
      <c r="E725" s="75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7"/>
      <c r="Q725" s="78"/>
      <c r="R725" s="79"/>
      <c r="S725" s="79"/>
      <c r="T725" s="134"/>
      <c r="U725" s="103"/>
      <c r="V725" s="134"/>
      <c r="W725" s="134"/>
      <c r="X725" s="135"/>
      <c r="Y725" s="81"/>
      <c r="Z725" s="82"/>
      <c r="AA725" s="82"/>
      <c r="AB725" s="82"/>
      <c r="AC725" s="83"/>
      <c r="AD725" s="78"/>
    </row>
    <row r="726" ht="15.75" customHeight="1">
      <c r="A726" s="205" t="s">
        <v>45</v>
      </c>
      <c r="B726" s="210">
        <v>44923.0</v>
      </c>
      <c r="C726" s="10">
        <v>0.375</v>
      </c>
      <c r="D726" s="84">
        <v>0.5</v>
      </c>
      <c r="E726" s="206">
        <v>34.0</v>
      </c>
      <c r="F726" s="207">
        <v>24.4</v>
      </c>
      <c r="G726" s="207">
        <v>28.0</v>
      </c>
      <c r="H726" s="207">
        <v>27.6</v>
      </c>
      <c r="I726" s="207">
        <v>1.6</v>
      </c>
      <c r="J726" s="207" t="s">
        <v>81</v>
      </c>
      <c r="K726" s="207">
        <v>27.5</v>
      </c>
      <c r="L726" s="207">
        <v>2.0</v>
      </c>
      <c r="M726" s="86"/>
      <c r="N726" s="207">
        <v>69.94</v>
      </c>
      <c r="O726" s="86"/>
      <c r="P726" s="87"/>
      <c r="Q726" s="133">
        <f>E728</f>
        <v>33.2</v>
      </c>
      <c r="R726" s="134">
        <f>F726</f>
        <v>24.4</v>
      </c>
      <c r="S726" s="22">
        <f>(Q726+R726)/2</f>
        <v>28.8</v>
      </c>
      <c r="T726" s="134">
        <f>IF(H726="","",6.1078*(10^(((7.5*H726)/(237.3+H726)))))</f>
        <v>36.92425667</v>
      </c>
      <c r="U726" s="103">
        <f>IF(T726="","",T726-(0.8*(G726-H726)))</f>
        <v>36.60425667</v>
      </c>
      <c r="V726" s="134">
        <f>IF(G726="","",6.1078*(10^(((7.5*G726)/(237.3+G726)))))</f>
        <v>37.79562539</v>
      </c>
      <c r="W726" s="134">
        <f>IF(V726="","",(U726/V726)*100)</f>
        <v>96.8478661</v>
      </c>
      <c r="X726" s="135">
        <f>N724+L726-N726</f>
        <v>2.32</v>
      </c>
      <c r="Y726" s="91"/>
      <c r="Z726" s="208">
        <v>1.0</v>
      </c>
      <c r="AA726" s="208">
        <v>1.0</v>
      </c>
      <c r="AB726" s="208">
        <v>1.0</v>
      </c>
      <c r="AC726" s="209">
        <v>3.0</v>
      </c>
      <c r="AD726" s="232" t="s">
        <v>440</v>
      </c>
    </row>
    <row r="727" ht="15.75" customHeight="1">
      <c r="A727" s="203" t="s">
        <v>45</v>
      </c>
      <c r="B727" s="204">
        <v>44923.0</v>
      </c>
      <c r="C727" s="3">
        <v>0.625</v>
      </c>
      <c r="D727" s="74">
        <v>0.75</v>
      </c>
      <c r="E727" s="75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7"/>
      <c r="Q727" s="78"/>
      <c r="R727" s="79"/>
      <c r="S727" s="79"/>
      <c r="T727" s="134"/>
      <c r="U727" s="103"/>
      <c r="V727" s="134"/>
      <c r="W727" s="134"/>
      <c r="X727" s="80"/>
      <c r="Y727" s="81"/>
      <c r="Z727" s="82"/>
      <c r="AA727" s="82"/>
      <c r="AB727" s="82"/>
      <c r="AC727" s="83"/>
      <c r="AD727" s="78"/>
    </row>
    <row r="728" ht="15.75" customHeight="1">
      <c r="A728" s="205" t="s">
        <v>46</v>
      </c>
      <c r="B728" s="210">
        <v>44924.0</v>
      </c>
      <c r="C728" s="10">
        <v>0.375</v>
      </c>
      <c r="D728" s="84">
        <v>0.5</v>
      </c>
      <c r="E728" s="206">
        <v>33.2</v>
      </c>
      <c r="F728" s="207">
        <v>24.2</v>
      </c>
      <c r="G728" s="207">
        <v>26.6</v>
      </c>
      <c r="H728" s="207">
        <v>26.2</v>
      </c>
      <c r="I728" s="207">
        <v>0.0</v>
      </c>
      <c r="J728" s="207" t="s">
        <v>340</v>
      </c>
      <c r="K728" s="207">
        <v>26.2</v>
      </c>
      <c r="L728" s="207">
        <v>7.0</v>
      </c>
      <c r="M728" s="86"/>
      <c r="N728" s="207">
        <v>71.6</v>
      </c>
      <c r="O728" s="86"/>
      <c r="P728" s="87"/>
      <c r="Q728" s="133">
        <f>E730</f>
        <v>29.4</v>
      </c>
      <c r="R728" s="134">
        <f>F728</f>
        <v>24.2</v>
      </c>
      <c r="S728" s="22">
        <f>(Q728+R728)/2</f>
        <v>26.8</v>
      </c>
      <c r="T728" s="134">
        <f>IF(H728="","",6.1078*(10^(((7.5*H728)/(237.3+H728)))))</f>
        <v>34.01068335</v>
      </c>
      <c r="U728" s="103">
        <f>IF(T728="","",T728-(0.8*(G728-H728)))</f>
        <v>33.69068335</v>
      </c>
      <c r="V728" s="134">
        <f>IF(G728="","",6.1078*(10^(((7.5*G728)/(237.3+G728)))))</f>
        <v>34.82194116</v>
      </c>
      <c r="W728" s="134">
        <f>IF(V728="","",(U728/V728)*100)</f>
        <v>96.75130742</v>
      </c>
      <c r="X728" s="135">
        <f>N726+L728-N728</f>
        <v>5.34</v>
      </c>
      <c r="Y728" s="91"/>
      <c r="Z728" s="208">
        <v>1.0</v>
      </c>
      <c r="AA728" s="208">
        <v>1.0</v>
      </c>
      <c r="AB728" s="208">
        <v>2.0</v>
      </c>
      <c r="AC728" s="209">
        <v>2.0</v>
      </c>
      <c r="AD728" s="232" t="s">
        <v>440</v>
      </c>
    </row>
    <row r="729" ht="15.75" customHeight="1">
      <c r="A729" s="203" t="s">
        <v>46</v>
      </c>
      <c r="B729" s="204">
        <v>44924.0</v>
      </c>
      <c r="C729" s="3">
        <v>0.625</v>
      </c>
      <c r="D729" s="74">
        <v>0.75</v>
      </c>
      <c r="E729" s="75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7"/>
      <c r="Q729" s="78"/>
      <c r="R729" s="79"/>
      <c r="S729" s="79"/>
      <c r="T729" s="79"/>
      <c r="U729" s="103"/>
      <c r="V729" s="79"/>
      <c r="W729" s="79"/>
      <c r="X729" s="80"/>
      <c r="Y729" s="81"/>
      <c r="Z729" s="82"/>
      <c r="AA729" s="82"/>
      <c r="AB729" s="82"/>
      <c r="AC729" s="83"/>
      <c r="AD729" s="78"/>
    </row>
    <row r="730" ht="15.75" customHeight="1">
      <c r="A730" s="205" t="s">
        <v>25</v>
      </c>
      <c r="B730" s="210">
        <v>44925.0</v>
      </c>
      <c r="C730" s="10">
        <v>0.375</v>
      </c>
      <c r="D730" s="84">
        <v>0.5</v>
      </c>
      <c r="E730" s="206">
        <v>29.4</v>
      </c>
      <c r="F730" s="207">
        <v>23.8</v>
      </c>
      <c r="G730" s="207">
        <v>28.2</v>
      </c>
      <c r="H730" s="207">
        <v>26.6</v>
      </c>
      <c r="I730" s="207">
        <v>0.7</v>
      </c>
      <c r="J730" s="207" t="s">
        <v>81</v>
      </c>
      <c r="K730" s="207">
        <v>27.8</v>
      </c>
      <c r="L730" s="207">
        <v>15.25</v>
      </c>
      <c r="M730" s="86"/>
      <c r="N730" s="207">
        <v>81.78</v>
      </c>
      <c r="O730" s="207">
        <v>69.5</v>
      </c>
      <c r="P730" s="87"/>
      <c r="Q730" s="133">
        <f>E732</f>
        <v>33.4</v>
      </c>
      <c r="R730" s="134">
        <f>F730</f>
        <v>23.8</v>
      </c>
      <c r="S730" s="22">
        <f>(Q730+R730)/2</f>
        <v>28.6</v>
      </c>
      <c r="T730" s="134">
        <f>IF(H730="","",6.1078*(10^(((7.5*H730)/(237.3+H730)))))</f>
        <v>34.82194116</v>
      </c>
      <c r="U730" s="103">
        <f>IF(T730="","",T730-(0.8*(G730-H730)))</f>
        <v>33.54194116</v>
      </c>
      <c r="V730" s="134">
        <f>IF(G730="","",6.1078*(10^(((7.5*G730)/(237.3+G730)))))</f>
        <v>38.23798312</v>
      </c>
      <c r="W730" s="134">
        <f>IF(V730="","",(U730/V730)*100)</f>
        <v>87.71890782</v>
      </c>
      <c r="X730" s="135">
        <f>N728+L730-N730</f>
        <v>5.07</v>
      </c>
      <c r="Y730" s="91"/>
      <c r="Z730" s="208">
        <v>1.0</v>
      </c>
      <c r="AA730" s="208">
        <v>1.0</v>
      </c>
      <c r="AB730" s="208">
        <v>3.0</v>
      </c>
      <c r="AC730" s="209">
        <v>2.0</v>
      </c>
      <c r="AD730" s="232" t="s">
        <v>440</v>
      </c>
    </row>
    <row r="731" ht="15.75" customHeight="1">
      <c r="A731" s="203" t="s">
        <v>25</v>
      </c>
      <c r="B731" s="310">
        <v>44925.0</v>
      </c>
      <c r="C731" s="168">
        <v>0.625</v>
      </c>
      <c r="D731" s="172">
        <v>0.75</v>
      </c>
      <c r="E731" s="75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7"/>
      <c r="Q731" s="78"/>
      <c r="R731" s="79"/>
      <c r="S731" s="79"/>
      <c r="T731" s="79"/>
      <c r="U731" s="103"/>
      <c r="V731" s="79"/>
      <c r="W731" s="79"/>
      <c r="X731" s="80"/>
      <c r="Y731" s="81"/>
      <c r="Z731" s="82"/>
      <c r="AA731" s="82"/>
      <c r="AB731" s="82"/>
      <c r="AC731" s="83"/>
      <c r="AD731" s="78"/>
    </row>
    <row r="732" ht="15.75" customHeight="1">
      <c r="A732" s="205" t="s">
        <v>39</v>
      </c>
      <c r="B732" s="360">
        <v>44926.0</v>
      </c>
      <c r="C732" s="180">
        <v>0.375</v>
      </c>
      <c r="D732" s="186">
        <v>0.5</v>
      </c>
      <c r="E732" s="206">
        <v>33.4</v>
      </c>
      <c r="F732" s="207">
        <v>24.6</v>
      </c>
      <c r="G732" s="207">
        <v>29.6</v>
      </c>
      <c r="H732" s="207">
        <v>26.8</v>
      </c>
      <c r="I732" s="207">
        <v>2.2</v>
      </c>
      <c r="J732" s="207" t="s">
        <v>81</v>
      </c>
      <c r="K732" s="207">
        <v>29.4</v>
      </c>
      <c r="L732" s="207">
        <v>0.0</v>
      </c>
      <c r="M732" s="86"/>
      <c r="N732" s="207">
        <v>64.02</v>
      </c>
      <c r="O732" s="86"/>
      <c r="P732" s="87"/>
      <c r="Q732" s="133"/>
      <c r="R732" s="134"/>
      <c r="S732" s="134"/>
      <c r="T732" s="134">
        <f>IF(H732="","",6.1078*(10^(((7.5*H732)/(237.3+H732)))))</f>
        <v>35.23385461</v>
      </c>
      <c r="U732" s="103">
        <f>IF(T732="","",T732-(0.8*(G732-H732)))</f>
        <v>32.99385461</v>
      </c>
      <c r="V732" s="134">
        <f>IF(G732="","",6.1078*(10^(((7.5*G732)/(237.3+G732)))))</f>
        <v>41.46264535</v>
      </c>
      <c r="W732" s="134">
        <f>IF(V732="","",(U732/V732)*100)</f>
        <v>79.57489043</v>
      </c>
      <c r="X732" s="135">
        <f>O730+L732-N732</f>
        <v>5.48</v>
      </c>
      <c r="Y732" s="91"/>
      <c r="Z732" s="208">
        <v>1.0</v>
      </c>
      <c r="AA732" s="208">
        <v>1.0</v>
      </c>
      <c r="AB732" s="208">
        <v>2.0</v>
      </c>
      <c r="AC732" s="209">
        <v>2.0</v>
      </c>
      <c r="AD732" s="232" t="s">
        <v>316</v>
      </c>
    </row>
    <row r="733" ht="15.75" customHeight="1">
      <c r="A733" s="203" t="s">
        <v>39</v>
      </c>
      <c r="B733" s="310">
        <v>44926.0</v>
      </c>
      <c r="C733" s="184">
        <v>0.625</v>
      </c>
      <c r="D733" s="74">
        <v>0.75</v>
      </c>
      <c r="E733" s="75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7"/>
      <c r="Q733" s="78"/>
      <c r="R733" s="79"/>
      <c r="S733" s="79"/>
      <c r="T733" s="79"/>
      <c r="U733" s="103"/>
      <c r="V733" s="79"/>
      <c r="W733" s="79"/>
      <c r="X733" s="80"/>
      <c r="Y733" s="81"/>
      <c r="Z733" s="82"/>
      <c r="AA733" s="82"/>
      <c r="AB733" s="82"/>
      <c r="AC733" s="83"/>
      <c r="AD733" s="78"/>
    </row>
    <row r="734" ht="15.75" customHeight="1">
      <c r="A734" s="8"/>
      <c r="B734" s="89"/>
      <c r="C734" s="89"/>
      <c r="D734" s="90"/>
      <c r="E734" s="188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90"/>
      <c r="Q734" s="88"/>
      <c r="R734" s="89"/>
      <c r="S734" s="89"/>
      <c r="T734" s="89"/>
      <c r="U734" s="89"/>
      <c r="V734" s="89"/>
      <c r="W734" s="89"/>
      <c r="X734" s="90"/>
      <c r="Y734" s="91"/>
      <c r="Z734" s="92"/>
      <c r="AA734" s="92"/>
      <c r="AB734" s="92"/>
      <c r="AC734" s="93"/>
      <c r="AD734" s="88"/>
    </row>
    <row r="735" ht="15.75" customHeight="1">
      <c r="A735" s="4"/>
      <c r="B735" s="108"/>
      <c r="C735" s="108"/>
      <c r="D735" s="191"/>
      <c r="E735" s="192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4"/>
      <c r="Q735" s="78"/>
      <c r="R735" s="79"/>
      <c r="S735" s="79"/>
      <c r="T735" s="79"/>
      <c r="U735" s="79"/>
      <c r="V735" s="79"/>
      <c r="W735" s="79"/>
      <c r="X735" s="80"/>
      <c r="Y735" s="81"/>
      <c r="Z735" s="82"/>
      <c r="AA735" s="82"/>
      <c r="AB735" s="82"/>
      <c r="AC735" s="83"/>
      <c r="AD735" s="78"/>
    </row>
    <row r="736" ht="15.75" customHeight="1">
      <c r="A736" s="89"/>
      <c r="B736" s="89"/>
      <c r="C736" s="89"/>
      <c r="D736" s="90"/>
      <c r="E736" s="188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90"/>
      <c r="Q736" s="88"/>
      <c r="R736" s="89"/>
      <c r="S736" s="89"/>
      <c r="T736" s="89"/>
      <c r="U736" s="89"/>
      <c r="V736" s="89"/>
      <c r="W736" s="89"/>
      <c r="X736" s="90"/>
      <c r="Y736" s="91"/>
      <c r="Z736" s="92"/>
      <c r="AA736" s="92"/>
      <c r="AB736" s="92"/>
      <c r="AC736" s="93"/>
      <c r="AD736" s="88"/>
    </row>
    <row r="737" ht="15.75" customHeight="1">
      <c r="A737" s="108"/>
      <c r="B737" s="108"/>
      <c r="C737" s="108"/>
      <c r="D737" s="191"/>
      <c r="E737" s="192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4"/>
      <c r="Q737" s="78"/>
      <c r="R737" s="79"/>
      <c r="S737" s="79"/>
      <c r="T737" s="79"/>
      <c r="U737" s="79"/>
      <c r="V737" s="79"/>
      <c r="W737" s="79"/>
      <c r="X737" s="80"/>
      <c r="Y737" s="81"/>
      <c r="Z737" s="82"/>
      <c r="AA737" s="82"/>
      <c r="AB737" s="82"/>
      <c r="AC737" s="83"/>
      <c r="AD737" s="78"/>
    </row>
    <row r="738" ht="15.75" customHeight="1">
      <c r="A738" s="89"/>
      <c r="B738" s="89"/>
      <c r="C738" s="89"/>
      <c r="D738" s="90"/>
      <c r="E738" s="188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90"/>
      <c r="Q738" s="88"/>
      <c r="R738" s="89"/>
      <c r="S738" s="89"/>
      <c r="T738" s="89"/>
      <c r="U738" s="89"/>
      <c r="V738" s="89"/>
      <c r="W738" s="89"/>
      <c r="X738" s="90"/>
      <c r="Y738" s="91"/>
      <c r="Z738" s="92"/>
      <c r="AA738" s="92"/>
      <c r="AB738" s="92"/>
      <c r="AC738" s="93"/>
      <c r="AD738" s="88"/>
    </row>
    <row r="739" ht="15.75" customHeight="1">
      <c r="A739" s="108"/>
      <c r="B739" s="108"/>
      <c r="C739" s="108"/>
      <c r="D739" s="191"/>
      <c r="E739" s="192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4"/>
      <c r="Q739" s="78"/>
      <c r="R739" s="79"/>
      <c r="S739" s="79"/>
      <c r="T739" s="79"/>
      <c r="U739" s="79"/>
      <c r="V739" s="79"/>
      <c r="W739" s="79"/>
      <c r="X739" s="80"/>
      <c r="Y739" s="81"/>
      <c r="Z739" s="82"/>
      <c r="AA739" s="82"/>
      <c r="AB739" s="82"/>
      <c r="AC739" s="83"/>
      <c r="AD739" s="78"/>
    </row>
    <row r="740" ht="15.75" customHeight="1">
      <c r="A740" s="89"/>
      <c r="B740" s="89"/>
      <c r="C740" s="89"/>
      <c r="D740" s="90"/>
      <c r="E740" s="188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90"/>
      <c r="Q740" s="88"/>
      <c r="R740" s="89"/>
      <c r="S740" s="89"/>
      <c r="T740" s="89"/>
      <c r="U740" s="89"/>
      <c r="V740" s="89"/>
      <c r="W740" s="89"/>
      <c r="X740" s="90"/>
      <c r="Y740" s="91"/>
      <c r="Z740" s="92"/>
      <c r="AA740" s="92"/>
      <c r="AB740" s="92"/>
      <c r="AC740" s="93"/>
      <c r="AD740" s="88"/>
    </row>
    <row r="741" ht="15.75" customHeight="1">
      <c r="A741" s="108"/>
      <c r="B741" s="108"/>
      <c r="C741" s="108"/>
      <c r="D741" s="191"/>
      <c r="E741" s="192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4"/>
      <c r="Q741" s="78"/>
      <c r="R741" s="79"/>
      <c r="S741" s="79"/>
      <c r="T741" s="79"/>
      <c r="U741" s="79"/>
      <c r="V741" s="79"/>
      <c r="W741" s="79"/>
      <c r="X741" s="80"/>
      <c r="Y741" s="81"/>
      <c r="Z741" s="82"/>
      <c r="AA741" s="82"/>
      <c r="AB741" s="82"/>
      <c r="AC741" s="83"/>
      <c r="AD741" s="78"/>
    </row>
    <row r="742" ht="15.75" customHeight="1">
      <c r="A742" s="89"/>
      <c r="B742" s="89"/>
      <c r="C742" s="89"/>
      <c r="D742" s="90"/>
      <c r="E742" s="188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90"/>
      <c r="Q742" s="88"/>
      <c r="R742" s="89"/>
      <c r="S742" s="89"/>
      <c r="T742" s="89"/>
      <c r="U742" s="89"/>
      <c r="V742" s="89"/>
      <c r="W742" s="89"/>
      <c r="X742" s="90"/>
      <c r="Y742" s="91"/>
      <c r="Z742" s="92"/>
      <c r="AA742" s="92"/>
      <c r="AB742" s="92"/>
      <c r="AC742" s="93"/>
      <c r="AD742" s="88"/>
    </row>
    <row r="743" ht="15.75" customHeight="1">
      <c r="A743" s="108"/>
      <c r="B743" s="108"/>
      <c r="C743" s="108"/>
      <c r="D743" s="191"/>
      <c r="E743" s="192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4"/>
      <c r="Q743" s="78"/>
      <c r="R743" s="79"/>
      <c r="S743" s="79"/>
      <c r="T743" s="79"/>
      <c r="U743" s="79"/>
      <c r="V743" s="79"/>
      <c r="W743" s="79"/>
      <c r="X743" s="80"/>
      <c r="Y743" s="81"/>
      <c r="Z743" s="82"/>
      <c r="AA743" s="82"/>
      <c r="AB743" s="82"/>
      <c r="AC743" s="83"/>
      <c r="AD743" s="78"/>
    </row>
    <row r="744" ht="15.75" customHeight="1">
      <c r="A744" s="89"/>
      <c r="B744" s="89"/>
      <c r="C744" s="89"/>
      <c r="D744" s="90"/>
      <c r="E744" s="188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90"/>
      <c r="Q744" s="88"/>
      <c r="R744" s="89"/>
      <c r="S744" s="89"/>
      <c r="T744" s="89"/>
      <c r="U744" s="89"/>
      <c r="V744" s="89"/>
      <c r="W744" s="89"/>
      <c r="X744" s="90"/>
      <c r="Y744" s="91"/>
      <c r="Z744" s="92"/>
      <c r="AA744" s="92"/>
      <c r="AB744" s="92"/>
      <c r="AC744" s="93"/>
      <c r="AD744" s="88"/>
    </row>
    <row r="745" ht="15.75" customHeight="1">
      <c r="A745" s="108"/>
      <c r="B745" s="108"/>
      <c r="C745" s="108"/>
      <c r="D745" s="191"/>
      <c r="E745" s="192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4"/>
      <c r="Q745" s="78"/>
      <c r="R745" s="79"/>
      <c r="S745" s="79"/>
      <c r="T745" s="79"/>
      <c r="U745" s="79"/>
      <c r="V745" s="79"/>
      <c r="W745" s="79"/>
      <c r="X745" s="80"/>
      <c r="Y745" s="81"/>
      <c r="Z745" s="82"/>
      <c r="AA745" s="82"/>
      <c r="AB745" s="82"/>
      <c r="AC745" s="83"/>
      <c r="AD745" s="78"/>
    </row>
    <row r="746" ht="15.75" customHeight="1">
      <c r="A746" s="89"/>
      <c r="B746" s="89"/>
      <c r="C746" s="89"/>
      <c r="D746" s="90"/>
      <c r="E746" s="188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90"/>
      <c r="Q746" s="88"/>
      <c r="R746" s="89"/>
      <c r="S746" s="89"/>
      <c r="T746" s="89"/>
      <c r="U746" s="89"/>
      <c r="V746" s="89"/>
      <c r="W746" s="89"/>
      <c r="X746" s="90"/>
      <c r="Y746" s="91"/>
      <c r="Z746" s="92"/>
      <c r="AA746" s="92"/>
      <c r="AB746" s="92"/>
      <c r="AC746" s="93"/>
      <c r="AD746" s="88"/>
    </row>
    <row r="747" ht="15.75" customHeight="1">
      <c r="A747" s="108"/>
      <c r="B747" s="108"/>
      <c r="C747" s="108"/>
      <c r="D747" s="191"/>
      <c r="E747" s="192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4"/>
      <c r="Q747" s="78"/>
      <c r="R747" s="79"/>
      <c r="S747" s="79"/>
      <c r="T747" s="79"/>
      <c r="U747" s="79"/>
      <c r="V747" s="79"/>
      <c r="W747" s="79"/>
      <c r="X747" s="80"/>
      <c r="Y747" s="81"/>
      <c r="Z747" s="82"/>
      <c r="AA747" s="82"/>
      <c r="AB747" s="82"/>
      <c r="AC747" s="83"/>
      <c r="AD747" s="78"/>
    </row>
    <row r="748" ht="15.75" customHeight="1">
      <c r="A748" s="89"/>
      <c r="B748" s="89"/>
      <c r="C748" s="89"/>
      <c r="D748" s="90"/>
      <c r="E748" s="188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90"/>
      <c r="Q748" s="88"/>
      <c r="R748" s="89"/>
      <c r="S748" s="89"/>
      <c r="T748" s="89"/>
      <c r="U748" s="89"/>
      <c r="V748" s="89"/>
      <c r="W748" s="89"/>
      <c r="X748" s="90"/>
      <c r="Y748" s="91"/>
      <c r="Z748" s="92"/>
      <c r="AA748" s="92"/>
      <c r="AB748" s="92"/>
      <c r="AC748" s="93"/>
      <c r="AD748" s="88"/>
    </row>
    <row r="749" ht="15.75" customHeight="1">
      <c r="A749" s="108"/>
      <c r="B749" s="108"/>
      <c r="C749" s="108"/>
      <c r="D749" s="191"/>
      <c r="E749" s="78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80"/>
      <c r="Q749" s="78"/>
      <c r="R749" s="79"/>
      <c r="S749" s="79"/>
      <c r="T749" s="79"/>
      <c r="U749" s="79"/>
      <c r="V749" s="79"/>
      <c r="W749" s="79"/>
      <c r="X749" s="80"/>
      <c r="Y749" s="81"/>
      <c r="Z749" s="82"/>
      <c r="AA749" s="82"/>
      <c r="AB749" s="82"/>
      <c r="AC749" s="83"/>
      <c r="AD749" s="78"/>
    </row>
    <row r="750" ht="15.75" customHeight="1">
      <c r="A750" s="89"/>
      <c r="B750" s="89"/>
      <c r="C750" s="89"/>
      <c r="D750" s="90"/>
      <c r="E750" s="88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90"/>
      <c r="Q750" s="88"/>
      <c r="R750" s="89"/>
      <c r="S750" s="89"/>
      <c r="T750" s="89"/>
      <c r="U750" s="89"/>
      <c r="V750" s="89"/>
      <c r="W750" s="89"/>
      <c r="X750" s="90"/>
      <c r="Y750" s="91"/>
      <c r="Z750" s="92"/>
      <c r="AA750" s="92"/>
      <c r="AB750" s="92"/>
      <c r="AC750" s="93"/>
      <c r="AD750" s="88"/>
    </row>
    <row r="751" ht="15.75" customHeight="1">
      <c r="A751" s="108"/>
      <c r="B751" s="108"/>
      <c r="C751" s="108"/>
      <c r="D751" s="191"/>
      <c r="E751" s="78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80"/>
      <c r="Q751" s="78"/>
      <c r="R751" s="79"/>
      <c r="S751" s="79"/>
      <c r="T751" s="79"/>
      <c r="U751" s="79"/>
      <c r="V751" s="79"/>
      <c r="W751" s="79"/>
      <c r="X751" s="80"/>
      <c r="Y751" s="81"/>
      <c r="Z751" s="82"/>
      <c r="AA751" s="82"/>
      <c r="AB751" s="82"/>
      <c r="AC751" s="83"/>
      <c r="AD751" s="78"/>
    </row>
    <row r="752" ht="15.75" customHeight="1">
      <c r="A752" s="89"/>
      <c r="B752" s="89"/>
      <c r="C752" s="89"/>
      <c r="D752" s="90"/>
      <c r="E752" s="88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90"/>
      <c r="Q752" s="88"/>
      <c r="R752" s="89"/>
      <c r="S752" s="89"/>
      <c r="T752" s="89"/>
      <c r="U752" s="89"/>
      <c r="V752" s="89"/>
      <c r="W752" s="89"/>
      <c r="X752" s="90"/>
      <c r="Y752" s="91"/>
      <c r="Z752" s="92"/>
      <c r="AA752" s="92"/>
      <c r="AB752" s="92"/>
      <c r="AC752" s="93"/>
      <c r="AD752" s="88"/>
    </row>
    <row r="753" ht="15.75" customHeight="1">
      <c r="A753" s="108"/>
      <c r="B753" s="108"/>
      <c r="C753" s="108"/>
      <c r="D753" s="191"/>
      <c r="E753" s="78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80"/>
      <c r="Q753" s="78"/>
      <c r="R753" s="79"/>
      <c r="S753" s="79"/>
      <c r="T753" s="79"/>
      <c r="U753" s="79"/>
      <c r="V753" s="79"/>
      <c r="W753" s="79"/>
      <c r="X753" s="80"/>
      <c r="Y753" s="81"/>
      <c r="Z753" s="82"/>
      <c r="AA753" s="82"/>
      <c r="AB753" s="82"/>
      <c r="AC753" s="83"/>
      <c r="AD753" s="78"/>
    </row>
    <row r="754" ht="15.75" customHeight="1">
      <c r="A754" s="89"/>
      <c r="B754" s="89"/>
      <c r="C754" s="89"/>
      <c r="D754" s="90"/>
      <c r="E754" s="88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90"/>
      <c r="Q754" s="88"/>
      <c r="R754" s="89"/>
      <c r="S754" s="89"/>
      <c r="T754" s="89"/>
      <c r="U754" s="89"/>
      <c r="V754" s="89"/>
      <c r="W754" s="89"/>
      <c r="X754" s="90"/>
      <c r="Y754" s="91"/>
      <c r="Z754" s="92"/>
      <c r="AA754" s="92"/>
      <c r="AB754" s="92"/>
      <c r="AC754" s="93"/>
      <c r="AD754" s="88"/>
    </row>
    <row r="755" ht="15.75" customHeight="1">
      <c r="A755" s="108"/>
      <c r="B755" s="108"/>
      <c r="C755" s="108"/>
      <c r="D755" s="191"/>
      <c r="E755" s="78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80"/>
      <c r="Q755" s="78"/>
      <c r="R755" s="79"/>
      <c r="S755" s="79"/>
      <c r="T755" s="79"/>
      <c r="U755" s="79"/>
      <c r="V755" s="79"/>
      <c r="W755" s="79"/>
      <c r="X755" s="80"/>
      <c r="Y755" s="81"/>
      <c r="Z755" s="82"/>
      <c r="AA755" s="82"/>
      <c r="AB755" s="82"/>
      <c r="AC755" s="83"/>
      <c r="AD755" s="78"/>
    </row>
    <row r="756" ht="15.75" customHeight="1">
      <c r="A756" s="89"/>
      <c r="B756" s="89"/>
      <c r="C756" s="89"/>
      <c r="D756" s="90"/>
      <c r="E756" s="88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90"/>
      <c r="Q756" s="88"/>
      <c r="R756" s="89"/>
      <c r="S756" s="89"/>
      <c r="T756" s="89"/>
      <c r="U756" s="89"/>
      <c r="V756" s="89"/>
      <c r="W756" s="89"/>
      <c r="X756" s="90"/>
      <c r="Y756" s="91"/>
      <c r="Z756" s="92"/>
      <c r="AA756" s="92"/>
      <c r="AB756" s="92"/>
      <c r="AC756" s="93"/>
      <c r="AD756" s="88"/>
    </row>
    <row r="757" ht="15.75" customHeight="1">
      <c r="A757" s="108"/>
      <c r="B757" s="108"/>
      <c r="C757" s="108"/>
      <c r="D757" s="191"/>
      <c r="E757" s="78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80"/>
      <c r="Q757" s="78"/>
      <c r="R757" s="79"/>
      <c r="S757" s="79"/>
      <c r="T757" s="79"/>
      <c r="U757" s="79"/>
      <c r="V757" s="79"/>
      <c r="W757" s="79"/>
      <c r="X757" s="80"/>
      <c r="Y757" s="81"/>
      <c r="Z757" s="82"/>
      <c r="AA757" s="82"/>
      <c r="AB757" s="82"/>
      <c r="AC757" s="83"/>
      <c r="AD757" s="78"/>
    </row>
    <row r="758" ht="15.75" customHeight="1">
      <c r="A758" s="89"/>
      <c r="B758" s="89"/>
      <c r="C758" s="89"/>
      <c r="D758" s="90"/>
      <c r="E758" s="88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90"/>
      <c r="Q758" s="88"/>
      <c r="R758" s="89"/>
      <c r="S758" s="89"/>
      <c r="T758" s="89"/>
      <c r="U758" s="89"/>
      <c r="V758" s="89"/>
      <c r="W758" s="89"/>
      <c r="X758" s="90"/>
      <c r="Y758" s="91"/>
      <c r="Z758" s="92"/>
      <c r="AA758" s="92"/>
      <c r="AB758" s="92"/>
      <c r="AC758" s="93"/>
      <c r="AD758" s="88"/>
    </row>
    <row r="759" ht="15.75" customHeight="1">
      <c r="A759" s="108"/>
      <c r="B759" s="108"/>
      <c r="C759" s="108"/>
      <c r="D759" s="191"/>
      <c r="E759" s="78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80"/>
      <c r="Q759" s="78"/>
      <c r="R759" s="79"/>
      <c r="S759" s="79"/>
      <c r="T759" s="79"/>
      <c r="U759" s="79"/>
      <c r="V759" s="79"/>
      <c r="W759" s="79"/>
      <c r="X759" s="80"/>
      <c r="Y759" s="81"/>
      <c r="Z759" s="82"/>
      <c r="AA759" s="82"/>
      <c r="AB759" s="82"/>
      <c r="AC759" s="83"/>
      <c r="AD759" s="78"/>
    </row>
    <row r="760" ht="15.75" customHeight="1">
      <c r="A760" s="89"/>
      <c r="B760" s="89"/>
      <c r="C760" s="89"/>
      <c r="D760" s="90"/>
      <c r="E760" s="88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90"/>
      <c r="Q760" s="88"/>
      <c r="R760" s="89"/>
      <c r="S760" s="89"/>
      <c r="T760" s="89"/>
      <c r="U760" s="89"/>
      <c r="V760" s="89"/>
      <c r="W760" s="89"/>
      <c r="X760" s="90"/>
      <c r="Y760" s="91"/>
      <c r="Z760" s="92"/>
      <c r="AA760" s="92"/>
      <c r="AB760" s="92"/>
      <c r="AC760" s="93"/>
      <c r="AD760" s="88"/>
    </row>
    <row r="761" ht="15.75" customHeight="1">
      <c r="A761" s="108"/>
      <c r="B761" s="108"/>
      <c r="C761" s="108"/>
      <c r="D761" s="191"/>
      <c r="E761" s="78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80"/>
      <c r="Q761" s="78"/>
      <c r="R761" s="79"/>
      <c r="S761" s="79"/>
      <c r="T761" s="79"/>
      <c r="U761" s="79"/>
      <c r="V761" s="79"/>
      <c r="W761" s="79"/>
      <c r="X761" s="80"/>
      <c r="Y761" s="81"/>
      <c r="Z761" s="82"/>
      <c r="AA761" s="82"/>
      <c r="AB761" s="82"/>
      <c r="AC761" s="83"/>
      <c r="AD761" s="78"/>
    </row>
    <row r="762" ht="15.75" customHeight="1">
      <c r="A762" s="89"/>
      <c r="B762" s="89"/>
      <c r="C762" s="89"/>
      <c r="D762" s="90"/>
      <c r="E762" s="88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90"/>
      <c r="Q762" s="88"/>
      <c r="R762" s="89"/>
      <c r="S762" s="89"/>
      <c r="T762" s="89"/>
      <c r="U762" s="89"/>
      <c r="V762" s="89"/>
      <c r="W762" s="89"/>
      <c r="X762" s="90"/>
      <c r="Y762" s="91"/>
      <c r="Z762" s="92"/>
      <c r="AA762" s="92"/>
      <c r="AB762" s="92"/>
      <c r="AC762" s="93"/>
      <c r="AD762" s="88"/>
    </row>
    <row r="763" ht="15.75" customHeight="1">
      <c r="A763" s="108"/>
      <c r="B763" s="108"/>
      <c r="C763" s="108"/>
      <c r="D763" s="191"/>
      <c r="E763" s="78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80"/>
      <c r="Q763" s="78"/>
      <c r="R763" s="79"/>
      <c r="S763" s="79"/>
      <c r="T763" s="79"/>
      <c r="U763" s="79"/>
      <c r="V763" s="79"/>
      <c r="W763" s="79"/>
      <c r="X763" s="80"/>
      <c r="Y763" s="81"/>
      <c r="Z763" s="82"/>
      <c r="AA763" s="82"/>
      <c r="AB763" s="82"/>
      <c r="AC763" s="83"/>
      <c r="AD763" s="78"/>
    </row>
    <row r="764" ht="15.75" customHeight="1">
      <c r="A764" s="89"/>
      <c r="B764" s="89"/>
      <c r="C764" s="89"/>
      <c r="D764" s="90"/>
      <c r="E764" s="88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90"/>
      <c r="Q764" s="88"/>
      <c r="R764" s="89"/>
      <c r="S764" s="89"/>
      <c r="T764" s="89"/>
      <c r="U764" s="89"/>
      <c r="V764" s="89"/>
      <c r="W764" s="89"/>
      <c r="X764" s="90"/>
      <c r="Y764" s="91"/>
      <c r="Z764" s="92"/>
      <c r="AA764" s="92"/>
      <c r="AB764" s="92"/>
      <c r="AC764" s="93"/>
      <c r="AD764" s="88"/>
    </row>
    <row r="765" ht="15.75" customHeight="1">
      <c r="A765" s="108"/>
      <c r="B765" s="108"/>
      <c r="C765" s="108"/>
      <c r="D765" s="191"/>
      <c r="E765" s="78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80"/>
      <c r="Q765" s="78"/>
      <c r="R765" s="79"/>
      <c r="S765" s="79"/>
      <c r="T765" s="79"/>
      <c r="U765" s="79"/>
      <c r="V765" s="79"/>
      <c r="W765" s="79"/>
      <c r="X765" s="80"/>
      <c r="Y765" s="81"/>
      <c r="Z765" s="82"/>
      <c r="AA765" s="82"/>
      <c r="AB765" s="82"/>
      <c r="AC765" s="83"/>
      <c r="AD765" s="78"/>
    </row>
    <row r="766" ht="15.75" customHeight="1">
      <c r="A766" s="89"/>
      <c r="B766" s="89"/>
      <c r="C766" s="89"/>
      <c r="D766" s="90"/>
      <c r="E766" s="88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90"/>
      <c r="Q766" s="88"/>
      <c r="R766" s="89"/>
      <c r="S766" s="89"/>
      <c r="T766" s="89"/>
      <c r="U766" s="89"/>
      <c r="V766" s="89"/>
      <c r="W766" s="89"/>
      <c r="X766" s="90"/>
      <c r="Y766" s="91"/>
      <c r="Z766" s="92"/>
      <c r="AA766" s="92"/>
      <c r="AB766" s="92"/>
      <c r="AC766" s="93"/>
      <c r="AD766" s="88"/>
    </row>
    <row r="767" ht="15.75" customHeight="1">
      <c r="A767" s="108"/>
      <c r="B767" s="108"/>
      <c r="C767" s="108"/>
      <c r="D767" s="191"/>
      <c r="E767" s="78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80"/>
      <c r="Q767" s="78"/>
      <c r="R767" s="79"/>
      <c r="S767" s="79"/>
      <c r="T767" s="79"/>
      <c r="U767" s="79"/>
      <c r="V767" s="79"/>
      <c r="W767" s="79"/>
      <c r="X767" s="80"/>
      <c r="Y767" s="81"/>
      <c r="Z767" s="82"/>
      <c r="AA767" s="82"/>
      <c r="AB767" s="82"/>
      <c r="AC767" s="83"/>
      <c r="AD767" s="78"/>
    </row>
    <row r="768" ht="15.75" customHeight="1">
      <c r="A768" s="89"/>
      <c r="B768" s="89"/>
      <c r="C768" s="89"/>
      <c r="D768" s="90"/>
      <c r="E768" s="88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90"/>
      <c r="Q768" s="88"/>
      <c r="R768" s="89"/>
      <c r="S768" s="89"/>
      <c r="T768" s="89"/>
      <c r="U768" s="89"/>
      <c r="V768" s="89"/>
      <c r="W768" s="89"/>
      <c r="X768" s="90"/>
      <c r="Y768" s="91"/>
      <c r="Z768" s="92"/>
      <c r="AA768" s="92"/>
      <c r="AB768" s="92"/>
      <c r="AC768" s="93"/>
      <c r="AD768" s="88"/>
    </row>
    <row r="769" ht="15.75" customHeight="1">
      <c r="A769" s="108"/>
      <c r="B769" s="108"/>
      <c r="C769" s="108"/>
      <c r="D769" s="191"/>
      <c r="E769" s="78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80"/>
      <c r="Q769" s="78"/>
      <c r="R769" s="79"/>
      <c r="S769" s="79"/>
      <c r="T769" s="79"/>
      <c r="U769" s="79"/>
      <c r="V769" s="79"/>
      <c r="W769" s="79"/>
      <c r="X769" s="80"/>
      <c r="Y769" s="81"/>
      <c r="Z769" s="82"/>
      <c r="AA769" s="82"/>
      <c r="AB769" s="82"/>
      <c r="AC769" s="83"/>
      <c r="AD769" s="78"/>
    </row>
    <row r="770" ht="15.75" customHeight="1">
      <c r="A770" s="89"/>
      <c r="B770" s="89"/>
      <c r="C770" s="89"/>
      <c r="D770" s="90"/>
      <c r="E770" s="88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90"/>
      <c r="Q770" s="88"/>
      <c r="R770" s="89"/>
      <c r="S770" s="89"/>
      <c r="T770" s="89"/>
      <c r="U770" s="89"/>
      <c r="V770" s="89"/>
      <c r="W770" s="89"/>
      <c r="X770" s="90"/>
      <c r="Y770" s="91"/>
      <c r="Z770" s="92"/>
      <c r="AA770" s="92"/>
      <c r="AB770" s="92"/>
      <c r="AC770" s="93"/>
      <c r="AD770" s="88"/>
    </row>
    <row r="771" ht="15.75" customHeight="1">
      <c r="A771" s="108"/>
      <c r="B771" s="108"/>
      <c r="C771" s="108"/>
      <c r="D771" s="191"/>
      <c r="E771" s="78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80"/>
      <c r="Q771" s="78"/>
      <c r="R771" s="79"/>
      <c r="S771" s="79"/>
      <c r="T771" s="79"/>
      <c r="U771" s="79"/>
      <c r="V771" s="79"/>
      <c r="W771" s="79"/>
      <c r="X771" s="80"/>
      <c r="Y771" s="81"/>
      <c r="Z771" s="82"/>
      <c r="AA771" s="82"/>
      <c r="AB771" s="82"/>
      <c r="AC771" s="83"/>
      <c r="AD771" s="78"/>
    </row>
    <row r="772" ht="15.75" customHeight="1">
      <c r="A772" s="89"/>
      <c r="B772" s="89"/>
      <c r="C772" s="89"/>
      <c r="D772" s="90"/>
      <c r="E772" s="88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90"/>
      <c r="Q772" s="88"/>
      <c r="R772" s="89"/>
      <c r="S772" s="89"/>
      <c r="T772" s="89"/>
      <c r="U772" s="89"/>
      <c r="V772" s="89"/>
      <c r="W772" s="89"/>
      <c r="X772" s="90"/>
      <c r="Y772" s="91"/>
      <c r="Z772" s="92"/>
      <c r="AA772" s="92"/>
      <c r="AB772" s="92"/>
      <c r="AC772" s="93"/>
      <c r="AD772" s="88"/>
    </row>
    <row r="773" ht="15.75" customHeight="1">
      <c r="A773" s="108"/>
      <c r="B773" s="108"/>
      <c r="C773" s="108"/>
      <c r="D773" s="191"/>
      <c r="E773" s="78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80"/>
      <c r="Q773" s="78"/>
      <c r="R773" s="79"/>
      <c r="S773" s="79"/>
      <c r="T773" s="79"/>
      <c r="U773" s="79"/>
      <c r="V773" s="79"/>
      <c r="W773" s="79"/>
      <c r="X773" s="80"/>
      <c r="Y773" s="81"/>
      <c r="Z773" s="82"/>
      <c r="AA773" s="82"/>
      <c r="AB773" s="82"/>
      <c r="AC773" s="83"/>
      <c r="AD773" s="78"/>
    </row>
    <row r="774" ht="15.75" customHeight="1">
      <c r="A774" s="89"/>
      <c r="B774" s="89"/>
      <c r="C774" s="89"/>
      <c r="D774" s="90"/>
      <c r="E774" s="88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90"/>
      <c r="Q774" s="88"/>
      <c r="R774" s="89"/>
      <c r="S774" s="89"/>
      <c r="T774" s="89"/>
      <c r="U774" s="89"/>
      <c r="V774" s="89"/>
      <c r="W774" s="89"/>
      <c r="X774" s="90"/>
      <c r="Y774" s="91"/>
      <c r="Z774" s="92"/>
      <c r="AA774" s="92"/>
      <c r="AB774" s="92"/>
      <c r="AC774" s="93"/>
      <c r="AD774" s="88"/>
    </row>
    <row r="775" ht="15.75" customHeight="1">
      <c r="A775" s="108"/>
      <c r="B775" s="108"/>
      <c r="C775" s="108"/>
      <c r="D775" s="191"/>
      <c r="E775" s="78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80"/>
      <c r="Q775" s="78"/>
      <c r="R775" s="79"/>
      <c r="S775" s="79"/>
      <c r="T775" s="79"/>
      <c r="U775" s="79"/>
      <c r="V775" s="79"/>
      <c r="W775" s="79"/>
      <c r="X775" s="80"/>
      <c r="Y775" s="81"/>
      <c r="Z775" s="82"/>
      <c r="AA775" s="82"/>
      <c r="AB775" s="82"/>
      <c r="AC775" s="83"/>
      <c r="AD775" s="78"/>
    </row>
    <row r="776" ht="15.75" customHeight="1">
      <c r="A776" s="89"/>
      <c r="B776" s="89"/>
      <c r="C776" s="89"/>
      <c r="D776" s="90"/>
      <c r="E776" s="88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90"/>
      <c r="Q776" s="88"/>
      <c r="R776" s="89"/>
      <c r="S776" s="89"/>
      <c r="T776" s="89"/>
      <c r="U776" s="89"/>
      <c r="V776" s="89"/>
      <c r="W776" s="89"/>
      <c r="X776" s="90"/>
      <c r="Y776" s="91"/>
      <c r="Z776" s="92"/>
      <c r="AA776" s="92"/>
      <c r="AB776" s="92"/>
      <c r="AC776" s="93"/>
      <c r="AD776" s="88"/>
    </row>
    <row r="777" ht="15.75" customHeight="1">
      <c r="A777" s="108"/>
      <c r="B777" s="108"/>
      <c r="C777" s="108"/>
      <c r="D777" s="191"/>
      <c r="E777" s="78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80"/>
      <c r="Q777" s="78"/>
      <c r="R777" s="79"/>
      <c r="S777" s="79"/>
      <c r="T777" s="79"/>
      <c r="U777" s="79"/>
      <c r="V777" s="79"/>
      <c r="W777" s="79"/>
      <c r="X777" s="80"/>
      <c r="Y777" s="81"/>
      <c r="Z777" s="82"/>
      <c r="AA777" s="82"/>
      <c r="AB777" s="82"/>
      <c r="AC777" s="83"/>
      <c r="AD777" s="78"/>
    </row>
    <row r="778" ht="15.75" customHeight="1">
      <c r="A778" s="89"/>
      <c r="B778" s="89"/>
      <c r="C778" s="89"/>
      <c r="D778" s="90"/>
      <c r="E778" s="88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90"/>
      <c r="Q778" s="88"/>
      <c r="R778" s="89"/>
      <c r="S778" s="89"/>
      <c r="T778" s="89"/>
      <c r="U778" s="89"/>
      <c r="V778" s="89"/>
      <c r="W778" s="89"/>
      <c r="X778" s="90"/>
      <c r="Y778" s="91"/>
      <c r="Z778" s="92"/>
      <c r="AA778" s="92"/>
      <c r="AB778" s="92"/>
      <c r="AC778" s="93"/>
      <c r="AD778" s="88"/>
    </row>
    <row r="779" ht="15.75" customHeight="1">
      <c r="A779" s="108"/>
      <c r="B779" s="108"/>
      <c r="C779" s="108"/>
      <c r="D779" s="191"/>
      <c r="E779" s="78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80"/>
      <c r="Q779" s="78"/>
      <c r="R779" s="79"/>
      <c r="S779" s="79"/>
      <c r="T779" s="79"/>
      <c r="U779" s="79"/>
      <c r="V779" s="79"/>
      <c r="W779" s="79"/>
      <c r="X779" s="80"/>
      <c r="Y779" s="81"/>
      <c r="Z779" s="82"/>
      <c r="AA779" s="82"/>
      <c r="AB779" s="82"/>
      <c r="AC779" s="83"/>
      <c r="AD779" s="78"/>
    </row>
    <row r="780" ht="15.75" customHeight="1">
      <c r="A780" s="89"/>
      <c r="B780" s="89"/>
      <c r="C780" s="89"/>
      <c r="D780" s="90"/>
      <c r="E780" s="88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90"/>
      <c r="Q780" s="88"/>
      <c r="R780" s="89"/>
      <c r="S780" s="89"/>
      <c r="T780" s="89"/>
      <c r="U780" s="89"/>
      <c r="V780" s="89"/>
      <c r="W780" s="89"/>
      <c r="X780" s="90"/>
      <c r="Y780" s="91"/>
      <c r="Z780" s="92"/>
      <c r="AA780" s="92"/>
      <c r="AB780" s="92"/>
      <c r="AC780" s="93"/>
      <c r="AD780" s="88"/>
    </row>
    <row r="781" ht="15.75" customHeight="1">
      <c r="A781" s="108"/>
      <c r="B781" s="108"/>
      <c r="C781" s="108"/>
      <c r="D781" s="191"/>
      <c r="E781" s="78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80"/>
      <c r="Q781" s="78"/>
      <c r="R781" s="79"/>
      <c r="S781" s="79"/>
      <c r="T781" s="79"/>
      <c r="U781" s="79"/>
      <c r="V781" s="79"/>
      <c r="W781" s="79"/>
      <c r="X781" s="80"/>
      <c r="Y781" s="81"/>
      <c r="Z781" s="82"/>
      <c r="AA781" s="82"/>
      <c r="AB781" s="82"/>
      <c r="AC781" s="83"/>
      <c r="AD781" s="78"/>
    </row>
    <row r="782" ht="15.75" customHeight="1">
      <c r="A782" s="89"/>
      <c r="B782" s="89"/>
      <c r="C782" s="89"/>
      <c r="D782" s="90"/>
      <c r="E782" s="88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90"/>
      <c r="Q782" s="88"/>
      <c r="R782" s="89"/>
      <c r="S782" s="89"/>
      <c r="T782" s="89"/>
      <c r="U782" s="89"/>
      <c r="V782" s="89"/>
      <c r="W782" s="89"/>
      <c r="X782" s="90"/>
      <c r="Y782" s="91"/>
      <c r="Z782" s="92"/>
      <c r="AA782" s="92"/>
      <c r="AB782" s="92"/>
      <c r="AC782" s="93"/>
      <c r="AD782" s="88"/>
    </row>
    <row r="783" ht="15.75" customHeight="1">
      <c r="A783" s="108"/>
      <c r="B783" s="108"/>
      <c r="C783" s="108"/>
      <c r="D783" s="191"/>
      <c r="E783" s="78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80"/>
      <c r="Q783" s="78"/>
      <c r="R783" s="79"/>
      <c r="S783" s="79"/>
      <c r="T783" s="79"/>
      <c r="U783" s="79"/>
      <c r="V783" s="79"/>
      <c r="W783" s="79"/>
      <c r="X783" s="80"/>
      <c r="Y783" s="81"/>
      <c r="Z783" s="82"/>
      <c r="AA783" s="82"/>
      <c r="AB783" s="82"/>
      <c r="AC783" s="83"/>
      <c r="AD783" s="78"/>
    </row>
    <row r="784" ht="15.75" customHeight="1">
      <c r="A784" s="89"/>
      <c r="B784" s="89"/>
      <c r="C784" s="89"/>
      <c r="D784" s="90"/>
      <c r="E784" s="88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90"/>
      <c r="Q784" s="88"/>
      <c r="R784" s="89"/>
      <c r="S784" s="89"/>
      <c r="T784" s="89"/>
      <c r="U784" s="89"/>
      <c r="V784" s="89"/>
      <c r="W784" s="89"/>
      <c r="X784" s="90"/>
      <c r="Y784" s="91"/>
      <c r="Z784" s="92"/>
      <c r="AA784" s="92"/>
      <c r="AB784" s="92"/>
      <c r="AC784" s="93"/>
      <c r="AD784" s="88"/>
    </row>
    <row r="785" ht="15.75" customHeight="1">
      <c r="A785" s="108"/>
      <c r="B785" s="108"/>
      <c r="C785" s="108"/>
      <c r="D785" s="191"/>
      <c r="E785" s="78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80"/>
      <c r="Q785" s="78"/>
      <c r="R785" s="79"/>
      <c r="S785" s="79"/>
      <c r="T785" s="79"/>
      <c r="U785" s="79"/>
      <c r="V785" s="79"/>
      <c r="W785" s="79"/>
      <c r="X785" s="80"/>
      <c r="Y785" s="81"/>
      <c r="Z785" s="82"/>
      <c r="AA785" s="82"/>
      <c r="AB785" s="82"/>
      <c r="AC785" s="83"/>
      <c r="AD785" s="78"/>
    </row>
    <row r="786" ht="15.75" customHeight="1">
      <c r="A786" s="89"/>
      <c r="B786" s="89"/>
      <c r="C786" s="89"/>
      <c r="D786" s="90"/>
      <c r="E786" s="88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90"/>
      <c r="Q786" s="88"/>
      <c r="R786" s="89"/>
      <c r="S786" s="89"/>
      <c r="T786" s="89"/>
      <c r="U786" s="89"/>
      <c r="V786" s="89"/>
      <c r="W786" s="89"/>
      <c r="X786" s="90"/>
      <c r="Y786" s="91"/>
      <c r="Z786" s="92"/>
      <c r="AA786" s="92"/>
      <c r="AB786" s="92"/>
      <c r="AC786" s="93"/>
      <c r="AD786" s="88"/>
    </row>
    <row r="787" ht="15.75" customHeight="1">
      <c r="A787" s="108"/>
      <c r="B787" s="108"/>
      <c r="C787" s="108"/>
      <c r="D787" s="191"/>
      <c r="E787" s="78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80"/>
      <c r="Q787" s="78"/>
      <c r="R787" s="79"/>
      <c r="S787" s="79"/>
      <c r="T787" s="79"/>
      <c r="U787" s="79"/>
      <c r="V787" s="79"/>
      <c r="W787" s="79"/>
      <c r="X787" s="80"/>
      <c r="Y787" s="81"/>
      <c r="Z787" s="82"/>
      <c r="AA787" s="82"/>
      <c r="AB787" s="82"/>
      <c r="AC787" s="83"/>
      <c r="AD787" s="78"/>
    </row>
    <row r="788" ht="15.75" customHeight="1">
      <c r="A788" s="89"/>
      <c r="B788" s="89"/>
      <c r="C788" s="89"/>
      <c r="D788" s="90"/>
      <c r="E788" s="88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90"/>
      <c r="Q788" s="88"/>
      <c r="R788" s="89"/>
      <c r="S788" s="89"/>
      <c r="T788" s="89"/>
      <c r="U788" s="89"/>
      <c r="V788" s="89"/>
      <c r="W788" s="89"/>
      <c r="X788" s="90"/>
      <c r="Y788" s="91"/>
      <c r="Z788" s="92"/>
      <c r="AA788" s="92"/>
      <c r="AB788" s="92"/>
      <c r="AC788" s="93"/>
      <c r="AD788" s="88"/>
    </row>
    <row r="789" ht="15.75" customHeight="1">
      <c r="A789" s="108"/>
      <c r="B789" s="108"/>
      <c r="C789" s="108"/>
      <c r="D789" s="191"/>
      <c r="E789" s="78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80"/>
      <c r="Q789" s="78"/>
      <c r="R789" s="79"/>
      <c r="S789" s="79"/>
      <c r="T789" s="79"/>
      <c r="U789" s="79"/>
      <c r="V789" s="79"/>
      <c r="W789" s="79"/>
      <c r="X789" s="80"/>
      <c r="Y789" s="81"/>
      <c r="Z789" s="82"/>
      <c r="AA789" s="82"/>
      <c r="AB789" s="82"/>
      <c r="AC789" s="83"/>
      <c r="AD789" s="78"/>
    </row>
    <row r="790" ht="15.75" customHeight="1">
      <c r="A790" s="89"/>
      <c r="B790" s="89"/>
      <c r="C790" s="89"/>
      <c r="D790" s="90"/>
      <c r="E790" s="88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90"/>
      <c r="Q790" s="88"/>
      <c r="R790" s="89"/>
      <c r="S790" s="89"/>
      <c r="T790" s="89"/>
      <c r="U790" s="89"/>
      <c r="V790" s="89"/>
      <c r="W790" s="89"/>
      <c r="X790" s="90"/>
      <c r="Y790" s="91"/>
      <c r="Z790" s="92"/>
      <c r="AA790" s="92"/>
      <c r="AB790" s="92"/>
      <c r="AC790" s="93"/>
      <c r="AD790" s="88"/>
    </row>
    <row r="791" ht="15.75" customHeight="1">
      <c r="A791" s="108"/>
      <c r="B791" s="108"/>
      <c r="C791" s="108"/>
      <c r="D791" s="191"/>
      <c r="E791" s="78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80"/>
      <c r="Q791" s="78"/>
      <c r="R791" s="79"/>
      <c r="S791" s="79"/>
      <c r="T791" s="79"/>
      <c r="U791" s="79"/>
      <c r="V791" s="79"/>
      <c r="W791" s="79"/>
      <c r="X791" s="80"/>
      <c r="Y791" s="81"/>
      <c r="Z791" s="82"/>
      <c r="AA791" s="82"/>
      <c r="AB791" s="82"/>
      <c r="AC791" s="83"/>
      <c r="AD791" s="78"/>
    </row>
    <row r="792" ht="15.75" customHeight="1">
      <c r="A792" s="89"/>
      <c r="B792" s="89"/>
      <c r="C792" s="89"/>
      <c r="D792" s="90"/>
      <c r="E792" s="88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90"/>
      <c r="Q792" s="88"/>
      <c r="R792" s="89"/>
      <c r="S792" s="89"/>
      <c r="T792" s="89"/>
      <c r="U792" s="89"/>
      <c r="V792" s="89"/>
      <c r="W792" s="89"/>
      <c r="X792" s="90"/>
      <c r="Y792" s="91"/>
      <c r="Z792" s="92"/>
      <c r="AA792" s="92"/>
      <c r="AB792" s="92"/>
      <c r="AC792" s="93"/>
      <c r="AD792" s="88"/>
    </row>
    <row r="793" ht="15.75" customHeight="1">
      <c r="A793" s="108"/>
      <c r="B793" s="108"/>
      <c r="C793" s="108"/>
      <c r="D793" s="191"/>
      <c r="E793" s="78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80"/>
      <c r="Q793" s="78"/>
      <c r="R793" s="79"/>
      <c r="S793" s="79"/>
      <c r="T793" s="79"/>
      <c r="U793" s="79"/>
      <c r="V793" s="79"/>
      <c r="W793" s="79"/>
      <c r="X793" s="80"/>
      <c r="Y793" s="81"/>
      <c r="Z793" s="82"/>
      <c r="AA793" s="82"/>
      <c r="AB793" s="82"/>
      <c r="AC793" s="83"/>
      <c r="AD793" s="78"/>
    </row>
    <row r="794" ht="15.75" customHeight="1">
      <c r="A794" s="89"/>
      <c r="B794" s="89"/>
      <c r="C794" s="89"/>
      <c r="D794" s="90"/>
      <c r="E794" s="88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90"/>
      <c r="Q794" s="88"/>
      <c r="R794" s="89"/>
      <c r="S794" s="89"/>
      <c r="T794" s="89"/>
      <c r="U794" s="89"/>
      <c r="V794" s="89"/>
      <c r="W794" s="89"/>
      <c r="X794" s="90"/>
      <c r="Y794" s="91"/>
      <c r="Z794" s="92"/>
      <c r="AA794" s="92"/>
      <c r="AB794" s="92"/>
      <c r="AC794" s="93"/>
      <c r="AD794" s="88"/>
    </row>
    <row r="795" ht="15.75" customHeight="1">
      <c r="A795" s="108"/>
      <c r="B795" s="108"/>
      <c r="C795" s="108"/>
      <c r="D795" s="191"/>
      <c r="E795" s="78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80"/>
      <c r="Q795" s="78"/>
      <c r="R795" s="79"/>
      <c r="S795" s="79"/>
      <c r="T795" s="79"/>
      <c r="U795" s="79"/>
      <c r="V795" s="79"/>
      <c r="W795" s="79"/>
      <c r="X795" s="80"/>
      <c r="Y795" s="81"/>
      <c r="Z795" s="82"/>
      <c r="AA795" s="82"/>
      <c r="AB795" s="82"/>
      <c r="AC795" s="83"/>
      <c r="AD795" s="78"/>
    </row>
    <row r="796" ht="15.75" customHeight="1">
      <c r="A796" s="89"/>
      <c r="B796" s="89"/>
      <c r="C796" s="89"/>
      <c r="D796" s="90"/>
      <c r="E796" s="88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90"/>
      <c r="Q796" s="88"/>
      <c r="R796" s="89"/>
      <c r="S796" s="89"/>
      <c r="T796" s="89"/>
      <c r="U796" s="89"/>
      <c r="V796" s="89"/>
      <c r="W796" s="89"/>
      <c r="X796" s="90"/>
      <c r="Y796" s="91"/>
      <c r="Z796" s="92"/>
      <c r="AA796" s="92"/>
      <c r="AB796" s="92"/>
      <c r="AC796" s="93"/>
      <c r="AD796" s="88"/>
    </row>
    <row r="797" ht="15.75" customHeight="1">
      <c r="A797" s="108"/>
      <c r="B797" s="108"/>
      <c r="C797" s="108"/>
      <c r="D797" s="191"/>
      <c r="E797" s="78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80"/>
      <c r="Q797" s="78"/>
      <c r="R797" s="79"/>
      <c r="S797" s="79"/>
      <c r="T797" s="79"/>
      <c r="U797" s="79"/>
      <c r="V797" s="79"/>
      <c r="W797" s="79"/>
      <c r="X797" s="80"/>
      <c r="Y797" s="81"/>
      <c r="Z797" s="82"/>
      <c r="AA797" s="82"/>
      <c r="AB797" s="82"/>
      <c r="AC797" s="83"/>
      <c r="AD797" s="78"/>
    </row>
    <row r="798" ht="15.75" customHeight="1">
      <c r="A798" s="89"/>
      <c r="B798" s="89"/>
      <c r="C798" s="89"/>
      <c r="D798" s="90"/>
      <c r="E798" s="88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90"/>
      <c r="Q798" s="88"/>
      <c r="R798" s="89"/>
      <c r="S798" s="89"/>
      <c r="T798" s="89"/>
      <c r="U798" s="89"/>
      <c r="V798" s="89"/>
      <c r="W798" s="89"/>
      <c r="X798" s="90"/>
      <c r="Y798" s="91"/>
      <c r="Z798" s="92"/>
      <c r="AA798" s="92"/>
      <c r="AB798" s="92"/>
      <c r="AC798" s="93"/>
      <c r="AD798" s="88"/>
    </row>
    <row r="799" ht="15.75" customHeight="1">
      <c r="A799" s="108"/>
      <c r="B799" s="108"/>
      <c r="C799" s="108"/>
      <c r="D799" s="191"/>
      <c r="E799" s="78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80"/>
      <c r="Q799" s="78"/>
      <c r="R799" s="79"/>
      <c r="S799" s="79"/>
      <c r="T799" s="79"/>
      <c r="U799" s="79"/>
      <c r="V799" s="79"/>
      <c r="W799" s="79"/>
      <c r="X799" s="80"/>
      <c r="Y799" s="81"/>
      <c r="Z799" s="82"/>
      <c r="AA799" s="82"/>
      <c r="AB799" s="82"/>
      <c r="AC799" s="83"/>
      <c r="AD799" s="78"/>
    </row>
    <row r="800" ht="15.75" customHeight="1">
      <c r="A800" s="89"/>
      <c r="B800" s="89"/>
      <c r="C800" s="89"/>
      <c r="D800" s="90"/>
      <c r="E800" s="88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90"/>
      <c r="Q800" s="88"/>
      <c r="R800" s="89"/>
      <c r="S800" s="89"/>
      <c r="T800" s="89"/>
      <c r="U800" s="89"/>
      <c r="V800" s="89"/>
      <c r="W800" s="89"/>
      <c r="X800" s="90"/>
      <c r="Y800" s="91"/>
      <c r="Z800" s="92"/>
      <c r="AA800" s="92"/>
      <c r="AB800" s="92"/>
      <c r="AC800" s="93"/>
      <c r="AD800" s="88"/>
    </row>
    <row r="801" ht="15.75" customHeight="1">
      <c r="A801" s="108"/>
      <c r="B801" s="108"/>
      <c r="C801" s="108"/>
      <c r="D801" s="191"/>
      <c r="E801" s="78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80"/>
      <c r="Q801" s="78"/>
      <c r="R801" s="79"/>
      <c r="S801" s="79"/>
      <c r="T801" s="79"/>
      <c r="U801" s="79"/>
      <c r="V801" s="79"/>
      <c r="W801" s="79"/>
      <c r="X801" s="80"/>
      <c r="Y801" s="81"/>
      <c r="Z801" s="82"/>
      <c r="AA801" s="82"/>
      <c r="AB801" s="82"/>
      <c r="AC801" s="83"/>
      <c r="AD801" s="78"/>
    </row>
    <row r="802" ht="15.75" customHeight="1">
      <c r="A802" s="89"/>
      <c r="B802" s="89"/>
      <c r="C802" s="89"/>
      <c r="D802" s="90"/>
      <c r="E802" s="88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90"/>
      <c r="Q802" s="88"/>
      <c r="R802" s="89"/>
      <c r="S802" s="89"/>
      <c r="T802" s="89"/>
      <c r="U802" s="89"/>
      <c r="V802" s="89"/>
      <c r="W802" s="89"/>
      <c r="X802" s="90"/>
      <c r="Y802" s="91"/>
      <c r="Z802" s="92"/>
      <c r="AA802" s="92"/>
      <c r="AB802" s="92"/>
      <c r="AC802" s="93"/>
      <c r="AD802" s="88"/>
    </row>
    <row r="803" ht="15.75" customHeight="1">
      <c r="A803" s="108"/>
      <c r="B803" s="108"/>
      <c r="C803" s="108"/>
      <c r="D803" s="191"/>
      <c r="E803" s="78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80"/>
      <c r="Q803" s="78"/>
      <c r="R803" s="79"/>
      <c r="S803" s="79"/>
      <c r="T803" s="79"/>
      <c r="U803" s="79"/>
      <c r="V803" s="79"/>
      <c r="W803" s="79"/>
      <c r="X803" s="80"/>
      <c r="Y803" s="81"/>
      <c r="Z803" s="82"/>
      <c r="AA803" s="82"/>
      <c r="AB803" s="82"/>
      <c r="AC803" s="83"/>
      <c r="AD803" s="78"/>
    </row>
    <row r="804" ht="15.75" customHeight="1">
      <c r="A804" s="89"/>
      <c r="B804" s="89"/>
      <c r="C804" s="89"/>
      <c r="D804" s="90"/>
      <c r="E804" s="88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90"/>
      <c r="Q804" s="88"/>
      <c r="R804" s="89"/>
      <c r="S804" s="89"/>
      <c r="T804" s="89"/>
      <c r="U804" s="89"/>
      <c r="V804" s="89"/>
      <c r="W804" s="89"/>
      <c r="X804" s="90"/>
      <c r="Y804" s="91"/>
      <c r="Z804" s="92"/>
      <c r="AA804" s="92"/>
      <c r="AB804" s="92"/>
      <c r="AC804" s="93"/>
      <c r="AD804" s="88"/>
    </row>
    <row r="805" ht="15.75" customHeight="1">
      <c r="A805" s="108"/>
      <c r="B805" s="108"/>
      <c r="C805" s="108"/>
      <c r="D805" s="191"/>
      <c r="E805" s="78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80"/>
      <c r="Q805" s="78"/>
      <c r="R805" s="79"/>
      <c r="S805" s="79"/>
      <c r="T805" s="79"/>
      <c r="U805" s="79"/>
      <c r="V805" s="79"/>
      <c r="W805" s="79"/>
      <c r="X805" s="80"/>
      <c r="Y805" s="81"/>
      <c r="Z805" s="82"/>
      <c r="AA805" s="82"/>
      <c r="AB805" s="82"/>
      <c r="AC805" s="83"/>
      <c r="AD805" s="78"/>
    </row>
    <row r="806" ht="15.75" customHeight="1">
      <c r="A806" s="89"/>
      <c r="B806" s="89"/>
      <c r="C806" s="89"/>
      <c r="D806" s="90"/>
      <c r="E806" s="88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90"/>
      <c r="Q806" s="88"/>
      <c r="R806" s="89"/>
      <c r="S806" s="89"/>
      <c r="T806" s="89"/>
      <c r="U806" s="89"/>
      <c r="V806" s="89"/>
      <c r="W806" s="89"/>
      <c r="X806" s="90"/>
      <c r="Y806" s="91"/>
      <c r="Z806" s="92"/>
      <c r="AA806" s="92"/>
      <c r="AB806" s="92"/>
      <c r="AC806" s="93"/>
      <c r="AD806" s="88"/>
    </row>
    <row r="807" ht="15.75" customHeight="1">
      <c r="A807" s="108"/>
      <c r="B807" s="108"/>
      <c r="C807" s="108"/>
      <c r="D807" s="191"/>
      <c r="E807" s="78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80"/>
      <c r="Q807" s="78"/>
      <c r="R807" s="79"/>
      <c r="S807" s="79"/>
      <c r="T807" s="79"/>
      <c r="U807" s="79"/>
      <c r="V807" s="79"/>
      <c r="W807" s="79"/>
      <c r="X807" s="80"/>
      <c r="Y807" s="81"/>
      <c r="Z807" s="82"/>
      <c r="AA807" s="82"/>
      <c r="AB807" s="82"/>
      <c r="AC807" s="83"/>
      <c r="AD807" s="78"/>
    </row>
    <row r="808" ht="15.75" customHeight="1">
      <c r="A808" s="89"/>
      <c r="B808" s="89"/>
      <c r="C808" s="89"/>
      <c r="D808" s="90"/>
      <c r="E808" s="88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90"/>
      <c r="Q808" s="88"/>
      <c r="R808" s="89"/>
      <c r="S808" s="89"/>
      <c r="T808" s="89"/>
      <c r="U808" s="89"/>
      <c r="V808" s="89"/>
      <c r="W808" s="89"/>
      <c r="X808" s="90"/>
      <c r="Y808" s="91"/>
      <c r="Z808" s="92"/>
      <c r="AA808" s="92"/>
      <c r="AB808" s="92"/>
      <c r="AC808" s="93"/>
      <c r="AD808" s="88"/>
    </row>
    <row r="809" ht="15.75" customHeight="1">
      <c r="A809" s="108"/>
      <c r="B809" s="108"/>
      <c r="C809" s="108"/>
      <c r="D809" s="191"/>
      <c r="E809" s="78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80"/>
      <c r="Q809" s="78"/>
      <c r="R809" s="79"/>
      <c r="S809" s="79"/>
      <c r="T809" s="79"/>
      <c r="U809" s="79"/>
      <c r="V809" s="79"/>
      <c r="W809" s="79"/>
      <c r="X809" s="80"/>
      <c r="Y809" s="81"/>
      <c r="Z809" s="82"/>
      <c r="AA809" s="82"/>
      <c r="AB809" s="82"/>
      <c r="AC809" s="83"/>
      <c r="AD809" s="78"/>
    </row>
    <row r="810" ht="15.75" customHeight="1">
      <c r="A810" s="89"/>
      <c r="B810" s="89"/>
      <c r="C810" s="89"/>
      <c r="D810" s="90"/>
      <c r="E810" s="88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90"/>
      <c r="Q810" s="88"/>
      <c r="R810" s="89"/>
      <c r="S810" s="89"/>
      <c r="T810" s="89"/>
      <c r="U810" s="89"/>
      <c r="V810" s="89"/>
      <c r="W810" s="89"/>
      <c r="X810" s="90"/>
      <c r="Y810" s="91"/>
      <c r="Z810" s="92"/>
      <c r="AA810" s="92"/>
      <c r="AB810" s="92"/>
      <c r="AC810" s="93"/>
      <c r="AD810" s="88"/>
    </row>
    <row r="811" ht="15.75" customHeight="1">
      <c r="A811" s="108"/>
      <c r="B811" s="108"/>
      <c r="C811" s="108"/>
      <c r="D811" s="191"/>
      <c r="E811" s="78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80"/>
      <c r="Q811" s="78"/>
      <c r="R811" s="79"/>
      <c r="S811" s="79"/>
      <c r="T811" s="79"/>
      <c r="U811" s="79"/>
      <c r="V811" s="79"/>
      <c r="W811" s="79"/>
      <c r="X811" s="80"/>
      <c r="Y811" s="81"/>
      <c r="Z811" s="82"/>
      <c r="AA811" s="82"/>
      <c r="AB811" s="82"/>
      <c r="AC811" s="83"/>
      <c r="AD811" s="78"/>
    </row>
    <row r="812" ht="15.75" customHeight="1">
      <c r="A812" s="89"/>
      <c r="B812" s="89"/>
      <c r="C812" s="89"/>
      <c r="D812" s="90"/>
      <c r="E812" s="88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90"/>
      <c r="Q812" s="88"/>
      <c r="R812" s="89"/>
      <c r="S812" s="89"/>
      <c r="T812" s="89"/>
      <c r="U812" s="89"/>
      <c r="V812" s="89"/>
      <c r="W812" s="89"/>
      <c r="X812" s="90"/>
      <c r="Y812" s="91"/>
      <c r="Z812" s="92"/>
      <c r="AA812" s="92"/>
      <c r="AB812" s="92"/>
      <c r="AC812" s="93"/>
      <c r="AD812" s="88"/>
    </row>
    <row r="813" ht="15.75" customHeight="1">
      <c r="A813" s="108"/>
      <c r="B813" s="108"/>
      <c r="C813" s="108"/>
      <c r="D813" s="191"/>
      <c r="E813" s="78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80"/>
      <c r="Q813" s="78"/>
      <c r="R813" s="79"/>
      <c r="S813" s="79"/>
      <c r="T813" s="79"/>
      <c r="U813" s="79"/>
      <c r="V813" s="79"/>
      <c r="W813" s="79"/>
      <c r="X813" s="80"/>
      <c r="Y813" s="81"/>
      <c r="Z813" s="82"/>
      <c r="AA813" s="82"/>
      <c r="AB813" s="82"/>
      <c r="AC813" s="83"/>
      <c r="AD813" s="78"/>
    </row>
    <row r="814" ht="15.75" customHeight="1">
      <c r="A814" s="89"/>
      <c r="B814" s="89"/>
      <c r="C814" s="89"/>
      <c r="D814" s="90"/>
      <c r="E814" s="88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90"/>
      <c r="Q814" s="88"/>
      <c r="R814" s="89"/>
      <c r="S814" s="89"/>
      <c r="T814" s="89"/>
      <c r="U814" s="89"/>
      <c r="V814" s="89"/>
      <c r="W814" s="89"/>
      <c r="X814" s="90"/>
      <c r="Y814" s="91"/>
      <c r="Z814" s="92"/>
      <c r="AA814" s="92"/>
      <c r="AB814" s="92"/>
      <c r="AC814" s="93"/>
      <c r="AD814" s="88"/>
    </row>
    <row r="815" ht="15.75" customHeight="1">
      <c r="A815" s="108"/>
      <c r="B815" s="108"/>
      <c r="C815" s="108"/>
      <c r="D815" s="191"/>
      <c r="E815" s="78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80"/>
      <c r="Q815" s="78"/>
      <c r="R815" s="79"/>
      <c r="S815" s="79"/>
      <c r="T815" s="79"/>
      <c r="U815" s="79"/>
      <c r="V815" s="79"/>
      <c r="W815" s="79"/>
      <c r="X815" s="80"/>
      <c r="Y815" s="81"/>
      <c r="Z815" s="82"/>
      <c r="AA815" s="82"/>
      <c r="AB815" s="82"/>
      <c r="AC815" s="83"/>
      <c r="AD815" s="78"/>
    </row>
    <row r="816" ht="15.75" customHeight="1">
      <c r="A816" s="89"/>
      <c r="B816" s="89"/>
      <c r="C816" s="89"/>
      <c r="D816" s="90"/>
      <c r="E816" s="88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90"/>
      <c r="Q816" s="88"/>
      <c r="R816" s="89"/>
      <c r="S816" s="89"/>
      <c r="T816" s="89"/>
      <c r="U816" s="89"/>
      <c r="V816" s="89"/>
      <c r="W816" s="89"/>
      <c r="X816" s="90"/>
      <c r="Y816" s="91"/>
      <c r="Z816" s="92"/>
      <c r="AA816" s="92"/>
      <c r="AB816" s="92"/>
      <c r="AC816" s="93"/>
      <c r="AD816" s="88"/>
    </row>
    <row r="817" ht="15.75" customHeight="1">
      <c r="A817" s="108"/>
      <c r="B817" s="108"/>
      <c r="C817" s="108"/>
      <c r="D817" s="191"/>
      <c r="E817" s="78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80"/>
      <c r="Q817" s="78"/>
      <c r="R817" s="79"/>
      <c r="S817" s="79"/>
      <c r="T817" s="79"/>
      <c r="U817" s="79"/>
      <c r="V817" s="79"/>
      <c r="W817" s="79"/>
      <c r="X817" s="80"/>
      <c r="Y817" s="81"/>
      <c r="Z817" s="82"/>
      <c r="AA817" s="82"/>
      <c r="AB817" s="82"/>
      <c r="AC817" s="83"/>
      <c r="AD817" s="78"/>
    </row>
    <row r="818" ht="15.75" customHeight="1">
      <c r="A818" s="89"/>
      <c r="B818" s="89"/>
      <c r="C818" s="89"/>
      <c r="D818" s="90"/>
      <c r="E818" s="88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90"/>
      <c r="Q818" s="88"/>
      <c r="R818" s="89"/>
      <c r="S818" s="89"/>
      <c r="T818" s="89"/>
      <c r="U818" s="89"/>
      <c r="V818" s="89"/>
      <c r="W818" s="89"/>
      <c r="X818" s="90"/>
      <c r="Y818" s="91"/>
      <c r="Z818" s="92"/>
      <c r="AA818" s="92"/>
      <c r="AB818" s="92"/>
      <c r="AC818" s="93"/>
      <c r="AD818" s="88"/>
    </row>
    <row r="819" ht="15.75" customHeight="1">
      <c r="A819" s="108"/>
      <c r="B819" s="108"/>
      <c r="C819" s="108"/>
      <c r="D819" s="191"/>
      <c r="E819" s="78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80"/>
      <c r="Q819" s="78"/>
      <c r="R819" s="79"/>
      <c r="S819" s="79"/>
      <c r="T819" s="79"/>
      <c r="U819" s="79"/>
      <c r="V819" s="79"/>
      <c r="W819" s="79"/>
      <c r="X819" s="80"/>
      <c r="Y819" s="81"/>
      <c r="Z819" s="82"/>
      <c r="AA819" s="82"/>
      <c r="AB819" s="82"/>
      <c r="AC819" s="83"/>
      <c r="AD819" s="78"/>
    </row>
    <row r="820" ht="15.75" customHeight="1">
      <c r="A820" s="89"/>
      <c r="B820" s="89"/>
      <c r="C820" s="89"/>
      <c r="D820" s="90"/>
      <c r="E820" s="88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90"/>
      <c r="Q820" s="88"/>
      <c r="R820" s="89"/>
      <c r="S820" s="89"/>
      <c r="T820" s="89"/>
      <c r="U820" s="89"/>
      <c r="V820" s="89"/>
      <c r="W820" s="89"/>
      <c r="X820" s="90"/>
      <c r="Y820" s="91"/>
      <c r="Z820" s="92"/>
      <c r="AA820" s="92"/>
      <c r="AB820" s="92"/>
      <c r="AC820" s="93"/>
      <c r="AD820" s="88"/>
    </row>
    <row r="821" ht="15.75" customHeight="1">
      <c r="A821" s="108"/>
      <c r="B821" s="108"/>
      <c r="C821" s="108"/>
      <c r="D821" s="191"/>
      <c r="E821" s="78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80"/>
      <c r="Q821" s="78"/>
      <c r="R821" s="79"/>
      <c r="S821" s="79"/>
      <c r="T821" s="79"/>
      <c r="U821" s="79"/>
      <c r="V821" s="79"/>
      <c r="W821" s="79"/>
      <c r="X821" s="80"/>
      <c r="Y821" s="81"/>
      <c r="Z821" s="82"/>
      <c r="AA821" s="82"/>
      <c r="AB821" s="82"/>
      <c r="AC821" s="83"/>
      <c r="AD821" s="78"/>
    </row>
    <row r="822" ht="15.75" customHeight="1">
      <c r="A822" s="89"/>
      <c r="B822" s="89"/>
      <c r="C822" s="89"/>
      <c r="D822" s="90"/>
      <c r="E822" s="88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90"/>
      <c r="Q822" s="88"/>
      <c r="R822" s="89"/>
      <c r="S822" s="89"/>
      <c r="T822" s="89"/>
      <c r="U822" s="89"/>
      <c r="V822" s="89"/>
      <c r="W822" s="89"/>
      <c r="X822" s="90"/>
      <c r="Y822" s="91"/>
      <c r="Z822" s="92"/>
      <c r="AA822" s="92"/>
      <c r="AB822" s="92"/>
      <c r="AC822" s="93"/>
      <c r="AD822" s="88"/>
    </row>
    <row r="823" ht="15.75" customHeight="1">
      <c r="A823" s="108"/>
      <c r="B823" s="108"/>
      <c r="C823" s="108"/>
      <c r="D823" s="191"/>
      <c r="E823" s="78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80"/>
      <c r="Q823" s="78"/>
      <c r="R823" s="79"/>
      <c r="S823" s="79"/>
      <c r="T823" s="79"/>
      <c r="U823" s="79"/>
      <c r="V823" s="79"/>
      <c r="W823" s="79"/>
      <c r="X823" s="80"/>
      <c r="Y823" s="81"/>
      <c r="Z823" s="82"/>
      <c r="AA823" s="82"/>
      <c r="AB823" s="82"/>
      <c r="AC823" s="83"/>
      <c r="AD823" s="78"/>
    </row>
    <row r="824" ht="15.75" customHeight="1">
      <c r="A824" s="89"/>
      <c r="B824" s="89"/>
      <c r="C824" s="89"/>
      <c r="D824" s="90"/>
      <c r="E824" s="88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90"/>
      <c r="Q824" s="88"/>
      <c r="R824" s="89"/>
      <c r="S824" s="89"/>
      <c r="T824" s="89"/>
      <c r="U824" s="89"/>
      <c r="V824" s="89"/>
      <c r="W824" s="89"/>
      <c r="X824" s="90"/>
      <c r="Y824" s="91"/>
      <c r="Z824" s="92"/>
      <c r="AA824" s="92"/>
      <c r="AB824" s="92"/>
      <c r="AC824" s="93"/>
      <c r="AD824" s="88"/>
    </row>
    <row r="825" ht="15.75" customHeight="1">
      <c r="A825" s="108"/>
      <c r="B825" s="108"/>
      <c r="C825" s="108"/>
      <c r="D825" s="191"/>
      <c r="E825" s="78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80"/>
      <c r="Q825" s="78"/>
      <c r="R825" s="79"/>
      <c r="S825" s="79"/>
      <c r="T825" s="79"/>
      <c r="U825" s="79"/>
      <c r="V825" s="79"/>
      <c r="W825" s="79"/>
      <c r="X825" s="80"/>
      <c r="Y825" s="81"/>
      <c r="Z825" s="82"/>
      <c r="AA825" s="82"/>
      <c r="AB825" s="82"/>
      <c r="AC825" s="83"/>
      <c r="AD825" s="78"/>
    </row>
    <row r="826" ht="15.75" customHeight="1">
      <c r="A826" s="89"/>
      <c r="B826" s="89"/>
      <c r="C826" s="89"/>
      <c r="D826" s="90"/>
      <c r="E826" s="88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90"/>
      <c r="Q826" s="88"/>
      <c r="R826" s="89"/>
      <c r="S826" s="89"/>
      <c r="T826" s="89"/>
      <c r="U826" s="89"/>
      <c r="V826" s="89"/>
      <c r="W826" s="89"/>
      <c r="X826" s="90"/>
      <c r="Y826" s="91"/>
      <c r="Z826" s="92"/>
      <c r="AA826" s="92"/>
      <c r="AB826" s="92"/>
      <c r="AC826" s="93"/>
      <c r="AD826" s="88"/>
    </row>
    <row r="827" ht="15.75" customHeight="1">
      <c r="A827" s="108"/>
      <c r="B827" s="108"/>
      <c r="C827" s="108"/>
      <c r="D827" s="191"/>
      <c r="E827" s="78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80"/>
      <c r="Q827" s="78"/>
      <c r="R827" s="79"/>
      <c r="S827" s="79"/>
      <c r="T827" s="79"/>
      <c r="U827" s="79"/>
      <c r="V827" s="79"/>
      <c r="W827" s="79"/>
      <c r="X827" s="80"/>
      <c r="Y827" s="81"/>
      <c r="Z827" s="82"/>
      <c r="AA827" s="82"/>
      <c r="AB827" s="82"/>
      <c r="AC827" s="83"/>
      <c r="AD827" s="78"/>
    </row>
    <row r="828" ht="15.75" customHeight="1">
      <c r="A828" s="89"/>
      <c r="B828" s="89"/>
      <c r="C828" s="89"/>
      <c r="D828" s="90"/>
      <c r="E828" s="88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90"/>
      <c r="Q828" s="88"/>
      <c r="R828" s="89"/>
      <c r="S828" s="89"/>
      <c r="T828" s="89"/>
      <c r="U828" s="89"/>
      <c r="V828" s="89"/>
      <c r="W828" s="89"/>
      <c r="X828" s="90"/>
      <c r="Y828" s="91"/>
      <c r="Z828" s="92"/>
      <c r="AA828" s="92"/>
      <c r="AB828" s="92"/>
      <c r="AC828" s="93"/>
      <c r="AD828" s="88"/>
    </row>
    <row r="829" ht="15.75" customHeight="1">
      <c r="A829" s="108"/>
      <c r="B829" s="108"/>
      <c r="C829" s="108"/>
      <c r="D829" s="191"/>
      <c r="E829" s="78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80"/>
      <c r="Q829" s="78"/>
      <c r="R829" s="79"/>
      <c r="S829" s="79"/>
      <c r="T829" s="79"/>
      <c r="U829" s="79"/>
      <c r="V829" s="79"/>
      <c r="W829" s="79"/>
      <c r="X829" s="80"/>
      <c r="Y829" s="81"/>
      <c r="Z829" s="82"/>
      <c r="AA829" s="82"/>
      <c r="AB829" s="82"/>
      <c r="AC829" s="83"/>
      <c r="AD829" s="78"/>
    </row>
    <row r="830" ht="15.75" customHeight="1">
      <c r="A830" s="89"/>
      <c r="B830" s="89"/>
      <c r="C830" s="89"/>
      <c r="D830" s="90"/>
      <c r="E830" s="88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90"/>
      <c r="Q830" s="88"/>
      <c r="R830" s="89"/>
      <c r="S830" s="89"/>
      <c r="T830" s="89"/>
      <c r="U830" s="89"/>
      <c r="V830" s="89"/>
      <c r="W830" s="89"/>
      <c r="X830" s="90"/>
      <c r="Y830" s="91"/>
      <c r="Z830" s="92"/>
      <c r="AA830" s="92"/>
      <c r="AB830" s="92"/>
      <c r="AC830" s="93"/>
      <c r="AD830" s="88"/>
    </row>
    <row r="831" ht="15.75" customHeight="1">
      <c r="A831" s="108"/>
      <c r="B831" s="108"/>
      <c r="C831" s="108"/>
      <c r="D831" s="191"/>
      <c r="E831" s="78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80"/>
      <c r="Q831" s="78"/>
      <c r="R831" s="79"/>
      <c r="S831" s="79"/>
      <c r="T831" s="79"/>
      <c r="U831" s="79"/>
      <c r="V831" s="79"/>
      <c r="W831" s="79"/>
      <c r="X831" s="80"/>
      <c r="Y831" s="81"/>
      <c r="Z831" s="82"/>
      <c r="AA831" s="82"/>
      <c r="AB831" s="82"/>
      <c r="AC831" s="83"/>
      <c r="AD831" s="78"/>
    </row>
    <row r="832" ht="15.75" customHeight="1">
      <c r="A832" s="89"/>
      <c r="B832" s="89"/>
      <c r="C832" s="89"/>
      <c r="D832" s="90"/>
      <c r="E832" s="88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90"/>
      <c r="Q832" s="88"/>
      <c r="R832" s="89"/>
      <c r="S832" s="89"/>
      <c r="T832" s="89"/>
      <c r="U832" s="89"/>
      <c r="V832" s="89"/>
      <c r="W832" s="89"/>
      <c r="X832" s="90"/>
      <c r="Y832" s="91"/>
      <c r="Z832" s="92"/>
      <c r="AA832" s="92"/>
      <c r="AB832" s="92"/>
      <c r="AC832" s="93"/>
      <c r="AD832" s="88"/>
    </row>
    <row r="833" ht="15.75" customHeight="1">
      <c r="A833" s="108"/>
      <c r="B833" s="108"/>
      <c r="C833" s="108"/>
      <c r="D833" s="191"/>
      <c r="E833" s="78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80"/>
      <c r="Q833" s="78"/>
      <c r="R833" s="79"/>
      <c r="S833" s="79"/>
      <c r="T833" s="79"/>
      <c r="U833" s="79"/>
      <c r="V833" s="79"/>
      <c r="W833" s="79"/>
      <c r="X833" s="80"/>
      <c r="Y833" s="81"/>
      <c r="Z833" s="82"/>
      <c r="AA833" s="82"/>
      <c r="AB833" s="82"/>
      <c r="AC833" s="83"/>
      <c r="AD833" s="78"/>
    </row>
    <row r="834" ht="15.75" customHeight="1">
      <c r="A834" s="89"/>
      <c r="B834" s="89"/>
      <c r="C834" s="89"/>
      <c r="D834" s="90"/>
      <c r="E834" s="88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90"/>
      <c r="Q834" s="88"/>
      <c r="R834" s="89"/>
      <c r="S834" s="89"/>
      <c r="T834" s="89"/>
      <c r="U834" s="89"/>
      <c r="V834" s="89"/>
      <c r="W834" s="89"/>
      <c r="X834" s="90"/>
      <c r="Y834" s="91"/>
      <c r="Z834" s="92"/>
      <c r="AA834" s="92"/>
      <c r="AB834" s="92"/>
      <c r="AC834" s="93"/>
      <c r="AD834" s="88"/>
    </row>
    <row r="835" ht="15.75" customHeight="1">
      <c r="A835" s="108"/>
      <c r="B835" s="108"/>
      <c r="C835" s="108"/>
      <c r="D835" s="191"/>
      <c r="E835" s="78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80"/>
      <c r="Q835" s="78"/>
      <c r="R835" s="79"/>
      <c r="S835" s="79"/>
      <c r="T835" s="79"/>
      <c r="U835" s="79"/>
      <c r="V835" s="79"/>
      <c r="W835" s="79"/>
      <c r="X835" s="80"/>
      <c r="Y835" s="81"/>
      <c r="Z835" s="82"/>
      <c r="AA835" s="82"/>
      <c r="AB835" s="82"/>
      <c r="AC835" s="83"/>
      <c r="AD835" s="78"/>
    </row>
    <row r="836" ht="15.75" customHeight="1">
      <c r="A836" s="89"/>
      <c r="B836" s="89"/>
      <c r="C836" s="89"/>
      <c r="D836" s="90"/>
      <c r="E836" s="88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90"/>
      <c r="Q836" s="88"/>
      <c r="R836" s="89"/>
      <c r="S836" s="89"/>
      <c r="T836" s="89"/>
      <c r="U836" s="89"/>
      <c r="V836" s="89"/>
      <c r="W836" s="89"/>
      <c r="X836" s="90"/>
      <c r="Y836" s="91"/>
      <c r="Z836" s="92"/>
      <c r="AA836" s="92"/>
      <c r="AB836" s="92"/>
      <c r="AC836" s="93"/>
      <c r="AD836" s="88"/>
    </row>
    <row r="837" ht="15.75" customHeight="1">
      <c r="A837" s="108"/>
      <c r="B837" s="108"/>
      <c r="C837" s="108"/>
      <c r="D837" s="191"/>
      <c r="E837" s="78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80"/>
      <c r="Q837" s="78"/>
      <c r="R837" s="79"/>
      <c r="S837" s="79"/>
      <c r="T837" s="79"/>
      <c r="U837" s="79"/>
      <c r="V837" s="79"/>
      <c r="W837" s="79"/>
      <c r="X837" s="80"/>
      <c r="Y837" s="81"/>
      <c r="Z837" s="82"/>
      <c r="AA837" s="82"/>
      <c r="AB837" s="82"/>
      <c r="AC837" s="83"/>
      <c r="AD837" s="78"/>
    </row>
    <row r="838" ht="15.75" customHeight="1">
      <c r="A838" s="89"/>
      <c r="B838" s="89"/>
      <c r="C838" s="89"/>
      <c r="D838" s="90"/>
      <c r="E838" s="88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90"/>
      <c r="Q838" s="88"/>
      <c r="R838" s="89"/>
      <c r="S838" s="89"/>
      <c r="T838" s="89"/>
      <c r="U838" s="89"/>
      <c r="V838" s="89"/>
      <c r="W838" s="89"/>
      <c r="X838" s="90"/>
      <c r="Y838" s="91"/>
      <c r="Z838" s="92"/>
      <c r="AA838" s="92"/>
      <c r="AB838" s="92"/>
      <c r="AC838" s="93"/>
      <c r="AD838" s="88"/>
    </row>
    <row r="839" ht="15.75" customHeight="1">
      <c r="A839" s="108"/>
      <c r="B839" s="108"/>
      <c r="C839" s="108"/>
      <c r="D839" s="191"/>
      <c r="E839" s="78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80"/>
      <c r="Q839" s="78"/>
      <c r="R839" s="79"/>
      <c r="S839" s="79"/>
      <c r="T839" s="79"/>
      <c r="U839" s="79"/>
      <c r="V839" s="79"/>
      <c r="W839" s="79"/>
      <c r="X839" s="80"/>
      <c r="Y839" s="81"/>
      <c r="Z839" s="82"/>
      <c r="AA839" s="82"/>
      <c r="AB839" s="82"/>
      <c r="AC839" s="83"/>
      <c r="AD839" s="78"/>
    </row>
    <row r="840" ht="15.75" customHeight="1">
      <c r="A840" s="89"/>
      <c r="B840" s="89"/>
      <c r="C840" s="89"/>
      <c r="D840" s="90"/>
      <c r="E840" s="88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90"/>
      <c r="Q840" s="88"/>
      <c r="R840" s="89"/>
      <c r="S840" s="89"/>
      <c r="T840" s="89"/>
      <c r="U840" s="89"/>
      <c r="V840" s="89"/>
      <c r="W840" s="89"/>
      <c r="X840" s="90"/>
      <c r="Y840" s="91"/>
      <c r="Z840" s="92"/>
      <c r="AA840" s="92"/>
      <c r="AB840" s="92"/>
      <c r="AC840" s="93"/>
      <c r="AD840" s="88"/>
    </row>
    <row r="841" ht="15.75" customHeight="1">
      <c r="A841" s="108"/>
      <c r="B841" s="108"/>
      <c r="C841" s="108"/>
      <c r="D841" s="191"/>
      <c r="E841" s="78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80"/>
      <c r="Q841" s="78"/>
      <c r="R841" s="79"/>
      <c r="S841" s="79"/>
      <c r="T841" s="79"/>
      <c r="U841" s="79"/>
      <c r="V841" s="79"/>
      <c r="W841" s="79"/>
      <c r="X841" s="80"/>
      <c r="Y841" s="81"/>
      <c r="Z841" s="82"/>
      <c r="AA841" s="82"/>
      <c r="AB841" s="82"/>
      <c r="AC841" s="83"/>
      <c r="AD841" s="78"/>
    </row>
    <row r="842" ht="15.75" customHeight="1">
      <c r="A842" s="89"/>
      <c r="B842" s="89"/>
      <c r="C842" s="89"/>
      <c r="D842" s="90"/>
      <c r="E842" s="88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90"/>
      <c r="Q842" s="88"/>
      <c r="R842" s="89"/>
      <c r="S842" s="89"/>
      <c r="T842" s="89"/>
      <c r="U842" s="89"/>
      <c r="V842" s="89"/>
      <c r="W842" s="89"/>
      <c r="X842" s="90"/>
      <c r="Y842" s="91"/>
      <c r="Z842" s="92"/>
      <c r="AA842" s="92"/>
      <c r="AB842" s="92"/>
      <c r="AC842" s="93"/>
      <c r="AD842" s="88"/>
    </row>
    <row r="843" ht="15.75" customHeight="1">
      <c r="A843" s="108"/>
      <c r="B843" s="108"/>
      <c r="C843" s="108"/>
      <c r="D843" s="191"/>
      <c r="E843" s="78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80"/>
      <c r="Q843" s="78"/>
      <c r="R843" s="79"/>
      <c r="S843" s="79"/>
      <c r="T843" s="79"/>
      <c r="U843" s="79"/>
      <c r="V843" s="79"/>
      <c r="W843" s="79"/>
      <c r="X843" s="80"/>
      <c r="Y843" s="81"/>
      <c r="Z843" s="82"/>
      <c r="AA843" s="82"/>
      <c r="AB843" s="82"/>
      <c r="AC843" s="83"/>
      <c r="AD843" s="78"/>
    </row>
    <row r="844" ht="15.75" customHeight="1">
      <c r="A844" s="89"/>
      <c r="B844" s="89"/>
      <c r="C844" s="89"/>
      <c r="D844" s="90"/>
      <c r="E844" s="88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90"/>
      <c r="Q844" s="88"/>
      <c r="R844" s="89"/>
      <c r="S844" s="89"/>
      <c r="T844" s="89"/>
      <c r="U844" s="89"/>
      <c r="V844" s="89"/>
      <c r="W844" s="89"/>
      <c r="X844" s="90"/>
      <c r="Y844" s="91"/>
      <c r="Z844" s="92"/>
      <c r="AA844" s="92"/>
      <c r="AB844" s="92"/>
      <c r="AC844" s="93"/>
      <c r="AD844" s="88"/>
    </row>
    <row r="845" ht="15.75" customHeight="1">
      <c r="A845" s="108"/>
      <c r="B845" s="108"/>
      <c r="C845" s="108"/>
      <c r="D845" s="191"/>
      <c r="E845" s="78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80"/>
      <c r="Q845" s="78"/>
      <c r="R845" s="79"/>
      <c r="S845" s="79"/>
      <c r="T845" s="79"/>
      <c r="U845" s="79"/>
      <c r="V845" s="79"/>
      <c r="W845" s="79"/>
      <c r="X845" s="80"/>
      <c r="Y845" s="81"/>
      <c r="Z845" s="82"/>
      <c r="AA845" s="82"/>
      <c r="AB845" s="82"/>
      <c r="AC845" s="83"/>
      <c r="AD845" s="78"/>
    </row>
    <row r="846" ht="15.75" customHeight="1">
      <c r="A846" s="89"/>
      <c r="B846" s="89"/>
      <c r="C846" s="89"/>
      <c r="D846" s="90"/>
      <c r="E846" s="88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90"/>
      <c r="Q846" s="88"/>
      <c r="R846" s="89"/>
      <c r="S846" s="89"/>
      <c r="T846" s="89"/>
      <c r="U846" s="89"/>
      <c r="V846" s="89"/>
      <c r="W846" s="89"/>
      <c r="X846" s="90"/>
      <c r="Y846" s="91"/>
      <c r="Z846" s="92"/>
      <c r="AA846" s="92"/>
      <c r="AB846" s="92"/>
      <c r="AC846" s="93"/>
      <c r="AD846" s="88"/>
    </row>
    <row r="847" ht="15.75" customHeight="1">
      <c r="A847" s="108"/>
      <c r="B847" s="108"/>
      <c r="C847" s="108"/>
      <c r="D847" s="191"/>
      <c r="E847" s="78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80"/>
      <c r="Q847" s="78"/>
      <c r="R847" s="79"/>
      <c r="S847" s="79"/>
      <c r="T847" s="79"/>
      <c r="U847" s="79"/>
      <c r="V847" s="79"/>
      <c r="W847" s="79"/>
      <c r="X847" s="80"/>
      <c r="Y847" s="81"/>
      <c r="Z847" s="82"/>
      <c r="AA847" s="82"/>
      <c r="AB847" s="82"/>
      <c r="AC847" s="83"/>
      <c r="AD847" s="78"/>
    </row>
    <row r="848" ht="15.75" customHeight="1">
      <c r="A848" s="89"/>
      <c r="B848" s="89"/>
      <c r="C848" s="89"/>
      <c r="D848" s="90"/>
      <c r="E848" s="88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90"/>
      <c r="Q848" s="88"/>
      <c r="R848" s="89"/>
      <c r="S848" s="89"/>
      <c r="T848" s="89"/>
      <c r="U848" s="89"/>
      <c r="V848" s="89"/>
      <c r="W848" s="89"/>
      <c r="X848" s="90"/>
      <c r="Y848" s="91"/>
      <c r="Z848" s="92"/>
      <c r="AA848" s="92"/>
      <c r="AB848" s="92"/>
      <c r="AC848" s="93"/>
      <c r="AD848" s="88"/>
    </row>
    <row r="849" ht="15.75" customHeight="1">
      <c r="A849" s="108"/>
      <c r="B849" s="108"/>
      <c r="C849" s="108"/>
      <c r="D849" s="191"/>
      <c r="E849" s="78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80"/>
      <c r="Q849" s="78"/>
      <c r="R849" s="79"/>
      <c r="S849" s="79"/>
      <c r="T849" s="79"/>
      <c r="U849" s="79"/>
      <c r="V849" s="79"/>
      <c r="W849" s="79"/>
      <c r="X849" s="80"/>
      <c r="Y849" s="81"/>
      <c r="Z849" s="82"/>
      <c r="AA849" s="82"/>
      <c r="AB849" s="82"/>
      <c r="AC849" s="83"/>
      <c r="AD849" s="78"/>
    </row>
    <row r="850" ht="15.75" customHeight="1">
      <c r="A850" s="89"/>
      <c r="B850" s="89"/>
      <c r="C850" s="89"/>
      <c r="D850" s="90"/>
      <c r="E850" s="88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90"/>
      <c r="Q850" s="88"/>
      <c r="R850" s="89"/>
      <c r="S850" s="89"/>
      <c r="T850" s="89"/>
      <c r="U850" s="89"/>
      <c r="V850" s="89"/>
      <c r="W850" s="89"/>
      <c r="X850" s="90"/>
      <c r="Y850" s="91"/>
      <c r="Z850" s="92"/>
      <c r="AA850" s="92"/>
      <c r="AB850" s="92"/>
      <c r="AC850" s="93"/>
      <c r="AD850" s="88"/>
    </row>
    <row r="851" ht="15.75" customHeight="1">
      <c r="A851" s="108"/>
      <c r="B851" s="108"/>
      <c r="C851" s="108"/>
      <c r="D851" s="191"/>
      <c r="E851" s="78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80"/>
      <c r="Q851" s="78"/>
      <c r="R851" s="79"/>
      <c r="S851" s="79"/>
      <c r="T851" s="79"/>
      <c r="U851" s="79"/>
      <c r="V851" s="79"/>
      <c r="W851" s="79"/>
      <c r="X851" s="80"/>
      <c r="Y851" s="81"/>
      <c r="Z851" s="82"/>
      <c r="AA851" s="82"/>
      <c r="AB851" s="82"/>
      <c r="AC851" s="83"/>
      <c r="AD851" s="78"/>
    </row>
    <row r="852" ht="15.75" customHeight="1">
      <c r="A852" s="89"/>
      <c r="B852" s="89"/>
      <c r="C852" s="89"/>
      <c r="D852" s="90"/>
      <c r="E852" s="88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90"/>
      <c r="Q852" s="88"/>
      <c r="R852" s="89"/>
      <c r="S852" s="89"/>
      <c r="T852" s="89"/>
      <c r="U852" s="89"/>
      <c r="V852" s="89"/>
      <c r="W852" s="89"/>
      <c r="X852" s="90"/>
      <c r="Y852" s="91"/>
      <c r="Z852" s="92"/>
      <c r="AA852" s="92"/>
      <c r="AB852" s="92"/>
      <c r="AC852" s="93"/>
      <c r="AD852" s="88"/>
    </row>
    <row r="853" ht="15.75" customHeight="1">
      <c r="A853" s="108"/>
      <c r="B853" s="108"/>
      <c r="C853" s="108"/>
      <c r="D853" s="191"/>
      <c r="E853" s="78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80"/>
      <c r="Q853" s="78"/>
      <c r="R853" s="79"/>
      <c r="S853" s="79"/>
      <c r="T853" s="79"/>
      <c r="U853" s="79"/>
      <c r="V853" s="79"/>
      <c r="W853" s="79"/>
      <c r="X853" s="80"/>
      <c r="Y853" s="81"/>
      <c r="Z853" s="82"/>
      <c r="AA853" s="82"/>
      <c r="AB853" s="82"/>
      <c r="AC853" s="83"/>
      <c r="AD853" s="78"/>
    </row>
    <row r="854" ht="15.75" customHeight="1">
      <c r="A854" s="89"/>
      <c r="B854" s="89"/>
      <c r="C854" s="89"/>
      <c r="D854" s="90"/>
      <c r="E854" s="88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90"/>
      <c r="Q854" s="88"/>
      <c r="R854" s="89"/>
      <c r="S854" s="89"/>
      <c r="T854" s="89"/>
      <c r="U854" s="89"/>
      <c r="V854" s="89"/>
      <c r="W854" s="89"/>
      <c r="X854" s="90"/>
      <c r="Y854" s="91"/>
      <c r="Z854" s="92"/>
      <c r="AA854" s="92"/>
      <c r="AB854" s="92"/>
      <c r="AC854" s="93"/>
      <c r="AD854" s="88"/>
    </row>
    <row r="855" ht="15.75" customHeight="1">
      <c r="A855" s="108"/>
      <c r="B855" s="108"/>
      <c r="C855" s="108"/>
      <c r="D855" s="191"/>
      <c r="E855" s="78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80"/>
      <c r="Q855" s="78"/>
      <c r="R855" s="79"/>
      <c r="S855" s="79"/>
      <c r="T855" s="79"/>
      <c r="U855" s="79"/>
      <c r="V855" s="79"/>
      <c r="W855" s="79"/>
      <c r="X855" s="80"/>
      <c r="Y855" s="81"/>
      <c r="Z855" s="82"/>
      <c r="AA855" s="82"/>
      <c r="AB855" s="82"/>
      <c r="AC855" s="83"/>
      <c r="AD855" s="78"/>
    </row>
    <row r="856" ht="15.75" customHeight="1">
      <c r="A856" s="89"/>
      <c r="B856" s="89"/>
      <c r="C856" s="89"/>
      <c r="D856" s="90"/>
      <c r="E856" s="88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90"/>
      <c r="Q856" s="88"/>
      <c r="R856" s="89"/>
      <c r="S856" s="89"/>
      <c r="T856" s="89"/>
      <c r="U856" s="89"/>
      <c r="V856" s="89"/>
      <c r="W856" s="89"/>
      <c r="X856" s="90"/>
      <c r="Y856" s="91"/>
      <c r="Z856" s="92"/>
      <c r="AA856" s="92"/>
      <c r="AB856" s="92"/>
      <c r="AC856" s="93"/>
      <c r="AD856" s="88"/>
    </row>
    <row r="857" ht="15.75" customHeight="1">
      <c r="A857" s="108"/>
      <c r="B857" s="108"/>
      <c r="C857" s="108"/>
      <c r="D857" s="191"/>
      <c r="E857" s="78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80"/>
      <c r="Q857" s="78"/>
      <c r="R857" s="79"/>
      <c r="S857" s="79"/>
      <c r="T857" s="79"/>
      <c r="U857" s="79"/>
      <c r="V857" s="79"/>
      <c r="W857" s="79"/>
      <c r="X857" s="80"/>
      <c r="Y857" s="81"/>
      <c r="Z857" s="82"/>
      <c r="AA857" s="82"/>
      <c r="AB857" s="82"/>
      <c r="AC857" s="83"/>
      <c r="AD857" s="78"/>
    </row>
    <row r="858" ht="15.75" customHeight="1">
      <c r="A858" s="89"/>
      <c r="B858" s="89"/>
      <c r="C858" s="89"/>
      <c r="D858" s="90"/>
      <c r="E858" s="88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90"/>
      <c r="Q858" s="88"/>
      <c r="R858" s="89"/>
      <c r="S858" s="89"/>
      <c r="T858" s="89"/>
      <c r="U858" s="89"/>
      <c r="V858" s="89"/>
      <c r="W858" s="89"/>
      <c r="X858" s="90"/>
      <c r="Y858" s="91"/>
      <c r="Z858" s="92"/>
      <c r="AA858" s="92"/>
      <c r="AB858" s="92"/>
      <c r="AC858" s="93"/>
      <c r="AD858" s="88"/>
    </row>
    <row r="859" ht="15.75" customHeight="1">
      <c r="A859" s="108"/>
      <c r="B859" s="108"/>
      <c r="C859" s="108"/>
      <c r="D859" s="191"/>
      <c r="E859" s="78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80"/>
      <c r="Q859" s="78"/>
      <c r="R859" s="79"/>
      <c r="S859" s="79"/>
      <c r="T859" s="79"/>
      <c r="U859" s="79"/>
      <c r="V859" s="79"/>
      <c r="W859" s="79"/>
      <c r="X859" s="80"/>
      <c r="Y859" s="81"/>
      <c r="Z859" s="82"/>
      <c r="AA859" s="82"/>
      <c r="AB859" s="82"/>
      <c r="AC859" s="83"/>
      <c r="AD859" s="78"/>
    </row>
    <row r="860" ht="15.75" customHeight="1">
      <c r="A860" s="89"/>
      <c r="B860" s="89"/>
      <c r="C860" s="89"/>
      <c r="D860" s="90"/>
      <c r="E860" s="88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90"/>
      <c r="Q860" s="88"/>
      <c r="R860" s="89"/>
      <c r="S860" s="89"/>
      <c r="T860" s="89"/>
      <c r="U860" s="89"/>
      <c r="V860" s="89"/>
      <c r="W860" s="89"/>
      <c r="X860" s="90"/>
      <c r="Y860" s="91"/>
      <c r="Z860" s="92"/>
      <c r="AA860" s="92"/>
      <c r="AB860" s="92"/>
      <c r="AC860" s="93"/>
      <c r="AD860" s="88"/>
    </row>
    <row r="861" ht="15.75" customHeight="1">
      <c r="A861" s="108"/>
      <c r="B861" s="108"/>
      <c r="C861" s="108"/>
      <c r="D861" s="191"/>
      <c r="E861" s="78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80"/>
      <c r="Q861" s="78"/>
      <c r="R861" s="79"/>
      <c r="S861" s="79"/>
      <c r="T861" s="79"/>
      <c r="U861" s="79"/>
      <c r="V861" s="79"/>
      <c r="W861" s="79"/>
      <c r="X861" s="80"/>
      <c r="Y861" s="81"/>
      <c r="Z861" s="82"/>
      <c r="AA861" s="82"/>
      <c r="AB861" s="82"/>
      <c r="AC861" s="83"/>
      <c r="AD861" s="78"/>
    </row>
    <row r="862" ht="15.75" customHeight="1">
      <c r="A862" s="89"/>
      <c r="B862" s="89"/>
      <c r="C862" s="89"/>
      <c r="D862" s="90"/>
      <c r="E862" s="88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90"/>
      <c r="Q862" s="88"/>
      <c r="R862" s="89"/>
      <c r="S862" s="89"/>
      <c r="T862" s="89"/>
      <c r="U862" s="89"/>
      <c r="V862" s="89"/>
      <c r="W862" s="89"/>
      <c r="X862" s="90"/>
      <c r="Y862" s="91"/>
      <c r="Z862" s="92"/>
      <c r="AA862" s="92"/>
      <c r="AB862" s="92"/>
      <c r="AC862" s="93"/>
      <c r="AD862" s="88"/>
    </row>
    <row r="863" ht="15.75" customHeight="1">
      <c r="A863" s="108"/>
      <c r="B863" s="108"/>
      <c r="C863" s="108"/>
      <c r="D863" s="191"/>
      <c r="E863" s="78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80"/>
      <c r="Q863" s="78"/>
      <c r="R863" s="79"/>
      <c r="S863" s="79"/>
      <c r="T863" s="79"/>
      <c r="U863" s="79"/>
      <c r="V863" s="79"/>
      <c r="W863" s="79"/>
      <c r="X863" s="80"/>
      <c r="Y863" s="81"/>
      <c r="Z863" s="82"/>
      <c r="AA863" s="82"/>
      <c r="AB863" s="82"/>
      <c r="AC863" s="83"/>
      <c r="AD863" s="78"/>
    </row>
    <row r="864" ht="15.75" customHeight="1">
      <c r="A864" s="89"/>
      <c r="B864" s="89"/>
      <c r="C864" s="89"/>
      <c r="D864" s="90"/>
      <c r="E864" s="88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90"/>
      <c r="Q864" s="88"/>
      <c r="R864" s="89"/>
      <c r="S864" s="89"/>
      <c r="T864" s="89"/>
      <c r="U864" s="89"/>
      <c r="V864" s="89"/>
      <c r="W864" s="89"/>
      <c r="X864" s="90"/>
      <c r="Y864" s="91"/>
      <c r="Z864" s="92"/>
      <c r="AA864" s="92"/>
      <c r="AB864" s="92"/>
      <c r="AC864" s="93"/>
      <c r="AD864" s="88"/>
    </row>
    <row r="865" ht="15.75" customHeight="1">
      <c r="A865" s="108"/>
      <c r="B865" s="108"/>
      <c r="C865" s="108"/>
      <c r="D865" s="191"/>
      <c r="E865" s="78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80"/>
      <c r="Q865" s="78"/>
      <c r="R865" s="79"/>
      <c r="S865" s="79"/>
      <c r="T865" s="79"/>
      <c r="U865" s="79"/>
      <c r="V865" s="79"/>
      <c r="W865" s="79"/>
      <c r="X865" s="80"/>
      <c r="Y865" s="81"/>
      <c r="Z865" s="82"/>
      <c r="AA865" s="82"/>
      <c r="AB865" s="82"/>
      <c r="AC865" s="83"/>
      <c r="AD865" s="78"/>
    </row>
    <row r="866" ht="15.75" customHeight="1">
      <c r="A866" s="89"/>
      <c r="B866" s="89"/>
      <c r="C866" s="89"/>
      <c r="D866" s="90"/>
      <c r="E866" s="88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90"/>
      <c r="Q866" s="88"/>
      <c r="R866" s="89"/>
      <c r="S866" s="89"/>
      <c r="T866" s="89"/>
      <c r="U866" s="89"/>
      <c r="V866" s="89"/>
      <c r="W866" s="89"/>
      <c r="X866" s="90"/>
      <c r="Y866" s="91"/>
      <c r="Z866" s="92"/>
      <c r="AA866" s="92"/>
      <c r="AB866" s="92"/>
      <c r="AC866" s="93"/>
      <c r="AD866" s="88"/>
    </row>
    <row r="867" ht="15.75" customHeight="1">
      <c r="A867" s="108"/>
      <c r="B867" s="108"/>
      <c r="C867" s="108"/>
      <c r="D867" s="191"/>
      <c r="E867" s="78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80"/>
      <c r="Q867" s="78"/>
      <c r="R867" s="79"/>
      <c r="S867" s="79"/>
      <c r="T867" s="79"/>
      <c r="U867" s="79"/>
      <c r="V867" s="79"/>
      <c r="W867" s="79"/>
      <c r="X867" s="80"/>
      <c r="Y867" s="81"/>
      <c r="Z867" s="82"/>
      <c r="AA867" s="82"/>
      <c r="AB867" s="82"/>
      <c r="AC867" s="83"/>
      <c r="AD867" s="78"/>
    </row>
    <row r="868" ht="15.75" customHeight="1">
      <c r="A868" s="89"/>
      <c r="B868" s="89"/>
      <c r="C868" s="89"/>
      <c r="D868" s="90"/>
      <c r="E868" s="88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90"/>
      <c r="Q868" s="88"/>
      <c r="R868" s="89"/>
      <c r="S868" s="89"/>
      <c r="T868" s="89"/>
      <c r="U868" s="89"/>
      <c r="V868" s="89"/>
      <c r="W868" s="89"/>
      <c r="X868" s="90"/>
      <c r="Y868" s="91"/>
      <c r="Z868" s="92"/>
      <c r="AA868" s="92"/>
      <c r="AB868" s="92"/>
      <c r="AC868" s="93"/>
      <c r="AD868" s="88"/>
    </row>
    <row r="869" ht="15.75" customHeight="1">
      <c r="A869" s="108"/>
      <c r="B869" s="108"/>
      <c r="C869" s="108"/>
      <c r="D869" s="191"/>
      <c r="E869" s="78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80"/>
      <c r="Q869" s="78"/>
      <c r="R869" s="79"/>
      <c r="S869" s="79"/>
      <c r="T869" s="79"/>
      <c r="U869" s="79"/>
      <c r="V869" s="79"/>
      <c r="W869" s="79"/>
      <c r="X869" s="80"/>
      <c r="Y869" s="81"/>
      <c r="Z869" s="82"/>
      <c r="AA869" s="82"/>
      <c r="AB869" s="82"/>
      <c r="AC869" s="83"/>
      <c r="AD869" s="78"/>
    </row>
    <row r="870" ht="15.75" customHeight="1">
      <c r="A870" s="89"/>
      <c r="B870" s="89"/>
      <c r="C870" s="89"/>
      <c r="D870" s="90"/>
      <c r="E870" s="88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90"/>
      <c r="Q870" s="88"/>
      <c r="R870" s="89"/>
      <c r="S870" s="89"/>
      <c r="T870" s="89"/>
      <c r="U870" s="89"/>
      <c r="V870" s="89"/>
      <c r="W870" s="89"/>
      <c r="X870" s="90"/>
      <c r="Y870" s="91"/>
      <c r="Z870" s="92"/>
      <c r="AA870" s="92"/>
      <c r="AB870" s="92"/>
      <c r="AC870" s="93"/>
      <c r="AD870" s="88"/>
    </row>
    <row r="871" ht="15.75" customHeight="1">
      <c r="A871" s="108"/>
      <c r="B871" s="108"/>
      <c r="C871" s="108"/>
      <c r="D871" s="191"/>
      <c r="E871" s="78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80"/>
      <c r="Q871" s="78"/>
      <c r="R871" s="79"/>
      <c r="S871" s="79"/>
      <c r="T871" s="79"/>
      <c r="U871" s="79"/>
      <c r="V871" s="79"/>
      <c r="W871" s="79"/>
      <c r="X871" s="80"/>
      <c r="Y871" s="81"/>
      <c r="Z871" s="82"/>
      <c r="AA871" s="82"/>
      <c r="AB871" s="82"/>
      <c r="AC871" s="83"/>
      <c r="AD871" s="78"/>
    </row>
    <row r="872" ht="15.75" customHeight="1">
      <c r="A872" s="89"/>
      <c r="B872" s="89"/>
      <c r="C872" s="89"/>
      <c r="D872" s="90"/>
      <c r="E872" s="88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90"/>
      <c r="Q872" s="88"/>
      <c r="R872" s="89"/>
      <c r="S872" s="89"/>
      <c r="T872" s="89"/>
      <c r="U872" s="89"/>
      <c r="V872" s="89"/>
      <c r="W872" s="89"/>
      <c r="X872" s="90"/>
      <c r="Y872" s="91"/>
      <c r="Z872" s="92"/>
      <c r="AA872" s="92"/>
      <c r="AB872" s="92"/>
      <c r="AC872" s="93"/>
      <c r="AD872" s="88"/>
    </row>
    <row r="873" ht="15.75" customHeight="1">
      <c r="A873" s="108"/>
      <c r="B873" s="108"/>
      <c r="C873" s="108"/>
      <c r="D873" s="191"/>
      <c r="E873" s="78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80"/>
      <c r="Q873" s="78"/>
      <c r="R873" s="79"/>
      <c r="S873" s="79"/>
      <c r="T873" s="79"/>
      <c r="U873" s="79"/>
      <c r="V873" s="79"/>
      <c r="W873" s="79"/>
      <c r="X873" s="80"/>
      <c r="Y873" s="81"/>
      <c r="Z873" s="82"/>
      <c r="AA873" s="82"/>
      <c r="AB873" s="82"/>
      <c r="AC873" s="83"/>
      <c r="AD873" s="78"/>
    </row>
    <row r="874" ht="15.75" customHeight="1">
      <c r="A874" s="89"/>
      <c r="B874" s="89"/>
      <c r="C874" s="89"/>
      <c r="D874" s="90"/>
      <c r="E874" s="88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90"/>
      <c r="Q874" s="88"/>
      <c r="R874" s="89"/>
      <c r="S874" s="89"/>
      <c r="T874" s="89"/>
      <c r="U874" s="89"/>
      <c r="V874" s="89"/>
      <c r="W874" s="89"/>
      <c r="X874" s="90"/>
      <c r="Y874" s="91"/>
      <c r="Z874" s="92"/>
      <c r="AA874" s="92"/>
      <c r="AB874" s="92"/>
      <c r="AC874" s="93"/>
      <c r="AD874" s="88"/>
    </row>
    <row r="875" ht="15.75" customHeight="1">
      <c r="A875" s="108"/>
      <c r="B875" s="108"/>
      <c r="C875" s="108"/>
      <c r="D875" s="191"/>
      <c r="E875" s="78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80"/>
      <c r="Q875" s="78"/>
      <c r="R875" s="79"/>
      <c r="S875" s="79"/>
      <c r="T875" s="79"/>
      <c r="U875" s="79"/>
      <c r="V875" s="79"/>
      <c r="W875" s="79"/>
      <c r="X875" s="80"/>
      <c r="Y875" s="81"/>
      <c r="Z875" s="82"/>
      <c r="AA875" s="82"/>
      <c r="AB875" s="82"/>
      <c r="AC875" s="83"/>
      <c r="AD875" s="78"/>
    </row>
    <row r="876" ht="15.75" customHeight="1">
      <c r="A876" s="89"/>
      <c r="B876" s="89"/>
      <c r="C876" s="89"/>
      <c r="D876" s="90"/>
      <c r="E876" s="88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90"/>
      <c r="Q876" s="88"/>
      <c r="R876" s="89"/>
      <c r="S876" s="89"/>
      <c r="T876" s="89"/>
      <c r="U876" s="89"/>
      <c r="V876" s="89"/>
      <c r="W876" s="89"/>
      <c r="X876" s="90"/>
      <c r="Y876" s="91"/>
      <c r="Z876" s="92"/>
      <c r="AA876" s="92"/>
      <c r="AB876" s="92"/>
      <c r="AC876" s="93"/>
      <c r="AD876" s="88"/>
    </row>
    <row r="877" ht="15.75" customHeight="1">
      <c r="A877" s="108"/>
      <c r="B877" s="108"/>
      <c r="C877" s="108"/>
      <c r="D877" s="191"/>
      <c r="E877" s="78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80"/>
      <c r="Q877" s="78"/>
      <c r="R877" s="79"/>
      <c r="S877" s="79"/>
      <c r="T877" s="79"/>
      <c r="U877" s="79"/>
      <c r="V877" s="79"/>
      <c r="W877" s="79"/>
      <c r="X877" s="80"/>
      <c r="Y877" s="81"/>
      <c r="Z877" s="82"/>
      <c r="AA877" s="82"/>
      <c r="AB877" s="82"/>
      <c r="AC877" s="83"/>
      <c r="AD877" s="78"/>
    </row>
    <row r="878" ht="15.75" customHeight="1">
      <c r="A878" s="89"/>
      <c r="B878" s="89"/>
      <c r="C878" s="89"/>
      <c r="D878" s="90"/>
      <c r="E878" s="88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90"/>
      <c r="Q878" s="88"/>
      <c r="R878" s="89"/>
      <c r="S878" s="89"/>
      <c r="T878" s="89"/>
      <c r="U878" s="89"/>
      <c r="V878" s="89"/>
      <c r="W878" s="89"/>
      <c r="X878" s="90"/>
      <c r="Y878" s="91"/>
      <c r="Z878" s="92"/>
      <c r="AA878" s="92"/>
      <c r="AB878" s="92"/>
      <c r="AC878" s="93"/>
      <c r="AD878" s="88"/>
    </row>
    <row r="879" ht="15.75" customHeight="1">
      <c r="A879" s="108"/>
      <c r="B879" s="108"/>
      <c r="C879" s="108"/>
      <c r="D879" s="191"/>
      <c r="E879" s="78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80"/>
      <c r="Q879" s="78"/>
      <c r="R879" s="79"/>
      <c r="S879" s="79"/>
      <c r="T879" s="79"/>
      <c r="U879" s="79"/>
      <c r="V879" s="79"/>
      <c r="W879" s="79"/>
      <c r="X879" s="80"/>
      <c r="Y879" s="81"/>
      <c r="Z879" s="82"/>
      <c r="AA879" s="82"/>
      <c r="AB879" s="82"/>
      <c r="AC879" s="83"/>
      <c r="AD879" s="78"/>
    </row>
    <row r="880" ht="15.75" customHeight="1">
      <c r="A880" s="89"/>
      <c r="B880" s="89"/>
      <c r="C880" s="89"/>
      <c r="D880" s="90"/>
      <c r="E880" s="88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90"/>
      <c r="Q880" s="88"/>
      <c r="R880" s="89"/>
      <c r="S880" s="89"/>
      <c r="T880" s="89"/>
      <c r="U880" s="89"/>
      <c r="V880" s="89"/>
      <c r="W880" s="89"/>
      <c r="X880" s="90"/>
      <c r="Y880" s="91"/>
      <c r="Z880" s="92"/>
      <c r="AA880" s="92"/>
      <c r="AB880" s="92"/>
      <c r="AC880" s="93"/>
      <c r="AD880" s="88"/>
    </row>
    <row r="881" ht="15.75" customHeight="1">
      <c r="A881" s="108"/>
      <c r="B881" s="108"/>
      <c r="C881" s="108"/>
      <c r="D881" s="191"/>
      <c r="E881" s="78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80"/>
      <c r="Q881" s="78"/>
      <c r="R881" s="79"/>
      <c r="S881" s="79"/>
      <c r="T881" s="79"/>
      <c r="U881" s="79"/>
      <c r="V881" s="79"/>
      <c r="W881" s="79"/>
      <c r="X881" s="80"/>
      <c r="Y881" s="81"/>
      <c r="Z881" s="82"/>
      <c r="AA881" s="82"/>
      <c r="AB881" s="82"/>
      <c r="AC881" s="83"/>
      <c r="AD881" s="78"/>
    </row>
    <row r="882" ht="15.75" customHeight="1">
      <c r="A882" s="89"/>
      <c r="B882" s="89"/>
      <c r="C882" s="89"/>
      <c r="D882" s="90"/>
      <c r="E882" s="88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90"/>
      <c r="Q882" s="88"/>
      <c r="R882" s="89"/>
      <c r="S882" s="89"/>
      <c r="T882" s="89"/>
      <c r="U882" s="89"/>
      <c r="V882" s="89"/>
      <c r="W882" s="89"/>
      <c r="X882" s="90"/>
      <c r="Y882" s="91"/>
      <c r="Z882" s="92"/>
      <c r="AA882" s="92"/>
      <c r="AB882" s="92"/>
      <c r="AC882" s="93"/>
      <c r="AD882" s="88"/>
    </row>
    <row r="883" ht="15.75" customHeight="1">
      <c r="A883" s="108"/>
      <c r="B883" s="108"/>
      <c r="C883" s="108"/>
      <c r="D883" s="191"/>
      <c r="E883" s="78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80"/>
      <c r="Q883" s="78"/>
      <c r="R883" s="79"/>
      <c r="S883" s="79"/>
      <c r="T883" s="79"/>
      <c r="U883" s="79"/>
      <c r="V883" s="79"/>
      <c r="W883" s="79"/>
      <c r="X883" s="80"/>
      <c r="Y883" s="81"/>
      <c r="Z883" s="82"/>
      <c r="AA883" s="82"/>
      <c r="AB883" s="82"/>
      <c r="AC883" s="83"/>
      <c r="AD883" s="78"/>
    </row>
    <row r="884" ht="15.75" customHeight="1">
      <c r="A884" s="89"/>
      <c r="B884" s="89"/>
      <c r="C884" s="89"/>
      <c r="D884" s="90"/>
      <c r="E884" s="88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90"/>
      <c r="Q884" s="88"/>
      <c r="R884" s="89"/>
      <c r="S884" s="89"/>
      <c r="T884" s="89"/>
      <c r="U884" s="89"/>
      <c r="V884" s="89"/>
      <c r="W884" s="89"/>
      <c r="X884" s="90"/>
      <c r="Y884" s="91"/>
      <c r="Z884" s="92"/>
      <c r="AA884" s="92"/>
      <c r="AB884" s="92"/>
      <c r="AC884" s="93"/>
      <c r="AD884" s="88"/>
    </row>
    <row r="885" ht="15.75" customHeight="1">
      <c r="A885" s="108"/>
      <c r="B885" s="108"/>
      <c r="C885" s="108"/>
      <c r="D885" s="191"/>
      <c r="E885" s="78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80"/>
      <c r="Q885" s="78"/>
      <c r="R885" s="79"/>
      <c r="S885" s="79"/>
      <c r="T885" s="79"/>
      <c r="U885" s="79"/>
      <c r="V885" s="79"/>
      <c r="W885" s="79"/>
      <c r="X885" s="80"/>
      <c r="Y885" s="81"/>
      <c r="Z885" s="82"/>
      <c r="AA885" s="82"/>
      <c r="AB885" s="82"/>
      <c r="AC885" s="83"/>
      <c r="AD885" s="78"/>
    </row>
    <row r="886" ht="15.75" customHeight="1">
      <c r="A886" s="89"/>
      <c r="B886" s="89"/>
      <c r="C886" s="89"/>
      <c r="D886" s="90"/>
      <c r="E886" s="88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90"/>
      <c r="Q886" s="88"/>
      <c r="R886" s="89"/>
      <c r="S886" s="89"/>
      <c r="T886" s="89"/>
      <c r="U886" s="89"/>
      <c r="V886" s="89"/>
      <c r="W886" s="89"/>
      <c r="X886" s="90"/>
      <c r="Y886" s="91"/>
      <c r="Z886" s="92"/>
      <c r="AA886" s="92"/>
      <c r="AB886" s="92"/>
      <c r="AC886" s="93"/>
      <c r="AD886" s="88"/>
    </row>
    <row r="887" ht="15.75" customHeight="1">
      <c r="A887" s="108"/>
      <c r="B887" s="108"/>
      <c r="C887" s="108"/>
      <c r="D887" s="191"/>
      <c r="E887" s="78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80"/>
      <c r="Q887" s="78"/>
      <c r="R887" s="79"/>
      <c r="S887" s="79"/>
      <c r="T887" s="79"/>
      <c r="U887" s="79"/>
      <c r="V887" s="79"/>
      <c r="W887" s="79"/>
      <c r="X887" s="80"/>
      <c r="Y887" s="81"/>
      <c r="Z887" s="82"/>
      <c r="AA887" s="82"/>
      <c r="AB887" s="82"/>
      <c r="AC887" s="83"/>
      <c r="AD887" s="78"/>
    </row>
    <row r="888" ht="15.75" customHeight="1">
      <c r="A888" s="89"/>
      <c r="B888" s="89"/>
      <c r="C888" s="89"/>
      <c r="D888" s="90"/>
      <c r="E888" s="88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90"/>
      <c r="Q888" s="88"/>
      <c r="R888" s="89"/>
      <c r="S888" s="89"/>
      <c r="T888" s="89"/>
      <c r="U888" s="89"/>
      <c r="V888" s="89"/>
      <c r="W888" s="89"/>
      <c r="X888" s="90"/>
      <c r="Y888" s="91"/>
      <c r="Z888" s="92"/>
      <c r="AA888" s="92"/>
      <c r="AB888" s="92"/>
      <c r="AC888" s="93"/>
      <c r="AD888" s="88"/>
    </row>
    <row r="889" ht="15.75" customHeight="1">
      <c r="A889" s="108"/>
      <c r="B889" s="108"/>
      <c r="C889" s="108"/>
      <c r="D889" s="191"/>
      <c r="E889" s="78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80"/>
      <c r="Q889" s="78"/>
      <c r="R889" s="79"/>
      <c r="S889" s="79"/>
      <c r="T889" s="79"/>
      <c r="U889" s="79"/>
      <c r="V889" s="79"/>
      <c r="W889" s="79"/>
      <c r="X889" s="80"/>
      <c r="Y889" s="81"/>
      <c r="Z889" s="82"/>
      <c r="AA889" s="82"/>
      <c r="AB889" s="82"/>
      <c r="AC889" s="83"/>
      <c r="AD889" s="78"/>
    </row>
    <row r="890" ht="15.75" customHeight="1">
      <c r="A890" s="89"/>
      <c r="B890" s="89"/>
      <c r="C890" s="89"/>
      <c r="D890" s="90"/>
      <c r="E890" s="88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90"/>
      <c r="Q890" s="88"/>
      <c r="R890" s="89"/>
      <c r="S890" s="89"/>
      <c r="T890" s="89"/>
      <c r="U890" s="89"/>
      <c r="V890" s="89"/>
      <c r="W890" s="89"/>
      <c r="X890" s="90"/>
      <c r="Y890" s="91"/>
      <c r="Z890" s="92"/>
      <c r="AA890" s="92"/>
      <c r="AB890" s="92"/>
      <c r="AC890" s="93"/>
      <c r="AD890" s="88"/>
    </row>
    <row r="891" ht="15.75" customHeight="1">
      <c r="A891" s="108"/>
      <c r="B891" s="108"/>
      <c r="C891" s="108"/>
      <c r="D891" s="191"/>
      <c r="E891" s="78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80"/>
      <c r="Q891" s="78"/>
      <c r="R891" s="79"/>
      <c r="S891" s="79"/>
      <c r="T891" s="79"/>
      <c r="U891" s="79"/>
      <c r="V891" s="79"/>
      <c r="W891" s="79"/>
      <c r="X891" s="80"/>
      <c r="Y891" s="81"/>
      <c r="Z891" s="82"/>
      <c r="AA891" s="82"/>
      <c r="AB891" s="82"/>
      <c r="AC891" s="83"/>
      <c r="AD891" s="78"/>
    </row>
    <row r="892" ht="15.75" customHeight="1">
      <c r="A892" s="89"/>
      <c r="B892" s="89"/>
      <c r="C892" s="89"/>
      <c r="D892" s="90"/>
      <c r="E892" s="88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90"/>
      <c r="Q892" s="88"/>
      <c r="R892" s="89"/>
      <c r="S892" s="89"/>
      <c r="T892" s="89"/>
      <c r="U892" s="89"/>
      <c r="V892" s="89"/>
      <c r="W892" s="89"/>
      <c r="X892" s="90"/>
      <c r="Y892" s="91"/>
      <c r="Z892" s="92"/>
      <c r="AA892" s="92"/>
      <c r="AB892" s="92"/>
      <c r="AC892" s="93"/>
      <c r="AD892" s="88"/>
    </row>
    <row r="893" ht="15.75" customHeight="1">
      <c r="A893" s="108"/>
      <c r="B893" s="108"/>
      <c r="C893" s="108"/>
      <c r="D893" s="191"/>
      <c r="E893" s="78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80"/>
      <c r="Q893" s="78"/>
      <c r="R893" s="79"/>
      <c r="S893" s="79"/>
      <c r="T893" s="79"/>
      <c r="U893" s="79"/>
      <c r="V893" s="79"/>
      <c r="W893" s="79"/>
      <c r="X893" s="80"/>
      <c r="Y893" s="81"/>
      <c r="Z893" s="82"/>
      <c r="AA893" s="82"/>
      <c r="AB893" s="82"/>
      <c r="AC893" s="83"/>
      <c r="AD893" s="78"/>
    </row>
    <row r="894" ht="15.75" customHeight="1">
      <c r="A894" s="89"/>
      <c r="B894" s="89"/>
      <c r="C894" s="89"/>
      <c r="D894" s="90"/>
      <c r="E894" s="88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90"/>
      <c r="Q894" s="88"/>
      <c r="R894" s="89"/>
      <c r="S894" s="89"/>
      <c r="T894" s="89"/>
      <c r="U894" s="89"/>
      <c r="V894" s="89"/>
      <c r="W894" s="89"/>
      <c r="X894" s="90"/>
      <c r="Y894" s="91"/>
      <c r="Z894" s="92"/>
      <c r="AA894" s="92"/>
      <c r="AB894" s="92"/>
      <c r="AC894" s="93"/>
      <c r="AD894" s="88"/>
    </row>
    <row r="895" ht="15.75" customHeight="1">
      <c r="A895" s="108"/>
      <c r="B895" s="108"/>
      <c r="C895" s="108"/>
      <c r="D895" s="191"/>
      <c r="E895" s="78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80"/>
      <c r="Q895" s="78"/>
      <c r="R895" s="79"/>
      <c r="S895" s="79"/>
      <c r="T895" s="79"/>
      <c r="U895" s="79"/>
      <c r="V895" s="79"/>
      <c r="W895" s="79"/>
      <c r="X895" s="80"/>
      <c r="Y895" s="78"/>
      <c r="Z895" s="79"/>
      <c r="AA895" s="79"/>
      <c r="AB895" s="79"/>
      <c r="AC895" s="80"/>
      <c r="AD895" s="78"/>
    </row>
    <row r="896" ht="15.75" customHeight="1">
      <c r="A896" s="89"/>
      <c r="B896" s="89"/>
      <c r="C896" s="89"/>
      <c r="D896" s="90"/>
      <c r="E896" s="88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90"/>
      <c r="Q896" s="88"/>
      <c r="R896" s="89"/>
      <c r="S896" s="89"/>
      <c r="T896" s="89"/>
      <c r="U896" s="89"/>
      <c r="V896" s="89"/>
      <c r="W896" s="89"/>
      <c r="X896" s="90"/>
      <c r="Y896" s="88"/>
      <c r="Z896" s="89"/>
      <c r="AA896" s="89"/>
      <c r="AB896" s="89"/>
      <c r="AC896" s="90"/>
      <c r="AD896" s="88"/>
    </row>
    <row r="897" ht="15.75" customHeight="1">
      <c r="A897" s="108"/>
      <c r="B897" s="108"/>
      <c r="C897" s="108"/>
      <c r="D897" s="191"/>
      <c r="E897" s="78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80"/>
      <c r="Q897" s="78"/>
      <c r="R897" s="79"/>
      <c r="S897" s="79"/>
      <c r="T897" s="79"/>
      <c r="U897" s="79"/>
      <c r="V897" s="79"/>
      <c r="W897" s="79"/>
      <c r="X897" s="80"/>
      <c r="Y897" s="78"/>
      <c r="Z897" s="79"/>
      <c r="AA897" s="79"/>
      <c r="AB897" s="79"/>
      <c r="AC897" s="80"/>
      <c r="AD897" s="78"/>
    </row>
    <row r="898" ht="15.75" customHeight="1">
      <c r="A898" s="89"/>
      <c r="B898" s="89"/>
      <c r="C898" s="89"/>
      <c r="D898" s="90"/>
      <c r="E898" s="88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90"/>
      <c r="Q898" s="88"/>
      <c r="R898" s="89"/>
      <c r="S898" s="89"/>
      <c r="T898" s="89"/>
      <c r="U898" s="89"/>
      <c r="V898" s="89"/>
      <c r="W898" s="89"/>
      <c r="X898" s="90"/>
      <c r="Y898" s="88"/>
      <c r="Z898" s="89"/>
      <c r="AA898" s="89"/>
      <c r="AB898" s="89"/>
      <c r="AC898" s="90"/>
      <c r="AD898" s="88"/>
    </row>
    <row r="899" ht="15.75" customHeight="1">
      <c r="A899" s="108"/>
      <c r="B899" s="108"/>
      <c r="C899" s="108"/>
      <c r="D899" s="191"/>
      <c r="E899" s="78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80"/>
      <c r="Q899" s="78"/>
      <c r="R899" s="79"/>
      <c r="S899" s="79"/>
      <c r="T899" s="79"/>
      <c r="U899" s="79"/>
      <c r="V899" s="79"/>
      <c r="W899" s="79"/>
      <c r="X899" s="80"/>
      <c r="Y899" s="78"/>
      <c r="Z899" s="79"/>
      <c r="AA899" s="79"/>
      <c r="AB899" s="79"/>
      <c r="AC899" s="80"/>
      <c r="AD899" s="78"/>
    </row>
    <row r="900" ht="15.75" customHeight="1">
      <c r="A900" s="89"/>
      <c r="B900" s="89"/>
      <c r="C900" s="89"/>
      <c r="D900" s="90"/>
      <c r="E900" s="88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90"/>
      <c r="Q900" s="88"/>
      <c r="R900" s="89"/>
      <c r="S900" s="89"/>
      <c r="T900" s="89"/>
      <c r="U900" s="89"/>
      <c r="V900" s="89"/>
      <c r="W900" s="89"/>
      <c r="X900" s="90"/>
      <c r="Y900" s="88"/>
      <c r="Z900" s="89"/>
      <c r="AA900" s="89"/>
      <c r="AB900" s="89"/>
      <c r="AC900" s="90"/>
      <c r="AD900" s="88"/>
    </row>
    <row r="901" ht="15.75" customHeight="1">
      <c r="A901" s="108"/>
      <c r="B901" s="108"/>
      <c r="C901" s="108"/>
      <c r="D901" s="191"/>
      <c r="E901" s="78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80"/>
      <c r="Q901" s="78"/>
      <c r="R901" s="79"/>
      <c r="S901" s="79"/>
      <c r="T901" s="79"/>
      <c r="U901" s="79"/>
      <c r="V901" s="79"/>
      <c r="W901" s="79"/>
      <c r="X901" s="80"/>
      <c r="Y901" s="78"/>
      <c r="Z901" s="79"/>
      <c r="AA901" s="79"/>
      <c r="AB901" s="79"/>
      <c r="AC901" s="80"/>
      <c r="AD901" s="78"/>
    </row>
    <row r="902" ht="15.75" customHeight="1">
      <c r="A902" s="89"/>
      <c r="B902" s="89"/>
      <c r="C902" s="89"/>
      <c r="D902" s="90"/>
      <c r="E902" s="88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90"/>
      <c r="Q902" s="88"/>
      <c r="R902" s="89"/>
      <c r="S902" s="89"/>
      <c r="T902" s="89"/>
      <c r="U902" s="89"/>
      <c r="V902" s="89"/>
      <c r="W902" s="89"/>
      <c r="X902" s="90"/>
      <c r="Y902" s="88"/>
      <c r="Z902" s="89"/>
      <c r="AA902" s="89"/>
      <c r="AB902" s="89"/>
      <c r="AC902" s="90"/>
      <c r="AD902" s="88"/>
    </row>
    <row r="903" ht="15.75" customHeight="1">
      <c r="A903" s="108"/>
      <c r="B903" s="108"/>
      <c r="C903" s="108"/>
      <c r="D903" s="191"/>
      <c r="E903" s="78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80"/>
      <c r="Q903" s="78"/>
      <c r="R903" s="79"/>
      <c r="S903" s="79"/>
      <c r="T903" s="79"/>
      <c r="U903" s="79"/>
      <c r="V903" s="79"/>
      <c r="W903" s="79"/>
      <c r="X903" s="80"/>
      <c r="Y903" s="78"/>
      <c r="Z903" s="79"/>
      <c r="AA903" s="79"/>
      <c r="AB903" s="79"/>
      <c r="AC903" s="80"/>
      <c r="AD903" s="78"/>
    </row>
    <row r="904" ht="15.75" customHeight="1">
      <c r="A904" s="89"/>
      <c r="B904" s="89"/>
      <c r="C904" s="89"/>
      <c r="D904" s="90"/>
      <c r="E904" s="88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90"/>
      <c r="Q904" s="88"/>
      <c r="R904" s="89"/>
      <c r="S904" s="89"/>
      <c r="T904" s="89"/>
      <c r="U904" s="89"/>
      <c r="V904" s="89"/>
      <c r="W904" s="89"/>
      <c r="X904" s="90"/>
      <c r="Y904" s="88"/>
      <c r="Z904" s="89"/>
      <c r="AA904" s="89"/>
      <c r="AB904" s="89"/>
      <c r="AC904" s="90"/>
      <c r="AD904" s="88"/>
    </row>
    <row r="905" ht="15.75" customHeight="1">
      <c r="A905" s="108"/>
      <c r="B905" s="108"/>
      <c r="C905" s="108"/>
      <c r="D905" s="191"/>
      <c r="E905" s="78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80"/>
      <c r="Q905" s="78"/>
      <c r="R905" s="79"/>
      <c r="S905" s="79"/>
      <c r="T905" s="79"/>
      <c r="U905" s="79"/>
      <c r="V905" s="79"/>
      <c r="W905" s="79"/>
      <c r="X905" s="80"/>
      <c r="Y905" s="78"/>
      <c r="Z905" s="79"/>
      <c r="AA905" s="79"/>
      <c r="AB905" s="79"/>
      <c r="AC905" s="80"/>
      <c r="AD905" s="78"/>
    </row>
    <row r="906" ht="15.75" customHeight="1">
      <c r="A906" s="89"/>
      <c r="B906" s="89"/>
      <c r="C906" s="89"/>
      <c r="D906" s="90"/>
      <c r="E906" s="88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90"/>
      <c r="Q906" s="88"/>
      <c r="R906" s="89"/>
      <c r="S906" s="89"/>
      <c r="T906" s="89"/>
      <c r="U906" s="89"/>
      <c r="V906" s="89"/>
      <c r="W906" s="89"/>
      <c r="X906" s="90"/>
      <c r="Y906" s="88"/>
      <c r="Z906" s="89"/>
      <c r="AA906" s="89"/>
      <c r="AB906" s="89"/>
      <c r="AC906" s="90"/>
      <c r="AD906" s="88"/>
    </row>
    <row r="907" ht="15.75" customHeight="1">
      <c r="A907" s="108"/>
      <c r="B907" s="108"/>
      <c r="C907" s="108"/>
      <c r="D907" s="191"/>
      <c r="E907" s="78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80"/>
      <c r="Q907" s="78"/>
      <c r="R907" s="79"/>
      <c r="S907" s="79"/>
      <c r="T907" s="79"/>
      <c r="U907" s="79"/>
      <c r="V907" s="79"/>
      <c r="W907" s="79"/>
      <c r="X907" s="80"/>
      <c r="Y907" s="78"/>
      <c r="Z907" s="79"/>
      <c r="AA907" s="79"/>
      <c r="AB907" s="79"/>
      <c r="AC907" s="80"/>
      <c r="AD907" s="78"/>
    </row>
    <row r="908" ht="15.75" customHeight="1">
      <c r="A908" s="89"/>
      <c r="B908" s="89"/>
      <c r="C908" s="89"/>
      <c r="D908" s="90"/>
      <c r="E908" s="88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90"/>
      <c r="Q908" s="88"/>
      <c r="R908" s="89"/>
      <c r="S908" s="89"/>
      <c r="T908" s="89"/>
      <c r="U908" s="89"/>
      <c r="V908" s="89"/>
      <c r="W908" s="89"/>
      <c r="X908" s="90"/>
      <c r="Y908" s="88"/>
      <c r="Z908" s="89"/>
      <c r="AA908" s="89"/>
      <c r="AB908" s="89"/>
      <c r="AC908" s="90"/>
      <c r="AD908" s="88"/>
    </row>
    <row r="909" ht="15.75" customHeight="1">
      <c r="A909" s="108"/>
      <c r="B909" s="108"/>
      <c r="C909" s="108"/>
      <c r="D909" s="191"/>
      <c r="E909" s="78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80"/>
      <c r="Q909" s="78"/>
      <c r="R909" s="79"/>
      <c r="S909" s="79"/>
      <c r="T909" s="79"/>
      <c r="U909" s="79"/>
      <c r="V909" s="79"/>
      <c r="W909" s="79"/>
      <c r="X909" s="80"/>
      <c r="Y909" s="78"/>
      <c r="Z909" s="79"/>
      <c r="AA909" s="79"/>
      <c r="AB909" s="79"/>
      <c r="AC909" s="80"/>
      <c r="AD909" s="78"/>
    </row>
    <row r="910" ht="15.75" customHeight="1">
      <c r="A910" s="89"/>
      <c r="B910" s="89"/>
      <c r="C910" s="89"/>
      <c r="D910" s="90"/>
      <c r="E910" s="88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90"/>
      <c r="Q910" s="88"/>
      <c r="R910" s="89"/>
      <c r="S910" s="89"/>
      <c r="T910" s="89"/>
      <c r="U910" s="89"/>
      <c r="V910" s="89"/>
      <c r="W910" s="89"/>
      <c r="X910" s="90"/>
      <c r="Y910" s="88"/>
      <c r="Z910" s="89"/>
      <c r="AA910" s="89"/>
      <c r="AB910" s="89"/>
      <c r="AC910" s="90"/>
      <c r="AD910" s="88"/>
    </row>
    <row r="911" ht="15.75" customHeight="1">
      <c r="A911" s="108"/>
      <c r="B911" s="108"/>
      <c r="C911" s="108"/>
      <c r="D911" s="191"/>
      <c r="E911" s="78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80"/>
      <c r="Q911" s="78"/>
      <c r="R911" s="79"/>
      <c r="S911" s="79"/>
      <c r="T911" s="79"/>
      <c r="U911" s="79"/>
      <c r="V911" s="79"/>
      <c r="W911" s="79"/>
      <c r="X911" s="80"/>
      <c r="Y911" s="78"/>
      <c r="Z911" s="79"/>
      <c r="AA911" s="79"/>
      <c r="AB911" s="79"/>
      <c r="AC911" s="80"/>
      <c r="AD911" s="78"/>
    </row>
    <row r="912" ht="15.75" customHeight="1">
      <c r="A912" s="89"/>
      <c r="B912" s="89"/>
      <c r="C912" s="89"/>
      <c r="D912" s="90"/>
      <c r="E912" s="88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90"/>
      <c r="Q912" s="88"/>
      <c r="R912" s="89"/>
      <c r="S912" s="89"/>
      <c r="T912" s="89"/>
      <c r="U912" s="89"/>
      <c r="V912" s="89"/>
      <c r="W912" s="89"/>
      <c r="X912" s="90"/>
      <c r="Y912" s="88"/>
      <c r="Z912" s="89"/>
      <c r="AA912" s="89"/>
      <c r="AB912" s="89"/>
      <c r="AC912" s="90"/>
      <c r="AD912" s="88"/>
    </row>
    <row r="913" ht="15.75" customHeight="1">
      <c r="A913" s="108"/>
      <c r="B913" s="108"/>
      <c r="C913" s="108"/>
      <c r="D913" s="191"/>
      <c r="E913" s="78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80"/>
      <c r="Q913" s="78"/>
      <c r="R913" s="79"/>
      <c r="S913" s="79"/>
      <c r="T913" s="79"/>
      <c r="U913" s="79"/>
      <c r="V913" s="79"/>
      <c r="W913" s="79"/>
      <c r="X913" s="80"/>
      <c r="Y913" s="78"/>
      <c r="Z913" s="79"/>
      <c r="AA913" s="79"/>
      <c r="AB913" s="79"/>
      <c r="AC913" s="80"/>
      <c r="AD913" s="78"/>
    </row>
    <row r="914" ht="15.75" customHeight="1">
      <c r="A914" s="89"/>
      <c r="B914" s="89"/>
      <c r="C914" s="89"/>
      <c r="D914" s="90"/>
      <c r="E914" s="88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90"/>
      <c r="Q914" s="88"/>
      <c r="R914" s="89"/>
      <c r="S914" s="89"/>
      <c r="T914" s="89"/>
      <c r="U914" s="89"/>
      <c r="V914" s="89"/>
      <c r="W914" s="89"/>
      <c r="X914" s="90"/>
      <c r="Y914" s="88"/>
      <c r="Z914" s="89"/>
      <c r="AA914" s="89"/>
      <c r="AB914" s="89"/>
      <c r="AC914" s="90"/>
      <c r="AD914" s="88"/>
    </row>
    <row r="915" ht="15.75" customHeight="1">
      <c r="A915" s="108"/>
      <c r="B915" s="108"/>
      <c r="C915" s="108"/>
      <c r="D915" s="191"/>
      <c r="E915" s="78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80"/>
      <c r="Q915" s="78"/>
      <c r="R915" s="79"/>
      <c r="S915" s="79"/>
      <c r="T915" s="79"/>
      <c r="U915" s="79"/>
      <c r="V915" s="79"/>
      <c r="W915" s="79"/>
      <c r="X915" s="80"/>
      <c r="Y915" s="78"/>
      <c r="Z915" s="79"/>
      <c r="AA915" s="79"/>
      <c r="AB915" s="79"/>
      <c r="AC915" s="80"/>
      <c r="AD915" s="78"/>
    </row>
    <row r="916" ht="15.75" customHeight="1">
      <c r="A916" s="89"/>
      <c r="B916" s="89"/>
      <c r="C916" s="89"/>
      <c r="D916" s="90"/>
      <c r="E916" s="88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90"/>
      <c r="Q916" s="88"/>
      <c r="R916" s="89"/>
      <c r="S916" s="89"/>
      <c r="T916" s="89"/>
      <c r="U916" s="89"/>
      <c r="V916" s="89"/>
      <c r="W916" s="89"/>
      <c r="X916" s="90"/>
      <c r="Y916" s="88"/>
      <c r="Z916" s="89"/>
      <c r="AA916" s="89"/>
      <c r="AB916" s="89"/>
      <c r="AC916" s="90"/>
      <c r="AD916" s="88"/>
    </row>
    <row r="917" ht="15.75" customHeight="1">
      <c r="A917" s="108"/>
      <c r="B917" s="108"/>
      <c r="C917" s="108"/>
      <c r="D917" s="191"/>
      <c r="E917" s="78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80"/>
      <c r="Q917" s="78"/>
      <c r="R917" s="79"/>
      <c r="S917" s="79"/>
      <c r="T917" s="79"/>
      <c r="U917" s="79"/>
      <c r="V917" s="79"/>
      <c r="W917" s="79"/>
      <c r="X917" s="80"/>
      <c r="Y917" s="78"/>
      <c r="Z917" s="79"/>
      <c r="AA917" s="79"/>
      <c r="AB917" s="79"/>
      <c r="AC917" s="80"/>
      <c r="AD917" s="78"/>
    </row>
    <row r="918" ht="15.75" customHeight="1">
      <c r="A918" s="89"/>
      <c r="B918" s="89"/>
      <c r="C918" s="89"/>
      <c r="D918" s="90"/>
      <c r="E918" s="88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90"/>
      <c r="Q918" s="88"/>
      <c r="R918" s="89"/>
      <c r="S918" s="89"/>
      <c r="T918" s="89"/>
      <c r="U918" s="89"/>
      <c r="V918" s="89"/>
      <c r="W918" s="89"/>
      <c r="X918" s="90"/>
      <c r="Y918" s="88"/>
      <c r="Z918" s="89"/>
      <c r="AA918" s="89"/>
      <c r="AB918" s="89"/>
      <c r="AC918" s="90"/>
      <c r="AD918" s="88"/>
    </row>
    <row r="919" ht="15.75" customHeight="1">
      <c r="A919" s="108"/>
      <c r="B919" s="108"/>
      <c r="C919" s="108"/>
      <c r="D919" s="191"/>
      <c r="E919" s="78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80"/>
      <c r="Q919" s="78"/>
      <c r="R919" s="79"/>
      <c r="S919" s="79"/>
      <c r="T919" s="79"/>
      <c r="U919" s="79"/>
      <c r="V919" s="79"/>
      <c r="W919" s="79"/>
      <c r="X919" s="80"/>
      <c r="Y919" s="78"/>
      <c r="Z919" s="79"/>
      <c r="AA919" s="79"/>
      <c r="AB919" s="79"/>
      <c r="AC919" s="80"/>
      <c r="AD919" s="78"/>
    </row>
    <row r="920" ht="15.75" customHeight="1">
      <c r="A920" s="89"/>
      <c r="B920" s="89"/>
      <c r="C920" s="89"/>
      <c r="D920" s="90"/>
      <c r="E920" s="88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90"/>
      <c r="Q920" s="88"/>
      <c r="R920" s="89"/>
      <c r="S920" s="89"/>
      <c r="T920" s="89"/>
      <c r="U920" s="89"/>
      <c r="V920" s="89"/>
      <c r="W920" s="89"/>
      <c r="X920" s="90"/>
      <c r="Y920" s="88"/>
      <c r="Z920" s="89"/>
      <c r="AA920" s="89"/>
      <c r="AB920" s="89"/>
      <c r="AC920" s="90"/>
      <c r="AD920" s="88"/>
    </row>
    <row r="921" ht="15.75" customHeight="1">
      <c r="A921" s="108"/>
      <c r="B921" s="108"/>
      <c r="C921" s="108"/>
      <c r="D921" s="191"/>
      <c r="E921" s="78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80"/>
      <c r="Q921" s="78"/>
      <c r="R921" s="79"/>
      <c r="S921" s="79"/>
      <c r="T921" s="79"/>
      <c r="U921" s="79"/>
      <c r="V921" s="79"/>
      <c r="W921" s="79"/>
      <c r="X921" s="80"/>
      <c r="Y921" s="78"/>
      <c r="Z921" s="79"/>
      <c r="AA921" s="79"/>
      <c r="AB921" s="79"/>
      <c r="AC921" s="80"/>
      <c r="AD921" s="78"/>
    </row>
    <row r="922" ht="15.75" customHeight="1">
      <c r="A922" s="89"/>
      <c r="B922" s="89"/>
      <c r="C922" s="89"/>
      <c r="D922" s="90"/>
      <c r="E922" s="88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90"/>
      <c r="Q922" s="88"/>
      <c r="R922" s="89"/>
      <c r="S922" s="89"/>
      <c r="T922" s="89"/>
      <c r="U922" s="89"/>
      <c r="V922" s="89"/>
      <c r="W922" s="89"/>
      <c r="X922" s="90"/>
      <c r="Y922" s="88"/>
      <c r="Z922" s="89"/>
      <c r="AA922" s="89"/>
      <c r="AB922" s="89"/>
      <c r="AC922" s="90"/>
      <c r="AD922" s="88"/>
    </row>
    <row r="923" ht="15.75" customHeight="1">
      <c r="A923" s="108"/>
      <c r="B923" s="108"/>
      <c r="C923" s="108"/>
      <c r="D923" s="191"/>
      <c r="E923" s="78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80"/>
      <c r="Q923" s="78"/>
      <c r="R923" s="79"/>
      <c r="S923" s="79"/>
      <c r="T923" s="79"/>
      <c r="U923" s="79"/>
      <c r="V923" s="79"/>
      <c r="W923" s="79"/>
      <c r="X923" s="80"/>
      <c r="Y923" s="78"/>
      <c r="Z923" s="79"/>
      <c r="AA923" s="79"/>
      <c r="AB923" s="79"/>
      <c r="AC923" s="80"/>
      <c r="AD923" s="78"/>
    </row>
    <row r="924" ht="15.75" customHeight="1">
      <c r="A924" s="89"/>
      <c r="B924" s="89"/>
      <c r="C924" s="89"/>
      <c r="D924" s="90"/>
      <c r="E924" s="88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90"/>
      <c r="Q924" s="88"/>
      <c r="R924" s="89"/>
      <c r="S924" s="89"/>
      <c r="T924" s="89"/>
      <c r="U924" s="89"/>
      <c r="V924" s="89"/>
      <c r="W924" s="89"/>
      <c r="X924" s="90"/>
      <c r="Y924" s="88"/>
      <c r="Z924" s="89"/>
      <c r="AA924" s="89"/>
      <c r="AB924" s="89"/>
      <c r="AC924" s="90"/>
      <c r="AD924" s="88"/>
    </row>
    <row r="925" ht="15.75" customHeight="1">
      <c r="A925" s="108"/>
      <c r="B925" s="108"/>
      <c r="C925" s="108"/>
      <c r="D925" s="191"/>
      <c r="E925" s="78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80"/>
      <c r="Q925" s="78"/>
      <c r="R925" s="79"/>
      <c r="S925" s="79"/>
      <c r="T925" s="79"/>
      <c r="U925" s="79"/>
      <c r="V925" s="79"/>
      <c r="W925" s="79"/>
      <c r="X925" s="80"/>
      <c r="Y925" s="78"/>
      <c r="Z925" s="79"/>
      <c r="AA925" s="79"/>
      <c r="AB925" s="79"/>
      <c r="AC925" s="80"/>
      <c r="AD925" s="78"/>
    </row>
    <row r="926" ht="15.75" customHeight="1">
      <c r="A926" s="89"/>
      <c r="B926" s="89"/>
      <c r="C926" s="89"/>
      <c r="D926" s="90"/>
      <c r="E926" s="88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90"/>
      <c r="Q926" s="88"/>
      <c r="R926" s="89"/>
      <c r="S926" s="89"/>
      <c r="T926" s="89"/>
      <c r="U926" s="89"/>
      <c r="V926" s="89"/>
      <c r="W926" s="89"/>
      <c r="X926" s="90"/>
      <c r="Y926" s="88"/>
      <c r="Z926" s="89"/>
      <c r="AA926" s="89"/>
      <c r="AB926" s="89"/>
      <c r="AC926" s="90"/>
      <c r="AD926" s="88"/>
    </row>
    <row r="927" ht="15.75" customHeight="1">
      <c r="A927" s="108"/>
      <c r="B927" s="108"/>
      <c r="C927" s="108"/>
      <c r="D927" s="191"/>
      <c r="E927" s="78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80"/>
      <c r="Q927" s="78"/>
      <c r="R927" s="79"/>
      <c r="S927" s="79"/>
      <c r="T927" s="79"/>
      <c r="U927" s="79"/>
      <c r="V927" s="79"/>
      <c r="W927" s="79"/>
      <c r="X927" s="80"/>
      <c r="Y927" s="78"/>
      <c r="Z927" s="79"/>
      <c r="AA927" s="79"/>
      <c r="AB927" s="79"/>
      <c r="AC927" s="80"/>
      <c r="AD927" s="78"/>
    </row>
    <row r="928" ht="15.75" customHeight="1">
      <c r="A928" s="89"/>
      <c r="B928" s="89"/>
      <c r="C928" s="89"/>
      <c r="D928" s="90"/>
      <c r="E928" s="88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90"/>
      <c r="Q928" s="88"/>
      <c r="R928" s="89"/>
      <c r="S928" s="89"/>
      <c r="T928" s="89"/>
      <c r="U928" s="89"/>
      <c r="V928" s="89"/>
      <c r="W928" s="89"/>
      <c r="X928" s="90"/>
      <c r="Y928" s="88"/>
      <c r="Z928" s="89"/>
      <c r="AA928" s="89"/>
      <c r="AB928" s="89"/>
      <c r="AC928" s="90"/>
      <c r="AD928" s="88"/>
    </row>
    <row r="929" ht="15.75" customHeight="1">
      <c r="A929" s="108"/>
      <c r="B929" s="108"/>
      <c r="C929" s="108"/>
      <c r="D929" s="191"/>
      <c r="E929" s="78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80"/>
      <c r="Q929" s="78"/>
      <c r="R929" s="79"/>
      <c r="S929" s="79"/>
      <c r="T929" s="79"/>
      <c r="U929" s="79"/>
      <c r="V929" s="79"/>
      <c r="W929" s="79"/>
      <c r="X929" s="80"/>
      <c r="Y929" s="78"/>
      <c r="Z929" s="79"/>
      <c r="AA929" s="79"/>
      <c r="AB929" s="79"/>
      <c r="AC929" s="80"/>
      <c r="AD929" s="78"/>
    </row>
    <row r="930" ht="15.75" customHeight="1">
      <c r="A930" s="89"/>
      <c r="B930" s="89"/>
      <c r="C930" s="89"/>
      <c r="D930" s="90"/>
      <c r="E930" s="88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90"/>
      <c r="Q930" s="88"/>
      <c r="R930" s="89"/>
      <c r="S930" s="89"/>
      <c r="T930" s="89"/>
      <c r="U930" s="89"/>
      <c r="V930" s="89"/>
      <c r="W930" s="89"/>
      <c r="X930" s="90"/>
      <c r="Y930" s="88"/>
      <c r="Z930" s="89"/>
      <c r="AA930" s="89"/>
      <c r="AB930" s="89"/>
      <c r="AC930" s="90"/>
      <c r="AD930" s="88"/>
    </row>
    <row r="931" ht="15.75" customHeight="1">
      <c r="A931" s="108"/>
      <c r="B931" s="108"/>
      <c r="C931" s="108"/>
      <c r="D931" s="191"/>
      <c r="E931" s="78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80"/>
      <c r="Q931" s="78"/>
      <c r="R931" s="79"/>
      <c r="S931" s="79"/>
      <c r="T931" s="79"/>
      <c r="U931" s="79"/>
      <c r="V931" s="79"/>
      <c r="W931" s="79"/>
      <c r="X931" s="80"/>
      <c r="Y931" s="78"/>
      <c r="Z931" s="79"/>
      <c r="AA931" s="79"/>
      <c r="AB931" s="79"/>
      <c r="AC931" s="80"/>
      <c r="AD931" s="78"/>
    </row>
    <row r="932" ht="15.75" customHeight="1">
      <c r="A932" s="89"/>
      <c r="B932" s="89"/>
      <c r="C932" s="89"/>
      <c r="D932" s="90"/>
      <c r="E932" s="88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90"/>
      <c r="Q932" s="88"/>
      <c r="R932" s="89"/>
      <c r="S932" s="89"/>
      <c r="T932" s="89"/>
      <c r="U932" s="89"/>
      <c r="V932" s="89"/>
      <c r="W932" s="89"/>
      <c r="X932" s="90"/>
      <c r="Y932" s="88"/>
      <c r="Z932" s="89"/>
      <c r="AA932" s="89"/>
      <c r="AB932" s="89"/>
      <c r="AC932" s="90"/>
      <c r="AD932" s="88"/>
    </row>
    <row r="933" ht="15.75" customHeight="1">
      <c r="A933" s="108"/>
      <c r="B933" s="108"/>
      <c r="C933" s="108"/>
      <c r="D933" s="191"/>
      <c r="E933" s="78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80"/>
      <c r="Q933" s="78"/>
      <c r="R933" s="79"/>
      <c r="S933" s="79"/>
      <c r="T933" s="79"/>
      <c r="U933" s="79"/>
      <c r="V933" s="79"/>
      <c r="W933" s="79"/>
      <c r="X933" s="80"/>
      <c r="Y933" s="78"/>
      <c r="Z933" s="79"/>
      <c r="AA933" s="79"/>
      <c r="AB933" s="79"/>
      <c r="AC933" s="80"/>
      <c r="AD933" s="78"/>
    </row>
  </sheetData>
  <customSheetViews>
    <customSheetView guid="{69F00490-06D2-4830-BBAB-85F01D2112F8}" filter="1" showAutoFilter="1">
      <autoFilter ref="$A$1:$D$734"/>
      <extLst>
        <ext uri="GoogleSheetsCustomDataVersion1">
          <go:sheetsCustomData xmlns:go="http://customooxmlschemas.google.com/" filterViewId="1790235333"/>
        </ext>
      </extLst>
    </customSheetView>
  </customSheetViews>
  <conditionalFormatting sqref="A20:P20 A140 A146 A260 A272 A380 A398 A500 A524 A620 A650 Y20:AD20">
    <cfRule type="notContainsBlanks" dxfId="0" priority="1">
      <formula>LEN(TRIM(A20))&gt;0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6.0"/>
    <col customWidth="1" min="6" max="6" width="5.43"/>
    <col customWidth="1" min="7" max="7" width="5.29"/>
    <col customWidth="1" min="8" max="8" width="7.0"/>
    <col customWidth="1" min="9" max="9" width="5.29"/>
    <col customWidth="1" min="10" max="10" width="8.71"/>
    <col customWidth="1" min="11" max="11" width="5.86"/>
    <col customWidth="1" min="12" max="13" width="8.29"/>
    <col customWidth="1" min="14" max="14" width="9.43"/>
    <col customWidth="1" min="15" max="15" width="6.71"/>
    <col customWidth="1" min="16" max="16" width="6.0"/>
    <col customWidth="1" min="17" max="17" width="6.43"/>
    <col customWidth="1" min="18" max="18" width="8.86"/>
    <col customWidth="1" min="19" max="19" width="8.29"/>
    <col customWidth="1" min="20" max="20" width="7.0"/>
    <col customWidth="1" min="21" max="23" width="5.43"/>
    <col customWidth="1" min="24" max="24" width="6.43"/>
    <col customWidth="1" min="25" max="25" width="8.86"/>
    <col customWidth="1" min="26" max="26" width="7.29"/>
    <col customWidth="1" min="27" max="27" width="7.0"/>
    <col customWidth="1" min="28" max="28" width="10.71"/>
    <col customWidth="1" min="29" max="29" width="7.0"/>
    <col customWidth="1" min="30" max="30" width="9.0"/>
    <col customWidth="1" min="31" max="31" width="70.57"/>
  </cols>
  <sheetData>
    <row r="1">
      <c r="A1" s="211"/>
      <c r="B1" s="212" t="s">
        <v>17</v>
      </c>
      <c r="C1" s="213" t="s">
        <v>2</v>
      </c>
      <c r="D1" s="213" t="s">
        <v>3</v>
      </c>
      <c r="E1" s="211" t="s">
        <v>4</v>
      </c>
      <c r="F1" s="211" t="s">
        <v>5</v>
      </c>
      <c r="G1" s="214" t="s">
        <v>7</v>
      </c>
      <c r="H1" s="211" t="s">
        <v>8</v>
      </c>
      <c r="I1" s="211" t="s">
        <v>9</v>
      </c>
      <c r="J1" s="211" t="s">
        <v>27</v>
      </c>
      <c r="K1" s="211" t="s">
        <v>10</v>
      </c>
      <c r="L1" s="211" t="s">
        <v>26</v>
      </c>
      <c r="M1" s="211" t="s">
        <v>28</v>
      </c>
      <c r="N1" s="211" t="s">
        <v>29</v>
      </c>
      <c r="O1" s="211" t="s">
        <v>23</v>
      </c>
      <c r="P1" s="211" t="s">
        <v>30</v>
      </c>
      <c r="Q1" s="216" t="s">
        <v>15</v>
      </c>
      <c r="R1" s="217" t="s">
        <v>16</v>
      </c>
      <c r="S1" s="211" t="s">
        <v>18</v>
      </c>
      <c r="T1" s="218" t="s">
        <v>6</v>
      </c>
      <c r="U1" s="211" t="s">
        <v>19</v>
      </c>
      <c r="V1" s="211" t="s">
        <v>20</v>
      </c>
      <c r="W1" s="211" t="s">
        <v>21</v>
      </c>
      <c r="X1" s="211" t="s">
        <v>22</v>
      </c>
      <c r="Y1" s="219" t="s">
        <v>31</v>
      </c>
      <c r="Z1" s="220" t="s">
        <v>32</v>
      </c>
      <c r="AA1" s="221" t="s">
        <v>33</v>
      </c>
      <c r="AB1" s="211" t="s">
        <v>34</v>
      </c>
      <c r="AC1" s="211" t="s">
        <v>35</v>
      </c>
      <c r="AD1" s="211" t="s">
        <v>36</v>
      </c>
      <c r="AE1" s="222" t="s">
        <v>429</v>
      </c>
    </row>
    <row r="2">
      <c r="A2" s="8" t="s">
        <v>38</v>
      </c>
      <c r="B2" s="223">
        <v>45292.0</v>
      </c>
      <c r="C2" s="10">
        <v>0.375</v>
      </c>
      <c r="D2" s="10">
        <v>0.5</v>
      </c>
      <c r="E2" s="224">
        <v>34.0</v>
      </c>
      <c r="F2" s="224">
        <v>23.6</v>
      </c>
      <c r="G2" s="224">
        <v>29.0</v>
      </c>
      <c r="H2" s="224">
        <v>26.8</v>
      </c>
      <c r="I2" s="224">
        <v>1.8</v>
      </c>
      <c r="J2" s="224" t="s">
        <v>81</v>
      </c>
      <c r="K2" s="224">
        <v>28.0</v>
      </c>
      <c r="L2" s="224">
        <v>4.5</v>
      </c>
      <c r="M2" s="22"/>
      <c r="N2" s="22"/>
      <c r="O2" s="224">
        <v>63.9</v>
      </c>
      <c r="P2" s="22"/>
      <c r="Q2" s="24"/>
      <c r="R2" s="133">
        <f>F4</f>
        <v>24.6</v>
      </c>
      <c r="S2" s="134">
        <f>G2</f>
        <v>29</v>
      </c>
      <c r="T2" s="22">
        <f>(R2+S2)/2</f>
        <v>26.8</v>
      </c>
      <c r="U2" s="134">
        <f>IF(H2="","",6.1078*(10^(((7.5*H2)/(237.3+H2)))))</f>
        <v>35.23385461</v>
      </c>
      <c r="V2" s="103">
        <f>IF(U2="","",U2-(0.8*(G2-H2)))</f>
        <v>33.47385461</v>
      </c>
      <c r="W2" s="134">
        <f>IF(G2="","",6.1078*(10^(((7.5*G2)/(237.3+G2)))))</f>
        <v>40.05279577</v>
      </c>
      <c r="X2" s="134">
        <f>IF(W2="","",(V2/W2)*100)</f>
        <v>83.57432724</v>
      </c>
      <c r="Y2" s="135">
        <f>64.02+4.5-63.9</f>
        <v>4.62</v>
      </c>
      <c r="Z2" s="36"/>
      <c r="AA2" s="226">
        <v>1.0</v>
      </c>
      <c r="AB2" s="227">
        <v>1.0</v>
      </c>
      <c r="AC2" s="227">
        <v>2.0</v>
      </c>
      <c r="AD2" s="227">
        <v>1.0</v>
      </c>
      <c r="AE2" s="228" t="s">
        <v>433</v>
      </c>
    </row>
    <row r="3">
      <c r="A3" s="4" t="s">
        <v>38</v>
      </c>
      <c r="B3" s="229">
        <v>45292.0</v>
      </c>
      <c r="C3" s="3">
        <v>0.625</v>
      </c>
      <c r="D3" s="3">
        <v>0.75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  <c r="R3" s="41"/>
      <c r="S3" s="42"/>
      <c r="T3" s="39"/>
      <c r="U3" s="39"/>
      <c r="V3" s="22"/>
      <c r="W3" s="39"/>
      <c r="X3" s="39"/>
      <c r="Y3" s="43"/>
      <c r="Z3" s="44"/>
      <c r="AA3" s="230"/>
      <c r="AB3" s="45"/>
      <c r="AC3" s="45"/>
      <c r="AD3" s="45"/>
      <c r="AE3" s="45"/>
    </row>
    <row r="4">
      <c r="A4" s="8" t="s">
        <v>48</v>
      </c>
      <c r="B4" s="231">
        <v>45293.0</v>
      </c>
      <c r="C4" s="10">
        <v>0.375</v>
      </c>
      <c r="D4" s="10">
        <v>0.5</v>
      </c>
      <c r="E4" s="224">
        <v>33.4</v>
      </c>
      <c r="F4" s="224">
        <v>24.6</v>
      </c>
      <c r="G4" s="224">
        <v>29.2</v>
      </c>
      <c r="H4" s="224">
        <v>26.8</v>
      </c>
      <c r="I4" s="224">
        <v>2.1</v>
      </c>
      <c r="J4" s="224" t="s">
        <v>81</v>
      </c>
      <c r="K4" s="224">
        <v>28.5</v>
      </c>
      <c r="L4" s="224">
        <v>23.25</v>
      </c>
      <c r="M4" s="22"/>
      <c r="N4" s="22"/>
      <c r="O4" s="224">
        <v>80.54</v>
      </c>
      <c r="P4" s="22"/>
      <c r="Q4" s="24"/>
      <c r="R4" s="26">
        <f>E6</f>
        <v>34</v>
      </c>
      <c r="S4" s="22">
        <f>F4</f>
        <v>24.6</v>
      </c>
      <c r="T4" s="22">
        <f>(R4+S4)/2</f>
        <v>29.3</v>
      </c>
      <c r="U4" s="22">
        <f>IF(H4="","",6.1078*(10^(((7.5*H4)/(237.3+H4)))))</f>
        <v>35.23385461</v>
      </c>
      <c r="V4" s="22">
        <f>IF(U4="","",U4-(0.8*(G4-H4)))</f>
        <v>33.31385461</v>
      </c>
      <c r="W4" s="22">
        <f>IF(G4="","",6.1078*(10^(((7.5*G4)/(237.3+G4)))))</f>
        <v>40.51803823</v>
      </c>
      <c r="X4" s="22">
        <f>IF(W4="","",(V4/W4)*100)</f>
        <v>82.21981138</v>
      </c>
      <c r="Y4" s="35">
        <f>O2+L4-O4</f>
        <v>6.61</v>
      </c>
      <c r="Z4" s="36"/>
      <c r="AA4" s="226">
        <v>1.0</v>
      </c>
      <c r="AB4" s="227">
        <v>1.0</v>
      </c>
      <c r="AC4" s="227">
        <v>1.0</v>
      </c>
      <c r="AD4" s="227">
        <v>2.0</v>
      </c>
      <c r="AE4" s="228" t="s">
        <v>433</v>
      </c>
    </row>
    <row r="5">
      <c r="A5" s="4" t="s">
        <v>48</v>
      </c>
      <c r="B5" s="229">
        <v>45293.0</v>
      </c>
      <c r="C5" s="3">
        <v>0.625</v>
      </c>
      <c r="D5" s="3">
        <v>0.75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  <c r="R5" s="41"/>
      <c r="S5" s="51"/>
      <c r="T5" s="39"/>
      <c r="U5" s="39"/>
      <c r="V5" s="22"/>
      <c r="W5" s="39"/>
      <c r="X5" s="39"/>
      <c r="Y5" s="43"/>
      <c r="Z5" s="44"/>
      <c r="AA5" s="230"/>
      <c r="AB5" s="45"/>
      <c r="AC5" s="45"/>
      <c r="AD5" s="45"/>
      <c r="AE5" s="52"/>
    </row>
    <row r="6">
      <c r="A6" s="8" t="s">
        <v>53</v>
      </c>
      <c r="B6" s="231">
        <v>45294.0</v>
      </c>
      <c r="C6" s="10">
        <v>0.375</v>
      </c>
      <c r="D6" s="10">
        <v>0.5</v>
      </c>
      <c r="E6" s="224">
        <v>34.0</v>
      </c>
      <c r="F6" s="224">
        <v>24.7</v>
      </c>
      <c r="G6" s="224">
        <v>28.6</v>
      </c>
      <c r="H6" s="224">
        <v>26.8</v>
      </c>
      <c r="I6" s="224">
        <v>2.2</v>
      </c>
      <c r="J6" s="224" t="s">
        <v>81</v>
      </c>
      <c r="K6" s="224">
        <v>28.0</v>
      </c>
      <c r="L6" s="224">
        <v>0.0</v>
      </c>
      <c r="M6" s="22"/>
      <c r="N6" s="22"/>
      <c r="O6" s="224">
        <v>77.54</v>
      </c>
      <c r="P6" s="22"/>
      <c r="Q6" s="24"/>
      <c r="R6" s="26">
        <f>E8</f>
        <v>34.2</v>
      </c>
      <c r="S6" s="22">
        <f>F6</f>
        <v>24.7</v>
      </c>
      <c r="T6" s="22">
        <f>(R6+S6)/2</f>
        <v>29.45</v>
      </c>
      <c r="U6" s="22">
        <f>IF(H6="","",6.1078*(10^(((7.5*H6)/(237.3+H6)))))</f>
        <v>35.23385461</v>
      </c>
      <c r="V6" s="22">
        <f>IF(U6="","",U6-(0.8*(G6-H6)))</f>
        <v>33.79385461</v>
      </c>
      <c r="W6" s="22">
        <f>IF(G6="","",6.1078*(10^(((7.5*G6)/(237.3+G6)))))</f>
        <v>39.13623594</v>
      </c>
      <c r="X6" s="22">
        <f>IF(W6="","",(V6/W6)*100)</f>
        <v>86.34927145</v>
      </c>
      <c r="Y6" s="35">
        <f>O4+L6-O6</f>
        <v>3</v>
      </c>
      <c r="Z6" s="36"/>
      <c r="AA6" s="226">
        <v>1.0</v>
      </c>
      <c r="AB6" s="227">
        <v>1.0</v>
      </c>
      <c r="AC6" s="227">
        <v>3.0</v>
      </c>
      <c r="AD6" s="227">
        <v>2.0</v>
      </c>
      <c r="AE6" s="237" t="s">
        <v>440</v>
      </c>
    </row>
    <row r="7">
      <c r="A7" s="4" t="s">
        <v>53</v>
      </c>
      <c r="B7" s="229">
        <v>45294.0</v>
      </c>
      <c r="C7" s="3">
        <v>0.625</v>
      </c>
      <c r="D7" s="3">
        <v>0.75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  <c r="R7" s="41"/>
      <c r="S7" s="42"/>
      <c r="T7" s="39"/>
      <c r="U7" s="39"/>
      <c r="V7" s="22"/>
      <c r="W7" s="39"/>
      <c r="X7" s="39"/>
      <c r="Y7" s="43"/>
      <c r="Z7" s="44"/>
      <c r="AA7" s="230"/>
      <c r="AB7" s="45"/>
      <c r="AC7" s="45"/>
      <c r="AD7" s="45"/>
      <c r="AE7" s="52"/>
    </row>
    <row r="8">
      <c r="A8" s="8" t="s">
        <v>58</v>
      </c>
      <c r="B8" s="231">
        <v>45295.0</v>
      </c>
      <c r="C8" s="10">
        <v>0.375</v>
      </c>
      <c r="D8" s="10">
        <v>0.5</v>
      </c>
      <c r="E8" s="224">
        <v>34.2</v>
      </c>
      <c r="F8" s="224">
        <v>23.8</v>
      </c>
      <c r="G8" s="224">
        <v>29.4</v>
      </c>
      <c r="H8" s="224">
        <v>27.0</v>
      </c>
      <c r="I8" s="224">
        <v>1.2</v>
      </c>
      <c r="J8" s="224" t="s">
        <v>81</v>
      </c>
      <c r="K8" s="224">
        <v>29.1</v>
      </c>
      <c r="L8" s="224">
        <v>28.0</v>
      </c>
      <c r="M8" s="22"/>
      <c r="N8" s="22"/>
      <c r="O8" s="224">
        <v>100.0</v>
      </c>
      <c r="P8" s="224">
        <v>95.18</v>
      </c>
      <c r="Q8" s="24"/>
      <c r="R8" s="26">
        <f>E10</f>
        <v>31.4</v>
      </c>
      <c r="S8" s="22">
        <f>F8</f>
        <v>23.8</v>
      </c>
      <c r="T8" s="22">
        <f>(R8+S8)/2</f>
        <v>27.6</v>
      </c>
      <c r="U8" s="22">
        <f>IF(H8="","",6.1078*(10^(((7.5*H8)/(237.3+H8)))))</f>
        <v>35.65000614</v>
      </c>
      <c r="V8" s="22">
        <f>IF(U8="","",U8-(0.8*(G8-H8)))</f>
        <v>33.73000614</v>
      </c>
      <c r="W8" s="22">
        <f>IF(G8="","",6.1078*(10^(((7.5*G8)/(237.3+G8)))))</f>
        <v>40.98797486</v>
      </c>
      <c r="X8" s="22">
        <f>IF(W8="","",(V8/W8)*100)</f>
        <v>82.29244371</v>
      </c>
      <c r="Y8" s="35"/>
      <c r="Z8" s="36"/>
      <c r="AA8" s="226">
        <v>1.0</v>
      </c>
      <c r="AB8" s="227">
        <v>1.0</v>
      </c>
      <c r="AC8" s="227">
        <v>2.0</v>
      </c>
      <c r="AD8" s="227">
        <v>2.0</v>
      </c>
      <c r="AE8" s="237" t="s">
        <v>433</v>
      </c>
    </row>
    <row r="9">
      <c r="A9" s="4" t="s">
        <v>58</v>
      </c>
      <c r="B9" s="240">
        <v>45295.0</v>
      </c>
      <c r="C9" s="3">
        <v>0.625</v>
      </c>
      <c r="D9" s="3">
        <v>0.75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40"/>
      <c r="R9" s="41"/>
      <c r="S9" s="42"/>
      <c r="T9" s="39"/>
      <c r="U9" s="39"/>
      <c r="V9" s="22"/>
      <c r="W9" s="39"/>
      <c r="X9" s="39"/>
      <c r="Y9" s="43"/>
      <c r="Z9" s="44"/>
      <c r="AA9" s="230"/>
      <c r="AB9" s="45"/>
      <c r="AC9" s="45"/>
      <c r="AD9" s="45"/>
      <c r="AE9" s="52"/>
    </row>
    <row r="10">
      <c r="A10" s="8" t="s">
        <v>60</v>
      </c>
      <c r="B10" s="231">
        <v>45296.0</v>
      </c>
      <c r="C10" s="10">
        <v>0.375</v>
      </c>
      <c r="D10" s="10">
        <v>0.5</v>
      </c>
      <c r="E10" s="224">
        <v>31.4</v>
      </c>
      <c r="F10" s="224">
        <v>24.3</v>
      </c>
      <c r="G10" s="224">
        <v>28.4</v>
      </c>
      <c r="H10" s="224">
        <v>26.8</v>
      </c>
      <c r="I10" s="224">
        <v>1.9</v>
      </c>
      <c r="J10" s="224" t="s">
        <v>54</v>
      </c>
      <c r="K10" s="224">
        <v>27.3</v>
      </c>
      <c r="L10" s="224">
        <v>9.5</v>
      </c>
      <c r="M10" s="22"/>
      <c r="N10" s="22"/>
      <c r="O10" s="224">
        <v>100.0</v>
      </c>
      <c r="P10" s="224">
        <v>63.44</v>
      </c>
      <c r="Q10" s="24"/>
      <c r="R10" s="26">
        <f>E12</f>
        <v>33</v>
      </c>
      <c r="S10" s="22">
        <f>F10</f>
        <v>24.3</v>
      </c>
      <c r="T10" s="22">
        <f>(R10+S10)/2</f>
        <v>28.65</v>
      </c>
      <c r="U10" s="22">
        <f>IF(H10="","",6.1078*(10^(((7.5*H10)/(237.3+H10)))))</f>
        <v>35.23385461</v>
      </c>
      <c r="V10" s="22">
        <f>IF(U10="","",U10-(0.8*(G10-H10)))</f>
        <v>33.95385461</v>
      </c>
      <c r="W10" s="22">
        <f>IF(G10="","",6.1078*(10^(((7.5*G10)/(237.3+G10)))))</f>
        <v>38.68484051</v>
      </c>
      <c r="X10" s="22">
        <f>IF(W10="","",(V10/W10)*100)</f>
        <v>87.77043969</v>
      </c>
      <c r="Y10" s="35"/>
      <c r="Z10" s="36"/>
      <c r="AA10" s="226">
        <v>1.0</v>
      </c>
      <c r="AB10" s="227">
        <v>1.0</v>
      </c>
      <c r="AC10" s="227">
        <v>2.0</v>
      </c>
      <c r="AD10" s="227">
        <v>2.0</v>
      </c>
      <c r="AE10" s="237" t="s">
        <v>440</v>
      </c>
    </row>
    <row r="11">
      <c r="A11" s="4" t="s">
        <v>60</v>
      </c>
      <c r="B11" s="229">
        <v>45296.0</v>
      </c>
      <c r="C11" s="3">
        <v>0.625</v>
      </c>
      <c r="D11" s="3">
        <v>0.75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0"/>
      <c r="R11" s="41"/>
      <c r="S11" s="42"/>
      <c r="T11" s="39"/>
      <c r="U11" s="39"/>
      <c r="V11" s="22"/>
      <c r="W11" s="39"/>
      <c r="X11" s="39"/>
      <c r="Y11" s="43"/>
      <c r="Z11" s="44"/>
      <c r="AA11" s="230"/>
      <c r="AB11" s="45"/>
      <c r="AC11" s="45"/>
      <c r="AD11" s="45"/>
      <c r="AE11" s="52"/>
    </row>
    <row r="12">
      <c r="A12" s="8" t="s">
        <v>64</v>
      </c>
      <c r="B12" s="231">
        <v>45297.0</v>
      </c>
      <c r="C12" s="10">
        <v>0.375</v>
      </c>
      <c r="D12" s="10">
        <v>0.5</v>
      </c>
      <c r="E12" s="224">
        <v>33.0</v>
      </c>
      <c r="F12" s="224">
        <v>26.7</v>
      </c>
      <c r="G12" s="224">
        <v>28.6</v>
      </c>
      <c r="H12" s="224">
        <v>27.0</v>
      </c>
      <c r="I12" s="224">
        <v>1.2</v>
      </c>
      <c r="J12" s="224" t="s">
        <v>81</v>
      </c>
      <c r="K12" s="224">
        <v>28.0</v>
      </c>
      <c r="L12" s="224">
        <v>2.8</v>
      </c>
      <c r="M12" s="22"/>
      <c r="N12" s="22"/>
      <c r="O12" s="207">
        <v>62.81</v>
      </c>
      <c r="P12" s="224">
        <v>86.38</v>
      </c>
      <c r="Q12" s="24"/>
      <c r="R12" s="26">
        <f>E14</f>
        <v>32.6</v>
      </c>
      <c r="S12" s="22">
        <f>F12</f>
        <v>26.7</v>
      </c>
      <c r="T12" s="22">
        <f>(R12+S12)/2</f>
        <v>29.65</v>
      </c>
      <c r="U12" s="22">
        <f>IF(H12="","",6.1078*(10^(((7.5*H12)/(237.3+H12)))))</f>
        <v>35.65000614</v>
      </c>
      <c r="V12" s="22">
        <f t="shared" ref="V12:V22" si="1">IF(U12="","",U12-(0.8*(G12-H12)))</f>
        <v>34.37000614</v>
      </c>
      <c r="W12" s="22">
        <f>IF(G12="","",6.1078*(10^(((7.5*G12)/(237.3+G12)))))</f>
        <v>39.13623594</v>
      </c>
      <c r="X12" s="22">
        <f t="shared" ref="X12:X22" si="2">IF(W12="","",(V12/W12)*100)</f>
        <v>87.82144045</v>
      </c>
      <c r="Y12" s="135">
        <f>P10+L12-O12</f>
        <v>3.43</v>
      </c>
      <c r="Z12" s="36"/>
      <c r="AA12" s="226">
        <v>1.0</v>
      </c>
      <c r="AB12" s="227">
        <v>1.0</v>
      </c>
      <c r="AC12" s="227">
        <v>2.0</v>
      </c>
      <c r="AD12" s="227">
        <v>2.0</v>
      </c>
      <c r="AE12" s="237" t="s">
        <v>442</v>
      </c>
    </row>
    <row r="13">
      <c r="A13" s="4" t="s">
        <v>64</v>
      </c>
      <c r="B13" s="229">
        <v>45297.0</v>
      </c>
      <c r="C13" s="3">
        <v>0.625</v>
      </c>
      <c r="D13" s="3">
        <v>0.75</v>
      </c>
      <c r="E13" s="242">
        <v>32.6</v>
      </c>
      <c r="F13" s="39"/>
      <c r="G13" s="242">
        <v>26.6</v>
      </c>
      <c r="H13" s="242">
        <v>25.6</v>
      </c>
      <c r="I13" s="242">
        <v>0.0</v>
      </c>
      <c r="J13" s="242" t="s">
        <v>56</v>
      </c>
      <c r="K13" s="242">
        <v>27.1</v>
      </c>
      <c r="L13" s="39"/>
      <c r="M13" s="39"/>
      <c r="N13" s="39"/>
      <c r="O13" s="39"/>
      <c r="P13" s="39"/>
      <c r="Q13" s="40"/>
      <c r="R13" s="41"/>
      <c r="S13" s="134"/>
      <c r="T13" s="134"/>
      <c r="U13" s="134">
        <f>IF(H13="","",6.1078*(10^(((7.5*H13)/(237.3+H13)))))</f>
        <v>32.82468122</v>
      </c>
      <c r="V13" s="103">
        <f t="shared" si="1"/>
        <v>32.02468122</v>
      </c>
      <c r="W13" s="134">
        <f>IF(H13="","",6.1078*(10^(((7.5*H13)/(237.3+H13)))))</f>
        <v>32.82468122</v>
      </c>
      <c r="X13" s="134">
        <f t="shared" si="2"/>
        <v>97.56280954</v>
      </c>
      <c r="Y13" s="43"/>
      <c r="Z13" s="44"/>
      <c r="AA13" s="230"/>
      <c r="AB13" s="45"/>
      <c r="AC13" s="45"/>
      <c r="AD13" s="45"/>
      <c r="AE13" s="52"/>
    </row>
    <row r="14">
      <c r="A14" s="8" t="s">
        <v>68</v>
      </c>
      <c r="B14" s="231">
        <v>45298.0</v>
      </c>
      <c r="C14" s="10">
        <v>0.375</v>
      </c>
      <c r="D14" s="10">
        <v>0.5</v>
      </c>
      <c r="E14" s="224">
        <v>32.6</v>
      </c>
      <c r="F14" s="224">
        <v>23.6</v>
      </c>
      <c r="G14" s="224">
        <v>29.4</v>
      </c>
      <c r="H14" s="224">
        <v>26.8</v>
      </c>
      <c r="I14" s="224">
        <v>1.2</v>
      </c>
      <c r="J14" s="224" t="s">
        <v>54</v>
      </c>
      <c r="K14" s="224">
        <v>28.7</v>
      </c>
      <c r="L14" s="224">
        <v>14.0</v>
      </c>
      <c r="M14" s="22"/>
      <c r="N14" s="22"/>
      <c r="O14" s="224">
        <v>96.2</v>
      </c>
      <c r="P14" s="224">
        <v>59.6</v>
      </c>
      <c r="Q14" s="24"/>
      <c r="R14" s="26">
        <f>E16</f>
        <v>33.8</v>
      </c>
      <c r="S14" s="22">
        <f>F14</f>
        <v>23.6</v>
      </c>
      <c r="T14" s="22">
        <f>(R14+S14)/2</f>
        <v>28.7</v>
      </c>
      <c r="U14" s="22">
        <f>IF(H14="","",6.1078*(10^(((7.5*H14)/(237.3+H14)))))</f>
        <v>35.23385461</v>
      </c>
      <c r="V14" s="22">
        <f t="shared" si="1"/>
        <v>33.15385461</v>
      </c>
      <c r="W14" s="22">
        <f>IF(G14="","",6.1078*(10^(((7.5*G14)/(237.3+G14)))))</f>
        <v>40.98797486</v>
      </c>
      <c r="X14" s="22">
        <f t="shared" si="2"/>
        <v>80.88678379</v>
      </c>
      <c r="Y14" s="135">
        <f>P12+L14-O14</f>
        <v>4.18</v>
      </c>
      <c r="Z14" s="36"/>
      <c r="AA14" s="226">
        <v>1.0</v>
      </c>
      <c r="AB14" s="227">
        <v>1.0</v>
      </c>
      <c r="AC14" s="227">
        <v>2.0</v>
      </c>
      <c r="AD14" s="227">
        <v>2.0</v>
      </c>
      <c r="AE14" s="237" t="s">
        <v>289</v>
      </c>
    </row>
    <row r="15">
      <c r="A15" s="4" t="s">
        <v>68</v>
      </c>
      <c r="B15" s="229">
        <v>45298.0</v>
      </c>
      <c r="C15" s="3">
        <v>0.625</v>
      </c>
      <c r="D15" s="3">
        <v>0.75</v>
      </c>
      <c r="E15" s="242">
        <v>32.8</v>
      </c>
      <c r="F15" s="39"/>
      <c r="G15" s="242">
        <v>32.4</v>
      </c>
      <c r="H15" s="242">
        <v>27.2</v>
      </c>
      <c r="I15" s="242">
        <v>1.2</v>
      </c>
      <c r="J15" s="242" t="s">
        <v>81</v>
      </c>
      <c r="K15" s="242">
        <v>32.4</v>
      </c>
      <c r="L15" s="39"/>
      <c r="M15" s="39"/>
      <c r="N15" s="39"/>
      <c r="O15" s="39"/>
      <c r="P15" s="39"/>
      <c r="Q15" s="40"/>
      <c r="R15" s="41"/>
      <c r="S15" s="42"/>
      <c r="T15" s="39"/>
      <c r="U15" s="134">
        <f>IF(H15="","",6.1078*(10^(((7.5*H15)/(237.3+H15)))))</f>
        <v>36.07043238</v>
      </c>
      <c r="V15" s="103">
        <f t="shared" si="1"/>
        <v>31.91043238</v>
      </c>
      <c r="W15" s="134">
        <f>IF(H15="","",6.1078*(10^(((7.5*H15)/(237.3+H15)))))</f>
        <v>36.07043238</v>
      </c>
      <c r="X15" s="134">
        <f t="shared" si="2"/>
        <v>88.46700822</v>
      </c>
      <c r="Y15" s="43"/>
      <c r="Z15" s="44"/>
      <c r="AA15" s="245">
        <v>1.0</v>
      </c>
      <c r="AB15" s="246">
        <v>1.0</v>
      </c>
      <c r="AC15" s="246">
        <v>1.0</v>
      </c>
      <c r="AD15" s="246">
        <v>2.0</v>
      </c>
      <c r="AE15" s="247" t="s">
        <v>316</v>
      </c>
    </row>
    <row r="16">
      <c r="A16" s="8" t="s">
        <v>38</v>
      </c>
      <c r="B16" s="231">
        <v>45299.0</v>
      </c>
      <c r="C16" s="10">
        <v>0.375</v>
      </c>
      <c r="D16" s="10">
        <v>0.5</v>
      </c>
      <c r="E16" s="224">
        <v>33.8</v>
      </c>
      <c r="F16" s="224">
        <v>23.5</v>
      </c>
      <c r="G16" s="224">
        <v>29.2</v>
      </c>
      <c r="H16" s="224">
        <v>26.6</v>
      </c>
      <c r="I16" s="224">
        <v>1.7</v>
      </c>
      <c r="J16" s="224" t="s">
        <v>81</v>
      </c>
      <c r="K16" s="224">
        <v>27.6</v>
      </c>
      <c r="L16" s="224">
        <v>9.5</v>
      </c>
      <c r="M16" s="22"/>
      <c r="N16" s="22"/>
      <c r="O16" s="224">
        <v>65.96</v>
      </c>
      <c r="P16" s="22"/>
      <c r="Q16" s="24"/>
      <c r="R16" s="26">
        <f>E18</f>
        <v>33.4</v>
      </c>
      <c r="S16" s="22">
        <f>F16</f>
        <v>23.5</v>
      </c>
      <c r="T16" s="22">
        <f>(R16+S16)/2</f>
        <v>28.45</v>
      </c>
      <c r="U16" s="22">
        <f>IF(H16="","",6.1078*(10^(((7.5*H16)/(237.3+H16)))))</f>
        <v>34.82194116</v>
      </c>
      <c r="V16" s="22">
        <f t="shared" si="1"/>
        <v>32.74194116</v>
      </c>
      <c r="W16" s="22">
        <f>IF(G16="","",6.1078*(10^(((7.5*G16)/(237.3+G16)))))</f>
        <v>40.51803823</v>
      </c>
      <c r="X16" s="22">
        <f t="shared" si="2"/>
        <v>80.80830809</v>
      </c>
      <c r="Y16" s="135">
        <f>P14+L16-O16</f>
        <v>3.14</v>
      </c>
      <c r="Z16" s="36"/>
      <c r="AA16" s="226">
        <v>1.0</v>
      </c>
      <c r="AB16" s="227">
        <v>1.0</v>
      </c>
      <c r="AC16" s="227">
        <v>3.0</v>
      </c>
      <c r="AD16" s="227">
        <v>2.0</v>
      </c>
      <c r="AE16" s="237" t="s">
        <v>445</v>
      </c>
    </row>
    <row r="17">
      <c r="A17" s="4" t="s">
        <v>38</v>
      </c>
      <c r="B17" s="229">
        <v>45299.0</v>
      </c>
      <c r="C17" s="3">
        <v>0.625</v>
      </c>
      <c r="D17" s="3">
        <v>0.75</v>
      </c>
      <c r="E17" s="242">
        <v>33.2</v>
      </c>
      <c r="F17" s="39"/>
      <c r="G17" s="242">
        <v>32.6</v>
      </c>
      <c r="H17" s="242">
        <v>28.0</v>
      </c>
      <c r="I17" s="242">
        <v>1.2</v>
      </c>
      <c r="J17" s="242" t="s">
        <v>74</v>
      </c>
      <c r="K17" s="242">
        <v>28.0</v>
      </c>
      <c r="L17" s="39"/>
      <c r="M17" s="39"/>
      <c r="N17" s="39"/>
      <c r="O17" s="39"/>
      <c r="P17" s="39"/>
      <c r="Q17" s="40"/>
      <c r="R17" s="41"/>
      <c r="S17" s="42"/>
      <c r="T17" s="39"/>
      <c r="U17" s="134">
        <f>IF(H17="","",6.1078*(10^(((7.5*H17)/(237.3+H17)))))</f>
        <v>37.79562539</v>
      </c>
      <c r="V17" s="103">
        <f t="shared" si="1"/>
        <v>34.11562539</v>
      </c>
      <c r="W17" s="134">
        <f>IF(H17="","",6.1078*(10^(((7.5*H17)/(237.3+H17)))))</f>
        <v>37.79562539</v>
      </c>
      <c r="X17" s="134">
        <f t="shared" si="2"/>
        <v>90.26342345</v>
      </c>
      <c r="Y17" s="43"/>
      <c r="Z17" s="44"/>
      <c r="AA17" s="245">
        <v>1.0</v>
      </c>
      <c r="AB17" s="246">
        <v>1.0</v>
      </c>
      <c r="AC17" s="246">
        <v>2.0</v>
      </c>
      <c r="AD17" s="246">
        <v>2.0</v>
      </c>
      <c r="AE17" s="247" t="s">
        <v>436</v>
      </c>
    </row>
    <row r="18">
      <c r="A18" s="8" t="s">
        <v>48</v>
      </c>
      <c r="B18" s="231">
        <v>45300.0</v>
      </c>
      <c r="C18" s="10">
        <v>0.375</v>
      </c>
      <c r="D18" s="10">
        <v>0.5</v>
      </c>
      <c r="E18" s="224">
        <v>33.4</v>
      </c>
      <c r="F18" s="224">
        <v>23.7</v>
      </c>
      <c r="G18" s="224">
        <v>29.8</v>
      </c>
      <c r="H18" s="224">
        <v>27.2</v>
      </c>
      <c r="I18" s="224">
        <v>1.2</v>
      </c>
      <c r="J18" s="224" t="s">
        <v>81</v>
      </c>
      <c r="K18" s="224">
        <v>28.8</v>
      </c>
      <c r="L18" s="224">
        <v>7.5</v>
      </c>
      <c r="M18" s="22"/>
      <c r="N18" s="22"/>
      <c r="O18" s="224">
        <v>68.66</v>
      </c>
      <c r="P18" s="22"/>
      <c r="Q18" s="24"/>
      <c r="R18" s="26">
        <f>E20</f>
        <v>30.8</v>
      </c>
      <c r="S18" s="22">
        <f>F18</f>
        <v>23.7</v>
      </c>
      <c r="T18" s="22">
        <f>(R18+S18)/2</f>
        <v>27.25</v>
      </c>
      <c r="U18" s="22">
        <f>IF(H18="","",6.1078*(10^(((7.5*H18)/(237.3+H18)))))</f>
        <v>36.07043238</v>
      </c>
      <c r="V18" s="22">
        <f t="shared" si="1"/>
        <v>33.99043238</v>
      </c>
      <c r="W18" s="22">
        <f>IF(G18="","",6.1078*(10^(((7.5*G18)/(237.3+G18)))))</f>
        <v>41.94208964</v>
      </c>
      <c r="X18" s="22">
        <f t="shared" si="2"/>
        <v>81.04134217</v>
      </c>
      <c r="Y18" s="135">
        <f>O16+L18-O18</f>
        <v>4.8</v>
      </c>
      <c r="Z18" s="36"/>
      <c r="AA18" s="226">
        <v>1.0</v>
      </c>
      <c r="AB18" s="227">
        <v>1.0</v>
      </c>
      <c r="AC18" s="227">
        <v>2.0</v>
      </c>
      <c r="AD18" s="227">
        <v>2.0</v>
      </c>
      <c r="AE18" s="237" t="s">
        <v>447</v>
      </c>
    </row>
    <row r="19">
      <c r="A19" s="4" t="s">
        <v>48</v>
      </c>
      <c r="B19" s="229">
        <v>45300.0</v>
      </c>
      <c r="C19" s="3">
        <v>0.625</v>
      </c>
      <c r="D19" s="3">
        <v>0.75</v>
      </c>
      <c r="E19" s="242">
        <v>30.8</v>
      </c>
      <c r="F19" s="39"/>
      <c r="G19" s="242">
        <v>28.0</v>
      </c>
      <c r="H19" s="242">
        <v>25.8</v>
      </c>
      <c r="I19" s="242">
        <v>2.1</v>
      </c>
      <c r="J19" s="242" t="s">
        <v>81</v>
      </c>
      <c r="K19" s="242">
        <v>27.7</v>
      </c>
      <c r="L19" s="39"/>
      <c r="M19" s="39"/>
      <c r="N19" s="39"/>
      <c r="O19" s="39"/>
      <c r="P19" s="39"/>
      <c r="Q19" s="40"/>
      <c r="R19" s="41"/>
      <c r="S19" s="42"/>
      <c r="T19" s="39"/>
      <c r="U19" s="134">
        <f>IF(H19="","",6.1078*(10^(((7.5*H19)/(237.3+H19)))))</f>
        <v>33.21594473</v>
      </c>
      <c r="V19" s="103">
        <f t="shared" si="1"/>
        <v>31.45594473</v>
      </c>
      <c r="W19" s="134">
        <f>IF(H19="","",6.1078*(10^(((7.5*H19)/(237.3+H19)))))</f>
        <v>33.21594473</v>
      </c>
      <c r="X19" s="134">
        <f t="shared" si="2"/>
        <v>94.70133993</v>
      </c>
      <c r="Y19" s="43"/>
      <c r="Z19" s="44"/>
      <c r="AA19" s="245">
        <v>1.0</v>
      </c>
      <c r="AB19" s="246">
        <v>1.0</v>
      </c>
      <c r="AC19" s="246">
        <v>1.0</v>
      </c>
      <c r="AD19" s="246">
        <v>2.0</v>
      </c>
      <c r="AE19" s="247" t="s">
        <v>449</v>
      </c>
    </row>
    <row r="20">
      <c r="A20" s="8" t="s">
        <v>53</v>
      </c>
      <c r="B20" s="231">
        <v>45301.0</v>
      </c>
      <c r="C20" s="10">
        <v>0.375</v>
      </c>
      <c r="D20" s="10">
        <v>0.5</v>
      </c>
      <c r="E20" s="224">
        <v>30.8</v>
      </c>
      <c r="F20" s="224">
        <v>24.7</v>
      </c>
      <c r="G20" s="224">
        <v>29.0</v>
      </c>
      <c r="H20" s="224">
        <v>26.6</v>
      </c>
      <c r="I20" s="224">
        <v>1.2</v>
      </c>
      <c r="J20" s="224" t="s">
        <v>74</v>
      </c>
      <c r="K20" s="224">
        <v>27.8</v>
      </c>
      <c r="L20" s="224">
        <v>18.0</v>
      </c>
      <c r="M20" s="22"/>
      <c r="N20" s="22"/>
      <c r="O20" s="224">
        <v>80.54</v>
      </c>
      <c r="P20" s="22"/>
      <c r="Q20" s="24"/>
      <c r="R20" s="26">
        <f>E22</f>
        <v>32.2</v>
      </c>
      <c r="S20" s="22">
        <f>F20</f>
        <v>24.7</v>
      </c>
      <c r="T20" s="22">
        <f>(R20+S20)/2</f>
        <v>28.45</v>
      </c>
      <c r="U20" s="22">
        <f>IF(H20="","",6.1078*(10^(((7.5*H20)/(237.3+H20)))))</f>
        <v>34.82194116</v>
      </c>
      <c r="V20" s="22">
        <f t="shared" si="1"/>
        <v>32.90194116</v>
      </c>
      <c r="W20" s="22">
        <f>IF(G20="","",6.1078*(10^(((7.5*G20)/(237.3+G20)))))</f>
        <v>40.05279577</v>
      </c>
      <c r="X20" s="22">
        <f t="shared" si="2"/>
        <v>82.14642831</v>
      </c>
      <c r="Y20" s="135">
        <f>O18+L20-O20</f>
        <v>6.12</v>
      </c>
      <c r="Z20" s="36"/>
      <c r="AA20" s="226">
        <v>1.0</v>
      </c>
      <c r="AB20" s="227">
        <v>1.0</v>
      </c>
      <c r="AC20" s="227">
        <v>2.0</v>
      </c>
      <c r="AD20" s="227">
        <v>2.0</v>
      </c>
      <c r="AE20" s="237" t="s">
        <v>428</v>
      </c>
    </row>
    <row r="21" ht="15.75" customHeight="1">
      <c r="A21" s="4" t="s">
        <v>53</v>
      </c>
      <c r="B21" s="229">
        <v>45301.0</v>
      </c>
      <c r="C21" s="3">
        <v>0.625</v>
      </c>
      <c r="D21" s="3">
        <v>0.75</v>
      </c>
      <c r="E21" s="242">
        <v>32.2</v>
      </c>
      <c r="F21" s="39"/>
      <c r="G21" s="242">
        <v>31.0</v>
      </c>
      <c r="H21" s="242">
        <v>27.2</v>
      </c>
      <c r="I21" s="242">
        <v>1.2</v>
      </c>
      <c r="J21" s="242" t="s">
        <v>81</v>
      </c>
      <c r="K21" s="242">
        <v>31.1</v>
      </c>
      <c r="L21" s="39"/>
      <c r="M21" s="39"/>
      <c r="N21" s="39"/>
      <c r="O21" s="39"/>
      <c r="P21" s="39"/>
      <c r="Q21" s="40"/>
      <c r="R21" s="41"/>
      <c r="S21" s="42"/>
      <c r="T21" s="39"/>
      <c r="U21" s="134">
        <f>IF(H21="","",6.1078*(10^(((7.5*H21)/(237.3+H21)))))</f>
        <v>36.07043238</v>
      </c>
      <c r="V21" s="103">
        <f t="shared" si="1"/>
        <v>33.03043238</v>
      </c>
      <c r="W21" s="134">
        <f>IF(H21="","",6.1078*(10^(((7.5*H21)/(237.3+H21)))))</f>
        <v>36.07043238</v>
      </c>
      <c r="X21" s="134">
        <f t="shared" si="2"/>
        <v>91.57204447</v>
      </c>
      <c r="Y21" s="43"/>
      <c r="Z21" s="44"/>
      <c r="AA21" s="245">
        <v>1.0</v>
      </c>
      <c r="AB21" s="246">
        <v>1.0</v>
      </c>
      <c r="AC21" s="246">
        <v>1.0</v>
      </c>
      <c r="AD21" s="246">
        <v>2.0</v>
      </c>
      <c r="AE21" s="247" t="s">
        <v>289</v>
      </c>
    </row>
    <row r="22" ht="15.75" customHeight="1">
      <c r="A22" s="8" t="s">
        <v>58</v>
      </c>
      <c r="B22" s="231">
        <v>45302.0</v>
      </c>
      <c r="C22" s="10">
        <v>0.375</v>
      </c>
      <c r="D22" s="10">
        <v>0.5</v>
      </c>
      <c r="E22" s="224">
        <v>32.2</v>
      </c>
      <c r="F22" s="224">
        <v>24.1</v>
      </c>
      <c r="G22" s="224">
        <v>29.4</v>
      </c>
      <c r="H22" s="224">
        <v>26.4</v>
      </c>
      <c r="I22" s="224">
        <v>1.1</v>
      </c>
      <c r="J22" s="224" t="s">
        <v>61</v>
      </c>
      <c r="K22" s="224">
        <v>29.8</v>
      </c>
      <c r="L22" s="224">
        <v>0.0</v>
      </c>
      <c r="M22" s="22"/>
      <c r="N22" s="22"/>
      <c r="O22" s="224">
        <v>76.58</v>
      </c>
      <c r="P22" s="22"/>
      <c r="Q22" s="24"/>
      <c r="R22" s="26">
        <f>E24</f>
        <v>32.2</v>
      </c>
      <c r="S22" s="22">
        <f>F22</f>
        <v>24.1</v>
      </c>
      <c r="T22" s="22">
        <f>(R22+S22)/2</f>
        <v>28.15</v>
      </c>
      <c r="U22" s="22">
        <f>IF(H22="","",6.1078*(10^(((7.5*H22)/(237.3+H22)))))</f>
        <v>34.41422945</v>
      </c>
      <c r="V22" s="22">
        <f t="shared" si="1"/>
        <v>32.01422945</v>
      </c>
      <c r="W22" s="22">
        <f>IF(G22="","",6.1078*(10^(((7.5*G22)/(237.3+G22)))))</f>
        <v>40.98797486</v>
      </c>
      <c r="X22" s="22">
        <f t="shared" si="2"/>
        <v>78.10639476</v>
      </c>
      <c r="Y22" s="135">
        <f>O20+L22-O22</f>
        <v>3.96</v>
      </c>
      <c r="Z22" s="36"/>
      <c r="AA22" s="226">
        <v>1.0</v>
      </c>
      <c r="AB22" s="227">
        <v>1.0</v>
      </c>
      <c r="AC22" s="227">
        <v>2.0</v>
      </c>
      <c r="AD22" s="227">
        <v>2.0</v>
      </c>
      <c r="AE22" s="237" t="s">
        <v>289</v>
      </c>
    </row>
    <row r="23" ht="15.75" customHeight="1">
      <c r="A23" s="4" t="s">
        <v>58</v>
      </c>
      <c r="B23" s="229">
        <v>45302.0</v>
      </c>
      <c r="C23" s="3">
        <v>0.625</v>
      </c>
      <c r="D23" s="3">
        <v>0.75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0"/>
      <c r="R23" s="41"/>
      <c r="S23" s="42"/>
      <c r="T23" s="39"/>
      <c r="U23" s="39"/>
      <c r="V23" s="22"/>
      <c r="W23" s="39"/>
      <c r="X23" s="39"/>
      <c r="Y23" s="43"/>
      <c r="Z23" s="44"/>
      <c r="AA23" s="230"/>
      <c r="AB23" s="45"/>
      <c r="AC23" s="45"/>
      <c r="AD23" s="45"/>
      <c r="AE23" s="52"/>
    </row>
    <row r="24" ht="15.75" customHeight="1">
      <c r="A24" s="8" t="s">
        <v>60</v>
      </c>
      <c r="B24" s="231">
        <v>45303.0</v>
      </c>
      <c r="C24" s="10">
        <v>0.375</v>
      </c>
      <c r="D24" s="10">
        <v>0.5</v>
      </c>
      <c r="E24" s="224">
        <v>32.2</v>
      </c>
      <c r="F24" s="224">
        <v>24.1</v>
      </c>
      <c r="G24" s="224">
        <v>28.6</v>
      </c>
      <c r="H24" s="224">
        <v>26.0</v>
      </c>
      <c r="I24" s="224">
        <v>0.7</v>
      </c>
      <c r="J24" s="224" t="s">
        <v>78</v>
      </c>
      <c r="K24" s="224">
        <v>27.8</v>
      </c>
      <c r="L24" s="224">
        <v>18.0</v>
      </c>
      <c r="M24" s="22"/>
      <c r="N24" s="22"/>
      <c r="O24" s="224">
        <v>88.46</v>
      </c>
      <c r="P24" s="22"/>
      <c r="Q24" s="95"/>
      <c r="R24" s="26">
        <f>E26</f>
        <v>32.2</v>
      </c>
      <c r="S24" s="22">
        <f>F24</f>
        <v>24.1</v>
      </c>
      <c r="T24" s="22">
        <f>(R24+S24)/2</f>
        <v>28.15</v>
      </c>
      <c r="U24" s="22">
        <f>IF(H24="","",6.1078*(10^(((7.5*H24)/(237.3+H24)))))</f>
        <v>33.61126698</v>
      </c>
      <c r="V24" s="22">
        <f>IF(U24="","",U24-(0.8*(G24-H24)))</f>
        <v>31.53126698</v>
      </c>
      <c r="W24" s="22">
        <f>IF(G24="","",6.1078*(10^(((7.5*G24)/(237.3+G24)))))</f>
        <v>39.13623594</v>
      </c>
      <c r="X24" s="22">
        <f>IF(W24="","",(V24/W24)*100)</f>
        <v>80.56796017</v>
      </c>
      <c r="Y24" s="135">
        <f>O22+L24-O24</f>
        <v>6.12</v>
      </c>
      <c r="Z24" s="36"/>
      <c r="AA24" s="226">
        <v>1.0</v>
      </c>
      <c r="AB24" s="227">
        <v>1.0</v>
      </c>
      <c r="AC24" s="227">
        <v>2.0</v>
      </c>
      <c r="AD24" s="227">
        <v>2.0</v>
      </c>
      <c r="AE24" s="249" t="s">
        <v>433</v>
      </c>
    </row>
    <row r="25" ht="15.75" customHeight="1">
      <c r="A25" s="4" t="s">
        <v>60</v>
      </c>
      <c r="B25" s="229">
        <v>45303.0</v>
      </c>
      <c r="C25" s="3">
        <v>0.625</v>
      </c>
      <c r="D25" s="3">
        <v>0.75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41"/>
      <c r="S25" s="42"/>
      <c r="T25" s="39"/>
      <c r="U25" s="39"/>
      <c r="V25" s="22"/>
      <c r="W25" s="39"/>
      <c r="X25" s="39"/>
      <c r="Y25" s="43"/>
      <c r="Z25" s="44"/>
      <c r="AA25" s="230"/>
      <c r="AB25" s="45"/>
      <c r="AC25" s="45"/>
      <c r="AD25" s="45"/>
      <c r="AE25" s="52"/>
    </row>
    <row r="26" ht="15.75" customHeight="1">
      <c r="A26" s="8" t="s">
        <v>64</v>
      </c>
      <c r="B26" s="231">
        <v>45304.0</v>
      </c>
      <c r="C26" s="10">
        <v>0.375</v>
      </c>
      <c r="D26" s="10">
        <v>0.5</v>
      </c>
      <c r="E26" s="224">
        <v>32.2</v>
      </c>
      <c r="F26" s="224">
        <v>23.8</v>
      </c>
      <c r="G26" s="224">
        <v>25.0</v>
      </c>
      <c r="H26" s="224">
        <v>24.2</v>
      </c>
      <c r="I26" s="34">
        <v>1.8</v>
      </c>
      <c r="J26" s="224" t="s">
        <v>61</v>
      </c>
      <c r="K26" s="224">
        <v>25.0</v>
      </c>
      <c r="L26" s="224">
        <v>30.75</v>
      </c>
      <c r="M26" s="22"/>
      <c r="N26" s="22"/>
      <c r="O26" s="224">
        <v>64.26</v>
      </c>
      <c r="P26" s="24"/>
      <c r="Q26" s="24"/>
      <c r="R26" s="26">
        <f>E28</f>
        <v>30.6</v>
      </c>
      <c r="S26" s="22">
        <f>F26</f>
        <v>23.8</v>
      </c>
      <c r="T26" s="22">
        <f>(R26+S26)/2</f>
        <v>27.2</v>
      </c>
      <c r="U26" s="22">
        <f>IF(H26="","",6.1078*(10^(((7.5*H26)/(237.3+H26)))))</f>
        <v>30.19655962</v>
      </c>
      <c r="V26" s="22">
        <f t="shared" ref="V26:V36" si="3">IF(U26="","",U26-(0.8*(G26-H26)))</f>
        <v>29.55655962</v>
      </c>
      <c r="W26" s="22">
        <f>IF(G26="","",6.1078*(10^(((7.5*G26)/(237.3+G26)))))</f>
        <v>31.67489286</v>
      </c>
      <c r="X26" s="22">
        <f t="shared" ref="X26:X36" si="4">IF(W26="","",(V26/W26)*100)</f>
        <v>93.31226392</v>
      </c>
      <c r="Y26" s="135">
        <f>O24+L26-O26</f>
        <v>54.95</v>
      </c>
      <c r="Z26" s="36"/>
      <c r="AA26" s="226">
        <v>2.0</v>
      </c>
      <c r="AB26" s="227">
        <v>1.0</v>
      </c>
      <c r="AC26" s="227">
        <v>2.0</v>
      </c>
      <c r="AD26" s="227">
        <v>3.0</v>
      </c>
      <c r="AE26" s="49"/>
    </row>
    <row r="27" ht="15.75" customHeight="1">
      <c r="A27" s="4" t="s">
        <v>64</v>
      </c>
      <c r="B27" s="229">
        <v>45304.0</v>
      </c>
      <c r="C27" s="3">
        <v>0.625</v>
      </c>
      <c r="D27" s="3">
        <v>0.75</v>
      </c>
      <c r="E27" s="242">
        <v>30.8</v>
      </c>
      <c r="F27" s="39"/>
      <c r="G27" s="242">
        <v>29.8</v>
      </c>
      <c r="H27" s="242">
        <v>26.6</v>
      </c>
      <c r="I27" s="242">
        <v>1.6</v>
      </c>
      <c r="J27" s="242" t="s">
        <v>74</v>
      </c>
      <c r="K27" s="242">
        <v>29.4</v>
      </c>
      <c r="L27" s="39"/>
      <c r="M27" s="39"/>
      <c r="N27" s="39"/>
      <c r="P27" s="39"/>
      <c r="Q27" s="40"/>
      <c r="R27" s="41"/>
      <c r="S27" s="42"/>
      <c r="T27" s="39"/>
      <c r="U27" s="134">
        <f>IF(H27="","",6.1078*(10^(((7.5*H27)/(237.3+H27)))))</f>
        <v>34.82194116</v>
      </c>
      <c r="V27" s="103">
        <f t="shared" si="3"/>
        <v>32.26194116</v>
      </c>
      <c r="W27" s="134">
        <f>IF(H27="","",6.1078*(10^(((7.5*H27)/(237.3+H27)))))</f>
        <v>34.82194116</v>
      </c>
      <c r="X27" s="134">
        <f t="shared" si="4"/>
        <v>92.64831335</v>
      </c>
      <c r="Y27" s="43"/>
      <c r="Z27" s="44"/>
      <c r="AA27" s="245">
        <v>1.0</v>
      </c>
      <c r="AB27" s="246">
        <v>1.0</v>
      </c>
      <c r="AC27" s="246">
        <v>1.0</v>
      </c>
      <c r="AD27" s="246">
        <v>2.0</v>
      </c>
      <c r="AE27" s="247" t="s">
        <v>452</v>
      </c>
    </row>
    <row r="28" ht="15.75" customHeight="1">
      <c r="A28" s="8" t="s">
        <v>68</v>
      </c>
      <c r="B28" s="231">
        <v>45305.0</v>
      </c>
      <c r="C28" s="10">
        <v>0.375</v>
      </c>
      <c r="D28" s="10">
        <v>0.5</v>
      </c>
      <c r="E28" s="224">
        <v>30.6</v>
      </c>
      <c r="F28" s="224">
        <v>24.4</v>
      </c>
      <c r="G28" s="224">
        <v>27.6</v>
      </c>
      <c r="H28" s="224">
        <v>25.4</v>
      </c>
      <c r="I28" s="224">
        <v>0.0</v>
      </c>
      <c r="J28" s="224" t="s">
        <v>81</v>
      </c>
      <c r="K28" s="224">
        <v>27.3</v>
      </c>
      <c r="L28" s="224">
        <v>4.25</v>
      </c>
      <c r="M28" s="22"/>
      <c r="N28" s="22"/>
      <c r="O28" s="224">
        <v>65.28</v>
      </c>
      <c r="P28" s="22"/>
      <c r="Q28" s="24"/>
      <c r="R28" s="26">
        <f>E30</f>
        <v>31.4</v>
      </c>
      <c r="S28" s="22">
        <f>F28</f>
        <v>24.4</v>
      </c>
      <c r="T28" s="22">
        <f>(R28+S28)/2</f>
        <v>27.9</v>
      </c>
      <c r="U28" s="22">
        <f>IF(H28="","",6.1078*(10^(((7.5*H28)/(237.3+H28)))))</f>
        <v>32.43744129</v>
      </c>
      <c r="V28" s="22">
        <f t="shared" si="3"/>
        <v>30.67744129</v>
      </c>
      <c r="W28" s="22">
        <f>IF(G28="","",6.1078*(10^(((7.5*G28)/(237.3+G28)))))</f>
        <v>36.92425667</v>
      </c>
      <c r="X28" s="22">
        <f t="shared" si="4"/>
        <v>83.08208223</v>
      </c>
      <c r="Y28" s="135">
        <f>O26+L28-O28</f>
        <v>3.23</v>
      </c>
      <c r="Z28" s="36"/>
      <c r="AA28" s="226">
        <v>1.0</v>
      </c>
      <c r="AB28" s="227">
        <v>1.0</v>
      </c>
      <c r="AC28" s="227">
        <v>2.0</v>
      </c>
      <c r="AD28" s="227">
        <v>3.0</v>
      </c>
      <c r="AE28" s="237" t="s">
        <v>289</v>
      </c>
    </row>
    <row r="29" ht="15.75" customHeight="1">
      <c r="A29" s="4" t="s">
        <v>68</v>
      </c>
      <c r="B29" s="229">
        <v>45305.0</v>
      </c>
      <c r="C29" s="3">
        <v>0.625</v>
      </c>
      <c r="D29" s="3">
        <v>0.75</v>
      </c>
      <c r="E29" s="242">
        <v>31.4</v>
      </c>
      <c r="F29" s="39"/>
      <c r="G29" s="242">
        <v>28.4</v>
      </c>
      <c r="H29" s="242">
        <v>26.4</v>
      </c>
      <c r="I29" s="242">
        <v>0.0</v>
      </c>
      <c r="J29" s="242" t="s">
        <v>56</v>
      </c>
      <c r="K29" s="242">
        <v>27.4</v>
      </c>
      <c r="L29" s="39"/>
      <c r="M29" s="39"/>
      <c r="N29" s="39"/>
      <c r="O29" s="39"/>
      <c r="P29" s="39"/>
      <c r="Q29" s="40"/>
      <c r="R29" s="41"/>
      <c r="S29" s="42"/>
      <c r="T29" s="39"/>
      <c r="U29" s="134">
        <f>IF(H29="","",6.1078*(10^(((7.5*H29)/(237.3+H29)))))</f>
        <v>34.41422945</v>
      </c>
      <c r="V29" s="103">
        <f t="shared" si="3"/>
        <v>32.81422945</v>
      </c>
      <c r="W29" s="134">
        <f>IF(H29="","",6.1078*(10^(((7.5*H29)/(237.3+H29)))))</f>
        <v>34.41422945</v>
      </c>
      <c r="X29" s="134">
        <f t="shared" si="4"/>
        <v>95.35076035</v>
      </c>
      <c r="Y29" s="43"/>
      <c r="Z29" s="44"/>
      <c r="AA29" s="245">
        <v>1.0</v>
      </c>
      <c r="AB29" s="246">
        <v>1.0</v>
      </c>
      <c r="AC29" s="246">
        <v>1.0</v>
      </c>
      <c r="AD29" s="246">
        <v>2.0</v>
      </c>
      <c r="AE29" s="52"/>
    </row>
    <row r="30" ht="15.75" customHeight="1">
      <c r="A30" s="8" t="s">
        <v>38</v>
      </c>
      <c r="B30" s="231">
        <v>45306.0</v>
      </c>
      <c r="C30" s="10">
        <v>0.375</v>
      </c>
      <c r="D30" s="10">
        <v>0.5</v>
      </c>
      <c r="E30" s="224">
        <v>31.4</v>
      </c>
      <c r="F30" s="224">
        <v>24.3</v>
      </c>
      <c r="G30" s="224">
        <v>26.6</v>
      </c>
      <c r="H30" s="224">
        <v>25.2</v>
      </c>
      <c r="I30" s="224">
        <v>1.2</v>
      </c>
      <c r="J30" s="224" t="s">
        <v>81</v>
      </c>
      <c r="K30" s="224">
        <v>26.0</v>
      </c>
      <c r="L30" s="224">
        <v>2.25</v>
      </c>
      <c r="M30" s="22"/>
      <c r="N30" s="22"/>
      <c r="O30" s="224">
        <v>66.74</v>
      </c>
      <c r="P30" s="22"/>
      <c r="Q30" s="24"/>
      <c r="R30" s="26">
        <f>E32</f>
        <v>31.4</v>
      </c>
      <c r="S30" s="22">
        <f>F30</f>
        <v>24.3</v>
      </c>
      <c r="T30" s="22">
        <f>(R30+S30)/2</f>
        <v>27.85</v>
      </c>
      <c r="U30" s="22">
        <f>IF(H30="","",6.1078*(10^(((7.5*H30)/(237.3+H30)))))</f>
        <v>32.05419006</v>
      </c>
      <c r="V30" s="22">
        <f t="shared" si="3"/>
        <v>30.93419006</v>
      </c>
      <c r="W30" s="22">
        <f>IF(G30="","",6.1078*(10^(((7.5*G30)/(237.3+G30)))))</f>
        <v>34.82194116</v>
      </c>
      <c r="X30" s="22">
        <f t="shared" si="4"/>
        <v>88.83534066</v>
      </c>
      <c r="Y30" s="135">
        <f>O28+L30-O30</f>
        <v>0.79</v>
      </c>
      <c r="Z30" s="36"/>
      <c r="AA30" s="226">
        <v>1.0</v>
      </c>
      <c r="AB30" s="227">
        <v>1.0</v>
      </c>
      <c r="AC30" s="227">
        <v>2.0</v>
      </c>
      <c r="AD30" s="227">
        <v>3.0</v>
      </c>
      <c r="AE30" s="237" t="s">
        <v>447</v>
      </c>
    </row>
    <row r="31" ht="15.75" customHeight="1">
      <c r="A31" s="4" t="s">
        <v>38</v>
      </c>
      <c r="B31" s="229">
        <v>45306.0</v>
      </c>
      <c r="C31" s="3">
        <v>0.625</v>
      </c>
      <c r="D31" s="3">
        <v>0.75</v>
      </c>
      <c r="E31" s="242">
        <v>30.0</v>
      </c>
      <c r="F31" s="39"/>
      <c r="G31" s="242">
        <v>29.6</v>
      </c>
      <c r="H31" s="242">
        <v>26.2</v>
      </c>
      <c r="I31" s="242">
        <v>0.8</v>
      </c>
      <c r="J31" s="242" t="s">
        <v>61</v>
      </c>
      <c r="K31" s="242">
        <v>27.0</v>
      </c>
      <c r="L31" s="39"/>
      <c r="M31" s="39"/>
      <c r="N31" s="39"/>
      <c r="O31" s="39"/>
      <c r="P31" s="39"/>
      <c r="Q31" s="40"/>
      <c r="R31" s="41"/>
      <c r="S31" s="42"/>
      <c r="T31" s="39"/>
      <c r="U31" s="134">
        <f>IF(H31="","",6.1078*(10^(((7.5*H31)/(237.3+H31)))))</f>
        <v>34.01068335</v>
      </c>
      <c r="V31" s="103">
        <f t="shared" si="3"/>
        <v>31.29068335</v>
      </c>
      <c r="W31" s="134">
        <f>IF(H31="","",6.1078*(10^(((7.5*H31)/(237.3+H31)))))</f>
        <v>34.01068335</v>
      </c>
      <c r="X31" s="134">
        <f t="shared" si="4"/>
        <v>92.00251294</v>
      </c>
      <c r="Y31" s="43"/>
      <c r="Z31" s="44"/>
      <c r="AA31" s="245">
        <v>1.0</v>
      </c>
      <c r="AB31" s="246">
        <v>1.0</v>
      </c>
      <c r="AC31" s="246">
        <v>2.0</v>
      </c>
      <c r="AD31" s="246">
        <v>2.0</v>
      </c>
      <c r="AE31" s="52"/>
    </row>
    <row r="32" ht="15.75" customHeight="1">
      <c r="A32" s="8" t="s">
        <v>48</v>
      </c>
      <c r="B32" s="231">
        <v>45307.0</v>
      </c>
      <c r="C32" s="10">
        <v>0.375</v>
      </c>
      <c r="D32" s="10">
        <v>0.5</v>
      </c>
      <c r="E32" s="224">
        <v>31.4</v>
      </c>
      <c r="F32" s="224">
        <v>22.7</v>
      </c>
      <c r="G32" s="224">
        <v>26.0</v>
      </c>
      <c r="H32" s="224">
        <v>23.8</v>
      </c>
      <c r="I32" s="224">
        <v>0.9</v>
      </c>
      <c r="J32" s="224" t="s">
        <v>81</v>
      </c>
      <c r="K32" s="224">
        <v>25.6</v>
      </c>
      <c r="L32" s="224">
        <v>2.75</v>
      </c>
      <c r="M32" s="22"/>
      <c r="N32" s="22"/>
      <c r="O32" s="224">
        <v>67.52</v>
      </c>
      <c r="P32" s="22"/>
      <c r="Q32" s="24"/>
      <c r="R32" s="26">
        <f>E34</f>
        <v>32.4</v>
      </c>
      <c r="S32" s="22">
        <f>F32</f>
        <v>22.7</v>
      </c>
      <c r="T32" s="22">
        <f>(R32+S32)/2</f>
        <v>27.55</v>
      </c>
      <c r="U32" s="22">
        <f>IF(H32="","",6.1078*(10^(((7.5*H32)/(237.3+H32)))))</f>
        <v>29.48023358</v>
      </c>
      <c r="V32" s="22">
        <f t="shared" si="3"/>
        <v>27.72023358</v>
      </c>
      <c r="W32" s="22">
        <f>IF(G32="","",6.1078*(10^(((7.5*G32)/(237.3+G32)))))</f>
        <v>33.61126698</v>
      </c>
      <c r="X32" s="22">
        <f t="shared" si="4"/>
        <v>82.47303975</v>
      </c>
      <c r="Y32" s="135">
        <f>O30+L32-O32</f>
        <v>1.97</v>
      </c>
      <c r="Z32" s="36"/>
      <c r="AA32" s="226">
        <v>1.0</v>
      </c>
      <c r="AB32" s="227">
        <v>1.0</v>
      </c>
      <c r="AC32" s="227">
        <v>2.0</v>
      </c>
      <c r="AD32" s="227">
        <v>2.0</v>
      </c>
      <c r="AE32" s="237" t="s">
        <v>440</v>
      </c>
    </row>
    <row r="33" ht="15.75" customHeight="1">
      <c r="A33" s="4" t="s">
        <v>48</v>
      </c>
      <c r="B33" s="229">
        <v>45307.0</v>
      </c>
      <c r="C33" s="3">
        <v>0.625</v>
      </c>
      <c r="D33" s="3">
        <v>0.75</v>
      </c>
      <c r="E33" s="242">
        <v>31.2</v>
      </c>
      <c r="F33" s="39"/>
      <c r="G33" s="242">
        <v>30.8</v>
      </c>
      <c r="H33" s="242">
        <v>25.4</v>
      </c>
      <c r="I33" s="242">
        <v>0.9</v>
      </c>
      <c r="J33" s="242" t="s">
        <v>74</v>
      </c>
      <c r="K33" s="242">
        <v>30.5</v>
      </c>
      <c r="L33" s="39"/>
      <c r="M33" s="39"/>
      <c r="N33" s="39"/>
      <c r="O33" s="39"/>
      <c r="P33" s="97"/>
      <c r="Q33" s="40"/>
      <c r="R33" s="41"/>
      <c r="S33" s="42"/>
      <c r="T33" s="39"/>
      <c r="U33" s="134">
        <f>IF(H33="","",6.1078*(10^(((7.5*H33)/(237.3+H33)))))</f>
        <v>32.43744129</v>
      </c>
      <c r="V33" s="103">
        <f t="shared" si="3"/>
        <v>28.11744129</v>
      </c>
      <c r="W33" s="134">
        <f>IF(H33="","",6.1078*(10^(((7.5*H33)/(237.3+H33)))))</f>
        <v>32.43744129</v>
      </c>
      <c r="X33" s="134">
        <f t="shared" si="4"/>
        <v>86.68205682</v>
      </c>
      <c r="Y33" s="43"/>
      <c r="Z33" s="99"/>
      <c r="AA33" s="245">
        <v>1.0</v>
      </c>
      <c r="AB33" s="246">
        <v>1.0</v>
      </c>
      <c r="AC33" s="246">
        <v>1.0</v>
      </c>
      <c r="AD33" s="246">
        <v>2.0</v>
      </c>
      <c r="AE33" s="247" t="s">
        <v>449</v>
      </c>
    </row>
    <row r="34" ht="15.75" customHeight="1">
      <c r="A34" s="8" t="s">
        <v>53</v>
      </c>
      <c r="B34" s="231">
        <v>45308.0</v>
      </c>
      <c r="C34" s="10">
        <v>0.375</v>
      </c>
      <c r="D34" s="10">
        <v>0.5</v>
      </c>
      <c r="E34" s="224">
        <v>32.4</v>
      </c>
      <c r="F34" s="224">
        <v>24.6</v>
      </c>
      <c r="G34" s="224">
        <v>25.8</v>
      </c>
      <c r="H34" s="224">
        <v>24.6</v>
      </c>
      <c r="I34" s="224">
        <v>0.8</v>
      </c>
      <c r="J34" s="224" t="s">
        <v>56</v>
      </c>
      <c r="K34" s="224">
        <v>25.8</v>
      </c>
      <c r="L34" s="224">
        <v>0.0</v>
      </c>
      <c r="M34" s="22"/>
      <c r="N34" s="22"/>
      <c r="O34" s="224">
        <v>63.72</v>
      </c>
      <c r="P34" s="22"/>
      <c r="Q34" s="24"/>
      <c r="R34" s="26">
        <f>E36</f>
        <v>34</v>
      </c>
      <c r="S34" s="22">
        <f>F34</f>
        <v>24.6</v>
      </c>
      <c r="T34" s="22">
        <f>(R34+S34)/2</f>
        <v>29.3</v>
      </c>
      <c r="U34" s="22">
        <f>IF(H34="","",6.1078*(10^(((7.5*H34)/(237.3+H34)))))</f>
        <v>30.92802314</v>
      </c>
      <c r="V34" s="22">
        <f t="shared" si="3"/>
        <v>29.96802314</v>
      </c>
      <c r="W34" s="22">
        <f>IF(G34="","",6.1078*(10^(((7.5*G34)/(237.3+G34)))))</f>
        <v>33.21594473</v>
      </c>
      <c r="X34" s="22">
        <f t="shared" si="4"/>
        <v>90.22179974</v>
      </c>
      <c r="Y34" s="135">
        <f>O32+L34-O34</f>
        <v>3.8</v>
      </c>
      <c r="Z34" s="36"/>
      <c r="AA34" s="226">
        <v>1.0</v>
      </c>
      <c r="AB34" s="227">
        <v>1.0</v>
      </c>
      <c r="AC34" s="227">
        <v>3.0</v>
      </c>
      <c r="AD34" s="227">
        <v>3.0</v>
      </c>
      <c r="AE34" s="237" t="s">
        <v>289</v>
      </c>
    </row>
    <row r="35" ht="15.75" customHeight="1">
      <c r="A35" s="4" t="s">
        <v>53</v>
      </c>
      <c r="B35" s="229">
        <v>45308.0</v>
      </c>
      <c r="C35" s="3">
        <v>0.625</v>
      </c>
      <c r="D35" s="3">
        <v>0.75</v>
      </c>
      <c r="E35" s="242">
        <v>33.0</v>
      </c>
      <c r="F35" s="39"/>
      <c r="G35" s="242">
        <v>32.0</v>
      </c>
      <c r="H35" s="242">
        <v>26.2</v>
      </c>
      <c r="I35" s="242">
        <v>1.5</v>
      </c>
      <c r="J35" s="242" t="s">
        <v>56</v>
      </c>
      <c r="K35" s="242">
        <v>34.1</v>
      </c>
      <c r="L35" s="39"/>
      <c r="M35" s="39"/>
      <c r="N35" s="39"/>
      <c r="O35" s="39"/>
      <c r="P35" s="39"/>
      <c r="Q35" s="40"/>
      <c r="R35" s="41"/>
      <c r="S35" s="42"/>
      <c r="T35" s="39"/>
      <c r="U35" s="134">
        <f>IF(H35="","",6.1078*(10^(((7.5*H35)/(237.3+H35)))))</f>
        <v>34.01068335</v>
      </c>
      <c r="V35" s="103">
        <f t="shared" si="3"/>
        <v>29.37068335</v>
      </c>
      <c r="W35" s="134">
        <f>IF(H35="","",6.1078*(10^(((7.5*H35)/(237.3+H35)))))</f>
        <v>34.01068335</v>
      </c>
      <c r="X35" s="134">
        <f t="shared" si="4"/>
        <v>86.35722795</v>
      </c>
      <c r="Y35" s="43"/>
      <c r="Z35" s="44"/>
      <c r="AA35" s="245">
        <v>1.0</v>
      </c>
      <c r="AB35" s="246">
        <v>1.0</v>
      </c>
      <c r="AC35" s="246">
        <v>3.0</v>
      </c>
      <c r="AD35" s="246">
        <v>1.0</v>
      </c>
      <c r="AE35" s="247" t="s">
        <v>457</v>
      </c>
    </row>
    <row r="36" ht="15.75" customHeight="1">
      <c r="A36" s="8" t="s">
        <v>58</v>
      </c>
      <c r="B36" s="231">
        <v>45309.0</v>
      </c>
      <c r="C36" s="10">
        <v>0.375</v>
      </c>
      <c r="D36" s="10">
        <v>0.5</v>
      </c>
      <c r="E36" s="224">
        <v>34.0</v>
      </c>
      <c r="F36" s="224">
        <v>23.3</v>
      </c>
      <c r="G36" s="224">
        <v>25.2</v>
      </c>
      <c r="H36" s="224">
        <v>23.8</v>
      </c>
      <c r="I36" s="224">
        <v>0.9</v>
      </c>
      <c r="J36" s="224" t="s">
        <v>61</v>
      </c>
      <c r="K36" s="224">
        <v>26.8</v>
      </c>
      <c r="L36" s="224">
        <v>9.0</v>
      </c>
      <c r="M36" s="22"/>
      <c r="N36" s="22"/>
      <c r="O36" s="224">
        <v>65.68</v>
      </c>
      <c r="P36" s="22"/>
      <c r="Q36" s="24"/>
      <c r="R36" s="26">
        <f>E38</f>
        <v>31</v>
      </c>
      <c r="S36" s="22">
        <f>F36</f>
        <v>23.3</v>
      </c>
      <c r="T36" s="22">
        <f>(R36+S36)/2</f>
        <v>27.15</v>
      </c>
      <c r="U36" s="22">
        <f>IF(H36="","",6.1078*(10^(((7.5*H36)/(237.3+H36)))))</f>
        <v>29.48023358</v>
      </c>
      <c r="V36" s="22">
        <f t="shared" si="3"/>
        <v>28.36023358</v>
      </c>
      <c r="W36" s="22">
        <f>IF(G36="","",6.1078*(10^(((7.5*G36)/(237.3+G36)))))</f>
        <v>32.05419006</v>
      </c>
      <c r="X36" s="22">
        <f t="shared" si="4"/>
        <v>88.47590137</v>
      </c>
      <c r="Y36" s="135">
        <f>O34+L36-O36</f>
        <v>7.04</v>
      </c>
      <c r="Z36" s="36"/>
      <c r="AA36" s="226">
        <v>2.0</v>
      </c>
      <c r="AB36" s="227">
        <v>1.0</v>
      </c>
      <c r="AC36" s="227">
        <v>2.0</v>
      </c>
      <c r="AD36" s="227">
        <v>3.0</v>
      </c>
      <c r="AE36" s="237" t="s">
        <v>289</v>
      </c>
    </row>
    <row r="37" ht="15.75" customHeight="1">
      <c r="A37" s="4" t="s">
        <v>58</v>
      </c>
      <c r="B37" s="229">
        <v>45309.0</v>
      </c>
      <c r="C37" s="3">
        <v>0.625</v>
      </c>
      <c r="D37" s="3">
        <v>0.75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0"/>
      <c r="R37" s="41"/>
      <c r="S37" s="42"/>
      <c r="T37" s="39"/>
      <c r="U37" s="39"/>
      <c r="V37" s="22"/>
      <c r="W37" s="39"/>
      <c r="X37" s="39"/>
      <c r="Y37" s="43"/>
      <c r="Z37" s="44"/>
      <c r="AA37" s="230"/>
      <c r="AB37" s="45"/>
      <c r="AC37" s="45"/>
      <c r="AD37" s="45"/>
      <c r="AE37" s="52"/>
    </row>
    <row r="38" ht="15.75" customHeight="1">
      <c r="A38" s="8" t="s">
        <v>60</v>
      </c>
      <c r="B38" s="231">
        <v>45310.0</v>
      </c>
      <c r="C38" s="10">
        <v>0.375</v>
      </c>
      <c r="D38" s="10">
        <v>0.5</v>
      </c>
      <c r="E38" s="224">
        <v>31.0</v>
      </c>
      <c r="F38" s="224">
        <v>23.3</v>
      </c>
      <c r="G38" s="224">
        <v>25.4</v>
      </c>
      <c r="H38" s="224">
        <v>23.8</v>
      </c>
      <c r="I38" s="224">
        <v>0.4</v>
      </c>
      <c r="J38" s="224" t="s">
        <v>54</v>
      </c>
      <c r="K38" s="224">
        <v>25.8</v>
      </c>
      <c r="L38" s="224">
        <v>1.25</v>
      </c>
      <c r="M38" s="22"/>
      <c r="N38" s="22"/>
      <c r="O38" s="224">
        <v>63.88</v>
      </c>
      <c r="P38" s="22"/>
      <c r="Q38" s="24"/>
      <c r="R38" s="26"/>
      <c r="S38" s="22"/>
      <c r="T38" s="22"/>
      <c r="U38" s="22">
        <f>IF(H38="","",6.1078*(10^(((7.5*H38)/(237.3+H38)))))</f>
        <v>29.48023358</v>
      </c>
      <c r="V38" s="22">
        <f>IF(U38="","",U38-(0.8*(G38-H38)))</f>
        <v>28.20023358</v>
      </c>
      <c r="W38" s="22">
        <f>IF(G38="","",6.1078*(10^(((7.5*G38)/(237.3+G38)))))</f>
        <v>32.43744129</v>
      </c>
      <c r="X38" s="22">
        <f>IF(W38="","",(V38/W38)*100)</f>
        <v>86.93729363</v>
      </c>
      <c r="Y38" s="135">
        <f>O36+L38-O38</f>
        <v>3.05</v>
      </c>
      <c r="Z38" s="36"/>
      <c r="AA38" s="226">
        <v>1.0</v>
      </c>
      <c r="AB38" s="227">
        <v>1.0</v>
      </c>
      <c r="AC38" s="227">
        <v>1.0</v>
      </c>
      <c r="AD38" s="227">
        <v>2.0</v>
      </c>
      <c r="AE38" s="237" t="s">
        <v>316</v>
      </c>
    </row>
    <row r="39" ht="15.75" customHeight="1">
      <c r="A39" s="4" t="s">
        <v>60</v>
      </c>
      <c r="B39" s="229">
        <v>45310.0</v>
      </c>
      <c r="C39" s="3">
        <v>0.625</v>
      </c>
      <c r="D39" s="3">
        <v>0.75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0"/>
      <c r="R39" s="41"/>
      <c r="S39" s="42"/>
      <c r="T39" s="39"/>
      <c r="U39" s="39"/>
      <c r="V39" s="22"/>
      <c r="W39" s="39"/>
      <c r="X39" s="39"/>
      <c r="Y39" s="43"/>
      <c r="Z39" s="44"/>
      <c r="AA39" s="230"/>
      <c r="AB39" s="45"/>
      <c r="AC39" s="45"/>
      <c r="AD39" s="45"/>
      <c r="AE39" s="52"/>
    </row>
    <row r="40" ht="15.75" customHeight="1">
      <c r="A40" s="8" t="s">
        <v>64</v>
      </c>
      <c r="B40" s="231">
        <v>45311.0</v>
      </c>
      <c r="C40" s="10">
        <v>0.375</v>
      </c>
      <c r="D40" s="10">
        <v>0.5</v>
      </c>
      <c r="E40" s="224">
        <v>32.4</v>
      </c>
      <c r="F40" s="224">
        <v>23.9</v>
      </c>
      <c r="G40" s="224">
        <v>28.0</v>
      </c>
      <c r="H40" s="224">
        <v>25.8</v>
      </c>
      <c r="I40" s="224">
        <v>0.7</v>
      </c>
      <c r="J40" s="224" t="s">
        <v>54</v>
      </c>
      <c r="K40" s="224">
        <v>28.3</v>
      </c>
      <c r="L40" s="224">
        <v>4.5</v>
      </c>
      <c r="M40" s="22"/>
      <c r="N40" s="22"/>
      <c r="O40" s="224">
        <v>65.68</v>
      </c>
      <c r="P40" s="22"/>
      <c r="Q40" s="24"/>
      <c r="R40" s="26">
        <f>E42</f>
        <v>32.8</v>
      </c>
      <c r="S40" s="22">
        <f>F40</f>
        <v>23.9</v>
      </c>
      <c r="T40" s="22">
        <f>(R40+S40)/2</f>
        <v>28.35</v>
      </c>
      <c r="U40" s="22">
        <f t="shared" ref="U40:U50" si="5">IF(H40="","",6.1078*(10^(((7.5*H40)/(237.3+H40)))))</f>
        <v>33.21594473</v>
      </c>
      <c r="V40" s="22">
        <f t="shared" ref="V40:V50" si="6">IF(U40="","",U40-(0.8*(G40-H40)))</f>
        <v>31.45594473</v>
      </c>
      <c r="W40" s="22">
        <f t="shared" ref="W40:W50" si="7">IF(G40="","",6.1078*(10^(((7.5*G40)/(237.3+G40)))))</f>
        <v>37.79562539</v>
      </c>
      <c r="X40" s="22">
        <f t="shared" ref="X40:X50" si="8">IF(W40="","",(V40/W40)*100)</f>
        <v>83.22641683</v>
      </c>
      <c r="Y40" s="135">
        <f>O38+L40-O40</f>
        <v>2.7</v>
      </c>
      <c r="Z40" s="36"/>
      <c r="AA40" s="226">
        <v>1.0</v>
      </c>
      <c r="AB40" s="227">
        <v>1.0</v>
      </c>
      <c r="AC40" s="227">
        <v>2.0</v>
      </c>
      <c r="AD40" s="227">
        <v>2.0</v>
      </c>
      <c r="AE40" s="237" t="s">
        <v>459</v>
      </c>
    </row>
    <row r="41" ht="15.75" customHeight="1">
      <c r="A41" s="4" t="s">
        <v>64</v>
      </c>
      <c r="B41" s="229">
        <v>45311.0</v>
      </c>
      <c r="C41" s="3">
        <v>0.625</v>
      </c>
      <c r="D41" s="3">
        <v>0.75</v>
      </c>
      <c r="E41" s="242">
        <v>32.4</v>
      </c>
      <c r="F41" s="242"/>
      <c r="G41" s="242">
        <v>32.0</v>
      </c>
      <c r="H41" s="242">
        <v>25.8</v>
      </c>
      <c r="I41" s="242">
        <v>2.0</v>
      </c>
      <c r="J41" s="242" t="s">
        <v>81</v>
      </c>
      <c r="K41" s="242">
        <v>33.1</v>
      </c>
      <c r="L41" s="39"/>
      <c r="M41" s="39"/>
      <c r="N41" s="39"/>
      <c r="O41" s="39"/>
      <c r="P41" s="39"/>
      <c r="Q41" s="40"/>
      <c r="R41" s="41"/>
      <c r="S41" s="42"/>
      <c r="T41" s="39"/>
      <c r="U41" s="22">
        <f t="shared" si="5"/>
        <v>33.21594473</v>
      </c>
      <c r="V41" s="22">
        <f t="shared" si="6"/>
        <v>28.25594473</v>
      </c>
      <c r="W41" s="22">
        <f t="shared" si="7"/>
        <v>47.54274065</v>
      </c>
      <c r="X41" s="22">
        <f t="shared" si="8"/>
        <v>59.43272168</v>
      </c>
      <c r="Y41" s="43"/>
      <c r="Z41" s="44"/>
      <c r="AA41" s="245">
        <v>1.0</v>
      </c>
      <c r="AB41" s="246">
        <v>1.0</v>
      </c>
      <c r="AC41" s="246">
        <v>1.0</v>
      </c>
      <c r="AD41" s="246">
        <v>2.0</v>
      </c>
      <c r="AE41" s="247" t="s">
        <v>460</v>
      </c>
    </row>
    <row r="42" ht="15.75" customHeight="1">
      <c r="A42" s="8" t="s">
        <v>68</v>
      </c>
      <c r="B42" s="231">
        <v>45312.0</v>
      </c>
      <c r="C42" s="10">
        <v>0.375</v>
      </c>
      <c r="D42" s="10">
        <v>0.5</v>
      </c>
      <c r="E42" s="224">
        <v>32.8</v>
      </c>
      <c r="F42" s="224">
        <v>23.0</v>
      </c>
      <c r="G42" s="224">
        <v>28.2</v>
      </c>
      <c r="H42" s="224">
        <v>25.4</v>
      </c>
      <c r="I42" s="22"/>
      <c r="J42" s="224" t="s">
        <v>81</v>
      </c>
      <c r="K42" s="22"/>
      <c r="L42" s="224">
        <v>0.0</v>
      </c>
      <c r="M42" s="22"/>
      <c r="N42" s="22"/>
      <c r="O42" s="224">
        <v>58.72</v>
      </c>
      <c r="P42" s="22"/>
      <c r="Q42" s="24"/>
      <c r="R42" s="26">
        <f>E44</f>
        <v>33.2</v>
      </c>
      <c r="S42" s="22">
        <f>F42</f>
        <v>23</v>
      </c>
      <c r="T42" s="22">
        <f>(R42+S42)/2</f>
        <v>28.1</v>
      </c>
      <c r="U42" s="22">
        <f t="shared" si="5"/>
        <v>32.43744129</v>
      </c>
      <c r="V42" s="22">
        <f t="shared" si="6"/>
        <v>30.19744129</v>
      </c>
      <c r="W42" s="22">
        <f t="shared" si="7"/>
        <v>38.23798312</v>
      </c>
      <c r="X42" s="22">
        <f t="shared" si="8"/>
        <v>78.97236943</v>
      </c>
      <c r="Y42" s="135">
        <f>O40+L42-O42</f>
        <v>6.96</v>
      </c>
      <c r="Z42" s="36"/>
      <c r="AA42" s="226">
        <v>1.0</v>
      </c>
      <c r="AB42" s="227">
        <v>1.0</v>
      </c>
      <c r="AC42" s="227">
        <v>2.0</v>
      </c>
      <c r="AD42" s="227">
        <v>2.0</v>
      </c>
      <c r="AE42" s="237" t="s">
        <v>289</v>
      </c>
    </row>
    <row r="43" ht="15.75" customHeight="1">
      <c r="A43" s="4" t="s">
        <v>68</v>
      </c>
      <c r="B43" s="229">
        <v>45312.0</v>
      </c>
      <c r="C43" s="3">
        <v>0.625</v>
      </c>
      <c r="D43" s="3">
        <v>0.75</v>
      </c>
      <c r="E43" s="242">
        <v>33.2</v>
      </c>
      <c r="F43" s="39"/>
      <c r="G43" s="242">
        <v>31.4</v>
      </c>
      <c r="H43" s="242">
        <v>27.0</v>
      </c>
      <c r="I43" s="242">
        <v>1.7</v>
      </c>
      <c r="J43" s="242" t="s">
        <v>78</v>
      </c>
      <c r="K43" s="242">
        <v>29.0</v>
      </c>
      <c r="L43" s="39"/>
      <c r="M43" s="39"/>
      <c r="N43" s="39"/>
      <c r="O43" s="39"/>
      <c r="P43" s="39"/>
      <c r="Q43" s="40"/>
      <c r="R43" s="41"/>
      <c r="S43" s="42"/>
      <c r="T43" s="39"/>
      <c r="U43" s="22">
        <f t="shared" si="5"/>
        <v>35.65000614</v>
      </c>
      <c r="V43" s="22">
        <f t="shared" si="6"/>
        <v>32.13000614</v>
      </c>
      <c r="W43" s="22">
        <f t="shared" si="7"/>
        <v>45.95438267</v>
      </c>
      <c r="X43" s="22">
        <f t="shared" si="8"/>
        <v>69.91717497</v>
      </c>
      <c r="Y43" s="43"/>
      <c r="Z43" s="44"/>
      <c r="AA43" s="245">
        <v>1.0</v>
      </c>
      <c r="AB43" s="246">
        <v>1.0</v>
      </c>
      <c r="AC43" s="246">
        <v>1.0</v>
      </c>
      <c r="AD43" s="246">
        <v>2.0</v>
      </c>
      <c r="AE43" s="52"/>
    </row>
    <row r="44" ht="15.75" customHeight="1">
      <c r="A44" s="8" t="s">
        <v>38</v>
      </c>
      <c r="B44" s="231">
        <v>45313.0</v>
      </c>
      <c r="C44" s="10">
        <v>0.375</v>
      </c>
      <c r="D44" s="10">
        <v>0.5</v>
      </c>
      <c r="E44" s="224">
        <v>33.2</v>
      </c>
      <c r="F44" s="224">
        <v>23.0</v>
      </c>
      <c r="G44" s="224">
        <v>28.4</v>
      </c>
      <c r="H44" s="224">
        <v>26.2</v>
      </c>
      <c r="I44" s="224">
        <v>0.9</v>
      </c>
      <c r="J44" s="224" t="s">
        <v>81</v>
      </c>
      <c r="K44" s="224">
        <v>28.5</v>
      </c>
      <c r="L44" s="224">
        <v>10.0</v>
      </c>
      <c r="M44" s="224"/>
      <c r="N44" s="22"/>
      <c r="O44" s="224">
        <v>63.44</v>
      </c>
      <c r="P44" s="22"/>
      <c r="Q44" s="24"/>
      <c r="R44" s="26">
        <f>E46</f>
        <v>33.6</v>
      </c>
      <c r="S44" s="22">
        <f>F44</f>
        <v>23</v>
      </c>
      <c r="T44" s="22">
        <f>(R44+S44)/2</f>
        <v>28.3</v>
      </c>
      <c r="U44" s="22">
        <f t="shared" si="5"/>
        <v>34.01068335</v>
      </c>
      <c r="V44" s="22">
        <f t="shared" si="6"/>
        <v>32.25068335</v>
      </c>
      <c r="W44" s="22">
        <f t="shared" si="7"/>
        <v>38.68484051</v>
      </c>
      <c r="X44" s="22">
        <f t="shared" si="8"/>
        <v>83.36775575</v>
      </c>
      <c r="Y44" s="135">
        <f>O42+L44-O44</f>
        <v>5.28</v>
      </c>
      <c r="Z44" s="36"/>
      <c r="AA44" s="226">
        <v>1.0</v>
      </c>
      <c r="AB44" s="227">
        <v>1.0</v>
      </c>
      <c r="AC44" s="227">
        <v>1.0</v>
      </c>
      <c r="AD44" s="227">
        <v>2.0</v>
      </c>
      <c r="AE44" s="237" t="s">
        <v>462</v>
      </c>
    </row>
    <row r="45" ht="15.75" customHeight="1">
      <c r="A45" s="4" t="s">
        <v>38</v>
      </c>
      <c r="B45" s="229">
        <v>45313.0</v>
      </c>
      <c r="C45" s="3">
        <v>0.625</v>
      </c>
      <c r="D45" s="3">
        <v>0.75</v>
      </c>
      <c r="E45" s="242">
        <v>33.6</v>
      </c>
      <c r="F45" s="39"/>
      <c r="G45" s="242">
        <v>28.0</v>
      </c>
      <c r="H45" s="242">
        <v>25.6</v>
      </c>
      <c r="I45" s="242">
        <v>0.8</v>
      </c>
      <c r="J45" s="242" t="s">
        <v>74</v>
      </c>
      <c r="K45" s="242">
        <v>27.8</v>
      </c>
      <c r="L45" s="39"/>
      <c r="M45" s="39"/>
      <c r="N45" s="39"/>
      <c r="O45" s="39"/>
      <c r="P45" s="39"/>
      <c r="Q45" s="40"/>
      <c r="R45" s="41"/>
      <c r="S45" s="42"/>
      <c r="T45" s="39"/>
      <c r="U45" s="22">
        <f t="shared" si="5"/>
        <v>32.82468122</v>
      </c>
      <c r="V45" s="22">
        <f t="shared" si="6"/>
        <v>30.90468122</v>
      </c>
      <c r="W45" s="22">
        <f t="shared" si="7"/>
        <v>37.79562539</v>
      </c>
      <c r="X45" s="22">
        <f t="shared" si="8"/>
        <v>81.76787894</v>
      </c>
      <c r="Y45" s="43"/>
      <c r="Z45" s="44"/>
      <c r="AA45" s="245">
        <v>1.0</v>
      </c>
      <c r="AB45" s="246">
        <v>1.0</v>
      </c>
      <c r="AC45" s="246">
        <v>2.0</v>
      </c>
      <c r="AD45" s="246">
        <v>2.0</v>
      </c>
      <c r="AE45" s="247" t="s">
        <v>433</v>
      </c>
    </row>
    <row r="46" ht="15.75" customHeight="1">
      <c r="A46" s="8" t="s">
        <v>48</v>
      </c>
      <c r="B46" s="231">
        <v>45314.0</v>
      </c>
      <c r="C46" s="10">
        <v>0.375</v>
      </c>
      <c r="D46" s="10">
        <v>0.5</v>
      </c>
      <c r="E46" s="224">
        <v>33.6</v>
      </c>
      <c r="F46" s="224">
        <v>23.4</v>
      </c>
      <c r="G46" s="224">
        <v>27.4</v>
      </c>
      <c r="H46" s="224">
        <v>26.6</v>
      </c>
      <c r="I46" s="224">
        <v>1.0</v>
      </c>
      <c r="J46" s="224" t="s">
        <v>81</v>
      </c>
      <c r="K46" s="224">
        <v>27.3</v>
      </c>
      <c r="L46" s="224">
        <v>0.0</v>
      </c>
      <c r="M46" s="22"/>
      <c r="N46" s="22"/>
      <c r="O46" s="224">
        <v>59.28</v>
      </c>
      <c r="P46" s="22"/>
      <c r="Q46" s="24"/>
      <c r="R46" s="26">
        <f>E48</f>
        <v>33.2</v>
      </c>
      <c r="S46" s="22">
        <f>F46</f>
        <v>23.4</v>
      </c>
      <c r="T46" s="22">
        <f>(R46+S46)/2</f>
        <v>28.3</v>
      </c>
      <c r="U46" s="22">
        <f t="shared" si="5"/>
        <v>34.82194116</v>
      </c>
      <c r="V46" s="22">
        <f t="shared" si="6"/>
        <v>34.18194116</v>
      </c>
      <c r="W46" s="22">
        <f t="shared" si="7"/>
        <v>36.49517019</v>
      </c>
      <c r="X46" s="22">
        <f t="shared" si="8"/>
        <v>93.66154752</v>
      </c>
      <c r="Y46" s="135">
        <f>O44+L46-O46</f>
        <v>4.16</v>
      </c>
      <c r="Z46" s="36"/>
      <c r="AA46" s="226">
        <v>1.0</v>
      </c>
      <c r="AB46" s="227">
        <v>1.0</v>
      </c>
      <c r="AC46" s="227">
        <v>1.0</v>
      </c>
      <c r="AD46" s="227">
        <v>2.0</v>
      </c>
      <c r="AE46" s="237" t="s">
        <v>440</v>
      </c>
    </row>
    <row r="47" ht="15.75" customHeight="1">
      <c r="A47" s="4" t="s">
        <v>48</v>
      </c>
      <c r="B47" s="229">
        <v>45314.0</v>
      </c>
      <c r="C47" s="3">
        <v>0.625</v>
      </c>
      <c r="D47" s="3">
        <v>0.75</v>
      </c>
      <c r="E47" s="242">
        <v>33.4</v>
      </c>
      <c r="F47" s="39"/>
      <c r="G47" s="242">
        <v>32.2</v>
      </c>
      <c r="H47" s="242">
        <v>27.2</v>
      </c>
      <c r="I47" s="242">
        <v>2.3</v>
      </c>
      <c r="J47" s="242" t="s">
        <v>78</v>
      </c>
      <c r="K47" s="242">
        <v>32.0</v>
      </c>
      <c r="L47" s="39"/>
      <c r="M47" s="39"/>
      <c r="N47" s="39"/>
      <c r="O47" s="39"/>
      <c r="P47" s="39"/>
      <c r="Q47" s="40"/>
      <c r="R47" s="41"/>
      <c r="S47" s="42"/>
      <c r="T47" s="39"/>
      <c r="U47" s="22">
        <f t="shared" si="5"/>
        <v>36.07043238</v>
      </c>
      <c r="V47" s="22">
        <f t="shared" si="6"/>
        <v>32.07043238</v>
      </c>
      <c r="W47" s="22">
        <f t="shared" si="7"/>
        <v>48.08268417</v>
      </c>
      <c r="X47" s="22">
        <f t="shared" si="8"/>
        <v>66.69850682</v>
      </c>
      <c r="Y47" s="43"/>
      <c r="Z47" s="44"/>
      <c r="AA47" s="245">
        <v>1.0</v>
      </c>
      <c r="AB47" s="246">
        <v>1.0</v>
      </c>
      <c r="AC47" s="246">
        <v>1.0</v>
      </c>
      <c r="AD47" s="246">
        <v>2.0</v>
      </c>
      <c r="AE47" s="247" t="s">
        <v>449</v>
      </c>
    </row>
    <row r="48" ht="15.75" customHeight="1">
      <c r="A48" s="8" t="s">
        <v>53</v>
      </c>
      <c r="B48" s="231">
        <v>45315.0</v>
      </c>
      <c r="C48" s="10">
        <v>0.375</v>
      </c>
      <c r="D48" s="10">
        <v>0.5</v>
      </c>
      <c r="E48" s="224">
        <v>33.2</v>
      </c>
      <c r="F48" s="224">
        <v>22.9</v>
      </c>
      <c r="G48" s="224">
        <v>23.2</v>
      </c>
      <c r="H48" s="224">
        <v>22.6</v>
      </c>
      <c r="I48" s="22"/>
      <c r="J48" s="224" t="s">
        <v>81</v>
      </c>
      <c r="K48" s="22"/>
      <c r="L48" s="224">
        <v>45.0</v>
      </c>
      <c r="M48" s="22"/>
      <c r="N48" s="22"/>
      <c r="O48" s="224">
        <v>100.0</v>
      </c>
      <c r="P48" s="22"/>
      <c r="Q48" s="24"/>
      <c r="R48" s="26">
        <f>E50</f>
        <v>30.6</v>
      </c>
      <c r="S48" s="22">
        <f>F48</f>
        <v>22.9</v>
      </c>
      <c r="T48" s="22">
        <f>(R48+S48)/2</f>
        <v>26.75</v>
      </c>
      <c r="U48" s="22">
        <f t="shared" si="5"/>
        <v>27.41944883</v>
      </c>
      <c r="V48" s="22">
        <f t="shared" si="6"/>
        <v>26.93944883</v>
      </c>
      <c r="W48" s="22">
        <f t="shared" si="7"/>
        <v>28.43354863</v>
      </c>
      <c r="X48" s="22">
        <f t="shared" si="8"/>
        <v>94.74529258</v>
      </c>
      <c r="Y48" s="135">
        <f>O46+L48-O48</f>
        <v>4.28</v>
      </c>
      <c r="Z48" s="36"/>
      <c r="AA48" s="226">
        <v>3.0</v>
      </c>
      <c r="AB48" s="227">
        <v>1.0</v>
      </c>
      <c r="AC48" s="227">
        <v>1.0</v>
      </c>
      <c r="AD48" s="227">
        <v>3.0</v>
      </c>
      <c r="AE48" s="237" t="s">
        <v>289</v>
      </c>
    </row>
    <row r="49" ht="15.75" customHeight="1">
      <c r="A49" s="4" t="s">
        <v>53</v>
      </c>
      <c r="B49" s="229">
        <v>45315.0</v>
      </c>
      <c r="C49" s="3">
        <v>0.625</v>
      </c>
      <c r="D49" s="3">
        <v>0.75</v>
      </c>
      <c r="E49" s="242">
        <v>30.6</v>
      </c>
      <c r="F49" s="39"/>
      <c r="G49" s="242">
        <v>25.4</v>
      </c>
      <c r="H49" s="242">
        <v>24.0</v>
      </c>
      <c r="I49" s="39"/>
      <c r="J49" s="242" t="s">
        <v>81</v>
      </c>
      <c r="K49" s="39"/>
      <c r="L49" s="39"/>
      <c r="M49" s="39"/>
      <c r="N49" s="39"/>
      <c r="O49" s="39"/>
      <c r="P49" s="39"/>
      <c r="Q49" s="40"/>
      <c r="R49" s="41"/>
      <c r="S49" s="42"/>
      <c r="T49" s="39"/>
      <c r="U49" s="22">
        <f t="shared" si="5"/>
        <v>29.83652107</v>
      </c>
      <c r="V49" s="22">
        <f t="shared" si="6"/>
        <v>28.71652107</v>
      </c>
      <c r="W49" s="22">
        <f t="shared" si="7"/>
        <v>32.43744129</v>
      </c>
      <c r="X49" s="22">
        <f t="shared" si="8"/>
        <v>88.52893423</v>
      </c>
      <c r="Y49" s="43"/>
      <c r="Z49" s="44"/>
      <c r="AA49" s="230"/>
      <c r="AB49" s="45"/>
      <c r="AC49" s="45"/>
      <c r="AD49" s="45"/>
      <c r="AE49" s="52"/>
    </row>
    <row r="50" ht="15.75" customHeight="1">
      <c r="A50" s="8" t="s">
        <v>58</v>
      </c>
      <c r="B50" s="231">
        <v>45316.0</v>
      </c>
      <c r="C50" s="10">
        <v>0.375</v>
      </c>
      <c r="D50" s="10">
        <v>0.5</v>
      </c>
      <c r="E50" s="224">
        <v>30.6</v>
      </c>
      <c r="F50" s="224">
        <v>22.7</v>
      </c>
      <c r="G50" s="224">
        <v>26.8</v>
      </c>
      <c r="H50" s="224">
        <v>25.4</v>
      </c>
      <c r="I50" s="22"/>
      <c r="J50" s="224" t="s">
        <v>81</v>
      </c>
      <c r="K50" s="22"/>
      <c r="L50" s="224">
        <v>16.0</v>
      </c>
      <c r="M50" s="22"/>
      <c r="N50" s="22"/>
      <c r="O50" s="224">
        <v>100.0</v>
      </c>
      <c r="P50" s="224">
        <v>76.78</v>
      </c>
      <c r="Q50" s="24"/>
      <c r="R50" s="26"/>
      <c r="S50" s="22"/>
      <c r="T50" s="22"/>
      <c r="U50" s="22">
        <f t="shared" si="5"/>
        <v>32.43744129</v>
      </c>
      <c r="V50" s="22">
        <f t="shared" si="6"/>
        <v>31.31744129</v>
      </c>
      <c r="W50" s="22">
        <f t="shared" si="7"/>
        <v>35.23385461</v>
      </c>
      <c r="X50" s="22">
        <f t="shared" si="8"/>
        <v>88.88451644</v>
      </c>
      <c r="Y50" s="35"/>
      <c r="Z50" s="36"/>
      <c r="AA50" s="226">
        <v>1.0</v>
      </c>
      <c r="AB50" s="227">
        <v>1.0</v>
      </c>
      <c r="AC50" s="227">
        <v>1.0</v>
      </c>
      <c r="AD50" s="37"/>
      <c r="AE50" s="237" t="s">
        <v>316</v>
      </c>
    </row>
    <row r="51" ht="15.75" customHeight="1">
      <c r="A51" s="4" t="s">
        <v>58</v>
      </c>
      <c r="B51" s="229">
        <v>45316.0</v>
      </c>
      <c r="C51" s="3">
        <v>0.625</v>
      </c>
      <c r="D51" s="3">
        <v>0.75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40"/>
      <c r="R51" s="41"/>
      <c r="S51" s="42"/>
      <c r="T51" s="39"/>
      <c r="U51" s="39"/>
      <c r="V51" s="22"/>
      <c r="W51" s="39"/>
      <c r="X51" s="39"/>
      <c r="Y51" s="43"/>
      <c r="Z51" s="44"/>
      <c r="AA51" s="230"/>
      <c r="AB51" s="45"/>
      <c r="AC51" s="45"/>
      <c r="AD51" s="45"/>
      <c r="AE51" s="52"/>
    </row>
    <row r="52" ht="15.75" customHeight="1">
      <c r="A52" s="8" t="s">
        <v>60</v>
      </c>
      <c r="B52" s="252">
        <v>45317.0</v>
      </c>
      <c r="C52" s="10">
        <v>0.375</v>
      </c>
      <c r="D52" s="10">
        <v>0.5</v>
      </c>
      <c r="E52" s="224">
        <v>32.8</v>
      </c>
      <c r="F52" s="224">
        <v>23.3</v>
      </c>
      <c r="G52" s="224">
        <v>28.2</v>
      </c>
      <c r="H52" s="224">
        <v>26.4</v>
      </c>
      <c r="I52" s="22"/>
      <c r="J52" s="224" t="s">
        <v>81</v>
      </c>
      <c r="K52" s="22"/>
      <c r="L52" s="224">
        <v>5.0</v>
      </c>
      <c r="M52" s="22"/>
      <c r="N52" s="22"/>
      <c r="O52" s="224">
        <v>76.02</v>
      </c>
      <c r="P52" s="22"/>
      <c r="Q52" s="24"/>
      <c r="R52" s="26">
        <f>E54</f>
        <v>33</v>
      </c>
      <c r="S52" s="22">
        <f>F52</f>
        <v>23.3</v>
      </c>
      <c r="T52" s="22">
        <f>(R52+S52)/2</f>
        <v>28.15</v>
      </c>
      <c r="U52" s="22">
        <f>IF(H52="","",6.1078*(10^(((7.5*H52)/(237.3+H52)))))</f>
        <v>34.41422945</v>
      </c>
      <c r="V52" s="22">
        <f>IF(U52="","",U52-(0.8*(G52-H52)))</f>
        <v>32.97422945</v>
      </c>
      <c r="W52" s="22">
        <f>IF(G52="","",6.1078*(10^(((7.5*G52)/(237.3+G52)))))</f>
        <v>38.23798312</v>
      </c>
      <c r="X52" s="22">
        <f>IF(W52="","",(V52/W52)*100)</f>
        <v>86.23422775</v>
      </c>
      <c r="Y52" s="135">
        <f>P50+L52-O52</f>
        <v>5.76</v>
      </c>
      <c r="Z52" s="36"/>
      <c r="AA52" s="226">
        <v>1.0</v>
      </c>
      <c r="AB52" s="227">
        <v>1.0</v>
      </c>
      <c r="AC52" s="227">
        <v>3.0</v>
      </c>
      <c r="AD52" s="227">
        <v>2.0</v>
      </c>
      <c r="AE52" s="237" t="s">
        <v>440</v>
      </c>
    </row>
    <row r="53" ht="15.75" customHeight="1">
      <c r="A53" s="4" t="s">
        <v>60</v>
      </c>
      <c r="B53" s="253">
        <v>45317.0</v>
      </c>
      <c r="C53" s="3">
        <v>0.625</v>
      </c>
      <c r="D53" s="3">
        <v>0.75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40"/>
      <c r="R53" s="41"/>
      <c r="S53" s="42"/>
      <c r="T53" s="39"/>
      <c r="U53" s="39"/>
      <c r="V53" s="22"/>
      <c r="W53" s="39"/>
      <c r="X53" s="39"/>
      <c r="Y53" s="43"/>
      <c r="Z53" s="44"/>
      <c r="AA53" s="230"/>
      <c r="AB53" s="45"/>
      <c r="AC53" s="45"/>
      <c r="AD53" s="45"/>
      <c r="AE53" s="52"/>
    </row>
    <row r="54" ht="15.75" customHeight="1">
      <c r="A54" s="8" t="s">
        <v>64</v>
      </c>
      <c r="B54" s="252">
        <v>45318.0</v>
      </c>
      <c r="C54" s="10">
        <v>0.375</v>
      </c>
      <c r="D54" s="10">
        <v>0.5</v>
      </c>
      <c r="E54" s="224">
        <v>33.0</v>
      </c>
      <c r="F54" s="224">
        <v>23.5</v>
      </c>
      <c r="G54" s="224">
        <v>27.4</v>
      </c>
      <c r="H54" s="224">
        <v>25.0</v>
      </c>
      <c r="I54" s="22"/>
      <c r="J54" s="224" t="s">
        <v>81</v>
      </c>
      <c r="K54" s="22"/>
      <c r="L54" s="224">
        <v>8.0</v>
      </c>
      <c r="M54" s="22"/>
      <c r="N54" s="22"/>
      <c r="O54" s="224">
        <v>79.52</v>
      </c>
      <c r="P54" s="22"/>
      <c r="Q54" s="24"/>
      <c r="R54" s="26">
        <f>E56</f>
        <v>33</v>
      </c>
      <c r="S54" s="22">
        <f>F54</f>
        <v>23.5</v>
      </c>
      <c r="T54" s="22">
        <f>(R54+S54)/2</f>
        <v>28.25</v>
      </c>
      <c r="U54" s="22">
        <f t="shared" ref="U54:U64" si="9">IF(H54="","",6.1078*(10^(((7.5*H54)/(237.3+H54)))))</f>
        <v>31.67489286</v>
      </c>
      <c r="V54" s="22">
        <f t="shared" ref="V54:V64" si="10">IF(U54="","",U54-(0.8*(G54-H54)))</f>
        <v>29.75489286</v>
      </c>
      <c r="W54" s="22">
        <f t="shared" ref="W54:W64" si="11">IF(G54="","",6.1078*(10^(((7.5*G54)/(237.3+G54)))))</f>
        <v>36.49517019</v>
      </c>
      <c r="X54" s="22">
        <f t="shared" ref="X54:X64" si="12">IF(W54="","",(V54/W54)*100)</f>
        <v>81.5310429</v>
      </c>
      <c r="Y54" s="135">
        <f>O52+L54-O54</f>
        <v>4.5</v>
      </c>
      <c r="Z54" s="36"/>
      <c r="AA54" s="226">
        <v>1.0</v>
      </c>
      <c r="AB54" s="227">
        <v>1.0</v>
      </c>
      <c r="AC54" s="227">
        <v>3.0</v>
      </c>
      <c r="AD54" s="227">
        <v>2.0</v>
      </c>
      <c r="AE54" s="237" t="s">
        <v>440</v>
      </c>
    </row>
    <row r="55" ht="15.75" customHeight="1">
      <c r="A55" s="4" t="s">
        <v>64</v>
      </c>
      <c r="B55" s="253">
        <v>45318.0</v>
      </c>
      <c r="C55" s="3">
        <v>0.625</v>
      </c>
      <c r="D55" s="3">
        <v>0.75</v>
      </c>
      <c r="E55" s="242">
        <v>33.0</v>
      </c>
      <c r="F55" s="39"/>
      <c r="G55" s="242">
        <v>31.6</v>
      </c>
      <c r="H55" s="242">
        <v>27.2</v>
      </c>
      <c r="I55" s="39"/>
      <c r="J55" s="242" t="s">
        <v>61</v>
      </c>
      <c r="K55" s="39"/>
      <c r="L55" s="39"/>
      <c r="M55" s="39"/>
      <c r="N55" s="39"/>
      <c r="O55" s="39"/>
      <c r="P55" s="39"/>
      <c r="Q55" s="40"/>
      <c r="R55" s="41"/>
      <c r="S55" s="42"/>
      <c r="T55" s="39"/>
      <c r="U55" s="22">
        <f t="shared" si="9"/>
        <v>36.07043238</v>
      </c>
      <c r="V55" s="22">
        <f t="shared" si="10"/>
        <v>32.55043238</v>
      </c>
      <c r="W55" s="22">
        <f t="shared" si="11"/>
        <v>46.47863297</v>
      </c>
      <c r="X55" s="22">
        <f t="shared" si="12"/>
        <v>70.03311048</v>
      </c>
      <c r="Y55" s="43"/>
      <c r="Z55" s="44"/>
      <c r="AA55" s="245">
        <v>2.0</v>
      </c>
      <c r="AB55" s="246">
        <v>1.0</v>
      </c>
      <c r="AC55" s="246">
        <v>3.0</v>
      </c>
      <c r="AD55" s="246">
        <v>3.0</v>
      </c>
      <c r="AE55" s="247" t="s">
        <v>289</v>
      </c>
    </row>
    <row r="56" ht="15.75" customHeight="1">
      <c r="A56" s="8" t="s">
        <v>68</v>
      </c>
      <c r="B56" s="252">
        <v>45319.0</v>
      </c>
      <c r="C56" s="10">
        <v>0.375</v>
      </c>
      <c r="D56" s="10">
        <v>0.5</v>
      </c>
      <c r="E56" s="224">
        <v>33.0</v>
      </c>
      <c r="F56" s="224">
        <v>23.4</v>
      </c>
      <c r="G56" s="224">
        <v>28.2</v>
      </c>
      <c r="H56" s="224">
        <v>26.0</v>
      </c>
      <c r="I56" s="22"/>
      <c r="J56" s="224" t="s">
        <v>81</v>
      </c>
      <c r="K56" s="22"/>
      <c r="L56" s="224">
        <v>10.0</v>
      </c>
      <c r="M56" s="22"/>
      <c r="N56" s="22"/>
      <c r="O56" s="224">
        <v>81.66</v>
      </c>
      <c r="P56" s="22"/>
      <c r="Q56" s="24"/>
      <c r="R56" s="26">
        <f>E58</f>
        <v>34.6</v>
      </c>
      <c r="S56" s="22">
        <f>F56</f>
        <v>23.4</v>
      </c>
      <c r="T56" s="22">
        <f>(R56+S56)/2</f>
        <v>29</v>
      </c>
      <c r="U56" s="22">
        <f t="shared" si="9"/>
        <v>33.61126698</v>
      </c>
      <c r="V56" s="22">
        <f t="shared" si="10"/>
        <v>31.85126698</v>
      </c>
      <c r="W56" s="22">
        <f t="shared" si="11"/>
        <v>38.23798312</v>
      </c>
      <c r="X56" s="22">
        <f t="shared" si="12"/>
        <v>83.29745553</v>
      </c>
      <c r="Y56" s="135">
        <f>O54+L56-O56</f>
        <v>7.86</v>
      </c>
      <c r="Z56" s="36"/>
      <c r="AA56" s="226">
        <v>1.0</v>
      </c>
      <c r="AB56" s="227">
        <v>1.0</v>
      </c>
      <c r="AC56" s="227">
        <v>2.0</v>
      </c>
      <c r="AD56" s="227">
        <v>3.0</v>
      </c>
      <c r="AE56" s="237" t="s">
        <v>289</v>
      </c>
    </row>
    <row r="57" ht="15.75" customHeight="1">
      <c r="A57" s="4" t="s">
        <v>68</v>
      </c>
      <c r="B57" s="253">
        <v>45319.0</v>
      </c>
      <c r="C57" s="3">
        <v>0.625</v>
      </c>
      <c r="D57" s="3">
        <v>0.75</v>
      </c>
      <c r="E57" s="242">
        <v>33.3</v>
      </c>
      <c r="F57" s="39"/>
      <c r="G57" s="242">
        <v>32.8</v>
      </c>
      <c r="H57" s="242">
        <v>26.8</v>
      </c>
      <c r="I57" s="39"/>
      <c r="J57" s="242" t="s">
        <v>81</v>
      </c>
      <c r="K57" s="39"/>
      <c r="L57" s="39"/>
      <c r="M57" s="39"/>
      <c r="N57" s="39"/>
      <c r="O57" s="39"/>
      <c r="P57" s="39"/>
      <c r="Q57" s="40"/>
      <c r="R57" s="41"/>
      <c r="S57" s="42"/>
      <c r="T57" s="39"/>
      <c r="U57" s="22">
        <f t="shared" si="9"/>
        <v>35.23385461</v>
      </c>
      <c r="V57" s="22">
        <f t="shared" si="10"/>
        <v>30.43385461</v>
      </c>
      <c r="W57" s="22">
        <f t="shared" si="11"/>
        <v>49.73459608</v>
      </c>
      <c r="X57" s="22">
        <f t="shared" si="12"/>
        <v>61.19252393</v>
      </c>
      <c r="Y57" s="43"/>
      <c r="Z57" s="44"/>
      <c r="AA57" s="245">
        <v>1.0</v>
      </c>
      <c r="AB57" s="246">
        <v>1.0</v>
      </c>
      <c r="AC57" s="246">
        <v>1.0</v>
      </c>
      <c r="AD57" s="246">
        <v>2.0</v>
      </c>
      <c r="AE57" s="247" t="s">
        <v>464</v>
      </c>
    </row>
    <row r="58" ht="15.75" customHeight="1">
      <c r="A58" s="8" t="s">
        <v>38</v>
      </c>
      <c r="B58" s="252">
        <v>45320.0</v>
      </c>
      <c r="C58" s="10">
        <v>0.375</v>
      </c>
      <c r="D58" s="10">
        <v>0.5</v>
      </c>
      <c r="E58" s="224">
        <v>34.6</v>
      </c>
      <c r="F58" s="224">
        <v>23.3</v>
      </c>
      <c r="G58" s="224">
        <v>29.2</v>
      </c>
      <c r="H58" s="224">
        <v>26.4</v>
      </c>
      <c r="I58" s="22"/>
      <c r="J58" s="224" t="s">
        <v>61</v>
      </c>
      <c r="K58" s="22"/>
      <c r="L58" s="224">
        <v>42.0</v>
      </c>
      <c r="M58" s="22"/>
      <c r="N58" s="22"/>
      <c r="O58" s="224">
        <v>100.0</v>
      </c>
      <c r="P58" s="224">
        <v>58.82</v>
      </c>
      <c r="Q58" s="24"/>
      <c r="R58" s="26">
        <f>E60</f>
        <v>34.2</v>
      </c>
      <c r="S58" s="22">
        <f>F58</f>
        <v>23.3</v>
      </c>
      <c r="T58" s="22">
        <f>(R58+S58)/2</f>
        <v>28.75</v>
      </c>
      <c r="U58" s="22">
        <f t="shared" si="9"/>
        <v>34.41422945</v>
      </c>
      <c r="V58" s="22">
        <f t="shared" si="10"/>
        <v>32.17422945</v>
      </c>
      <c r="W58" s="22">
        <f t="shared" si="11"/>
        <v>40.51803823</v>
      </c>
      <c r="X58" s="22">
        <f t="shared" si="12"/>
        <v>79.40717482</v>
      </c>
      <c r="Y58" s="135">
        <f>O56+L58-O58</f>
        <v>23.66</v>
      </c>
      <c r="Z58" s="36"/>
      <c r="AA58" s="226">
        <v>1.0</v>
      </c>
      <c r="AB58" s="227">
        <v>1.0</v>
      </c>
      <c r="AC58" s="227">
        <v>1.0</v>
      </c>
      <c r="AD58" s="227">
        <v>2.0</v>
      </c>
      <c r="AE58" s="237" t="s">
        <v>459</v>
      </c>
    </row>
    <row r="59" ht="15.75" customHeight="1">
      <c r="A59" s="4" t="s">
        <v>38</v>
      </c>
      <c r="B59" s="253">
        <v>45320.0</v>
      </c>
      <c r="C59" s="3">
        <v>0.625</v>
      </c>
      <c r="D59" s="3">
        <v>0.75</v>
      </c>
      <c r="E59" s="242">
        <v>33.2</v>
      </c>
      <c r="F59" s="39"/>
      <c r="G59" s="242">
        <v>30.0</v>
      </c>
      <c r="H59" s="242">
        <v>27.8</v>
      </c>
      <c r="I59" s="39"/>
      <c r="J59" s="242" t="s">
        <v>81</v>
      </c>
      <c r="K59" s="39"/>
      <c r="L59" s="39"/>
      <c r="M59" s="39"/>
      <c r="N59" s="39"/>
      <c r="O59" s="39"/>
      <c r="P59" s="39"/>
      <c r="Q59" s="40"/>
      <c r="R59" s="41"/>
      <c r="S59" s="42"/>
      <c r="T59" s="39"/>
      <c r="U59" s="22">
        <f t="shared" si="9"/>
        <v>37.3577292</v>
      </c>
      <c r="V59" s="22">
        <f t="shared" si="10"/>
        <v>35.5977292</v>
      </c>
      <c r="W59" s="22">
        <f t="shared" si="11"/>
        <v>42.42634795</v>
      </c>
      <c r="X59" s="22">
        <f t="shared" si="12"/>
        <v>83.9047689</v>
      </c>
      <c r="Y59" s="43"/>
      <c r="Z59" s="44"/>
      <c r="AA59" s="245">
        <v>1.0</v>
      </c>
      <c r="AB59" s="246">
        <v>1.0</v>
      </c>
      <c r="AC59" s="246">
        <v>1.0</v>
      </c>
      <c r="AD59" s="246">
        <v>2.0</v>
      </c>
      <c r="AE59" s="247" t="s">
        <v>436</v>
      </c>
    </row>
    <row r="60" ht="15.75" customHeight="1">
      <c r="A60" s="8" t="s">
        <v>48</v>
      </c>
      <c r="B60" s="252">
        <v>45321.0</v>
      </c>
      <c r="C60" s="10">
        <v>0.375</v>
      </c>
      <c r="D60" s="10">
        <v>0.5</v>
      </c>
      <c r="E60" s="224">
        <v>34.2</v>
      </c>
      <c r="F60" s="224">
        <v>27.3</v>
      </c>
      <c r="G60" s="224">
        <v>29.2</v>
      </c>
      <c r="H60" s="224">
        <v>24.6</v>
      </c>
      <c r="I60" s="22"/>
      <c r="J60" s="224" t="s">
        <v>81</v>
      </c>
      <c r="K60" s="22"/>
      <c r="L60" s="224">
        <v>28.5</v>
      </c>
      <c r="M60" s="224"/>
      <c r="N60" s="22"/>
      <c r="O60" s="224">
        <v>80.46</v>
      </c>
      <c r="P60" s="22"/>
      <c r="Q60" s="24"/>
      <c r="R60" s="26">
        <f>E62</f>
        <v>31.8</v>
      </c>
      <c r="S60" s="22">
        <f>F60</f>
        <v>27.3</v>
      </c>
      <c r="T60" s="22">
        <f>(R60+S60)/2</f>
        <v>29.55</v>
      </c>
      <c r="U60" s="22">
        <f t="shared" si="9"/>
        <v>30.92802314</v>
      </c>
      <c r="V60" s="22">
        <f t="shared" si="10"/>
        <v>27.24802314</v>
      </c>
      <c r="W60" s="22">
        <f t="shared" si="11"/>
        <v>40.51803823</v>
      </c>
      <c r="X60" s="22">
        <f t="shared" si="12"/>
        <v>67.2491175</v>
      </c>
      <c r="Y60" s="135">
        <f>P58+L60-O60</f>
        <v>6.86</v>
      </c>
      <c r="Z60" s="36"/>
      <c r="AA60" s="226">
        <v>1.0</v>
      </c>
      <c r="AB60" s="227">
        <v>1.0</v>
      </c>
      <c r="AC60" s="227">
        <v>2.0</v>
      </c>
      <c r="AD60" s="227">
        <v>2.0</v>
      </c>
      <c r="AE60" s="237" t="s">
        <v>442</v>
      </c>
    </row>
    <row r="61" ht="15.75" customHeight="1">
      <c r="A61" s="4" t="s">
        <v>48</v>
      </c>
      <c r="B61" s="253">
        <v>45321.0</v>
      </c>
      <c r="C61" s="3">
        <v>0.625</v>
      </c>
      <c r="D61" s="3">
        <v>0.75</v>
      </c>
      <c r="E61" s="242">
        <v>31.8</v>
      </c>
      <c r="F61" s="39"/>
      <c r="G61" s="242">
        <v>30.4</v>
      </c>
      <c r="H61" s="242">
        <v>27.8</v>
      </c>
      <c r="I61" s="39"/>
      <c r="J61" s="242" t="s">
        <v>79</v>
      </c>
      <c r="K61" s="39"/>
      <c r="L61" s="39"/>
      <c r="M61" s="39"/>
      <c r="N61" s="39"/>
      <c r="O61" s="39"/>
      <c r="P61" s="39"/>
      <c r="Q61" s="40"/>
      <c r="R61" s="41"/>
      <c r="S61" s="42"/>
      <c r="T61" s="39"/>
      <c r="U61" s="22">
        <f t="shared" si="9"/>
        <v>37.3577292</v>
      </c>
      <c r="V61" s="22">
        <f t="shared" si="10"/>
        <v>35.2777292</v>
      </c>
      <c r="W61" s="22">
        <f t="shared" si="11"/>
        <v>43.4094688</v>
      </c>
      <c r="X61" s="22">
        <f t="shared" si="12"/>
        <v>81.2673598</v>
      </c>
      <c r="Y61" s="43"/>
      <c r="Z61" s="44"/>
      <c r="AA61" s="245">
        <v>1.0</v>
      </c>
      <c r="AB61" s="246">
        <v>1.0</v>
      </c>
      <c r="AC61" s="246">
        <v>1.0</v>
      </c>
      <c r="AD61" s="246">
        <v>2.0</v>
      </c>
      <c r="AE61" s="247" t="s">
        <v>449</v>
      </c>
    </row>
    <row r="62" ht="15.75" customHeight="1">
      <c r="A62" s="8" t="s">
        <v>53</v>
      </c>
      <c r="B62" s="252">
        <v>45322.0</v>
      </c>
      <c r="C62" s="10">
        <v>0.375</v>
      </c>
      <c r="D62" s="10">
        <v>0.5</v>
      </c>
      <c r="E62" s="224">
        <v>31.8</v>
      </c>
      <c r="F62" s="224">
        <v>24.0</v>
      </c>
      <c r="G62" s="224">
        <v>28.0</v>
      </c>
      <c r="H62" s="224">
        <v>26.2</v>
      </c>
      <c r="I62" s="22"/>
      <c r="J62" s="224" t="s">
        <v>79</v>
      </c>
      <c r="K62" s="22"/>
      <c r="L62" s="224">
        <v>8.75</v>
      </c>
      <c r="M62" s="22"/>
      <c r="N62" s="22"/>
      <c r="O62" s="224">
        <v>83.42</v>
      </c>
      <c r="P62" s="224">
        <v>63.48</v>
      </c>
      <c r="Q62" s="24"/>
      <c r="R62" s="26">
        <f>E64</f>
        <v>30.8</v>
      </c>
      <c r="S62" s="22">
        <f>F62</f>
        <v>24</v>
      </c>
      <c r="T62" s="22">
        <f>(R62+S62)/2</f>
        <v>27.4</v>
      </c>
      <c r="U62" s="22">
        <f t="shared" si="9"/>
        <v>34.01068335</v>
      </c>
      <c r="V62" s="22">
        <f t="shared" si="10"/>
        <v>32.57068335</v>
      </c>
      <c r="W62" s="22">
        <f t="shared" si="11"/>
        <v>37.79562539</v>
      </c>
      <c r="X62" s="22">
        <f t="shared" si="12"/>
        <v>86.17580212</v>
      </c>
      <c r="Y62" s="135">
        <f>O60+L62-O62</f>
        <v>5.79</v>
      </c>
      <c r="Z62" s="36"/>
      <c r="AA62" s="226">
        <v>1.0</v>
      </c>
      <c r="AB62" s="227">
        <v>1.0</v>
      </c>
      <c r="AC62" s="227">
        <v>1.0</v>
      </c>
      <c r="AD62" s="227">
        <v>2.0</v>
      </c>
      <c r="AE62" s="237" t="s">
        <v>440</v>
      </c>
    </row>
    <row r="63" ht="15.75" customHeight="1">
      <c r="A63" s="4" t="s">
        <v>53</v>
      </c>
      <c r="B63" s="253">
        <v>45322.0</v>
      </c>
      <c r="C63" s="3">
        <v>0.625</v>
      </c>
      <c r="D63" s="3">
        <v>0.75</v>
      </c>
      <c r="E63" s="242">
        <v>30.8</v>
      </c>
      <c r="F63" s="39"/>
      <c r="G63" s="242">
        <v>27.8</v>
      </c>
      <c r="H63" s="242">
        <v>25.8</v>
      </c>
      <c r="I63" s="39"/>
      <c r="J63" s="242" t="s">
        <v>81</v>
      </c>
      <c r="K63" s="39"/>
      <c r="L63" s="39"/>
      <c r="M63" s="39"/>
      <c r="N63" s="39"/>
      <c r="O63" s="39"/>
      <c r="P63" s="39"/>
      <c r="Q63" s="40"/>
      <c r="R63" s="41"/>
      <c r="S63" s="42"/>
      <c r="T63" s="39"/>
      <c r="U63" s="22">
        <f t="shared" si="9"/>
        <v>33.21594473</v>
      </c>
      <c r="V63" s="22">
        <f t="shared" si="10"/>
        <v>31.61594473</v>
      </c>
      <c r="W63" s="22">
        <f t="shared" si="11"/>
        <v>37.3577292</v>
      </c>
      <c r="X63" s="22">
        <f t="shared" si="12"/>
        <v>84.6302637</v>
      </c>
      <c r="Y63" s="43"/>
      <c r="Z63" s="44"/>
      <c r="AA63" s="245">
        <v>1.0</v>
      </c>
      <c r="AB63" s="246">
        <v>1.0</v>
      </c>
      <c r="AC63" s="246">
        <v>3.0</v>
      </c>
      <c r="AD63" s="246">
        <v>3.0</v>
      </c>
      <c r="AE63" s="247" t="s">
        <v>433</v>
      </c>
    </row>
    <row r="64" ht="15.75" customHeight="1">
      <c r="A64" s="8" t="s">
        <v>58</v>
      </c>
      <c r="B64" s="231">
        <v>45323.0</v>
      </c>
      <c r="C64" s="10">
        <v>0.375</v>
      </c>
      <c r="D64" s="10">
        <v>0.5</v>
      </c>
      <c r="E64" s="224">
        <v>30.8</v>
      </c>
      <c r="F64" s="224">
        <v>24.4</v>
      </c>
      <c r="G64" s="224">
        <v>26.6</v>
      </c>
      <c r="H64" s="224">
        <v>25.6</v>
      </c>
      <c r="I64" s="22"/>
      <c r="J64" s="224" t="s">
        <v>81</v>
      </c>
      <c r="K64" s="22"/>
      <c r="L64" s="224">
        <v>3.75</v>
      </c>
      <c r="M64" s="22"/>
      <c r="N64" s="22"/>
      <c r="O64" s="224">
        <v>65.08</v>
      </c>
      <c r="P64" s="22"/>
      <c r="Q64" s="24"/>
      <c r="R64" s="26">
        <f>E66</f>
        <v>33.2</v>
      </c>
      <c r="S64" s="22">
        <f>F64</f>
        <v>24.4</v>
      </c>
      <c r="T64" s="22">
        <f>(R64+S64)/2</f>
        <v>28.8</v>
      </c>
      <c r="U64" s="22">
        <f t="shared" si="9"/>
        <v>32.82468122</v>
      </c>
      <c r="V64" s="22">
        <f t="shared" si="10"/>
        <v>32.02468122</v>
      </c>
      <c r="W64" s="22">
        <f t="shared" si="11"/>
        <v>34.82194116</v>
      </c>
      <c r="X64" s="22">
        <f t="shared" si="12"/>
        <v>91.96696147</v>
      </c>
      <c r="Y64" s="135">
        <f>P62+L64-O64</f>
        <v>2.15</v>
      </c>
      <c r="Z64" s="36"/>
      <c r="AA64" s="226">
        <v>1.0</v>
      </c>
      <c r="AB64" s="227">
        <v>1.0</v>
      </c>
      <c r="AC64" s="227">
        <v>2.0</v>
      </c>
      <c r="AD64" s="227">
        <v>3.0</v>
      </c>
      <c r="AE64" s="237" t="s">
        <v>289</v>
      </c>
    </row>
    <row r="65" ht="15.75" customHeight="1">
      <c r="A65" s="4" t="s">
        <v>58</v>
      </c>
      <c r="B65" s="229">
        <v>45323.0</v>
      </c>
      <c r="C65" s="3">
        <v>0.625</v>
      </c>
      <c r="D65" s="3">
        <v>0.75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40"/>
      <c r="R65" s="41"/>
      <c r="S65" s="42"/>
      <c r="T65" s="39"/>
      <c r="U65" s="39"/>
      <c r="V65" s="22"/>
      <c r="W65" s="39"/>
      <c r="X65" s="39"/>
      <c r="Y65" s="43"/>
      <c r="Z65" s="44"/>
      <c r="AA65" s="230"/>
      <c r="AB65" s="45"/>
      <c r="AC65" s="45"/>
      <c r="AD65" s="45"/>
      <c r="AE65" s="52"/>
    </row>
    <row r="66" ht="15.75" customHeight="1">
      <c r="A66" s="8" t="s">
        <v>60</v>
      </c>
      <c r="B66" s="231">
        <v>45324.0</v>
      </c>
      <c r="C66" s="10">
        <v>0.375</v>
      </c>
      <c r="D66" s="10">
        <v>0.5</v>
      </c>
      <c r="E66" s="224">
        <v>33.2</v>
      </c>
      <c r="F66" s="224">
        <v>23.3</v>
      </c>
      <c r="G66" s="224">
        <v>25.8</v>
      </c>
      <c r="H66" s="224">
        <v>24.2</v>
      </c>
      <c r="I66" s="22"/>
      <c r="J66" s="224" t="s">
        <v>81</v>
      </c>
      <c r="K66" s="22"/>
      <c r="L66" s="224">
        <v>16.25</v>
      </c>
      <c r="M66" s="22"/>
      <c r="N66" s="22"/>
      <c r="O66" s="224">
        <v>75.24</v>
      </c>
      <c r="P66" s="22"/>
      <c r="Q66" s="24"/>
      <c r="R66" s="26">
        <f>E68</f>
        <v>32.8</v>
      </c>
      <c r="S66" s="22">
        <f>F66</f>
        <v>23.3</v>
      </c>
      <c r="T66" s="22">
        <f>(R66+S66)/2</f>
        <v>28.05</v>
      </c>
      <c r="U66" s="22">
        <f>IF(H66="","",6.1078*(10^(((7.5*H66)/(237.3+H66)))))</f>
        <v>30.19655962</v>
      </c>
      <c r="V66" s="22">
        <f>IF(U66="","",U66-(0.8*(G66-H66)))</f>
        <v>28.91655962</v>
      </c>
      <c r="W66" s="22">
        <f>IF(G66="","",6.1078*(10^(((7.5*G66)/(237.3+G66)))))</f>
        <v>33.21594473</v>
      </c>
      <c r="X66" s="22">
        <f>IF(W66="","",(V66/W66)*100)</f>
        <v>87.05626124</v>
      </c>
      <c r="Y66" s="135">
        <f>O64+L66-O66</f>
        <v>6.09</v>
      </c>
      <c r="Z66" s="36"/>
      <c r="AA66" s="226">
        <v>1.0</v>
      </c>
      <c r="AB66" s="227">
        <v>1.0</v>
      </c>
      <c r="AC66" s="227">
        <v>3.0</v>
      </c>
      <c r="AD66" s="227">
        <v>3.0</v>
      </c>
      <c r="AE66" s="237" t="s">
        <v>289</v>
      </c>
    </row>
    <row r="67" ht="15.75" customHeight="1">
      <c r="A67" s="4" t="s">
        <v>60</v>
      </c>
      <c r="B67" s="229">
        <v>45324.0</v>
      </c>
      <c r="C67" s="3">
        <v>0.625</v>
      </c>
      <c r="D67" s="3">
        <v>0.75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40"/>
      <c r="R67" s="41"/>
      <c r="S67" s="42"/>
      <c r="T67" s="39"/>
      <c r="U67" s="39"/>
      <c r="V67" s="22"/>
      <c r="W67" s="39"/>
      <c r="X67" s="39"/>
      <c r="Y67" s="43"/>
      <c r="Z67" s="44"/>
      <c r="AA67" s="230"/>
      <c r="AB67" s="45"/>
      <c r="AC67" s="45"/>
      <c r="AD67" s="45"/>
      <c r="AE67" s="52"/>
    </row>
    <row r="68" ht="15.75" customHeight="1">
      <c r="A68" s="8" t="s">
        <v>64</v>
      </c>
      <c r="B68" s="231">
        <v>45325.0</v>
      </c>
      <c r="C68" s="10">
        <v>0.375</v>
      </c>
      <c r="D68" s="10">
        <v>0.5</v>
      </c>
      <c r="E68" s="224">
        <v>32.8</v>
      </c>
      <c r="F68" s="224">
        <v>22.8</v>
      </c>
      <c r="G68" s="224">
        <v>27.6</v>
      </c>
      <c r="H68" s="224">
        <v>24.8</v>
      </c>
      <c r="I68" s="22"/>
      <c r="J68" s="224" t="s">
        <v>61</v>
      </c>
      <c r="K68" s="22"/>
      <c r="L68" s="224">
        <v>75.0</v>
      </c>
      <c r="M68" s="22"/>
      <c r="N68" s="22"/>
      <c r="O68" s="224">
        <v>100.0</v>
      </c>
      <c r="P68" s="224">
        <v>53.38</v>
      </c>
      <c r="Q68" s="24"/>
      <c r="R68" s="26">
        <f>E70</f>
        <v>34</v>
      </c>
      <c r="S68" s="22">
        <f>F68</f>
        <v>22.8</v>
      </c>
      <c r="T68" s="22">
        <f>(R68+S68)/2</f>
        <v>28.4</v>
      </c>
      <c r="U68" s="22">
        <f t="shared" ref="U68:U78" si="13">IF(H68="","",6.1078*(10^(((7.5*H68)/(237.3+H68)))))</f>
        <v>31.29951528</v>
      </c>
      <c r="V68" s="22">
        <f t="shared" ref="V68:V78" si="14">IF(U68="","",U68-(0.8*(G68-H68)))</f>
        <v>29.05951528</v>
      </c>
      <c r="W68" s="22">
        <f t="shared" ref="W68:W78" si="15">IF(G68="","",6.1078*(10^(((7.5*G68)/(237.3+G68)))))</f>
        <v>36.92425667</v>
      </c>
      <c r="X68" s="22">
        <f t="shared" ref="X68:X78" si="16">IF(W68="","",(V68/W68)*100)</f>
        <v>78.70033929</v>
      </c>
      <c r="Y68" s="135"/>
      <c r="Z68" s="36"/>
      <c r="AA68" s="226">
        <v>1.0</v>
      </c>
      <c r="AB68" s="227">
        <v>1.0</v>
      </c>
      <c r="AC68" s="227">
        <v>3.0</v>
      </c>
      <c r="AD68" s="227">
        <v>2.0</v>
      </c>
      <c r="AE68" s="237" t="s">
        <v>440</v>
      </c>
    </row>
    <row r="69" ht="15.75" customHeight="1">
      <c r="A69" s="4" t="s">
        <v>64</v>
      </c>
      <c r="B69" s="229">
        <v>45325.0</v>
      </c>
      <c r="C69" s="3">
        <v>0.625</v>
      </c>
      <c r="D69" s="3">
        <v>0.75</v>
      </c>
      <c r="E69" s="242">
        <v>32.1</v>
      </c>
      <c r="F69" s="39"/>
      <c r="G69" s="242">
        <v>31.2</v>
      </c>
      <c r="H69" s="242">
        <v>26.6</v>
      </c>
      <c r="I69" s="39"/>
      <c r="J69" s="242" t="s">
        <v>61</v>
      </c>
      <c r="K69" s="39"/>
      <c r="L69" s="39"/>
      <c r="M69" s="39"/>
      <c r="N69" s="39"/>
      <c r="O69" s="39"/>
      <c r="P69" s="39"/>
      <c r="Q69" s="40"/>
      <c r="R69" s="41"/>
      <c r="S69" s="42"/>
      <c r="T69" s="39"/>
      <c r="U69" s="22">
        <f t="shared" si="13"/>
        <v>34.82194116</v>
      </c>
      <c r="V69" s="22">
        <f t="shared" si="14"/>
        <v>31.14194116</v>
      </c>
      <c r="W69" s="22">
        <f t="shared" si="15"/>
        <v>45.43527778</v>
      </c>
      <c r="X69" s="22">
        <f t="shared" si="16"/>
        <v>68.54132447</v>
      </c>
      <c r="Y69" s="43"/>
      <c r="Z69" s="44"/>
      <c r="AA69" s="245">
        <v>1.0</v>
      </c>
      <c r="AB69" s="246">
        <v>1.0</v>
      </c>
      <c r="AC69" s="246">
        <v>2.0</v>
      </c>
      <c r="AD69" s="246">
        <v>2.0</v>
      </c>
      <c r="AE69" s="247" t="s">
        <v>468</v>
      </c>
    </row>
    <row r="70" ht="15.75" customHeight="1">
      <c r="A70" s="8" t="s">
        <v>68</v>
      </c>
      <c r="B70" s="231">
        <v>45326.0</v>
      </c>
      <c r="C70" s="10">
        <v>0.375</v>
      </c>
      <c r="D70" s="10">
        <v>0.5</v>
      </c>
      <c r="E70" s="224">
        <v>34.0</v>
      </c>
      <c r="F70" s="224">
        <v>22.5</v>
      </c>
      <c r="G70" s="224">
        <v>26.6</v>
      </c>
      <c r="H70" s="224">
        <v>24.8</v>
      </c>
      <c r="I70" s="22"/>
      <c r="J70" s="224" t="s">
        <v>74</v>
      </c>
      <c r="K70" s="22"/>
      <c r="L70" s="224">
        <v>37.75</v>
      </c>
      <c r="M70" s="22"/>
      <c r="N70" s="22"/>
      <c r="O70" s="224">
        <v>80.5</v>
      </c>
      <c r="P70" s="22"/>
      <c r="Q70" s="24"/>
      <c r="R70" s="26"/>
      <c r="S70" s="22"/>
      <c r="T70" s="22"/>
      <c r="U70" s="22">
        <f t="shared" si="13"/>
        <v>31.29951528</v>
      </c>
      <c r="V70" s="22">
        <f t="shared" si="14"/>
        <v>29.85951528</v>
      </c>
      <c r="W70" s="22">
        <f t="shared" si="15"/>
        <v>34.82194116</v>
      </c>
      <c r="X70" s="22">
        <f t="shared" si="16"/>
        <v>85.74914058</v>
      </c>
      <c r="Y70" s="135">
        <f>P68+L70-O70</f>
        <v>10.63</v>
      </c>
      <c r="Z70" s="36"/>
      <c r="AA70" s="226">
        <v>1.0</v>
      </c>
      <c r="AB70" s="227">
        <v>1.0</v>
      </c>
      <c r="AC70" s="227">
        <v>2.0</v>
      </c>
      <c r="AD70" s="227">
        <v>3.0</v>
      </c>
      <c r="AE70" s="237" t="s">
        <v>289</v>
      </c>
    </row>
    <row r="71" ht="15.75" customHeight="1">
      <c r="A71" s="4" t="s">
        <v>68</v>
      </c>
      <c r="B71" s="240">
        <v>45326.0</v>
      </c>
      <c r="C71" s="3">
        <v>0.625</v>
      </c>
      <c r="D71" s="3">
        <v>0.75</v>
      </c>
      <c r="E71" s="242">
        <v>32.6</v>
      </c>
      <c r="F71" s="39"/>
      <c r="G71" s="242">
        <v>31.2</v>
      </c>
      <c r="H71" s="242">
        <v>27.0</v>
      </c>
      <c r="I71" s="39"/>
      <c r="J71" s="242" t="s">
        <v>81</v>
      </c>
      <c r="K71" s="39"/>
      <c r="L71" s="39"/>
      <c r="M71" s="39"/>
      <c r="N71" s="39"/>
      <c r="O71" s="39"/>
      <c r="P71" s="39"/>
      <c r="Q71" s="40"/>
      <c r="R71" s="41"/>
      <c r="S71" s="42"/>
      <c r="T71" s="39"/>
      <c r="U71" s="22">
        <f t="shared" si="13"/>
        <v>35.65000614</v>
      </c>
      <c r="V71" s="22">
        <f t="shared" si="14"/>
        <v>32.29000614</v>
      </c>
      <c r="W71" s="22">
        <f t="shared" si="15"/>
        <v>45.43527778</v>
      </c>
      <c r="X71" s="22">
        <f t="shared" si="16"/>
        <v>71.06813851</v>
      </c>
      <c r="Y71" s="43"/>
      <c r="Z71" s="44"/>
      <c r="AA71" s="245">
        <v>1.0</v>
      </c>
      <c r="AB71" s="246">
        <v>1.0</v>
      </c>
      <c r="AC71" s="246">
        <v>1.0</v>
      </c>
      <c r="AD71" s="246">
        <v>2.0</v>
      </c>
      <c r="AE71" s="247" t="s">
        <v>469</v>
      </c>
    </row>
    <row r="72" ht="15.75" customHeight="1">
      <c r="A72" s="8" t="s">
        <v>38</v>
      </c>
      <c r="B72" s="231">
        <v>45327.0</v>
      </c>
      <c r="C72" s="10">
        <v>0.375</v>
      </c>
      <c r="D72" s="10">
        <v>0.5</v>
      </c>
      <c r="E72" s="224">
        <v>32.8</v>
      </c>
      <c r="F72" s="224">
        <v>22.2</v>
      </c>
      <c r="G72" s="224">
        <v>28.6</v>
      </c>
      <c r="H72" s="224">
        <v>25.8</v>
      </c>
      <c r="I72" s="22"/>
      <c r="J72" s="224" t="s">
        <v>61</v>
      </c>
      <c r="K72" s="22"/>
      <c r="L72" s="224">
        <v>11.25</v>
      </c>
      <c r="M72" s="22"/>
      <c r="N72" s="22"/>
      <c r="O72" s="224">
        <v>86.12</v>
      </c>
      <c r="P72" s="22"/>
      <c r="Q72" s="24"/>
      <c r="R72" s="26">
        <f>E74</f>
        <v>33.4</v>
      </c>
      <c r="S72" s="22">
        <f>F72</f>
        <v>22.2</v>
      </c>
      <c r="T72" s="22">
        <f>(R72+S72)/2</f>
        <v>27.8</v>
      </c>
      <c r="U72" s="22">
        <f t="shared" si="13"/>
        <v>33.21594473</v>
      </c>
      <c r="V72" s="22">
        <f t="shared" si="14"/>
        <v>30.97594473</v>
      </c>
      <c r="W72" s="22">
        <f t="shared" si="15"/>
        <v>39.13623594</v>
      </c>
      <c r="X72" s="22">
        <f t="shared" si="16"/>
        <v>79.14901367</v>
      </c>
      <c r="Y72" s="135">
        <f>O70+L72-O72</f>
        <v>5.63</v>
      </c>
      <c r="Z72" s="36"/>
      <c r="AA72" s="226">
        <v>1.0</v>
      </c>
      <c r="AB72" s="227">
        <v>1.0</v>
      </c>
      <c r="AC72" s="227">
        <v>2.0</v>
      </c>
      <c r="AD72" s="227">
        <v>2.0</v>
      </c>
      <c r="AE72" s="237" t="s">
        <v>470</v>
      </c>
    </row>
    <row r="73" ht="15.75" customHeight="1">
      <c r="A73" s="4" t="s">
        <v>38</v>
      </c>
      <c r="B73" s="229">
        <v>45327.0</v>
      </c>
      <c r="C73" s="3">
        <v>0.625</v>
      </c>
      <c r="D73" s="3">
        <v>0.75</v>
      </c>
      <c r="E73" s="242">
        <v>33.4</v>
      </c>
      <c r="F73" s="39"/>
      <c r="G73" s="242">
        <v>27.4</v>
      </c>
      <c r="H73" s="242">
        <v>25.8</v>
      </c>
      <c r="I73" s="39"/>
      <c r="J73" s="242" t="s">
        <v>81</v>
      </c>
      <c r="K73" s="39"/>
      <c r="L73" s="39"/>
      <c r="M73" s="39"/>
      <c r="N73" s="39"/>
      <c r="O73" s="39"/>
      <c r="P73" s="39"/>
      <c r="Q73" s="40"/>
      <c r="R73" s="41"/>
      <c r="S73" s="42"/>
      <c r="T73" s="39"/>
      <c r="U73" s="22">
        <f t="shared" si="13"/>
        <v>33.21594473</v>
      </c>
      <c r="V73" s="22">
        <f t="shared" si="14"/>
        <v>31.93594473</v>
      </c>
      <c r="W73" s="22">
        <f t="shared" si="15"/>
        <v>36.49517019</v>
      </c>
      <c r="X73" s="22">
        <f t="shared" si="16"/>
        <v>87.50731829</v>
      </c>
      <c r="Y73" s="43"/>
      <c r="Z73" s="44"/>
      <c r="AA73" s="245">
        <v>1.0</v>
      </c>
      <c r="AB73" s="246">
        <v>1.0</v>
      </c>
      <c r="AC73" s="246">
        <v>2.0</v>
      </c>
      <c r="AD73" s="246">
        <v>2.0</v>
      </c>
      <c r="AE73" s="247" t="s">
        <v>426</v>
      </c>
    </row>
    <row r="74" ht="15.75" customHeight="1">
      <c r="A74" s="8" t="s">
        <v>48</v>
      </c>
      <c r="B74" s="231">
        <v>45328.0</v>
      </c>
      <c r="C74" s="10">
        <v>0.375</v>
      </c>
      <c r="D74" s="10">
        <v>0.5</v>
      </c>
      <c r="E74" s="224">
        <v>33.4</v>
      </c>
      <c r="F74" s="224">
        <v>24.3</v>
      </c>
      <c r="G74" s="224">
        <v>28.2</v>
      </c>
      <c r="H74" s="224">
        <v>25.6</v>
      </c>
      <c r="I74" s="22"/>
      <c r="J74" s="224" t="s">
        <v>81</v>
      </c>
      <c r="K74" s="22"/>
      <c r="L74" s="224">
        <v>7.25</v>
      </c>
      <c r="M74" s="22"/>
      <c r="N74" s="22"/>
      <c r="O74" s="224">
        <v>84.88</v>
      </c>
      <c r="P74" s="224">
        <v>56.7</v>
      </c>
      <c r="Q74" s="24"/>
      <c r="R74" s="26">
        <f>E76</f>
        <v>33</v>
      </c>
      <c r="S74" s="22">
        <f>F74</f>
        <v>24.3</v>
      </c>
      <c r="T74" s="22">
        <f>(R74+S74)/2</f>
        <v>28.65</v>
      </c>
      <c r="U74" s="22">
        <f t="shared" si="13"/>
        <v>32.82468122</v>
      </c>
      <c r="V74" s="22">
        <f t="shared" si="14"/>
        <v>30.74468122</v>
      </c>
      <c r="W74" s="22">
        <f t="shared" si="15"/>
        <v>38.23798312</v>
      </c>
      <c r="X74" s="22">
        <f t="shared" si="16"/>
        <v>80.40351166</v>
      </c>
      <c r="Y74" s="135">
        <f>O72+L74-O74</f>
        <v>8.49</v>
      </c>
      <c r="Z74" s="36"/>
      <c r="AA74" s="226">
        <v>1.0</v>
      </c>
      <c r="AB74" s="227">
        <v>1.0</v>
      </c>
      <c r="AC74" s="227">
        <v>3.0</v>
      </c>
      <c r="AD74" s="227">
        <v>2.0</v>
      </c>
      <c r="AE74" s="237" t="s">
        <v>440</v>
      </c>
    </row>
    <row r="75" ht="15.75" customHeight="1">
      <c r="A75" s="4" t="s">
        <v>48</v>
      </c>
      <c r="B75" s="229">
        <v>45328.0</v>
      </c>
      <c r="C75" s="3">
        <v>0.625</v>
      </c>
      <c r="D75" s="3">
        <v>0.75</v>
      </c>
      <c r="E75" s="242">
        <v>32.2</v>
      </c>
      <c r="F75" s="39"/>
      <c r="G75" s="242">
        <v>31.8</v>
      </c>
      <c r="H75" s="242">
        <v>27.0</v>
      </c>
      <c r="I75" s="39"/>
      <c r="J75" s="242" t="s">
        <v>81</v>
      </c>
      <c r="K75" s="39"/>
      <c r="L75" s="39"/>
      <c r="M75" s="39"/>
      <c r="N75" s="39"/>
      <c r="O75" s="39"/>
      <c r="P75" s="39"/>
      <c r="Q75" s="40"/>
      <c r="R75" s="41"/>
      <c r="S75" s="42"/>
      <c r="T75" s="39"/>
      <c r="U75" s="22">
        <f t="shared" si="13"/>
        <v>35.65000614</v>
      </c>
      <c r="V75" s="22">
        <f t="shared" si="14"/>
        <v>31.81000614</v>
      </c>
      <c r="W75" s="22">
        <f t="shared" si="15"/>
        <v>47.00807132</v>
      </c>
      <c r="X75" s="22">
        <f t="shared" si="16"/>
        <v>67.66924327</v>
      </c>
      <c r="Y75" s="43"/>
      <c r="Z75" s="44"/>
      <c r="AA75" s="245">
        <v>1.0</v>
      </c>
      <c r="AB75" s="246">
        <v>1.0</v>
      </c>
      <c r="AC75" s="246">
        <v>1.0</v>
      </c>
      <c r="AD75" s="246">
        <v>2.0</v>
      </c>
      <c r="AE75" s="247" t="s">
        <v>449</v>
      </c>
    </row>
    <row r="76" ht="15.75" customHeight="1">
      <c r="A76" s="8" t="s">
        <v>53</v>
      </c>
      <c r="B76" s="231">
        <v>45329.0</v>
      </c>
      <c r="C76" s="10">
        <v>0.375</v>
      </c>
      <c r="D76" s="10">
        <v>0.5</v>
      </c>
      <c r="E76" s="224">
        <v>33.0</v>
      </c>
      <c r="F76" s="224">
        <v>24.3</v>
      </c>
      <c r="G76" s="224">
        <v>27.2</v>
      </c>
      <c r="H76" s="224">
        <v>25.4</v>
      </c>
      <c r="I76" s="22"/>
      <c r="J76" s="224" t="s">
        <v>81</v>
      </c>
      <c r="K76" s="22"/>
      <c r="L76" s="224">
        <v>0.0</v>
      </c>
      <c r="M76" s="22"/>
      <c r="N76" s="22"/>
      <c r="O76" s="224">
        <v>51.78</v>
      </c>
      <c r="P76" s="22"/>
      <c r="Q76" s="24"/>
      <c r="R76" s="26">
        <f>E78</f>
        <v>33.4</v>
      </c>
      <c r="S76" s="22">
        <f>F76</f>
        <v>24.3</v>
      </c>
      <c r="T76" s="22">
        <f>(R76+S76)/2</f>
        <v>28.85</v>
      </c>
      <c r="U76" s="22">
        <f t="shared" si="13"/>
        <v>32.43744129</v>
      </c>
      <c r="V76" s="22">
        <f t="shared" si="14"/>
        <v>30.99744129</v>
      </c>
      <c r="W76" s="22">
        <f t="shared" si="15"/>
        <v>36.07043238</v>
      </c>
      <c r="X76" s="22">
        <f t="shared" si="16"/>
        <v>85.93587391</v>
      </c>
      <c r="Y76" s="135">
        <f>P74+L76-O76</f>
        <v>4.92</v>
      </c>
      <c r="Z76" s="36"/>
      <c r="AA76" s="226">
        <v>1.0</v>
      </c>
      <c r="AB76" s="227">
        <v>1.0</v>
      </c>
      <c r="AC76" s="227">
        <v>3.0</v>
      </c>
      <c r="AD76" s="227">
        <v>2.0</v>
      </c>
      <c r="AE76" s="237" t="s">
        <v>440</v>
      </c>
    </row>
    <row r="77" ht="15.75" customHeight="1">
      <c r="A77" s="4" t="s">
        <v>53</v>
      </c>
      <c r="B77" s="229">
        <v>45329.0</v>
      </c>
      <c r="C77" s="3">
        <v>0.625</v>
      </c>
      <c r="D77" s="3">
        <v>0.75</v>
      </c>
      <c r="E77" s="242">
        <v>32.2</v>
      </c>
      <c r="F77" s="39"/>
      <c r="G77" s="242">
        <v>31.8</v>
      </c>
      <c r="H77" s="242">
        <v>26.2</v>
      </c>
      <c r="I77" s="39"/>
      <c r="J77" s="242" t="s">
        <v>54</v>
      </c>
      <c r="K77" s="39"/>
      <c r="L77" s="39"/>
      <c r="M77" s="39"/>
      <c r="N77" s="39"/>
      <c r="O77" s="39"/>
      <c r="P77" s="39"/>
      <c r="Q77" s="40"/>
      <c r="R77" s="41"/>
      <c r="S77" s="42"/>
      <c r="T77" s="39"/>
      <c r="U77" s="22">
        <f t="shared" si="13"/>
        <v>34.01068335</v>
      </c>
      <c r="V77" s="22">
        <f t="shared" si="14"/>
        <v>29.53068335</v>
      </c>
      <c r="W77" s="22">
        <f t="shared" si="15"/>
        <v>47.00807132</v>
      </c>
      <c r="X77" s="22">
        <f t="shared" si="16"/>
        <v>62.82045299</v>
      </c>
      <c r="Y77" s="43"/>
      <c r="Z77" s="44"/>
      <c r="AA77" s="245">
        <v>1.0</v>
      </c>
      <c r="AB77" s="246">
        <v>1.0</v>
      </c>
      <c r="AC77" s="246">
        <v>1.0</v>
      </c>
      <c r="AD77" s="246">
        <v>2.0</v>
      </c>
      <c r="AE77" s="247" t="s">
        <v>316</v>
      </c>
    </row>
    <row r="78" ht="15.75" customHeight="1">
      <c r="A78" s="8" t="s">
        <v>58</v>
      </c>
      <c r="B78" s="231">
        <v>45330.0</v>
      </c>
      <c r="C78" s="10">
        <v>0.375</v>
      </c>
      <c r="D78" s="10">
        <v>0.5</v>
      </c>
      <c r="E78" s="224">
        <v>33.4</v>
      </c>
      <c r="F78" s="224">
        <v>23.8</v>
      </c>
      <c r="G78" s="224">
        <v>28.6</v>
      </c>
      <c r="H78" s="224">
        <v>26.2</v>
      </c>
      <c r="I78" s="22"/>
      <c r="J78" s="224" t="s">
        <v>81</v>
      </c>
      <c r="K78" s="22"/>
      <c r="L78" s="224">
        <v>44.0</v>
      </c>
      <c r="M78" s="22"/>
      <c r="N78" s="22"/>
      <c r="O78" s="224">
        <v>80.26</v>
      </c>
      <c r="P78" s="224">
        <v>65.0</v>
      </c>
      <c r="Q78" s="24"/>
      <c r="R78" s="26">
        <f>E80</f>
        <v>31.2</v>
      </c>
      <c r="S78" s="22">
        <f>F78</f>
        <v>23.8</v>
      </c>
      <c r="T78" s="22">
        <f>(R78+S78)/2</f>
        <v>27.5</v>
      </c>
      <c r="U78" s="22">
        <f t="shared" si="13"/>
        <v>34.01068335</v>
      </c>
      <c r="V78" s="22">
        <f t="shared" si="14"/>
        <v>32.09068335</v>
      </c>
      <c r="W78" s="22">
        <f t="shared" si="15"/>
        <v>39.13623594</v>
      </c>
      <c r="X78" s="22">
        <f t="shared" si="16"/>
        <v>81.99736785</v>
      </c>
      <c r="Y78" s="135">
        <f>O76+L78-O78</f>
        <v>15.52</v>
      </c>
      <c r="Z78" s="36"/>
      <c r="AA78" s="226">
        <v>1.0</v>
      </c>
      <c r="AB78" s="227">
        <v>1.0</v>
      </c>
      <c r="AC78" s="227">
        <v>2.0</v>
      </c>
      <c r="AD78" s="227">
        <v>2.0</v>
      </c>
      <c r="AE78" s="237" t="s">
        <v>449</v>
      </c>
    </row>
    <row r="79" ht="15.75" customHeight="1">
      <c r="A79" s="4" t="s">
        <v>58</v>
      </c>
      <c r="B79" s="229">
        <v>45330.0</v>
      </c>
      <c r="C79" s="3">
        <v>0.625</v>
      </c>
      <c r="D79" s="3">
        <v>0.75</v>
      </c>
      <c r="E79" s="39"/>
      <c r="F79" s="39"/>
      <c r="G79" s="1"/>
      <c r="H79" s="39"/>
      <c r="I79" s="39"/>
      <c r="J79" s="39"/>
      <c r="K79" s="39"/>
      <c r="L79" s="39"/>
      <c r="M79" s="39"/>
      <c r="N79" s="39"/>
      <c r="O79" s="39"/>
      <c r="P79" s="39"/>
      <c r="Q79" s="40"/>
      <c r="R79" s="41"/>
      <c r="S79" s="42"/>
      <c r="T79" s="39"/>
      <c r="U79" s="39"/>
      <c r="V79" s="22"/>
      <c r="W79" s="39"/>
      <c r="X79" s="39"/>
      <c r="Y79" s="43"/>
      <c r="Z79" s="44"/>
      <c r="AA79" s="230"/>
      <c r="AB79" s="45"/>
      <c r="AC79" s="45"/>
      <c r="AD79" s="45"/>
      <c r="AE79" s="52"/>
    </row>
    <row r="80" ht="15.75" customHeight="1">
      <c r="A80" s="8" t="s">
        <v>60</v>
      </c>
      <c r="B80" s="231">
        <v>45331.0</v>
      </c>
      <c r="C80" s="10">
        <v>0.375</v>
      </c>
      <c r="D80" s="10">
        <v>0.5</v>
      </c>
      <c r="E80" s="224">
        <v>31.2</v>
      </c>
      <c r="F80" s="224">
        <v>23.4</v>
      </c>
      <c r="G80" s="224">
        <v>25.8</v>
      </c>
      <c r="H80" s="224">
        <v>24.0</v>
      </c>
      <c r="I80" s="22"/>
      <c r="J80" s="224" t="s">
        <v>78</v>
      </c>
      <c r="K80" s="22"/>
      <c r="L80" s="224">
        <v>23.25</v>
      </c>
      <c r="M80" s="22"/>
      <c r="N80" s="22"/>
      <c r="O80" s="224">
        <v>78.56</v>
      </c>
      <c r="P80" s="22"/>
      <c r="Q80" s="24"/>
      <c r="R80" s="26"/>
      <c r="S80" s="22"/>
      <c r="T80" s="22"/>
      <c r="U80" s="22">
        <f>IF(H80="","",6.1078*(10^(((7.5*H80)/(237.3+H80)))))</f>
        <v>29.83652107</v>
      </c>
      <c r="V80" s="22">
        <f>IF(U80="","",U80-(0.8*(G80-H80)))</f>
        <v>28.39652107</v>
      </c>
      <c r="W80" s="22">
        <f>IF(G80="","",6.1078*(10^(((7.5*G80)/(237.3+G80)))))</f>
        <v>33.21594473</v>
      </c>
      <c r="X80" s="22">
        <f>IF(W80="","",(V80/W80)*100)</f>
        <v>85.49063196</v>
      </c>
      <c r="Y80" s="135">
        <f>P78+L80-O80</f>
        <v>9.69</v>
      </c>
      <c r="Z80" s="36"/>
      <c r="AA80" s="226">
        <v>2.0</v>
      </c>
      <c r="AB80" s="227">
        <v>1.0</v>
      </c>
      <c r="AC80" s="227">
        <v>1.0</v>
      </c>
      <c r="AD80" s="227">
        <v>3.0</v>
      </c>
      <c r="AE80" s="237" t="s">
        <v>316</v>
      </c>
    </row>
    <row r="81" ht="15.75" customHeight="1">
      <c r="A81" s="4" t="s">
        <v>60</v>
      </c>
      <c r="B81" s="229">
        <v>45331.0</v>
      </c>
      <c r="C81" s="3">
        <v>0.625</v>
      </c>
      <c r="D81" s="3">
        <v>0.75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40"/>
      <c r="R81" s="41"/>
      <c r="S81" s="42"/>
      <c r="T81" s="39"/>
      <c r="U81" s="39"/>
      <c r="V81" s="22"/>
      <c r="W81" s="39"/>
      <c r="X81" s="39"/>
      <c r="Y81" s="43"/>
      <c r="Z81" s="44"/>
      <c r="AA81" s="230"/>
      <c r="AB81" s="45"/>
      <c r="AC81" s="45"/>
      <c r="AD81" s="45"/>
      <c r="AE81" s="52"/>
    </row>
    <row r="82" ht="15.75" customHeight="1">
      <c r="A82" s="8" t="s">
        <v>64</v>
      </c>
      <c r="B82" s="231">
        <v>45332.0</v>
      </c>
      <c r="C82" s="10">
        <v>0.375</v>
      </c>
      <c r="D82" s="10">
        <v>0.5</v>
      </c>
      <c r="E82" s="224">
        <v>31.2</v>
      </c>
      <c r="F82" s="224">
        <v>23.5</v>
      </c>
      <c r="G82" s="224">
        <v>25.8</v>
      </c>
      <c r="H82" s="224">
        <v>24.6</v>
      </c>
      <c r="I82" s="22"/>
      <c r="J82" s="224" t="s">
        <v>74</v>
      </c>
      <c r="K82" s="22"/>
      <c r="L82" s="224">
        <v>6.5</v>
      </c>
      <c r="M82" s="22"/>
      <c r="N82" s="22"/>
      <c r="O82" s="224">
        <v>83.24</v>
      </c>
      <c r="P82" s="224">
        <v>59.6</v>
      </c>
      <c r="Q82" s="24"/>
      <c r="R82" s="26">
        <f>E84</f>
        <v>31</v>
      </c>
      <c r="S82" s="22">
        <f>F82</f>
        <v>23.5</v>
      </c>
      <c r="T82" s="22">
        <f>(R82+S82)/2</f>
        <v>27.25</v>
      </c>
      <c r="U82" s="22">
        <f t="shared" ref="U82:U92" si="17">IF(H82="","",6.1078*(10^(((7.5*H82)/(237.3+H82)))))</f>
        <v>30.92802314</v>
      </c>
      <c r="V82" s="22">
        <f t="shared" ref="V82:V92" si="18">IF(U82="","",U82-(0.8*(G82-H82)))</f>
        <v>29.96802314</v>
      </c>
      <c r="W82" s="22">
        <f t="shared" ref="W82:W92" si="19">IF(G82="","",6.1078*(10^(((7.5*G82)/(237.3+G82)))))</f>
        <v>33.21594473</v>
      </c>
      <c r="X82" s="22">
        <f t="shared" ref="X82:X92" si="20">IF(W82="","",(V82/W82)*100)</f>
        <v>90.22179974</v>
      </c>
      <c r="Y82" s="135">
        <f>O80+L82-O82</f>
        <v>1.82</v>
      </c>
      <c r="Z82" s="36"/>
      <c r="AA82" s="226">
        <v>1.0</v>
      </c>
      <c r="AB82" s="227">
        <v>1.0</v>
      </c>
      <c r="AC82" s="227">
        <v>1.0</v>
      </c>
      <c r="AD82" s="227">
        <v>3.0</v>
      </c>
      <c r="AE82" s="237" t="s">
        <v>440</v>
      </c>
    </row>
    <row r="83" ht="15.75" customHeight="1">
      <c r="A83" s="4" t="s">
        <v>64</v>
      </c>
      <c r="B83" s="229">
        <v>45332.0</v>
      </c>
      <c r="C83" s="3">
        <v>0.625</v>
      </c>
      <c r="D83" s="3">
        <v>0.75</v>
      </c>
      <c r="E83" s="242">
        <v>30.8</v>
      </c>
      <c r="F83" s="242"/>
      <c r="G83" s="242">
        <v>27.4</v>
      </c>
      <c r="H83" s="242">
        <v>26.0</v>
      </c>
      <c r="I83" s="39"/>
      <c r="J83" s="242" t="s">
        <v>61</v>
      </c>
      <c r="K83" s="39"/>
      <c r="L83" s="39"/>
      <c r="M83" s="39"/>
      <c r="N83" s="39"/>
      <c r="O83" s="39"/>
      <c r="P83" s="39"/>
      <c r="Q83" s="40"/>
      <c r="R83" s="41"/>
      <c r="S83" s="42"/>
      <c r="T83" s="39"/>
      <c r="U83" s="22">
        <f t="shared" si="17"/>
        <v>33.61126698</v>
      </c>
      <c r="V83" s="22">
        <f t="shared" si="18"/>
        <v>32.49126698</v>
      </c>
      <c r="W83" s="22">
        <f t="shared" si="19"/>
        <v>36.49517019</v>
      </c>
      <c r="X83" s="22">
        <f t="shared" si="20"/>
        <v>89.02895046</v>
      </c>
      <c r="Y83" s="43"/>
      <c r="Z83" s="44"/>
      <c r="AA83" s="230"/>
      <c r="AB83" s="45"/>
      <c r="AC83" s="45"/>
      <c r="AD83" s="45"/>
      <c r="AE83" s="52"/>
    </row>
    <row r="84" ht="15.75" customHeight="1">
      <c r="A84" s="8" t="s">
        <v>68</v>
      </c>
      <c r="B84" s="231">
        <v>45333.0</v>
      </c>
      <c r="C84" s="10">
        <v>0.375</v>
      </c>
      <c r="D84" s="10">
        <v>0.5</v>
      </c>
      <c r="E84" s="224">
        <v>31.0</v>
      </c>
      <c r="F84" s="224">
        <v>23.6</v>
      </c>
      <c r="G84" s="224">
        <v>27.6</v>
      </c>
      <c r="H84" s="224">
        <v>25.4</v>
      </c>
      <c r="I84" s="22"/>
      <c r="J84" s="224" t="s">
        <v>81</v>
      </c>
      <c r="K84" s="22"/>
      <c r="L84" s="224">
        <v>19.75</v>
      </c>
      <c r="M84" s="22"/>
      <c r="N84" s="22"/>
      <c r="O84" s="224">
        <v>74.52</v>
      </c>
      <c r="P84" s="22"/>
      <c r="Q84" s="24"/>
      <c r="R84" s="26">
        <f>E86</f>
        <v>33</v>
      </c>
      <c r="S84" s="22">
        <f>F84</f>
        <v>23.6</v>
      </c>
      <c r="T84" s="22">
        <f>(R84+S84)/2</f>
        <v>28.3</v>
      </c>
      <c r="U84" s="22">
        <f t="shared" si="17"/>
        <v>32.43744129</v>
      </c>
      <c r="V84" s="22">
        <f t="shared" si="18"/>
        <v>30.67744129</v>
      </c>
      <c r="W84" s="22">
        <f t="shared" si="19"/>
        <v>36.92425667</v>
      </c>
      <c r="X84" s="22">
        <f t="shared" si="20"/>
        <v>83.08208223</v>
      </c>
      <c r="Y84" s="135">
        <f>P82+L84-O84</f>
        <v>4.83</v>
      </c>
      <c r="Z84" s="36"/>
      <c r="AA84" s="226">
        <v>1.0</v>
      </c>
      <c r="AB84" s="227">
        <v>1.0</v>
      </c>
      <c r="AC84" s="227">
        <v>2.0</v>
      </c>
      <c r="AD84" s="227">
        <v>2.0</v>
      </c>
      <c r="AE84" s="237" t="s">
        <v>289</v>
      </c>
    </row>
    <row r="85" ht="15.75" customHeight="1">
      <c r="A85" s="4" t="s">
        <v>68</v>
      </c>
      <c r="B85" s="229">
        <v>45333.0</v>
      </c>
      <c r="C85" s="3">
        <v>0.625</v>
      </c>
      <c r="D85" s="3">
        <v>0.75</v>
      </c>
      <c r="E85" s="242">
        <v>33.0</v>
      </c>
      <c r="F85" s="39"/>
      <c r="G85" s="242">
        <v>32.2</v>
      </c>
      <c r="H85" s="242">
        <v>27.8</v>
      </c>
      <c r="I85" s="39"/>
      <c r="J85" s="242" t="s">
        <v>74</v>
      </c>
      <c r="K85" s="39"/>
      <c r="L85" s="39"/>
      <c r="M85" s="39"/>
      <c r="N85" s="39"/>
      <c r="O85" s="39"/>
      <c r="P85" s="39"/>
      <c r="Q85" s="40"/>
      <c r="R85" s="41"/>
      <c r="S85" s="42"/>
      <c r="T85" s="39"/>
      <c r="U85" s="22">
        <f t="shared" si="17"/>
        <v>37.3577292</v>
      </c>
      <c r="V85" s="22">
        <f t="shared" si="18"/>
        <v>33.8377292</v>
      </c>
      <c r="W85" s="22">
        <f t="shared" si="19"/>
        <v>48.08268417</v>
      </c>
      <c r="X85" s="22">
        <f t="shared" si="20"/>
        <v>70.37404376</v>
      </c>
      <c r="Y85" s="43"/>
      <c r="Z85" s="44"/>
      <c r="AA85" s="245">
        <v>1.0</v>
      </c>
      <c r="AB85" s="246">
        <v>1.0</v>
      </c>
      <c r="AC85" s="246">
        <v>1.0</v>
      </c>
      <c r="AD85" s="246">
        <v>2.0</v>
      </c>
      <c r="AE85" s="247" t="s">
        <v>452</v>
      </c>
    </row>
    <row r="86" ht="15.75" customHeight="1">
      <c r="A86" s="8" t="s">
        <v>38</v>
      </c>
      <c r="B86" s="231">
        <v>45334.0</v>
      </c>
      <c r="C86" s="10">
        <v>0.375</v>
      </c>
      <c r="D86" s="10">
        <v>0.5</v>
      </c>
      <c r="E86" s="224">
        <v>33.0</v>
      </c>
      <c r="F86" s="224">
        <v>23.6</v>
      </c>
      <c r="G86" s="224">
        <v>27.2</v>
      </c>
      <c r="H86" s="224">
        <v>25.4</v>
      </c>
      <c r="I86" s="22"/>
      <c r="J86" s="224" t="s">
        <v>81</v>
      </c>
      <c r="K86" s="22"/>
      <c r="L86" s="224">
        <v>7.5</v>
      </c>
      <c r="M86" s="22"/>
      <c r="N86" s="22"/>
      <c r="O86" s="224">
        <v>78.38</v>
      </c>
      <c r="P86" s="22"/>
      <c r="Q86" s="24"/>
      <c r="R86" s="26">
        <f>E88</f>
        <v>31.6</v>
      </c>
      <c r="S86" s="22">
        <f>F86</f>
        <v>23.6</v>
      </c>
      <c r="T86" s="22">
        <f>(R86+S86)/2</f>
        <v>27.6</v>
      </c>
      <c r="U86" s="22">
        <f t="shared" si="17"/>
        <v>32.43744129</v>
      </c>
      <c r="V86" s="22">
        <f t="shared" si="18"/>
        <v>30.99744129</v>
      </c>
      <c r="W86" s="22">
        <f t="shared" si="19"/>
        <v>36.07043238</v>
      </c>
      <c r="X86" s="22">
        <f t="shared" si="20"/>
        <v>85.93587391</v>
      </c>
      <c r="Y86" s="135">
        <f>O84+L86-O86</f>
        <v>3.64</v>
      </c>
      <c r="Z86" s="36"/>
      <c r="AA86" s="226">
        <v>1.0</v>
      </c>
      <c r="AB86" s="227">
        <v>1.0</v>
      </c>
      <c r="AC86" s="227">
        <v>3.0</v>
      </c>
      <c r="AD86" s="227">
        <v>2.0</v>
      </c>
      <c r="AE86" s="237" t="s">
        <v>470</v>
      </c>
    </row>
    <row r="87" ht="15.75" customHeight="1">
      <c r="A87" s="4" t="s">
        <v>38</v>
      </c>
      <c r="B87" s="229">
        <v>45334.0</v>
      </c>
      <c r="C87" s="3">
        <v>0.625</v>
      </c>
      <c r="D87" s="3">
        <v>0.75</v>
      </c>
      <c r="E87" s="242">
        <v>32.6</v>
      </c>
      <c r="F87" s="39"/>
      <c r="G87" s="242">
        <v>26.2</v>
      </c>
      <c r="H87" s="242">
        <v>25.2</v>
      </c>
      <c r="I87" s="39"/>
      <c r="J87" s="242" t="s">
        <v>81</v>
      </c>
      <c r="K87" s="39"/>
      <c r="L87" s="39"/>
      <c r="M87" s="39"/>
      <c r="N87" s="39"/>
      <c r="O87" s="39"/>
      <c r="P87" s="39"/>
      <c r="Q87" s="40"/>
      <c r="R87" s="41"/>
      <c r="S87" s="42"/>
      <c r="T87" s="39"/>
      <c r="U87" s="22">
        <f t="shared" si="17"/>
        <v>32.05419006</v>
      </c>
      <c r="V87" s="22">
        <f t="shared" si="18"/>
        <v>31.25419006</v>
      </c>
      <c r="W87" s="22">
        <f t="shared" si="19"/>
        <v>34.01068335</v>
      </c>
      <c r="X87" s="22">
        <f t="shared" si="20"/>
        <v>91.89521345</v>
      </c>
      <c r="Y87" s="43"/>
      <c r="Z87" s="44"/>
      <c r="AA87" s="245">
        <v>2.0</v>
      </c>
      <c r="AB87" s="246">
        <v>2.0</v>
      </c>
      <c r="AC87" s="246">
        <v>2.0</v>
      </c>
      <c r="AD87" s="246">
        <v>3.0</v>
      </c>
      <c r="AE87" s="52"/>
    </row>
    <row r="88" ht="15.75" customHeight="1">
      <c r="A88" s="8" t="s">
        <v>48</v>
      </c>
      <c r="B88" s="231">
        <v>45335.0</v>
      </c>
      <c r="C88" s="10">
        <v>0.375</v>
      </c>
      <c r="D88" s="10">
        <v>0.5</v>
      </c>
      <c r="E88" s="224">
        <v>31.6</v>
      </c>
      <c r="F88" s="224">
        <v>24.4</v>
      </c>
      <c r="G88" s="224">
        <v>26.6</v>
      </c>
      <c r="H88" s="224">
        <v>24.8</v>
      </c>
      <c r="I88" s="22"/>
      <c r="J88" s="224" t="s">
        <v>61</v>
      </c>
      <c r="K88" s="22"/>
      <c r="L88" s="224">
        <v>5.5</v>
      </c>
      <c r="M88" s="22"/>
      <c r="N88" s="22"/>
      <c r="O88" s="224">
        <v>80.58</v>
      </c>
      <c r="P88" s="22"/>
      <c r="Q88" s="24"/>
      <c r="R88" s="26">
        <f>E90</f>
        <v>32.6</v>
      </c>
      <c r="S88" s="22">
        <f>F88</f>
        <v>24.4</v>
      </c>
      <c r="T88" s="22">
        <f>(R88+S88)/2</f>
        <v>28.5</v>
      </c>
      <c r="U88" s="22">
        <f t="shared" si="17"/>
        <v>31.29951528</v>
      </c>
      <c r="V88" s="22">
        <f t="shared" si="18"/>
        <v>29.85951528</v>
      </c>
      <c r="W88" s="22">
        <f t="shared" si="19"/>
        <v>34.82194116</v>
      </c>
      <c r="X88" s="22">
        <f t="shared" si="20"/>
        <v>85.74914058</v>
      </c>
      <c r="Y88" s="135">
        <f>O86+L88-O88</f>
        <v>3.3</v>
      </c>
      <c r="Z88" s="36"/>
      <c r="AA88" s="226">
        <v>1.0</v>
      </c>
      <c r="AB88" s="227">
        <v>1.0</v>
      </c>
      <c r="AC88" s="227">
        <v>1.0</v>
      </c>
      <c r="AD88" s="227">
        <v>1.0</v>
      </c>
      <c r="AE88" s="237" t="s">
        <v>442</v>
      </c>
    </row>
    <row r="89" ht="15.75" customHeight="1">
      <c r="A89" s="4" t="s">
        <v>48</v>
      </c>
      <c r="B89" s="229">
        <v>45335.0</v>
      </c>
      <c r="C89" s="3">
        <v>0.625</v>
      </c>
      <c r="D89" s="3">
        <v>0.75</v>
      </c>
      <c r="E89" s="242">
        <v>32.2</v>
      </c>
      <c r="F89" s="39"/>
      <c r="G89" s="242">
        <v>31.8</v>
      </c>
      <c r="H89" s="242">
        <v>27.0</v>
      </c>
      <c r="I89" s="39"/>
      <c r="J89" s="242" t="s">
        <v>65</v>
      </c>
      <c r="K89" s="39"/>
      <c r="L89" s="39"/>
      <c r="M89" s="39"/>
      <c r="N89" s="39"/>
      <c r="O89" s="39"/>
      <c r="P89" s="39"/>
      <c r="Q89" s="40"/>
      <c r="R89" s="41"/>
      <c r="S89" s="42"/>
      <c r="T89" s="39"/>
      <c r="U89" s="22">
        <f t="shared" si="17"/>
        <v>35.65000614</v>
      </c>
      <c r="V89" s="22">
        <f t="shared" si="18"/>
        <v>31.81000614</v>
      </c>
      <c r="W89" s="22">
        <f t="shared" si="19"/>
        <v>47.00807132</v>
      </c>
      <c r="X89" s="22">
        <f t="shared" si="20"/>
        <v>67.66924327</v>
      </c>
      <c r="Y89" s="43"/>
      <c r="Z89" s="44"/>
      <c r="AA89" s="245">
        <v>1.0</v>
      </c>
      <c r="AB89" s="246">
        <v>1.0</v>
      </c>
      <c r="AC89" s="246">
        <v>1.0</v>
      </c>
      <c r="AD89" s="246">
        <v>2.0</v>
      </c>
      <c r="AE89" s="247" t="s">
        <v>449</v>
      </c>
    </row>
    <row r="90" ht="15.75" customHeight="1">
      <c r="A90" s="8" t="s">
        <v>53</v>
      </c>
      <c r="B90" s="231">
        <v>45336.0</v>
      </c>
      <c r="C90" s="10">
        <v>0.375</v>
      </c>
      <c r="D90" s="10">
        <v>0.5</v>
      </c>
      <c r="E90" s="224">
        <v>32.6</v>
      </c>
      <c r="F90" s="224">
        <v>23.6</v>
      </c>
      <c r="G90" s="224">
        <v>28.2</v>
      </c>
      <c r="H90" s="224">
        <v>26.4</v>
      </c>
      <c r="I90" s="22"/>
      <c r="J90" s="224" t="s">
        <v>61</v>
      </c>
      <c r="K90" s="22"/>
      <c r="L90" s="224">
        <v>39.0</v>
      </c>
      <c r="M90" s="22"/>
      <c r="N90" s="22"/>
      <c r="O90" s="224">
        <v>100.0</v>
      </c>
      <c r="P90" s="224">
        <v>70.0</v>
      </c>
      <c r="Q90" s="24"/>
      <c r="R90" s="26">
        <f>E92</f>
        <v>30.2</v>
      </c>
      <c r="S90" s="22">
        <f>F90</f>
        <v>23.6</v>
      </c>
      <c r="T90" s="22">
        <f>(R90+S90)/2</f>
        <v>26.9</v>
      </c>
      <c r="U90" s="22">
        <f t="shared" si="17"/>
        <v>34.41422945</v>
      </c>
      <c r="V90" s="22">
        <f t="shared" si="18"/>
        <v>32.97422945</v>
      </c>
      <c r="W90" s="22">
        <f t="shared" si="19"/>
        <v>38.23798312</v>
      </c>
      <c r="X90" s="22">
        <f t="shared" si="20"/>
        <v>86.23422775</v>
      </c>
      <c r="Y90" s="135"/>
      <c r="Z90" s="36"/>
      <c r="AA90" s="226">
        <v>1.0</v>
      </c>
      <c r="AB90" s="227">
        <v>1.0</v>
      </c>
      <c r="AC90" s="227">
        <v>2.0</v>
      </c>
      <c r="AD90" s="227">
        <v>2.0</v>
      </c>
      <c r="AE90" s="237" t="s">
        <v>289</v>
      </c>
    </row>
    <row r="91" ht="15.75" customHeight="1">
      <c r="A91" s="4" t="s">
        <v>53</v>
      </c>
      <c r="B91" s="229">
        <v>45336.0</v>
      </c>
      <c r="C91" s="3">
        <v>0.625</v>
      </c>
      <c r="D91" s="3">
        <v>0.75</v>
      </c>
      <c r="E91" s="242">
        <v>30.2</v>
      </c>
      <c r="F91" s="39"/>
      <c r="G91" s="242">
        <v>24.6</v>
      </c>
      <c r="H91" s="242">
        <v>24.0</v>
      </c>
      <c r="I91" s="39"/>
      <c r="J91" s="242" t="s">
        <v>56</v>
      </c>
      <c r="K91" s="39"/>
      <c r="L91" s="39"/>
      <c r="M91" s="39"/>
      <c r="N91" s="39"/>
      <c r="O91" s="39"/>
      <c r="P91" s="39"/>
      <c r="Q91" s="40"/>
      <c r="R91" s="41"/>
      <c r="S91" s="42"/>
      <c r="T91" s="39"/>
      <c r="U91" s="22">
        <f t="shared" si="17"/>
        <v>29.83652107</v>
      </c>
      <c r="V91" s="22">
        <f t="shared" si="18"/>
        <v>29.35652107</v>
      </c>
      <c r="W91" s="22">
        <f t="shared" si="19"/>
        <v>30.92802314</v>
      </c>
      <c r="X91" s="22">
        <f t="shared" si="20"/>
        <v>94.91884087</v>
      </c>
      <c r="Y91" s="43"/>
      <c r="Z91" s="44"/>
      <c r="AA91" s="245">
        <v>2.0</v>
      </c>
      <c r="AB91" s="246">
        <v>1.0</v>
      </c>
      <c r="AC91" s="246">
        <v>3.0</v>
      </c>
      <c r="AD91" s="246">
        <v>3.0</v>
      </c>
      <c r="AE91" s="247" t="s">
        <v>433</v>
      </c>
    </row>
    <row r="92" ht="15.75" customHeight="1">
      <c r="A92" s="8" t="s">
        <v>58</v>
      </c>
      <c r="B92" s="252">
        <v>45337.0</v>
      </c>
      <c r="C92" s="10">
        <v>0.375</v>
      </c>
      <c r="D92" s="10">
        <v>0.5</v>
      </c>
      <c r="E92" s="224">
        <v>30.2</v>
      </c>
      <c r="F92" s="224">
        <v>23.6</v>
      </c>
      <c r="G92" s="224">
        <v>26.6</v>
      </c>
      <c r="H92" s="224">
        <v>25.2</v>
      </c>
      <c r="I92" s="22"/>
      <c r="J92" s="224" t="s">
        <v>61</v>
      </c>
      <c r="K92" s="22"/>
      <c r="L92" s="224">
        <v>17.5</v>
      </c>
      <c r="M92" s="22"/>
      <c r="N92" s="22"/>
      <c r="O92" s="224">
        <v>84.76</v>
      </c>
      <c r="P92" s="22"/>
      <c r="Q92" s="24"/>
      <c r="R92" s="26">
        <f>E94</f>
        <v>32.6</v>
      </c>
      <c r="S92" s="22">
        <f>F92</f>
        <v>23.6</v>
      </c>
      <c r="T92" s="22">
        <f>(R92+S92)/2</f>
        <v>28.1</v>
      </c>
      <c r="U92" s="22">
        <f t="shared" si="17"/>
        <v>32.05419006</v>
      </c>
      <c r="V92" s="22">
        <f t="shared" si="18"/>
        <v>30.93419006</v>
      </c>
      <c r="W92" s="22">
        <f t="shared" si="19"/>
        <v>34.82194116</v>
      </c>
      <c r="X92" s="22">
        <f t="shared" si="20"/>
        <v>88.83534066</v>
      </c>
      <c r="Y92" s="135">
        <f>P90+L92-O92</f>
        <v>2.74</v>
      </c>
      <c r="Z92" s="36"/>
      <c r="AA92" s="226">
        <v>1.0</v>
      </c>
      <c r="AB92" s="227">
        <v>1.0</v>
      </c>
      <c r="AC92" s="227">
        <v>3.0</v>
      </c>
      <c r="AD92" s="227">
        <v>3.0</v>
      </c>
      <c r="AE92" s="237" t="s">
        <v>433</v>
      </c>
    </row>
    <row r="93" ht="15.75" customHeight="1">
      <c r="A93" s="4" t="s">
        <v>58</v>
      </c>
      <c r="B93" s="253">
        <v>45337.0</v>
      </c>
      <c r="C93" s="3">
        <v>0.625</v>
      </c>
      <c r="D93" s="3">
        <v>0.75</v>
      </c>
      <c r="E93" s="39"/>
      <c r="F93" s="39"/>
      <c r="G93" s="1"/>
      <c r="H93" s="1"/>
      <c r="I93" s="39"/>
      <c r="J93" s="39"/>
      <c r="K93" s="39"/>
      <c r="L93" s="39"/>
      <c r="M93" s="39"/>
      <c r="N93" s="39"/>
      <c r="O93" s="39"/>
      <c r="P93" s="39"/>
      <c r="Q93" s="40"/>
      <c r="R93" s="41"/>
      <c r="S93" s="42"/>
      <c r="T93" s="39"/>
      <c r="U93" s="39"/>
      <c r="V93" s="22"/>
      <c r="W93" s="39"/>
      <c r="X93" s="39"/>
      <c r="Y93" s="43"/>
      <c r="Z93" s="44"/>
      <c r="AA93" s="230"/>
      <c r="AB93" s="45"/>
      <c r="AC93" s="45"/>
      <c r="AD93" s="45"/>
      <c r="AE93" s="52"/>
    </row>
    <row r="94" ht="15.75" customHeight="1">
      <c r="A94" s="8" t="s">
        <v>60</v>
      </c>
      <c r="B94" s="252">
        <v>45338.0</v>
      </c>
      <c r="C94" s="10">
        <v>0.375</v>
      </c>
      <c r="D94" s="10">
        <v>0.5</v>
      </c>
      <c r="E94" s="224">
        <v>32.6</v>
      </c>
      <c r="F94" s="224">
        <v>24.3</v>
      </c>
      <c r="G94" s="224">
        <v>27.0</v>
      </c>
      <c r="H94" s="224">
        <v>25.8</v>
      </c>
      <c r="I94" s="13"/>
      <c r="J94" s="34" t="s">
        <v>79</v>
      </c>
      <c r="K94" s="13"/>
      <c r="L94" s="224">
        <v>1.25</v>
      </c>
      <c r="M94" s="22"/>
      <c r="N94" s="22"/>
      <c r="O94" s="224">
        <v>83.58</v>
      </c>
      <c r="P94" s="22"/>
      <c r="Q94" s="24"/>
      <c r="R94" s="26">
        <f>E96</f>
        <v>32.2</v>
      </c>
      <c r="S94" s="22">
        <f>F94</f>
        <v>24.3</v>
      </c>
      <c r="T94" s="22">
        <f>(R94+S94)/2</f>
        <v>28.25</v>
      </c>
      <c r="U94" s="22">
        <f>IF(H94="","",6.1078*(10^(((7.5*H94)/(237.3+H94)))))</f>
        <v>33.21594473</v>
      </c>
      <c r="V94" s="22">
        <f>IF(U94="","",U94-(0.8*(G94-H94)))</f>
        <v>32.25594473</v>
      </c>
      <c r="W94" s="22">
        <f>IF(G94="","",6.1078*(10^(((7.5*G94)/(237.3+G94)))))</f>
        <v>35.65000614</v>
      </c>
      <c r="X94" s="22">
        <f>IF(W94="","",(V94/W94)*100)</f>
        <v>90.47949278</v>
      </c>
      <c r="Y94" s="135">
        <f>O92+L94-O94</f>
        <v>2.43</v>
      </c>
      <c r="Z94" s="36"/>
      <c r="AA94" s="226">
        <v>1.0</v>
      </c>
      <c r="AB94" s="227">
        <v>1.0</v>
      </c>
      <c r="AC94" s="227">
        <v>1.0</v>
      </c>
      <c r="AD94" s="227">
        <v>3.0</v>
      </c>
      <c r="AE94" s="237" t="s">
        <v>433</v>
      </c>
    </row>
    <row r="95" ht="15.75" customHeight="1">
      <c r="A95" s="4" t="s">
        <v>60</v>
      </c>
      <c r="B95" s="253">
        <v>45338.0</v>
      </c>
      <c r="C95" s="3">
        <v>0.625</v>
      </c>
      <c r="D95" s="3">
        <v>0.75</v>
      </c>
      <c r="E95" s="39"/>
      <c r="F95" s="39"/>
      <c r="G95" s="1"/>
      <c r="H95" s="1"/>
      <c r="I95" s="1"/>
      <c r="J95" s="1"/>
      <c r="K95" s="1"/>
      <c r="L95" s="39"/>
      <c r="M95" s="39"/>
      <c r="N95" s="39"/>
      <c r="O95" s="39"/>
      <c r="P95" s="39"/>
      <c r="Q95" s="40"/>
      <c r="R95" s="41"/>
      <c r="S95" s="42"/>
      <c r="T95" s="39"/>
      <c r="U95" s="39"/>
      <c r="V95" s="22"/>
      <c r="W95" s="39"/>
      <c r="X95" s="39"/>
      <c r="Y95" s="43"/>
      <c r="Z95" s="44"/>
      <c r="AA95" s="230"/>
      <c r="AB95" s="45"/>
      <c r="AC95" s="45"/>
      <c r="AD95" s="45"/>
      <c r="AE95" s="52"/>
    </row>
    <row r="96" ht="15.75" customHeight="1">
      <c r="A96" s="8" t="s">
        <v>64</v>
      </c>
      <c r="B96" s="252">
        <v>45339.0</v>
      </c>
      <c r="C96" s="10">
        <v>0.375</v>
      </c>
      <c r="D96" s="10">
        <v>0.5</v>
      </c>
      <c r="E96" s="224">
        <v>32.2</v>
      </c>
      <c r="F96" s="224">
        <v>23.7</v>
      </c>
      <c r="G96" s="224">
        <v>25.6</v>
      </c>
      <c r="H96" s="224">
        <v>23.8</v>
      </c>
      <c r="I96" s="22"/>
      <c r="J96" s="224" t="s">
        <v>81</v>
      </c>
      <c r="K96" s="22"/>
      <c r="L96" s="224">
        <v>13.5</v>
      </c>
      <c r="M96" s="22"/>
      <c r="N96" s="22"/>
      <c r="O96" s="224">
        <v>91.0</v>
      </c>
      <c r="P96" s="22"/>
      <c r="Q96" s="24"/>
      <c r="R96" s="26">
        <f>E98</f>
        <v>31</v>
      </c>
      <c r="S96" s="22">
        <f>F96</f>
        <v>23.7</v>
      </c>
      <c r="T96" s="22">
        <f>(R96+S96)/2</f>
        <v>27.35</v>
      </c>
      <c r="U96" s="22">
        <f t="shared" ref="U96:U106" si="21">IF(H96="","",6.1078*(10^(((7.5*H96)/(237.3+H96)))))</f>
        <v>29.48023358</v>
      </c>
      <c r="V96" s="22">
        <f t="shared" ref="V96:V106" si="22">IF(U96="","",U96-(0.8*(G96-H96)))</f>
        <v>28.04023358</v>
      </c>
      <c r="W96" s="22">
        <f t="shared" ref="W96:W106" si="23">IF(G96="","",6.1078*(10^(((7.5*G96)/(237.3+G96)))))</f>
        <v>32.82468122</v>
      </c>
      <c r="X96" s="22">
        <f t="shared" ref="X96:X106" si="24">IF(W96="","",(V96/W96)*100)</f>
        <v>85.42423732</v>
      </c>
      <c r="Y96" s="135">
        <f>O94+L96-O96</f>
        <v>6.08</v>
      </c>
      <c r="Z96" s="36"/>
      <c r="AA96" s="267"/>
      <c r="AB96" s="37"/>
      <c r="AC96" s="37"/>
      <c r="AD96" s="37"/>
      <c r="AE96" s="49"/>
    </row>
    <row r="97" ht="15.75" customHeight="1">
      <c r="A97" s="4" t="s">
        <v>64</v>
      </c>
      <c r="B97" s="253">
        <v>45339.0</v>
      </c>
      <c r="C97" s="3">
        <v>0.625</v>
      </c>
      <c r="D97" s="3">
        <v>0.75</v>
      </c>
      <c r="E97" s="242">
        <v>30.4</v>
      </c>
      <c r="F97" s="39"/>
      <c r="G97" s="242">
        <v>30.2</v>
      </c>
      <c r="H97" s="242">
        <v>25.8</v>
      </c>
      <c r="I97" s="39"/>
      <c r="J97" s="242" t="s">
        <v>81</v>
      </c>
      <c r="K97" s="39"/>
      <c r="L97" s="39"/>
      <c r="M97" s="39"/>
      <c r="N97" s="39"/>
      <c r="O97" s="39"/>
      <c r="P97" s="39"/>
      <c r="Q97" s="40"/>
      <c r="R97" s="41"/>
      <c r="S97" s="42"/>
      <c r="T97" s="22"/>
      <c r="U97" s="22">
        <f t="shared" si="21"/>
        <v>33.21594473</v>
      </c>
      <c r="V97" s="22">
        <f t="shared" si="22"/>
        <v>29.69594473</v>
      </c>
      <c r="W97" s="22">
        <f t="shared" si="23"/>
        <v>42.91546075</v>
      </c>
      <c r="X97" s="22">
        <f t="shared" si="24"/>
        <v>69.19637868</v>
      </c>
      <c r="Y97" s="43"/>
      <c r="Z97" s="44"/>
      <c r="AA97" s="245">
        <v>1.0</v>
      </c>
      <c r="AB97" s="246">
        <v>1.0</v>
      </c>
      <c r="AC97" s="246">
        <v>1.0</v>
      </c>
      <c r="AD97" s="246">
        <v>2.0</v>
      </c>
      <c r="AE97" s="247" t="s">
        <v>476</v>
      </c>
    </row>
    <row r="98" ht="15.75" customHeight="1">
      <c r="A98" s="8" t="s">
        <v>68</v>
      </c>
      <c r="B98" s="252">
        <v>45340.0</v>
      </c>
      <c r="C98" s="10">
        <v>0.375</v>
      </c>
      <c r="D98" s="10">
        <v>0.5</v>
      </c>
      <c r="E98" s="224">
        <v>31.0</v>
      </c>
      <c r="F98" s="224">
        <v>23.3</v>
      </c>
      <c r="G98" s="224">
        <v>28.2</v>
      </c>
      <c r="H98" s="224">
        <v>25.8</v>
      </c>
      <c r="I98" s="22"/>
      <c r="J98" s="224" t="s">
        <v>61</v>
      </c>
      <c r="K98" s="22"/>
      <c r="L98" s="224">
        <v>0.0</v>
      </c>
      <c r="M98" s="22"/>
      <c r="N98" s="22"/>
      <c r="O98" s="224">
        <v>85.46</v>
      </c>
      <c r="P98" s="22"/>
      <c r="Q98" s="24"/>
      <c r="R98" s="26">
        <f>E100</f>
        <v>33.6</v>
      </c>
      <c r="S98" s="22">
        <f>F98</f>
        <v>23.3</v>
      </c>
      <c r="T98" s="22">
        <f>(R98+S98)/2</f>
        <v>28.45</v>
      </c>
      <c r="U98" s="22">
        <f t="shared" si="21"/>
        <v>33.21594473</v>
      </c>
      <c r="V98" s="22">
        <f t="shared" si="22"/>
        <v>31.29594473</v>
      </c>
      <c r="W98" s="22">
        <f t="shared" si="23"/>
        <v>38.23798312</v>
      </c>
      <c r="X98" s="22">
        <f t="shared" si="24"/>
        <v>81.8451764</v>
      </c>
      <c r="Y98" s="135">
        <f>O96+L98-O98</f>
        <v>5.54</v>
      </c>
      <c r="Z98" s="36"/>
      <c r="AA98" s="226">
        <v>1.0</v>
      </c>
      <c r="AB98" s="227">
        <v>1.0</v>
      </c>
      <c r="AC98" s="227">
        <v>2.0</v>
      </c>
      <c r="AD98" s="227">
        <v>2.0</v>
      </c>
      <c r="AE98" s="237" t="s">
        <v>477</v>
      </c>
    </row>
    <row r="99" ht="15.75" customHeight="1">
      <c r="A99" s="4" t="s">
        <v>68</v>
      </c>
      <c r="B99" s="253">
        <v>45340.0</v>
      </c>
      <c r="C99" s="3">
        <v>0.625</v>
      </c>
      <c r="D99" s="3">
        <v>0.75</v>
      </c>
      <c r="E99" s="242">
        <v>33.6</v>
      </c>
      <c r="F99" s="39"/>
      <c r="G99" s="242">
        <v>32.2</v>
      </c>
      <c r="H99" s="242">
        <v>27.8</v>
      </c>
      <c r="I99" s="39"/>
      <c r="J99" s="242" t="s">
        <v>61</v>
      </c>
      <c r="K99" s="39"/>
      <c r="L99" s="39"/>
      <c r="M99" s="39"/>
      <c r="N99" s="39"/>
      <c r="O99" s="39"/>
      <c r="P99" s="39"/>
      <c r="Q99" s="40"/>
      <c r="R99" s="41"/>
      <c r="S99" s="42"/>
      <c r="T99" s="39"/>
      <c r="U99" s="22">
        <f t="shared" si="21"/>
        <v>37.3577292</v>
      </c>
      <c r="V99" s="22">
        <f t="shared" si="22"/>
        <v>33.8377292</v>
      </c>
      <c r="W99" s="22">
        <f t="shared" si="23"/>
        <v>48.08268417</v>
      </c>
      <c r="X99" s="22">
        <f t="shared" si="24"/>
        <v>70.37404376</v>
      </c>
      <c r="Y99" s="43"/>
      <c r="Z99" s="44"/>
      <c r="AA99" s="245">
        <v>2.0</v>
      </c>
      <c r="AB99" s="246">
        <v>1.0</v>
      </c>
      <c r="AC99" s="246">
        <v>1.0</v>
      </c>
      <c r="AD99" s="246">
        <v>2.0</v>
      </c>
      <c r="AE99" s="247" t="s">
        <v>316</v>
      </c>
    </row>
    <row r="100" ht="15.75" customHeight="1">
      <c r="A100" s="8" t="s">
        <v>38</v>
      </c>
      <c r="B100" s="252">
        <v>45341.0</v>
      </c>
      <c r="C100" s="10">
        <v>0.375</v>
      </c>
      <c r="D100" s="10">
        <v>0.5</v>
      </c>
      <c r="E100" s="224">
        <v>33.6</v>
      </c>
      <c r="F100" s="224">
        <v>23.4</v>
      </c>
      <c r="G100" s="224">
        <v>28.8</v>
      </c>
      <c r="H100" s="224">
        <v>26.4</v>
      </c>
      <c r="I100" s="22"/>
      <c r="J100" s="224" t="s">
        <v>81</v>
      </c>
      <c r="K100" s="22"/>
      <c r="L100" s="224">
        <v>9.25</v>
      </c>
      <c r="M100" s="22"/>
      <c r="N100" s="22"/>
      <c r="O100" s="224">
        <v>91.76</v>
      </c>
      <c r="P100" s="224">
        <v>57.52</v>
      </c>
      <c r="Q100" s="24"/>
      <c r="R100" s="26">
        <f>E102</f>
        <v>31.6</v>
      </c>
      <c r="S100" s="22">
        <f>F100</f>
        <v>23.4</v>
      </c>
      <c r="T100" s="22">
        <f>(R100+S100)/2</f>
        <v>27.5</v>
      </c>
      <c r="U100" s="22">
        <f t="shared" si="21"/>
        <v>34.41422945</v>
      </c>
      <c r="V100" s="22">
        <f t="shared" si="22"/>
        <v>32.49422945</v>
      </c>
      <c r="W100" s="22">
        <f t="shared" si="23"/>
        <v>39.59220806</v>
      </c>
      <c r="X100" s="22">
        <f t="shared" si="24"/>
        <v>82.07228402</v>
      </c>
      <c r="Y100" s="135">
        <f>O98+L100-O100</f>
        <v>2.95</v>
      </c>
      <c r="Z100" s="36"/>
      <c r="AA100" s="226">
        <v>1.0</v>
      </c>
      <c r="AB100" s="227">
        <v>1.0</v>
      </c>
      <c r="AC100" s="227">
        <v>3.0</v>
      </c>
      <c r="AD100" s="227">
        <v>2.0</v>
      </c>
      <c r="AE100" s="49"/>
    </row>
    <row r="101" ht="15.75" customHeight="1">
      <c r="A101" s="4" t="s">
        <v>38</v>
      </c>
      <c r="B101" s="253">
        <v>45341.0</v>
      </c>
      <c r="C101" s="3">
        <v>0.625</v>
      </c>
      <c r="D101" s="3">
        <v>0.75</v>
      </c>
      <c r="E101" s="242">
        <v>31.6</v>
      </c>
      <c r="F101" s="39"/>
      <c r="G101" s="242">
        <v>26.2</v>
      </c>
      <c r="H101" s="242">
        <v>25.2</v>
      </c>
      <c r="I101" s="39"/>
      <c r="J101" s="242" t="s">
        <v>74</v>
      </c>
      <c r="K101" s="39"/>
      <c r="L101" s="39"/>
      <c r="M101" s="39"/>
      <c r="N101" s="39"/>
      <c r="O101" s="39"/>
      <c r="P101" s="39"/>
      <c r="Q101" s="40"/>
      <c r="R101" s="41"/>
      <c r="S101" s="42"/>
      <c r="T101" s="39"/>
      <c r="U101" s="22">
        <f t="shared" si="21"/>
        <v>32.05419006</v>
      </c>
      <c r="V101" s="22">
        <f t="shared" si="22"/>
        <v>31.25419006</v>
      </c>
      <c r="W101" s="22">
        <f t="shared" si="23"/>
        <v>34.01068335</v>
      </c>
      <c r="X101" s="22">
        <f t="shared" si="24"/>
        <v>91.89521345</v>
      </c>
      <c r="Y101" s="43"/>
      <c r="Z101" s="44"/>
      <c r="AA101" s="245">
        <v>1.0</v>
      </c>
      <c r="AB101" s="246">
        <v>2.0</v>
      </c>
      <c r="AC101" s="246">
        <v>2.0</v>
      </c>
      <c r="AD101" s="246">
        <v>2.0</v>
      </c>
      <c r="AE101" s="52"/>
    </row>
    <row r="102" ht="15.75" customHeight="1">
      <c r="A102" s="8" t="s">
        <v>48</v>
      </c>
      <c r="B102" s="252">
        <v>45342.0</v>
      </c>
      <c r="C102" s="10">
        <v>0.375</v>
      </c>
      <c r="D102" s="10">
        <v>0.5</v>
      </c>
      <c r="E102" s="224">
        <v>31.6</v>
      </c>
      <c r="F102" s="224">
        <v>23.4</v>
      </c>
      <c r="G102" s="224">
        <v>27.4</v>
      </c>
      <c r="H102" s="224">
        <v>26.0</v>
      </c>
      <c r="I102" s="22"/>
      <c r="J102" s="224" t="s">
        <v>74</v>
      </c>
      <c r="K102" s="22"/>
      <c r="L102" s="224">
        <v>13.0</v>
      </c>
      <c r="M102" s="22"/>
      <c r="N102" s="22"/>
      <c r="O102" s="224">
        <v>67.12</v>
      </c>
      <c r="P102" s="22"/>
      <c r="Q102" s="24"/>
      <c r="R102" s="26">
        <f>E104</f>
        <v>33.6</v>
      </c>
      <c r="S102" s="22">
        <f>F102</f>
        <v>23.4</v>
      </c>
      <c r="T102" s="22">
        <f>(R102+S102)/2</f>
        <v>28.5</v>
      </c>
      <c r="U102" s="22">
        <f t="shared" si="21"/>
        <v>33.61126698</v>
      </c>
      <c r="V102" s="22">
        <f t="shared" si="22"/>
        <v>32.49126698</v>
      </c>
      <c r="W102" s="22">
        <f t="shared" si="23"/>
        <v>36.49517019</v>
      </c>
      <c r="X102" s="22">
        <f t="shared" si="24"/>
        <v>89.02895046</v>
      </c>
      <c r="Y102" s="135">
        <f>P100+L102-O102</f>
        <v>3.4</v>
      </c>
      <c r="Z102" s="36"/>
      <c r="AA102" s="226">
        <v>1.0</v>
      </c>
      <c r="AB102" s="227">
        <v>1.0</v>
      </c>
      <c r="AC102" s="227">
        <v>2.0</v>
      </c>
      <c r="AD102" s="227">
        <v>2.0</v>
      </c>
      <c r="AE102" s="237" t="s">
        <v>442</v>
      </c>
    </row>
    <row r="103" ht="15.75" customHeight="1">
      <c r="A103" s="4" t="s">
        <v>48</v>
      </c>
      <c r="B103" s="253">
        <v>45342.0</v>
      </c>
      <c r="C103" s="3">
        <v>0.625</v>
      </c>
      <c r="D103" s="3">
        <v>0.75</v>
      </c>
      <c r="E103" s="242">
        <v>33.6</v>
      </c>
      <c r="F103" s="39"/>
      <c r="G103" s="242">
        <v>32.0</v>
      </c>
      <c r="H103" s="242">
        <v>27.6</v>
      </c>
      <c r="I103" s="39"/>
      <c r="J103" s="242" t="s">
        <v>74</v>
      </c>
      <c r="K103" s="39"/>
      <c r="L103" s="39"/>
      <c r="M103" s="39"/>
      <c r="N103" s="39"/>
      <c r="O103" s="39"/>
      <c r="P103" s="39"/>
      <c r="Q103" s="40"/>
      <c r="R103" s="41"/>
      <c r="S103" s="42"/>
      <c r="T103" s="39"/>
      <c r="U103" s="22">
        <f t="shared" si="21"/>
        <v>36.92425667</v>
      </c>
      <c r="V103" s="22">
        <f t="shared" si="22"/>
        <v>33.40425667</v>
      </c>
      <c r="W103" s="22">
        <f t="shared" si="23"/>
        <v>47.54274065</v>
      </c>
      <c r="X103" s="22">
        <f t="shared" si="24"/>
        <v>70.26152933</v>
      </c>
      <c r="Y103" s="43"/>
      <c r="Z103" s="44"/>
      <c r="AA103" s="245">
        <v>1.0</v>
      </c>
      <c r="AB103" s="246">
        <v>1.0</v>
      </c>
      <c r="AC103" s="246">
        <v>1.0</v>
      </c>
      <c r="AD103" s="246">
        <v>2.0</v>
      </c>
      <c r="AE103" s="247" t="s">
        <v>449</v>
      </c>
    </row>
    <row r="104" ht="15.75" customHeight="1">
      <c r="A104" s="8" t="s">
        <v>53</v>
      </c>
      <c r="B104" s="252">
        <v>45343.0</v>
      </c>
      <c r="C104" s="10">
        <v>0.375</v>
      </c>
      <c r="D104" s="10">
        <v>0.5</v>
      </c>
      <c r="E104" s="224">
        <v>33.6</v>
      </c>
      <c r="F104" s="224">
        <v>23.3</v>
      </c>
      <c r="G104" s="224">
        <v>28.0</v>
      </c>
      <c r="H104" s="224">
        <v>25.6</v>
      </c>
      <c r="I104" s="22"/>
      <c r="J104" s="224" t="s">
        <v>81</v>
      </c>
      <c r="K104" s="22"/>
      <c r="L104" s="224">
        <v>21.75</v>
      </c>
      <c r="M104" s="22"/>
      <c r="N104" s="22"/>
      <c r="O104" s="224">
        <v>81.2</v>
      </c>
      <c r="P104" s="22"/>
      <c r="Q104" s="24"/>
      <c r="R104" s="26">
        <f>E106</f>
        <v>33.2</v>
      </c>
      <c r="S104" s="22">
        <f>F104</f>
        <v>23.3</v>
      </c>
      <c r="T104" s="22">
        <f>(R104+S104)/2</f>
        <v>28.25</v>
      </c>
      <c r="U104" s="22">
        <f t="shared" si="21"/>
        <v>32.82468122</v>
      </c>
      <c r="V104" s="22">
        <f t="shared" si="22"/>
        <v>30.90468122</v>
      </c>
      <c r="W104" s="22">
        <f t="shared" si="23"/>
        <v>37.79562539</v>
      </c>
      <c r="X104" s="22">
        <f t="shared" si="24"/>
        <v>81.76787894</v>
      </c>
      <c r="Y104" s="135">
        <f>O102+L104-O104</f>
        <v>7.67</v>
      </c>
      <c r="Z104" s="36"/>
      <c r="AA104" s="226">
        <v>1.0</v>
      </c>
      <c r="AB104" s="227">
        <v>1.0</v>
      </c>
      <c r="AC104" s="227">
        <v>3.0</v>
      </c>
      <c r="AD104" s="227">
        <v>2.0</v>
      </c>
      <c r="AE104" s="237" t="s">
        <v>440</v>
      </c>
    </row>
    <row r="105" ht="15.75" customHeight="1">
      <c r="A105" s="4" t="s">
        <v>53</v>
      </c>
      <c r="B105" s="253">
        <v>45343.0</v>
      </c>
      <c r="C105" s="3">
        <v>0.625</v>
      </c>
      <c r="D105" s="3">
        <v>0.75</v>
      </c>
      <c r="E105" s="242">
        <v>33.2</v>
      </c>
      <c r="F105" s="39"/>
      <c r="G105" s="242">
        <v>32.0</v>
      </c>
      <c r="H105" s="242">
        <v>26.8</v>
      </c>
      <c r="I105" s="39"/>
      <c r="J105" s="242" t="s">
        <v>74</v>
      </c>
      <c r="K105" s="39"/>
      <c r="L105" s="39"/>
      <c r="M105" s="39"/>
      <c r="N105" s="39"/>
      <c r="O105" s="39"/>
      <c r="P105" s="39"/>
      <c r="Q105" s="40"/>
      <c r="R105" s="41"/>
      <c r="S105" s="42"/>
      <c r="T105" s="39"/>
      <c r="U105" s="22">
        <f t="shared" si="21"/>
        <v>35.23385461</v>
      </c>
      <c r="V105" s="22">
        <f t="shared" si="22"/>
        <v>31.07385461</v>
      </c>
      <c r="W105" s="22">
        <f t="shared" si="23"/>
        <v>47.54274065</v>
      </c>
      <c r="X105" s="22">
        <f t="shared" si="24"/>
        <v>65.35983029</v>
      </c>
      <c r="Y105" s="43"/>
      <c r="Z105" s="44"/>
      <c r="AA105" s="245">
        <v>1.0</v>
      </c>
      <c r="AB105" s="246">
        <v>1.0</v>
      </c>
      <c r="AC105" s="246">
        <v>1.0</v>
      </c>
      <c r="AD105" s="246">
        <v>2.0</v>
      </c>
      <c r="AE105" s="247" t="s">
        <v>433</v>
      </c>
    </row>
    <row r="106" ht="15.75" customHeight="1">
      <c r="A106" s="8" t="s">
        <v>58</v>
      </c>
      <c r="B106" s="252">
        <v>45344.0</v>
      </c>
      <c r="C106" s="10">
        <v>0.375</v>
      </c>
      <c r="D106" s="10">
        <v>0.5</v>
      </c>
      <c r="E106" s="224">
        <v>33.2</v>
      </c>
      <c r="F106" s="224">
        <v>25.1</v>
      </c>
      <c r="G106" s="224">
        <v>28.0</v>
      </c>
      <c r="H106" s="224">
        <v>26.0</v>
      </c>
      <c r="I106" s="22"/>
      <c r="J106" s="224" t="s">
        <v>79</v>
      </c>
      <c r="K106" s="22"/>
      <c r="L106" s="224">
        <v>0.25</v>
      </c>
      <c r="M106" s="22"/>
      <c r="N106" s="22"/>
      <c r="O106" s="224">
        <v>77.54</v>
      </c>
      <c r="P106" s="224">
        <v>60.0</v>
      </c>
      <c r="Q106" s="24"/>
      <c r="R106" s="26">
        <f>E108</f>
        <v>33.8</v>
      </c>
      <c r="S106" s="22">
        <f>F106</f>
        <v>25.1</v>
      </c>
      <c r="T106" s="22">
        <f>(R106+S106)/2</f>
        <v>29.45</v>
      </c>
      <c r="U106" s="22">
        <f t="shared" si="21"/>
        <v>33.61126698</v>
      </c>
      <c r="V106" s="22">
        <f t="shared" si="22"/>
        <v>32.01126698</v>
      </c>
      <c r="W106" s="22">
        <f t="shared" si="23"/>
        <v>37.79562539</v>
      </c>
      <c r="X106" s="22">
        <f t="shared" si="24"/>
        <v>84.69569335</v>
      </c>
      <c r="Y106" s="135">
        <f>O104+L106-O106</f>
        <v>3.91</v>
      </c>
      <c r="Z106" s="36"/>
      <c r="AA106" s="226">
        <v>1.0</v>
      </c>
      <c r="AB106" s="227">
        <v>1.0</v>
      </c>
      <c r="AC106" s="227">
        <v>2.0</v>
      </c>
      <c r="AD106" s="227">
        <v>2.0</v>
      </c>
      <c r="AE106" s="237" t="s">
        <v>449</v>
      </c>
    </row>
    <row r="107" ht="15.75" customHeight="1">
      <c r="A107" s="4" t="s">
        <v>58</v>
      </c>
      <c r="B107" s="253">
        <v>45344.0</v>
      </c>
      <c r="C107" s="3">
        <v>0.625</v>
      </c>
      <c r="D107" s="3">
        <v>0.75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40"/>
      <c r="R107" s="41"/>
      <c r="S107" s="42"/>
      <c r="T107" s="39"/>
      <c r="U107" s="39"/>
      <c r="V107" s="22"/>
      <c r="W107" s="39"/>
      <c r="X107" s="39"/>
      <c r="Y107" s="43"/>
      <c r="Z107" s="44"/>
      <c r="AA107" s="230"/>
      <c r="AB107" s="45"/>
      <c r="AC107" s="45"/>
      <c r="AD107" s="45"/>
      <c r="AE107" s="52"/>
    </row>
    <row r="108" ht="15.75" customHeight="1">
      <c r="A108" s="8" t="s">
        <v>60</v>
      </c>
      <c r="B108" s="252">
        <v>45345.0</v>
      </c>
      <c r="C108" s="10">
        <v>0.375</v>
      </c>
      <c r="D108" s="10">
        <v>0.5</v>
      </c>
      <c r="E108" s="224">
        <v>33.8</v>
      </c>
      <c r="F108" s="224">
        <v>24.0</v>
      </c>
      <c r="G108" s="224">
        <v>29.0</v>
      </c>
      <c r="H108" s="224">
        <v>26.6</v>
      </c>
      <c r="I108" s="22"/>
      <c r="J108" s="224" t="s">
        <v>81</v>
      </c>
      <c r="K108" s="22"/>
      <c r="L108" s="224">
        <v>0.0</v>
      </c>
      <c r="M108" s="22"/>
      <c r="N108" s="22"/>
      <c r="O108" s="224">
        <v>56.64</v>
      </c>
      <c r="P108" s="22"/>
      <c r="Q108" s="24"/>
      <c r="R108" s="26">
        <f>E110</f>
        <v>33</v>
      </c>
      <c r="S108" s="22">
        <f>F108</f>
        <v>24</v>
      </c>
      <c r="T108" s="22">
        <f>(R108+S108)/2</f>
        <v>28.5</v>
      </c>
      <c r="U108" s="22">
        <f>IF(H108="","",6.1078*(10^(((7.5*H108)/(237.3+H108)))))</f>
        <v>34.82194116</v>
      </c>
      <c r="V108" s="22">
        <f>IF(U108="","",U108-(0.8*(G108-H108)))</f>
        <v>32.90194116</v>
      </c>
      <c r="W108" s="22">
        <f>IF(G108="","",6.1078*(10^(((7.5*G108)/(237.3+G108)))))</f>
        <v>40.05279577</v>
      </c>
      <c r="X108" s="22">
        <f>IF(W108="","",(V108/W108)*100)</f>
        <v>82.14642831</v>
      </c>
      <c r="Y108" s="135">
        <f>P106+L108-O108</f>
        <v>3.36</v>
      </c>
      <c r="Z108" s="36"/>
      <c r="AA108" s="226">
        <v>1.0</v>
      </c>
      <c r="AB108" s="227">
        <v>1.0</v>
      </c>
      <c r="AC108" s="227">
        <v>2.0</v>
      </c>
      <c r="AD108" s="227">
        <v>2.0</v>
      </c>
      <c r="AE108" s="237" t="s">
        <v>440</v>
      </c>
    </row>
    <row r="109" ht="15.75" customHeight="1">
      <c r="A109" s="4" t="s">
        <v>60</v>
      </c>
      <c r="B109" s="253">
        <v>45345.0</v>
      </c>
      <c r="C109" s="3">
        <v>0.625</v>
      </c>
      <c r="D109" s="3">
        <v>0.75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40"/>
      <c r="R109" s="41"/>
      <c r="S109" s="42"/>
      <c r="T109" s="39"/>
      <c r="U109" s="39"/>
      <c r="V109" s="22"/>
      <c r="W109" s="39"/>
      <c r="X109" s="39"/>
      <c r="Y109" s="43"/>
      <c r="Z109" s="44"/>
      <c r="AA109" s="230"/>
      <c r="AB109" s="45"/>
      <c r="AC109" s="45"/>
      <c r="AD109" s="45"/>
      <c r="AE109" s="52"/>
    </row>
    <row r="110" ht="15.75" customHeight="1">
      <c r="A110" s="8" t="s">
        <v>64</v>
      </c>
      <c r="B110" s="252">
        <v>45346.0</v>
      </c>
      <c r="C110" s="10">
        <v>0.375</v>
      </c>
      <c r="D110" s="10">
        <v>0.5</v>
      </c>
      <c r="E110" s="224">
        <v>33.0</v>
      </c>
      <c r="F110" s="224">
        <v>23.8</v>
      </c>
      <c r="G110" s="224">
        <v>29.0</v>
      </c>
      <c r="H110" s="224">
        <v>26.4</v>
      </c>
      <c r="I110" s="22"/>
      <c r="J110" s="224" t="s">
        <v>61</v>
      </c>
      <c r="K110" s="22"/>
      <c r="L110" s="224">
        <v>10.25</v>
      </c>
      <c r="M110" s="22"/>
      <c r="N110" s="22"/>
      <c r="O110" s="224">
        <v>63.74</v>
      </c>
      <c r="P110" s="22"/>
      <c r="Q110" s="24"/>
      <c r="R110" s="26">
        <f>E112</f>
        <v>32</v>
      </c>
      <c r="S110" s="22">
        <f>F110</f>
        <v>23.8</v>
      </c>
      <c r="T110" s="22">
        <f>(R110+S110)/2</f>
        <v>27.9</v>
      </c>
      <c r="U110" s="22">
        <f t="shared" ref="U110:U120" si="25">IF(H110="","",6.1078*(10^(((7.5*H110)/(237.3+H110)))))</f>
        <v>34.41422945</v>
      </c>
      <c r="V110" s="22">
        <f t="shared" ref="V110:V120" si="26">IF(U110="","",U110-(0.8*(G110-H110)))</f>
        <v>32.33422945</v>
      </c>
      <c r="W110" s="22">
        <f t="shared" ref="W110:W120" si="27">IF(G110="","",6.1078*(10^(((7.5*G110)/(237.3+G110)))))</f>
        <v>40.05279577</v>
      </c>
      <c r="X110" s="22">
        <f t="shared" ref="X110:X120" si="28">IF(W110="","",(V110/W110)*100)</f>
        <v>80.72901985</v>
      </c>
      <c r="Y110" s="135">
        <f>O108+L110-O110</f>
        <v>3.15</v>
      </c>
      <c r="Z110" s="36"/>
      <c r="AA110" s="226">
        <v>1.0</v>
      </c>
      <c r="AB110" s="227">
        <v>1.0</v>
      </c>
      <c r="AC110" s="227">
        <v>1.0</v>
      </c>
      <c r="AD110" s="227">
        <v>2.0</v>
      </c>
      <c r="AE110" s="237" t="s">
        <v>440</v>
      </c>
    </row>
    <row r="111" ht="15.75" customHeight="1">
      <c r="A111" s="4" t="s">
        <v>64</v>
      </c>
      <c r="B111" s="253">
        <v>45346.0</v>
      </c>
      <c r="C111" s="3">
        <v>0.625</v>
      </c>
      <c r="D111" s="3">
        <v>0.75</v>
      </c>
      <c r="E111" s="242">
        <v>33.2</v>
      </c>
      <c r="F111" s="39"/>
      <c r="G111" s="242">
        <v>29.4</v>
      </c>
      <c r="H111" s="242">
        <v>26.2</v>
      </c>
      <c r="I111" s="39"/>
      <c r="J111" s="242" t="s">
        <v>81</v>
      </c>
      <c r="K111" s="39"/>
      <c r="L111" s="39"/>
      <c r="M111" s="39"/>
      <c r="N111" s="39"/>
      <c r="O111" s="39"/>
      <c r="P111" s="39"/>
      <c r="Q111" s="40"/>
      <c r="R111" s="41"/>
      <c r="S111" s="42"/>
      <c r="T111" s="39"/>
      <c r="U111" s="22">
        <f t="shared" si="25"/>
        <v>34.01068335</v>
      </c>
      <c r="V111" s="22">
        <f t="shared" si="26"/>
        <v>31.45068335</v>
      </c>
      <c r="W111" s="22">
        <f t="shared" si="27"/>
        <v>40.98797486</v>
      </c>
      <c r="X111" s="22">
        <f t="shared" si="28"/>
        <v>76.73148882</v>
      </c>
      <c r="Y111" s="43"/>
      <c r="Z111" s="44"/>
      <c r="AA111" s="245">
        <v>1.0</v>
      </c>
      <c r="AB111" s="246">
        <v>1.0</v>
      </c>
      <c r="AC111" s="246">
        <v>1.0</v>
      </c>
      <c r="AD111" s="246">
        <v>3.0</v>
      </c>
      <c r="AE111" s="247" t="s">
        <v>433</v>
      </c>
    </row>
    <row r="112" ht="15.75" customHeight="1">
      <c r="A112" s="8" t="s">
        <v>68</v>
      </c>
      <c r="B112" s="252">
        <v>45347.0</v>
      </c>
      <c r="C112" s="10">
        <v>0.375</v>
      </c>
      <c r="D112" s="10">
        <v>0.5</v>
      </c>
      <c r="E112" s="224">
        <v>32.0</v>
      </c>
      <c r="F112" s="224">
        <v>24.3</v>
      </c>
      <c r="G112" s="224">
        <v>25.8</v>
      </c>
      <c r="H112" s="224">
        <v>24.9</v>
      </c>
      <c r="I112" s="22"/>
      <c r="J112" s="224" t="s">
        <v>81</v>
      </c>
      <c r="K112" s="22"/>
      <c r="L112" s="224">
        <v>12.0</v>
      </c>
      <c r="M112" s="22"/>
      <c r="N112" s="22"/>
      <c r="O112" s="224">
        <v>70.0</v>
      </c>
      <c r="P112" s="22"/>
      <c r="Q112" s="24"/>
      <c r="R112" s="26">
        <f>E114</f>
        <v>30.2</v>
      </c>
      <c r="S112" s="22">
        <f>F112</f>
        <v>24.3</v>
      </c>
      <c r="T112" s="22">
        <f>(R112+S112)/2</f>
        <v>27.25</v>
      </c>
      <c r="U112" s="22">
        <f t="shared" si="25"/>
        <v>31.48671626</v>
      </c>
      <c r="V112" s="22">
        <f t="shared" si="26"/>
        <v>30.76671626</v>
      </c>
      <c r="W112" s="22">
        <f t="shared" si="27"/>
        <v>33.21594473</v>
      </c>
      <c r="X112" s="22">
        <f t="shared" si="28"/>
        <v>92.6263471</v>
      </c>
      <c r="Y112" s="135">
        <f>O110+L112-O112</f>
        <v>5.74</v>
      </c>
      <c r="Z112" s="36"/>
      <c r="AA112" s="226">
        <v>1.0</v>
      </c>
      <c r="AB112" s="227">
        <v>1.0</v>
      </c>
      <c r="AC112" s="227">
        <v>3.0</v>
      </c>
      <c r="AD112" s="227">
        <v>3.0</v>
      </c>
      <c r="AE112" s="237" t="s">
        <v>470</v>
      </c>
    </row>
    <row r="113" ht="15.75" customHeight="1">
      <c r="A113" s="4" t="s">
        <v>68</v>
      </c>
      <c r="B113" s="253">
        <v>45347.0</v>
      </c>
      <c r="C113" s="3">
        <v>0.625</v>
      </c>
      <c r="D113" s="3">
        <v>0.75</v>
      </c>
      <c r="E113" s="242">
        <v>30.2</v>
      </c>
      <c r="F113" s="39"/>
      <c r="G113" s="242">
        <v>28.6</v>
      </c>
      <c r="H113" s="242">
        <v>26.4</v>
      </c>
      <c r="I113" s="39"/>
      <c r="J113" s="242" t="s">
        <v>81</v>
      </c>
      <c r="K113" s="39"/>
      <c r="L113" s="39"/>
      <c r="M113" s="39"/>
      <c r="N113" s="39"/>
      <c r="O113" s="53"/>
      <c r="P113" s="39"/>
      <c r="Q113" s="40"/>
      <c r="R113" s="41"/>
      <c r="S113" s="42"/>
      <c r="T113" s="39"/>
      <c r="U113" s="22">
        <f t="shared" si="25"/>
        <v>34.41422945</v>
      </c>
      <c r="V113" s="22">
        <f t="shared" si="26"/>
        <v>32.65422945</v>
      </c>
      <c r="W113" s="22">
        <f t="shared" si="27"/>
        <v>39.13623594</v>
      </c>
      <c r="X113" s="22">
        <f t="shared" si="28"/>
        <v>83.43732775</v>
      </c>
      <c r="Y113" s="43"/>
      <c r="Z113" s="44"/>
      <c r="AA113" s="245">
        <v>1.0</v>
      </c>
      <c r="AB113" s="246">
        <v>1.0</v>
      </c>
      <c r="AC113" s="246">
        <v>1.0</v>
      </c>
      <c r="AD113" s="246">
        <v>3.0</v>
      </c>
      <c r="AE113" s="247" t="s">
        <v>316</v>
      </c>
    </row>
    <row r="114" ht="15.75" customHeight="1">
      <c r="A114" s="8" t="s">
        <v>38</v>
      </c>
      <c r="B114" s="252">
        <v>45348.0</v>
      </c>
      <c r="C114" s="10">
        <v>0.375</v>
      </c>
      <c r="D114" s="10">
        <v>0.5</v>
      </c>
      <c r="E114" s="224">
        <v>30.2</v>
      </c>
      <c r="F114" s="224">
        <v>23.5</v>
      </c>
      <c r="G114" s="224">
        <v>29.0</v>
      </c>
      <c r="H114" s="224">
        <v>26.4</v>
      </c>
      <c r="I114" s="22"/>
      <c r="J114" s="224" t="s">
        <v>74</v>
      </c>
      <c r="K114" s="22"/>
      <c r="L114" s="224">
        <v>4.0</v>
      </c>
      <c r="M114" s="22"/>
      <c r="N114" s="22"/>
      <c r="O114" s="224">
        <v>70.0</v>
      </c>
      <c r="P114" s="22"/>
      <c r="Q114" s="24"/>
      <c r="R114" s="26">
        <f>E116</f>
        <v>32</v>
      </c>
      <c r="S114" s="22">
        <f>F114</f>
        <v>23.5</v>
      </c>
      <c r="T114" s="22">
        <f>(R114+S114)/2</f>
        <v>27.75</v>
      </c>
      <c r="U114" s="22">
        <f t="shared" si="25"/>
        <v>34.41422945</v>
      </c>
      <c r="V114" s="22">
        <f t="shared" si="26"/>
        <v>32.33422945</v>
      </c>
      <c r="W114" s="22">
        <f t="shared" si="27"/>
        <v>40.05279577</v>
      </c>
      <c r="X114" s="22">
        <f t="shared" si="28"/>
        <v>80.72901985</v>
      </c>
      <c r="Y114" s="135">
        <f>O112+L114-O114</f>
        <v>4</v>
      </c>
      <c r="Z114" s="36"/>
      <c r="AA114" s="226">
        <v>1.0</v>
      </c>
      <c r="AB114" s="227">
        <v>1.0</v>
      </c>
      <c r="AC114" s="227">
        <v>3.0</v>
      </c>
      <c r="AD114" s="227">
        <v>2.0</v>
      </c>
      <c r="AE114" s="237" t="s">
        <v>440</v>
      </c>
    </row>
    <row r="115" ht="15.75" customHeight="1">
      <c r="A115" s="4" t="s">
        <v>38</v>
      </c>
      <c r="B115" s="253">
        <v>45348.0</v>
      </c>
      <c r="C115" s="3">
        <v>0.625</v>
      </c>
      <c r="D115" s="3">
        <v>0.75</v>
      </c>
      <c r="E115" s="242">
        <v>32.0</v>
      </c>
      <c r="F115" s="39"/>
      <c r="G115" s="242">
        <v>27.2</v>
      </c>
      <c r="H115" s="242">
        <v>26.0</v>
      </c>
      <c r="I115" s="39"/>
      <c r="J115" s="242" t="s">
        <v>81</v>
      </c>
      <c r="K115" s="39"/>
      <c r="L115" s="39"/>
      <c r="M115" s="39"/>
      <c r="N115" s="39"/>
      <c r="O115" s="39"/>
      <c r="P115" s="39"/>
      <c r="Q115" s="40"/>
      <c r="R115" s="41"/>
      <c r="S115" s="42"/>
      <c r="T115" s="39"/>
      <c r="U115" s="22">
        <f t="shared" si="25"/>
        <v>33.61126698</v>
      </c>
      <c r="V115" s="22">
        <f t="shared" si="26"/>
        <v>32.65126698</v>
      </c>
      <c r="W115" s="22">
        <f t="shared" si="27"/>
        <v>36.07043238</v>
      </c>
      <c r="X115" s="22">
        <f t="shared" si="28"/>
        <v>90.52086385</v>
      </c>
      <c r="Y115" s="43"/>
      <c r="Z115" s="44"/>
      <c r="AA115" s="245">
        <v>1.0</v>
      </c>
      <c r="AB115" s="246">
        <v>1.0</v>
      </c>
      <c r="AC115" s="246">
        <v>1.0</v>
      </c>
      <c r="AD115" s="246">
        <v>2.0</v>
      </c>
      <c r="AE115" s="247" t="s">
        <v>449</v>
      </c>
    </row>
    <row r="116" ht="15.75" customHeight="1">
      <c r="A116" s="8" t="s">
        <v>48</v>
      </c>
      <c r="B116" s="252">
        <v>45349.0</v>
      </c>
      <c r="C116" s="10">
        <v>0.375</v>
      </c>
      <c r="D116" s="10">
        <v>0.5</v>
      </c>
      <c r="E116" s="224">
        <v>32.0</v>
      </c>
      <c r="F116" s="224">
        <v>23.4</v>
      </c>
      <c r="G116" s="224">
        <v>27.0</v>
      </c>
      <c r="H116" s="224">
        <v>25.0</v>
      </c>
      <c r="I116" s="22"/>
      <c r="J116" s="224" t="s">
        <v>81</v>
      </c>
      <c r="K116" s="22"/>
      <c r="L116" s="224">
        <v>43.75</v>
      </c>
      <c r="M116" s="22"/>
      <c r="N116" s="22"/>
      <c r="O116" s="224">
        <v>100.0</v>
      </c>
      <c r="P116" s="224">
        <v>76.62</v>
      </c>
      <c r="Q116" s="24"/>
      <c r="R116" s="26">
        <f>E118</f>
        <v>30.4</v>
      </c>
      <c r="S116" s="22">
        <f>F116</f>
        <v>23.4</v>
      </c>
      <c r="T116" s="22">
        <f>(R116+S116)/2</f>
        <v>26.9</v>
      </c>
      <c r="U116" s="22">
        <f t="shared" si="25"/>
        <v>31.67489286</v>
      </c>
      <c r="V116" s="22">
        <f t="shared" si="26"/>
        <v>30.07489286</v>
      </c>
      <c r="W116" s="22">
        <f t="shared" si="27"/>
        <v>35.65000614</v>
      </c>
      <c r="X116" s="22">
        <f t="shared" si="28"/>
        <v>84.36153627</v>
      </c>
      <c r="Y116" s="135"/>
      <c r="Z116" s="36"/>
      <c r="AA116" s="226">
        <v>1.0</v>
      </c>
      <c r="AB116" s="227">
        <v>1.0</v>
      </c>
      <c r="AC116" s="227">
        <v>3.0</v>
      </c>
      <c r="AD116" s="227">
        <v>3.0</v>
      </c>
      <c r="AE116" s="237" t="s">
        <v>433</v>
      </c>
    </row>
    <row r="117" ht="15.75" customHeight="1">
      <c r="A117" s="4" t="s">
        <v>48</v>
      </c>
      <c r="B117" s="253">
        <v>45349.0</v>
      </c>
      <c r="C117" s="3">
        <v>0.625</v>
      </c>
      <c r="D117" s="3">
        <v>0.75</v>
      </c>
      <c r="E117" s="242">
        <v>30.4</v>
      </c>
      <c r="F117" s="39"/>
      <c r="G117" s="242">
        <v>26.8</v>
      </c>
      <c r="H117" s="242">
        <v>25.4</v>
      </c>
      <c r="I117" s="39"/>
      <c r="J117" s="242" t="s">
        <v>78</v>
      </c>
      <c r="K117" s="39"/>
      <c r="L117" s="39"/>
      <c r="M117" s="39"/>
      <c r="N117" s="39"/>
      <c r="O117" s="39"/>
      <c r="P117" s="39"/>
      <c r="Q117" s="40"/>
      <c r="R117" s="41"/>
      <c r="S117" s="42"/>
      <c r="T117" s="39"/>
      <c r="U117" s="22">
        <f t="shared" si="25"/>
        <v>32.43744129</v>
      </c>
      <c r="V117" s="22">
        <f t="shared" si="26"/>
        <v>31.31744129</v>
      </c>
      <c r="W117" s="22">
        <f t="shared" si="27"/>
        <v>35.23385461</v>
      </c>
      <c r="X117" s="22">
        <f t="shared" si="28"/>
        <v>88.88451644</v>
      </c>
      <c r="Y117" s="43"/>
      <c r="Z117" s="44"/>
      <c r="AA117" s="245">
        <v>2.0</v>
      </c>
      <c r="AB117" s="246">
        <v>1.0</v>
      </c>
      <c r="AC117" s="246">
        <v>1.0</v>
      </c>
      <c r="AD117" s="246">
        <v>3.0</v>
      </c>
      <c r="AE117" s="247" t="s">
        <v>481</v>
      </c>
    </row>
    <row r="118" ht="15.75" customHeight="1">
      <c r="A118" s="8" t="s">
        <v>53</v>
      </c>
      <c r="B118" s="252">
        <v>45350.0</v>
      </c>
      <c r="C118" s="10">
        <v>0.375</v>
      </c>
      <c r="D118" s="10">
        <v>0.5</v>
      </c>
      <c r="E118" s="224">
        <v>30.4</v>
      </c>
      <c r="F118" s="224">
        <v>23.2</v>
      </c>
      <c r="G118" s="224">
        <v>28.0</v>
      </c>
      <c r="H118" s="224">
        <v>26.0</v>
      </c>
      <c r="I118" s="22"/>
      <c r="J118" s="224" t="s">
        <v>81</v>
      </c>
      <c r="K118" s="22"/>
      <c r="L118" s="224">
        <v>7.0</v>
      </c>
      <c r="M118" s="22"/>
      <c r="N118" s="22"/>
      <c r="O118" s="224">
        <v>81.88</v>
      </c>
      <c r="P118" s="224">
        <v>62.4</v>
      </c>
      <c r="Q118" s="24"/>
      <c r="R118" s="26">
        <f>E120</f>
        <v>32.4</v>
      </c>
      <c r="S118" s="22">
        <f>F118</f>
        <v>23.2</v>
      </c>
      <c r="T118" s="22">
        <f>(R118+S118)/2</f>
        <v>27.8</v>
      </c>
      <c r="U118" s="22">
        <f t="shared" si="25"/>
        <v>33.61126698</v>
      </c>
      <c r="V118" s="22">
        <f t="shared" si="26"/>
        <v>32.01126698</v>
      </c>
      <c r="W118" s="22">
        <f t="shared" si="27"/>
        <v>37.79562539</v>
      </c>
      <c r="X118" s="22">
        <f t="shared" si="28"/>
        <v>84.69569335</v>
      </c>
      <c r="Y118" s="135">
        <f>P116+L118-O118</f>
        <v>1.74</v>
      </c>
      <c r="Z118" s="36"/>
      <c r="AA118" s="226">
        <v>1.0</v>
      </c>
      <c r="AB118" s="227">
        <v>1.0</v>
      </c>
      <c r="AC118" s="227">
        <v>3.0</v>
      </c>
      <c r="AD118" s="227">
        <v>2.0</v>
      </c>
      <c r="AE118" s="237" t="s">
        <v>440</v>
      </c>
    </row>
    <row r="119" ht="15.75" customHeight="1">
      <c r="A119" s="4" t="s">
        <v>53</v>
      </c>
      <c r="B119" s="253">
        <v>45350.0</v>
      </c>
      <c r="C119" s="3">
        <v>0.625</v>
      </c>
      <c r="D119" s="3">
        <v>0.75</v>
      </c>
      <c r="E119" s="242">
        <v>32.4</v>
      </c>
      <c r="F119" s="39"/>
      <c r="G119" s="242">
        <v>31.0</v>
      </c>
      <c r="H119" s="242">
        <v>26.8</v>
      </c>
      <c r="I119" s="39"/>
      <c r="J119" s="242" t="s">
        <v>81</v>
      </c>
      <c r="K119" s="39"/>
      <c r="L119" s="39"/>
      <c r="M119" s="39"/>
      <c r="N119" s="39"/>
      <c r="O119" s="39"/>
      <c r="P119" s="39"/>
      <c r="Q119" s="40"/>
      <c r="R119" s="41"/>
      <c r="S119" s="42"/>
      <c r="T119" s="39"/>
      <c r="U119" s="22">
        <f t="shared" si="25"/>
        <v>35.23385461</v>
      </c>
      <c r="V119" s="22">
        <f t="shared" si="26"/>
        <v>31.87385461</v>
      </c>
      <c r="W119" s="22">
        <f t="shared" si="27"/>
        <v>44.9212759</v>
      </c>
      <c r="X119" s="22">
        <f t="shared" si="28"/>
        <v>70.95491828</v>
      </c>
      <c r="Y119" s="43"/>
      <c r="Z119" s="44"/>
      <c r="AA119" s="245">
        <v>1.0</v>
      </c>
      <c r="AB119" s="246">
        <v>1.0</v>
      </c>
      <c r="AC119" s="246">
        <v>2.0</v>
      </c>
      <c r="AD119" s="246">
        <v>3.0</v>
      </c>
      <c r="AE119" s="247" t="s">
        <v>433</v>
      </c>
    </row>
    <row r="120" ht="15.75" customHeight="1">
      <c r="A120" s="8" t="s">
        <v>58</v>
      </c>
      <c r="B120" s="231">
        <v>45352.0</v>
      </c>
      <c r="C120" s="10">
        <v>0.375</v>
      </c>
      <c r="D120" s="10">
        <v>0.5</v>
      </c>
      <c r="E120" s="224">
        <v>32.4</v>
      </c>
      <c r="F120" s="224">
        <v>24.4</v>
      </c>
      <c r="G120" s="224">
        <v>27.6</v>
      </c>
      <c r="H120" s="224">
        <v>25.8</v>
      </c>
      <c r="I120" s="22"/>
      <c r="J120" s="224" t="s">
        <v>81</v>
      </c>
      <c r="K120" s="22"/>
      <c r="L120" s="224">
        <v>0.0</v>
      </c>
      <c r="M120" s="22"/>
      <c r="N120" s="22"/>
      <c r="O120" s="224">
        <v>57.88</v>
      </c>
      <c r="P120" s="22"/>
      <c r="Q120" s="24"/>
      <c r="R120" s="26">
        <f>E122</f>
        <v>30.4</v>
      </c>
      <c r="S120" s="22">
        <f>F120</f>
        <v>24.4</v>
      </c>
      <c r="T120" s="22">
        <f>(R120+S120)/2</f>
        <v>27.4</v>
      </c>
      <c r="U120" s="22">
        <f t="shared" si="25"/>
        <v>33.21594473</v>
      </c>
      <c r="V120" s="22">
        <f t="shared" si="26"/>
        <v>31.77594473</v>
      </c>
      <c r="W120" s="22">
        <f t="shared" si="27"/>
        <v>36.92425667</v>
      </c>
      <c r="X120" s="22">
        <f t="shared" si="28"/>
        <v>86.05710067</v>
      </c>
      <c r="Y120" s="135">
        <f>P118+L120-O120</f>
        <v>4.52</v>
      </c>
      <c r="Z120" s="36"/>
      <c r="AA120" s="226">
        <v>1.0</v>
      </c>
      <c r="AB120" s="227">
        <v>1.0</v>
      </c>
      <c r="AC120" s="227">
        <v>2.0</v>
      </c>
      <c r="AD120" s="227">
        <v>2.0</v>
      </c>
      <c r="AE120" s="237" t="s">
        <v>440</v>
      </c>
    </row>
    <row r="121" ht="15.75" customHeight="1">
      <c r="A121" s="4" t="s">
        <v>58</v>
      </c>
      <c r="B121" s="229">
        <v>45352.0</v>
      </c>
      <c r="C121" s="3">
        <v>0.625</v>
      </c>
      <c r="D121" s="3">
        <v>0.75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40"/>
      <c r="R121" s="41"/>
      <c r="S121" s="42"/>
      <c r="T121" s="39"/>
      <c r="U121" s="39"/>
      <c r="V121" s="22"/>
      <c r="W121" s="39"/>
      <c r="X121" s="39"/>
      <c r="Y121" s="43"/>
      <c r="Z121" s="44"/>
      <c r="AA121" s="230"/>
      <c r="AB121" s="45"/>
      <c r="AC121" s="45"/>
      <c r="AD121" s="45"/>
      <c r="AE121" s="52"/>
    </row>
    <row r="122" ht="15.75" customHeight="1">
      <c r="A122" s="8" t="s">
        <v>60</v>
      </c>
      <c r="B122" s="231">
        <v>45353.0</v>
      </c>
      <c r="C122" s="10">
        <v>0.375</v>
      </c>
      <c r="D122" s="10">
        <v>0.5</v>
      </c>
      <c r="E122" s="224">
        <v>30.4</v>
      </c>
      <c r="F122" s="224">
        <v>23.9</v>
      </c>
      <c r="G122" s="224">
        <v>27.6</v>
      </c>
      <c r="H122" s="224">
        <v>26.0</v>
      </c>
      <c r="I122" s="22"/>
      <c r="J122" s="224" t="s">
        <v>81</v>
      </c>
      <c r="K122" s="22"/>
      <c r="L122" s="224">
        <v>55.75</v>
      </c>
      <c r="M122" s="22"/>
      <c r="N122" s="22"/>
      <c r="O122" s="224">
        <v>100.0</v>
      </c>
      <c r="P122" s="224">
        <v>67.88</v>
      </c>
      <c r="Q122" s="24"/>
      <c r="R122" s="26"/>
      <c r="S122" s="22"/>
      <c r="T122" s="22"/>
      <c r="U122" s="22">
        <f>IF(H122="","",6.1078*(10^(((7.5*H122)/(237.3+H122)))))</f>
        <v>33.61126698</v>
      </c>
      <c r="V122" s="22">
        <f>IF(U122="","",U122-(0.8*(G122-H122)))</f>
        <v>32.33126698</v>
      </c>
      <c r="W122" s="22">
        <f>IF(G122="","",6.1078*(10^(((7.5*G122)/(237.3+G122)))))</f>
        <v>36.92425667</v>
      </c>
      <c r="X122" s="22">
        <f>IF(W122="","",(V122/W122)*100)</f>
        <v>87.56105037</v>
      </c>
      <c r="Y122" s="35"/>
      <c r="Z122" s="36"/>
      <c r="AA122" s="226">
        <v>1.0</v>
      </c>
      <c r="AB122" s="227">
        <v>1.0</v>
      </c>
      <c r="AC122" s="227">
        <v>1.0</v>
      </c>
      <c r="AD122" s="227">
        <v>2.0</v>
      </c>
      <c r="AE122" s="237" t="s">
        <v>316</v>
      </c>
    </row>
    <row r="123" ht="15.75" customHeight="1">
      <c r="A123" s="4" t="s">
        <v>60</v>
      </c>
      <c r="B123" s="229">
        <v>45353.0</v>
      </c>
      <c r="C123" s="3">
        <v>0.625</v>
      </c>
      <c r="D123" s="3">
        <v>0.75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40"/>
      <c r="R123" s="41"/>
      <c r="S123" s="42"/>
      <c r="T123" s="39"/>
      <c r="U123" s="39"/>
      <c r="V123" s="22"/>
      <c r="W123" s="39"/>
      <c r="X123" s="39"/>
      <c r="Y123" s="43"/>
      <c r="Z123" s="44"/>
      <c r="AA123" s="230"/>
      <c r="AB123" s="45"/>
      <c r="AC123" s="45"/>
      <c r="AD123" s="45"/>
      <c r="AE123" s="52"/>
    </row>
    <row r="124" ht="15.75" customHeight="1">
      <c r="A124" s="8" t="s">
        <v>64</v>
      </c>
      <c r="B124" s="231">
        <v>45354.0</v>
      </c>
      <c r="C124" s="10">
        <v>0.375</v>
      </c>
      <c r="D124" s="10">
        <v>0.5</v>
      </c>
      <c r="E124" s="224">
        <v>31.8</v>
      </c>
      <c r="F124" s="224">
        <v>24.6</v>
      </c>
      <c r="G124" s="224">
        <v>28.2</v>
      </c>
      <c r="H124" s="224">
        <v>26.0</v>
      </c>
      <c r="I124" s="22"/>
      <c r="J124" s="224" t="s">
        <v>81</v>
      </c>
      <c r="K124" s="22"/>
      <c r="L124" s="224">
        <v>2.5</v>
      </c>
      <c r="M124" s="22"/>
      <c r="N124" s="22"/>
      <c r="O124" s="224">
        <v>67.3</v>
      </c>
      <c r="P124" s="22"/>
      <c r="Q124" s="24"/>
      <c r="R124" s="26">
        <f>E126</f>
        <v>32.4</v>
      </c>
      <c r="S124" s="22">
        <f>F124</f>
        <v>24.6</v>
      </c>
      <c r="T124" s="22">
        <f>(R124+S124)/2</f>
        <v>28.5</v>
      </c>
      <c r="U124" s="22">
        <f>IF(H124="","",6.1078*(10^(((7.5*H124)/(237.3+H124)))))</f>
        <v>33.61126698</v>
      </c>
      <c r="V124" s="22">
        <f>IF(U124="","",U124-(0.8*(G124-H124)))</f>
        <v>31.85126698</v>
      </c>
      <c r="W124" s="22">
        <f>IF(G124="","",6.1078*(10^(((7.5*G124)/(237.3+G124)))))</f>
        <v>38.23798312</v>
      </c>
      <c r="X124" s="22">
        <f>IF(W124="","",(V124/W124)*100)</f>
        <v>83.29745553</v>
      </c>
      <c r="Y124" s="135">
        <f>P122+L124-O124</f>
        <v>3.08</v>
      </c>
      <c r="Z124" s="36"/>
      <c r="AA124" s="226">
        <v>1.0</v>
      </c>
      <c r="AB124" s="227">
        <v>1.0</v>
      </c>
      <c r="AC124" s="227">
        <v>1.0</v>
      </c>
      <c r="AD124" s="227">
        <v>2.0</v>
      </c>
      <c r="AE124" s="237" t="s">
        <v>440</v>
      </c>
    </row>
    <row r="125" ht="15.75" customHeight="1">
      <c r="A125" s="4" t="s">
        <v>64</v>
      </c>
      <c r="B125" s="229">
        <v>45354.0</v>
      </c>
      <c r="C125" s="3">
        <v>0.625</v>
      </c>
      <c r="D125" s="3">
        <v>0.75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  <c r="R125" s="41"/>
      <c r="S125" s="42"/>
      <c r="T125" s="39"/>
      <c r="U125" s="39"/>
      <c r="V125" s="22"/>
      <c r="W125" s="39"/>
      <c r="X125" s="39"/>
      <c r="Y125" s="43"/>
      <c r="Z125" s="44"/>
      <c r="AA125" s="230"/>
      <c r="AB125" s="45"/>
      <c r="AC125" s="45"/>
      <c r="AD125" s="45"/>
      <c r="AE125" s="52"/>
    </row>
    <row r="126" ht="15.75" customHeight="1">
      <c r="A126" s="8" t="s">
        <v>68</v>
      </c>
      <c r="B126" s="231">
        <v>45355.0</v>
      </c>
      <c r="C126" s="10">
        <v>0.375</v>
      </c>
      <c r="D126" s="10">
        <v>0.5</v>
      </c>
      <c r="E126" s="224">
        <v>32.4</v>
      </c>
      <c r="F126" s="224">
        <v>24.9</v>
      </c>
      <c r="G126" s="224">
        <v>28.8</v>
      </c>
      <c r="H126" s="224">
        <v>26.0</v>
      </c>
      <c r="I126" s="22"/>
      <c r="J126" s="224" t="s">
        <v>81</v>
      </c>
      <c r="K126" s="22"/>
      <c r="L126" s="224">
        <v>2.5</v>
      </c>
      <c r="M126" s="22"/>
      <c r="N126" s="22"/>
      <c r="O126" s="224">
        <v>65.3</v>
      </c>
      <c r="P126" s="22"/>
      <c r="Q126" s="24"/>
      <c r="R126" s="26">
        <f>E128</f>
        <v>31.2</v>
      </c>
      <c r="S126" s="22">
        <f>F126</f>
        <v>24.9</v>
      </c>
      <c r="T126" s="22">
        <f>(R126+S126)/2</f>
        <v>28.05</v>
      </c>
      <c r="U126" s="22">
        <f>IF(H126="","",6.1078*(10^(((7.5*H126)/(237.3+H126)))))</f>
        <v>33.61126698</v>
      </c>
      <c r="V126" s="22">
        <f>IF(U126="","",U126-(0.8*(G126-H126)))</f>
        <v>31.37126698</v>
      </c>
      <c r="W126" s="22">
        <f>IF(G126="","",6.1078*(10^(((7.5*G126)/(237.3+G126)))))</f>
        <v>39.59220806</v>
      </c>
      <c r="X126" s="22">
        <f>IF(W126="","",(V126/W126)*100)</f>
        <v>79.23596212</v>
      </c>
      <c r="Y126" s="135">
        <f>O124+L126-O126</f>
        <v>4.5</v>
      </c>
      <c r="Z126" s="36"/>
      <c r="AA126" s="226">
        <v>1.0</v>
      </c>
      <c r="AB126" s="227">
        <v>1.0</v>
      </c>
      <c r="AC126" s="227">
        <v>2.0</v>
      </c>
      <c r="AD126" s="227">
        <v>2.0</v>
      </c>
      <c r="AE126" s="237" t="s">
        <v>289</v>
      </c>
    </row>
    <row r="127" ht="15.75" customHeight="1">
      <c r="A127" s="4" t="s">
        <v>68</v>
      </c>
      <c r="B127" s="240">
        <v>45355.0</v>
      </c>
      <c r="C127" s="3">
        <v>0.625</v>
      </c>
      <c r="D127" s="3">
        <v>0.75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  <c r="R127" s="41"/>
      <c r="S127" s="42"/>
      <c r="T127" s="39"/>
      <c r="U127" s="39"/>
      <c r="V127" s="22"/>
      <c r="W127" s="39"/>
      <c r="X127" s="39"/>
      <c r="Y127" s="43"/>
      <c r="Z127" s="44"/>
      <c r="AA127" s="230"/>
      <c r="AB127" s="45"/>
      <c r="AC127" s="45"/>
      <c r="AD127" s="45"/>
      <c r="AE127" s="52"/>
    </row>
    <row r="128" ht="15.75" customHeight="1">
      <c r="A128" s="8" t="s">
        <v>38</v>
      </c>
      <c r="B128" s="231">
        <v>45356.0</v>
      </c>
      <c r="C128" s="10">
        <v>0.375</v>
      </c>
      <c r="D128" s="10">
        <v>0.5</v>
      </c>
      <c r="E128" s="224">
        <v>31.2</v>
      </c>
      <c r="F128" s="224">
        <v>23.3</v>
      </c>
      <c r="G128" s="224">
        <v>24.6</v>
      </c>
      <c r="H128" s="224">
        <v>23.8</v>
      </c>
      <c r="I128" s="22"/>
      <c r="J128" s="224" t="s">
        <v>81</v>
      </c>
      <c r="K128" s="22"/>
      <c r="L128" s="224">
        <v>21.75</v>
      </c>
      <c r="M128" s="22"/>
      <c r="N128" s="22"/>
      <c r="O128" s="224">
        <v>82.76</v>
      </c>
      <c r="P128" s="224">
        <v>57.46</v>
      </c>
      <c r="Q128" s="24"/>
      <c r="R128" s="26">
        <f>E130</f>
        <v>30.4</v>
      </c>
      <c r="S128" s="22">
        <f>F128</f>
        <v>23.3</v>
      </c>
      <c r="T128" s="22">
        <f>(R128+S128)/2</f>
        <v>26.85</v>
      </c>
      <c r="U128" s="22">
        <f>IF(H128="","",6.1078*(10^(((7.5*H128)/(237.3+H128)))))</f>
        <v>29.48023358</v>
      </c>
      <c r="V128" s="22">
        <f>IF(U128="","",U128-(0.8*(G128-H128)))</f>
        <v>28.84023358</v>
      </c>
      <c r="W128" s="22">
        <f>IF(G128="","",6.1078*(10^(((7.5*G128)/(237.3+G128)))))</f>
        <v>30.92802314</v>
      </c>
      <c r="X128" s="22">
        <f>IF(W128="","",(V128/W128)*100)</f>
        <v>93.24952148</v>
      </c>
      <c r="Y128" s="135">
        <f>O126+L128-O128</f>
        <v>4.29</v>
      </c>
      <c r="Z128" s="36"/>
      <c r="AA128" s="226">
        <v>1.0</v>
      </c>
      <c r="AB128" s="227">
        <v>1.0</v>
      </c>
      <c r="AC128" s="227">
        <v>1.0</v>
      </c>
      <c r="AD128" s="227">
        <v>3.0</v>
      </c>
      <c r="AE128" s="237" t="s">
        <v>440</v>
      </c>
    </row>
    <row r="129" ht="15.75" customHeight="1">
      <c r="A129" s="4" t="s">
        <v>38</v>
      </c>
      <c r="B129" s="229">
        <v>45356.0</v>
      </c>
      <c r="C129" s="3">
        <v>0.625</v>
      </c>
      <c r="D129" s="3">
        <v>0.75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40"/>
      <c r="R129" s="41"/>
      <c r="S129" s="42"/>
      <c r="T129" s="39"/>
      <c r="U129" s="39"/>
      <c r="V129" s="22"/>
      <c r="W129" s="39"/>
      <c r="X129" s="39"/>
      <c r="Y129" s="43"/>
      <c r="Z129" s="44"/>
      <c r="AA129" s="230"/>
      <c r="AB129" s="45"/>
      <c r="AC129" s="45"/>
      <c r="AD129" s="45"/>
      <c r="AE129" s="52"/>
    </row>
    <row r="130" ht="15.75" customHeight="1">
      <c r="A130" s="8" t="s">
        <v>48</v>
      </c>
      <c r="B130" s="231">
        <v>45357.0</v>
      </c>
      <c r="C130" s="10">
        <v>0.375</v>
      </c>
      <c r="D130" s="10">
        <v>0.5</v>
      </c>
      <c r="E130" s="224">
        <v>30.4</v>
      </c>
      <c r="F130" s="224">
        <v>23.2</v>
      </c>
      <c r="G130" s="224">
        <v>23.2</v>
      </c>
      <c r="H130" s="224">
        <v>22.6</v>
      </c>
      <c r="I130" s="22"/>
      <c r="J130" s="224" t="s">
        <v>81</v>
      </c>
      <c r="K130" s="22"/>
      <c r="L130" s="224">
        <v>30.75</v>
      </c>
      <c r="M130" s="22"/>
      <c r="N130" s="22"/>
      <c r="O130" s="224">
        <v>81.24</v>
      </c>
      <c r="P130" s="22"/>
      <c r="Q130" s="24"/>
      <c r="R130" s="26">
        <f>E132</f>
        <v>30.2</v>
      </c>
      <c r="S130" s="22">
        <f>F130</f>
        <v>23.2</v>
      </c>
      <c r="T130" s="22">
        <f>(R130+S130)/2</f>
        <v>26.7</v>
      </c>
      <c r="U130" s="22">
        <f t="shared" ref="U130:U134" si="29">IF(H130="","",6.1078*(10^(((7.5*H130)/(237.3+H130)))))</f>
        <v>27.41944883</v>
      </c>
      <c r="V130" s="22">
        <f t="shared" ref="V130:V134" si="30">IF(U130="","",U130-(0.8*(G130-H130)))</f>
        <v>26.93944883</v>
      </c>
      <c r="W130" s="22">
        <f t="shared" ref="W130:W134" si="31">IF(G130="","",6.1078*(10^(((7.5*G130)/(237.3+G130)))))</f>
        <v>28.43354863</v>
      </c>
      <c r="X130" s="22">
        <f t="shared" ref="X130:X134" si="32">IF(W130="","",(V130/W130)*100)</f>
        <v>94.74529258</v>
      </c>
      <c r="Y130" s="135">
        <f>P128+L130-O130</f>
        <v>6.97</v>
      </c>
      <c r="Z130" s="36"/>
      <c r="AA130" s="226">
        <v>3.0</v>
      </c>
      <c r="AB130" s="227">
        <v>1.0</v>
      </c>
      <c r="AC130" s="227">
        <v>1.0</v>
      </c>
      <c r="AD130" s="227">
        <v>3.0</v>
      </c>
      <c r="AE130" s="237" t="s">
        <v>442</v>
      </c>
    </row>
    <row r="131" ht="15.75" customHeight="1">
      <c r="A131" s="4" t="s">
        <v>48</v>
      </c>
      <c r="B131" s="229">
        <v>45357.0</v>
      </c>
      <c r="C131" s="3">
        <v>0.625</v>
      </c>
      <c r="D131" s="3">
        <v>0.75</v>
      </c>
      <c r="E131" s="242">
        <v>29.2</v>
      </c>
      <c r="F131" s="242"/>
      <c r="G131" s="268">
        <v>28.8</v>
      </c>
      <c r="H131" s="268">
        <v>25.8</v>
      </c>
      <c r="I131" s="105"/>
      <c r="J131" s="268" t="s">
        <v>74</v>
      </c>
      <c r="K131" s="105"/>
      <c r="L131" s="39"/>
      <c r="M131" s="39"/>
      <c r="N131" s="39"/>
      <c r="O131" s="39"/>
      <c r="P131" s="39"/>
      <c r="Q131" s="40"/>
      <c r="R131" s="41"/>
      <c r="S131" s="42"/>
      <c r="T131" s="39"/>
      <c r="U131" s="22">
        <f t="shared" si="29"/>
        <v>33.21594473</v>
      </c>
      <c r="V131" s="22">
        <f t="shared" si="30"/>
        <v>30.81594473</v>
      </c>
      <c r="W131" s="22">
        <f t="shared" si="31"/>
        <v>39.59220806</v>
      </c>
      <c r="X131" s="22">
        <f t="shared" si="32"/>
        <v>77.83335722</v>
      </c>
      <c r="Y131" s="43"/>
      <c r="Z131" s="44"/>
      <c r="AA131" s="245">
        <v>1.0</v>
      </c>
      <c r="AB131" s="246">
        <v>1.0</v>
      </c>
      <c r="AC131" s="246">
        <v>1.0</v>
      </c>
      <c r="AD131" s="246">
        <v>2.0</v>
      </c>
      <c r="AE131" s="247" t="s">
        <v>449</v>
      </c>
    </row>
    <row r="132" ht="15.75" customHeight="1">
      <c r="A132" s="8" t="s">
        <v>53</v>
      </c>
      <c r="B132" s="231">
        <v>45358.0</v>
      </c>
      <c r="C132" s="10">
        <v>0.375</v>
      </c>
      <c r="D132" s="10">
        <v>0.5</v>
      </c>
      <c r="E132" s="224">
        <v>30.2</v>
      </c>
      <c r="F132" s="224">
        <v>22.9</v>
      </c>
      <c r="G132" s="224">
        <v>26.0</v>
      </c>
      <c r="H132" s="224">
        <v>24.6</v>
      </c>
      <c r="I132" s="22"/>
      <c r="J132" s="224" t="s">
        <v>81</v>
      </c>
      <c r="K132" s="22"/>
      <c r="L132" s="224">
        <v>15.75</v>
      </c>
      <c r="M132" s="224"/>
      <c r="N132" s="22"/>
      <c r="O132" s="224">
        <v>92.5</v>
      </c>
      <c r="P132" s="224">
        <v>59.66</v>
      </c>
      <c r="Q132" s="24"/>
      <c r="R132" s="26">
        <f>E134</f>
        <v>32.4</v>
      </c>
      <c r="S132" s="22">
        <f>F132</f>
        <v>22.9</v>
      </c>
      <c r="T132" s="22">
        <f>(R132+S132)/2</f>
        <v>27.65</v>
      </c>
      <c r="U132" s="22">
        <f t="shared" si="29"/>
        <v>30.92802314</v>
      </c>
      <c r="V132" s="22">
        <f t="shared" si="30"/>
        <v>29.80802314</v>
      </c>
      <c r="W132" s="22">
        <f t="shared" si="31"/>
        <v>33.61126698</v>
      </c>
      <c r="X132" s="22">
        <f t="shared" si="32"/>
        <v>88.68461624</v>
      </c>
      <c r="Y132" s="135">
        <f>O130+L132-O132</f>
        <v>4.49</v>
      </c>
      <c r="Z132" s="36"/>
      <c r="AA132" s="226">
        <v>1.0</v>
      </c>
      <c r="AB132" s="227">
        <v>1.0</v>
      </c>
      <c r="AC132" s="227">
        <v>3.0</v>
      </c>
      <c r="AD132" s="227">
        <v>2.0</v>
      </c>
      <c r="AE132" s="237" t="s">
        <v>289</v>
      </c>
    </row>
    <row r="133" ht="15.75" customHeight="1">
      <c r="A133" s="4" t="s">
        <v>53</v>
      </c>
      <c r="B133" s="229">
        <v>45358.0</v>
      </c>
      <c r="C133" s="3">
        <v>0.625</v>
      </c>
      <c r="D133" s="3">
        <v>0.75</v>
      </c>
      <c r="E133" s="242">
        <v>32.4</v>
      </c>
      <c r="F133" s="39"/>
      <c r="G133" s="242">
        <v>31.0</v>
      </c>
      <c r="H133" s="242">
        <v>27.4</v>
      </c>
      <c r="I133" s="39"/>
      <c r="J133" s="242" t="s">
        <v>81</v>
      </c>
      <c r="K133" s="39"/>
      <c r="L133" s="39"/>
      <c r="M133" s="39"/>
      <c r="N133" s="39"/>
      <c r="O133" s="39"/>
      <c r="P133" s="39"/>
      <c r="Q133" s="40"/>
      <c r="R133" s="41"/>
      <c r="S133" s="42"/>
      <c r="T133" s="39"/>
      <c r="U133" s="22">
        <f t="shared" si="29"/>
        <v>36.49517019</v>
      </c>
      <c r="V133" s="22">
        <f t="shared" si="30"/>
        <v>33.61517019</v>
      </c>
      <c r="W133" s="22">
        <f t="shared" si="31"/>
        <v>44.9212759</v>
      </c>
      <c r="X133" s="22">
        <f t="shared" si="32"/>
        <v>74.83128987</v>
      </c>
      <c r="Y133" s="43"/>
      <c r="Z133" s="44"/>
      <c r="AA133" s="245">
        <v>1.0</v>
      </c>
      <c r="AB133" s="246">
        <v>1.0</v>
      </c>
      <c r="AC133" s="246">
        <v>1.0</v>
      </c>
      <c r="AD133" s="246">
        <v>2.0</v>
      </c>
      <c r="AE133" s="247" t="s">
        <v>433</v>
      </c>
    </row>
    <row r="134" ht="15.75" customHeight="1">
      <c r="A134" s="8" t="s">
        <v>58</v>
      </c>
      <c r="B134" s="231">
        <v>45359.0</v>
      </c>
      <c r="C134" s="10">
        <v>0.375</v>
      </c>
      <c r="D134" s="10">
        <v>0.5</v>
      </c>
      <c r="E134" s="224">
        <v>32.4</v>
      </c>
      <c r="F134" s="224">
        <v>23.2</v>
      </c>
      <c r="G134" s="224">
        <v>29.0</v>
      </c>
      <c r="H134" s="224">
        <v>26.2</v>
      </c>
      <c r="I134" s="22"/>
      <c r="J134" s="224" t="s">
        <v>74</v>
      </c>
      <c r="K134" s="22"/>
      <c r="L134" s="224">
        <v>52.5</v>
      </c>
      <c r="M134" s="22"/>
      <c r="N134" s="22"/>
      <c r="O134" s="269">
        <v>98.9</v>
      </c>
      <c r="P134" s="224">
        <v>66.38</v>
      </c>
      <c r="Q134" s="24"/>
      <c r="R134" s="26">
        <f>E136</f>
        <v>31</v>
      </c>
      <c r="S134" s="22">
        <f>F134</f>
        <v>23.2</v>
      </c>
      <c r="T134" s="22">
        <f>(R134+S134)/2</f>
        <v>27.1</v>
      </c>
      <c r="U134" s="22">
        <f t="shared" si="29"/>
        <v>34.01068335</v>
      </c>
      <c r="V134" s="22">
        <f t="shared" si="30"/>
        <v>31.77068335</v>
      </c>
      <c r="W134" s="22">
        <f t="shared" si="31"/>
        <v>40.05279577</v>
      </c>
      <c r="X134" s="22">
        <f t="shared" si="32"/>
        <v>79.3220117</v>
      </c>
      <c r="Y134" s="135"/>
      <c r="Z134" s="36"/>
      <c r="AA134" s="226">
        <v>1.0</v>
      </c>
      <c r="AB134" s="227">
        <v>1.0</v>
      </c>
      <c r="AC134" s="227">
        <v>2.0</v>
      </c>
      <c r="AD134" s="227">
        <v>2.0</v>
      </c>
      <c r="AE134" s="237" t="s">
        <v>433</v>
      </c>
    </row>
    <row r="135" ht="15.75" customHeight="1">
      <c r="A135" s="4" t="s">
        <v>58</v>
      </c>
      <c r="B135" s="229">
        <v>45359.0</v>
      </c>
      <c r="C135" s="3">
        <v>0.625</v>
      </c>
      <c r="D135" s="3">
        <v>0.75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40"/>
      <c r="R135" s="41"/>
      <c r="S135" s="42"/>
      <c r="T135" s="39"/>
      <c r="U135" s="39"/>
      <c r="V135" s="22"/>
      <c r="W135" s="39"/>
      <c r="X135" s="39"/>
      <c r="Y135" s="43"/>
      <c r="Z135" s="44"/>
      <c r="AA135" s="230"/>
      <c r="AB135" s="45"/>
      <c r="AC135" s="45"/>
      <c r="AD135" s="45"/>
      <c r="AE135" s="52"/>
    </row>
    <row r="136" ht="15.75" customHeight="1">
      <c r="A136" s="8" t="s">
        <v>60</v>
      </c>
      <c r="B136" s="231">
        <v>45360.0</v>
      </c>
      <c r="C136" s="10">
        <v>0.375</v>
      </c>
      <c r="D136" s="10">
        <v>0.5</v>
      </c>
      <c r="E136" s="224">
        <v>31.0</v>
      </c>
      <c r="F136" s="224">
        <v>23.1</v>
      </c>
      <c r="G136" s="224">
        <v>28.2</v>
      </c>
      <c r="H136" s="224">
        <v>26.2</v>
      </c>
      <c r="I136" s="22"/>
      <c r="J136" s="224" t="s">
        <v>54</v>
      </c>
      <c r="K136" s="22"/>
      <c r="L136" s="224">
        <v>34.75</v>
      </c>
      <c r="M136" s="22"/>
      <c r="N136" s="22"/>
      <c r="O136" s="224">
        <v>92.26</v>
      </c>
      <c r="P136" s="22"/>
      <c r="Q136" s="24"/>
      <c r="R136" s="26"/>
      <c r="S136" s="22"/>
      <c r="T136" s="22"/>
      <c r="U136" s="22">
        <f>IF(H136="","",6.1078*(10^(((7.5*H136)/(237.3+H136)))))</f>
        <v>34.01068335</v>
      </c>
      <c r="V136" s="22">
        <f>IF(U136="","",U136-(0.8*(G136-H136)))</f>
        <v>32.41068335</v>
      </c>
      <c r="W136" s="22">
        <f>IF(G136="","",6.1078*(10^(((7.5*G136)/(237.3+G136)))))</f>
        <v>38.23798312</v>
      </c>
      <c r="X136" s="22">
        <f>IF(W136="","",(V136/W136)*100)</f>
        <v>84.76044159</v>
      </c>
      <c r="Y136" s="35">
        <f>P134+L136-O136</f>
        <v>8.87</v>
      </c>
      <c r="Z136" s="36"/>
      <c r="AA136" s="226">
        <v>1.0</v>
      </c>
      <c r="AB136" s="227">
        <v>1.0</v>
      </c>
      <c r="AC136" s="227">
        <v>1.0</v>
      </c>
      <c r="AD136" s="227">
        <v>2.0</v>
      </c>
      <c r="AE136" s="237" t="s">
        <v>316</v>
      </c>
    </row>
    <row r="137" ht="15.75" customHeight="1">
      <c r="A137" s="4" t="s">
        <v>60</v>
      </c>
      <c r="B137" s="229">
        <v>45360.0</v>
      </c>
      <c r="C137" s="3">
        <v>0.625</v>
      </c>
      <c r="D137" s="3">
        <v>0.75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40"/>
      <c r="R137" s="41"/>
      <c r="S137" s="42"/>
      <c r="T137" s="39"/>
      <c r="U137" s="39"/>
      <c r="V137" s="22"/>
      <c r="W137" s="39"/>
      <c r="X137" s="39"/>
      <c r="Y137" s="43"/>
      <c r="Z137" s="44"/>
      <c r="AA137" s="230"/>
      <c r="AB137" s="45"/>
      <c r="AC137" s="45"/>
      <c r="AD137" s="45"/>
      <c r="AE137" s="52"/>
    </row>
    <row r="138" ht="15.75" customHeight="1">
      <c r="A138" s="8" t="s">
        <v>64</v>
      </c>
      <c r="B138" s="231">
        <v>45361.0</v>
      </c>
      <c r="C138" s="10">
        <v>0.375</v>
      </c>
      <c r="D138" s="10">
        <v>0.5</v>
      </c>
      <c r="E138" s="224">
        <v>31.6</v>
      </c>
      <c r="F138" s="224">
        <v>23.2</v>
      </c>
      <c r="G138" s="224">
        <v>25.0</v>
      </c>
      <c r="H138" s="224">
        <v>24.4</v>
      </c>
      <c r="I138" s="22"/>
      <c r="J138" s="224" t="s">
        <v>74</v>
      </c>
      <c r="K138" s="22"/>
      <c r="L138" s="224">
        <v>70.25</v>
      </c>
      <c r="M138" s="22"/>
      <c r="N138" s="22"/>
      <c r="O138" s="269">
        <v>100.0</v>
      </c>
      <c r="P138" s="224">
        <v>59.7</v>
      </c>
      <c r="Q138" s="24"/>
      <c r="R138" s="26">
        <f>E140</f>
        <v>30.8</v>
      </c>
      <c r="S138" s="22">
        <f>F138</f>
        <v>23.2</v>
      </c>
      <c r="T138" s="22">
        <f>(R138+S138)/2</f>
        <v>27</v>
      </c>
      <c r="U138" s="22">
        <f t="shared" ref="U138:U148" si="33">IF(H138="","",6.1078*(10^(((7.5*H138)/(237.3+H138)))))</f>
        <v>30.56038249</v>
      </c>
      <c r="V138" s="22">
        <f t="shared" ref="V138:V148" si="34">IF(U138="","",U138-(0.8*(G138-H138)))</f>
        <v>30.08038249</v>
      </c>
      <c r="W138" s="22">
        <f t="shared" ref="W138:W148" si="35">IF(G138="","",6.1078*(10^(((7.5*G138)/(237.3+G138)))))</f>
        <v>31.67489286</v>
      </c>
      <c r="X138" s="22">
        <f t="shared" ref="X138:X148" si="36">IF(W138="","",(V138/W138)*100)</f>
        <v>94.96601179</v>
      </c>
      <c r="Y138" s="135"/>
      <c r="Z138" s="36"/>
      <c r="AA138" s="226">
        <v>2.0</v>
      </c>
      <c r="AB138" s="227">
        <v>1.0</v>
      </c>
      <c r="AC138" s="227">
        <v>1.0</v>
      </c>
      <c r="AD138" s="227">
        <v>3.0</v>
      </c>
      <c r="AE138" s="237" t="s">
        <v>440</v>
      </c>
    </row>
    <row r="139" ht="15.75" customHeight="1">
      <c r="A139" s="4" t="s">
        <v>64</v>
      </c>
      <c r="B139" s="229">
        <v>45361.0</v>
      </c>
      <c r="C139" s="3">
        <v>0.625</v>
      </c>
      <c r="D139" s="3">
        <v>0.75</v>
      </c>
      <c r="E139" s="242">
        <v>29.8</v>
      </c>
      <c r="F139" s="39"/>
      <c r="G139" s="242">
        <v>28.8</v>
      </c>
      <c r="H139" s="242">
        <v>25.4</v>
      </c>
      <c r="I139" s="39"/>
      <c r="J139" s="242" t="s">
        <v>79</v>
      </c>
      <c r="K139" s="39"/>
      <c r="L139" s="39"/>
      <c r="M139" s="39"/>
      <c r="N139" s="39"/>
      <c r="O139" s="39"/>
      <c r="P139" s="39"/>
      <c r="Q139" s="40"/>
      <c r="R139" s="41"/>
      <c r="S139" s="42"/>
      <c r="T139" s="39"/>
      <c r="U139" s="22">
        <f t="shared" si="33"/>
        <v>32.43744129</v>
      </c>
      <c r="V139" s="22">
        <f t="shared" si="34"/>
        <v>29.71744129</v>
      </c>
      <c r="W139" s="22">
        <f t="shared" si="35"/>
        <v>39.59220806</v>
      </c>
      <c r="X139" s="22">
        <f t="shared" si="36"/>
        <v>75.05881269</v>
      </c>
      <c r="Y139" s="43"/>
      <c r="Z139" s="44"/>
      <c r="AA139" s="245">
        <v>1.0</v>
      </c>
      <c r="AB139" s="246">
        <v>1.0</v>
      </c>
      <c r="AC139" s="246">
        <v>2.0</v>
      </c>
      <c r="AD139" s="246">
        <v>2.0</v>
      </c>
      <c r="AE139" s="247" t="s">
        <v>452</v>
      </c>
    </row>
    <row r="140" ht="15.75" customHeight="1">
      <c r="A140" s="8" t="s">
        <v>68</v>
      </c>
      <c r="B140" s="231">
        <v>45362.0</v>
      </c>
      <c r="C140" s="10">
        <v>0.375</v>
      </c>
      <c r="D140" s="10">
        <v>0.5</v>
      </c>
      <c r="E140" s="224">
        <v>30.8</v>
      </c>
      <c r="F140" s="224">
        <v>23.8</v>
      </c>
      <c r="G140" s="224">
        <v>28.2</v>
      </c>
      <c r="H140" s="224">
        <v>26.0</v>
      </c>
      <c r="I140" s="22"/>
      <c r="J140" s="224" t="s">
        <v>61</v>
      </c>
      <c r="K140" s="22"/>
      <c r="L140" s="224">
        <v>0.0</v>
      </c>
      <c r="M140" s="22"/>
      <c r="N140" s="22"/>
      <c r="O140" s="224">
        <v>57.92</v>
      </c>
      <c r="P140" s="22"/>
      <c r="Q140" s="24"/>
      <c r="R140" s="26">
        <f>E142</f>
        <v>32</v>
      </c>
      <c r="S140" s="22">
        <f>F140</f>
        <v>23.8</v>
      </c>
      <c r="T140" s="22">
        <f>(R140+S140)/2</f>
        <v>27.9</v>
      </c>
      <c r="U140" s="22">
        <f t="shared" si="33"/>
        <v>33.61126698</v>
      </c>
      <c r="V140" s="22">
        <f t="shared" si="34"/>
        <v>31.85126698</v>
      </c>
      <c r="W140" s="22">
        <f t="shared" si="35"/>
        <v>38.23798312</v>
      </c>
      <c r="X140" s="22">
        <f t="shared" si="36"/>
        <v>83.29745553</v>
      </c>
      <c r="Y140" s="135">
        <f>P138+L140-O140</f>
        <v>1.78</v>
      </c>
      <c r="Z140" s="36"/>
      <c r="AA140" s="226">
        <v>1.0</v>
      </c>
      <c r="AB140" s="227">
        <v>1.0</v>
      </c>
      <c r="AC140" s="227">
        <v>2.0</v>
      </c>
      <c r="AD140" s="227">
        <v>2.0</v>
      </c>
      <c r="AE140" s="237" t="s">
        <v>289</v>
      </c>
    </row>
    <row r="141" ht="15.75" customHeight="1">
      <c r="A141" s="4" t="s">
        <v>68</v>
      </c>
      <c r="B141" s="229">
        <v>45362.0</v>
      </c>
      <c r="C141" s="3">
        <v>0.625</v>
      </c>
      <c r="D141" s="3">
        <v>0.75</v>
      </c>
      <c r="E141" s="261">
        <v>32.0</v>
      </c>
      <c r="F141" s="42"/>
      <c r="G141" s="261">
        <v>29.6</v>
      </c>
      <c r="H141" s="261">
        <v>26.6</v>
      </c>
      <c r="I141" s="42"/>
      <c r="J141" s="261" t="s">
        <v>61</v>
      </c>
      <c r="K141" s="42"/>
      <c r="L141" s="42"/>
      <c r="M141" s="39"/>
      <c r="N141" s="42"/>
      <c r="O141" s="42"/>
      <c r="P141" s="42"/>
      <c r="Q141" s="40"/>
      <c r="R141" s="41"/>
      <c r="S141" s="42"/>
      <c r="T141" s="39"/>
      <c r="U141" s="22">
        <f t="shared" si="33"/>
        <v>34.82194116</v>
      </c>
      <c r="V141" s="22">
        <f t="shared" si="34"/>
        <v>32.42194116</v>
      </c>
      <c r="W141" s="22">
        <f t="shared" si="35"/>
        <v>41.46264535</v>
      </c>
      <c r="X141" s="22">
        <f t="shared" si="36"/>
        <v>78.19554419</v>
      </c>
      <c r="Y141" s="43"/>
      <c r="Z141" s="44"/>
      <c r="AA141" s="245">
        <v>1.0</v>
      </c>
      <c r="AB141" s="246">
        <v>1.0</v>
      </c>
      <c r="AC141" s="246">
        <v>1.0</v>
      </c>
      <c r="AD141" s="246">
        <v>2.0</v>
      </c>
      <c r="AE141" s="247" t="s">
        <v>316</v>
      </c>
    </row>
    <row r="142" ht="15.75" customHeight="1">
      <c r="A142" s="8" t="s">
        <v>38</v>
      </c>
      <c r="B142" s="231">
        <v>45363.0</v>
      </c>
      <c r="C142" s="10">
        <v>0.375</v>
      </c>
      <c r="D142" s="10">
        <v>0.5</v>
      </c>
      <c r="E142" s="224">
        <v>32.0</v>
      </c>
      <c r="F142" s="224">
        <v>23.4</v>
      </c>
      <c r="G142" s="224">
        <v>27.2</v>
      </c>
      <c r="H142" s="224">
        <v>25.2</v>
      </c>
      <c r="I142" s="22"/>
      <c r="J142" s="224" t="s">
        <v>81</v>
      </c>
      <c r="K142" s="22"/>
      <c r="L142" s="224">
        <v>14.75</v>
      </c>
      <c r="M142" s="22"/>
      <c r="N142" s="22"/>
      <c r="O142" s="224">
        <v>67.96</v>
      </c>
      <c r="P142" s="22"/>
      <c r="Q142" s="24"/>
      <c r="R142" s="26">
        <f>E144</f>
        <v>31.6</v>
      </c>
      <c r="S142" s="22">
        <f>F142</f>
        <v>23.4</v>
      </c>
      <c r="T142" s="22">
        <f>(R142+S142)/2</f>
        <v>27.5</v>
      </c>
      <c r="U142" s="22">
        <f t="shared" si="33"/>
        <v>32.05419006</v>
      </c>
      <c r="V142" s="22">
        <f t="shared" si="34"/>
        <v>30.45419006</v>
      </c>
      <c r="W142" s="22">
        <f t="shared" si="35"/>
        <v>36.07043238</v>
      </c>
      <c r="X142" s="22">
        <f t="shared" si="36"/>
        <v>84.4297893</v>
      </c>
      <c r="Y142" s="135">
        <f>O140+L142-O142</f>
        <v>4.71</v>
      </c>
      <c r="Z142" s="36"/>
      <c r="AA142" s="226">
        <v>1.0</v>
      </c>
      <c r="AB142" s="227">
        <v>1.0</v>
      </c>
      <c r="AC142" s="227">
        <v>2.0</v>
      </c>
      <c r="AD142" s="227">
        <v>2.0</v>
      </c>
      <c r="AE142" s="237" t="s">
        <v>440</v>
      </c>
    </row>
    <row r="143" ht="15.75" customHeight="1">
      <c r="A143" s="4" t="s">
        <v>38</v>
      </c>
      <c r="B143" s="229">
        <v>45363.0</v>
      </c>
      <c r="C143" s="3">
        <v>0.625</v>
      </c>
      <c r="D143" s="3">
        <v>0.75</v>
      </c>
      <c r="E143" s="261">
        <v>32.4</v>
      </c>
      <c r="F143" s="42"/>
      <c r="G143" s="261">
        <v>27.2</v>
      </c>
      <c r="H143" s="261">
        <v>26.0</v>
      </c>
      <c r="I143" s="42"/>
      <c r="J143" s="261" t="s">
        <v>74</v>
      </c>
      <c r="K143" s="42"/>
      <c r="L143" s="42"/>
      <c r="M143" s="39"/>
      <c r="N143" s="42"/>
      <c r="O143" s="42"/>
      <c r="P143" s="42"/>
      <c r="Q143" s="40"/>
      <c r="R143" s="41"/>
      <c r="S143" s="42"/>
      <c r="T143" s="39"/>
      <c r="U143" s="22">
        <f t="shared" si="33"/>
        <v>33.61126698</v>
      </c>
      <c r="V143" s="22">
        <f t="shared" si="34"/>
        <v>32.65126698</v>
      </c>
      <c r="W143" s="22">
        <f t="shared" si="35"/>
        <v>36.07043238</v>
      </c>
      <c r="X143" s="22">
        <f t="shared" si="36"/>
        <v>90.52086385</v>
      </c>
      <c r="Y143" s="43"/>
      <c r="Z143" s="44"/>
      <c r="AA143" s="245">
        <v>1.0</v>
      </c>
      <c r="AB143" s="246">
        <v>1.0</v>
      </c>
      <c r="AC143" s="246">
        <v>2.0</v>
      </c>
      <c r="AD143" s="246">
        <v>2.0</v>
      </c>
      <c r="AE143" s="247" t="s">
        <v>426</v>
      </c>
    </row>
    <row r="144" ht="15.75" customHeight="1">
      <c r="A144" s="8" t="s">
        <v>48</v>
      </c>
      <c r="B144" s="231">
        <v>45335.0</v>
      </c>
      <c r="C144" s="10">
        <v>0.375</v>
      </c>
      <c r="D144" s="10">
        <v>0.5</v>
      </c>
      <c r="E144" s="224">
        <v>31.6</v>
      </c>
      <c r="F144" s="224">
        <v>24.0</v>
      </c>
      <c r="G144" s="224">
        <v>27.2</v>
      </c>
      <c r="H144" s="224">
        <v>26.0</v>
      </c>
      <c r="I144" s="22"/>
      <c r="J144" s="224" t="s">
        <v>65</v>
      </c>
      <c r="K144" s="22"/>
      <c r="L144" s="224">
        <v>37.25</v>
      </c>
      <c r="M144" s="22"/>
      <c r="N144" s="22"/>
      <c r="O144" s="269">
        <v>95.84</v>
      </c>
      <c r="P144" s="224">
        <v>55.0</v>
      </c>
      <c r="Q144" s="24"/>
      <c r="R144" s="26">
        <f>E146</f>
        <v>32.4</v>
      </c>
      <c r="S144" s="22">
        <f>F144</f>
        <v>24</v>
      </c>
      <c r="T144" s="22">
        <f>(R144+S144)/2</f>
        <v>28.2</v>
      </c>
      <c r="U144" s="22">
        <f t="shared" si="33"/>
        <v>33.61126698</v>
      </c>
      <c r="V144" s="22">
        <f t="shared" si="34"/>
        <v>32.65126698</v>
      </c>
      <c r="W144" s="22">
        <f t="shared" si="35"/>
        <v>36.07043238</v>
      </c>
      <c r="X144" s="22">
        <f t="shared" si="36"/>
        <v>90.52086385</v>
      </c>
      <c r="Y144" s="135">
        <f>O142+L144-O144</f>
        <v>9.37</v>
      </c>
      <c r="Z144" s="36"/>
      <c r="AA144" s="226">
        <v>1.0</v>
      </c>
      <c r="AB144" s="227">
        <v>1.0</v>
      </c>
      <c r="AC144" s="227">
        <v>1.0</v>
      </c>
      <c r="AD144" s="227">
        <v>2.0</v>
      </c>
      <c r="AE144" s="237" t="s">
        <v>440</v>
      </c>
    </row>
    <row r="145" ht="15.75" customHeight="1">
      <c r="A145" s="4" t="s">
        <v>48</v>
      </c>
      <c r="B145" s="229">
        <v>45364.0</v>
      </c>
      <c r="C145" s="3">
        <v>0.625</v>
      </c>
      <c r="D145" s="3">
        <v>0.75</v>
      </c>
      <c r="E145" s="261">
        <v>31.6</v>
      </c>
      <c r="F145" s="42"/>
      <c r="G145" s="261">
        <v>30.8</v>
      </c>
      <c r="H145" s="261">
        <v>26.8</v>
      </c>
      <c r="I145" s="42"/>
      <c r="J145" s="261" t="s">
        <v>78</v>
      </c>
      <c r="K145" s="42"/>
      <c r="L145" s="42"/>
      <c r="M145" s="39"/>
      <c r="N145" s="42"/>
      <c r="O145" s="42"/>
      <c r="P145" s="42"/>
      <c r="Q145" s="40"/>
      <c r="R145" s="41"/>
      <c r="S145" s="42"/>
      <c r="T145" s="39"/>
      <c r="U145" s="22">
        <f t="shared" si="33"/>
        <v>35.23385461</v>
      </c>
      <c r="V145" s="22">
        <f t="shared" si="34"/>
        <v>32.03385461</v>
      </c>
      <c r="W145" s="22">
        <f t="shared" si="35"/>
        <v>44.41233496</v>
      </c>
      <c r="X145" s="22">
        <f t="shared" si="36"/>
        <v>72.12828292</v>
      </c>
      <c r="Y145" s="43"/>
      <c r="Z145" s="44"/>
      <c r="AA145" s="245">
        <v>1.0</v>
      </c>
      <c r="AB145" s="246">
        <v>1.0</v>
      </c>
      <c r="AC145" s="246">
        <v>1.0</v>
      </c>
      <c r="AD145" s="246">
        <v>2.0</v>
      </c>
      <c r="AE145" s="247" t="s">
        <v>449</v>
      </c>
    </row>
    <row r="146" ht="15.75" customHeight="1">
      <c r="A146" s="8" t="s">
        <v>53</v>
      </c>
      <c r="B146" s="231">
        <v>45365.0</v>
      </c>
      <c r="C146" s="10">
        <v>0.375</v>
      </c>
      <c r="D146" s="10">
        <v>0.5</v>
      </c>
      <c r="E146" s="224">
        <v>32.4</v>
      </c>
      <c r="F146" s="224">
        <v>23.9</v>
      </c>
      <c r="G146" s="224">
        <v>27.4</v>
      </c>
      <c r="H146" s="224">
        <v>25.2</v>
      </c>
      <c r="I146" s="22"/>
      <c r="J146" s="224" t="s">
        <v>81</v>
      </c>
      <c r="K146" s="22"/>
      <c r="L146" s="224">
        <v>12.75</v>
      </c>
      <c r="M146" s="22"/>
      <c r="N146" s="22"/>
      <c r="O146" s="224">
        <v>59.68</v>
      </c>
      <c r="P146" s="22"/>
      <c r="Q146" s="24"/>
      <c r="R146" s="26">
        <f>E148</f>
        <v>33.4</v>
      </c>
      <c r="S146" s="22">
        <f>F146</f>
        <v>23.9</v>
      </c>
      <c r="T146" s="22">
        <f>(R146+S146)/2</f>
        <v>28.65</v>
      </c>
      <c r="U146" s="22">
        <f t="shared" si="33"/>
        <v>32.05419006</v>
      </c>
      <c r="V146" s="22">
        <f t="shared" si="34"/>
        <v>30.29419006</v>
      </c>
      <c r="W146" s="22">
        <f t="shared" si="35"/>
        <v>36.49517019</v>
      </c>
      <c r="X146" s="22">
        <f t="shared" si="36"/>
        <v>83.008765</v>
      </c>
      <c r="Y146" s="135">
        <f>P144+L146-O146</f>
        <v>8.07</v>
      </c>
      <c r="Z146" s="36"/>
      <c r="AA146" s="226">
        <v>1.0</v>
      </c>
      <c r="AB146" s="227">
        <v>1.0</v>
      </c>
      <c r="AC146" s="227">
        <v>2.0</v>
      </c>
      <c r="AD146" s="227">
        <v>2.0</v>
      </c>
      <c r="AE146" s="237" t="s">
        <v>289</v>
      </c>
    </row>
    <row r="147" ht="15.75" customHeight="1">
      <c r="A147" s="4" t="s">
        <v>53</v>
      </c>
      <c r="B147" s="229">
        <v>45365.0</v>
      </c>
      <c r="C147" s="3">
        <v>0.625</v>
      </c>
      <c r="D147" s="3">
        <v>0.75</v>
      </c>
      <c r="E147" s="242">
        <v>33.4</v>
      </c>
      <c r="F147" s="39"/>
      <c r="G147" s="242">
        <v>32.8</v>
      </c>
      <c r="H147" s="242">
        <v>27.6</v>
      </c>
      <c r="I147" s="39"/>
      <c r="J147" s="242" t="s">
        <v>81</v>
      </c>
      <c r="K147" s="39"/>
      <c r="L147" s="39"/>
      <c r="M147" s="39"/>
      <c r="N147" s="39"/>
      <c r="O147" s="39"/>
      <c r="P147" s="39"/>
      <c r="Q147" s="40"/>
      <c r="R147" s="41"/>
      <c r="S147" s="42"/>
      <c r="T147" s="39"/>
      <c r="U147" s="22">
        <f t="shared" si="33"/>
        <v>36.92425667</v>
      </c>
      <c r="V147" s="22">
        <f t="shared" si="34"/>
        <v>32.76425667</v>
      </c>
      <c r="W147" s="22">
        <f t="shared" si="35"/>
        <v>49.73459608</v>
      </c>
      <c r="X147" s="22">
        <f t="shared" si="36"/>
        <v>65.8782</v>
      </c>
      <c r="Y147" s="43"/>
      <c r="Z147" s="44"/>
      <c r="AA147" s="245">
        <v>1.0</v>
      </c>
      <c r="AB147" s="246">
        <v>1.0</v>
      </c>
      <c r="AC147" s="246">
        <v>1.0</v>
      </c>
      <c r="AD147" s="246">
        <v>2.0</v>
      </c>
      <c r="AE147" s="247" t="s">
        <v>449</v>
      </c>
    </row>
    <row r="148" ht="15.75" customHeight="1">
      <c r="A148" s="8" t="s">
        <v>58</v>
      </c>
      <c r="B148" s="252">
        <v>45366.0</v>
      </c>
      <c r="C148" s="10">
        <v>0.375</v>
      </c>
      <c r="D148" s="10">
        <v>0.5</v>
      </c>
      <c r="E148" s="224">
        <v>33.4</v>
      </c>
      <c r="F148" s="224">
        <v>23.5</v>
      </c>
      <c r="G148" s="224">
        <v>29.0</v>
      </c>
      <c r="H148" s="224">
        <v>26.0</v>
      </c>
      <c r="I148" s="22"/>
      <c r="J148" s="224" t="s">
        <v>81</v>
      </c>
      <c r="K148" s="22"/>
      <c r="L148" s="224">
        <v>0.0</v>
      </c>
      <c r="M148" s="22"/>
      <c r="N148" s="22"/>
      <c r="O148" s="224">
        <v>55.28</v>
      </c>
      <c r="P148" s="22"/>
      <c r="Q148" s="24"/>
      <c r="R148" s="26">
        <f>E150</f>
        <v>34.2</v>
      </c>
      <c r="S148" s="22">
        <f>F148</f>
        <v>23.5</v>
      </c>
      <c r="T148" s="22">
        <f>(R148+S148)/2</f>
        <v>28.85</v>
      </c>
      <c r="U148" s="22">
        <f t="shared" si="33"/>
        <v>33.61126698</v>
      </c>
      <c r="V148" s="22">
        <f t="shared" si="34"/>
        <v>31.21126698</v>
      </c>
      <c r="W148" s="22">
        <f t="shared" si="35"/>
        <v>40.05279577</v>
      </c>
      <c r="X148" s="22">
        <f t="shared" si="36"/>
        <v>77.92531428</v>
      </c>
      <c r="Y148" s="135">
        <f>O146+L148-O148</f>
        <v>4.4</v>
      </c>
      <c r="Z148" s="36"/>
      <c r="AA148" s="226">
        <v>1.0</v>
      </c>
      <c r="AB148" s="227">
        <v>1.0</v>
      </c>
      <c r="AC148" s="227">
        <v>3.0</v>
      </c>
      <c r="AD148" s="227">
        <v>2.0</v>
      </c>
      <c r="AE148" s="237" t="s">
        <v>289</v>
      </c>
    </row>
    <row r="149" ht="15.75" customHeight="1">
      <c r="A149" s="4" t="s">
        <v>58</v>
      </c>
      <c r="B149" s="253">
        <v>45366.0</v>
      </c>
      <c r="C149" s="3">
        <v>0.625</v>
      </c>
      <c r="D149" s="3">
        <v>0.75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40"/>
      <c r="R149" s="41"/>
      <c r="S149" s="42"/>
      <c r="T149" s="39"/>
      <c r="U149" s="39"/>
      <c r="V149" s="22"/>
      <c r="W149" s="39"/>
      <c r="X149" s="39"/>
      <c r="Y149" s="43"/>
      <c r="Z149" s="44"/>
      <c r="AA149" s="230"/>
      <c r="AB149" s="45"/>
      <c r="AC149" s="45"/>
      <c r="AD149" s="45"/>
      <c r="AE149" s="52"/>
    </row>
    <row r="150" ht="15.75" customHeight="1">
      <c r="A150" s="8" t="s">
        <v>60</v>
      </c>
      <c r="B150" s="252">
        <v>45367.0</v>
      </c>
      <c r="C150" s="10">
        <v>0.375</v>
      </c>
      <c r="D150" s="10">
        <v>0.5</v>
      </c>
      <c r="E150" s="224">
        <v>34.2</v>
      </c>
      <c r="F150" s="224">
        <v>23.5</v>
      </c>
      <c r="G150" s="224">
        <v>28.0</v>
      </c>
      <c r="H150" s="224">
        <v>25.2</v>
      </c>
      <c r="I150" s="22"/>
      <c r="J150" s="224" t="s">
        <v>81</v>
      </c>
      <c r="K150" s="22"/>
      <c r="L150" s="224">
        <v>4.5</v>
      </c>
      <c r="M150" s="22"/>
      <c r="N150" s="22"/>
      <c r="O150" s="224">
        <v>55.54</v>
      </c>
      <c r="P150" s="22"/>
      <c r="Q150" s="24"/>
      <c r="R150" s="26">
        <f>E152</f>
        <v>32.2</v>
      </c>
      <c r="S150" s="22">
        <f>F150</f>
        <v>23.5</v>
      </c>
      <c r="T150" s="22">
        <f>(R150+S150)/2</f>
        <v>27.85</v>
      </c>
      <c r="U150" s="22">
        <f>IF(H150="","",6.1078*(10^(((7.5*H150)/(237.3+H150)))))</f>
        <v>32.05419006</v>
      </c>
      <c r="V150" s="22">
        <f>IF(U150="","",U150-(0.8*(G150-H150)))</f>
        <v>29.81419006</v>
      </c>
      <c r="W150" s="22">
        <f>IF(G150="","",6.1078*(10^(((7.5*G150)/(237.3+G150)))))</f>
        <v>37.79562539</v>
      </c>
      <c r="X150" s="22">
        <f>IF(W150="","",(V150/W150)*100)</f>
        <v>78.88264779</v>
      </c>
      <c r="Y150" s="135">
        <f>O148+L150-O150</f>
        <v>4.24</v>
      </c>
      <c r="Z150" s="36"/>
      <c r="AA150" s="226">
        <v>1.0</v>
      </c>
      <c r="AB150" s="227">
        <v>1.0</v>
      </c>
      <c r="AC150" s="227">
        <v>3.0</v>
      </c>
      <c r="AD150" s="227">
        <v>2.0</v>
      </c>
      <c r="AE150" s="237" t="s">
        <v>487</v>
      </c>
    </row>
    <row r="151" ht="15.75" customHeight="1">
      <c r="A151" s="4" t="s">
        <v>60</v>
      </c>
      <c r="B151" s="253">
        <v>45367.0</v>
      </c>
      <c r="C151" s="3">
        <v>0.625</v>
      </c>
      <c r="D151" s="3">
        <v>0.75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40"/>
      <c r="R151" s="41"/>
      <c r="S151" s="42"/>
      <c r="T151" s="39"/>
      <c r="U151" s="39"/>
      <c r="V151" s="22"/>
      <c r="W151" s="39"/>
      <c r="X151" s="39"/>
      <c r="Y151" s="43"/>
      <c r="Z151" s="44"/>
      <c r="AA151" s="230"/>
      <c r="AB151" s="45"/>
      <c r="AC151" s="45"/>
      <c r="AD151" s="45"/>
      <c r="AE151" s="52"/>
    </row>
    <row r="152" ht="15.75" customHeight="1">
      <c r="A152" s="8" t="s">
        <v>64</v>
      </c>
      <c r="B152" s="252">
        <v>45368.0</v>
      </c>
      <c r="C152" s="10">
        <v>0.375</v>
      </c>
      <c r="D152" s="10">
        <v>0.5</v>
      </c>
      <c r="E152" s="224">
        <v>32.2</v>
      </c>
      <c r="F152" s="224">
        <v>23.5</v>
      </c>
      <c r="G152" s="224">
        <v>28.0</v>
      </c>
      <c r="H152" s="224">
        <v>25.8</v>
      </c>
      <c r="I152" s="22"/>
      <c r="J152" s="224" t="s">
        <v>81</v>
      </c>
      <c r="K152" s="22"/>
      <c r="L152" s="224">
        <v>2.25</v>
      </c>
      <c r="M152" s="22"/>
      <c r="N152" s="22"/>
      <c r="O152" s="224">
        <v>54.74</v>
      </c>
      <c r="P152" s="22"/>
      <c r="Q152" s="24"/>
      <c r="R152" s="26">
        <f>E154</f>
        <v>31.6</v>
      </c>
      <c r="S152" s="22">
        <f>F152</f>
        <v>23.5</v>
      </c>
      <c r="T152" s="22">
        <f>(R152+S152)/2</f>
        <v>27.55</v>
      </c>
      <c r="U152" s="22">
        <f t="shared" ref="U152:U162" si="37">IF(H152="","",6.1078*(10^(((7.5*H152)/(237.3+H152)))))</f>
        <v>33.21594473</v>
      </c>
      <c r="V152" s="22">
        <f t="shared" ref="V152:V162" si="38">IF(U152="","",U152-(0.8*(G152-H152)))</f>
        <v>31.45594473</v>
      </c>
      <c r="W152" s="22">
        <f t="shared" ref="W152:W162" si="39">IF(G152="","",6.1078*(10^(((7.5*G152)/(237.3+G152)))))</f>
        <v>37.79562539</v>
      </c>
      <c r="X152" s="22">
        <f t="shared" ref="X152:X162" si="40">IF(W152="","",(V152/W152)*100)</f>
        <v>83.22641683</v>
      </c>
      <c r="Y152" s="135">
        <f>O150+L152-O152</f>
        <v>3.05</v>
      </c>
      <c r="Z152" s="36"/>
      <c r="AA152" s="226">
        <v>1.0</v>
      </c>
      <c r="AB152" s="227">
        <v>1.0</v>
      </c>
      <c r="AC152" s="227">
        <v>3.0</v>
      </c>
      <c r="AD152" s="227">
        <v>2.0</v>
      </c>
      <c r="AE152" s="237" t="s">
        <v>440</v>
      </c>
    </row>
    <row r="153" ht="15.75" customHeight="1">
      <c r="A153" s="4" t="s">
        <v>64</v>
      </c>
      <c r="B153" s="253">
        <v>45368.0</v>
      </c>
      <c r="C153" s="3">
        <v>0.625</v>
      </c>
      <c r="D153" s="3">
        <v>0.75</v>
      </c>
      <c r="E153" s="242">
        <v>31.4</v>
      </c>
      <c r="F153" s="39"/>
      <c r="G153" s="242">
        <v>29.4</v>
      </c>
      <c r="H153" s="242">
        <v>26.8</v>
      </c>
      <c r="I153" s="39"/>
      <c r="J153" s="242" t="s">
        <v>61</v>
      </c>
      <c r="K153" s="39"/>
      <c r="L153" s="39"/>
      <c r="M153" s="39"/>
      <c r="N153" s="39"/>
      <c r="O153" s="39"/>
      <c r="P153" s="39"/>
      <c r="Q153" s="40"/>
      <c r="R153" s="41"/>
      <c r="S153" s="42"/>
      <c r="T153" s="39"/>
      <c r="U153" s="22">
        <f t="shared" si="37"/>
        <v>35.23385461</v>
      </c>
      <c r="V153" s="22">
        <f t="shared" si="38"/>
        <v>33.15385461</v>
      </c>
      <c r="W153" s="22">
        <f t="shared" si="39"/>
        <v>40.98797486</v>
      </c>
      <c r="X153" s="22">
        <f t="shared" si="40"/>
        <v>80.88678379</v>
      </c>
      <c r="Y153" s="43"/>
      <c r="Z153" s="44"/>
      <c r="AA153" s="245">
        <v>2.0</v>
      </c>
      <c r="AB153" s="246">
        <v>1.0</v>
      </c>
      <c r="AC153" s="246">
        <v>2.0</v>
      </c>
      <c r="AD153" s="246">
        <v>3.0</v>
      </c>
      <c r="AE153" s="247" t="s">
        <v>452</v>
      </c>
    </row>
    <row r="154" ht="15.75" customHeight="1">
      <c r="A154" s="8" t="s">
        <v>68</v>
      </c>
      <c r="B154" s="252">
        <v>45369.0</v>
      </c>
      <c r="C154" s="10">
        <v>0.375</v>
      </c>
      <c r="D154" s="10">
        <v>0.5</v>
      </c>
      <c r="E154" s="224">
        <v>31.6</v>
      </c>
      <c r="F154" s="224">
        <v>23.3</v>
      </c>
      <c r="G154" s="224">
        <v>29.4</v>
      </c>
      <c r="H154" s="224">
        <v>25.6</v>
      </c>
      <c r="J154" s="224" t="s">
        <v>81</v>
      </c>
      <c r="K154" s="22"/>
      <c r="L154" s="224">
        <v>38.25</v>
      </c>
      <c r="M154" s="22"/>
      <c r="N154" s="22"/>
      <c r="O154" s="224">
        <v>82.96</v>
      </c>
      <c r="P154" s="22"/>
      <c r="Q154" s="24"/>
      <c r="R154" s="26">
        <f>E156</f>
        <v>32.6</v>
      </c>
      <c r="S154" s="22">
        <f>F154</f>
        <v>23.3</v>
      </c>
      <c r="T154" s="22">
        <f>(R154+S154)/2</f>
        <v>27.95</v>
      </c>
      <c r="U154" s="22">
        <f t="shared" si="37"/>
        <v>32.82468122</v>
      </c>
      <c r="V154" s="22">
        <f t="shared" si="38"/>
        <v>29.78468122</v>
      </c>
      <c r="W154" s="22">
        <f t="shared" si="39"/>
        <v>40.98797486</v>
      </c>
      <c r="X154" s="22">
        <f t="shared" si="40"/>
        <v>72.66687685</v>
      </c>
      <c r="Y154" s="135">
        <f>O152+L154-O154</f>
        <v>10.03</v>
      </c>
      <c r="Z154" s="36"/>
      <c r="AA154" s="267"/>
      <c r="AB154" s="37"/>
      <c r="AC154" s="37"/>
      <c r="AD154" s="37"/>
      <c r="AE154" s="49"/>
    </row>
    <row r="155" ht="15.75" customHeight="1">
      <c r="A155" s="4" t="s">
        <v>68</v>
      </c>
      <c r="B155" s="253">
        <v>45369.0</v>
      </c>
      <c r="C155" s="3">
        <v>0.625</v>
      </c>
      <c r="D155" s="3">
        <v>0.75</v>
      </c>
      <c r="E155" s="242">
        <v>32.6</v>
      </c>
      <c r="F155" s="39"/>
      <c r="G155" s="242">
        <v>29.2</v>
      </c>
      <c r="H155" s="242">
        <v>26.8</v>
      </c>
      <c r="I155" s="39"/>
      <c r="J155" s="242" t="s">
        <v>81</v>
      </c>
      <c r="K155" s="39"/>
      <c r="L155" s="39"/>
      <c r="M155" s="39"/>
      <c r="N155" s="39"/>
      <c r="O155" s="39"/>
      <c r="P155" s="39"/>
      <c r="Q155" s="40"/>
      <c r="R155" s="41"/>
      <c r="S155" s="42"/>
      <c r="T155" s="39"/>
      <c r="U155" s="22">
        <f t="shared" si="37"/>
        <v>35.23385461</v>
      </c>
      <c r="V155" s="22">
        <f t="shared" si="38"/>
        <v>33.31385461</v>
      </c>
      <c r="W155" s="22">
        <f t="shared" si="39"/>
        <v>40.51803823</v>
      </c>
      <c r="X155" s="22">
        <f t="shared" si="40"/>
        <v>82.21981138</v>
      </c>
      <c r="Y155" s="43"/>
      <c r="Z155" s="44"/>
      <c r="AA155" s="245">
        <v>2.0</v>
      </c>
      <c r="AB155" s="246">
        <v>1.0</v>
      </c>
      <c r="AC155" s="246">
        <v>3.0</v>
      </c>
      <c r="AD155" s="246">
        <v>2.0</v>
      </c>
      <c r="AE155" s="247" t="s">
        <v>316</v>
      </c>
    </row>
    <row r="156" ht="15.75" customHeight="1">
      <c r="A156" s="8" t="s">
        <v>38</v>
      </c>
      <c r="B156" s="252">
        <v>45370.0</v>
      </c>
      <c r="C156" s="10">
        <v>0.375</v>
      </c>
      <c r="D156" s="10">
        <v>0.5</v>
      </c>
      <c r="E156" s="224">
        <v>32.6</v>
      </c>
      <c r="F156" s="224">
        <v>23.3</v>
      </c>
      <c r="G156" s="224">
        <v>29.0</v>
      </c>
      <c r="H156" s="224">
        <v>26.4</v>
      </c>
      <c r="I156" s="22"/>
      <c r="J156" s="224" t="s">
        <v>61</v>
      </c>
      <c r="K156" s="22"/>
      <c r="L156" s="224">
        <v>5.0</v>
      </c>
      <c r="M156" s="224"/>
      <c r="N156" s="22"/>
      <c r="O156" s="224">
        <v>86.28</v>
      </c>
      <c r="P156" s="224">
        <v>63.78</v>
      </c>
      <c r="Q156" s="24"/>
      <c r="R156" s="26"/>
      <c r="S156" s="22">
        <f>F156</f>
        <v>23.3</v>
      </c>
      <c r="T156" s="22">
        <f>(R156+S156)/2</f>
        <v>11.65</v>
      </c>
      <c r="U156" s="22">
        <f t="shared" si="37"/>
        <v>34.41422945</v>
      </c>
      <c r="V156" s="22">
        <f t="shared" si="38"/>
        <v>32.33422945</v>
      </c>
      <c r="W156" s="22">
        <f t="shared" si="39"/>
        <v>40.05279577</v>
      </c>
      <c r="X156" s="22">
        <f t="shared" si="40"/>
        <v>80.72901985</v>
      </c>
      <c r="Y156" s="135">
        <f>O154+L156-O156</f>
        <v>1.68</v>
      </c>
      <c r="Z156" s="36"/>
      <c r="AA156" s="267"/>
      <c r="AB156" s="37"/>
      <c r="AC156" s="37"/>
      <c r="AD156" s="37"/>
      <c r="AE156" s="49"/>
    </row>
    <row r="157" ht="15.75" customHeight="1">
      <c r="A157" s="4" t="s">
        <v>38</v>
      </c>
      <c r="B157" s="253">
        <v>45370.0</v>
      </c>
      <c r="C157" s="3">
        <v>0.625</v>
      </c>
      <c r="D157" s="3">
        <v>0.75</v>
      </c>
      <c r="E157" s="242">
        <v>31.8</v>
      </c>
      <c r="F157" s="39"/>
      <c r="G157" s="242">
        <v>29.8</v>
      </c>
      <c r="H157" s="224">
        <v>27.8</v>
      </c>
      <c r="I157" s="39"/>
      <c r="J157" s="242" t="s">
        <v>65</v>
      </c>
      <c r="K157" s="39"/>
      <c r="L157" s="39"/>
      <c r="M157" s="39"/>
      <c r="N157" s="39"/>
      <c r="O157" s="39"/>
      <c r="P157" s="39"/>
      <c r="Q157" s="40"/>
      <c r="R157" s="41"/>
      <c r="S157" s="42"/>
      <c r="T157" s="39"/>
      <c r="U157" s="22">
        <f t="shared" si="37"/>
        <v>37.3577292</v>
      </c>
      <c r="V157" s="22">
        <f t="shared" si="38"/>
        <v>35.7577292</v>
      </c>
      <c r="W157" s="22">
        <f t="shared" si="39"/>
        <v>41.94208964</v>
      </c>
      <c r="X157" s="22">
        <f t="shared" si="40"/>
        <v>85.25500162</v>
      </c>
      <c r="Y157" s="43"/>
      <c r="Z157" s="44"/>
      <c r="AA157" s="245">
        <v>1.0</v>
      </c>
      <c r="AB157" s="246">
        <v>1.0</v>
      </c>
      <c r="AC157" s="246">
        <v>1.0</v>
      </c>
      <c r="AD157" s="246">
        <v>1.0</v>
      </c>
      <c r="AE157" s="52"/>
    </row>
    <row r="158" ht="15.75" customHeight="1">
      <c r="A158" s="8" t="s">
        <v>48</v>
      </c>
      <c r="B158" s="252">
        <v>45371.0</v>
      </c>
      <c r="C158" s="10">
        <v>0.375</v>
      </c>
      <c r="D158" s="10">
        <v>0.5</v>
      </c>
      <c r="E158" s="224">
        <v>32.0</v>
      </c>
      <c r="F158" s="224">
        <v>24.6</v>
      </c>
      <c r="G158" s="224">
        <v>27.8</v>
      </c>
      <c r="H158" s="224">
        <v>26.0</v>
      </c>
      <c r="I158" s="22"/>
      <c r="J158" s="224" t="s">
        <v>81</v>
      </c>
      <c r="K158" s="22"/>
      <c r="L158" s="224">
        <v>9.75</v>
      </c>
      <c r="M158" s="22"/>
      <c r="N158" s="22"/>
      <c r="O158" s="224">
        <v>69.22</v>
      </c>
      <c r="P158" s="22"/>
      <c r="Q158" s="24"/>
      <c r="R158" s="26"/>
      <c r="S158" s="22"/>
      <c r="T158" s="22">
        <f>(R158+S158)/2</f>
        <v>0</v>
      </c>
      <c r="U158" s="22">
        <f t="shared" si="37"/>
        <v>33.61126698</v>
      </c>
      <c r="V158" s="22">
        <f t="shared" si="38"/>
        <v>32.17126698</v>
      </c>
      <c r="W158" s="22">
        <f t="shared" si="39"/>
        <v>37.3577292</v>
      </c>
      <c r="X158" s="22">
        <f t="shared" si="40"/>
        <v>86.11676264</v>
      </c>
      <c r="Y158" s="135">
        <f>P156+L158-O158</f>
        <v>4.31</v>
      </c>
      <c r="Z158" s="36"/>
      <c r="AA158" s="226">
        <v>1.0</v>
      </c>
      <c r="AB158" s="227">
        <v>1.0</v>
      </c>
      <c r="AC158" s="227">
        <v>1.0</v>
      </c>
      <c r="AD158" s="227">
        <v>3.0</v>
      </c>
      <c r="AE158" s="237" t="s">
        <v>442</v>
      </c>
    </row>
    <row r="159" ht="15.75" customHeight="1">
      <c r="A159" s="4" t="s">
        <v>48</v>
      </c>
      <c r="B159" s="253">
        <v>45371.0</v>
      </c>
      <c r="C159" s="3">
        <v>0.625</v>
      </c>
      <c r="D159" s="3">
        <v>0.75</v>
      </c>
      <c r="E159" s="242">
        <v>31.2</v>
      </c>
      <c r="F159" s="39"/>
      <c r="G159" s="242">
        <v>27.0</v>
      </c>
      <c r="H159" s="242">
        <v>25.6</v>
      </c>
      <c r="I159" s="39"/>
      <c r="J159" s="242" t="s">
        <v>81</v>
      </c>
      <c r="K159" s="39"/>
      <c r="L159" s="39"/>
      <c r="M159" s="39"/>
      <c r="N159" s="39"/>
      <c r="O159" s="39"/>
      <c r="P159" s="39"/>
      <c r="Q159" s="40"/>
      <c r="R159" s="41"/>
      <c r="S159" s="42"/>
      <c r="T159" s="39"/>
      <c r="U159" s="22">
        <f t="shared" si="37"/>
        <v>32.82468122</v>
      </c>
      <c r="V159" s="22">
        <f t="shared" si="38"/>
        <v>31.70468122</v>
      </c>
      <c r="W159" s="22">
        <f t="shared" si="39"/>
        <v>35.65000614</v>
      </c>
      <c r="X159" s="22">
        <f t="shared" si="40"/>
        <v>88.93317182</v>
      </c>
      <c r="Y159" s="43"/>
      <c r="Z159" s="44"/>
      <c r="AA159" s="245">
        <v>2.0</v>
      </c>
      <c r="AB159" s="246">
        <v>1.0</v>
      </c>
      <c r="AC159" s="246">
        <v>1.0</v>
      </c>
      <c r="AD159" s="246">
        <v>2.0</v>
      </c>
      <c r="AE159" s="247" t="s">
        <v>449</v>
      </c>
    </row>
    <row r="160" ht="15.75" customHeight="1">
      <c r="A160" s="8" t="s">
        <v>53</v>
      </c>
      <c r="B160" s="252">
        <v>45372.0</v>
      </c>
      <c r="C160" s="10">
        <v>0.375</v>
      </c>
      <c r="D160" s="10">
        <v>0.5</v>
      </c>
      <c r="E160" s="224">
        <v>31.2</v>
      </c>
      <c r="F160" s="224">
        <v>24.5</v>
      </c>
      <c r="G160" s="224">
        <v>26.8</v>
      </c>
      <c r="H160" s="224">
        <v>25.6</v>
      </c>
      <c r="I160" s="22"/>
      <c r="J160" s="224" t="s">
        <v>74</v>
      </c>
      <c r="K160" s="22"/>
      <c r="L160" s="224">
        <v>4.25</v>
      </c>
      <c r="M160" s="22"/>
      <c r="N160" s="22"/>
      <c r="O160" s="224">
        <v>71.26</v>
      </c>
      <c r="P160" s="22"/>
      <c r="Q160" s="24"/>
      <c r="R160" s="26">
        <f>E162</f>
        <v>31.4</v>
      </c>
      <c r="S160" s="22">
        <f>F160</f>
        <v>24.5</v>
      </c>
      <c r="T160" s="22">
        <f>(R160+S160)/2</f>
        <v>27.95</v>
      </c>
      <c r="U160" s="22">
        <f t="shared" si="37"/>
        <v>32.82468122</v>
      </c>
      <c r="V160" s="22">
        <f t="shared" si="38"/>
        <v>31.86468122</v>
      </c>
      <c r="W160" s="22">
        <f t="shared" si="39"/>
        <v>35.23385461</v>
      </c>
      <c r="X160" s="22">
        <f t="shared" si="40"/>
        <v>90.43768152</v>
      </c>
      <c r="Y160" s="135">
        <f>O158+L160-O160</f>
        <v>2.21</v>
      </c>
      <c r="Z160" s="36"/>
      <c r="AA160" s="226">
        <v>1.0</v>
      </c>
      <c r="AB160" s="227">
        <v>1.0</v>
      </c>
      <c r="AC160" s="227">
        <v>2.0</v>
      </c>
      <c r="AD160" s="227">
        <v>3.0</v>
      </c>
      <c r="AE160" s="237" t="s">
        <v>289</v>
      </c>
    </row>
    <row r="161" ht="15.75" customHeight="1">
      <c r="A161" s="4" t="s">
        <v>53</v>
      </c>
      <c r="B161" s="253">
        <v>45372.0</v>
      </c>
      <c r="C161" s="3">
        <v>0.625</v>
      </c>
      <c r="D161" s="3">
        <v>0.75</v>
      </c>
      <c r="E161" s="242">
        <v>31.4</v>
      </c>
      <c r="F161" s="39"/>
      <c r="G161" s="242">
        <v>26.8</v>
      </c>
      <c r="H161" s="242">
        <v>25.6</v>
      </c>
      <c r="I161" s="39"/>
      <c r="J161" s="242" t="s">
        <v>74</v>
      </c>
      <c r="K161" s="39"/>
      <c r="L161" s="39"/>
      <c r="M161" s="39"/>
      <c r="N161" s="39"/>
      <c r="O161" s="39"/>
      <c r="P161" s="39"/>
      <c r="Q161" s="40"/>
      <c r="R161" s="41"/>
      <c r="S161" s="42"/>
      <c r="T161" s="39"/>
      <c r="U161" s="22">
        <f t="shared" si="37"/>
        <v>32.82468122</v>
      </c>
      <c r="V161" s="22">
        <f t="shared" si="38"/>
        <v>31.86468122</v>
      </c>
      <c r="W161" s="22">
        <f t="shared" si="39"/>
        <v>35.23385461</v>
      </c>
      <c r="X161" s="22">
        <f t="shared" si="40"/>
        <v>90.43768152</v>
      </c>
      <c r="Y161" s="43"/>
      <c r="Z161" s="44"/>
      <c r="AA161" s="245">
        <v>2.0</v>
      </c>
      <c r="AB161" s="246">
        <v>1.0</v>
      </c>
      <c r="AC161" s="246">
        <v>2.0</v>
      </c>
      <c r="AD161" s="246">
        <v>3.0</v>
      </c>
      <c r="AE161" s="247" t="s">
        <v>489</v>
      </c>
    </row>
    <row r="162" ht="15.75" customHeight="1">
      <c r="A162" s="8" t="s">
        <v>58</v>
      </c>
      <c r="B162" s="252">
        <v>45373.0</v>
      </c>
      <c r="C162" s="10">
        <v>0.375</v>
      </c>
      <c r="D162" s="10">
        <v>0.5</v>
      </c>
      <c r="E162" s="224">
        <v>31.4</v>
      </c>
      <c r="F162" s="224">
        <v>22.9</v>
      </c>
      <c r="G162" s="224">
        <v>27.8</v>
      </c>
      <c r="H162" s="224">
        <v>25.6</v>
      </c>
      <c r="I162" s="22"/>
      <c r="J162" s="224" t="s">
        <v>65</v>
      </c>
      <c r="K162" s="22"/>
      <c r="L162" s="224">
        <v>13.75</v>
      </c>
      <c r="M162" s="22"/>
      <c r="N162" s="22"/>
      <c r="O162" s="224">
        <v>81.54</v>
      </c>
      <c r="P162" s="22"/>
      <c r="Q162" s="24"/>
      <c r="R162" s="26">
        <f>E164</f>
        <v>31.8</v>
      </c>
      <c r="S162" s="22">
        <f>F162</f>
        <v>22.9</v>
      </c>
      <c r="T162" s="22">
        <f>(R162+S162)/2</f>
        <v>27.35</v>
      </c>
      <c r="U162" s="22">
        <f t="shared" si="37"/>
        <v>32.82468122</v>
      </c>
      <c r="V162" s="22">
        <f t="shared" si="38"/>
        <v>31.06468122</v>
      </c>
      <c r="W162" s="22">
        <f t="shared" si="39"/>
        <v>37.3577292</v>
      </c>
      <c r="X162" s="22">
        <f t="shared" si="40"/>
        <v>83.15462926</v>
      </c>
      <c r="Y162" s="135">
        <f>O160+L162-O162</f>
        <v>3.47</v>
      </c>
      <c r="Z162" s="36"/>
      <c r="AA162" s="226">
        <v>1.0</v>
      </c>
      <c r="AB162" s="227">
        <v>1.0</v>
      </c>
      <c r="AC162" s="227">
        <v>2.0</v>
      </c>
      <c r="AD162" s="227">
        <v>2.0</v>
      </c>
      <c r="AE162" s="237" t="s">
        <v>289</v>
      </c>
    </row>
    <row r="163" ht="15.75" customHeight="1">
      <c r="A163" s="4" t="s">
        <v>58</v>
      </c>
      <c r="B163" s="253">
        <v>45373.0</v>
      </c>
      <c r="C163" s="3">
        <v>0.625</v>
      </c>
      <c r="D163" s="3">
        <v>0.75</v>
      </c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40"/>
      <c r="R163" s="41"/>
      <c r="S163" s="42"/>
      <c r="T163" s="39"/>
      <c r="U163" s="39"/>
      <c r="V163" s="22"/>
      <c r="W163" s="39"/>
      <c r="X163" s="39"/>
      <c r="Y163" s="43"/>
      <c r="Z163" s="44"/>
      <c r="AA163" s="230"/>
      <c r="AB163" s="45"/>
      <c r="AC163" s="45"/>
      <c r="AD163" s="45"/>
      <c r="AE163" s="52"/>
    </row>
    <row r="164" ht="15.75" customHeight="1">
      <c r="A164" s="8" t="s">
        <v>60</v>
      </c>
      <c r="B164" s="252">
        <v>45374.0</v>
      </c>
      <c r="C164" s="10">
        <v>0.375</v>
      </c>
      <c r="D164" s="10">
        <v>0.5</v>
      </c>
      <c r="E164" s="224">
        <v>31.8</v>
      </c>
      <c r="F164" s="224">
        <v>22.8</v>
      </c>
      <c r="G164" s="224">
        <v>28.8</v>
      </c>
      <c r="H164" s="224">
        <v>26.6</v>
      </c>
      <c r="I164" s="22"/>
      <c r="J164" s="224" t="s">
        <v>81</v>
      </c>
      <c r="K164" s="22"/>
      <c r="L164" s="224">
        <v>30.25</v>
      </c>
      <c r="M164" s="22"/>
      <c r="N164" s="22"/>
      <c r="O164" s="224">
        <v>100.0</v>
      </c>
      <c r="P164" s="224">
        <v>75.48</v>
      </c>
      <c r="Q164" s="24"/>
      <c r="R164" s="26">
        <f>E166</f>
        <v>32.8</v>
      </c>
      <c r="S164" s="22">
        <f>F164</f>
        <v>22.8</v>
      </c>
      <c r="T164" s="22">
        <f>(R164+S164)/2</f>
        <v>27.8</v>
      </c>
      <c r="U164" s="22">
        <f>IF(H164="","",6.1078*(10^(((7.5*H164)/(237.3+H164)))))</f>
        <v>34.82194116</v>
      </c>
      <c r="V164" s="22">
        <f>IF(U164="","",U164-(0.8*(G164-H164)))</f>
        <v>33.06194116</v>
      </c>
      <c r="W164" s="22">
        <f>IF(G164="","",6.1078*(10^(((7.5*G164)/(237.3+G164)))))</f>
        <v>39.59220806</v>
      </c>
      <c r="X164" s="22">
        <f>IF(W164="","",(V164/W164)*100)</f>
        <v>83.5061816</v>
      </c>
      <c r="Y164" s="135">
        <f>O162+L164-O164</f>
        <v>11.79</v>
      </c>
      <c r="Z164" s="36"/>
      <c r="AA164" s="226">
        <v>1.0</v>
      </c>
      <c r="AB164" s="227">
        <v>1.0</v>
      </c>
      <c r="AC164" s="227">
        <v>2.0</v>
      </c>
      <c r="AD164" s="227">
        <v>2.0</v>
      </c>
      <c r="AE164" s="237" t="s">
        <v>442</v>
      </c>
    </row>
    <row r="165" ht="15.75" customHeight="1">
      <c r="A165" s="4" t="s">
        <v>60</v>
      </c>
      <c r="B165" s="253">
        <v>45374.0</v>
      </c>
      <c r="C165" s="3">
        <v>0.625</v>
      </c>
      <c r="D165" s="3">
        <v>0.75</v>
      </c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40"/>
      <c r="R165" s="41"/>
      <c r="S165" s="42"/>
      <c r="T165" s="39"/>
      <c r="U165" s="39"/>
      <c r="V165" s="22"/>
      <c r="W165" s="39"/>
      <c r="X165" s="39"/>
      <c r="Y165" s="43"/>
      <c r="Z165" s="44"/>
      <c r="AA165" s="230"/>
      <c r="AB165" s="45"/>
      <c r="AC165" s="45"/>
      <c r="AD165" s="45"/>
      <c r="AE165" s="52"/>
    </row>
    <row r="166" ht="15.75" customHeight="1">
      <c r="A166" s="8" t="s">
        <v>64</v>
      </c>
      <c r="B166" s="252">
        <v>45375.0</v>
      </c>
      <c r="C166" s="10">
        <v>0.375</v>
      </c>
      <c r="D166" s="10">
        <v>0.5</v>
      </c>
      <c r="E166" s="224">
        <v>32.8</v>
      </c>
      <c r="F166" s="224">
        <v>22.9</v>
      </c>
      <c r="G166" s="224">
        <v>29.2</v>
      </c>
      <c r="H166" s="224">
        <v>26.2</v>
      </c>
      <c r="I166" s="22"/>
      <c r="J166" s="224" t="s">
        <v>78</v>
      </c>
      <c r="K166" s="22"/>
      <c r="L166" s="224">
        <v>0.0</v>
      </c>
      <c r="M166" s="22"/>
      <c r="N166" s="22"/>
      <c r="O166" s="224">
        <v>71.22</v>
      </c>
      <c r="P166" s="22"/>
      <c r="Q166" s="24"/>
      <c r="R166" s="26">
        <f>E168</f>
        <v>32.4</v>
      </c>
      <c r="S166" s="22">
        <f>F166</f>
        <v>22.9</v>
      </c>
      <c r="T166" s="22">
        <f>(R166+S166)/2</f>
        <v>27.65</v>
      </c>
      <c r="U166" s="22">
        <f t="shared" ref="U166:U176" si="41">IF(H166="","",6.1078*(10^(((7.5*H166)/(237.3+H166)))))</f>
        <v>34.01068335</v>
      </c>
      <c r="V166" s="22">
        <f t="shared" ref="V166:V176" si="42">IF(U166="","",U166-(0.8*(G166-H166)))</f>
        <v>31.61068335</v>
      </c>
      <c r="W166" s="22">
        <f t="shared" ref="W166:W176" si="43">IF(G166="","",6.1078*(10^(((7.5*G166)/(237.3+G166)))))</f>
        <v>40.51803823</v>
      </c>
      <c r="X166" s="22">
        <f t="shared" ref="X166:X176" si="44">IF(W166="","",(V166/W166)*100)</f>
        <v>78.01632243</v>
      </c>
      <c r="Y166" s="135">
        <f>P164+L166-O166</f>
        <v>4.26</v>
      </c>
      <c r="Z166" s="36"/>
      <c r="AA166" s="226">
        <v>1.0</v>
      </c>
      <c r="AB166" s="227">
        <v>1.0</v>
      </c>
      <c r="AC166" s="227">
        <v>2.0</v>
      </c>
      <c r="AD166" s="227">
        <v>2.0</v>
      </c>
      <c r="AE166" s="237" t="s">
        <v>440</v>
      </c>
    </row>
    <row r="167" ht="15.75" customHeight="1">
      <c r="A167" s="4" t="s">
        <v>64</v>
      </c>
      <c r="B167" s="253">
        <v>45375.0</v>
      </c>
      <c r="C167" s="3">
        <v>0.625</v>
      </c>
      <c r="D167" s="3">
        <v>0.75</v>
      </c>
      <c r="E167" s="242">
        <v>32.2</v>
      </c>
      <c r="F167" s="39"/>
      <c r="G167" s="242">
        <v>29.2</v>
      </c>
      <c r="H167" s="242">
        <v>26.8</v>
      </c>
      <c r="I167" s="39"/>
      <c r="J167" s="39"/>
      <c r="K167" s="39"/>
      <c r="L167" s="39"/>
      <c r="M167" s="39"/>
      <c r="N167" s="39"/>
      <c r="O167" s="39"/>
      <c r="P167" s="39"/>
      <c r="Q167" s="40"/>
      <c r="R167" s="41"/>
      <c r="S167" s="42"/>
      <c r="T167" s="39"/>
      <c r="U167" s="22">
        <f t="shared" si="41"/>
        <v>35.23385461</v>
      </c>
      <c r="V167" s="22">
        <f t="shared" si="42"/>
        <v>33.31385461</v>
      </c>
      <c r="W167" s="22">
        <f t="shared" si="43"/>
        <v>40.51803823</v>
      </c>
      <c r="X167" s="22">
        <f t="shared" si="44"/>
        <v>82.21981138</v>
      </c>
      <c r="Y167" s="43"/>
      <c r="Z167" s="44"/>
      <c r="AA167" s="245">
        <v>1.0</v>
      </c>
      <c r="AB167" s="246">
        <v>1.0</v>
      </c>
      <c r="AC167" s="246">
        <v>2.0</v>
      </c>
      <c r="AD167" s="246">
        <v>2.0</v>
      </c>
      <c r="AE167" s="247" t="s">
        <v>463</v>
      </c>
    </row>
    <row r="168" ht="15.75" customHeight="1">
      <c r="A168" s="8" t="s">
        <v>68</v>
      </c>
      <c r="B168" s="252">
        <v>45376.0</v>
      </c>
      <c r="C168" s="10">
        <v>0.375</v>
      </c>
      <c r="D168" s="10">
        <v>0.5</v>
      </c>
      <c r="E168" s="224">
        <v>32.4</v>
      </c>
      <c r="F168" s="224">
        <v>23.2</v>
      </c>
      <c r="G168" s="224">
        <v>29.4</v>
      </c>
      <c r="H168" s="224">
        <v>26.4</v>
      </c>
      <c r="I168" s="22"/>
      <c r="J168" s="224" t="s">
        <v>81</v>
      </c>
      <c r="K168" s="22"/>
      <c r="L168" s="224">
        <v>0.0</v>
      </c>
      <c r="M168" s="22"/>
      <c r="N168" s="22"/>
      <c r="O168" s="224">
        <v>67.94</v>
      </c>
      <c r="P168" s="22"/>
      <c r="Q168" s="24"/>
      <c r="R168" s="26">
        <f>E170</f>
        <v>32.8</v>
      </c>
      <c r="S168" s="22">
        <f>F168</f>
        <v>23.2</v>
      </c>
      <c r="T168" s="22">
        <f>(R168+S168)/2</f>
        <v>28</v>
      </c>
      <c r="U168" s="22">
        <f t="shared" si="41"/>
        <v>34.41422945</v>
      </c>
      <c r="V168" s="22">
        <f t="shared" si="42"/>
        <v>32.01422945</v>
      </c>
      <c r="W168" s="22">
        <f t="shared" si="43"/>
        <v>40.98797486</v>
      </c>
      <c r="X168" s="22">
        <f t="shared" si="44"/>
        <v>78.10639476</v>
      </c>
      <c r="Y168" s="135">
        <f>O166+L168-O168</f>
        <v>3.28</v>
      </c>
      <c r="Z168" s="36"/>
      <c r="AA168" s="226">
        <v>1.0</v>
      </c>
      <c r="AB168" s="227">
        <v>1.0</v>
      </c>
      <c r="AC168" s="227">
        <v>1.0</v>
      </c>
      <c r="AD168" s="227">
        <v>2.0</v>
      </c>
      <c r="AE168" s="237" t="s">
        <v>440</v>
      </c>
    </row>
    <row r="169" ht="15.75" customHeight="1">
      <c r="A169" s="4" t="s">
        <v>68</v>
      </c>
      <c r="B169" s="253">
        <v>45376.0</v>
      </c>
      <c r="C169" s="3">
        <v>0.625</v>
      </c>
      <c r="D169" s="3">
        <v>0.75</v>
      </c>
      <c r="E169" s="242">
        <v>32.6</v>
      </c>
      <c r="F169" s="39"/>
      <c r="G169" s="242">
        <v>30.0</v>
      </c>
      <c r="H169" s="242">
        <v>26.8</v>
      </c>
      <c r="I169" s="39"/>
      <c r="J169" s="242" t="s">
        <v>81</v>
      </c>
      <c r="K169" s="39"/>
      <c r="L169" s="39"/>
      <c r="M169" s="39"/>
      <c r="N169" s="39"/>
      <c r="O169" s="39"/>
      <c r="P169" s="39"/>
      <c r="Q169" s="40"/>
      <c r="R169" s="41"/>
      <c r="S169" s="42"/>
      <c r="T169" s="39"/>
      <c r="U169" s="22">
        <f t="shared" si="41"/>
        <v>35.23385461</v>
      </c>
      <c r="V169" s="22">
        <f t="shared" si="42"/>
        <v>32.67385461</v>
      </c>
      <c r="W169" s="22">
        <f t="shared" si="43"/>
        <v>42.42634795</v>
      </c>
      <c r="X169" s="22">
        <f t="shared" si="44"/>
        <v>77.01312083</v>
      </c>
      <c r="Y169" s="43"/>
      <c r="Z169" s="44"/>
      <c r="AA169" s="245">
        <v>2.0</v>
      </c>
      <c r="AB169" s="246">
        <v>1.0</v>
      </c>
      <c r="AC169" s="246">
        <v>3.0</v>
      </c>
      <c r="AD169" s="246">
        <v>2.0</v>
      </c>
      <c r="AE169" s="247" t="s">
        <v>316</v>
      </c>
    </row>
    <row r="170" ht="15.75" customHeight="1">
      <c r="A170" s="8" t="s">
        <v>38</v>
      </c>
      <c r="B170" s="252">
        <v>45377.0</v>
      </c>
      <c r="C170" s="10">
        <v>0.375</v>
      </c>
      <c r="D170" s="10">
        <v>0.5</v>
      </c>
      <c r="E170" s="224">
        <v>32.8</v>
      </c>
      <c r="F170" s="224">
        <v>23.7</v>
      </c>
      <c r="G170" s="224">
        <v>29.0</v>
      </c>
      <c r="H170" s="224">
        <v>26.6</v>
      </c>
      <c r="I170" s="22"/>
      <c r="J170" s="224" t="s">
        <v>81</v>
      </c>
      <c r="K170" s="22"/>
      <c r="L170" s="224">
        <v>0.0</v>
      </c>
      <c r="M170" s="22"/>
      <c r="N170" s="22"/>
      <c r="O170" s="224">
        <v>61.8</v>
      </c>
      <c r="P170" s="22"/>
      <c r="Q170" s="24"/>
      <c r="R170" s="26">
        <f>E172</f>
        <v>32.8</v>
      </c>
      <c r="S170" s="22">
        <f>F170</f>
        <v>23.7</v>
      </c>
      <c r="T170" s="22">
        <f>(R170+S170)/2</f>
        <v>28.25</v>
      </c>
      <c r="U170" s="22">
        <f t="shared" si="41"/>
        <v>34.82194116</v>
      </c>
      <c r="V170" s="22">
        <f t="shared" si="42"/>
        <v>32.90194116</v>
      </c>
      <c r="W170" s="22">
        <f t="shared" si="43"/>
        <v>40.05279577</v>
      </c>
      <c r="X170" s="22">
        <f t="shared" si="44"/>
        <v>82.14642831</v>
      </c>
      <c r="Y170" s="135">
        <f>O168+L170-O170</f>
        <v>6.14</v>
      </c>
      <c r="Z170" s="36"/>
      <c r="AA170" s="226">
        <v>1.0</v>
      </c>
      <c r="AB170" s="227">
        <v>1.0</v>
      </c>
      <c r="AC170" s="227">
        <v>2.0</v>
      </c>
      <c r="AD170" s="227">
        <v>2.0</v>
      </c>
      <c r="AE170" s="237" t="s">
        <v>289</v>
      </c>
    </row>
    <row r="171" ht="15.75" customHeight="1">
      <c r="A171" s="4" t="s">
        <v>38</v>
      </c>
      <c r="B171" s="253">
        <v>45377.0</v>
      </c>
      <c r="C171" s="3">
        <v>0.625</v>
      </c>
      <c r="D171" s="3">
        <v>0.75</v>
      </c>
      <c r="E171" s="242">
        <v>33.8</v>
      </c>
      <c r="F171" s="39"/>
      <c r="G171" s="242">
        <v>30.2</v>
      </c>
      <c r="H171" s="242">
        <v>27.0</v>
      </c>
      <c r="I171" s="39"/>
      <c r="J171" s="242" t="s">
        <v>79</v>
      </c>
      <c r="K171" s="39"/>
      <c r="L171" s="39"/>
      <c r="M171" s="39"/>
      <c r="N171" s="39"/>
      <c r="O171" s="39"/>
      <c r="P171" s="39"/>
      <c r="Q171" s="40"/>
      <c r="R171" s="41"/>
      <c r="S171" s="42"/>
      <c r="T171" s="39"/>
      <c r="U171" s="22">
        <f t="shared" si="41"/>
        <v>35.65000614</v>
      </c>
      <c r="V171" s="22">
        <f t="shared" si="42"/>
        <v>33.09000614</v>
      </c>
      <c r="W171" s="22">
        <f t="shared" si="43"/>
        <v>42.91546075</v>
      </c>
      <c r="X171" s="22">
        <f t="shared" si="44"/>
        <v>77.1050935</v>
      </c>
      <c r="Y171" s="43"/>
      <c r="Z171" s="44"/>
      <c r="AA171" s="245">
        <v>1.0</v>
      </c>
      <c r="AB171" s="246">
        <v>1.0</v>
      </c>
      <c r="AC171" s="246">
        <v>2.0</v>
      </c>
      <c r="AD171" s="246">
        <v>2.0</v>
      </c>
      <c r="AE171" s="247" t="s">
        <v>433</v>
      </c>
    </row>
    <row r="172" ht="15.75" customHeight="1">
      <c r="A172" s="8" t="s">
        <v>48</v>
      </c>
      <c r="B172" s="252">
        <v>45378.0</v>
      </c>
      <c r="C172" s="10">
        <v>0.375</v>
      </c>
      <c r="D172" s="10">
        <v>0.5</v>
      </c>
      <c r="E172" s="224">
        <v>32.8</v>
      </c>
      <c r="F172" s="224">
        <v>23.7</v>
      </c>
      <c r="G172" s="224">
        <v>29.0</v>
      </c>
      <c r="H172" s="224">
        <v>26.8</v>
      </c>
      <c r="I172" s="22"/>
      <c r="J172" s="224" t="s">
        <v>61</v>
      </c>
      <c r="K172" s="22"/>
      <c r="L172" s="224">
        <v>12.75</v>
      </c>
      <c r="M172" s="22"/>
      <c r="N172" s="22"/>
      <c r="O172" s="224">
        <v>70.2</v>
      </c>
      <c r="P172" s="22"/>
      <c r="Q172" s="24"/>
      <c r="R172" s="26">
        <f>E174</f>
        <v>33</v>
      </c>
      <c r="S172" s="22">
        <f>F172</f>
        <v>23.7</v>
      </c>
      <c r="T172" s="22">
        <f>(R172+S172)/2</f>
        <v>28.35</v>
      </c>
      <c r="U172" s="22">
        <f t="shared" si="41"/>
        <v>35.23385461</v>
      </c>
      <c r="V172" s="22">
        <f t="shared" si="42"/>
        <v>33.47385461</v>
      </c>
      <c r="W172" s="22">
        <f t="shared" si="43"/>
        <v>40.05279577</v>
      </c>
      <c r="X172" s="22">
        <f t="shared" si="44"/>
        <v>83.57432724</v>
      </c>
      <c r="Y172" s="135">
        <f>O170+L172-O172</f>
        <v>4.35</v>
      </c>
      <c r="Z172" s="36"/>
      <c r="AA172" s="226">
        <v>1.0</v>
      </c>
      <c r="AB172" s="227">
        <v>1.0</v>
      </c>
      <c r="AC172" s="227">
        <v>2.0</v>
      </c>
      <c r="AD172" s="227">
        <v>2.0</v>
      </c>
      <c r="AE172" s="237" t="s">
        <v>442</v>
      </c>
    </row>
    <row r="173" ht="15.75" customHeight="1">
      <c r="A173" s="4" t="s">
        <v>48</v>
      </c>
      <c r="B173" s="253">
        <v>45378.0</v>
      </c>
      <c r="C173" s="3">
        <v>0.625</v>
      </c>
      <c r="D173" s="3">
        <v>0.75</v>
      </c>
      <c r="E173" s="242">
        <v>32.8</v>
      </c>
      <c r="F173" s="39"/>
      <c r="G173" s="242">
        <v>28.4</v>
      </c>
      <c r="H173" s="242">
        <v>28.0</v>
      </c>
      <c r="I173" s="39"/>
      <c r="J173" s="242" t="s">
        <v>81</v>
      </c>
      <c r="K173" s="39"/>
      <c r="L173" s="39"/>
      <c r="M173" s="39"/>
      <c r="N173" s="39"/>
      <c r="O173" s="39"/>
      <c r="P173" s="39"/>
      <c r="Q173" s="40"/>
      <c r="R173" s="41"/>
      <c r="S173" s="42"/>
      <c r="T173" s="39"/>
      <c r="U173" s="22">
        <f t="shared" si="41"/>
        <v>37.79562539</v>
      </c>
      <c r="V173" s="22">
        <f t="shared" si="42"/>
        <v>37.47562539</v>
      </c>
      <c r="W173" s="22">
        <f t="shared" si="43"/>
        <v>38.68484051</v>
      </c>
      <c r="X173" s="22">
        <f t="shared" si="44"/>
        <v>96.8741887</v>
      </c>
      <c r="Y173" s="43"/>
      <c r="Z173" s="44"/>
      <c r="AA173" s="245">
        <v>1.0</v>
      </c>
      <c r="AB173" s="246">
        <v>1.0</v>
      </c>
      <c r="AC173" s="246">
        <v>2.0</v>
      </c>
      <c r="AD173" s="246">
        <v>2.0</v>
      </c>
      <c r="AE173" s="247" t="s">
        <v>491</v>
      </c>
    </row>
    <row r="174" ht="15.75" customHeight="1">
      <c r="A174" s="8" t="s">
        <v>53</v>
      </c>
      <c r="B174" s="252">
        <v>45379.0</v>
      </c>
      <c r="C174" s="10">
        <v>0.375</v>
      </c>
      <c r="D174" s="10">
        <v>0.5</v>
      </c>
      <c r="E174" s="224">
        <v>33.0</v>
      </c>
      <c r="F174" s="224">
        <v>23.3</v>
      </c>
      <c r="G174" s="224">
        <v>27.0</v>
      </c>
      <c r="H174" s="224">
        <v>25.6</v>
      </c>
      <c r="I174" s="22"/>
      <c r="J174" s="224" t="s">
        <v>61</v>
      </c>
      <c r="K174" s="22"/>
      <c r="L174" s="224">
        <v>4.25</v>
      </c>
      <c r="M174" s="22"/>
      <c r="N174" s="22"/>
      <c r="O174" s="224">
        <v>68.68</v>
      </c>
      <c r="P174" s="22"/>
      <c r="Q174" s="24"/>
      <c r="R174" s="26">
        <f>E176</f>
        <v>32.6</v>
      </c>
      <c r="S174" s="22">
        <f>F174</f>
        <v>23.3</v>
      </c>
      <c r="T174" s="22">
        <f>(R174+S174)/2</f>
        <v>27.95</v>
      </c>
      <c r="U174" s="22">
        <f t="shared" si="41"/>
        <v>32.82468122</v>
      </c>
      <c r="V174" s="22">
        <f t="shared" si="42"/>
        <v>31.70468122</v>
      </c>
      <c r="W174" s="22">
        <f t="shared" si="43"/>
        <v>35.65000614</v>
      </c>
      <c r="X174" s="22">
        <f t="shared" si="44"/>
        <v>88.93317182</v>
      </c>
      <c r="Y174" s="135">
        <f>O172+L174-O174</f>
        <v>5.77</v>
      </c>
      <c r="Z174" s="36"/>
      <c r="AA174" s="226">
        <v>1.0</v>
      </c>
      <c r="AB174" s="227">
        <v>1.0</v>
      </c>
      <c r="AC174" s="227">
        <v>2.0</v>
      </c>
      <c r="AD174" s="227">
        <v>3.0</v>
      </c>
      <c r="AE174" s="283" t="s">
        <v>289</v>
      </c>
    </row>
    <row r="175" ht="15.75" customHeight="1">
      <c r="A175" s="4" t="s">
        <v>53</v>
      </c>
      <c r="B175" s="253">
        <v>45379.0</v>
      </c>
      <c r="C175" s="3">
        <v>0.625</v>
      </c>
      <c r="D175" s="3">
        <v>0.75</v>
      </c>
      <c r="E175" s="242">
        <v>32.4</v>
      </c>
      <c r="F175" s="39"/>
      <c r="G175" s="242">
        <v>30.0</v>
      </c>
      <c r="H175" s="242">
        <v>27.2</v>
      </c>
      <c r="I175" s="39"/>
      <c r="J175" s="242" t="s">
        <v>74</v>
      </c>
      <c r="K175" s="39"/>
      <c r="L175" s="39"/>
      <c r="M175" s="39"/>
      <c r="N175" s="39"/>
      <c r="O175" s="39"/>
      <c r="P175" s="39"/>
      <c r="Q175" s="40"/>
      <c r="R175" s="41"/>
      <c r="S175" s="42"/>
      <c r="T175" s="39"/>
      <c r="U175" s="22">
        <f t="shared" si="41"/>
        <v>36.07043238</v>
      </c>
      <c r="V175" s="22">
        <f t="shared" si="42"/>
        <v>33.83043238</v>
      </c>
      <c r="W175" s="22">
        <f t="shared" si="43"/>
        <v>42.42634795</v>
      </c>
      <c r="X175" s="22">
        <f t="shared" si="44"/>
        <v>79.73920457</v>
      </c>
      <c r="Y175" s="43"/>
      <c r="Z175" s="44"/>
      <c r="AA175" s="245">
        <v>1.0</v>
      </c>
      <c r="AB175" s="246">
        <v>1.0</v>
      </c>
      <c r="AC175" s="246">
        <v>1.0</v>
      </c>
      <c r="AD175" s="246">
        <v>2.0</v>
      </c>
      <c r="AE175" s="247" t="s">
        <v>436</v>
      </c>
    </row>
    <row r="176" ht="15.75" customHeight="1">
      <c r="A176" s="8" t="s">
        <v>58</v>
      </c>
      <c r="B176" s="252">
        <v>45380.0</v>
      </c>
      <c r="C176" s="10">
        <v>0.375</v>
      </c>
      <c r="D176" s="10">
        <v>0.5</v>
      </c>
      <c r="E176" s="224">
        <v>32.6</v>
      </c>
      <c r="F176" s="224">
        <v>23.5</v>
      </c>
      <c r="G176" s="224">
        <v>28.8</v>
      </c>
      <c r="H176" s="224">
        <v>26.6</v>
      </c>
      <c r="I176" s="22"/>
      <c r="J176" s="224" t="s">
        <v>78</v>
      </c>
      <c r="K176" s="22"/>
      <c r="L176" s="224">
        <v>3.25</v>
      </c>
      <c r="M176" s="22"/>
      <c r="N176" s="22"/>
      <c r="O176" s="224">
        <v>70.34</v>
      </c>
      <c r="P176" s="22"/>
      <c r="Q176" s="24"/>
      <c r="R176" s="26">
        <f>E178</f>
        <v>31.4</v>
      </c>
      <c r="S176" s="22">
        <f>F176</f>
        <v>23.5</v>
      </c>
      <c r="T176" s="22">
        <f>(R176+S176)/2</f>
        <v>27.45</v>
      </c>
      <c r="U176" s="22">
        <f t="shared" si="41"/>
        <v>34.82194116</v>
      </c>
      <c r="V176" s="22">
        <f t="shared" si="42"/>
        <v>33.06194116</v>
      </c>
      <c r="W176" s="22">
        <f t="shared" si="43"/>
        <v>39.59220806</v>
      </c>
      <c r="X176" s="22">
        <f t="shared" si="44"/>
        <v>83.5061816</v>
      </c>
      <c r="Y176" s="135">
        <f>O174+L176-O176</f>
        <v>1.59</v>
      </c>
      <c r="Z176" s="36"/>
      <c r="AA176" s="226">
        <v>1.0</v>
      </c>
      <c r="AB176" s="227">
        <v>1.0</v>
      </c>
      <c r="AC176" s="227">
        <v>1.0</v>
      </c>
      <c r="AD176" s="227">
        <v>2.0</v>
      </c>
      <c r="AE176" s="283" t="s">
        <v>440</v>
      </c>
    </row>
    <row r="177" ht="15.75" customHeight="1">
      <c r="A177" s="4" t="s">
        <v>58</v>
      </c>
      <c r="B177" s="253">
        <v>45380.0</v>
      </c>
      <c r="C177" s="3">
        <v>0.625</v>
      </c>
      <c r="D177" s="3">
        <v>0.75</v>
      </c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40"/>
      <c r="R177" s="41"/>
      <c r="S177" s="42"/>
      <c r="T177" s="39"/>
      <c r="U177" s="39"/>
      <c r="V177" s="22"/>
      <c r="W177" s="39"/>
      <c r="X177" s="39"/>
      <c r="Y177" s="43"/>
      <c r="Z177" s="44"/>
      <c r="AA177" s="230"/>
      <c r="AB177" s="45"/>
      <c r="AC177" s="45"/>
      <c r="AD177" s="45"/>
      <c r="AE177" s="52"/>
    </row>
    <row r="178" ht="15.75" customHeight="1">
      <c r="A178" s="8" t="s">
        <v>60</v>
      </c>
      <c r="B178" s="252">
        <v>45381.0</v>
      </c>
      <c r="C178" s="10">
        <v>0.375</v>
      </c>
      <c r="D178" s="10">
        <v>0.5</v>
      </c>
      <c r="E178" s="224">
        <v>31.4</v>
      </c>
      <c r="F178" s="224">
        <v>24.3</v>
      </c>
      <c r="G178" s="224">
        <v>28.2</v>
      </c>
      <c r="H178" s="224">
        <v>26.0</v>
      </c>
      <c r="I178" s="22"/>
      <c r="J178" s="224" t="s">
        <v>81</v>
      </c>
      <c r="K178" s="22"/>
      <c r="L178" s="224">
        <v>15.5</v>
      </c>
      <c r="M178" s="22"/>
      <c r="N178" s="22"/>
      <c r="O178" s="224">
        <v>81.34</v>
      </c>
      <c r="P178" s="22"/>
      <c r="Q178" s="24"/>
      <c r="R178" s="26">
        <f>E180</f>
        <v>33.2</v>
      </c>
      <c r="S178" s="22">
        <f>F178</f>
        <v>24.3</v>
      </c>
      <c r="T178" s="22">
        <f>(R178+S178)/2</f>
        <v>28.75</v>
      </c>
      <c r="U178" s="22">
        <f>IF(H178="","",6.1078*(10^(((7.5*H178)/(237.3+H178)))))</f>
        <v>33.61126698</v>
      </c>
      <c r="V178" s="22">
        <f>IF(U178="","",U178-(0.8*(G178-H178)))</f>
        <v>31.85126698</v>
      </c>
      <c r="W178" s="22">
        <f>IF(G178="","",6.1078*(10^(((7.5*G178)/(237.3+G178)))))</f>
        <v>38.23798312</v>
      </c>
      <c r="X178" s="22">
        <f>IF(W178="","",(V178/W178)*100)</f>
        <v>83.29745553</v>
      </c>
      <c r="Y178" s="135">
        <f>O176+L178-O178</f>
        <v>4.5</v>
      </c>
      <c r="Z178" s="36"/>
      <c r="AA178" s="226">
        <v>1.0</v>
      </c>
      <c r="AB178" s="227">
        <v>1.0</v>
      </c>
      <c r="AC178" s="227">
        <v>1.0</v>
      </c>
      <c r="AD178" s="227">
        <v>2.0</v>
      </c>
      <c r="AE178" s="283" t="s">
        <v>433</v>
      </c>
    </row>
    <row r="179" ht="15.75" customHeight="1">
      <c r="A179" s="4" t="s">
        <v>60</v>
      </c>
      <c r="B179" s="253">
        <v>45381.0</v>
      </c>
      <c r="C179" s="3">
        <v>0.625</v>
      </c>
      <c r="D179" s="3">
        <v>0.75</v>
      </c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40"/>
      <c r="R179" s="41"/>
      <c r="S179" s="42"/>
      <c r="T179" s="39"/>
      <c r="U179" s="39"/>
      <c r="V179" s="22"/>
      <c r="W179" s="39"/>
      <c r="X179" s="39"/>
      <c r="Y179" s="43"/>
      <c r="Z179" s="44"/>
      <c r="AA179" s="230"/>
      <c r="AB179" s="45"/>
      <c r="AC179" s="45"/>
      <c r="AD179" s="45"/>
      <c r="AE179" s="52"/>
    </row>
    <row r="180" ht="15.75" customHeight="1">
      <c r="A180" s="8" t="s">
        <v>64</v>
      </c>
      <c r="B180" s="252">
        <v>45382.0</v>
      </c>
      <c r="C180" s="10">
        <v>0.375</v>
      </c>
      <c r="D180" s="10">
        <v>0.5</v>
      </c>
      <c r="E180" s="224">
        <v>33.2</v>
      </c>
      <c r="F180" s="224">
        <v>24.4</v>
      </c>
      <c r="G180" s="224">
        <v>29.6</v>
      </c>
      <c r="H180" s="224">
        <v>26.6</v>
      </c>
      <c r="I180" s="22"/>
      <c r="J180" s="224" t="s">
        <v>61</v>
      </c>
      <c r="K180" s="22"/>
      <c r="L180" s="224">
        <v>11.25</v>
      </c>
      <c r="M180" s="22"/>
      <c r="N180" s="22"/>
      <c r="O180" s="224">
        <v>87.02</v>
      </c>
      <c r="P180" s="224">
        <v>67.26</v>
      </c>
      <c r="Q180" s="24"/>
      <c r="R180" s="26">
        <f>E182</f>
        <v>34.6</v>
      </c>
      <c r="S180" s="22">
        <f>F180</f>
        <v>24.4</v>
      </c>
      <c r="T180" s="22">
        <f>(R180+S180)/2</f>
        <v>29.5</v>
      </c>
      <c r="U180" s="22">
        <f t="shared" ref="U180:U188" si="45">IF(H180="","",6.1078*(10^(((7.5*H180)/(237.3+H180)))))</f>
        <v>34.82194116</v>
      </c>
      <c r="V180" s="22">
        <f t="shared" ref="V180:V188" si="46">IF(U180="","",U180-(0.8*(G180-H180)))</f>
        <v>32.42194116</v>
      </c>
      <c r="W180" s="22">
        <f t="shared" ref="W180:W188" si="47">IF(G180="","",6.1078*(10^(((7.5*G180)/(237.3+G180)))))</f>
        <v>41.46264535</v>
      </c>
      <c r="X180" s="22">
        <f t="shared" ref="X180:X188" si="48">IF(W180="","",(V180/W180)*100)</f>
        <v>78.19554419</v>
      </c>
      <c r="Y180" s="135">
        <f>O178+L180-O180</f>
        <v>5.57</v>
      </c>
      <c r="Z180" s="36"/>
      <c r="AA180" s="226">
        <v>1.0</v>
      </c>
      <c r="AB180" s="227">
        <v>1.0</v>
      </c>
      <c r="AC180" s="227">
        <v>1.0</v>
      </c>
      <c r="AD180" s="227">
        <v>2.0</v>
      </c>
      <c r="AE180" s="237" t="s">
        <v>440</v>
      </c>
    </row>
    <row r="181" ht="15.75" customHeight="1">
      <c r="A181" s="4" t="s">
        <v>64</v>
      </c>
      <c r="B181" s="253">
        <v>45382.0</v>
      </c>
      <c r="C181" s="3">
        <v>0.625</v>
      </c>
      <c r="D181" s="3">
        <v>0.75</v>
      </c>
      <c r="E181" s="242">
        <v>34.2</v>
      </c>
      <c r="F181" s="39"/>
      <c r="G181" s="242">
        <v>33.6</v>
      </c>
      <c r="H181" s="242">
        <v>27.2</v>
      </c>
      <c r="I181" s="39"/>
      <c r="J181" s="242" t="s">
        <v>81</v>
      </c>
      <c r="K181" s="39"/>
      <c r="L181" s="39"/>
      <c r="M181" s="39"/>
      <c r="N181" s="39"/>
      <c r="O181" s="39"/>
      <c r="P181" s="39"/>
      <c r="Q181" s="40"/>
      <c r="R181" s="41"/>
      <c r="S181" s="39"/>
      <c r="T181" s="39"/>
      <c r="U181" s="22">
        <f t="shared" si="45"/>
        <v>36.07043238</v>
      </c>
      <c r="V181" s="22">
        <f t="shared" si="46"/>
        <v>30.95043238</v>
      </c>
      <c r="W181" s="22">
        <f t="shared" si="47"/>
        <v>52.01365417</v>
      </c>
      <c r="X181" s="22">
        <f t="shared" si="48"/>
        <v>59.50443758</v>
      </c>
      <c r="Y181" s="115"/>
      <c r="Z181" s="44"/>
      <c r="AA181" s="245">
        <v>1.0</v>
      </c>
      <c r="AB181" s="246">
        <v>1.0</v>
      </c>
      <c r="AC181" s="246">
        <v>2.0</v>
      </c>
      <c r="AD181" s="246">
        <v>2.0</v>
      </c>
      <c r="AE181" s="247" t="s">
        <v>452</v>
      </c>
    </row>
    <row r="182" ht="15.75" customHeight="1">
      <c r="A182" s="8" t="s">
        <v>68</v>
      </c>
      <c r="B182" s="252">
        <v>45383.0</v>
      </c>
      <c r="C182" s="10">
        <v>0.375</v>
      </c>
      <c r="D182" s="10">
        <v>0.5</v>
      </c>
      <c r="E182" s="224">
        <v>34.6</v>
      </c>
      <c r="F182" s="224">
        <v>24.0</v>
      </c>
      <c r="G182" s="224">
        <v>28.2</v>
      </c>
      <c r="H182" s="224">
        <v>26.6</v>
      </c>
      <c r="I182" s="22"/>
      <c r="J182" s="224" t="s">
        <v>61</v>
      </c>
      <c r="K182" s="22"/>
      <c r="L182" s="224">
        <v>9.25</v>
      </c>
      <c r="M182" s="22"/>
      <c r="N182" s="22"/>
      <c r="O182" s="224">
        <v>73.7</v>
      </c>
      <c r="P182" s="22"/>
      <c r="Q182" s="24"/>
      <c r="R182" s="26">
        <f>E184</f>
        <v>33</v>
      </c>
      <c r="S182" s="22">
        <f>F182</f>
        <v>24</v>
      </c>
      <c r="T182" s="22">
        <f>(R182+S182)/2</f>
        <v>28.5</v>
      </c>
      <c r="U182" s="22">
        <f t="shared" si="45"/>
        <v>34.82194116</v>
      </c>
      <c r="V182" s="22">
        <f t="shared" si="46"/>
        <v>33.54194116</v>
      </c>
      <c r="W182" s="22">
        <f t="shared" si="47"/>
        <v>38.23798312</v>
      </c>
      <c r="X182" s="22">
        <f t="shared" si="48"/>
        <v>87.71890782</v>
      </c>
      <c r="Y182" s="135">
        <f>P180+L182-O182</f>
        <v>2.81</v>
      </c>
      <c r="Z182" s="36"/>
      <c r="AA182" s="226">
        <v>1.0</v>
      </c>
      <c r="AB182" s="227">
        <v>1.0</v>
      </c>
      <c r="AC182" s="227">
        <v>1.0</v>
      </c>
      <c r="AD182" s="227">
        <v>1.0</v>
      </c>
      <c r="AE182" s="283" t="s">
        <v>442</v>
      </c>
    </row>
    <row r="183" ht="15.75" customHeight="1">
      <c r="A183" s="4" t="s">
        <v>68</v>
      </c>
      <c r="B183" s="253">
        <v>45383.0</v>
      </c>
      <c r="C183" s="3">
        <v>0.625</v>
      </c>
      <c r="D183" s="3">
        <v>0.75</v>
      </c>
      <c r="E183" s="242">
        <v>33.0</v>
      </c>
      <c r="F183" s="39"/>
      <c r="G183" s="242">
        <v>29.8</v>
      </c>
      <c r="H183" s="242">
        <v>26.6</v>
      </c>
      <c r="I183" s="39"/>
      <c r="J183" s="242" t="s">
        <v>81</v>
      </c>
      <c r="K183" s="39"/>
      <c r="L183" s="39"/>
      <c r="M183" s="39"/>
      <c r="N183" s="39"/>
      <c r="O183" s="39"/>
      <c r="P183" s="39"/>
      <c r="Q183" s="40"/>
      <c r="R183" s="41"/>
      <c r="S183" s="39"/>
      <c r="T183" s="39"/>
      <c r="U183" s="22">
        <f t="shared" si="45"/>
        <v>34.82194116</v>
      </c>
      <c r="V183" s="22">
        <f t="shared" si="46"/>
        <v>32.26194116</v>
      </c>
      <c r="W183" s="22">
        <f t="shared" si="47"/>
        <v>41.94208964</v>
      </c>
      <c r="X183" s="22">
        <f t="shared" si="48"/>
        <v>76.9202046</v>
      </c>
      <c r="Y183" s="115"/>
      <c r="Z183" s="44"/>
      <c r="AA183" s="245">
        <v>3.0</v>
      </c>
      <c r="AB183" s="246">
        <v>1.0</v>
      </c>
      <c r="AC183" s="246">
        <v>1.0</v>
      </c>
      <c r="AD183" s="246">
        <v>2.0</v>
      </c>
      <c r="AE183" s="247" t="s">
        <v>316</v>
      </c>
    </row>
    <row r="184" ht="15.75" customHeight="1">
      <c r="A184" s="8" t="s">
        <v>38</v>
      </c>
      <c r="B184" s="252">
        <v>45384.0</v>
      </c>
      <c r="C184" s="10">
        <v>0.375</v>
      </c>
      <c r="D184" s="10">
        <v>0.5</v>
      </c>
      <c r="E184" s="224">
        <v>33.0</v>
      </c>
      <c r="F184" s="224">
        <v>24.0</v>
      </c>
      <c r="G184" s="224">
        <v>29.4</v>
      </c>
      <c r="H184" s="224">
        <v>27.6</v>
      </c>
      <c r="I184" s="22"/>
      <c r="J184" s="224" t="s">
        <v>81</v>
      </c>
      <c r="K184" s="22"/>
      <c r="L184" s="224">
        <v>16.0</v>
      </c>
      <c r="M184" s="22"/>
      <c r="N184" s="22"/>
      <c r="O184" s="224">
        <v>84.3</v>
      </c>
      <c r="P184" s="22"/>
      <c r="Q184" s="35"/>
      <c r="R184" s="26">
        <f>E186</f>
        <v>33.4</v>
      </c>
      <c r="S184" s="22">
        <f>F184</f>
        <v>24</v>
      </c>
      <c r="T184" s="22">
        <f>(R184+S184)/2</f>
        <v>28.7</v>
      </c>
      <c r="U184" s="22">
        <f t="shared" si="45"/>
        <v>36.92425667</v>
      </c>
      <c r="V184" s="22">
        <f t="shared" si="46"/>
        <v>35.48425667</v>
      </c>
      <c r="W184" s="22">
        <f t="shared" si="47"/>
        <v>40.98797486</v>
      </c>
      <c r="X184" s="22">
        <f t="shared" si="48"/>
        <v>86.57235882</v>
      </c>
      <c r="Y184" s="135">
        <f>O182+L184-O184</f>
        <v>5.4</v>
      </c>
      <c r="Z184" s="27"/>
      <c r="AA184" s="226">
        <v>1.0</v>
      </c>
      <c r="AB184" s="227">
        <v>1.0</v>
      </c>
      <c r="AC184" s="227">
        <v>2.0</v>
      </c>
      <c r="AD184" s="227">
        <v>2.0</v>
      </c>
      <c r="AE184" s="283" t="s">
        <v>442</v>
      </c>
    </row>
    <row r="185" ht="15.75" customHeight="1">
      <c r="A185" s="4" t="s">
        <v>38</v>
      </c>
      <c r="B185" s="253">
        <v>45384.0</v>
      </c>
      <c r="C185" s="3">
        <v>0.625</v>
      </c>
      <c r="D185" s="3">
        <v>0.75</v>
      </c>
      <c r="E185" s="242">
        <v>33.4</v>
      </c>
      <c r="F185" s="39"/>
      <c r="G185" s="242">
        <v>32.2</v>
      </c>
      <c r="H185" s="242">
        <v>28.0</v>
      </c>
      <c r="I185" s="39"/>
      <c r="J185" s="242" t="s">
        <v>81</v>
      </c>
      <c r="K185" s="39"/>
      <c r="L185" s="39"/>
      <c r="M185" s="39"/>
      <c r="N185" s="39"/>
      <c r="O185" s="39"/>
      <c r="P185" s="39"/>
      <c r="Q185" s="116"/>
      <c r="R185" s="41"/>
      <c r="S185" s="39"/>
      <c r="T185" s="39"/>
      <c r="U185" s="22">
        <f t="shared" si="45"/>
        <v>37.79562539</v>
      </c>
      <c r="V185" s="22">
        <f t="shared" si="46"/>
        <v>34.43562539</v>
      </c>
      <c r="W185" s="22">
        <f t="shared" si="47"/>
        <v>48.08268417</v>
      </c>
      <c r="X185" s="22">
        <f t="shared" si="48"/>
        <v>71.61751884</v>
      </c>
      <c r="Y185" s="115"/>
      <c r="Z185" s="32"/>
      <c r="AA185" s="245">
        <v>1.0</v>
      </c>
      <c r="AB185" s="246">
        <v>1.0</v>
      </c>
      <c r="AC185" s="246">
        <v>3.0</v>
      </c>
      <c r="AD185" s="246">
        <v>3.0</v>
      </c>
      <c r="AE185" s="247" t="s">
        <v>433</v>
      </c>
    </row>
    <row r="186" ht="15.75" customHeight="1">
      <c r="A186" s="8" t="s">
        <v>48</v>
      </c>
      <c r="B186" s="252">
        <v>45385.0</v>
      </c>
      <c r="C186" s="10">
        <v>0.375</v>
      </c>
      <c r="D186" s="10">
        <v>0.5</v>
      </c>
      <c r="E186" s="224">
        <v>33.4</v>
      </c>
      <c r="F186" s="224">
        <v>24.0</v>
      </c>
      <c r="G186" s="224">
        <v>30.0</v>
      </c>
      <c r="H186" s="224">
        <v>26.6</v>
      </c>
      <c r="I186" s="22"/>
      <c r="J186" s="224" t="s">
        <v>54</v>
      </c>
      <c r="K186" s="22"/>
      <c r="L186" s="224">
        <v>11.75</v>
      </c>
      <c r="M186" s="22"/>
      <c r="N186" s="22"/>
      <c r="O186" s="224">
        <v>88.5</v>
      </c>
      <c r="P186" s="22"/>
      <c r="Q186" s="35"/>
      <c r="R186" s="26">
        <f>E188</f>
        <v>33.2</v>
      </c>
      <c r="S186" s="22">
        <f>F186</f>
        <v>24</v>
      </c>
      <c r="T186" s="22">
        <f>(R186+S186)/2</f>
        <v>28.6</v>
      </c>
      <c r="U186" s="22">
        <f t="shared" si="45"/>
        <v>34.82194116</v>
      </c>
      <c r="V186" s="22">
        <f t="shared" si="46"/>
        <v>32.10194116</v>
      </c>
      <c r="W186" s="22">
        <f t="shared" si="47"/>
        <v>42.42634795</v>
      </c>
      <c r="X186" s="22">
        <f t="shared" si="48"/>
        <v>75.66510604</v>
      </c>
      <c r="Y186" s="135">
        <f>O184+L186-O186</f>
        <v>7.55</v>
      </c>
      <c r="Z186" s="27"/>
      <c r="AA186" s="226">
        <v>1.0</v>
      </c>
      <c r="AB186" s="227">
        <v>1.0</v>
      </c>
      <c r="AC186" s="227">
        <v>3.0</v>
      </c>
      <c r="AD186" s="227">
        <v>3.0</v>
      </c>
      <c r="AE186" s="283" t="s">
        <v>440</v>
      </c>
    </row>
    <row r="187" ht="15.75" customHeight="1">
      <c r="A187" s="4" t="s">
        <v>48</v>
      </c>
      <c r="B187" s="253">
        <v>45385.0</v>
      </c>
      <c r="C187" s="3">
        <v>0.625</v>
      </c>
      <c r="D187" s="3">
        <v>0.75</v>
      </c>
      <c r="E187" s="39"/>
      <c r="F187" s="242"/>
      <c r="G187" s="242">
        <v>32.4</v>
      </c>
      <c r="H187" s="242">
        <v>27.4</v>
      </c>
      <c r="I187" s="39"/>
      <c r="J187" s="242" t="s">
        <v>81</v>
      </c>
      <c r="K187" s="39"/>
      <c r="L187" s="39"/>
      <c r="M187" s="39"/>
      <c r="N187" s="39"/>
      <c r="O187" s="39"/>
      <c r="P187" s="39"/>
      <c r="Q187" s="116"/>
      <c r="R187" s="41"/>
      <c r="S187" s="39"/>
      <c r="T187" s="39"/>
      <c r="U187" s="22">
        <f t="shared" si="45"/>
        <v>36.49517019</v>
      </c>
      <c r="V187" s="22">
        <f t="shared" si="46"/>
        <v>32.49517019</v>
      </c>
      <c r="W187" s="22">
        <f t="shared" si="47"/>
        <v>48.62794535</v>
      </c>
      <c r="X187" s="22">
        <f t="shared" si="48"/>
        <v>66.82406577</v>
      </c>
      <c r="Y187" s="115"/>
      <c r="Z187" s="32"/>
      <c r="AA187" s="245">
        <v>1.0</v>
      </c>
      <c r="AB187" s="246">
        <v>1.0</v>
      </c>
      <c r="AC187" s="246">
        <v>2.0</v>
      </c>
      <c r="AD187" s="246">
        <v>2.0</v>
      </c>
      <c r="AE187" s="247" t="s">
        <v>491</v>
      </c>
    </row>
    <row r="188" ht="15.75" customHeight="1">
      <c r="A188" s="8" t="s">
        <v>53</v>
      </c>
      <c r="B188" s="252">
        <v>45386.0</v>
      </c>
      <c r="C188" s="10">
        <v>0.375</v>
      </c>
      <c r="D188" s="10">
        <v>0.5</v>
      </c>
      <c r="E188" s="224">
        <v>33.2</v>
      </c>
      <c r="F188" s="224">
        <v>24.9</v>
      </c>
      <c r="G188" s="224">
        <v>27.2</v>
      </c>
      <c r="H188" s="224">
        <v>25.8</v>
      </c>
      <c r="I188" s="22"/>
      <c r="J188" s="224" t="s">
        <v>81</v>
      </c>
      <c r="K188" s="22"/>
      <c r="L188" s="224">
        <v>0.0</v>
      </c>
      <c r="M188" s="22"/>
      <c r="N188" s="22"/>
      <c r="O188" s="224">
        <v>79.68</v>
      </c>
      <c r="P188" s="22"/>
      <c r="Q188" s="35"/>
      <c r="R188" s="26"/>
      <c r="S188" s="22"/>
      <c r="T188" s="22"/>
      <c r="U188" s="22">
        <f t="shared" si="45"/>
        <v>33.21594473</v>
      </c>
      <c r="V188" s="22">
        <f t="shared" si="46"/>
        <v>32.09594473</v>
      </c>
      <c r="W188" s="22">
        <f t="shared" si="47"/>
        <v>36.07043238</v>
      </c>
      <c r="X188" s="22">
        <f t="shared" si="48"/>
        <v>88.9813141</v>
      </c>
      <c r="Y188" s="135">
        <f>O186+L188-O188</f>
        <v>8.82</v>
      </c>
      <c r="Z188" s="27"/>
      <c r="AA188" s="226">
        <v>1.0</v>
      </c>
      <c r="AB188" s="227">
        <v>1.0</v>
      </c>
      <c r="AC188" s="227">
        <v>2.0</v>
      </c>
      <c r="AD188" s="227">
        <v>3.0</v>
      </c>
      <c r="AE188" s="112"/>
    </row>
    <row r="189" ht="15.75" customHeight="1">
      <c r="A189" s="4" t="s">
        <v>53</v>
      </c>
      <c r="B189" s="253">
        <v>45386.0</v>
      </c>
      <c r="C189" s="3">
        <v>0.625</v>
      </c>
      <c r="D189" s="3">
        <v>0.75</v>
      </c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116"/>
      <c r="R189" s="41"/>
      <c r="S189" s="39"/>
      <c r="T189" s="39"/>
      <c r="U189" s="39"/>
      <c r="V189" s="22"/>
      <c r="W189" s="39"/>
      <c r="X189" s="39"/>
      <c r="Y189" s="115"/>
      <c r="Z189" s="32"/>
      <c r="AA189" s="230"/>
      <c r="AB189" s="45"/>
      <c r="AC189" s="45"/>
      <c r="AD189" s="45"/>
      <c r="AE189" s="52"/>
    </row>
    <row r="190" ht="15.75" customHeight="1">
      <c r="A190" s="8" t="s">
        <v>58</v>
      </c>
      <c r="B190" s="252">
        <v>45387.0</v>
      </c>
      <c r="C190" s="10">
        <v>0.375</v>
      </c>
      <c r="D190" s="10">
        <v>0.5</v>
      </c>
      <c r="E190" s="224">
        <v>32.6</v>
      </c>
      <c r="F190" s="224">
        <v>23.7</v>
      </c>
      <c r="G190" s="224">
        <v>29.4</v>
      </c>
      <c r="H190" s="224">
        <v>26.4</v>
      </c>
      <c r="I190" s="22"/>
      <c r="J190" s="224" t="s">
        <v>81</v>
      </c>
      <c r="K190" s="22"/>
      <c r="L190" s="224">
        <v>19.75</v>
      </c>
      <c r="M190" s="22"/>
      <c r="N190" s="22"/>
      <c r="O190" s="224">
        <v>93.42</v>
      </c>
      <c r="P190" s="22"/>
      <c r="Q190" s="35"/>
      <c r="R190" s="26">
        <f>E192</f>
        <v>33.6</v>
      </c>
      <c r="S190" s="22">
        <f>F190</f>
        <v>23.7</v>
      </c>
      <c r="T190" s="22">
        <f>(R190+S190)/2</f>
        <v>28.65</v>
      </c>
      <c r="U190" s="22">
        <f>IF(H190="","",6.1078*(10^(((7.5*H190)/(237.3+H190)))))</f>
        <v>34.41422945</v>
      </c>
      <c r="V190" s="22">
        <f>IF(U190="","",U190-(0.8*(G190-H190)))</f>
        <v>32.01422945</v>
      </c>
      <c r="W190" s="22">
        <f>IF(G190="","",6.1078*(10^(((7.5*G190)/(237.3+G190)))))</f>
        <v>40.98797486</v>
      </c>
      <c r="X190" s="22">
        <f>IF(W190="","",(V190/W190)*100)</f>
        <v>78.10639476</v>
      </c>
      <c r="Y190" s="135">
        <f>O188+L190-O190</f>
        <v>6.01</v>
      </c>
      <c r="Z190" s="27"/>
      <c r="AA190" s="226">
        <v>1.0</v>
      </c>
      <c r="AB190" s="227">
        <v>1.0</v>
      </c>
      <c r="AC190" s="227">
        <v>2.0</v>
      </c>
      <c r="AD190" s="227">
        <v>2.0</v>
      </c>
      <c r="AE190" s="283" t="s">
        <v>442</v>
      </c>
    </row>
    <row r="191" ht="15.75" customHeight="1">
      <c r="A191" s="4" t="s">
        <v>58</v>
      </c>
      <c r="B191" s="253">
        <v>45387.0</v>
      </c>
      <c r="C191" s="3">
        <v>0.625</v>
      </c>
      <c r="D191" s="3">
        <v>0.75</v>
      </c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116"/>
      <c r="R191" s="41"/>
      <c r="S191" s="39"/>
      <c r="T191" s="39"/>
      <c r="U191" s="39"/>
      <c r="V191" s="22"/>
      <c r="W191" s="39"/>
      <c r="X191" s="39"/>
      <c r="Y191" s="115"/>
      <c r="Z191" s="32"/>
      <c r="AA191" s="230"/>
      <c r="AB191" s="45"/>
      <c r="AC191" s="45"/>
      <c r="AD191" s="45"/>
      <c r="AE191" s="52"/>
    </row>
    <row r="192" ht="15.75" customHeight="1">
      <c r="A192" s="8" t="s">
        <v>60</v>
      </c>
      <c r="B192" s="252">
        <v>45388.0</v>
      </c>
      <c r="C192" s="10">
        <v>0.375</v>
      </c>
      <c r="D192" s="10">
        <v>0.5</v>
      </c>
      <c r="E192" s="224">
        <v>33.6</v>
      </c>
      <c r="F192" s="224">
        <v>23.7</v>
      </c>
      <c r="G192" s="224">
        <v>27.0</v>
      </c>
      <c r="H192" s="224">
        <v>25.2</v>
      </c>
      <c r="I192" s="22"/>
      <c r="J192" s="224" t="s">
        <v>81</v>
      </c>
      <c r="K192" s="22"/>
      <c r="L192" s="224">
        <v>6.25</v>
      </c>
      <c r="M192" s="22"/>
      <c r="N192" s="22"/>
      <c r="O192" s="224">
        <v>93.02</v>
      </c>
      <c r="P192" s="22"/>
      <c r="Q192" s="35"/>
      <c r="R192" s="26">
        <f>E194</f>
        <v>31.4</v>
      </c>
      <c r="S192" s="22">
        <f>F192</f>
        <v>23.7</v>
      </c>
      <c r="T192" s="22">
        <f>(R192+S192)/2</f>
        <v>27.55</v>
      </c>
      <c r="U192" s="22">
        <f>IF(H192="","",6.1078*(10^(((7.5*H192)/(237.3+H192)))))</f>
        <v>32.05419006</v>
      </c>
      <c r="V192" s="22">
        <f>IF(U192="","",U192-(0.8*(G192-H192)))</f>
        <v>30.61419006</v>
      </c>
      <c r="W192" s="22">
        <f>IF(G192="","",6.1078*(10^(((7.5*G192)/(237.3+G192)))))</f>
        <v>35.65000614</v>
      </c>
      <c r="X192" s="22">
        <f>IF(W192="","",(V192/W192)*100)</f>
        <v>85.87429112</v>
      </c>
      <c r="Y192" s="135">
        <f>O190+L192-O192</f>
        <v>6.65</v>
      </c>
      <c r="Z192" s="27"/>
      <c r="AA192" s="226">
        <v>1.0</v>
      </c>
      <c r="AB192" s="227">
        <v>1.0</v>
      </c>
      <c r="AC192" s="227">
        <v>2.0</v>
      </c>
      <c r="AD192" s="227">
        <v>2.0</v>
      </c>
      <c r="AE192" s="283" t="s">
        <v>494</v>
      </c>
    </row>
    <row r="193" ht="15.75" customHeight="1">
      <c r="A193" s="4" t="s">
        <v>60</v>
      </c>
      <c r="B193" s="253">
        <v>45388.0</v>
      </c>
      <c r="C193" s="3">
        <v>0.625</v>
      </c>
      <c r="D193" s="3">
        <v>0.75</v>
      </c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116"/>
      <c r="R193" s="41"/>
      <c r="S193" s="39"/>
      <c r="T193" s="39"/>
      <c r="U193" s="39"/>
      <c r="V193" s="22"/>
      <c r="W193" s="39"/>
      <c r="X193" s="39"/>
      <c r="Y193" s="115"/>
      <c r="Z193" s="32"/>
      <c r="AA193" s="230"/>
      <c r="AB193" s="45"/>
      <c r="AC193" s="45"/>
      <c r="AD193" s="45"/>
      <c r="AE193" s="52"/>
    </row>
    <row r="194" ht="15.75" customHeight="1">
      <c r="A194" s="8" t="s">
        <v>64</v>
      </c>
      <c r="B194" s="252">
        <v>45389.0</v>
      </c>
      <c r="C194" s="10">
        <v>0.375</v>
      </c>
      <c r="D194" s="10">
        <v>0.5</v>
      </c>
      <c r="E194" s="224">
        <v>31.4</v>
      </c>
      <c r="F194" s="224">
        <v>23.0</v>
      </c>
      <c r="G194" s="224">
        <v>23.8</v>
      </c>
      <c r="H194" s="224">
        <v>23.0</v>
      </c>
      <c r="I194" s="22"/>
      <c r="J194" s="224" t="s">
        <v>81</v>
      </c>
      <c r="K194" s="22"/>
      <c r="L194" s="224">
        <v>26.75</v>
      </c>
      <c r="M194" s="22"/>
      <c r="N194" s="22"/>
      <c r="O194" s="224">
        <v>65.68</v>
      </c>
      <c r="P194" s="22"/>
      <c r="Q194" s="35"/>
      <c r="R194" s="26"/>
      <c r="S194" s="22"/>
      <c r="T194" s="22"/>
      <c r="U194" s="22">
        <f t="shared" ref="U194:U198" si="49">IF(H194="","",6.1078*(10^(((7.5*H194)/(237.3+H194)))))</f>
        <v>28.09193765</v>
      </c>
      <c r="V194" s="22">
        <f t="shared" ref="V194:V198" si="50">IF(U194="","",U194-(0.8*(G194-H194)))</f>
        <v>27.45193765</v>
      </c>
      <c r="W194" s="22">
        <f t="shared" ref="W194:W198" si="51">IF(G194="","",6.1078*(10^(((7.5*G194)/(237.3+G194)))))</f>
        <v>29.48023358</v>
      </c>
      <c r="X194" s="22">
        <f t="shared" ref="X194:X198" si="52">IF(W194="","",(V194/W194)*100)</f>
        <v>93.11981052</v>
      </c>
      <c r="Y194" s="114"/>
      <c r="Z194" s="27"/>
      <c r="AA194" s="226">
        <v>1.0</v>
      </c>
      <c r="AB194" s="227">
        <v>1.0</v>
      </c>
      <c r="AC194" s="227">
        <v>1.0</v>
      </c>
      <c r="AD194" s="227">
        <v>3.0</v>
      </c>
      <c r="AE194" s="237" t="s">
        <v>337</v>
      </c>
    </row>
    <row r="195" ht="15.75" customHeight="1">
      <c r="A195" s="4" t="s">
        <v>64</v>
      </c>
      <c r="B195" s="253">
        <v>45389.0</v>
      </c>
      <c r="C195" s="3">
        <v>0.625</v>
      </c>
      <c r="D195" s="3">
        <v>0.75</v>
      </c>
      <c r="E195" s="242">
        <v>29.8</v>
      </c>
      <c r="F195" s="39"/>
      <c r="G195" s="242">
        <v>26.6</v>
      </c>
      <c r="H195" s="242">
        <v>25.0</v>
      </c>
      <c r="I195" s="39"/>
      <c r="J195" s="242" t="s">
        <v>81</v>
      </c>
      <c r="K195" s="39"/>
      <c r="L195" s="39"/>
      <c r="M195" s="39"/>
      <c r="N195" s="39"/>
      <c r="O195" s="39"/>
      <c r="P195" s="39"/>
      <c r="Q195" s="116"/>
      <c r="R195" s="41"/>
      <c r="S195" s="39"/>
      <c r="T195" s="39"/>
      <c r="U195" s="22">
        <f t="shared" si="49"/>
        <v>31.67489286</v>
      </c>
      <c r="V195" s="22">
        <f t="shared" si="50"/>
        <v>30.39489286</v>
      </c>
      <c r="W195" s="22">
        <f t="shared" si="51"/>
        <v>34.82194116</v>
      </c>
      <c r="X195" s="22">
        <f t="shared" si="52"/>
        <v>87.28661253</v>
      </c>
      <c r="Y195" s="115"/>
      <c r="Z195" s="44"/>
      <c r="AA195" s="245">
        <v>1.0</v>
      </c>
      <c r="AB195" s="246">
        <v>1.0</v>
      </c>
      <c r="AC195" s="246">
        <v>2.0</v>
      </c>
      <c r="AD195" s="246">
        <v>3.0</v>
      </c>
      <c r="AE195" s="286" t="s">
        <v>452</v>
      </c>
    </row>
    <row r="196" ht="15.75" customHeight="1">
      <c r="A196" s="8" t="s">
        <v>68</v>
      </c>
      <c r="B196" s="252">
        <v>45390.0</v>
      </c>
      <c r="C196" s="10">
        <v>0.375</v>
      </c>
      <c r="D196" s="10">
        <v>0.5</v>
      </c>
      <c r="E196" s="224">
        <v>29.8</v>
      </c>
      <c r="F196" s="224">
        <v>22.2</v>
      </c>
      <c r="G196" s="224">
        <v>26.6</v>
      </c>
      <c r="H196" s="224">
        <v>25.0</v>
      </c>
      <c r="I196" s="22"/>
      <c r="J196" s="224" t="s">
        <v>81</v>
      </c>
      <c r="K196" s="22"/>
      <c r="L196" s="224">
        <v>0.0</v>
      </c>
      <c r="M196" s="22"/>
      <c r="N196" s="22"/>
      <c r="O196" s="224">
        <v>63.4</v>
      </c>
      <c r="P196" s="22"/>
      <c r="Q196" s="35"/>
      <c r="R196" s="26">
        <f>E198</f>
        <v>32.6</v>
      </c>
      <c r="S196" s="22">
        <f>F196</f>
        <v>22.2</v>
      </c>
      <c r="T196" s="22">
        <f>(R196+S196)/2</f>
        <v>27.4</v>
      </c>
      <c r="U196" s="22">
        <f t="shared" si="49"/>
        <v>31.67489286</v>
      </c>
      <c r="V196" s="22">
        <f t="shared" si="50"/>
        <v>30.39489286</v>
      </c>
      <c r="W196" s="22">
        <f t="shared" si="51"/>
        <v>34.82194116</v>
      </c>
      <c r="X196" s="22">
        <f t="shared" si="52"/>
        <v>87.28661253</v>
      </c>
      <c r="Y196" s="135">
        <f>O194+L196-O196</f>
        <v>2.28</v>
      </c>
      <c r="Z196" s="36"/>
      <c r="AA196" s="226">
        <v>1.0</v>
      </c>
      <c r="AB196" s="227">
        <v>1.0</v>
      </c>
      <c r="AC196" s="227">
        <v>2.0</v>
      </c>
      <c r="AD196" s="227">
        <v>2.0</v>
      </c>
      <c r="AE196" s="283" t="s">
        <v>289</v>
      </c>
    </row>
    <row r="197" ht="15.75" customHeight="1">
      <c r="A197" s="4" t="s">
        <v>68</v>
      </c>
      <c r="B197" s="253">
        <v>45390.0</v>
      </c>
      <c r="C197" s="3">
        <v>0.625</v>
      </c>
      <c r="D197" s="3">
        <v>0.75</v>
      </c>
      <c r="E197" s="242">
        <v>35.6</v>
      </c>
      <c r="F197" s="39"/>
      <c r="G197" s="242">
        <v>25.2</v>
      </c>
      <c r="H197" s="242">
        <v>24.4</v>
      </c>
      <c r="I197" s="39"/>
      <c r="J197" s="242" t="s">
        <v>81</v>
      </c>
      <c r="K197" s="39"/>
      <c r="L197" s="39"/>
      <c r="M197" s="39"/>
      <c r="N197" s="39"/>
      <c r="O197" s="39"/>
      <c r="P197" s="39"/>
      <c r="Q197" s="116"/>
      <c r="R197" s="41"/>
      <c r="S197" s="39"/>
      <c r="T197" s="39"/>
      <c r="U197" s="22">
        <f t="shared" si="49"/>
        <v>30.56038249</v>
      </c>
      <c r="V197" s="22">
        <f t="shared" si="50"/>
        <v>29.92038249</v>
      </c>
      <c r="W197" s="22">
        <f t="shared" si="51"/>
        <v>32.05419006</v>
      </c>
      <c r="X197" s="22">
        <f t="shared" si="52"/>
        <v>93.34312436</v>
      </c>
      <c r="Y197" s="115"/>
      <c r="Z197" s="44"/>
      <c r="AA197" s="245">
        <v>1.0</v>
      </c>
      <c r="AB197" s="246">
        <v>1.0</v>
      </c>
      <c r="AC197" s="246">
        <v>2.0</v>
      </c>
      <c r="AD197" s="246">
        <v>3.0</v>
      </c>
      <c r="AE197" s="286" t="s">
        <v>452</v>
      </c>
    </row>
    <row r="198" ht="15.75" customHeight="1">
      <c r="A198" s="8" t="s">
        <v>38</v>
      </c>
      <c r="B198" s="252">
        <v>45391.0</v>
      </c>
      <c r="C198" s="10">
        <v>0.375</v>
      </c>
      <c r="D198" s="10">
        <v>0.5</v>
      </c>
      <c r="E198" s="224">
        <v>32.6</v>
      </c>
      <c r="F198" s="224">
        <v>22.22</v>
      </c>
      <c r="G198" s="224">
        <v>28.4</v>
      </c>
      <c r="H198" s="224">
        <v>26.4</v>
      </c>
      <c r="I198" s="22"/>
      <c r="J198" s="224" t="s">
        <v>81</v>
      </c>
      <c r="K198" s="22"/>
      <c r="L198" s="224">
        <v>34.25</v>
      </c>
      <c r="M198" s="22"/>
      <c r="N198" s="22"/>
      <c r="O198" s="224">
        <v>88.74</v>
      </c>
      <c r="P198" s="224">
        <v>69.0</v>
      </c>
      <c r="Q198" s="35"/>
      <c r="R198" s="26">
        <f>E200</f>
        <v>33.4</v>
      </c>
      <c r="S198" s="22">
        <f>F198</f>
        <v>22.22</v>
      </c>
      <c r="T198" s="22">
        <f>(R198+S198)/2</f>
        <v>27.81</v>
      </c>
      <c r="U198" s="22">
        <f t="shared" si="49"/>
        <v>34.41422945</v>
      </c>
      <c r="V198" s="22">
        <f t="shared" si="50"/>
        <v>32.81422945</v>
      </c>
      <c r="W198" s="22">
        <f t="shared" si="51"/>
        <v>38.68484051</v>
      </c>
      <c r="X198" s="22">
        <f t="shared" si="52"/>
        <v>84.82451788</v>
      </c>
      <c r="Y198" s="135">
        <f>O196+L198-O198</f>
        <v>8.91</v>
      </c>
      <c r="Z198" s="36"/>
      <c r="AA198" s="226">
        <v>1.0</v>
      </c>
      <c r="AB198" s="227">
        <v>1.0</v>
      </c>
      <c r="AC198" s="227">
        <v>1.0</v>
      </c>
      <c r="AD198" s="227">
        <v>2.0</v>
      </c>
      <c r="AE198" s="283" t="s">
        <v>337</v>
      </c>
    </row>
    <row r="199" ht="15.75" customHeight="1">
      <c r="A199" s="4" t="s">
        <v>38</v>
      </c>
      <c r="B199" s="253">
        <v>45391.0</v>
      </c>
      <c r="C199" s="3">
        <v>0.625</v>
      </c>
      <c r="D199" s="3">
        <v>0.75</v>
      </c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116"/>
      <c r="R199" s="41"/>
      <c r="S199" s="39"/>
      <c r="T199" s="39"/>
      <c r="U199" s="39"/>
      <c r="V199" s="22"/>
      <c r="W199" s="39"/>
      <c r="X199" s="39"/>
      <c r="Y199" s="115"/>
      <c r="Z199" s="44"/>
      <c r="AA199" s="230"/>
      <c r="AB199" s="45"/>
      <c r="AC199" s="45"/>
      <c r="AD199" s="45"/>
      <c r="AE199" s="108"/>
    </row>
    <row r="200" ht="15.75" customHeight="1">
      <c r="A200" s="8" t="s">
        <v>48</v>
      </c>
      <c r="B200" s="252">
        <v>45392.0</v>
      </c>
      <c r="C200" s="10">
        <v>0.375</v>
      </c>
      <c r="D200" s="10">
        <v>0.5</v>
      </c>
      <c r="E200" s="224">
        <v>33.4</v>
      </c>
      <c r="F200" s="224">
        <v>29.3</v>
      </c>
      <c r="G200" s="224">
        <v>29.2</v>
      </c>
      <c r="H200" s="224">
        <v>26.6</v>
      </c>
      <c r="I200" s="22"/>
      <c r="J200" s="224" t="s">
        <v>81</v>
      </c>
      <c r="K200" s="22"/>
      <c r="L200" s="224">
        <v>34.75</v>
      </c>
      <c r="M200" s="22"/>
      <c r="N200" s="22"/>
      <c r="O200" s="224">
        <v>100.0</v>
      </c>
      <c r="P200" s="224">
        <v>75.08</v>
      </c>
      <c r="Q200" s="35"/>
      <c r="R200" s="26">
        <f>E202</f>
        <v>32.4</v>
      </c>
      <c r="S200" s="22">
        <f>F200</f>
        <v>29.3</v>
      </c>
      <c r="T200" s="22">
        <f>(R200+S200)/2</f>
        <v>30.85</v>
      </c>
      <c r="U200" s="22">
        <f t="shared" ref="U200:U204" si="53">IF(H200="","",6.1078*(10^(((7.5*H200)/(237.3+H200)))))</f>
        <v>34.82194116</v>
      </c>
      <c r="V200" s="22">
        <f t="shared" ref="V200:V204" si="54">IF(U200="","",U200-(0.8*(G200-H200)))</f>
        <v>32.74194116</v>
      </c>
      <c r="W200" s="22">
        <f t="shared" ref="W200:W204" si="55">IF(G200="","",6.1078*(10^(((7.5*G200)/(237.3+G200)))))</f>
        <v>40.51803823</v>
      </c>
      <c r="X200" s="22">
        <f t="shared" ref="X200:X204" si="56">IF(W200="","",(V200/W200)*100)</f>
        <v>80.80830809</v>
      </c>
      <c r="Y200" s="135">
        <f>O198+L200-O200</f>
        <v>23.49</v>
      </c>
      <c r="Z200" s="36"/>
      <c r="AA200" s="226">
        <v>1.0</v>
      </c>
      <c r="AB200" s="227">
        <v>1.0</v>
      </c>
      <c r="AC200" s="227">
        <v>2.0</v>
      </c>
      <c r="AD200" s="227">
        <v>2.0</v>
      </c>
      <c r="AE200" s="283" t="s">
        <v>442</v>
      </c>
    </row>
    <row r="201" ht="15.75" customHeight="1">
      <c r="A201" s="4" t="s">
        <v>48</v>
      </c>
      <c r="B201" s="253">
        <v>45392.0</v>
      </c>
      <c r="C201" s="3">
        <v>0.625</v>
      </c>
      <c r="D201" s="3">
        <v>0.75</v>
      </c>
      <c r="E201" s="242">
        <v>32.6</v>
      </c>
      <c r="F201" s="39"/>
      <c r="G201" s="242">
        <v>31.8</v>
      </c>
      <c r="H201" s="242">
        <v>27.2</v>
      </c>
      <c r="I201" s="39"/>
      <c r="J201" s="242" t="s">
        <v>79</v>
      </c>
      <c r="K201" s="39"/>
      <c r="L201" s="39"/>
      <c r="M201" s="39"/>
      <c r="N201" s="39"/>
      <c r="O201" s="39"/>
      <c r="P201" s="39"/>
      <c r="Q201" s="116"/>
      <c r="R201" s="41"/>
      <c r="S201" s="39"/>
      <c r="T201" s="39"/>
      <c r="U201" s="22">
        <f t="shared" si="53"/>
        <v>36.07043238</v>
      </c>
      <c r="V201" s="22">
        <f t="shared" si="54"/>
        <v>32.39043238</v>
      </c>
      <c r="W201" s="22">
        <f t="shared" si="55"/>
        <v>47.00807132</v>
      </c>
      <c r="X201" s="22">
        <f t="shared" si="56"/>
        <v>68.90398067</v>
      </c>
      <c r="Y201" s="115"/>
      <c r="Z201" s="44"/>
      <c r="AA201" s="245">
        <v>1.0</v>
      </c>
      <c r="AB201" s="246">
        <v>1.0</v>
      </c>
      <c r="AC201" s="246">
        <v>2.0</v>
      </c>
      <c r="AD201" s="246">
        <v>2.0</v>
      </c>
      <c r="AE201" s="247" t="s">
        <v>449</v>
      </c>
    </row>
    <row r="202" ht="15.75" customHeight="1">
      <c r="A202" s="8" t="s">
        <v>53</v>
      </c>
      <c r="B202" s="252">
        <v>45393.0</v>
      </c>
      <c r="C202" s="10">
        <v>0.375</v>
      </c>
      <c r="D202" s="10">
        <v>0.5</v>
      </c>
      <c r="E202" s="224">
        <v>32.4</v>
      </c>
      <c r="F202" s="224">
        <v>24.6</v>
      </c>
      <c r="G202" s="224">
        <v>30.6</v>
      </c>
      <c r="H202" s="224">
        <v>26.6</v>
      </c>
      <c r="I202" s="22"/>
      <c r="J202" s="224" t="s">
        <v>61</v>
      </c>
      <c r="K202" s="22"/>
      <c r="L202" s="224">
        <v>0.0</v>
      </c>
      <c r="M202" s="22"/>
      <c r="N202" s="22"/>
      <c r="O202" s="224">
        <v>71.94</v>
      </c>
      <c r="P202" s="22"/>
      <c r="Q202" s="22"/>
      <c r="R202" s="26">
        <f>E204</f>
        <v>32.8</v>
      </c>
      <c r="S202" s="22">
        <f>F202</f>
        <v>24.6</v>
      </c>
      <c r="T202" s="22">
        <f>(R202+S202)/2</f>
        <v>28.7</v>
      </c>
      <c r="U202" s="22">
        <f t="shared" si="53"/>
        <v>34.82194116</v>
      </c>
      <c r="V202" s="22">
        <f t="shared" si="54"/>
        <v>31.62194116</v>
      </c>
      <c r="W202" s="22">
        <f t="shared" si="55"/>
        <v>43.90841311</v>
      </c>
      <c r="X202" s="22">
        <f t="shared" si="56"/>
        <v>72.01795494</v>
      </c>
      <c r="Y202" s="135">
        <f>P200+L202-O202</f>
        <v>3.14</v>
      </c>
      <c r="Z202" s="27"/>
      <c r="AA202" s="226">
        <v>1.0</v>
      </c>
      <c r="AB202" s="227">
        <v>1.0</v>
      </c>
      <c r="AC202" s="227">
        <v>2.0</v>
      </c>
      <c r="AD202" s="227">
        <v>2.0</v>
      </c>
      <c r="AE202" s="237" t="s">
        <v>289</v>
      </c>
    </row>
    <row r="203" ht="15.75" customHeight="1">
      <c r="A203" s="4" t="s">
        <v>53</v>
      </c>
      <c r="B203" s="253">
        <v>45393.0</v>
      </c>
      <c r="C203" s="3">
        <v>0.625</v>
      </c>
      <c r="D203" s="3">
        <v>0.75</v>
      </c>
      <c r="E203" s="242">
        <v>32.6</v>
      </c>
      <c r="F203" s="39"/>
      <c r="G203" s="242">
        <v>25.2</v>
      </c>
      <c r="H203" s="242">
        <v>24.6</v>
      </c>
      <c r="I203" s="39"/>
      <c r="J203" s="242" t="s">
        <v>81</v>
      </c>
      <c r="K203" s="39"/>
      <c r="L203" s="39"/>
      <c r="M203" s="39"/>
      <c r="N203" s="39"/>
      <c r="O203" s="39"/>
      <c r="P203" s="39"/>
      <c r="Q203" s="39"/>
      <c r="R203" s="41"/>
      <c r="S203" s="39"/>
      <c r="T203" s="39"/>
      <c r="U203" s="22">
        <f t="shared" si="53"/>
        <v>30.92802314</v>
      </c>
      <c r="V203" s="22">
        <f t="shared" si="54"/>
        <v>30.44802314</v>
      </c>
      <c r="W203" s="22">
        <f t="shared" si="55"/>
        <v>32.05419006</v>
      </c>
      <c r="X203" s="22">
        <f t="shared" si="56"/>
        <v>94.98921384</v>
      </c>
      <c r="Y203" s="115"/>
      <c r="Z203" s="32"/>
      <c r="AA203" s="245">
        <v>3.0</v>
      </c>
      <c r="AB203" s="246">
        <v>1.0</v>
      </c>
      <c r="AC203" s="246">
        <v>2.0</v>
      </c>
      <c r="AD203" s="287">
        <v>3.0</v>
      </c>
      <c r="AE203" s="247" t="s">
        <v>452</v>
      </c>
    </row>
    <row r="204" ht="15.75" customHeight="1">
      <c r="A204" s="8" t="s">
        <v>58</v>
      </c>
      <c r="B204" s="253">
        <v>45394.0</v>
      </c>
      <c r="C204" s="10">
        <v>0.375</v>
      </c>
      <c r="D204" s="10">
        <v>0.5</v>
      </c>
      <c r="E204" s="224">
        <v>32.8</v>
      </c>
      <c r="F204" s="224">
        <v>23.2</v>
      </c>
      <c r="G204" s="224">
        <v>29.4</v>
      </c>
      <c r="H204" s="224">
        <v>26.8</v>
      </c>
      <c r="I204" s="22"/>
      <c r="J204" s="224" t="s">
        <v>81</v>
      </c>
      <c r="K204" s="22"/>
      <c r="L204" s="224">
        <v>27.0</v>
      </c>
      <c r="M204" s="22"/>
      <c r="N204" s="22"/>
      <c r="O204" s="224">
        <v>91.24</v>
      </c>
      <c r="P204" s="22"/>
      <c r="Q204" s="22"/>
      <c r="R204" s="26">
        <f>E206</f>
        <v>31.4</v>
      </c>
      <c r="S204" s="22">
        <f>F204</f>
        <v>23.2</v>
      </c>
      <c r="T204" s="22">
        <f>(R204+S204)/2</f>
        <v>27.3</v>
      </c>
      <c r="U204" s="22">
        <f t="shared" si="53"/>
        <v>35.23385461</v>
      </c>
      <c r="V204" s="22">
        <f t="shared" si="54"/>
        <v>33.15385461</v>
      </c>
      <c r="W204" s="22">
        <f t="shared" si="55"/>
        <v>40.98797486</v>
      </c>
      <c r="X204" s="22">
        <f t="shared" si="56"/>
        <v>80.88678379</v>
      </c>
      <c r="Y204" s="135">
        <f>O202+L204-O204</f>
        <v>7.7</v>
      </c>
      <c r="Z204" s="27"/>
      <c r="AA204" s="226">
        <v>1.0</v>
      </c>
      <c r="AB204" s="227">
        <v>1.0</v>
      </c>
      <c r="AC204" s="227">
        <v>2.0</v>
      </c>
      <c r="AD204" s="227">
        <v>2.0</v>
      </c>
      <c r="AE204" s="237" t="s">
        <v>433</v>
      </c>
    </row>
    <row r="205" ht="15.75" customHeight="1">
      <c r="A205" s="4" t="s">
        <v>58</v>
      </c>
      <c r="B205" s="253">
        <v>45394.0</v>
      </c>
      <c r="C205" s="3">
        <v>0.625</v>
      </c>
      <c r="D205" s="3">
        <v>0.75</v>
      </c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41"/>
      <c r="S205" s="39"/>
      <c r="T205" s="39"/>
      <c r="U205" s="39"/>
      <c r="V205" s="22"/>
      <c r="W205" s="39"/>
      <c r="X205" s="39"/>
      <c r="Y205" s="115"/>
      <c r="Z205" s="32"/>
      <c r="AA205" s="230"/>
      <c r="AB205" s="45"/>
      <c r="AC205" s="45"/>
      <c r="AD205" s="45"/>
      <c r="AE205" s="52"/>
    </row>
    <row r="206" ht="15.75" customHeight="1">
      <c r="A206" s="8" t="s">
        <v>60</v>
      </c>
      <c r="B206" s="252">
        <v>45395.0</v>
      </c>
      <c r="C206" s="10">
        <v>0.375</v>
      </c>
      <c r="D206" s="10">
        <v>0.5</v>
      </c>
      <c r="E206" s="224">
        <v>31.4</v>
      </c>
      <c r="F206" s="224">
        <v>23.8</v>
      </c>
      <c r="G206" s="224">
        <v>28.2</v>
      </c>
      <c r="H206" s="224">
        <v>26.6</v>
      </c>
      <c r="I206" s="22"/>
      <c r="J206" s="224" t="s">
        <v>81</v>
      </c>
      <c r="K206" s="22"/>
      <c r="L206" s="224">
        <v>3.0</v>
      </c>
      <c r="M206" s="22"/>
      <c r="N206" s="22"/>
      <c r="O206" s="224">
        <v>93.52</v>
      </c>
      <c r="P206" s="22"/>
      <c r="Q206" s="22"/>
      <c r="R206" s="26">
        <f>E208</f>
        <v>33.4</v>
      </c>
      <c r="S206" s="22">
        <f>F206</f>
        <v>23.8</v>
      </c>
      <c r="T206" s="22">
        <f>(R206+S206)/2</f>
        <v>28.6</v>
      </c>
      <c r="U206" s="22">
        <f>IF(H206="","",6.1078*(10^(((7.5*H206)/(237.3+H206)))))</f>
        <v>34.82194116</v>
      </c>
      <c r="V206" s="22">
        <f>IF(U206="","",U206-(0.8*(G206-H206)))</f>
        <v>33.54194116</v>
      </c>
      <c r="W206" s="22">
        <f>IF(G206="","",6.1078*(10^(((7.5*G206)/(237.3+G206)))))</f>
        <v>38.23798312</v>
      </c>
      <c r="X206" s="22">
        <f>IF(W206="","",(V206/W206)*100)</f>
        <v>87.71890782</v>
      </c>
      <c r="Y206" s="135">
        <f>O204+L206-O206</f>
        <v>0.72</v>
      </c>
      <c r="Z206" s="27"/>
      <c r="AA206" s="226">
        <v>1.0</v>
      </c>
      <c r="AB206" s="227">
        <v>1.0</v>
      </c>
      <c r="AC206" s="227">
        <v>2.0</v>
      </c>
      <c r="AD206" s="227">
        <v>1.0</v>
      </c>
      <c r="AE206" s="237" t="s">
        <v>433</v>
      </c>
    </row>
    <row r="207" ht="15.75" customHeight="1">
      <c r="A207" s="4" t="s">
        <v>60</v>
      </c>
      <c r="B207" s="253">
        <v>45395.0</v>
      </c>
      <c r="C207" s="3">
        <v>0.625</v>
      </c>
      <c r="D207" s="3">
        <v>0.75</v>
      </c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41"/>
      <c r="S207" s="39"/>
      <c r="T207" s="39"/>
      <c r="U207" s="39"/>
      <c r="V207" s="22"/>
      <c r="W207" s="39"/>
      <c r="X207" s="39"/>
      <c r="Y207" s="115"/>
      <c r="Z207" s="32"/>
      <c r="AA207" s="230"/>
      <c r="AB207" s="45"/>
      <c r="AC207" s="45"/>
      <c r="AD207" s="45"/>
      <c r="AE207" s="52"/>
    </row>
    <row r="208" ht="15.75" customHeight="1">
      <c r="A208" s="8" t="s">
        <v>64</v>
      </c>
      <c r="B208" s="252">
        <v>45396.0</v>
      </c>
      <c r="C208" s="10">
        <v>0.375</v>
      </c>
      <c r="D208" s="10">
        <v>0.5</v>
      </c>
      <c r="E208" s="224">
        <v>33.4</v>
      </c>
      <c r="F208" s="224">
        <v>24.1</v>
      </c>
      <c r="G208" s="224">
        <v>28.6</v>
      </c>
      <c r="H208" s="224">
        <v>26.8</v>
      </c>
      <c r="I208" s="22"/>
      <c r="J208" s="224" t="s">
        <v>54</v>
      </c>
      <c r="K208" s="22"/>
      <c r="L208" s="224">
        <v>2.5</v>
      </c>
      <c r="M208" s="22"/>
      <c r="N208" s="22"/>
      <c r="O208" s="224">
        <v>91.98</v>
      </c>
      <c r="P208" s="224">
        <v>65.7</v>
      </c>
      <c r="Q208" s="22"/>
      <c r="R208" s="26">
        <f>E210</f>
        <v>33.8</v>
      </c>
      <c r="S208" s="22">
        <f>F208</f>
        <v>24.1</v>
      </c>
      <c r="T208" s="22">
        <f>(R208+S208)/2</f>
        <v>28.95</v>
      </c>
      <c r="U208" s="22">
        <f t="shared" ref="U208:U212" si="57">IF(H208="","",6.1078*(10^(((7.5*H208)/(237.3+H208)))))</f>
        <v>35.23385461</v>
      </c>
      <c r="V208" s="22">
        <f t="shared" ref="V208:V212" si="58">IF(U208="","",U208-(0.8*(G208-H208)))</f>
        <v>33.79385461</v>
      </c>
      <c r="W208" s="22">
        <f t="shared" ref="W208:W212" si="59">IF(G208="","",6.1078*(10^(((7.5*G208)/(237.3+G208)))))</f>
        <v>39.13623594</v>
      </c>
      <c r="X208" s="22">
        <f t="shared" ref="X208:X212" si="60">IF(W208="","",(V208/W208)*100)</f>
        <v>86.34927145</v>
      </c>
      <c r="Y208" s="135">
        <f>O206+L208-O208</f>
        <v>4.04</v>
      </c>
      <c r="Z208" s="27"/>
      <c r="AA208" s="226">
        <v>1.0</v>
      </c>
      <c r="AB208" s="227">
        <v>1.0</v>
      </c>
      <c r="AC208" s="227">
        <v>1.0</v>
      </c>
      <c r="AD208" s="227">
        <v>2.0</v>
      </c>
      <c r="AE208" s="237" t="s">
        <v>440</v>
      </c>
    </row>
    <row r="209" ht="15.75" customHeight="1">
      <c r="A209" s="4" t="s">
        <v>64</v>
      </c>
      <c r="B209" s="253">
        <v>45396.0</v>
      </c>
      <c r="C209" s="3">
        <v>0.625</v>
      </c>
      <c r="D209" s="3">
        <v>0.75</v>
      </c>
      <c r="E209" s="242">
        <v>33.8</v>
      </c>
      <c r="F209" s="39"/>
      <c r="G209" s="242">
        <v>29.8</v>
      </c>
      <c r="H209" s="242">
        <v>26.2</v>
      </c>
      <c r="I209" s="39"/>
      <c r="J209" s="242" t="s">
        <v>81</v>
      </c>
      <c r="K209" s="39"/>
      <c r="L209" s="39"/>
      <c r="M209" s="39"/>
      <c r="N209" s="39"/>
      <c r="O209" s="39"/>
      <c r="P209" s="39"/>
      <c r="Q209" s="116"/>
      <c r="R209" s="41"/>
      <c r="S209" s="39"/>
      <c r="U209" s="22">
        <f t="shared" si="57"/>
        <v>34.01068335</v>
      </c>
      <c r="V209" s="22">
        <f t="shared" si="58"/>
        <v>31.13068335</v>
      </c>
      <c r="W209" s="22">
        <f t="shared" si="59"/>
        <v>41.94208964</v>
      </c>
      <c r="X209" s="22">
        <f t="shared" si="60"/>
        <v>74.22301467</v>
      </c>
      <c r="Y209" s="116"/>
      <c r="Z209" s="44"/>
      <c r="AA209" s="245">
        <v>1.0</v>
      </c>
      <c r="AB209" s="246">
        <v>1.0</v>
      </c>
      <c r="AC209" s="246">
        <v>1.0</v>
      </c>
      <c r="AD209" s="246">
        <v>3.0</v>
      </c>
      <c r="AE209" s="286" t="s">
        <v>433</v>
      </c>
    </row>
    <row r="210" ht="15.75" customHeight="1">
      <c r="A210" s="8" t="s">
        <v>68</v>
      </c>
      <c r="B210" s="252">
        <v>45397.0</v>
      </c>
      <c r="C210" s="10">
        <v>0.375</v>
      </c>
      <c r="D210" s="10">
        <v>0.5</v>
      </c>
      <c r="E210" s="224">
        <v>33.8</v>
      </c>
      <c r="F210" s="224">
        <v>24.0</v>
      </c>
      <c r="G210" s="224">
        <v>29.0</v>
      </c>
      <c r="H210" s="224">
        <v>25.4</v>
      </c>
      <c r="I210" s="22"/>
      <c r="J210" s="224" t="s">
        <v>61</v>
      </c>
      <c r="K210" s="22"/>
      <c r="L210" s="224">
        <v>0.0</v>
      </c>
      <c r="M210" s="22"/>
      <c r="N210" s="22"/>
      <c r="O210" s="224">
        <v>58.76</v>
      </c>
      <c r="P210" s="22"/>
      <c r="Q210" s="35"/>
      <c r="R210" s="26">
        <f>E212</f>
        <v>34.6</v>
      </c>
      <c r="S210" s="22">
        <f>F210</f>
        <v>24</v>
      </c>
      <c r="T210" s="22">
        <f>(R210+S210)/2</f>
        <v>29.3</v>
      </c>
      <c r="U210" s="22">
        <f t="shared" si="57"/>
        <v>32.43744129</v>
      </c>
      <c r="V210" s="22">
        <f t="shared" si="58"/>
        <v>29.55744129</v>
      </c>
      <c r="W210" s="22">
        <f t="shared" si="59"/>
        <v>40.05279577</v>
      </c>
      <c r="X210" s="22">
        <f t="shared" si="60"/>
        <v>73.79620004</v>
      </c>
      <c r="Y210" s="135">
        <f>P208+L210-O210</f>
        <v>6.94</v>
      </c>
      <c r="Z210" s="36"/>
      <c r="AA210" s="226">
        <v>1.0</v>
      </c>
      <c r="AB210" s="227">
        <v>1.0</v>
      </c>
      <c r="AC210" s="227">
        <v>2.0</v>
      </c>
      <c r="AD210" s="227">
        <v>3.0</v>
      </c>
      <c r="AE210" s="237" t="s">
        <v>289</v>
      </c>
    </row>
    <row r="211" ht="15.75" customHeight="1">
      <c r="A211" s="4" t="s">
        <v>68</v>
      </c>
      <c r="B211" s="253">
        <v>45397.0</v>
      </c>
      <c r="C211" s="3">
        <v>0.625</v>
      </c>
      <c r="D211" s="3">
        <v>0.75</v>
      </c>
      <c r="E211" s="242">
        <v>34.6</v>
      </c>
      <c r="F211" s="39"/>
      <c r="G211" s="242">
        <v>33.6</v>
      </c>
      <c r="H211" s="242">
        <v>28.4</v>
      </c>
      <c r="I211" s="39"/>
      <c r="J211" s="242" t="s">
        <v>65</v>
      </c>
      <c r="K211" s="39"/>
      <c r="L211" s="39"/>
      <c r="M211" s="39"/>
      <c r="N211" s="39"/>
      <c r="O211" s="39"/>
      <c r="P211" s="39"/>
      <c r="Q211" s="116"/>
      <c r="R211" s="41"/>
      <c r="S211" s="39"/>
      <c r="T211" s="39"/>
      <c r="U211" s="22">
        <f t="shared" si="57"/>
        <v>38.68484051</v>
      </c>
      <c r="V211" s="22">
        <f t="shared" si="58"/>
        <v>34.52484051</v>
      </c>
      <c r="W211" s="22">
        <f t="shared" si="59"/>
        <v>52.01365417</v>
      </c>
      <c r="X211" s="22">
        <f t="shared" si="60"/>
        <v>66.3764949</v>
      </c>
      <c r="Y211" s="116"/>
      <c r="Z211" s="44"/>
      <c r="AA211" s="245">
        <v>1.0</v>
      </c>
      <c r="AB211" s="246">
        <v>1.0</v>
      </c>
      <c r="AC211" s="246">
        <v>2.0</v>
      </c>
      <c r="AD211" s="246">
        <v>2.0</v>
      </c>
      <c r="AE211" s="247" t="s">
        <v>316</v>
      </c>
    </row>
    <row r="212" ht="15.75" customHeight="1">
      <c r="A212" s="8" t="s">
        <v>38</v>
      </c>
      <c r="B212" s="252">
        <v>45398.0</v>
      </c>
      <c r="C212" s="10">
        <v>0.375</v>
      </c>
      <c r="D212" s="10">
        <v>0.5</v>
      </c>
      <c r="E212" s="224">
        <v>34.6</v>
      </c>
      <c r="F212" s="224">
        <v>23.8</v>
      </c>
      <c r="G212" s="224">
        <v>29.2</v>
      </c>
      <c r="H212" s="224">
        <v>26.6</v>
      </c>
      <c r="I212" s="22"/>
      <c r="J212" s="224" t="s">
        <v>81</v>
      </c>
      <c r="K212" s="22"/>
      <c r="L212" s="224">
        <v>0.0</v>
      </c>
      <c r="M212" s="22"/>
      <c r="N212" s="22"/>
      <c r="O212" s="224">
        <v>54.62</v>
      </c>
      <c r="P212" s="22"/>
      <c r="Q212" s="35"/>
      <c r="R212" s="26">
        <f>E214</f>
        <v>33.6</v>
      </c>
      <c r="S212" s="22">
        <f>F212</f>
        <v>23.8</v>
      </c>
      <c r="T212" s="22">
        <f>(R212+S212)/2</f>
        <v>28.7</v>
      </c>
      <c r="U212" s="22">
        <f t="shared" si="57"/>
        <v>34.82194116</v>
      </c>
      <c r="V212" s="22">
        <f t="shared" si="58"/>
        <v>32.74194116</v>
      </c>
      <c r="W212" s="22">
        <f t="shared" si="59"/>
        <v>40.51803823</v>
      </c>
      <c r="X212" s="22">
        <f t="shared" si="60"/>
        <v>80.80830809</v>
      </c>
      <c r="Y212" s="135">
        <f>O210+L212-O212</f>
        <v>4.14</v>
      </c>
      <c r="Z212" s="36"/>
      <c r="AA212" s="226">
        <v>1.0</v>
      </c>
      <c r="AB212" s="227">
        <v>1.0</v>
      </c>
      <c r="AC212" s="227">
        <v>1.0</v>
      </c>
      <c r="AD212" s="227">
        <v>2.0</v>
      </c>
      <c r="AE212" s="237" t="s">
        <v>440</v>
      </c>
    </row>
    <row r="213" ht="15.75" customHeight="1">
      <c r="A213" s="4" t="s">
        <v>38</v>
      </c>
      <c r="B213" s="253">
        <v>45398.0</v>
      </c>
      <c r="C213" s="3">
        <v>0.625</v>
      </c>
      <c r="D213" s="3">
        <v>0.75</v>
      </c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116"/>
      <c r="R213" s="41"/>
      <c r="S213" s="39"/>
      <c r="T213" s="39"/>
      <c r="U213" s="39"/>
      <c r="V213" s="22"/>
      <c r="W213" s="39"/>
      <c r="X213" s="39"/>
      <c r="Y213" s="116"/>
      <c r="Z213" s="44"/>
      <c r="AA213" s="230"/>
      <c r="AB213" s="45"/>
      <c r="AC213" s="45"/>
      <c r="AD213" s="45"/>
      <c r="AE213" s="52"/>
    </row>
    <row r="214" ht="15.75" customHeight="1">
      <c r="A214" s="8" t="s">
        <v>48</v>
      </c>
      <c r="B214" s="252">
        <v>45399.0</v>
      </c>
      <c r="C214" s="10">
        <v>0.375</v>
      </c>
      <c r="D214" s="10">
        <v>0.5</v>
      </c>
      <c r="E214" s="224">
        <v>33.6</v>
      </c>
      <c r="F214" s="224">
        <v>23.8</v>
      </c>
      <c r="G214" s="224">
        <v>29.8</v>
      </c>
      <c r="H214" s="224">
        <v>26.6</v>
      </c>
      <c r="I214" s="22"/>
      <c r="J214" s="224" t="s">
        <v>81</v>
      </c>
      <c r="K214" s="22"/>
      <c r="L214" s="224">
        <v>1.5</v>
      </c>
      <c r="M214" s="22"/>
      <c r="N214" s="22"/>
      <c r="O214" s="224">
        <v>51.59</v>
      </c>
      <c r="P214" s="224">
        <v>71.56</v>
      </c>
      <c r="Q214" s="35"/>
      <c r="R214" s="26">
        <f>E216</f>
        <v>34.4</v>
      </c>
      <c r="S214" s="22">
        <f>F214</f>
        <v>23.8</v>
      </c>
      <c r="T214" s="22">
        <f>(R214+S214)/2</f>
        <v>29.1</v>
      </c>
      <c r="U214" s="22">
        <f>IF(H214="","",6.1078*(10^(((7.5*H214)/(237.3+H214)))))</f>
        <v>34.82194116</v>
      </c>
      <c r="V214" s="22">
        <f>IF(U214="","",U214-(0.8*(G214-H214)))</f>
        <v>32.26194116</v>
      </c>
      <c r="W214" s="22">
        <f>IF(G214="","",6.1078*(10^(((7.5*G214)/(237.3+G214)))))</f>
        <v>41.94208964</v>
      </c>
      <c r="X214" s="22">
        <f>IF(W214="","",(V214/W214)*100)</f>
        <v>76.9202046</v>
      </c>
      <c r="Y214" s="135">
        <f>O212+L214-O214</f>
        <v>4.53</v>
      </c>
      <c r="Z214" s="36"/>
      <c r="AA214" s="226">
        <v>1.0</v>
      </c>
      <c r="AB214" s="227">
        <v>1.0</v>
      </c>
      <c r="AC214" s="227">
        <v>1.0</v>
      </c>
      <c r="AD214" s="227">
        <v>2.0</v>
      </c>
      <c r="AE214" s="237" t="s">
        <v>498</v>
      </c>
    </row>
    <row r="215" ht="15.75" customHeight="1">
      <c r="A215" s="4" t="s">
        <v>48</v>
      </c>
      <c r="B215" s="253">
        <v>45399.0</v>
      </c>
      <c r="C215" s="3">
        <v>0.625</v>
      </c>
      <c r="D215" s="3">
        <v>0.75</v>
      </c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116"/>
      <c r="R215" s="41"/>
      <c r="S215" s="42"/>
      <c r="T215" s="39"/>
      <c r="U215" s="42"/>
      <c r="V215" s="22"/>
      <c r="W215" s="42"/>
      <c r="X215" s="42"/>
      <c r="Y215" s="43"/>
      <c r="Z215" s="44"/>
      <c r="AA215" s="230"/>
      <c r="AB215" s="45"/>
      <c r="AC215" s="45"/>
      <c r="AD215" s="45"/>
      <c r="AE215" s="52"/>
    </row>
    <row r="216" ht="15.75" customHeight="1">
      <c r="A216" s="8" t="s">
        <v>53</v>
      </c>
      <c r="B216" s="252">
        <v>45400.0</v>
      </c>
      <c r="C216" s="10">
        <v>0.375</v>
      </c>
      <c r="D216" s="10">
        <v>0.5</v>
      </c>
      <c r="E216" s="224">
        <v>34.4</v>
      </c>
      <c r="F216" s="224">
        <v>27.4</v>
      </c>
      <c r="G216" s="224">
        <v>30.2</v>
      </c>
      <c r="H216" s="224">
        <v>27.0</v>
      </c>
      <c r="I216" s="22"/>
      <c r="J216" s="224" t="s">
        <v>81</v>
      </c>
      <c r="K216" s="22"/>
      <c r="L216" s="224">
        <v>13.0</v>
      </c>
      <c r="M216" s="22"/>
      <c r="N216" s="22"/>
      <c r="O216" s="224">
        <v>75.02</v>
      </c>
      <c r="P216" s="22"/>
      <c r="Q216" s="35"/>
      <c r="R216" s="26">
        <f>E218</f>
        <v>33.2</v>
      </c>
      <c r="S216" s="22">
        <f>F216</f>
        <v>27.4</v>
      </c>
      <c r="T216" s="22">
        <f>(R216+S216)/2</f>
        <v>30.3</v>
      </c>
      <c r="U216" s="22">
        <f>IF(H216="","",6.1078*(10^(((7.5*H216)/(237.3+H216)))))</f>
        <v>35.65000614</v>
      </c>
      <c r="V216" s="22">
        <f>IF(U216="","",U216-(0.8*(G216-H216)))</f>
        <v>33.09000614</v>
      </c>
      <c r="W216" s="22">
        <f>IF(G216="","",6.1078*(10^(((7.5*G216)/(237.3+G216)))))</f>
        <v>42.91546075</v>
      </c>
      <c r="X216" s="22">
        <f>IF(W216="","",(V216/W216)*100)</f>
        <v>77.1050935</v>
      </c>
      <c r="Y216" s="135">
        <f>P214+L216-O216</f>
        <v>9.54</v>
      </c>
      <c r="Z216" s="36"/>
      <c r="AA216" s="226">
        <v>1.0</v>
      </c>
      <c r="AB216" s="227">
        <v>1.0</v>
      </c>
      <c r="AC216" s="227">
        <v>2.0</v>
      </c>
      <c r="AD216" s="227">
        <v>2.0</v>
      </c>
      <c r="AE216" s="237" t="s">
        <v>442</v>
      </c>
    </row>
    <row r="217" ht="15.75" customHeight="1">
      <c r="A217" s="4" t="s">
        <v>53</v>
      </c>
      <c r="B217" s="253">
        <v>45400.0</v>
      </c>
      <c r="C217" s="3">
        <v>0.625</v>
      </c>
      <c r="D217" s="3">
        <v>0.75</v>
      </c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41"/>
      <c r="S217" s="42"/>
      <c r="T217" s="39"/>
      <c r="U217" s="42"/>
      <c r="V217" s="22"/>
      <c r="W217" s="42"/>
      <c r="X217" s="42"/>
      <c r="Y217" s="43"/>
      <c r="Z217" s="32"/>
      <c r="AA217" s="230"/>
      <c r="AB217" s="45"/>
      <c r="AC217" s="45"/>
      <c r="AD217" s="45"/>
      <c r="AE217" s="52"/>
    </row>
    <row r="218" ht="15.75" customHeight="1">
      <c r="A218" s="8" t="s">
        <v>58</v>
      </c>
      <c r="B218" s="252">
        <v>45401.0</v>
      </c>
      <c r="C218" s="10">
        <v>0.375</v>
      </c>
      <c r="D218" s="10">
        <v>0.5</v>
      </c>
      <c r="E218" s="224">
        <v>33.2</v>
      </c>
      <c r="F218" s="224">
        <v>23.9</v>
      </c>
      <c r="G218" s="224">
        <v>30.0</v>
      </c>
      <c r="H218" s="224">
        <v>27.4</v>
      </c>
      <c r="I218" s="22"/>
      <c r="J218" s="224" t="s">
        <v>81</v>
      </c>
      <c r="K218" s="22"/>
      <c r="L218" s="224">
        <v>1.25</v>
      </c>
      <c r="M218" s="22"/>
      <c r="N218" s="22"/>
      <c r="O218" s="224">
        <v>74.9</v>
      </c>
      <c r="P218" s="22"/>
      <c r="Q218" s="22"/>
      <c r="R218" s="26">
        <f>E220</f>
        <v>32.8</v>
      </c>
      <c r="S218" s="22">
        <f>F218</f>
        <v>23.9</v>
      </c>
      <c r="T218" s="22">
        <f>(R218+S218)/2</f>
        <v>28.35</v>
      </c>
      <c r="U218" s="22">
        <f>IF(H218="","",6.1078*(10^(((7.5*H218)/(237.3+H218)))))</f>
        <v>36.49517019</v>
      </c>
      <c r="V218" s="22">
        <f>IF(U218="","",U218-(0.8*(G218-H218)))</f>
        <v>34.41517019</v>
      </c>
      <c r="W218" s="22">
        <f>IF(G218="","",6.1078*(10^(((7.5*G218)/(237.3+G218)))))</f>
        <v>42.42634795</v>
      </c>
      <c r="X218" s="22">
        <f>IF(W218="","",(V218/W218)*100)</f>
        <v>81.1174467</v>
      </c>
      <c r="Y218" s="135">
        <f>O216+L218-O218</f>
        <v>1.37</v>
      </c>
      <c r="Z218" s="27"/>
      <c r="AA218" s="226">
        <v>1.0</v>
      </c>
      <c r="AB218" s="227">
        <v>1.0</v>
      </c>
      <c r="AC218" s="227">
        <v>2.0</v>
      </c>
      <c r="AD218" s="227">
        <v>2.0</v>
      </c>
      <c r="AE218" s="237" t="s">
        <v>316</v>
      </c>
    </row>
    <row r="219" ht="15.75" customHeight="1">
      <c r="A219" s="4" t="s">
        <v>58</v>
      </c>
      <c r="B219" s="253">
        <v>45401.0</v>
      </c>
      <c r="C219" s="3">
        <v>0.625</v>
      </c>
      <c r="D219" s="3">
        <v>0.75</v>
      </c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41"/>
      <c r="S219" s="42"/>
      <c r="T219" s="39"/>
      <c r="U219" s="42"/>
      <c r="V219" s="22"/>
      <c r="W219" s="42"/>
      <c r="X219" s="42"/>
      <c r="Y219" s="43"/>
      <c r="Z219" s="32"/>
      <c r="AA219" s="230"/>
      <c r="AB219" s="45"/>
      <c r="AC219" s="45"/>
      <c r="AD219" s="45"/>
      <c r="AE219" s="52"/>
    </row>
    <row r="220" ht="15.75" customHeight="1">
      <c r="A220" s="8" t="s">
        <v>60</v>
      </c>
      <c r="B220" s="252">
        <v>45402.0</v>
      </c>
      <c r="C220" s="10">
        <v>0.375</v>
      </c>
      <c r="D220" s="10">
        <v>0.5</v>
      </c>
      <c r="E220" s="224">
        <v>32.8</v>
      </c>
      <c r="F220" s="224">
        <v>23.4</v>
      </c>
      <c r="G220" s="224">
        <v>29.4</v>
      </c>
      <c r="H220" s="224">
        <v>26.8</v>
      </c>
      <c r="I220" s="22"/>
      <c r="J220" s="224" t="s">
        <v>81</v>
      </c>
      <c r="K220" s="22"/>
      <c r="L220" s="224">
        <v>0.0</v>
      </c>
      <c r="M220" s="22"/>
      <c r="N220" s="22"/>
      <c r="O220" s="224">
        <v>70.82</v>
      </c>
      <c r="P220" s="22"/>
      <c r="Q220" s="22"/>
      <c r="R220" s="26">
        <f>E222</f>
        <v>33.4</v>
      </c>
      <c r="S220" s="22">
        <f>F220</f>
        <v>23.4</v>
      </c>
      <c r="T220" s="22">
        <f>(R220+S220)/2</f>
        <v>28.4</v>
      </c>
      <c r="U220" s="22">
        <f>IF(H220="","",6.1078*(10^(((7.5*H220)/(237.3+H220)))))</f>
        <v>35.23385461</v>
      </c>
      <c r="V220" s="22">
        <f>IF(U220="","",U220-(0.8*(G220-H220)))</f>
        <v>33.15385461</v>
      </c>
      <c r="W220" s="22">
        <f>IF(G220="","",6.1078*(10^(((7.5*G220)/(237.3+G220)))))</f>
        <v>40.98797486</v>
      </c>
      <c r="X220" s="22">
        <f>IF(W220="","",(V220/W220)*100)</f>
        <v>80.88678379</v>
      </c>
      <c r="Y220" s="135">
        <f>O218+L220-O220</f>
        <v>4.08</v>
      </c>
      <c r="Z220" s="27"/>
      <c r="AA220" s="226">
        <v>1.0</v>
      </c>
      <c r="AB220" s="227">
        <v>1.0</v>
      </c>
      <c r="AC220" s="227">
        <v>2.0</v>
      </c>
      <c r="AD220" s="227">
        <v>2.0</v>
      </c>
      <c r="AE220" s="237" t="s">
        <v>316</v>
      </c>
    </row>
    <row r="221" ht="15.75" customHeight="1">
      <c r="A221" s="4" t="s">
        <v>60</v>
      </c>
      <c r="B221" s="253">
        <v>45402.0</v>
      </c>
      <c r="C221" s="3">
        <v>0.625</v>
      </c>
      <c r="D221" s="3">
        <v>0.75</v>
      </c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41"/>
      <c r="S221" s="42"/>
      <c r="T221" s="39"/>
      <c r="U221" s="42"/>
      <c r="V221" s="22"/>
      <c r="W221" s="42"/>
      <c r="X221" s="42"/>
      <c r="Y221" s="43"/>
      <c r="Z221" s="32"/>
      <c r="AA221" s="230"/>
      <c r="AB221" s="45"/>
      <c r="AC221" s="45"/>
      <c r="AD221" s="45"/>
      <c r="AE221" s="52"/>
    </row>
    <row r="222" ht="15.75" customHeight="1">
      <c r="A222" s="8" t="s">
        <v>64</v>
      </c>
      <c r="B222" s="252">
        <v>45403.0</v>
      </c>
      <c r="C222" s="10">
        <v>0.375</v>
      </c>
      <c r="D222" s="10">
        <v>0.5</v>
      </c>
      <c r="E222" s="224">
        <v>33.4</v>
      </c>
      <c r="F222" s="224">
        <v>23.6</v>
      </c>
      <c r="G222" s="224">
        <v>28.6</v>
      </c>
      <c r="H222" s="224">
        <v>26.4</v>
      </c>
      <c r="I222" s="22"/>
      <c r="J222" s="224" t="s">
        <v>61</v>
      </c>
      <c r="K222" s="22"/>
      <c r="L222" s="224">
        <v>2.75</v>
      </c>
      <c r="M222" s="22"/>
      <c r="N222" s="22"/>
      <c r="O222" s="224">
        <v>71.14</v>
      </c>
      <c r="P222" s="22"/>
      <c r="Q222" s="22"/>
      <c r="R222" s="26">
        <f>E224</f>
        <v>32.2</v>
      </c>
      <c r="S222" s="22">
        <f>F222</f>
        <v>23.6</v>
      </c>
      <c r="T222" s="22">
        <f>(R222+S222)/2</f>
        <v>27.9</v>
      </c>
      <c r="U222" s="22">
        <f>IF(H222="","",6.1078*(10^(((7.5*H222)/(237.3+H222)))))</f>
        <v>34.41422945</v>
      </c>
      <c r="V222" s="22">
        <f>IF(U222="","",U222-(0.8*(G222-H222)))</f>
        <v>32.65422945</v>
      </c>
      <c r="W222" s="22">
        <f>IF(G222="","",6.1078*(10^(((7.5*G222)/(237.3+G222)))))</f>
        <v>39.13623594</v>
      </c>
      <c r="X222" s="22">
        <f>IF(W222="","",(V222/W222)*100)</f>
        <v>83.43732775</v>
      </c>
      <c r="Y222" s="135">
        <f>O220+L222-O222</f>
        <v>2.43</v>
      </c>
      <c r="Z222" s="27"/>
      <c r="AA222" s="226">
        <v>1.0</v>
      </c>
      <c r="AB222" s="227">
        <v>1.0</v>
      </c>
      <c r="AC222" s="227">
        <v>3.0</v>
      </c>
      <c r="AD222" s="227">
        <v>2.0</v>
      </c>
      <c r="AE222" s="49"/>
    </row>
    <row r="223" ht="15.75" customHeight="1">
      <c r="A223" s="4" t="s">
        <v>64</v>
      </c>
      <c r="B223" s="253">
        <v>45403.0</v>
      </c>
      <c r="C223" s="3">
        <v>0.625</v>
      </c>
      <c r="D223" s="3">
        <v>0.75</v>
      </c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41"/>
      <c r="S223" s="39"/>
      <c r="T223" s="39"/>
      <c r="U223" s="39"/>
      <c r="V223" s="22"/>
      <c r="W223" s="39"/>
      <c r="X223" s="39"/>
      <c r="Y223" s="116"/>
      <c r="Z223" s="32"/>
      <c r="AA223" s="230"/>
      <c r="AB223" s="45"/>
      <c r="AC223" s="45"/>
      <c r="AD223" s="45"/>
      <c r="AE223" s="52"/>
    </row>
    <row r="224" ht="15.75" customHeight="1">
      <c r="A224" s="8" t="s">
        <v>68</v>
      </c>
      <c r="B224" s="252">
        <v>45404.0</v>
      </c>
      <c r="C224" s="10">
        <v>0.375</v>
      </c>
      <c r="D224" s="10">
        <v>0.5</v>
      </c>
      <c r="E224" s="224">
        <v>32.2</v>
      </c>
      <c r="F224" s="224">
        <v>24.6</v>
      </c>
      <c r="G224" s="224">
        <v>26.6</v>
      </c>
      <c r="H224" s="224">
        <v>25.6</v>
      </c>
      <c r="I224" s="22"/>
      <c r="J224" s="224" t="s">
        <v>81</v>
      </c>
      <c r="K224" s="22"/>
      <c r="L224" s="224">
        <v>8.2</v>
      </c>
      <c r="M224" s="22"/>
      <c r="N224" s="22"/>
      <c r="O224" s="224">
        <v>74.86</v>
      </c>
      <c r="P224" s="22"/>
      <c r="Q224" s="22"/>
      <c r="R224" s="26">
        <f>E226</f>
        <v>32.4</v>
      </c>
      <c r="S224" s="22">
        <f>F224</f>
        <v>24.6</v>
      </c>
      <c r="T224" s="22">
        <f>(R224+S224)/2</f>
        <v>28.5</v>
      </c>
      <c r="U224" s="22">
        <f t="shared" ref="U224:U232" si="61">IF(H224="","",6.1078*(10^(((7.5*H224)/(237.3+H224)))))</f>
        <v>32.82468122</v>
      </c>
      <c r="V224" s="22">
        <f t="shared" ref="V224:V232" si="62">IF(U224="","",U224-(0.8*(G224-H224)))</f>
        <v>32.02468122</v>
      </c>
      <c r="W224" s="22">
        <f t="shared" ref="W224:W232" si="63">IF(G224="","",6.1078*(10^(((7.5*G224)/(237.3+G224)))))</f>
        <v>34.82194116</v>
      </c>
      <c r="X224" s="22">
        <f t="shared" ref="X224:X232" si="64">IF(W224="","",(V224/W224)*100)</f>
        <v>91.96696147</v>
      </c>
      <c r="Y224" s="135">
        <f>O222+L224-O224</f>
        <v>4.48</v>
      </c>
      <c r="Z224" s="27"/>
      <c r="AA224" s="226">
        <v>1.0</v>
      </c>
      <c r="AB224" s="227">
        <v>1.0</v>
      </c>
      <c r="AC224" s="227">
        <v>2.0</v>
      </c>
      <c r="AD224" s="227">
        <v>3.0</v>
      </c>
      <c r="AE224" s="49"/>
    </row>
    <row r="225" ht="15.75" customHeight="1">
      <c r="A225" s="4" t="s">
        <v>68</v>
      </c>
      <c r="B225" s="253">
        <v>45404.0</v>
      </c>
      <c r="C225" s="3">
        <v>0.625</v>
      </c>
      <c r="D225" s="3">
        <v>0.75</v>
      </c>
      <c r="E225" s="242">
        <v>32.4</v>
      </c>
      <c r="F225" s="39"/>
      <c r="G225" s="242">
        <v>27.0</v>
      </c>
      <c r="H225" s="242">
        <v>26.0</v>
      </c>
      <c r="I225" s="39"/>
      <c r="J225" s="242" t="s">
        <v>78</v>
      </c>
      <c r="K225" s="39"/>
      <c r="L225" s="39"/>
      <c r="M225" s="39"/>
      <c r="N225" s="39"/>
      <c r="O225" s="39"/>
      <c r="P225" s="39"/>
      <c r="Q225" s="39"/>
      <c r="R225" s="41"/>
      <c r="S225" s="39"/>
      <c r="T225" s="39"/>
      <c r="U225" s="22">
        <f t="shared" si="61"/>
        <v>33.61126698</v>
      </c>
      <c r="V225" s="22">
        <f t="shared" si="62"/>
        <v>32.81126698</v>
      </c>
      <c r="W225" s="22">
        <f t="shared" si="63"/>
        <v>35.65000614</v>
      </c>
      <c r="X225" s="22">
        <f t="shared" si="64"/>
        <v>92.03719869</v>
      </c>
      <c r="Y225" s="116"/>
      <c r="Z225" s="32"/>
      <c r="AA225" s="245">
        <v>1.0</v>
      </c>
      <c r="AB225" s="246">
        <v>1.0</v>
      </c>
      <c r="AC225" s="246">
        <v>2.0</v>
      </c>
      <c r="AD225" s="246">
        <v>2.0</v>
      </c>
      <c r="AE225" s="247" t="s">
        <v>316</v>
      </c>
    </row>
    <row r="226" ht="15.75" customHeight="1">
      <c r="A226" s="8" t="s">
        <v>38</v>
      </c>
      <c r="B226" s="252">
        <v>45405.0</v>
      </c>
      <c r="C226" s="10">
        <v>0.375</v>
      </c>
      <c r="D226" s="10">
        <v>0.5</v>
      </c>
      <c r="E226" s="224">
        <v>32.4</v>
      </c>
      <c r="F226" s="224">
        <v>24.0</v>
      </c>
      <c r="G226" s="224">
        <v>27.0</v>
      </c>
      <c r="H226" s="224">
        <v>26.2</v>
      </c>
      <c r="I226" s="22"/>
      <c r="J226" s="224" t="s">
        <v>81</v>
      </c>
      <c r="K226" s="22"/>
      <c r="L226" s="224">
        <v>19.35</v>
      </c>
      <c r="M226" s="22"/>
      <c r="N226" s="22"/>
      <c r="O226" s="224">
        <v>88.7</v>
      </c>
      <c r="P226" s="22"/>
      <c r="Q226" s="22"/>
      <c r="R226" s="26">
        <f>E228</f>
        <v>29.2</v>
      </c>
      <c r="S226" s="22">
        <f>F226</f>
        <v>24</v>
      </c>
      <c r="T226" s="22">
        <f>(R226+S226)/2</f>
        <v>26.6</v>
      </c>
      <c r="U226" s="22">
        <f t="shared" si="61"/>
        <v>34.01068335</v>
      </c>
      <c r="V226" s="22">
        <f t="shared" si="62"/>
        <v>33.37068335</v>
      </c>
      <c r="W226" s="22">
        <f t="shared" si="63"/>
        <v>35.65000614</v>
      </c>
      <c r="X226" s="22">
        <f t="shared" si="64"/>
        <v>93.60638878</v>
      </c>
      <c r="Y226" s="135">
        <f>O224+L226-O226</f>
        <v>5.51</v>
      </c>
      <c r="Z226" s="27"/>
      <c r="AA226" s="245">
        <v>1.0</v>
      </c>
      <c r="AB226" s="246">
        <v>1.0</v>
      </c>
      <c r="AC226" s="246">
        <v>2.0</v>
      </c>
      <c r="AD226" s="246">
        <v>2.0</v>
      </c>
      <c r="AE226" s="247" t="s">
        <v>433</v>
      </c>
    </row>
    <row r="227" ht="15.75" customHeight="1">
      <c r="A227" s="4" t="s">
        <v>38</v>
      </c>
      <c r="B227" s="253">
        <v>45405.0</v>
      </c>
      <c r="C227" s="3">
        <v>0.625</v>
      </c>
      <c r="D227" s="3">
        <v>0.75</v>
      </c>
      <c r="E227" s="39"/>
      <c r="F227" s="242"/>
      <c r="G227" s="242">
        <v>27.0</v>
      </c>
      <c r="H227" s="242">
        <v>25.6</v>
      </c>
      <c r="I227" s="39"/>
      <c r="J227" s="242" t="s">
        <v>81</v>
      </c>
      <c r="K227" s="39"/>
      <c r="L227" s="39"/>
      <c r="M227" s="39"/>
      <c r="N227" s="39"/>
      <c r="O227" s="39"/>
      <c r="P227" s="39"/>
      <c r="Q227" s="39"/>
      <c r="R227" s="41"/>
      <c r="S227" s="39"/>
      <c r="T227" s="39"/>
      <c r="U227" s="22">
        <f t="shared" si="61"/>
        <v>32.82468122</v>
      </c>
      <c r="V227" s="22">
        <f t="shared" si="62"/>
        <v>31.70468122</v>
      </c>
      <c r="W227" s="22">
        <f t="shared" si="63"/>
        <v>35.65000614</v>
      </c>
      <c r="X227" s="22">
        <f t="shared" si="64"/>
        <v>88.93317182</v>
      </c>
      <c r="Y227" s="116"/>
      <c r="Z227" s="32"/>
      <c r="AA227" s="245">
        <v>2.0</v>
      </c>
      <c r="AB227" s="246">
        <v>1.0</v>
      </c>
      <c r="AC227" s="246">
        <v>1.0</v>
      </c>
      <c r="AD227" s="246">
        <v>3.0</v>
      </c>
      <c r="AE227" s="247" t="s">
        <v>498</v>
      </c>
    </row>
    <row r="228" ht="15.75" customHeight="1">
      <c r="A228" s="8" t="s">
        <v>48</v>
      </c>
      <c r="B228" s="252">
        <v>45406.0</v>
      </c>
      <c r="C228" s="10">
        <v>0.375</v>
      </c>
      <c r="D228" s="10">
        <v>0.5</v>
      </c>
      <c r="E228" s="224">
        <v>29.2</v>
      </c>
      <c r="F228" s="224">
        <v>23.5</v>
      </c>
      <c r="G228" s="224">
        <v>29.0</v>
      </c>
      <c r="H228" s="224">
        <v>26.4</v>
      </c>
      <c r="I228" s="22"/>
      <c r="J228" s="224" t="s">
        <v>81</v>
      </c>
      <c r="K228" s="22"/>
      <c r="L228" s="224">
        <v>0.0</v>
      </c>
      <c r="M228" s="22"/>
      <c r="N228" s="22"/>
      <c r="O228" s="224">
        <v>86.6</v>
      </c>
      <c r="P228" s="224">
        <v>69.6</v>
      </c>
      <c r="Q228" s="22"/>
      <c r="R228" s="26">
        <f>E230</f>
        <v>34.4</v>
      </c>
      <c r="S228" s="22">
        <f>F228</f>
        <v>23.5</v>
      </c>
      <c r="T228" s="22">
        <f>(R228+S228)/2</f>
        <v>28.95</v>
      </c>
      <c r="U228" s="22">
        <f t="shared" si="61"/>
        <v>34.41422945</v>
      </c>
      <c r="V228" s="22">
        <f t="shared" si="62"/>
        <v>32.33422945</v>
      </c>
      <c r="W228" s="22">
        <f t="shared" si="63"/>
        <v>40.05279577</v>
      </c>
      <c r="X228" s="22">
        <f t="shared" si="64"/>
        <v>80.72901985</v>
      </c>
      <c r="Y228" s="135">
        <f>O226+L228-O228</f>
        <v>2.1</v>
      </c>
      <c r="Z228" s="27"/>
      <c r="AA228" s="226">
        <v>1.0</v>
      </c>
      <c r="AB228" s="227">
        <v>1.0</v>
      </c>
      <c r="AC228" s="227">
        <v>3.0</v>
      </c>
      <c r="AD228" s="227">
        <v>2.0</v>
      </c>
      <c r="AE228" s="237" t="s">
        <v>440</v>
      </c>
    </row>
    <row r="229" ht="15.75" customHeight="1">
      <c r="A229" s="4" t="s">
        <v>48</v>
      </c>
      <c r="B229" s="253">
        <v>45406.0</v>
      </c>
      <c r="C229" s="3">
        <v>0.625</v>
      </c>
      <c r="D229" s="3">
        <v>0.75</v>
      </c>
      <c r="E229" s="242">
        <v>32.4</v>
      </c>
      <c r="F229" s="39"/>
      <c r="G229" s="242">
        <v>31.8</v>
      </c>
      <c r="H229" s="242">
        <v>29.0</v>
      </c>
      <c r="I229" s="39"/>
      <c r="J229" s="242" t="s">
        <v>81</v>
      </c>
      <c r="K229" s="39"/>
      <c r="L229" s="39"/>
      <c r="M229" s="39"/>
      <c r="N229" s="39"/>
      <c r="O229" s="39"/>
      <c r="P229" s="39"/>
      <c r="Q229" s="39"/>
      <c r="R229" s="41"/>
      <c r="S229" s="42"/>
      <c r="T229" s="39"/>
      <c r="U229" s="22">
        <f t="shared" si="61"/>
        <v>40.05279577</v>
      </c>
      <c r="V229" s="22">
        <f t="shared" si="62"/>
        <v>37.81279577</v>
      </c>
      <c r="W229" s="22">
        <f t="shared" si="63"/>
        <v>47.00807132</v>
      </c>
      <c r="X229" s="22">
        <f t="shared" si="64"/>
        <v>80.43894316</v>
      </c>
      <c r="Y229" s="43"/>
      <c r="Z229" s="32"/>
      <c r="AA229" s="245">
        <v>1.0</v>
      </c>
      <c r="AB229" s="246">
        <v>1.0</v>
      </c>
      <c r="AC229" s="246">
        <v>1.0</v>
      </c>
      <c r="AD229" s="246">
        <v>2.0</v>
      </c>
      <c r="AE229" s="247" t="s">
        <v>500</v>
      </c>
    </row>
    <row r="230" ht="15.75" customHeight="1">
      <c r="A230" s="8" t="s">
        <v>53</v>
      </c>
      <c r="B230" s="252">
        <v>45407.0</v>
      </c>
      <c r="C230" s="10">
        <v>0.375</v>
      </c>
      <c r="D230" s="10">
        <v>0.5</v>
      </c>
      <c r="E230" s="224">
        <v>34.4</v>
      </c>
      <c r="F230" s="224">
        <v>23.7</v>
      </c>
      <c r="G230" s="224">
        <v>29.8</v>
      </c>
      <c r="H230" s="224">
        <v>26.6</v>
      </c>
      <c r="I230" s="22"/>
      <c r="J230" s="224" t="s">
        <v>81</v>
      </c>
      <c r="K230" s="22"/>
      <c r="L230" s="224">
        <v>0.0</v>
      </c>
      <c r="M230" s="22"/>
      <c r="N230" s="22"/>
      <c r="O230" s="224">
        <v>66.8</v>
      </c>
      <c r="P230" s="22"/>
      <c r="Q230" s="22"/>
      <c r="R230" s="26">
        <f>E232</f>
        <v>33.4</v>
      </c>
      <c r="S230" s="22">
        <f>F230</f>
        <v>23.7</v>
      </c>
      <c r="T230" s="22">
        <f>(R230+S230)/2</f>
        <v>28.55</v>
      </c>
      <c r="U230" s="22">
        <f t="shared" si="61"/>
        <v>34.82194116</v>
      </c>
      <c r="V230" s="22">
        <f t="shared" si="62"/>
        <v>32.26194116</v>
      </c>
      <c r="W230" s="22">
        <f t="shared" si="63"/>
        <v>41.94208964</v>
      </c>
      <c r="X230" s="22">
        <f t="shared" si="64"/>
        <v>76.9202046</v>
      </c>
      <c r="Y230" s="135">
        <f>P228+L230-O230</f>
        <v>2.8</v>
      </c>
      <c r="Z230" s="27"/>
      <c r="AA230" s="226">
        <v>1.0</v>
      </c>
      <c r="AB230" s="227">
        <v>1.0</v>
      </c>
      <c r="AC230" s="227">
        <v>1.0</v>
      </c>
      <c r="AD230" s="227">
        <v>2.0</v>
      </c>
      <c r="AE230" s="237" t="s">
        <v>440</v>
      </c>
    </row>
    <row r="231" ht="15.75" customHeight="1">
      <c r="A231" s="4" t="s">
        <v>53</v>
      </c>
      <c r="B231" s="253">
        <v>45407.0</v>
      </c>
      <c r="C231" s="3">
        <v>0.625</v>
      </c>
      <c r="D231" s="3">
        <v>0.75</v>
      </c>
      <c r="E231" s="242">
        <v>33.2</v>
      </c>
      <c r="F231" s="39"/>
      <c r="G231" s="242">
        <v>28.2</v>
      </c>
      <c r="H231" s="242">
        <v>27.4</v>
      </c>
      <c r="I231" s="39"/>
      <c r="J231" s="242" t="s">
        <v>78</v>
      </c>
      <c r="K231" s="39"/>
      <c r="L231" s="39"/>
      <c r="M231" s="39"/>
      <c r="N231" s="39"/>
      <c r="O231" s="39"/>
      <c r="P231" s="39"/>
      <c r="Q231" s="39"/>
      <c r="R231" s="41"/>
      <c r="S231" s="42"/>
      <c r="T231" s="39"/>
      <c r="U231" s="22">
        <f t="shared" si="61"/>
        <v>36.49517019</v>
      </c>
      <c r="V231" s="22">
        <f t="shared" si="62"/>
        <v>35.85517019</v>
      </c>
      <c r="W231" s="22">
        <f t="shared" si="63"/>
        <v>38.23798312</v>
      </c>
      <c r="X231" s="22">
        <f t="shared" si="64"/>
        <v>93.76846596</v>
      </c>
      <c r="Y231" s="43"/>
      <c r="Z231" s="32"/>
      <c r="AA231" s="245">
        <v>1.0</v>
      </c>
      <c r="AB231" s="246">
        <v>1.0</v>
      </c>
      <c r="AC231" s="246">
        <v>2.0</v>
      </c>
      <c r="AD231" s="246">
        <v>2.0</v>
      </c>
      <c r="AE231" s="247" t="s">
        <v>433</v>
      </c>
    </row>
    <row r="232" ht="15.75" customHeight="1">
      <c r="A232" s="8" t="s">
        <v>58</v>
      </c>
      <c r="B232" s="252">
        <v>45408.0</v>
      </c>
      <c r="C232" s="10">
        <v>0.375</v>
      </c>
      <c r="D232" s="10">
        <v>0.5</v>
      </c>
      <c r="E232" s="224">
        <v>33.4</v>
      </c>
      <c r="F232" s="224">
        <v>23.9</v>
      </c>
      <c r="G232" s="224">
        <v>27.6</v>
      </c>
      <c r="H232" s="224">
        <v>26.2</v>
      </c>
      <c r="I232" s="22"/>
      <c r="J232" s="224" t="s">
        <v>81</v>
      </c>
      <c r="K232" s="22"/>
      <c r="L232" s="224">
        <v>36.25</v>
      </c>
      <c r="M232" s="22"/>
      <c r="N232" s="22"/>
      <c r="O232" s="224">
        <v>91.9</v>
      </c>
      <c r="P232" s="224">
        <v>67.84</v>
      </c>
      <c r="Q232" s="22"/>
      <c r="R232" s="26">
        <f>E234</f>
        <v>32.4</v>
      </c>
      <c r="S232" s="22">
        <f>F232</f>
        <v>23.9</v>
      </c>
      <c r="T232" s="22">
        <f>(R232+S232)/2</f>
        <v>28.15</v>
      </c>
      <c r="U232" s="22">
        <f t="shared" si="61"/>
        <v>34.01068335</v>
      </c>
      <c r="V232" s="22">
        <f t="shared" si="62"/>
        <v>32.89068335</v>
      </c>
      <c r="W232" s="22">
        <f t="shared" si="63"/>
        <v>36.92425667</v>
      </c>
      <c r="X232" s="22">
        <f t="shared" si="64"/>
        <v>89.07608795</v>
      </c>
      <c r="Y232" s="135">
        <f>O230+L232-O232</f>
        <v>11.15</v>
      </c>
      <c r="Z232" s="27"/>
      <c r="AA232" s="226">
        <v>1.0</v>
      </c>
      <c r="AB232" s="227">
        <v>1.0</v>
      </c>
      <c r="AC232" s="227">
        <v>1.0</v>
      </c>
      <c r="AD232" s="227">
        <v>2.0</v>
      </c>
      <c r="AE232" s="237" t="s">
        <v>440</v>
      </c>
    </row>
    <row r="233" ht="15.75" customHeight="1">
      <c r="A233" s="4" t="s">
        <v>58</v>
      </c>
      <c r="B233" s="253">
        <v>45408.0</v>
      </c>
      <c r="C233" s="3">
        <v>0.625</v>
      </c>
      <c r="D233" s="3">
        <v>0.75</v>
      </c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41"/>
      <c r="S233" s="42"/>
      <c r="T233" s="39"/>
      <c r="U233" s="42"/>
      <c r="V233" s="22"/>
      <c r="W233" s="42"/>
      <c r="X233" s="42"/>
      <c r="Y233" s="43"/>
      <c r="Z233" s="32"/>
      <c r="AA233" s="230"/>
      <c r="AB233" s="45"/>
      <c r="AC233" s="45"/>
      <c r="AD233" s="45"/>
      <c r="AE233" s="52"/>
    </row>
    <row r="234" ht="15.75" customHeight="1">
      <c r="A234" s="8" t="s">
        <v>60</v>
      </c>
      <c r="B234" s="252">
        <v>45409.0</v>
      </c>
      <c r="C234" s="10">
        <v>0.375</v>
      </c>
      <c r="D234" s="10">
        <v>0.5</v>
      </c>
      <c r="E234" s="224">
        <v>32.4</v>
      </c>
      <c r="F234" s="224">
        <v>24.1</v>
      </c>
      <c r="G234" s="224">
        <v>25.4</v>
      </c>
      <c r="H234" s="224">
        <v>24.2</v>
      </c>
      <c r="I234" s="22"/>
      <c r="J234" s="224" t="s">
        <v>81</v>
      </c>
      <c r="K234" s="22"/>
      <c r="L234" s="224">
        <v>51.75</v>
      </c>
      <c r="M234" s="22"/>
      <c r="N234" s="22"/>
      <c r="O234" s="224">
        <v>100.0</v>
      </c>
      <c r="P234" s="224">
        <v>65.58</v>
      </c>
      <c r="Q234" s="22"/>
      <c r="R234" s="26">
        <f>E236</f>
        <v>31.4</v>
      </c>
      <c r="S234" s="22">
        <f>F234</f>
        <v>24.1</v>
      </c>
      <c r="T234" s="22">
        <f>(R234+S234)/2</f>
        <v>27.75</v>
      </c>
      <c r="U234" s="22">
        <f>IF(H234="","",6.1078*(10^(((7.5*H234)/(237.3+H234)))))</f>
        <v>30.19655962</v>
      </c>
      <c r="V234" s="22">
        <f>IF(U234="","",U234-(0.8*(G234-H234)))</f>
        <v>29.23655962</v>
      </c>
      <c r="W234" s="22">
        <f>IF(G234="","",6.1078*(10^(((7.5*G234)/(237.3+G234)))))</f>
        <v>32.43744129</v>
      </c>
      <c r="X234" s="22">
        <f>IF(W234="","",(V234/W234)*100)</f>
        <v>90.13213885</v>
      </c>
      <c r="Y234" s="35"/>
      <c r="Z234" s="27"/>
      <c r="AA234" s="226">
        <v>2.0</v>
      </c>
      <c r="AB234" s="227">
        <v>1.0</v>
      </c>
      <c r="AC234" s="227">
        <v>1.0</v>
      </c>
      <c r="AD234" s="227">
        <v>3.0</v>
      </c>
      <c r="AE234" s="237" t="s">
        <v>440</v>
      </c>
    </row>
    <row r="235" ht="15.75" customHeight="1">
      <c r="A235" s="4" t="s">
        <v>60</v>
      </c>
      <c r="B235" s="253">
        <v>45409.0</v>
      </c>
      <c r="C235" s="3">
        <v>0.625</v>
      </c>
      <c r="D235" s="3">
        <v>0.75</v>
      </c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41"/>
      <c r="S235" s="42"/>
      <c r="T235" s="39"/>
      <c r="U235" s="42"/>
      <c r="V235" s="22"/>
      <c r="W235" s="42"/>
      <c r="X235" s="42"/>
      <c r="Y235" s="43"/>
      <c r="Z235" s="32"/>
      <c r="AA235" s="230"/>
      <c r="AB235" s="45"/>
      <c r="AC235" s="45"/>
      <c r="AD235" s="45"/>
      <c r="AE235" s="52"/>
    </row>
    <row r="236" ht="15.75" customHeight="1">
      <c r="A236" s="8" t="s">
        <v>64</v>
      </c>
      <c r="B236" s="252">
        <v>45410.0</v>
      </c>
      <c r="C236" s="10">
        <v>0.375</v>
      </c>
      <c r="D236" s="10">
        <v>0.5</v>
      </c>
      <c r="E236" s="224">
        <v>31.4</v>
      </c>
      <c r="F236" s="224">
        <v>24.2</v>
      </c>
      <c r="G236" s="224">
        <v>28.8</v>
      </c>
      <c r="H236" s="224">
        <v>27.0</v>
      </c>
      <c r="I236" s="22"/>
      <c r="J236" s="224" t="s">
        <v>81</v>
      </c>
      <c r="K236" s="22"/>
      <c r="L236" s="224">
        <v>6.75</v>
      </c>
      <c r="M236" s="22"/>
      <c r="N236" s="22"/>
      <c r="O236" s="224">
        <v>71.7</v>
      </c>
      <c r="P236" s="22"/>
      <c r="Q236" s="22"/>
      <c r="R236" s="26">
        <f>E238</f>
        <v>32.4</v>
      </c>
      <c r="S236" s="22">
        <f>F236</f>
        <v>24.2</v>
      </c>
      <c r="T236" s="22">
        <f>(R236+S236)/2</f>
        <v>28.3</v>
      </c>
      <c r="U236" s="22">
        <f t="shared" ref="U236:U244" si="65">IF(H236="","",6.1078*(10^(((7.5*H236)/(237.3+H236)))))</f>
        <v>35.65000614</v>
      </c>
      <c r="V236" s="22">
        <f t="shared" ref="V236:V244" si="66">IF(U236="","",U236-(0.8*(G236-H236)))</f>
        <v>34.21000614</v>
      </c>
      <c r="W236" s="22">
        <f t="shared" ref="W236:W244" si="67">IF(G236="","",6.1078*(10^(((7.5*G236)/(237.3+G236)))))</f>
        <v>39.59220806</v>
      </c>
      <c r="X236" s="22">
        <f t="shared" ref="X236:X244" si="68">IF(W236="","",(V236/W236)*100)</f>
        <v>86.40590615</v>
      </c>
      <c r="Y236" s="135">
        <f>P234+L236-O236</f>
        <v>0.63</v>
      </c>
      <c r="Z236" s="27"/>
      <c r="AA236" s="226">
        <v>1.0</v>
      </c>
      <c r="AB236" s="227">
        <v>1.0</v>
      </c>
      <c r="AC236" s="227">
        <v>1.0</v>
      </c>
      <c r="AD236" s="227">
        <v>2.0</v>
      </c>
      <c r="AE236" s="237" t="s">
        <v>440</v>
      </c>
    </row>
    <row r="237" ht="15.75" customHeight="1">
      <c r="A237" s="4" t="s">
        <v>64</v>
      </c>
      <c r="B237" s="253">
        <v>45410.0</v>
      </c>
      <c r="C237" s="3">
        <v>0.625</v>
      </c>
      <c r="D237" s="3">
        <v>0.75</v>
      </c>
      <c r="E237" s="39"/>
      <c r="F237" s="39"/>
      <c r="G237" s="242">
        <v>31.6</v>
      </c>
      <c r="H237" s="242">
        <v>29.8</v>
      </c>
      <c r="I237" s="39"/>
      <c r="J237" s="242" t="s">
        <v>81</v>
      </c>
      <c r="K237" s="39"/>
      <c r="L237" s="39"/>
      <c r="M237" s="39"/>
      <c r="N237" s="39"/>
      <c r="O237" s="39"/>
      <c r="P237" s="39"/>
      <c r="Q237" s="39"/>
      <c r="R237" s="41"/>
      <c r="S237" s="39"/>
      <c r="T237" s="39"/>
      <c r="U237" s="22">
        <f t="shared" si="65"/>
        <v>41.94208964</v>
      </c>
      <c r="V237" s="22">
        <f t="shared" si="66"/>
        <v>40.50208964</v>
      </c>
      <c r="W237" s="22">
        <f t="shared" si="67"/>
        <v>46.47863297</v>
      </c>
      <c r="X237" s="22">
        <f t="shared" si="68"/>
        <v>87.14130999</v>
      </c>
      <c r="Y237" s="116"/>
      <c r="Z237" s="44"/>
      <c r="AA237" s="245">
        <v>1.0</v>
      </c>
      <c r="AB237" s="246">
        <v>1.0</v>
      </c>
      <c r="AC237" s="246">
        <v>1.0</v>
      </c>
      <c r="AD237" s="246">
        <v>2.0</v>
      </c>
      <c r="AE237" s="247" t="s">
        <v>440</v>
      </c>
    </row>
    <row r="238" ht="15.75" customHeight="1">
      <c r="A238" s="8" t="s">
        <v>68</v>
      </c>
      <c r="B238" s="252">
        <v>45411.0</v>
      </c>
      <c r="C238" s="10">
        <v>0.375</v>
      </c>
      <c r="D238" s="10">
        <v>0.5</v>
      </c>
      <c r="E238" s="224">
        <v>32.4</v>
      </c>
      <c r="F238" s="224">
        <v>23.8</v>
      </c>
      <c r="G238" s="224">
        <v>26.4</v>
      </c>
      <c r="H238" s="224">
        <v>25.4</v>
      </c>
      <c r="I238" s="22"/>
      <c r="J238" s="224" t="s">
        <v>74</v>
      </c>
      <c r="K238" s="22"/>
      <c r="L238" s="224">
        <v>10.5</v>
      </c>
      <c r="M238" s="22"/>
      <c r="N238" s="22"/>
      <c r="O238" s="224">
        <v>77.98</v>
      </c>
      <c r="P238" s="22"/>
      <c r="Q238" s="22"/>
      <c r="R238" s="26">
        <f>E240</f>
        <v>32.2</v>
      </c>
      <c r="S238" s="22">
        <f>F238</f>
        <v>23.8</v>
      </c>
      <c r="T238" s="22">
        <f>(R238+S238)/2</f>
        <v>28</v>
      </c>
      <c r="U238" s="22">
        <f t="shared" si="65"/>
        <v>32.43744129</v>
      </c>
      <c r="V238" s="22">
        <f t="shared" si="66"/>
        <v>31.63744129</v>
      </c>
      <c r="W238" s="22">
        <f t="shared" si="67"/>
        <v>34.41422945</v>
      </c>
      <c r="X238" s="22">
        <f t="shared" si="68"/>
        <v>91.93127899</v>
      </c>
      <c r="Y238" s="135">
        <f>O236+L238-O238</f>
        <v>4.22</v>
      </c>
      <c r="Z238" s="36"/>
      <c r="AA238" s="226">
        <v>1.0</v>
      </c>
      <c r="AB238" s="227">
        <v>1.0</v>
      </c>
      <c r="AC238" s="227">
        <v>3.0</v>
      </c>
      <c r="AD238" s="227">
        <v>2.0</v>
      </c>
      <c r="AE238" s="237" t="s">
        <v>316</v>
      </c>
    </row>
    <row r="239" ht="15.75" customHeight="1">
      <c r="A239" s="4" t="s">
        <v>68</v>
      </c>
      <c r="B239" s="253">
        <v>45411.0</v>
      </c>
      <c r="C239" s="3">
        <v>0.625</v>
      </c>
      <c r="D239" s="3">
        <v>0.75</v>
      </c>
      <c r="E239" s="242">
        <v>32.0</v>
      </c>
      <c r="F239" s="242"/>
      <c r="G239" s="242">
        <v>31.6</v>
      </c>
      <c r="H239" s="242">
        <v>28.0</v>
      </c>
      <c r="I239" s="39"/>
      <c r="J239" s="242" t="s">
        <v>54</v>
      </c>
      <c r="K239" s="39"/>
      <c r="L239" s="39"/>
      <c r="M239" s="39"/>
      <c r="N239" s="39"/>
      <c r="O239" s="39"/>
      <c r="P239" s="39"/>
      <c r="Q239" s="39"/>
      <c r="R239" s="41"/>
      <c r="S239" s="39"/>
      <c r="T239" s="39"/>
      <c r="U239" s="22">
        <f t="shared" si="65"/>
        <v>37.79562539</v>
      </c>
      <c r="V239" s="22">
        <f t="shared" si="66"/>
        <v>34.91562539</v>
      </c>
      <c r="W239" s="22">
        <f t="shared" si="67"/>
        <v>46.47863297</v>
      </c>
      <c r="X239" s="22">
        <f t="shared" si="68"/>
        <v>75.12188539</v>
      </c>
      <c r="Y239" s="116"/>
      <c r="Z239" s="44"/>
      <c r="AA239" s="245">
        <v>1.0</v>
      </c>
      <c r="AB239" s="246">
        <v>1.0</v>
      </c>
      <c r="AC239" s="246">
        <v>1.0</v>
      </c>
      <c r="AD239" s="246">
        <v>2.0</v>
      </c>
      <c r="AE239" s="247" t="s">
        <v>442</v>
      </c>
    </row>
    <row r="240" ht="15.75" customHeight="1">
      <c r="A240" s="8" t="s">
        <v>38</v>
      </c>
      <c r="B240" s="252">
        <v>45412.0</v>
      </c>
      <c r="C240" s="10">
        <v>0.375</v>
      </c>
      <c r="D240" s="10">
        <v>0.5</v>
      </c>
      <c r="E240" s="224">
        <v>32.2</v>
      </c>
      <c r="F240" s="224">
        <v>25.2</v>
      </c>
      <c r="G240" s="224">
        <v>28.6</v>
      </c>
      <c r="H240" s="224">
        <v>26.8</v>
      </c>
      <c r="I240" s="22"/>
      <c r="J240" s="224" t="s">
        <v>81</v>
      </c>
      <c r="K240" s="22"/>
      <c r="L240" s="224">
        <v>0.25</v>
      </c>
      <c r="M240" s="22"/>
      <c r="N240" s="22"/>
      <c r="O240" s="224">
        <v>72.76</v>
      </c>
      <c r="P240" s="22"/>
      <c r="Q240" s="22"/>
      <c r="R240" s="26">
        <f t="shared" ref="R240:R244" si="69">E242</f>
        <v>34.2</v>
      </c>
      <c r="S240" s="22">
        <f t="shared" ref="S240:S244" si="70">F240</f>
        <v>25.2</v>
      </c>
      <c r="T240" s="22">
        <f t="shared" ref="T240:T244" si="71">(R240+S240)/2</f>
        <v>29.7</v>
      </c>
      <c r="U240" s="22">
        <f t="shared" si="65"/>
        <v>35.23385461</v>
      </c>
      <c r="V240" s="22">
        <f t="shared" si="66"/>
        <v>33.79385461</v>
      </c>
      <c r="W240" s="22">
        <f t="shared" si="67"/>
        <v>39.13623594</v>
      </c>
      <c r="X240" s="22">
        <f t="shared" si="68"/>
        <v>86.34927145</v>
      </c>
      <c r="Y240" s="135">
        <f>O238+L240-O240</f>
        <v>5.47</v>
      </c>
      <c r="Z240" s="36"/>
      <c r="AA240" s="226">
        <v>1.0</v>
      </c>
      <c r="AB240" s="227">
        <v>1.0</v>
      </c>
      <c r="AC240" s="227">
        <v>1.0</v>
      </c>
      <c r="AD240" s="227">
        <v>2.0</v>
      </c>
      <c r="AE240" s="237" t="s">
        <v>316</v>
      </c>
    </row>
    <row r="241" ht="15.75" customHeight="1">
      <c r="A241" s="4" t="s">
        <v>38</v>
      </c>
      <c r="B241" s="253">
        <v>45412.0</v>
      </c>
      <c r="C241" s="3">
        <v>0.625</v>
      </c>
      <c r="D241" s="3">
        <v>0.75</v>
      </c>
      <c r="E241" s="39"/>
      <c r="F241" s="242"/>
      <c r="G241" s="242">
        <v>32.4</v>
      </c>
      <c r="H241" s="242">
        <v>29.8</v>
      </c>
      <c r="I241" s="39"/>
      <c r="J241" s="242" t="s">
        <v>81</v>
      </c>
      <c r="K241" s="39"/>
      <c r="L241" s="39"/>
      <c r="M241" s="39"/>
      <c r="N241" s="39"/>
      <c r="O241" s="39"/>
      <c r="P241" s="39"/>
      <c r="Q241" s="39"/>
      <c r="R241" s="26" t="str">
        <f t="shared" si="69"/>
        <v/>
      </c>
      <c r="S241" s="22" t="str">
        <f t="shared" si="70"/>
        <v/>
      </c>
      <c r="T241" s="22">
        <f t="shared" si="71"/>
        <v>0</v>
      </c>
      <c r="U241" s="22">
        <f t="shared" si="65"/>
        <v>41.94208964</v>
      </c>
      <c r="V241" s="22">
        <f t="shared" si="66"/>
        <v>39.86208964</v>
      </c>
      <c r="W241" s="22">
        <f t="shared" si="67"/>
        <v>48.62794535</v>
      </c>
      <c r="X241" s="22">
        <f t="shared" si="68"/>
        <v>81.97362514</v>
      </c>
      <c r="Y241" s="116"/>
      <c r="Z241" s="44"/>
      <c r="AA241" s="245">
        <v>1.0</v>
      </c>
      <c r="AB241" s="246">
        <v>1.0</v>
      </c>
      <c r="AC241" s="246">
        <v>1.0</v>
      </c>
      <c r="AD241" s="246">
        <v>2.0</v>
      </c>
      <c r="AE241" s="52"/>
    </row>
    <row r="242" ht="15.75" customHeight="1">
      <c r="A242" s="8" t="s">
        <v>48</v>
      </c>
      <c r="B242" s="252">
        <v>45413.0</v>
      </c>
      <c r="C242" s="10">
        <v>0.375</v>
      </c>
      <c r="D242" s="10">
        <v>0.5</v>
      </c>
      <c r="E242" s="224">
        <v>34.2</v>
      </c>
      <c r="F242" s="224">
        <v>23.8</v>
      </c>
      <c r="G242" s="224">
        <v>29.8</v>
      </c>
      <c r="H242" s="224">
        <v>27.6</v>
      </c>
      <c r="I242" s="22"/>
      <c r="J242" s="224" t="s">
        <v>81</v>
      </c>
      <c r="K242" s="22"/>
      <c r="L242" s="224">
        <v>5.5</v>
      </c>
      <c r="M242" s="22"/>
      <c r="N242" s="22"/>
      <c r="O242" s="224">
        <v>76.1</v>
      </c>
      <c r="P242" s="22"/>
      <c r="Q242" s="22"/>
      <c r="R242" s="26">
        <f t="shared" si="69"/>
        <v>33.6</v>
      </c>
      <c r="S242" s="22">
        <f t="shared" si="70"/>
        <v>23.8</v>
      </c>
      <c r="T242" s="22">
        <f t="shared" si="71"/>
        <v>28.7</v>
      </c>
      <c r="U242" s="22">
        <f t="shared" si="65"/>
        <v>36.92425667</v>
      </c>
      <c r="V242" s="22">
        <f t="shared" si="66"/>
        <v>35.16425667</v>
      </c>
      <c r="W242" s="22">
        <f t="shared" si="67"/>
        <v>41.94208964</v>
      </c>
      <c r="X242" s="22">
        <f t="shared" si="68"/>
        <v>83.84002078</v>
      </c>
      <c r="Y242" s="135">
        <f>O240+L242-O242</f>
        <v>2.16</v>
      </c>
      <c r="Z242" s="36"/>
      <c r="AA242" s="226">
        <v>1.0</v>
      </c>
      <c r="AB242" s="227">
        <v>1.0</v>
      </c>
      <c r="AC242" s="227">
        <v>2.0</v>
      </c>
      <c r="AD242" s="227">
        <v>1.0</v>
      </c>
      <c r="AE242" s="237" t="s">
        <v>433</v>
      </c>
    </row>
    <row r="243" ht="15.75" customHeight="1">
      <c r="A243" s="4" t="s">
        <v>48</v>
      </c>
      <c r="B243" s="253">
        <v>45413.0</v>
      </c>
      <c r="C243" s="3">
        <v>0.625</v>
      </c>
      <c r="D243" s="3">
        <v>0.75</v>
      </c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26" t="str">
        <f t="shared" si="69"/>
        <v/>
      </c>
      <c r="S243" s="22" t="str">
        <f t="shared" si="70"/>
        <v/>
      </c>
      <c r="T243" s="22">
        <f t="shared" si="71"/>
        <v>0</v>
      </c>
      <c r="U243" s="22" t="str">
        <f t="shared" si="65"/>
        <v/>
      </c>
      <c r="V243" s="22" t="str">
        <f t="shared" si="66"/>
        <v/>
      </c>
      <c r="W243" s="22" t="str">
        <f t="shared" si="67"/>
        <v/>
      </c>
      <c r="X243" s="22" t="str">
        <f t="shared" si="68"/>
        <v/>
      </c>
      <c r="Y243" s="116"/>
      <c r="Z243" s="44"/>
      <c r="AA243" s="230"/>
      <c r="AB243" s="45"/>
      <c r="AC243" s="45"/>
      <c r="AD243" s="45"/>
      <c r="AE243" s="52"/>
    </row>
    <row r="244" ht="15.75" customHeight="1">
      <c r="A244" s="8" t="s">
        <v>53</v>
      </c>
      <c r="B244" s="252">
        <v>45414.0</v>
      </c>
      <c r="C244" s="10">
        <v>0.375</v>
      </c>
      <c r="D244" s="10">
        <v>0.5</v>
      </c>
      <c r="E244" s="224">
        <v>33.6</v>
      </c>
      <c r="F244" s="224">
        <v>23.8</v>
      </c>
      <c r="G244" s="224">
        <v>29.4</v>
      </c>
      <c r="H244" s="224">
        <v>27.2</v>
      </c>
      <c r="I244" s="22"/>
      <c r="J244" s="224" t="s">
        <v>81</v>
      </c>
      <c r="K244" s="22"/>
      <c r="L244" s="224">
        <v>0.0</v>
      </c>
      <c r="M244" s="22"/>
      <c r="N244" s="22"/>
      <c r="O244" s="224">
        <v>72.26</v>
      </c>
      <c r="P244" s="22"/>
      <c r="Q244" s="22"/>
      <c r="R244" s="26">
        <f t="shared" si="69"/>
        <v>35.8</v>
      </c>
      <c r="S244" s="22">
        <f t="shared" si="70"/>
        <v>23.8</v>
      </c>
      <c r="T244" s="22">
        <f t="shared" si="71"/>
        <v>29.8</v>
      </c>
      <c r="U244" s="22">
        <f t="shared" si="65"/>
        <v>36.07043238</v>
      </c>
      <c r="V244" s="22">
        <f t="shared" si="66"/>
        <v>34.31043238</v>
      </c>
      <c r="W244" s="22">
        <f t="shared" si="67"/>
        <v>40.98797486</v>
      </c>
      <c r="X244" s="22">
        <f t="shared" si="68"/>
        <v>83.7085328</v>
      </c>
      <c r="Y244" s="135">
        <f>O242+L244-O244</f>
        <v>3.84</v>
      </c>
      <c r="Z244" s="27"/>
      <c r="AA244" s="226">
        <v>1.0</v>
      </c>
      <c r="AB244" s="227">
        <v>1.0</v>
      </c>
      <c r="AC244" s="227">
        <v>1.0</v>
      </c>
      <c r="AD244" s="227">
        <v>1.0</v>
      </c>
      <c r="AE244" s="237" t="s">
        <v>433</v>
      </c>
    </row>
    <row r="245" ht="15.75" customHeight="1">
      <c r="A245" s="4" t="s">
        <v>53</v>
      </c>
      <c r="B245" s="253">
        <v>45414.0</v>
      </c>
      <c r="C245" s="3">
        <v>0.625</v>
      </c>
      <c r="D245" s="3">
        <v>0.75</v>
      </c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41"/>
      <c r="S245" s="39"/>
      <c r="T245" s="39"/>
      <c r="U245" s="39"/>
      <c r="V245" s="22"/>
      <c r="W245" s="39"/>
      <c r="X245" s="39"/>
      <c r="Y245" s="116"/>
      <c r="Z245" s="32"/>
      <c r="AA245" s="230"/>
      <c r="AB245" s="45"/>
      <c r="AC245" s="45"/>
      <c r="AD245" s="45"/>
      <c r="AE245" s="52"/>
    </row>
    <row r="246" ht="15.75" customHeight="1">
      <c r="A246" s="8" t="s">
        <v>58</v>
      </c>
      <c r="B246" s="252">
        <v>45415.0</v>
      </c>
      <c r="C246" s="10">
        <v>0.375</v>
      </c>
      <c r="D246" s="10">
        <v>0.5</v>
      </c>
      <c r="E246" s="224">
        <v>35.8</v>
      </c>
      <c r="F246" s="224">
        <v>24.0</v>
      </c>
      <c r="G246" s="224">
        <v>29.2</v>
      </c>
      <c r="H246" s="224">
        <v>27.6</v>
      </c>
      <c r="I246" s="22"/>
      <c r="J246" s="22"/>
      <c r="K246" s="22"/>
      <c r="L246" s="224">
        <v>3.5</v>
      </c>
      <c r="M246" s="22"/>
      <c r="N246" s="22"/>
      <c r="O246" s="224">
        <v>67.12</v>
      </c>
      <c r="P246" s="22"/>
      <c r="Q246" s="22"/>
      <c r="R246" s="26">
        <f>E248</f>
        <v>34.2</v>
      </c>
      <c r="S246" s="22">
        <f>F246</f>
        <v>24</v>
      </c>
      <c r="T246" s="22">
        <f>(R246+S246)/2</f>
        <v>29.1</v>
      </c>
      <c r="U246" s="22">
        <f>IF(H246="","",6.1078*(10^(((7.5*H246)/(237.3+H246)))))</f>
        <v>36.92425667</v>
      </c>
      <c r="V246" s="22">
        <f>IF(U246="","",U246-(0.8*(G246-H246)))</f>
        <v>35.64425667</v>
      </c>
      <c r="W246" s="22">
        <f>IF(G246="","",6.1078*(10^(((7.5*G246)/(237.3+G246)))))</f>
        <v>40.51803823</v>
      </c>
      <c r="X246" s="22">
        <f>IF(W246="","",(V246/W246)*100)</f>
        <v>87.97132889</v>
      </c>
      <c r="Y246" s="135">
        <f>O244+L246-O246</f>
        <v>8.64</v>
      </c>
      <c r="Z246" s="27"/>
      <c r="AA246" s="226">
        <v>1.0</v>
      </c>
      <c r="AB246" s="227">
        <v>1.0</v>
      </c>
      <c r="AC246" s="227">
        <v>1.0</v>
      </c>
      <c r="AD246" s="227">
        <v>2.0</v>
      </c>
      <c r="AE246" s="237" t="s">
        <v>498</v>
      </c>
    </row>
    <row r="247" ht="15.75" customHeight="1">
      <c r="A247" s="4" t="s">
        <v>58</v>
      </c>
      <c r="B247" s="253">
        <v>45415.0</v>
      </c>
      <c r="C247" s="3">
        <v>0.625</v>
      </c>
      <c r="D247" s="3">
        <v>0.75</v>
      </c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41"/>
      <c r="S247" s="39"/>
      <c r="T247" s="39"/>
      <c r="U247" s="39"/>
      <c r="V247" s="22"/>
      <c r="W247" s="39"/>
      <c r="X247" s="39"/>
      <c r="Y247" s="116"/>
      <c r="Z247" s="32"/>
      <c r="AA247" s="230"/>
      <c r="AB247" s="45"/>
      <c r="AC247" s="45"/>
      <c r="AD247" s="45"/>
      <c r="AE247" s="52"/>
    </row>
    <row r="248" ht="15.75" customHeight="1">
      <c r="A248" s="8" t="s">
        <v>60</v>
      </c>
      <c r="B248" s="252">
        <v>45416.0</v>
      </c>
      <c r="C248" s="10">
        <v>0.375</v>
      </c>
      <c r="D248" s="10">
        <v>0.5</v>
      </c>
      <c r="E248" s="224">
        <v>34.2</v>
      </c>
      <c r="F248" s="224">
        <v>24.6</v>
      </c>
      <c r="G248" s="224">
        <v>29.8</v>
      </c>
      <c r="H248" s="224">
        <v>27.4</v>
      </c>
      <c r="I248" s="22"/>
      <c r="J248" s="224" t="s">
        <v>81</v>
      </c>
      <c r="K248" s="22"/>
      <c r="L248" s="224">
        <v>3.25</v>
      </c>
      <c r="M248" s="22"/>
      <c r="N248" s="22"/>
      <c r="O248" s="224">
        <v>64.82</v>
      </c>
      <c r="P248" s="22"/>
      <c r="Q248" s="22"/>
      <c r="R248" s="26">
        <f>E250</f>
        <v>34.4</v>
      </c>
      <c r="S248" s="22">
        <f>F248</f>
        <v>24.6</v>
      </c>
      <c r="T248" s="22">
        <f>(R248+S248)/2</f>
        <v>29.5</v>
      </c>
      <c r="U248" s="22">
        <f>IF(H248="","",6.1078*(10^(((7.5*H248)/(237.3+H248)))))</f>
        <v>36.49517019</v>
      </c>
      <c r="V248" s="22">
        <f>IF(U248="","",U248-(0.8*(G248-H248)))</f>
        <v>34.57517019</v>
      </c>
      <c r="W248" s="22">
        <f>IF(G248="","",6.1078*(10^(((7.5*G248)/(237.3+G248)))))</f>
        <v>41.94208964</v>
      </c>
      <c r="X248" s="22">
        <f>IF(W248="","",(V248/W248)*100)</f>
        <v>82.43549733</v>
      </c>
      <c r="Y248" s="135">
        <f>O246+L248-O248</f>
        <v>5.55</v>
      </c>
      <c r="Z248" s="27"/>
      <c r="AA248" s="226">
        <v>1.0</v>
      </c>
      <c r="AB248" s="227">
        <v>1.0</v>
      </c>
      <c r="AC248" s="227">
        <v>2.0</v>
      </c>
      <c r="AD248" s="227">
        <v>2.0</v>
      </c>
      <c r="AE248" s="237" t="s">
        <v>442</v>
      </c>
    </row>
    <row r="249" ht="15.75" customHeight="1">
      <c r="A249" s="4" t="s">
        <v>60</v>
      </c>
      <c r="B249" s="253">
        <v>45416.0</v>
      </c>
      <c r="C249" s="3">
        <v>0.625</v>
      </c>
      <c r="D249" s="3">
        <v>0.75</v>
      </c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41"/>
      <c r="S249" s="39"/>
      <c r="T249" s="39"/>
      <c r="U249" s="39"/>
      <c r="V249" s="22"/>
      <c r="W249" s="39"/>
      <c r="X249" s="39"/>
      <c r="Y249" s="116"/>
      <c r="Z249" s="32"/>
      <c r="AA249" s="230"/>
      <c r="AB249" s="45"/>
      <c r="AC249" s="45"/>
      <c r="AD249" s="45"/>
      <c r="AE249" s="52"/>
    </row>
    <row r="250" ht="15.75" customHeight="1">
      <c r="A250" s="8" t="s">
        <v>64</v>
      </c>
      <c r="B250" s="252">
        <v>45417.0</v>
      </c>
      <c r="C250" s="10">
        <v>0.375</v>
      </c>
      <c r="D250" s="10">
        <v>0.5</v>
      </c>
      <c r="E250" s="224">
        <v>34.4</v>
      </c>
      <c r="F250" s="224">
        <v>23.9</v>
      </c>
      <c r="G250" s="224">
        <v>30.2</v>
      </c>
      <c r="H250" s="224">
        <v>28.8</v>
      </c>
      <c r="I250" s="22"/>
      <c r="J250" s="224" t="s">
        <v>61</v>
      </c>
      <c r="K250" s="22"/>
      <c r="L250" s="224">
        <v>8.0</v>
      </c>
      <c r="M250" s="22"/>
      <c r="N250" s="22"/>
      <c r="O250" s="224">
        <v>67.4</v>
      </c>
      <c r="P250" s="22"/>
      <c r="Q250" s="22"/>
      <c r="R250" s="26">
        <f>E252</f>
        <v>34.2</v>
      </c>
      <c r="S250" s="22">
        <f>F250</f>
        <v>23.9</v>
      </c>
      <c r="T250" s="22">
        <f>(R250+S250)/2</f>
        <v>29.05</v>
      </c>
      <c r="U250" s="22">
        <f t="shared" ref="U250:U260" si="72">IF(H250="","",6.1078*(10^(((7.5*H250)/(237.3+H250)))))</f>
        <v>39.59220806</v>
      </c>
      <c r="V250" s="22">
        <f t="shared" ref="V250:V260" si="73">IF(U250="","",U250-(0.8*(G250-H250)))</f>
        <v>38.47220806</v>
      </c>
      <c r="W250" s="22">
        <f t="shared" ref="W250:W260" si="74">IF(G250="","",6.1078*(10^(((7.5*G250)/(237.3+G250)))))</f>
        <v>42.91546075</v>
      </c>
      <c r="X250" s="22">
        <f t="shared" ref="X250:X260" si="75">IF(W250="","",(V250/W250)*100)</f>
        <v>89.64649892</v>
      </c>
      <c r="Y250" s="135">
        <f>O248+L250-O250</f>
        <v>5.42</v>
      </c>
      <c r="Z250" s="27"/>
      <c r="AA250" s="226">
        <v>1.0</v>
      </c>
      <c r="AB250" s="227">
        <v>1.0</v>
      </c>
      <c r="AC250" s="227">
        <v>3.0</v>
      </c>
      <c r="AD250" s="227">
        <v>2.0</v>
      </c>
      <c r="AE250" s="237" t="s">
        <v>440</v>
      </c>
    </row>
    <row r="251" ht="15.75" customHeight="1">
      <c r="A251" s="4" t="s">
        <v>64</v>
      </c>
      <c r="B251" s="253">
        <v>45417.0</v>
      </c>
      <c r="C251" s="3">
        <v>0.625</v>
      </c>
      <c r="D251" s="3">
        <v>0.75</v>
      </c>
      <c r="E251" s="242">
        <v>34.6</v>
      </c>
      <c r="F251" s="39"/>
      <c r="G251" s="242">
        <v>30.8</v>
      </c>
      <c r="H251" s="242">
        <v>28.8</v>
      </c>
      <c r="I251" s="39"/>
      <c r="J251" s="242" t="s">
        <v>81</v>
      </c>
      <c r="K251" s="39"/>
      <c r="L251" s="39"/>
      <c r="M251" s="39"/>
      <c r="N251" s="39"/>
      <c r="O251" s="39"/>
      <c r="P251" s="39"/>
      <c r="Q251" s="39"/>
      <c r="R251" s="41"/>
      <c r="S251" s="39"/>
      <c r="T251" s="39"/>
      <c r="U251" s="22">
        <f t="shared" si="72"/>
        <v>39.59220806</v>
      </c>
      <c r="V251" s="22">
        <f t="shared" si="73"/>
        <v>37.99220806</v>
      </c>
      <c r="W251" s="22">
        <f t="shared" si="74"/>
        <v>44.41233496</v>
      </c>
      <c r="X251" s="22">
        <f t="shared" si="75"/>
        <v>85.54427075</v>
      </c>
      <c r="Y251" s="116"/>
      <c r="Z251" s="32"/>
      <c r="AA251" s="245">
        <v>2.0</v>
      </c>
      <c r="AB251" s="246">
        <v>1.0</v>
      </c>
      <c r="AC251" s="246">
        <v>2.0</v>
      </c>
      <c r="AD251" s="246">
        <v>2.0</v>
      </c>
      <c r="AE251" s="247" t="s">
        <v>433</v>
      </c>
    </row>
    <row r="252" ht="15.75" customHeight="1">
      <c r="A252" s="8" t="s">
        <v>68</v>
      </c>
      <c r="B252" s="252">
        <v>45418.0</v>
      </c>
      <c r="C252" s="10">
        <v>0.375</v>
      </c>
      <c r="D252" s="10">
        <v>0.5</v>
      </c>
      <c r="E252" s="224">
        <v>34.2</v>
      </c>
      <c r="F252" s="224">
        <v>23.5</v>
      </c>
      <c r="G252" s="224">
        <v>29.8</v>
      </c>
      <c r="H252" s="224">
        <v>27.6</v>
      </c>
      <c r="I252" s="22"/>
      <c r="J252" s="224" t="s">
        <v>61</v>
      </c>
      <c r="K252" s="22"/>
      <c r="L252" s="224">
        <v>0.75</v>
      </c>
      <c r="M252" s="22"/>
      <c r="N252" s="22"/>
      <c r="O252" s="224">
        <v>61.64</v>
      </c>
      <c r="P252" s="22"/>
      <c r="Q252" s="22"/>
      <c r="R252" s="26">
        <f>E254</f>
        <v>34.4</v>
      </c>
      <c r="S252" s="22">
        <f>F252</f>
        <v>23.5</v>
      </c>
      <c r="T252" s="22">
        <f>(R252+S252)/2</f>
        <v>28.95</v>
      </c>
      <c r="U252" s="22">
        <f t="shared" si="72"/>
        <v>36.92425667</v>
      </c>
      <c r="V252" s="22">
        <f t="shared" si="73"/>
        <v>35.16425667</v>
      </c>
      <c r="W252" s="22">
        <f t="shared" si="74"/>
        <v>41.94208964</v>
      </c>
      <c r="X252" s="22">
        <f t="shared" si="75"/>
        <v>83.84002078</v>
      </c>
      <c r="Y252" s="135">
        <f>O250+L252-O252</f>
        <v>6.51</v>
      </c>
      <c r="Z252" s="27"/>
      <c r="AA252" s="226">
        <v>1.0</v>
      </c>
      <c r="AB252" s="227">
        <v>1.0</v>
      </c>
      <c r="AC252" s="227">
        <v>2.0</v>
      </c>
      <c r="AD252" s="227">
        <v>2.0</v>
      </c>
      <c r="AE252" s="237" t="s">
        <v>316</v>
      </c>
    </row>
    <row r="253" ht="15.75" customHeight="1">
      <c r="A253" s="4" t="s">
        <v>68</v>
      </c>
      <c r="B253" s="253">
        <v>45418.0</v>
      </c>
      <c r="C253" s="3">
        <v>0.625</v>
      </c>
      <c r="D253" s="3">
        <v>0.75</v>
      </c>
      <c r="E253" s="242">
        <v>34.0</v>
      </c>
      <c r="F253" s="39"/>
      <c r="G253" s="242">
        <v>33.8</v>
      </c>
      <c r="H253" s="242">
        <v>29.4</v>
      </c>
      <c r="I253" s="39"/>
      <c r="J253" s="242" t="s">
        <v>81</v>
      </c>
      <c r="K253" s="39"/>
      <c r="L253" s="39"/>
      <c r="M253" s="39"/>
      <c r="N253" s="39"/>
      <c r="O253" s="39"/>
      <c r="P253" s="39"/>
      <c r="Q253" s="39"/>
      <c r="R253" s="41"/>
      <c r="S253" s="39"/>
      <c r="T253" s="39"/>
      <c r="U253" s="22">
        <f t="shared" si="72"/>
        <v>40.98797486</v>
      </c>
      <c r="V253" s="22">
        <f t="shared" si="73"/>
        <v>37.46797486</v>
      </c>
      <c r="W253" s="22">
        <f t="shared" si="74"/>
        <v>52.59738033</v>
      </c>
      <c r="X253" s="22">
        <f t="shared" si="75"/>
        <v>71.23543916</v>
      </c>
      <c r="Y253" s="116"/>
      <c r="Z253" s="32"/>
      <c r="AA253" s="245">
        <v>1.0</v>
      </c>
      <c r="AB253" s="246">
        <v>1.0</v>
      </c>
      <c r="AC253" s="246">
        <v>1.0</v>
      </c>
      <c r="AD253" s="246">
        <v>2.0</v>
      </c>
      <c r="AE253" s="247" t="s">
        <v>452</v>
      </c>
    </row>
    <row r="254" ht="15.75" customHeight="1">
      <c r="A254" s="8" t="s">
        <v>38</v>
      </c>
      <c r="B254" s="252">
        <v>45419.0</v>
      </c>
      <c r="C254" s="10">
        <v>0.375</v>
      </c>
      <c r="D254" s="10">
        <v>0.5</v>
      </c>
      <c r="E254" s="224">
        <v>34.4</v>
      </c>
      <c r="F254" s="224">
        <v>23.6</v>
      </c>
      <c r="G254" s="224">
        <v>30.0</v>
      </c>
      <c r="H254" s="224">
        <v>27.4</v>
      </c>
      <c r="I254" s="22"/>
      <c r="J254" s="224" t="s">
        <v>81</v>
      </c>
      <c r="K254" s="22"/>
      <c r="L254" s="224">
        <v>0.0</v>
      </c>
      <c r="M254" s="22"/>
      <c r="N254" s="22"/>
      <c r="O254" s="224">
        <v>59.74</v>
      </c>
      <c r="P254" s="22"/>
      <c r="Q254" s="22"/>
      <c r="R254" s="26">
        <f>E256</f>
        <v>34.2</v>
      </c>
      <c r="S254" s="22">
        <f>F254</f>
        <v>23.6</v>
      </c>
      <c r="T254" s="22">
        <f>(R254+S254)/2</f>
        <v>28.9</v>
      </c>
      <c r="U254" s="22">
        <f t="shared" si="72"/>
        <v>36.49517019</v>
      </c>
      <c r="V254" s="22">
        <f t="shared" si="73"/>
        <v>34.41517019</v>
      </c>
      <c r="W254" s="22">
        <f t="shared" si="74"/>
        <v>42.42634795</v>
      </c>
      <c r="X254" s="22">
        <f t="shared" si="75"/>
        <v>81.1174467</v>
      </c>
      <c r="Y254" s="135">
        <f>O252+L254-O254</f>
        <v>1.9</v>
      </c>
      <c r="Z254" s="27"/>
      <c r="AA254" s="226">
        <v>1.0</v>
      </c>
      <c r="AB254" s="227">
        <v>1.0</v>
      </c>
      <c r="AC254" s="227">
        <v>3.0</v>
      </c>
      <c r="AD254" s="227">
        <v>2.0</v>
      </c>
      <c r="AE254" s="237" t="s">
        <v>440</v>
      </c>
    </row>
    <row r="255" ht="15.75" customHeight="1">
      <c r="A255" s="4" t="s">
        <v>38</v>
      </c>
      <c r="B255" s="253">
        <v>45419.0</v>
      </c>
      <c r="C255" s="3">
        <v>0.625</v>
      </c>
      <c r="D255" s="3">
        <v>0.75</v>
      </c>
      <c r="E255" s="242">
        <v>34.2</v>
      </c>
      <c r="F255" s="39"/>
      <c r="G255" s="242">
        <v>33.8</v>
      </c>
      <c r="H255" s="242">
        <v>29.4</v>
      </c>
      <c r="I255" s="39"/>
      <c r="J255" s="242" t="s">
        <v>81</v>
      </c>
      <c r="K255" s="39"/>
      <c r="L255" s="39"/>
      <c r="M255" s="39"/>
      <c r="N255" s="39"/>
      <c r="O255" s="39"/>
      <c r="P255" s="39"/>
      <c r="Q255" s="39"/>
      <c r="R255" s="41"/>
      <c r="S255" s="39"/>
      <c r="T255" s="39"/>
      <c r="U255" s="22">
        <f t="shared" si="72"/>
        <v>40.98797486</v>
      </c>
      <c r="V255" s="22">
        <f t="shared" si="73"/>
        <v>37.46797486</v>
      </c>
      <c r="W255" s="22">
        <f t="shared" si="74"/>
        <v>52.59738033</v>
      </c>
      <c r="X255" s="22">
        <f t="shared" si="75"/>
        <v>71.23543916</v>
      </c>
      <c r="Y255" s="116"/>
      <c r="Z255" s="32"/>
      <c r="AA255" s="245">
        <v>1.0</v>
      </c>
      <c r="AB255" s="246">
        <v>1.0</v>
      </c>
      <c r="AC255" s="246">
        <v>2.0</v>
      </c>
      <c r="AD255" s="246">
        <v>2.0</v>
      </c>
      <c r="AE255" s="247" t="s">
        <v>433</v>
      </c>
    </row>
    <row r="256" ht="15.75" customHeight="1">
      <c r="A256" s="8" t="s">
        <v>48</v>
      </c>
      <c r="B256" s="252">
        <v>45420.0</v>
      </c>
      <c r="C256" s="10">
        <v>0.375</v>
      </c>
      <c r="D256" s="10">
        <v>0.5</v>
      </c>
      <c r="E256" s="224">
        <v>34.2</v>
      </c>
      <c r="F256" s="224">
        <v>23.6</v>
      </c>
      <c r="G256" s="224">
        <v>29.4</v>
      </c>
      <c r="H256" s="224">
        <v>27.2</v>
      </c>
      <c r="I256" s="22"/>
      <c r="J256" s="224" t="s">
        <v>81</v>
      </c>
      <c r="K256" s="22"/>
      <c r="L256" s="224">
        <v>0.0</v>
      </c>
      <c r="M256" s="22"/>
      <c r="N256" s="22"/>
      <c r="O256" s="224">
        <v>51.88</v>
      </c>
      <c r="P256" s="22"/>
      <c r="Q256" s="22"/>
      <c r="R256" s="26">
        <f>E258</f>
        <v>34</v>
      </c>
      <c r="S256" s="22">
        <f>F256</f>
        <v>23.6</v>
      </c>
      <c r="T256" s="22">
        <f>(R256+S256)/2</f>
        <v>28.8</v>
      </c>
      <c r="U256" s="22">
        <f t="shared" si="72"/>
        <v>36.07043238</v>
      </c>
      <c r="V256" s="22">
        <f t="shared" si="73"/>
        <v>34.31043238</v>
      </c>
      <c r="W256" s="22">
        <f t="shared" si="74"/>
        <v>40.98797486</v>
      </c>
      <c r="X256" s="22">
        <f t="shared" si="75"/>
        <v>83.7085328</v>
      </c>
      <c r="Y256" s="135">
        <f>O254+L256-O256</f>
        <v>7.86</v>
      </c>
      <c r="Z256" s="27"/>
      <c r="AA256" s="226">
        <v>1.0</v>
      </c>
      <c r="AB256" s="227">
        <v>1.0</v>
      </c>
      <c r="AC256" s="227">
        <v>3.0</v>
      </c>
      <c r="AD256" s="227">
        <v>2.0</v>
      </c>
      <c r="AE256" s="237" t="s">
        <v>316</v>
      </c>
    </row>
    <row r="257" ht="15.75" customHeight="1">
      <c r="A257" s="4" t="s">
        <v>48</v>
      </c>
      <c r="B257" s="253">
        <v>45420.0</v>
      </c>
      <c r="C257" s="3">
        <v>0.625</v>
      </c>
      <c r="D257" s="3">
        <v>0.75</v>
      </c>
      <c r="E257" s="242">
        <v>33.8</v>
      </c>
      <c r="F257" s="39"/>
      <c r="G257" s="242">
        <v>33.4</v>
      </c>
      <c r="H257" s="242">
        <v>29.4</v>
      </c>
      <c r="I257" s="39"/>
      <c r="J257" s="242" t="s">
        <v>81</v>
      </c>
      <c r="K257" s="39"/>
      <c r="L257" s="39"/>
      <c r="M257" s="39"/>
      <c r="N257" s="39"/>
      <c r="O257" s="39"/>
      <c r="P257" s="39"/>
      <c r="Q257" s="39"/>
      <c r="R257" s="41"/>
      <c r="S257" s="39"/>
      <c r="T257" s="39"/>
      <c r="U257" s="22">
        <f t="shared" si="72"/>
        <v>40.98797486</v>
      </c>
      <c r="V257" s="22">
        <f t="shared" si="73"/>
        <v>37.78797486</v>
      </c>
      <c r="W257" s="22">
        <f t="shared" si="74"/>
        <v>51.43555799</v>
      </c>
      <c r="X257" s="22">
        <f t="shared" si="75"/>
        <v>73.46663736</v>
      </c>
      <c r="Y257" s="116"/>
      <c r="Z257" s="32"/>
      <c r="AA257" s="245">
        <v>1.0</v>
      </c>
      <c r="AB257" s="246">
        <v>1.0</v>
      </c>
      <c r="AC257" s="246">
        <v>2.0</v>
      </c>
      <c r="AD257" s="246">
        <v>2.0</v>
      </c>
      <c r="AE257" s="247" t="s">
        <v>449</v>
      </c>
    </row>
    <row r="258" ht="15.75" customHeight="1">
      <c r="A258" s="8" t="s">
        <v>53</v>
      </c>
      <c r="B258" s="252">
        <v>45421.0</v>
      </c>
      <c r="C258" s="10">
        <v>0.375</v>
      </c>
      <c r="D258" s="10">
        <v>0.5</v>
      </c>
      <c r="E258" s="224">
        <v>34.0</v>
      </c>
      <c r="F258" s="224">
        <v>24.1</v>
      </c>
      <c r="G258" s="224">
        <v>29.4</v>
      </c>
      <c r="H258" s="224">
        <v>27.2</v>
      </c>
      <c r="I258" s="22"/>
      <c r="J258" s="224" t="s">
        <v>81</v>
      </c>
      <c r="K258" s="22"/>
      <c r="L258" s="224">
        <v>1.25</v>
      </c>
      <c r="M258" s="22"/>
      <c r="N258" s="22"/>
      <c r="O258" s="224">
        <v>49.08</v>
      </c>
      <c r="P258" s="22"/>
      <c r="Q258" s="22"/>
      <c r="R258" s="26">
        <f>E260</f>
        <v>33</v>
      </c>
      <c r="S258" s="22">
        <f>F258</f>
        <v>24.1</v>
      </c>
      <c r="T258" s="22">
        <f>(R258+S258)/2</f>
        <v>28.55</v>
      </c>
      <c r="U258" s="22">
        <f t="shared" si="72"/>
        <v>36.07043238</v>
      </c>
      <c r="V258" s="22">
        <f t="shared" si="73"/>
        <v>34.31043238</v>
      </c>
      <c r="W258" s="22">
        <f t="shared" si="74"/>
        <v>40.98797486</v>
      </c>
      <c r="X258" s="22">
        <f t="shared" si="75"/>
        <v>83.7085328</v>
      </c>
      <c r="Y258" s="135">
        <f>O256+L258-O258</f>
        <v>4.05</v>
      </c>
      <c r="Z258" s="27"/>
      <c r="AA258" s="226">
        <v>1.0</v>
      </c>
      <c r="AB258" s="227">
        <v>1.0</v>
      </c>
      <c r="AC258" s="227">
        <v>2.0</v>
      </c>
      <c r="AD258" s="227">
        <v>1.0</v>
      </c>
      <c r="AE258" s="237" t="s">
        <v>433</v>
      </c>
    </row>
    <row r="259" ht="15.75" customHeight="1">
      <c r="A259" s="4" t="s">
        <v>53</v>
      </c>
      <c r="B259" s="253">
        <v>45421.0</v>
      </c>
      <c r="C259" s="3">
        <v>0.625</v>
      </c>
      <c r="D259" s="3">
        <v>0.75</v>
      </c>
      <c r="E259" s="242">
        <v>32.8</v>
      </c>
      <c r="F259" s="39"/>
      <c r="G259" s="242">
        <v>32.4</v>
      </c>
      <c r="H259" s="242">
        <v>29.6</v>
      </c>
      <c r="I259" s="39"/>
      <c r="J259" s="242" t="s">
        <v>81</v>
      </c>
      <c r="K259" s="39"/>
      <c r="L259" s="39"/>
      <c r="M259" s="39"/>
      <c r="N259" s="39"/>
      <c r="O259" s="39"/>
      <c r="P259" s="39"/>
      <c r="Q259" s="39"/>
      <c r="R259" s="41"/>
      <c r="S259" s="39"/>
      <c r="T259" s="39"/>
      <c r="U259" s="22">
        <f t="shared" si="72"/>
        <v>41.46264535</v>
      </c>
      <c r="V259" s="22">
        <f t="shared" si="73"/>
        <v>39.22264535</v>
      </c>
      <c r="W259" s="22">
        <f t="shared" si="74"/>
        <v>48.62794535</v>
      </c>
      <c r="X259" s="22">
        <f t="shared" si="75"/>
        <v>80.65865227</v>
      </c>
      <c r="Y259" s="116"/>
      <c r="Z259" s="32"/>
      <c r="AA259" s="245">
        <v>1.0</v>
      </c>
      <c r="AB259" s="246">
        <v>1.0</v>
      </c>
      <c r="AC259" s="246">
        <v>1.0</v>
      </c>
      <c r="AD259" s="246">
        <v>1.0</v>
      </c>
      <c r="AE259" s="247" t="s">
        <v>433</v>
      </c>
    </row>
    <row r="260" ht="15.75" customHeight="1">
      <c r="A260" s="8" t="s">
        <v>58</v>
      </c>
      <c r="B260" s="252">
        <v>45422.0</v>
      </c>
      <c r="C260" s="10">
        <v>0.375</v>
      </c>
      <c r="D260" s="10">
        <v>0.5</v>
      </c>
      <c r="E260" s="224">
        <v>33.0</v>
      </c>
      <c r="F260" s="224">
        <v>23.4</v>
      </c>
      <c r="G260" s="224">
        <v>29.0</v>
      </c>
      <c r="H260" s="224">
        <v>27.0</v>
      </c>
      <c r="I260" s="22"/>
      <c r="J260" s="224" t="s">
        <v>81</v>
      </c>
      <c r="K260" s="22"/>
      <c r="L260" s="224">
        <v>13.75</v>
      </c>
      <c r="M260" s="22"/>
      <c r="N260" s="22"/>
      <c r="O260" s="224">
        <v>55.7</v>
      </c>
      <c r="P260" s="22"/>
      <c r="Q260" s="22"/>
      <c r="R260" s="26">
        <f>E262</f>
        <v>32.4</v>
      </c>
      <c r="S260" s="22">
        <f>F260</f>
        <v>23.4</v>
      </c>
      <c r="T260" s="22">
        <f>(R260+S260)/2</f>
        <v>27.9</v>
      </c>
      <c r="U260" s="22">
        <f t="shared" si="72"/>
        <v>35.65000614</v>
      </c>
      <c r="V260" s="22">
        <f t="shared" si="73"/>
        <v>34.05000614</v>
      </c>
      <c r="W260" s="22">
        <f t="shared" si="74"/>
        <v>40.05279577</v>
      </c>
      <c r="X260" s="22">
        <f t="shared" si="75"/>
        <v>85.01280743</v>
      </c>
      <c r="Y260" s="135">
        <f>O258+L260-O260</f>
        <v>7.13</v>
      </c>
      <c r="Z260" s="27"/>
      <c r="AA260" s="226">
        <v>1.0</v>
      </c>
      <c r="AB260" s="227">
        <v>1.0</v>
      </c>
      <c r="AC260" s="227">
        <v>2.0</v>
      </c>
      <c r="AD260" s="227">
        <v>1.0</v>
      </c>
      <c r="AE260" s="237" t="s">
        <v>433</v>
      </c>
    </row>
    <row r="261" ht="15.75" customHeight="1">
      <c r="A261" s="4" t="s">
        <v>58</v>
      </c>
      <c r="B261" s="253">
        <v>45422.0</v>
      </c>
      <c r="C261" s="3">
        <v>0.625</v>
      </c>
      <c r="D261" s="3">
        <v>0.75</v>
      </c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41"/>
      <c r="S261" s="39"/>
      <c r="T261" s="39"/>
      <c r="U261" s="39"/>
      <c r="V261" s="22"/>
      <c r="W261" s="39"/>
      <c r="X261" s="39"/>
      <c r="Y261" s="116"/>
      <c r="Z261" s="32"/>
      <c r="AA261" s="230"/>
      <c r="AB261" s="45"/>
      <c r="AC261" s="45"/>
      <c r="AD261" s="45"/>
      <c r="AE261" s="52"/>
    </row>
    <row r="262" ht="15.75" customHeight="1">
      <c r="A262" s="8" t="s">
        <v>60</v>
      </c>
      <c r="B262" s="252">
        <v>45423.0</v>
      </c>
      <c r="C262" s="10">
        <v>0.375</v>
      </c>
      <c r="D262" s="10">
        <v>0.5</v>
      </c>
      <c r="E262" s="224">
        <v>32.4</v>
      </c>
      <c r="F262" s="224">
        <v>23.7</v>
      </c>
      <c r="G262" s="224">
        <v>25.8</v>
      </c>
      <c r="H262" s="224">
        <v>24.8</v>
      </c>
      <c r="I262" s="22"/>
      <c r="J262" s="224" t="s">
        <v>81</v>
      </c>
      <c r="K262" s="22"/>
      <c r="L262" s="224">
        <v>12.75</v>
      </c>
      <c r="M262" s="22"/>
      <c r="N262" s="22"/>
      <c r="O262" s="224">
        <v>62.62</v>
      </c>
      <c r="P262" s="22"/>
      <c r="Q262" s="22"/>
      <c r="R262" s="26">
        <f>E264</f>
        <v>32.8</v>
      </c>
      <c r="S262" s="22">
        <f>F262</f>
        <v>23.7</v>
      </c>
      <c r="T262" s="22">
        <f>(R262+S262)/2</f>
        <v>28.25</v>
      </c>
      <c r="U262" s="22">
        <f>IF(H262="","",6.1078*(10^(((7.5*H262)/(237.3+H262)))))</f>
        <v>31.29951528</v>
      </c>
      <c r="V262" s="22">
        <f>IF(U262="","",U262-(0.8*(G262-H262)))</f>
        <v>30.49951528</v>
      </c>
      <c r="W262" s="22">
        <f>IF(G262="","",6.1078*(10^(((7.5*G262)/(237.3+G262)))))</f>
        <v>33.21594473</v>
      </c>
      <c r="X262" s="22">
        <f>IF(W262="","",(V262/W262)*100)</f>
        <v>91.82191121</v>
      </c>
      <c r="Y262" s="135">
        <f>O260+L262-O262</f>
        <v>5.83</v>
      </c>
      <c r="Z262" s="27"/>
      <c r="AA262" s="226">
        <v>1.0</v>
      </c>
      <c r="AB262" s="227">
        <v>1.0</v>
      </c>
      <c r="AC262" s="227">
        <v>2.0</v>
      </c>
      <c r="AD262" s="227">
        <v>2.0</v>
      </c>
      <c r="AE262" s="237" t="s">
        <v>433</v>
      </c>
    </row>
    <row r="263" ht="15.75" customHeight="1">
      <c r="A263" s="4" t="s">
        <v>60</v>
      </c>
      <c r="B263" s="253">
        <v>45423.0</v>
      </c>
      <c r="C263" s="3">
        <v>0.625</v>
      </c>
      <c r="D263" s="3">
        <v>0.75</v>
      </c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41"/>
      <c r="S263" s="39"/>
      <c r="T263" s="39"/>
      <c r="U263" s="39"/>
      <c r="V263" s="22"/>
      <c r="W263" s="39"/>
      <c r="X263" s="39"/>
      <c r="Y263" s="116"/>
      <c r="Z263" s="32"/>
      <c r="AA263" s="230"/>
      <c r="AB263" s="45"/>
      <c r="AC263" s="45"/>
      <c r="AD263" s="45"/>
      <c r="AE263" s="52"/>
    </row>
    <row r="264" ht="15.75" customHeight="1">
      <c r="A264" s="8" t="s">
        <v>64</v>
      </c>
      <c r="B264" s="252">
        <v>45424.0</v>
      </c>
      <c r="C264" s="10">
        <v>0.375</v>
      </c>
      <c r="D264" s="10">
        <v>0.5</v>
      </c>
      <c r="E264" s="224">
        <v>32.8</v>
      </c>
      <c r="F264" s="224">
        <v>23.2</v>
      </c>
      <c r="G264" s="34">
        <v>28.6</v>
      </c>
      <c r="H264" s="224">
        <v>26.8</v>
      </c>
      <c r="I264" s="22"/>
      <c r="J264" s="224" t="s">
        <v>81</v>
      </c>
      <c r="K264" s="22"/>
      <c r="L264" s="224">
        <v>29.0</v>
      </c>
      <c r="M264" s="22"/>
      <c r="N264" s="22"/>
      <c r="O264" s="224">
        <v>77.68</v>
      </c>
      <c r="P264" s="22"/>
      <c r="Q264" s="22"/>
      <c r="R264" s="26">
        <f>E266</f>
        <v>33.2</v>
      </c>
      <c r="S264" s="22">
        <f>F264</f>
        <v>23.2</v>
      </c>
      <c r="T264" s="22">
        <f>(R264+S264)/2</f>
        <v>28.2</v>
      </c>
      <c r="U264" s="22">
        <f t="shared" ref="U264:U274" si="76">IF(H264="","",6.1078*(10^(((7.5*H264)/(237.3+H264)))))</f>
        <v>35.23385461</v>
      </c>
      <c r="V264" s="22">
        <f t="shared" ref="V264:V274" si="77">IF(U264="","",U264-(0.8*(G264-H264)))</f>
        <v>33.79385461</v>
      </c>
      <c r="W264" s="22">
        <f t="shared" ref="W264:W274" si="78">IF(G264="","",6.1078*(10^(((7.5*G264)/(237.3+G264)))))</f>
        <v>39.13623594</v>
      </c>
      <c r="X264" s="22">
        <f t="shared" ref="X264:X274" si="79">IF(W264="","",(V264/W264)*100)</f>
        <v>86.34927145</v>
      </c>
      <c r="Y264" s="135">
        <f>O262+L264-O264</f>
        <v>13.94</v>
      </c>
      <c r="Z264" s="27"/>
      <c r="AA264" s="226">
        <v>1.0</v>
      </c>
      <c r="AB264" s="227">
        <v>1.0</v>
      </c>
      <c r="AC264" s="227">
        <v>1.0</v>
      </c>
      <c r="AD264" s="227">
        <v>2.0</v>
      </c>
      <c r="AE264" s="237" t="s">
        <v>440</v>
      </c>
    </row>
    <row r="265" ht="15.75" customHeight="1">
      <c r="A265" s="4" t="s">
        <v>64</v>
      </c>
      <c r="B265" s="253">
        <v>45424.0</v>
      </c>
      <c r="C265" s="3">
        <v>0.625</v>
      </c>
      <c r="D265" s="3">
        <v>0.75</v>
      </c>
      <c r="E265" s="242">
        <v>32.8</v>
      </c>
      <c r="F265" s="39"/>
      <c r="G265" s="242">
        <v>32.4</v>
      </c>
      <c r="H265" s="242">
        <v>29.6</v>
      </c>
      <c r="I265" s="39"/>
      <c r="J265" s="242" t="s">
        <v>81</v>
      </c>
      <c r="K265" s="39"/>
      <c r="L265" s="39"/>
      <c r="M265" s="39"/>
      <c r="N265" s="39"/>
      <c r="O265" s="39"/>
      <c r="P265" s="39"/>
      <c r="Q265" s="39"/>
      <c r="R265" s="41"/>
      <c r="S265" s="39"/>
      <c r="T265" s="39"/>
      <c r="U265" s="22">
        <f t="shared" si="76"/>
        <v>41.46264535</v>
      </c>
      <c r="V265" s="22">
        <f t="shared" si="77"/>
        <v>39.22264535</v>
      </c>
      <c r="W265" s="22">
        <f t="shared" si="78"/>
        <v>48.62794535</v>
      </c>
      <c r="X265" s="22">
        <f t="shared" si="79"/>
        <v>80.65865227</v>
      </c>
      <c r="Y265" s="116"/>
      <c r="Z265" s="32"/>
      <c r="AA265" s="245">
        <v>2.0</v>
      </c>
      <c r="AB265" s="246">
        <v>1.0</v>
      </c>
      <c r="AC265" s="246">
        <v>1.0</v>
      </c>
      <c r="AD265" s="246">
        <v>2.0</v>
      </c>
      <c r="AE265" s="247" t="s">
        <v>433</v>
      </c>
    </row>
    <row r="266" ht="15.75" customHeight="1">
      <c r="A266" s="8" t="s">
        <v>68</v>
      </c>
      <c r="B266" s="252">
        <v>45425.0</v>
      </c>
      <c r="C266" s="10">
        <v>0.375</v>
      </c>
      <c r="D266" s="10">
        <v>0.5</v>
      </c>
      <c r="E266" s="224">
        <v>33.2</v>
      </c>
      <c r="F266" s="224">
        <v>23.2</v>
      </c>
      <c r="G266" s="224">
        <v>29.4</v>
      </c>
      <c r="H266" s="224">
        <v>27.2</v>
      </c>
      <c r="I266" s="22"/>
      <c r="J266" s="224" t="s">
        <v>81</v>
      </c>
      <c r="K266" s="22"/>
      <c r="L266" s="224">
        <v>9.25</v>
      </c>
      <c r="M266" s="22"/>
      <c r="N266" s="22"/>
      <c r="O266" s="224">
        <v>76.3</v>
      </c>
      <c r="P266" s="22"/>
      <c r="Q266" s="22"/>
      <c r="R266" s="26"/>
      <c r="S266" s="22"/>
      <c r="T266" s="22"/>
      <c r="U266" s="22">
        <f t="shared" si="76"/>
        <v>36.07043238</v>
      </c>
      <c r="V266" s="22">
        <f t="shared" si="77"/>
        <v>34.31043238</v>
      </c>
      <c r="W266" s="22">
        <f t="shared" si="78"/>
        <v>40.98797486</v>
      </c>
      <c r="X266" s="22">
        <f t="shared" si="79"/>
        <v>83.7085328</v>
      </c>
      <c r="Y266" s="135">
        <f>O264+L266-O266</f>
        <v>10.63</v>
      </c>
      <c r="Z266" s="27"/>
      <c r="AA266" s="226">
        <v>1.0</v>
      </c>
      <c r="AB266" s="227">
        <v>1.0</v>
      </c>
      <c r="AC266" s="227">
        <v>1.0</v>
      </c>
      <c r="AD266" s="227">
        <v>2.0</v>
      </c>
      <c r="AE266" s="237" t="s">
        <v>316</v>
      </c>
    </row>
    <row r="267" ht="15.75" customHeight="1">
      <c r="A267" s="4" t="s">
        <v>68</v>
      </c>
      <c r="B267" s="253">
        <v>45425.0</v>
      </c>
      <c r="C267" s="3">
        <v>0.625</v>
      </c>
      <c r="D267" s="3">
        <v>0.75</v>
      </c>
      <c r="E267" s="242">
        <v>34.4</v>
      </c>
      <c r="F267" s="39"/>
      <c r="G267" s="242">
        <v>33.4</v>
      </c>
      <c r="H267" s="242">
        <v>30.0</v>
      </c>
      <c r="I267" s="39"/>
      <c r="J267" s="242" t="s">
        <v>74</v>
      </c>
      <c r="K267" s="39"/>
      <c r="L267" s="39"/>
      <c r="M267" s="39"/>
      <c r="N267" s="39"/>
      <c r="O267" s="39"/>
      <c r="P267" s="39"/>
      <c r="Q267" s="39"/>
      <c r="R267" s="41"/>
      <c r="S267" s="39"/>
      <c r="T267" s="39"/>
      <c r="U267" s="22">
        <f t="shared" si="76"/>
        <v>42.42634795</v>
      </c>
      <c r="V267" s="22">
        <f t="shared" si="77"/>
        <v>39.70634795</v>
      </c>
      <c r="W267" s="22">
        <f t="shared" si="78"/>
        <v>51.43555799</v>
      </c>
      <c r="X267" s="22">
        <f t="shared" si="79"/>
        <v>77.19630057</v>
      </c>
      <c r="Y267" s="116"/>
      <c r="Z267" s="32"/>
      <c r="AA267" s="245">
        <v>1.0</v>
      </c>
      <c r="AB267" s="246">
        <v>1.0</v>
      </c>
      <c r="AC267" s="246">
        <v>1.0</v>
      </c>
      <c r="AD267" s="246">
        <v>2.0</v>
      </c>
      <c r="AE267" s="247" t="s">
        <v>442</v>
      </c>
    </row>
    <row r="268" ht="15.75" customHeight="1">
      <c r="A268" s="8" t="s">
        <v>38</v>
      </c>
      <c r="B268" s="252">
        <v>45426.0</v>
      </c>
      <c r="C268" s="10">
        <v>0.375</v>
      </c>
      <c r="D268" s="10">
        <v>0.5</v>
      </c>
      <c r="E268" s="224">
        <v>34.4</v>
      </c>
      <c r="F268" s="224">
        <v>24.8</v>
      </c>
      <c r="G268" s="224">
        <v>30.2</v>
      </c>
      <c r="H268" s="224">
        <v>28.0</v>
      </c>
      <c r="I268" s="22"/>
      <c r="J268" s="224" t="s">
        <v>81</v>
      </c>
      <c r="K268" s="22"/>
      <c r="L268" s="224">
        <v>5.25</v>
      </c>
      <c r="M268" s="22"/>
      <c r="N268" s="22"/>
      <c r="O268" s="224">
        <v>79.24</v>
      </c>
      <c r="P268" s="22"/>
      <c r="Q268" s="22"/>
      <c r="R268" s="294">
        <v>33.4</v>
      </c>
      <c r="S268" s="22">
        <f>F268</f>
        <v>24.8</v>
      </c>
      <c r="T268" s="22">
        <f>(R268+S268)/2</f>
        <v>29.1</v>
      </c>
      <c r="U268" s="22">
        <f t="shared" si="76"/>
        <v>37.79562539</v>
      </c>
      <c r="V268" s="22">
        <f t="shared" si="77"/>
        <v>36.03562539</v>
      </c>
      <c r="W268" s="22">
        <f t="shared" si="78"/>
        <v>42.91546075</v>
      </c>
      <c r="X268" s="22">
        <f t="shared" si="79"/>
        <v>83.96886521</v>
      </c>
      <c r="Y268" s="135">
        <f>O266+L268-O268</f>
        <v>2.31</v>
      </c>
      <c r="Z268" s="27"/>
      <c r="AA268" s="226">
        <v>1.0</v>
      </c>
      <c r="AB268" s="227">
        <v>1.0</v>
      </c>
      <c r="AC268" s="227" t="s">
        <v>71</v>
      </c>
      <c r="AD268" s="227">
        <v>1.0</v>
      </c>
      <c r="AE268" s="237" t="s">
        <v>433</v>
      </c>
    </row>
    <row r="269" ht="15.75" customHeight="1">
      <c r="A269" s="4" t="s">
        <v>38</v>
      </c>
      <c r="B269" s="253">
        <v>45426.0</v>
      </c>
      <c r="C269" s="3">
        <v>0.625</v>
      </c>
      <c r="D269" s="3">
        <v>0.75</v>
      </c>
      <c r="E269" s="242">
        <v>33.4</v>
      </c>
      <c r="F269" s="39"/>
      <c r="G269" s="242">
        <v>27.2</v>
      </c>
      <c r="H269" s="242">
        <v>26.2</v>
      </c>
      <c r="I269" s="39"/>
      <c r="J269" s="242" t="s">
        <v>78</v>
      </c>
      <c r="K269" s="39"/>
      <c r="L269" s="39"/>
      <c r="M269" s="39"/>
      <c r="N269" s="39"/>
      <c r="O269" s="39"/>
      <c r="P269" s="39"/>
      <c r="Q269" s="39"/>
      <c r="R269" s="41"/>
      <c r="S269" s="39"/>
      <c r="T269" s="39"/>
      <c r="U269" s="22">
        <f t="shared" si="76"/>
        <v>34.01068335</v>
      </c>
      <c r="V269" s="22">
        <f t="shared" si="77"/>
        <v>33.21068335</v>
      </c>
      <c r="W269" s="22">
        <f t="shared" si="78"/>
        <v>36.07043238</v>
      </c>
      <c r="X269" s="22">
        <f t="shared" si="79"/>
        <v>92.07176392</v>
      </c>
      <c r="Y269" s="116"/>
      <c r="Z269" s="32"/>
      <c r="AA269" s="245">
        <v>2.0</v>
      </c>
      <c r="AB269" s="246">
        <v>1.0</v>
      </c>
      <c r="AC269" s="246">
        <v>1.0</v>
      </c>
      <c r="AD269" s="246">
        <v>3.0</v>
      </c>
      <c r="AE269" s="247" t="s">
        <v>442</v>
      </c>
    </row>
    <row r="270" ht="15.75" customHeight="1">
      <c r="A270" s="8" t="s">
        <v>48</v>
      </c>
      <c r="B270" s="252">
        <v>45427.0</v>
      </c>
      <c r="C270" s="10">
        <v>0.375</v>
      </c>
      <c r="D270" s="10">
        <v>0.5</v>
      </c>
      <c r="E270" s="224">
        <v>33.4</v>
      </c>
      <c r="F270" s="224">
        <v>24.1</v>
      </c>
      <c r="G270" s="224">
        <v>26.8</v>
      </c>
      <c r="H270" s="224">
        <v>25.2</v>
      </c>
      <c r="I270" s="22"/>
      <c r="J270" s="224" t="s">
        <v>81</v>
      </c>
      <c r="K270" s="22"/>
      <c r="L270" s="224">
        <v>13.25</v>
      </c>
      <c r="M270" s="22"/>
      <c r="N270" s="22"/>
      <c r="O270" s="224">
        <v>84.68</v>
      </c>
      <c r="P270" s="224">
        <v>67.4</v>
      </c>
      <c r="Q270" s="22"/>
      <c r="R270" s="26">
        <f>E272</f>
        <v>33.2</v>
      </c>
      <c r="S270" s="22">
        <f>F270</f>
        <v>24.1</v>
      </c>
      <c r="T270" s="22">
        <f>(R270+S270)/2</f>
        <v>28.65</v>
      </c>
      <c r="U270" s="22">
        <f t="shared" si="76"/>
        <v>32.05419006</v>
      </c>
      <c r="V270" s="22">
        <f t="shared" si="77"/>
        <v>30.77419006</v>
      </c>
      <c r="W270" s="22">
        <f t="shared" si="78"/>
        <v>35.23385461</v>
      </c>
      <c r="X270" s="22">
        <f t="shared" si="79"/>
        <v>87.34267199</v>
      </c>
      <c r="Y270" s="135">
        <f>O268+L270-O270</f>
        <v>7.81</v>
      </c>
      <c r="Z270" s="27"/>
      <c r="AA270" s="226">
        <v>1.0</v>
      </c>
      <c r="AB270" s="227">
        <v>1.0</v>
      </c>
      <c r="AC270" s="227">
        <v>1.0</v>
      </c>
      <c r="AD270" s="227">
        <v>2.0</v>
      </c>
      <c r="AE270" s="237" t="s">
        <v>440</v>
      </c>
    </row>
    <row r="271" ht="15.75" customHeight="1">
      <c r="A271" s="4" t="s">
        <v>48</v>
      </c>
      <c r="B271" s="253">
        <v>45427.0</v>
      </c>
      <c r="C271" s="3">
        <v>0.625</v>
      </c>
      <c r="D271" s="3">
        <v>0.75</v>
      </c>
      <c r="E271" s="242">
        <v>33.0</v>
      </c>
      <c r="F271" s="39"/>
      <c r="G271" s="242">
        <v>30.0</v>
      </c>
      <c r="H271" s="242">
        <v>28.0</v>
      </c>
      <c r="I271" s="39"/>
      <c r="J271" s="242" t="s">
        <v>81</v>
      </c>
      <c r="K271" s="39"/>
      <c r="L271" s="39"/>
      <c r="M271" s="39"/>
      <c r="N271" s="39"/>
      <c r="O271" s="39"/>
      <c r="P271" s="39"/>
      <c r="Q271" s="39"/>
      <c r="R271" s="41"/>
      <c r="S271" s="39"/>
      <c r="T271" s="39"/>
      <c r="U271" s="22">
        <f t="shared" si="76"/>
        <v>37.79562539</v>
      </c>
      <c r="V271" s="22">
        <f t="shared" si="77"/>
        <v>36.19562539</v>
      </c>
      <c r="W271" s="22">
        <f t="shared" si="78"/>
        <v>42.42634795</v>
      </c>
      <c r="X271" s="22">
        <f t="shared" si="79"/>
        <v>85.3140257</v>
      </c>
      <c r="Y271" s="116"/>
      <c r="Z271" s="32"/>
      <c r="AA271" s="245">
        <v>1.0</v>
      </c>
      <c r="AB271" s="246">
        <v>1.0</v>
      </c>
      <c r="AC271" s="246">
        <v>1.0</v>
      </c>
      <c r="AD271" s="246">
        <v>2.0</v>
      </c>
      <c r="AE271" s="247" t="s">
        <v>449</v>
      </c>
    </row>
    <row r="272" ht="15.75" customHeight="1">
      <c r="A272" s="8" t="s">
        <v>53</v>
      </c>
      <c r="B272" s="252">
        <v>45428.0</v>
      </c>
      <c r="C272" s="10">
        <v>0.375</v>
      </c>
      <c r="D272" s="10">
        <v>0.5</v>
      </c>
      <c r="E272" s="224">
        <v>33.2</v>
      </c>
      <c r="F272" s="224">
        <v>23.2</v>
      </c>
      <c r="G272" s="224">
        <v>26.2</v>
      </c>
      <c r="H272" s="224">
        <v>24.8</v>
      </c>
      <c r="I272" s="22"/>
      <c r="J272" s="224" t="s">
        <v>81</v>
      </c>
      <c r="K272" s="22"/>
      <c r="L272" s="224">
        <v>37.0</v>
      </c>
      <c r="M272" s="22"/>
      <c r="N272" s="22"/>
      <c r="O272" s="224">
        <v>92.22</v>
      </c>
      <c r="P272" s="22"/>
      <c r="Q272" s="22"/>
      <c r="R272" s="26">
        <f>E274</f>
        <v>31.2</v>
      </c>
      <c r="S272" s="22">
        <f>F272</f>
        <v>23.2</v>
      </c>
      <c r="T272" s="22">
        <f>(R272+S272)/2</f>
        <v>27.2</v>
      </c>
      <c r="U272" s="22">
        <f t="shared" si="76"/>
        <v>31.29951528</v>
      </c>
      <c r="V272" s="22">
        <f t="shared" si="77"/>
        <v>30.17951528</v>
      </c>
      <c r="W272" s="22">
        <f t="shared" si="78"/>
        <v>34.01068335</v>
      </c>
      <c r="X272" s="22">
        <f t="shared" si="79"/>
        <v>88.73539815</v>
      </c>
      <c r="Y272" s="135">
        <f>P270+L272-O272</f>
        <v>12.18</v>
      </c>
      <c r="Z272" s="27"/>
      <c r="AA272" s="226">
        <v>1.0</v>
      </c>
      <c r="AB272" s="227">
        <v>1.0</v>
      </c>
      <c r="AC272" s="227">
        <v>2.0</v>
      </c>
      <c r="AD272" s="227">
        <v>3.0</v>
      </c>
      <c r="AE272" s="237" t="s">
        <v>433</v>
      </c>
    </row>
    <row r="273" ht="15.75" customHeight="1">
      <c r="A273" s="4" t="s">
        <v>53</v>
      </c>
      <c r="B273" s="253">
        <v>45428.0</v>
      </c>
      <c r="C273" s="3">
        <v>0.625</v>
      </c>
      <c r="D273" s="3">
        <v>0.75</v>
      </c>
      <c r="E273" s="242">
        <v>31.2</v>
      </c>
      <c r="F273" s="39"/>
      <c r="G273" s="242">
        <v>29.6</v>
      </c>
      <c r="H273" s="242">
        <v>29.2</v>
      </c>
      <c r="I273" s="39"/>
      <c r="J273" s="242" t="s">
        <v>81</v>
      </c>
      <c r="K273" s="39"/>
      <c r="L273" s="39"/>
      <c r="M273" s="39"/>
      <c r="N273" s="39"/>
      <c r="O273" s="39"/>
      <c r="P273" s="39"/>
      <c r="Q273" s="39"/>
      <c r="R273" s="41"/>
      <c r="S273" s="39"/>
      <c r="T273" s="39"/>
      <c r="U273" s="22">
        <f t="shared" si="76"/>
        <v>40.51803823</v>
      </c>
      <c r="V273" s="22">
        <f t="shared" si="77"/>
        <v>40.19803823</v>
      </c>
      <c r="W273" s="22">
        <f t="shared" si="78"/>
        <v>41.46264535</v>
      </c>
      <c r="X273" s="22">
        <f t="shared" si="79"/>
        <v>96.9500086</v>
      </c>
      <c r="Y273" s="116"/>
      <c r="Z273" s="32"/>
      <c r="AA273" s="245">
        <v>1.0</v>
      </c>
      <c r="AB273" s="246">
        <v>1.0</v>
      </c>
      <c r="AC273" s="246">
        <v>2.0</v>
      </c>
      <c r="AD273" s="246">
        <v>2.0</v>
      </c>
      <c r="AE273" s="247" t="s">
        <v>452</v>
      </c>
    </row>
    <row r="274" ht="15.75" customHeight="1">
      <c r="A274" s="8" t="s">
        <v>58</v>
      </c>
      <c r="B274" s="252">
        <v>45429.0</v>
      </c>
      <c r="C274" s="10">
        <v>0.375</v>
      </c>
      <c r="D274" s="10">
        <v>0.5</v>
      </c>
      <c r="E274" s="224">
        <v>31.2</v>
      </c>
      <c r="F274" s="224">
        <v>28.3</v>
      </c>
      <c r="G274" s="224">
        <v>28.8</v>
      </c>
      <c r="H274" s="224">
        <v>26.8</v>
      </c>
      <c r="I274" s="22"/>
      <c r="J274" s="224" t="s">
        <v>81</v>
      </c>
      <c r="K274" s="22"/>
      <c r="L274" s="224">
        <v>11.0</v>
      </c>
      <c r="M274" s="22"/>
      <c r="N274" s="22"/>
      <c r="O274" s="224">
        <v>98.02</v>
      </c>
      <c r="P274" s="22"/>
      <c r="Q274" s="22"/>
      <c r="R274" s="294">
        <v>31.2</v>
      </c>
      <c r="S274" s="22">
        <f>F274</f>
        <v>28.3</v>
      </c>
      <c r="T274" s="22">
        <f>(R274+S274)/2</f>
        <v>29.75</v>
      </c>
      <c r="U274" s="22">
        <f t="shared" si="76"/>
        <v>35.23385461</v>
      </c>
      <c r="V274" s="22">
        <f t="shared" si="77"/>
        <v>33.63385461</v>
      </c>
      <c r="W274" s="22">
        <f t="shared" si="78"/>
        <v>39.59220806</v>
      </c>
      <c r="X274" s="22">
        <f t="shared" si="79"/>
        <v>84.9506917</v>
      </c>
      <c r="Y274" s="135">
        <f>O272+L274-O274</f>
        <v>5.2</v>
      </c>
      <c r="Z274" s="27"/>
      <c r="AA274" s="226">
        <v>1.0</v>
      </c>
      <c r="AB274" s="227">
        <v>1.0</v>
      </c>
      <c r="AC274" s="227">
        <v>2.0</v>
      </c>
      <c r="AD274" s="227">
        <v>2.0</v>
      </c>
      <c r="AE274" s="237" t="s">
        <v>452</v>
      </c>
    </row>
    <row r="275" ht="15.75" customHeight="1">
      <c r="A275" s="4" t="s">
        <v>58</v>
      </c>
      <c r="B275" s="253">
        <v>45429.0</v>
      </c>
      <c r="C275" s="3">
        <v>0.625</v>
      </c>
      <c r="D275" s="3">
        <v>0.75</v>
      </c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41"/>
      <c r="S275" s="39"/>
      <c r="T275" s="39"/>
      <c r="U275" s="39"/>
      <c r="V275" s="22"/>
      <c r="W275" s="39"/>
      <c r="X275" s="39"/>
      <c r="Y275" s="116"/>
      <c r="Z275" s="32"/>
      <c r="AA275" s="230"/>
      <c r="AB275" s="45"/>
      <c r="AC275" s="45"/>
      <c r="AD275" s="45"/>
      <c r="AE275" s="52"/>
    </row>
    <row r="276" ht="15.75" customHeight="1">
      <c r="A276" s="8" t="s">
        <v>60</v>
      </c>
      <c r="B276" s="252">
        <v>45430.0</v>
      </c>
      <c r="C276" s="10">
        <v>0.375</v>
      </c>
      <c r="D276" s="10">
        <v>0.5</v>
      </c>
      <c r="E276" s="224">
        <v>32.6</v>
      </c>
      <c r="F276" s="224">
        <v>24.4</v>
      </c>
      <c r="G276" s="224">
        <v>28.4</v>
      </c>
      <c r="H276" s="224">
        <v>27.0</v>
      </c>
      <c r="I276" s="22"/>
      <c r="J276" s="224" t="s">
        <v>81</v>
      </c>
      <c r="K276" s="22"/>
      <c r="L276" s="224">
        <v>0.75</v>
      </c>
      <c r="M276" s="22"/>
      <c r="N276" s="22"/>
      <c r="O276" s="224">
        <v>93.4</v>
      </c>
      <c r="P276" s="22"/>
      <c r="Q276" s="22"/>
      <c r="R276" s="26"/>
      <c r="S276" s="22"/>
      <c r="T276" s="22"/>
      <c r="U276" s="22">
        <f>IF(H276="","",6.1078*(10^(((7.5*H276)/(237.3+H276)))))</f>
        <v>35.65000614</v>
      </c>
      <c r="V276" s="22">
        <f>IF(U276="","",U276-(0.8*(G276-H276)))</f>
        <v>34.53000614</v>
      </c>
      <c r="W276" s="22">
        <f>IF(G276="","",6.1078*(10^(((7.5*G276)/(237.3+G276)))))</f>
        <v>38.68484051</v>
      </c>
      <c r="X276" s="22">
        <f>IF(W276="","",(V276/W276)*100)</f>
        <v>89.25978675</v>
      </c>
      <c r="Y276" s="135">
        <f>O274+L276-O276</f>
        <v>5.37</v>
      </c>
      <c r="Z276" s="27"/>
      <c r="AA276" s="226">
        <v>1.0</v>
      </c>
      <c r="AB276" s="227">
        <v>1.0</v>
      </c>
      <c r="AC276" s="227">
        <v>2.0</v>
      </c>
      <c r="AD276" s="227">
        <v>2.0</v>
      </c>
      <c r="AE276" s="237" t="s">
        <v>316</v>
      </c>
    </row>
    <row r="277" ht="15.75" customHeight="1">
      <c r="A277" s="4" t="s">
        <v>60</v>
      </c>
      <c r="B277" s="253">
        <v>45430.0</v>
      </c>
      <c r="C277" s="3">
        <v>0.625</v>
      </c>
      <c r="D277" s="3">
        <v>0.75</v>
      </c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41"/>
      <c r="S277" s="39"/>
      <c r="T277" s="39"/>
      <c r="U277" s="39"/>
      <c r="V277" s="22"/>
      <c r="W277" s="39"/>
      <c r="X277" s="39"/>
      <c r="Y277" s="116"/>
      <c r="Z277" s="32"/>
      <c r="AA277" s="230"/>
      <c r="AB277" s="45"/>
      <c r="AC277" s="45"/>
      <c r="AD277" s="45"/>
      <c r="AE277" s="52"/>
    </row>
    <row r="278" ht="15.75" customHeight="1">
      <c r="A278" s="8" t="s">
        <v>64</v>
      </c>
      <c r="B278" s="252">
        <v>45431.0</v>
      </c>
      <c r="C278" s="10">
        <v>0.375</v>
      </c>
      <c r="D278" s="10">
        <v>0.5</v>
      </c>
      <c r="E278" s="224">
        <v>33.6</v>
      </c>
      <c r="F278" s="224">
        <v>24.0</v>
      </c>
      <c r="G278" s="224">
        <v>29.8</v>
      </c>
      <c r="H278" s="224">
        <v>27.4</v>
      </c>
      <c r="I278" s="22"/>
      <c r="J278" s="224" t="s">
        <v>81</v>
      </c>
      <c r="K278" s="22"/>
      <c r="L278" s="224">
        <v>73.0</v>
      </c>
      <c r="M278" s="22"/>
      <c r="N278" s="22"/>
      <c r="O278" s="224">
        <v>100.0</v>
      </c>
      <c r="P278" s="224">
        <v>60.84</v>
      </c>
      <c r="Q278" s="22"/>
      <c r="R278" s="294">
        <v>31.2</v>
      </c>
      <c r="S278" s="22">
        <f>F278</f>
        <v>24</v>
      </c>
      <c r="T278" s="22">
        <f>(R278+S278)/2</f>
        <v>27.6</v>
      </c>
      <c r="U278" s="22">
        <f t="shared" ref="U278:U288" si="80">IF(H278="","",6.1078*(10^(((7.5*H278)/(237.3+H278)))))</f>
        <v>36.49517019</v>
      </c>
      <c r="V278" s="22">
        <f t="shared" ref="V278:V288" si="81">IF(U278="","",U278-(0.8*(G278-H278)))</f>
        <v>34.57517019</v>
      </c>
      <c r="W278" s="22">
        <f t="shared" ref="W278:W288" si="82">IF(G278="","",6.1078*(10^(((7.5*G278)/(237.3+G278)))))</f>
        <v>41.94208964</v>
      </c>
      <c r="X278" s="22">
        <f t="shared" ref="X278:X288" si="83">IF(W278="","",(V278/W278)*100)</f>
        <v>82.43549733</v>
      </c>
      <c r="Y278" s="135">
        <f>O276+L278-O278</f>
        <v>66.4</v>
      </c>
      <c r="Z278" s="27"/>
      <c r="AA278" s="226">
        <v>1.0</v>
      </c>
      <c r="AB278" s="227">
        <v>1.0</v>
      </c>
      <c r="AC278" s="227">
        <v>1.0</v>
      </c>
      <c r="AD278" s="227">
        <v>2.0</v>
      </c>
      <c r="AE278" s="237" t="s">
        <v>440</v>
      </c>
    </row>
    <row r="279" ht="15.75" customHeight="1">
      <c r="A279" s="4" t="s">
        <v>64</v>
      </c>
      <c r="B279" s="253">
        <v>45431.0</v>
      </c>
      <c r="C279" s="3">
        <v>0.625</v>
      </c>
      <c r="D279" s="3">
        <v>0.75</v>
      </c>
      <c r="E279" s="242">
        <v>33.0</v>
      </c>
      <c r="F279" s="39"/>
      <c r="G279" s="242">
        <v>30.4</v>
      </c>
      <c r="H279" s="242">
        <v>28.8</v>
      </c>
      <c r="I279" s="39"/>
      <c r="J279" s="242" t="s">
        <v>81</v>
      </c>
      <c r="K279" s="39"/>
      <c r="L279" s="39"/>
      <c r="M279" s="39"/>
      <c r="N279" s="39"/>
      <c r="O279" s="39"/>
      <c r="P279" s="39"/>
      <c r="Q279" s="39"/>
      <c r="R279" s="41"/>
      <c r="S279" s="39"/>
      <c r="T279" s="39"/>
      <c r="U279" s="22">
        <f t="shared" si="80"/>
        <v>39.59220806</v>
      </c>
      <c r="V279" s="22">
        <f t="shared" si="81"/>
        <v>38.31220806</v>
      </c>
      <c r="W279" s="22">
        <f t="shared" si="82"/>
        <v>43.4094688</v>
      </c>
      <c r="X279" s="22">
        <f t="shared" si="83"/>
        <v>88.25772146</v>
      </c>
      <c r="Y279" s="116"/>
      <c r="Z279" s="32"/>
      <c r="AA279" s="245">
        <v>1.0</v>
      </c>
      <c r="AB279" s="246">
        <v>1.0</v>
      </c>
      <c r="AC279" s="246">
        <v>2.0</v>
      </c>
      <c r="AD279" s="246">
        <v>2.0</v>
      </c>
      <c r="AE279" s="247" t="s">
        <v>316</v>
      </c>
    </row>
    <row r="280" ht="15.75" customHeight="1">
      <c r="A280" s="8" t="s">
        <v>68</v>
      </c>
      <c r="B280" s="252">
        <v>45432.0</v>
      </c>
      <c r="C280" s="10">
        <v>0.375</v>
      </c>
      <c r="D280" s="10">
        <v>0.5</v>
      </c>
      <c r="E280" s="224">
        <v>33.0</v>
      </c>
      <c r="F280" s="224">
        <v>23.9</v>
      </c>
      <c r="G280" s="224">
        <v>26.8</v>
      </c>
      <c r="H280" s="224">
        <v>25.4</v>
      </c>
      <c r="I280" s="22"/>
      <c r="J280" s="224" t="s">
        <v>81</v>
      </c>
      <c r="K280" s="22"/>
      <c r="L280" s="224">
        <v>17.75</v>
      </c>
      <c r="M280" s="22"/>
      <c r="N280" s="22"/>
      <c r="O280" s="224">
        <v>71.62</v>
      </c>
      <c r="P280" s="22"/>
      <c r="Q280" s="22"/>
      <c r="R280" s="294">
        <v>31.2</v>
      </c>
      <c r="S280" s="22">
        <f>F280</f>
        <v>23.9</v>
      </c>
      <c r="T280" s="22">
        <f>(R280+S280)/2</f>
        <v>27.55</v>
      </c>
      <c r="U280" s="22">
        <f t="shared" si="80"/>
        <v>32.43744129</v>
      </c>
      <c r="V280" s="22">
        <f t="shared" si="81"/>
        <v>31.31744129</v>
      </c>
      <c r="W280" s="22">
        <f t="shared" si="82"/>
        <v>35.23385461</v>
      </c>
      <c r="X280" s="22">
        <f t="shared" si="83"/>
        <v>88.88451644</v>
      </c>
      <c r="Y280" s="135">
        <f>P278+L280-O280</f>
        <v>6.97</v>
      </c>
      <c r="Z280" s="27"/>
      <c r="AA280" s="226">
        <v>1.0</v>
      </c>
      <c r="AB280" s="227">
        <v>1.0</v>
      </c>
      <c r="AC280" s="227">
        <v>2.0</v>
      </c>
      <c r="AD280" s="227">
        <v>2.0</v>
      </c>
      <c r="AE280" s="237" t="s">
        <v>449</v>
      </c>
    </row>
    <row r="281" ht="15.75" customHeight="1">
      <c r="A281" s="4" t="s">
        <v>68</v>
      </c>
      <c r="B281" s="253">
        <v>45432.0</v>
      </c>
      <c r="C281" s="3">
        <v>0.625</v>
      </c>
      <c r="D281" s="3">
        <v>0.75</v>
      </c>
      <c r="E281" s="242">
        <v>34.0</v>
      </c>
      <c r="F281" s="39"/>
      <c r="G281" s="242">
        <v>33.0</v>
      </c>
      <c r="H281" s="242">
        <v>30.2</v>
      </c>
      <c r="I281" s="39"/>
      <c r="J281" s="242" t="s">
        <v>61</v>
      </c>
      <c r="K281" s="39"/>
      <c r="L281" s="39"/>
      <c r="M281" s="39"/>
      <c r="N281" s="39"/>
      <c r="O281" s="39"/>
      <c r="P281" s="39"/>
      <c r="Q281" s="39"/>
      <c r="R281" s="41"/>
      <c r="S281" s="39"/>
      <c r="T281" s="39"/>
      <c r="U281" s="22">
        <f t="shared" si="80"/>
        <v>42.91546075</v>
      </c>
      <c r="V281" s="22">
        <f t="shared" si="81"/>
        <v>40.67546075</v>
      </c>
      <c r="W281" s="22">
        <f t="shared" si="82"/>
        <v>50.29607399</v>
      </c>
      <c r="X281" s="22">
        <f t="shared" si="83"/>
        <v>80.87203936</v>
      </c>
      <c r="Y281" s="116"/>
      <c r="Z281" s="32"/>
      <c r="AA281" s="245">
        <v>1.0</v>
      </c>
      <c r="AB281" s="246">
        <v>1.0</v>
      </c>
      <c r="AC281" s="246">
        <v>2.0</v>
      </c>
      <c r="AD281" s="246">
        <v>2.0</v>
      </c>
      <c r="AE281" s="52"/>
    </row>
    <row r="282" ht="15.75" customHeight="1">
      <c r="A282" s="8" t="s">
        <v>38</v>
      </c>
      <c r="B282" s="252">
        <v>45433.0</v>
      </c>
      <c r="C282" s="10">
        <v>0.375</v>
      </c>
      <c r="D282" s="10">
        <v>0.5</v>
      </c>
      <c r="E282" s="224">
        <v>34.2</v>
      </c>
      <c r="F282" s="224">
        <v>23.2</v>
      </c>
      <c r="G282" s="224">
        <v>28.4</v>
      </c>
      <c r="H282" s="224">
        <v>26.6</v>
      </c>
      <c r="I282" s="22"/>
      <c r="J282" s="224" t="s">
        <v>81</v>
      </c>
      <c r="K282" s="22"/>
      <c r="L282" s="224">
        <v>10.0</v>
      </c>
      <c r="M282" s="22"/>
      <c r="N282" s="22"/>
      <c r="O282" s="224">
        <v>76.16</v>
      </c>
      <c r="P282" s="22"/>
      <c r="Q282" s="22"/>
      <c r="R282" s="294">
        <v>31.2</v>
      </c>
      <c r="S282" s="22">
        <f>F282</f>
        <v>23.2</v>
      </c>
      <c r="T282" s="22">
        <f>(R282+S282)/2</f>
        <v>27.2</v>
      </c>
      <c r="U282" s="22">
        <f t="shared" si="80"/>
        <v>34.82194116</v>
      </c>
      <c r="V282" s="22">
        <f t="shared" si="81"/>
        <v>33.38194116</v>
      </c>
      <c r="W282" s="22">
        <f t="shared" si="82"/>
        <v>38.68484051</v>
      </c>
      <c r="X282" s="22">
        <f t="shared" si="83"/>
        <v>86.29204807</v>
      </c>
      <c r="Y282" s="135">
        <f>O280+L282-O282</f>
        <v>5.46</v>
      </c>
      <c r="Z282" s="27"/>
      <c r="AA282" s="226">
        <v>1.0</v>
      </c>
      <c r="AB282" s="227">
        <v>1.0</v>
      </c>
      <c r="AC282" s="227">
        <v>3.0</v>
      </c>
      <c r="AD282" s="227">
        <v>2.0</v>
      </c>
      <c r="AE282" s="237" t="s">
        <v>440</v>
      </c>
    </row>
    <row r="283" ht="15.75" customHeight="1">
      <c r="A283" s="4" t="s">
        <v>38</v>
      </c>
      <c r="B283" s="253">
        <v>45433.0</v>
      </c>
      <c r="C283" s="3">
        <v>0.625</v>
      </c>
      <c r="D283" s="3">
        <v>0.75</v>
      </c>
      <c r="E283" s="242">
        <v>33.0</v>
      </c>
      <c r="F283" s="39"/>
      <c r="G283" s="242">
        <v>32.6</v>
      </c>
      <c r="H283" s="242">
        <v>29.0</v>
      </c>
      <c r="I283" s="39"/>
      <c r="J283" s="242" t="s">
        <v>81</v>
      </c>
      <c r="K283" s="39"/>
      <c r="L283" s="39"/>
      <c r="M283" s="39"/>
      <c r="N283" s="39"/>
      <c r="O283" s="39"/>
      <c r="P283" s="39"/>
      <c r="Q283" s="39"/>
      <c r="R283" s="41"/>
      <c r="S283" s="39"/>
      <c r="T283" s="39"/>
      <c r="U283" s="22">
        <f t="shared" si="80"/>
        <v>40.05279577</v>
      </c>
      <c r="V283" s="22">
        <f t="shared" si="81"/>
        <v>37.17279577</v>
      </c>
      <c r="W283" s="22">
        <f t="shared" si="82"/>
        <v>49.17856797</v>
      </c>
      <c r="X283" s="22">
        <f t="shared" si="83"/>
        <v>75.5873896</v>
      </c>
      <c r="Y283" s="116"/>
      <c r="Z283" s="32"/>
      <c r="AA283" s="245">
        <v>1.0</v>
      </c>
      <c r="AB283" s="246">
        <v>1.0</v>
      </c>
      <c r="AC283" s="246">
        <v>2.0</v>
      </c>
      <c r="AD283" s="246">
        <v>2.0</v>
      </c>
      <c r="AE283" s="52"/>
    </row>
    <row r="284" ht="15.75" customHeight="1">
      <c r="A284" s="8" t="s">
        <v>48</v>
      </c>
      <c r="B284" s="252">
        <v>45434.0</v>
      </c>
      <c r="C284" s="10">
        <v>0.375</v>
      </c>
      <c r="D284" s="10">
        <v>0.5</v>
      </c>
      <c r="E284" s="224">
        <v>34.0</v>
      </c>
      <c r="F284" s="224">
        <v>24.2</v>
      </c>
      <c r="G284" s="224">
        <v>28.8</v>
      </c>
      <c r="H284" s="224">
        <v>26.6</v>
      </c>
      <c r="I284" s="22"/>
      <c r="J284" s="224" t="s">
        <v>81</v>
      </c>
      <c r="K284" s="22"/>
      <c r="L284" s="224">
        <v>0.0</v>
      </c>
      <c r="M284" s="22"/>
      <c r="N284" s="22"/>
      <c r="O284" s="224">
        <v>70.62</v>
      </c>
      <c r="P284" s="22"/>
      <c r="Q284" s="22"/>
      <c r="R284" s="294">
        <v>31.2</v>
      </c>
      <c r="S284" s="22">
        <f>F284</f>
        <v>24.2</v>
      </c>
      <c r="T284" s="22">
        <f>(R284+S284)/2</f>
        <v>27.7</v>
      </c>
      <c r="U284" s="22">
        <f t="shared" si="80"/>
        <v>34.82194116</v>
      </c>
      <c r="V284" s="22">
        <f t="shared" si="81"/>
        <v>33.06194116</v>
      </c>
      <c r="W284" s="22">
        <f t="shared" si="82"/>
        <v>39.59220806</v>
      </c>
      <c r="X284" s="22">
        <f t="shared" si="83"/>
        <v>83.5061816</v>
      </c>
      <c r="Y284" s="135">
        <f>O282+L284-O284</f>
        <v>5.54</v>
      </c>
      <c r="Z284" s="27"/>
      <c r="AA284" s="226">
        <v>1.0</v>
      </c>
      <c r="AB284" s="227">
        <v>1.0</v>
      </c>
      <c r="AC284" s="227">
        <v>2.0</v>
      </c>
      <c r="AD284" s="227">
        <v>2.0</v>
      </c>
      <c r="AE284" s="237" t="s">
        <v>449</v>
      </c>
    </row>
    <row r="285" ht="15.75" customHeight="1">
      <c r="A285" s="4" t="s">
        <v>48</v>
      </c>
      <c r="B285" s="253">
        <v>45434.0</v>
      </c>
      <c r="C285" s="3">
        <v>0.625</v>
      </c>
      <c r="D285" s="3">
        <v>0.75</v>
      </c>
      <c r="E285" s="242">
        <v>32.2</v>
      </c>
      <c r="F285" s="39"/>
      <c r="G285" s="242">
        <v>28.2</v>
      </c>
      <c r="H285" s="242">
        <v>26.8</v>
      </c>
      <c r="I285" s="39"/>
      <c r="J285" s="242" t="s">
        <v>81</v>
      </c>
      <c r="K285" s="39"/>
      <c r="L285" s="39"/>
      <c r="M285" s="39"/>
      <c r="N285" s="39"/>
      <c r="O285" s="39"/>
      <c r="P285" s="39"/>
      <c r="Q285" s="39"/>
      <c r="R285" s="41"/>
      <c r="S285" s="39"/>
      <c r="T285" s="39"/>
      <c r="U285" s="22">
        <f t="shared" si="80"/>
        <v>35.23385461</v>
      </c>
      <c r="V285" s="22">
        <f t="shared" si="81"/>
        <v>34.11385461</v>
      </c>
      <c r="W285" s="22">
        <f t="shared" si="82"/>
        <v>38.23798312</v>
      </c>
      <c r="X285" s="22">
        <f t="shared" si="83"/>
        <v>89.21457625</v>
      </c>
      <c r="Y285" s="116"/>
      <c r="Z285" s="32"/>
      <c r="AA285" s="245">
        <v>1.0</v>
      </c>
      <c r="AB285" s="246">
        <v>1.0</v>
      </c>
      <c r="AC285" s="246">
        <v>2.0</v>
      </c>
      <c r="AD285" s="246">
        <v>3.0</v>
      </c>
      <c r="AE285" s="247" t="s">
        <v>433</v>
      </c>
    </row>
    <row r="286" ht="15.75" customHeight="1">
      <c r="A286" s="8" t="s">
        <v>53</v>
      </c>
      <c r="B286" s="252">
        <v>45435.0</v>
      </c>
      <c r="C286" s="10">
        <v>0.375</v>
      </c>
      <c r="D286" s="10">
        <v>0.5</v>
      </c>
      <c r="E286" s="224">
        <v>32.2</v>
      </c>
      <c r="F286" s="224">
        <v>23.1</v>
      </c>
      <c r="G286" s="224">
        <v>28.2</v>
      </c>
      <c r="H286" s="224">
        <v>26.6</v>
      </c>
      <c r="I286" s="22"/>
      <c r="J286" s="224" t="s">
        <v>81</v>
      </c>
      <c r="K286" s="22"/>
      <c r="L286" s="224">
        <v>0.0</v>
      </c>
      <c r="M286" s="22"/>
      <c r="N286" s="22"/>
      <c r="O286" s="224">
        <v>69.42</v>
      </c>
      <c r="P286" s="22"/>
      <c r="Q286" s="22"/>
      <c r="R286" s="294">
        <v>31.2</v>
      </c>
      <c r="S286" s="22">
        <f>F286</f>
        <v>23.1</v>
      </c>
      <c r="T286" s="22">
        <f>(R286+S286)/2</f>
        <v>27.15</v>
      </c>
      <c r="U286" s="22">
        <f t="shared" si="80"/>
        <v>34.82194116</v>
      </c>
      <c r="V286" s="22">
        <f t="shared" si="81"/>
        <v>33.54194116</v>
      </c>
      <c r="W286" s="22">
        <f t="shared" si="82"/>
        <v>38.23798312</v>
      </c>
      <c r="X286" s="22">
        <f t="shared" si="83"/>
        <v>87.71890782</v>
      </c>
      <c r="Y286" s="135">
        <f>O284+L286-O286</f>
        <v>1.2</v>
      </c>
      <c r="Z286" s="27"/>
      <c r="AA286" s="226">
        <v>1.0</v>
      </c>
      <c r="AB286" s="227">
        <v>1.0</v>
      </c>
      <c r="AC286" s="227">
        <v>1.0</v>
      </c>
      <c r="AD286" s="227">
        <v>2.0</v>
      </c>
      <c r="AE286" s="237" t="s">
        <v>440</v>
      </c>
    </row>
    <row r="287" ht="15.75" customHeight="1">
      <c r="A287" s="4" t="s">
        <v>53</v>
      </c>
      <c r="B287" s="253">
        <v>45435.0</v>
      </c>
      <c r="C287" s="3">
        <v>0.625</v>
      </c>
      <c r="D287" s="3">
        <v>0.75</v>
      </c>
      <c r="E287" s="242">
        <v>33.2</v>
      </c>
      <c r="F287" s="108"/>
      <c r="G287" s="242">
        <v>32.8</v>
      </c>
      <c r="H287" s="242">
        <v>29.4</v>
      </c>
      <c r="I287" s="39"/>
      <c r="J287" s="242" t="s">
        <v>81</v>
      </c>
      <c r="K287" s="39"/>
      <c r="L287" s="39"/>
      <c r="M287" s="39"/>
      <c r="N287" s="39"/>
      <c r="O287" s="39"/>
      <c r="P287" s="39"/>
      <c r="Q287" s="39"/>
      <c r="R287" s="41"/>
      <c r="S287" s="39"/>
      <c r="T287" s="39"/>
      <c r="U287" s="22">
        <f t="shared" si="80"/>
        <v>40.98797486</v>
      </c>
      <c r="V287" s="22">
        <f t="shared" si="81"/>
        <v>38.26797486</v>
      </c>
      <c r="W287" s="22">
        <f t="shared" si="82"/>
        <v>49.73459608</v>
      </c>
      <c r="X287" s="22">
        <f t="shared" si="83"/>
        <v>76.94437651</v>
      </c>
      <c r="Y287" s="116"/>
      <c r="Z287" s="32"/>
      <c r="AA287" s="245">
        <v>1.0</v>
      </c>
      <c r="AB287" s="246">
        <v>1.0</v>
      </c>
      <c r="AC287" s="246">
        <v>3.0</v>
      </c>
      <c r="AD287" s="246">
        <v>1.0</v>
      </c>
      <c r="AE287" s="247" t="s">
        <v>433</v>
      </c>
    </row>
    <row r="288" ht="15.75" customHeight="1">
      <c r="A288" s="8" t="s">
        <v>58</v>
      </c>
      <c r="B288" s="252">
        <v>45436.0</v>
      </c>
      <c r="C288" s="10">
        <v>0.375</v>
      </c>
      <c r="D288" s="10">
        <v>0.5</v>
      </c>
      <c r="E288" s="224">
        <v>33.2</v>
      </c>
      <c r="F288" s="224">
        <v>24.1</v>
      </c>
      <c r="G288" s="224">
        <v>29.4</v>
      </c>
      <c r="H288" s="224">
        <v>27.2</v>
      </c>
      <c r="I288" s="22"/>
      <c r="J288" s="224" t="s">
        <v>81</v>
      </c>
      <c r="K288" s="22"/>
      <c r="L288" s="224">
        <v>0.0</v>
      </c>
      <c r="M288" s="22"/>
      <c r="N288" s="22"/>
      <c r="O288" s="224">
        <v>65.1</v>
      </c>
      <c r="P288" s="22"/>
      <c r="Q288" s="22"/>
      <c r="R288" s="294">
        <v>31.2</v>
      </c>
      <c r="S288" s="22">
        <f>F288</f>
        <v>24.1</v>
      </c>
      <c r="T288" s="22">
        <f>(R288+S288)/2</f>
        <v>27.65</v>
      </c>
      <c r="U288" s="22">
        <f t="shared" si="80"/>
        <v>36.07043238</v>
      </c>
      <c r="V288" s="22">
        <f t="shared" si="81"/>
        <v>34.31043238</v>
      </c>
      <c r="W288" s="22">
        <f t="shared" si="82"/>
        <v>40.98797486</v>
      </c>
      <c r="X288" s="22">
        <f t="shared" si="83"/>
        <v>83.7085328</v>
      </c>
      <c r="Y288" s="135">
        <f>O286+L288-O288</f>
        <v>4.32</v>
      </c>
      <c r="Z288" s="27"/>
      <c r="AA288" s="226">
        <v>1.0</v>
      </c>
      <c r="AB288" s="227">
        <v>1.0</v>
      </c>
      <c r="AC288" s="227">
        <v>1.0</v>
      </c>
      <c r="AD288" s="227">
        <v>2.0</v>
      </c>
      <c r="AE288" s="237" t="s">
        <v>440</v>
      </c>
    </row>
    <row r="289" ht="15.75" customHeight="1">
      <c r="A289" s="4" t="s">
        <v>58</v>
      </c>
      <c r="B289" s="253">
        <v>45436.0</v>
      </c>
      <c r="C289" s="3">
        <v>0.625</v>
      </c>
      <c r="D289" s="3">
        <v>0.75</v>
      </c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41"/>
      <c r="S289" s="39"/>
      <c r="T289" s="39"/>
      <c r="U289" s="39"/>
      <c r="V289" s="22"/>
      <c r="W289" s="39"/>
      <c r="X289" s="39"/>
      <c r="Y289" s="116"/>
      <c r="Z289" s="32"/>
      <c r="AA289" s="226"/>
      <c r="AB289" s="227"/>
      <c r="AC289" s="227"/>
      <c r="AD289" s="227"/>
      <c r="AE289" s="52"/>
    </row>
    <row r="290" ht="15.75" customHeight="1">
      <c r="A290" s="8" t="s">
        <v>60</v>
      </c>
      <c r="B290" s="252">
        <v>45437.0</v>
      </c>
      <c r="C290" s="10">
        <v>0.375</v>
      </c>
      <c r="D290" s="10">
        <v>0.5</v>
      </c>
      <c r="E290" s="224">
        <v>33.6</v>
      </c>
      <c r="F290" s="224">
        <v>23.1</v>
      </c>
      <c r="G290" s="224">
        <v>29.4</v>
      </c>
      <c r="H290" s="224">
        <v>27.2</v>
      </c>
      <c r="I290" s="49"/>
      <c r="J290" s="227" t="s">
        <v>81</v>
      </c>
      <c r="K290" s="49"/>
      <c r="L290" s="224">
        <v>0.0</v>
      </c>
      <c r="M290" s="224"/>
      <c r="N290" s="224"/>
      <c r="O290" s="224">
        <v>59.56</v>
      </c>
      <c r="P290" s="224"/>
      <c r="Q290" s="224"/>
      <c r="R290" s="294">
        <v>31.2</v>
      </c>
      <c r="S290" s="22">
        <f>F290</f>
        <v>23.1</v>
      </c>
      <c r="T290" s="22">
        <f>(R290+S290)/2</f>
        <v>27.15</v>
      </c>
      <c r="U290" s="22">
        <f>IF(H290="","",6.1078*(10^(((7.5*H290)/(237.3+H290)))))</f>
        <v>36.07043238</v>
      </c>
      <c r="V290" s="22">
        <f>IF(U290="","",U290-(0.8*(G290-H290)))</f>
        <v>34.31043238</v>
      </c>
      <c r="W290" s="22">
        <f>IF(G290="","",6.1078*(10^(((7.5*G290)/(237.3+G290)))))</f>
        <v>40.98797486</v>
      </c>
      <c r="X290" s="22">
        <f>IF(W290="","",(V290/W290)*100)</f>
        <v>83.7085328</v>
      </c>
      <c r="Y290" s="135">
        <f>O288+L290-O290</f>
        <v>5.54</v>
      </c>
      <c r="Z290" s="224"/>
      <c r="AA290" s="226">
        <v>1.0</v>
      </c>
      <c r="AB290" s="227">
        <v>1.0</v>
      </c>
      <c r="AC290" s="227">
        <v>3.0</v>
      </c>
      <c r="AD290" s="227">
        <v>2.0</v>
      </c>
      <c r="AE290" s="237" t="s">
        <v>440</v>
      </c>
    </row>
    <row r="291" ht="15.75" customHeight="1">
      <c r="A291" s="4" t="s">
        <v>60</v>
      </c>
      <c r="B291" s="253">
        <v>45437.0</v>
      </c>
      <c r="C291" s="3">
        <v>0.625</v>
      </c>
      <c r="D291" s="3">
        <v>0.75</v>
      </c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41"/>
      <c r="S291" s="39"/>
      <c r="T291" s="39"/>
      <c r="U291" s="39"/>
      <c r="V291" s="22"/>
      <c r="W291" s="39"/>
      <c r="X291" s="39"/>
      <c r="Y291" s="116"/>
      <c r="Z291" s="32"/>
      <c r="AA291" s="230"/>
      <c r="AB291" s="45"/>
      <c r="AC291" s="45"/>
      <c r="AD291" s="45"/>
      <c r="AE291" s="52"/>
    </row>
    <row r="292" ht="15.75" customHeight="1">
      <c r="A292" s="8" t="s">
        <v>64</v>
      </c>
      <c r="B292" s="252">
        <v>45438.0</v>
      </c>
      <c r="C292" s="10">
        <v>0.375</v>
      </c>
      <c r="D292" s="10">
        <v>0.5</v>
      </c>
      <c r="E292" s="224">
        <v>33.8</v>
      </c>
      <c r="F292" s="224">
        <v>23.7</v>
      </c>
      <c r="G292" s="34">
        <v>29.2</v>
      </c>
      <c r="H292" s="224">
        <v>27.0</v>
      </c>
      <c r="I292" s="22"/>
      <c r="J292" s="224" t="s">
        <v>54</v>
      </c>
      <c r="K292" s="22"/>
      <c r="L292" s="224">
        <v>5.0</v>
      </c>
      <c r="M292" s="132"/>
      <c r="N292" s="22"/>
      <c r="O292" s="224">
        <v>58.24</v>
      </c>
      <c r="P292" s="22"/>
      <c r="Q292" s="22"/>
      <c r="R292" s="294">
        <v>31.2</v>
      </c>
      <c r="S292" s="22">
        <f>F292</f>
        <v>23.7</v>
      </c>
      <c r="T292" s="22">
        <f>(R292+S292)/2</f>
        <v>27.45</v>
      </c>
      <c r="U292" s="22">
        <f t="shared" ref="U292:U302" si="84">IF(H292="","",6.1078*(10^(((7.5*H292)/(237.3+H292)))))</f>
        <v>35.65000614</v>
      </c>
      <c r="V292" s="22">
        <f t="shared" ref="V292:V302" si="85">IF(U292="","",U292-(0.8*(G292-H292)))</f>
        <v>33.89000614</v>
      </c>
      <c r="W292" s="22">
        <f t="shared" ref="W292:W302" si="86">IF(G292="","",6.1078*(10^(((7.5*G292)/(237.3+G292)))))</f>
        <v>40.51803823</v>
      </c>
      <c r="X292" s="22">
        <f t="shared" ref="X292:X302" si="87">IF(W292="","",(V292/W292)*100)</f>
        <v>83.64177443</v>
      </c>
      <c r="Y292" s="135">
        <f>O290+L292-O292</f>
        <v>6.32</v>
      </c>
      <c r="Z292" s="27"/>
      <c r="AA292" s="226">
        <v>1.0</v>
      </c>
      <c r="AB292" s="227">
        <v>1.0</v>
      </c>
      <c r="AC292" s="227">
        <v>1.0</v>
      </c>
      <c r="AD292" s="227">
        <v>2.0</v>
      </c>
      <c r="AE292" s="237" t="s">
        <v>440</v>
      </c>
    </row>
    <row r="293" ht="15.75" customHeight="1">
      <c r="A293" s="4" t="s">
        <v>64</v>
      </c>
      <c r="B293" s="253">
        <v>45438.0</v>
      </c>
      <c r="C293" s="3">
        <v>0.625</v>
      </c>
      <c r="D293" s="3">
        <v>0.75</v>
      </c>
      <c r="E293" s="296">
        <v>31.4</v>
      </c>
      <c r="F293" s="119"/>
      <c r="G293" s="296">
        <v>31.2</v>
      </c>
      <c r="H293" s="296">
        <v>27.8</v>
      </c>
      <c r="I293" s="119"/>
      <c r="J293" s="287" t="s">
        <v>81</v>
      </c>
      <c r="K293" s="108"/>
      <c r="L293" s="108"/>
      <c r="M293" s="108"/>
      <c r="N293" s="108"/>
      <c r="O293" s="108"/>
      <c r="P293" s="39"/>
      <c r="Q293" s="39"/>
      <c r="R293" s="41"/>
      <c r="S293" s="39"/>
      <c r="T293" s="39"/>
      <c r="U293" s="22">
        <f t="shared" si="84"/>
        <v>37.3577292</v>
      </c>
      <c r="V293" s="22">
        <f t="shared" si="85"/>
        <v>34.6377292</v>
      </c>
      <c r="W293" s="22">
        <f t="shared" si="86"/>
        <v>45.43527778</v>
      </c>
      <c r="X293" s="22">
        <f t="shared" si="87"/>
        <v>76.23531955</v>
      </c>
      <c r="Y293" s="116"/>
      <c r="Z293" s="32"/>
      <c r="AA293" s="245">
        <v>1.0</v>
      </c>
      <c r="AB293" s="246">
        <v>1.0</v>
      </c>
      <c r="AC293" s="246">
        <v>2.0</v>
      </c>
      <c r="AD293" s="246">
        <v>2.0</v>
      </c>
      <c r="AE293" s="247" t="s">
        <v>452</v>
      </c>
    </row>
    <row r="294" ht="15.75" customHeight="1">
      <c r="A294" s="8" t="s">
        <v>68</v>
      </c>
      <c r="B294" s="252">
        <v>45439.0</v>
      </c>
      <c r="C294" s="10">
        <v>0.375</v>
      </c>
      <c r="D294" s="10">
        <v>0.5</v>
      </c>
      <c r="E294" s="224">
        <v>33.2</v>
      </c>
      <c r="F294" s="224">
        <v>23.0</v>
      </c>
      <c r="G294" s="224">
        <v>29.6</v>
      </c>
      <c r="H294" s="224">
        <v>27.2</v>
      </c>
      <c r="I294" s="22"/>
      <c r="J294" s="224" t="s">
        <v>81</v>
      </c>
      <c r="K294" s="22"/>
      <c r="L294" s="224">
        <v>2.25</v>
      </c>
      <c r="M294" s="22"/>
      <c r="N294" s="22"/>
      <c r="O294" s="224">
        <v>56.82</v>
      </c>
      <c r="P294" s="22"/>
      <c r="Q294" s="22"/>
      <c r="R294" s="294">
        <v>31.2</v>
      </c>
      <c r="S294" s="22">
        <f>F294</f>
        <v>23</v>
      </c>
      <c r="T294" s="22">
        <f>(R294+S294)/2</f>
        <v>27.1</v>
      </c>
      <c r="U294" s="22">
        <f t="shared" si="84"/>
        <v>36.07043238</v>
      </c>
      <c r="V294" s="22">
        <f t="shared" si="85"/>
        <v>34.15043238</v>
      </c>
      <c r="W294" s="22">
        <f t="shared" si="86"/>
        <v>41.46264535</v>
      </c>
      <c r="X294" s="22">
        <f t="shared" si="87"/>
        <v>82.36433564</v>
      </c>
      <c r="Y294" s="135">
        <f>O292+L294-O294</f>
        <v>3.67</v>
      </c>
      <c r="Z294" s="27"/>
      <c r="AA294" s="226">
        <v>1.0</v>
      </c>
      <c r="AB294" s="227">
        <v>1.0</v>
      </c>
      <c r="AC294" s="227">
        <v>3.0</v>
      </c>
      <c r="AD294" s="227">
        <v>2.0</v>
      </c>
      <c r="AE294" s="237" t="s">
        <v>449</v>
      </c>
    </row>
    <row r="295" ht="15.75" customHeight="1">
      <c r="A295" s="4" t="s">
        <v>68</v>
      </c>
      <c r="B295" s="253">
        <v>45439.0</v>
      </c>
      <c r="C295" s="3">
        <v>0.625</v>
      </c>
      <c r="D295" s="3">
        <v>0.75</v>
      </c>
      <c r="E295" s="242">
        <v>33.0</v>
      </c>
      <c r="F295" s="108"/>
      <c r="G295" s="242">
        <v>32.4</v>
      </c>
      <c r="H295" s="242">
        <v>28.8</v>
      </c>
      <c r="I295" s="39"/>
      <c r="J295" s="242" t="s">
        <v>81</v>
      </c>
      <c r="K295" s="39"/>
      <c r="L295" s="39"/>
      <c r="M295" s="39"/>
      <c r="N295" s="39"/>
      <c r="O295" s="39"/>
      <c r="P295" s="39"/>
      <c r="Q295" s="39"/>
      <c r="R295" s="41"/>
      <c r="S295" s="39"/>
      <c r="T295" s="39"/>
      <c r="U295" s="22">
        <f t="shared" si="84"/>
        <v>39.59220806</v>
      </c>
      <c r="V295" s="22">
        <f t="shared" si="85"/>
        <v>36.71220806</v>
      </c>
      <c r="W295" s="22">
        <f t="shared" si="86"/>
        <v>48.62794535</v>
      </c>
      <c r="X295" s="22">
        <f t="shared" si="87"/>
        <v>75.49611195</v>
      </c>
      <c r="Y295" s="116"/>
      <c r="Z295" s="32"/>
      <c r="AA295" s="245">
        <v>1.0</v>
      </c>
      <c r="AB295" s="246">
        <v>1.0</v>
      </c>
      <c r="AC295" s="246">
        <v>3.0</v>
      </c>
      <c r="AD295" s="246">
        <v>2.0</v>
      </c>
      <c r="AE295" s="52"/>
    </row>
    <row r="296" ht="15.75" customHeight="1">
      <c r="A296" s="8" t="s">
        <v>38</v>
      </c>
      <c r="B296" s="252">
        <v>45440.0</v>
      </c>
      <c r="C296" s="10">
        <v>0.375</v>
      </c>
      <c r="D296" s="10">
        <v>0.5</v>
      </c>
      <c r="E296" s="224">
        <v>33.2</v>
      </c>
      <c r="F296" s="224">
        <v>23.6</v>
      </c>
      <c r="G296" s="224">
        <v>28.6</v>
      </c>
      <c r="H296" s="224">
        <v>27.0</v>
      </c>
      <c r="I296" s="22"/>
      <c r="J296" s="224" t="s">
        <v>54</v>
      </c>
      <c r="K296" s="22"/>
      <c r="L296" s="224">
        <v>10.0</v>
      </c>
      <c r="M296" s="22"/>
      <c r="N296" s="22"/>
      <c r="O296" s="224">
        <v>58.78</v>
      </c>
      <c r="P296" s="22"/>
      <c r="Q296" s="22"/>
      <c r="R296" s="294">
        <v>31.2</v>
      </c>
      <c r="S296" s="22">
        <f>F296</f>
        <v>23.6</v>
      </c>
      <c r="T296" s="22">
        <f>(R296+S296)/2</f>
        <v>27.4</v>
      </c>
      <c r="U296" s="22">
        <f t="shared" si="84"/>
        <v>35.65000614</v>
      </c>
      <c r="V296" s="22">
        <f t="shared" si="85"/>
        <v>34.37000614</v>
      </c>
      <c r="W296" s="22">
        <f t="shared" si="86"/>
        <v>39.13623594</v>
      </c>
      <c r="X296" s="22">
        <f t="shared" si="87"/>
        <v>87.82144045</v>
      </c>
      <c r="Y296" s="135">
        <f>O294+L296-O296</f>
        <v>8.04</v>
      </c>
      <c r="Z296" s="27"/>
      <c r="AA296" s="226">
        <v>1.0</v>
      </c>
      <c r="AB296" s="227">
        <v>1.0</v>
      </c>
      <c r="AC296" s="227">
        <v>3.0</v>
      </c>
      <c r="AD296" s="227">
        <v>2.0</v>
      </c>
      <c r="AE296" s="237" t="s">
        <v>452</v>
      </c>
    </row>
    <row r="297" ht="15.75" customHeight="1">
      <c r="A297" s="4" t="s">
        <v>38</v>
      </c>
      <c r="B297" s="253">
        <v>45440.0</v>
      </c>
      <c r="C297" s="3">
        <v>0.625</v>
      </c>
      <c r="D297" s="3">
        <v>0.75</v>
      </c>
      <c r="E297" s="242">
        <v>33.2</v>
      </c>
      <c r="F297" s="39"/>
      <c r="G297" s="242">
        <v>32.8</v>
      </c>
      <c r="H297" s="242">
        <v>27.4</v>
      </c>
      <c r="I297" s="39"/>
      <c r="J297" s="242" t="s">
        <v>81</v>
      </c>
      <c r="K297" s="39"/>
      <c r="L297" s="39"/>
      <c r="M297" s="39"/>
      <c r="N297" s="39"/>
      <c r="O297" s="39"/>
      <c r="P297" s="39"/>
      <c r="Q297" s="39"/>
      <c r="R297" s="41"/>
      <c r="S297" s="39"/>
      <c r="T297" s="39"/>
      <c r="U297" s="22">
        <f t="shared" si="84"/>
        <v>36.49517019</v>
      </c>
      <c r="V297" s="22">
        <f t="shared" si="85"/>
        <v>32.17517019</v>
      </c>
      <c r="W297" s="22">
        <f t="shared" si="86"/>
        <v>49.73459608</v>
      </c>
      <c r="X297" s="22">
        <f t="shared" si="87"/>
        <v>64.69373982</v>
      </c>
      <c r="Y297" s="116"/>
      <c r="Z297" s="32"/>
      <c r="AA297" s="245">
        <v>1.0</v>
      </c>
      <c r="AB297" s="246">
        <v>1.0</v>
      </c>
      <c r="AC297" s="246">
        <v>2.0</v>
      </c>
      <c r="AD297" s="246">
        <v>2.0</v>
      </c>
      <c r="AE297" s="52"/>
    </row>
    <row r="298" ht="15.75" customHeight="1">
      <c r="A298" s="8" t="s">
        <v>48</v>
      </c>
      <c r="B298" s="252">
        <v>45441.0</v>
      </c>
      <c r="C298" s="10">
        <v>0.375</v>
      </c>
      <c r="D298" s="10">
        <v>0.5</v>
      </c>
      <c r="E298" s="224">
        <v>33.4</v>
      </c>
      <c r="F298" s="224">
        <v>23.5</v>
      </c>
      <c r="G298" s="224">
        <v>33.0</v>
      </c>
      <c r="H298" s="224">
        <v>28.6</v>
      </c>
      <c r="I298" s="22"/>
      <c r="J298" s="224" t="s">
        <v>81</v>
      </c>
      <c r="K298" s="22"/>
      <c r="L298" s="224">
        <v>0.0</v>
      </c>
      <c r="M298" s="22"/>
      <c r="N298" s="22"/>
      <c r="O298" s="224">
        <v>55.18</v>
      </c>
      <c r="P298" s="22"/>
      <c r="Q298" s="22"/>
      <c r="R298" s="26"/>
      <c r="S298" s="22"/>
      <c r="T298" s="22"/>
      <c r="U298" s="22">
        <f t="shared" si="84"/>
        <v>39.13623594</v>
      </c>
      <c r="V298" s="22">
        <f t="shared" si="85"/>
        <v>35.61623594</v>
      </c>
      <c r="W298" s="22">
        <f t="shared" si="86"/>
        <v>50.29607399</v>
      </c>
      <c r="X298" s="22">
        <f t="shared" si="87"/>
        <v>70.81315323</v>
      </c>
      <c r="Y298" s="135">
        <f>O296+L298-O298</f>
        <v>3.6</v>
      </c>
      <c r="Z298" s="27"/>
      <c r="AA298" s="226">
        <v>1.0</v>
      </c>
      <c r="AB298" s="227">
        <v>1.0</v>
      </c>
      <c r="AC298" s="227">
        <v>2.0</v>
      </c>
      <c r="AD298" s="227">
        <v>2.0</v>
      </c>
      <c r="AE298" s="49"/>
    </row>
    <row r="299" ht="15.75" customHeight="1">
      <c r="A299" s="4" t="s">
        <v>48</v>
      </c>
      <c r="B299" s="253">
        <v>45441.0</v>
      </c>
      <c r="C299" s="3">
        <v>0.625</v>
      </c>
      <c r="D299" s="3">
        <v>0.75</v>
      </c>
      <c r="E299" s="242">
        <v>34.2</v>
      </c>
      <c r="F299" s="39"/>
      <c r="G299" s="242">
        <v>32.2</v>
      </c>
      <c r="H299" s="242">
        <v>28.8</v>
      </c>
      <c r="I299" s="39"/>
      <c r="J299" s="242" t="s">
        <v>81</v>
      </c>
      <c r="K299" s="39"/>
      <c r="L299" s="39"/>
      <c r="M299" s="39"/>
      <c r="N299" s="39"/>
      <c r="O299" s="39"/>
      <c r="P299" s="39"/>
      <c r="Q299" s="39"/>
      <c r="R299" s="41"/>
      <c r="S299" s="39"/>
      <c r="T299" s="39"/>
      <c r="U299" s="22">
        <f t="shared" si="84"/>
        <v>39.59220806</v>
      </c>
      <c r="V299" s="22">
        <f t="shared" si="85"/>
        <v>36.87220806</v>
      </c>
      <c r="W299" s="22">
        <f t="shared" si="86"/>
        <v>48.08268417</v>
      </c>
      <c r="X299" s="22">
        <f t="shared" si="87"/>
        <v>76.68500355</v>
      </c>
      <c r="Y299" s="116"/>
      <c r="Z299" s="32"/>
      <c r="AA299" s="245">
        <v>2.0</v>
      </c>
      <c r="AB299" s="246">
        <v>1.0</v>
      </c>
      <c r="AC299" s="246">
        <v>2.0</v>
      </c>
      <c r="AD299" s="246">
        <v>2.0</v>
      </c>
      <c r="AE299" s="247" t="s">
        <v>433</v>
      </c>
    </row>
    <row r="300" ht="15.75" customHeight="1">
      <c r="A300" s="8" t="s">
        <v>53</v>
      </c>
      <c r="B300" s="252">
        <v>45442.0</v>
      </c>
      <c r="C300" s="10">
        <v>0.375</v>
      </c>
      <c r="D300" s="10">
        <v>0.5</v>
      </c>
      <c r="E300" s="224">
        <v>34.2</v>
      </c>
      <c r="F300" s="224">
        <v>23.6</v>
      </c>
      <c r="G300" s="224">
        <v>29.8</v>
      </c>
      <c r="H300" s="224">
        <v>27.2</v>
      </c>
      <c r="I300" s="22"/>
      <c r="J300" s="224" t="s">
        <v>61</v>
      </c>
      <c r="K300" s="22"/>
      <c r="L300" s="224">
        <v>17.75</v>
      </c>
      <c r="M300" s="22"/>
      <c r="N300" s="22"/>
      <c r="O300" s="224">
        <v>60.0</v>
      </c>
      <c r="P300" s="22"/>
      <c r="Q300" s="22"/>
      <c r="R300" s="26"/>
      <c r="S300" s="22"/>
      <c r="T300" s="22"/>
      <c r="U300" s="22">
        <f t="shared" si="84"/>
        <v>36.07043238</v>
      </c>
      <c r="V300" s="22">
        <f t="shared" si="85"/>
        <v>33.99043238</v>
      </c>
      <c r="W300" s="22">
        <f t="shared" si="86"/>
        <v>41.94208964</v>
      </c>
      <c r="X300" s="22">
        <f t="shared" si="87"/>
        <v>81.04134217</v>
      </c>
      <c r="Y300" s="135">
        <f>O298+L300-O300</f>
        <v>12.93</v>
      </c>
      <c r="Z300" s="27"/>
      <c r="AA300" s="226">
        <v>1.0</v>
      </c>
      <c r="AB300" s="227">
        <v>1.0</v>
      </c>
      <c r="AC300" s="227">
        <v>3.0</v>
      </c>
      <c r="AD300" s="227">
        <v>2.0</v>
      </c>
      <c r="AE300" s="237" t="s">
        <v>440</v>
      </c>
    </row>
    <row r="301" ht="15.75" customHeight="1">
      <c r="A301" s="4" t="s">
        <v>53</v>
      </c>
      <c r="B301" s="253">
        <v>45442.0</v>
      </c>
      <c r="C301" s="3">
        <v>0.625</v>
      </c>
      <c r="D301" s="3">
        <v>0.75</v>
      </c>
      <c r="E301" s="242">
        <v>33.8</v>
      </c>
      <c r="F301" s="39"/>
      <c r="G301" s="242">
        <v>32.2</v>
      </c>
      <c r="H301" s="242">
        <v>28.2</v>
      </c>
      <c r="I301" s="39"/>
      <c r="J301" s="242" t="s">
        <v>54</v>
      </c>
      <c r="K301" s="39"/>
      <c r="L301" s="39"/>
      <c r="M301" s="39"/>
      <c r="N301" s="39"/>
      <c r="O301" s="39"/>
      <c r="P301" s="39"/>
      <c r="Q301" s="39"/>
      <c r="R301" s="41"/>
      <c r="S301" s="39"/>
      <c r="T301" s="39"/>
      <c r="U301" s="22">
        <f t="shared" si="84"/>
        <v>38.23798312</v>
      </c>
      <c r="V301" s="22">
        <f t="shared" si="85"/>
        <v>35.03798312</v>
      </c>
      <c r="W301" s="22">
        <f t="shared" si="86"/>
        <v>48.08268417</v>
      </c>
      <c r="X301" s="22">
        <f t="shared" si="87"/>
        <v>72.87027279</v>
      </c>
      <c r="Y301" s="116"/>
      <c r="Z301" s="32"/>
      <c r="AA301" s="245">
        <v>1.0</v>
      </c>
      <c r="AB301" s="246">
        <v>1.0</v>
      </c>
      <c r="AC301" s="246">
        <v>1.0</v>
      </c>
      <c r="AD301" s="246">
        <v>1.0</v>
      </c>
      <c r="AE301" s="247" t="s">
        <v>433</v>
      </c>
    </row>
    <row r="302" ht="15.75" customHeight="1">
      <c r="A302" s="8" t="s">
        <v>58</v>
      </c>
      <c r="B302" s="252">
        <v>45443.0</v>
      </c>
      <c r="C302" s="10">
        <v>0.375</v>
      </c>
      <c r="D302" s="10">
        <v>0.5</v>
      </c>
      <c r="E302" s="224">
        <v>34.4</v>
      </c>
      <c r="F302" s="224">
        <v>23.8</v>
      </c>
      <c r="G302" s="224">
        <v>28.2</v>
      </c>
      <c r="H302" s="224">
        <v>26.6</v>
      </c>
      <c r="I302" s="22"/>
      <c r="J302" s="224" t="s">
        <v>54</v>
      </c>
      <c r="K302" s="22"/>
      <c r="L302" s="224">
        <v>0.0</v>
      </c>
      <c r="M302" s="22"/>
      <c r="N302" s="22"/>
      <c r="O302" s="224">
        <v>56.84</v>
      </c>
      <c r="P302" s="224">
        <v>75.42</v>
      </c>
      <c r="Q302" s="22"/>
      <c r="R302" s="294">
        <v>31.2</v>
      </c>
      <c r="S302" s="22">
        <f>F302</f>
        <v>23.8</v>
      </c>
      <c r="T302" s="22">
        <f>(R302+S302)/2</f>
        <v>27.5</v>
      </c>
      <c r="U302" s="22">
        <f t="shared" si="84"/>
        <v>34.82194116</v>
      </c>
      <c r="V302" s="22">
        <f t="shared" si="85"/>
        <v>33.54194116</v>
      </c>
      <c r="W302" s="22">
        <f t="shared" si="86"/>
        <v>38.23798312</v>
      </c>
      <c r="X302" s="22">
        <f t="shared" si="87"/>
        <v>87.71890782</v>
      </c>
      <c r="Y302" s="135">
        <f>O300+L302-O302</f>
        <v>3.16</v>
      </c>
      <c r="Z302" s="27"/>
      <c r="AA302" s="226">
        <v>1.0</v>
      </c>
      <c r="AB302" s="227">
        <v>1.0</v>
      </c>
      <c r="AC302" s="227">
        <v>3.0</v>
      </c>
      <c r="AD302" s="227">
        <v>2.0</v>
      </c>
      <c r="AE302" s="237" t="s">
        <v>442</v>
      </c>
    </row>
    <row r="303" ht="15.75" customHeight="1">
      <c r="A303" s="4" t="s">
        <v>58</v>
      </c>
      <c r="B303" s="253">
        <v>45443.0</v>
      </c>
      <c r="C303" s="3">
        <v>0.625</v>
      </c>
      <c r="D303" s="3">
        <v>0.75</v>
      </c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54"/>
      <c r="P303" s="39"/>
      <c r="Q303" s="39"/>
      <c r="R303" s="41"/>
      <c r="S303" s="39"/>
      <c r="T303" s="39"/>
      <c r="U303" s="39"/>
      <c r="V303" s="22"/>
      <c r="W303" s="39"/>
      <c r="X303" s="39"/>
      <c r="Y303" s="116"/>
      <c r="Z303" s="32"/>
      <c r="AA303" s="230"/>
      <c r="AB303" s="45"/>
      <c r="AC303" s="45"/>
      <c r="AD303" s="45"/>
      <c r="AE303" s="52"/>
    </row>
    <row r="304" ht="15.75" customHeight="1">
      <c r="A304" s="8" t="s">
        <v>60</v>
      </c>
      <c r="B304" s="252">
        <v>45444.0</v>
      </c>
      <c r="C304" s="10">
        <v>0.375</v>
      </c>
      <c r="D304" s="10">
        <v>0.5</v>
      </c>
      <c r="E304" s="224">
        <v>33.2</v>
      </c>
      <c r="F304" s="224">
        <v>24.0</v>
      </c>
      <c r="G304" s="224">
        <v>29.6</v>
      </c>
      <c r="H304" s="224">
        <v>27.2</v>
      </c>
      <c r="I304" s="22"/>
      <c r="J304" s="224" t="s">
        <v>81</v>
      </c>
      <c r="K304" s="22"/>
      <c r="L304" s="224">
        <v>0.0</v>
      </c>
      <c r="M304" s="22"/>
      <c r="N304" s="22"/>
      <c r="O304" s="224">
        <v>70.56</v>
      </c>
      <c r="P304" s="22"/>
      <c r="Q304" s="22"/>
      <c r="R304" s="294">
        <v>31.2</v>
      </c>
      <c r="S304" s="22">
        <f>F304</f>
        <v>24</v>
      </c>
      <c r="T304" s="22">
        <f>(R304+S304)/2</f>
        <v>27.6</v>
      </c>
      <c r="U304" s="22">
        <f>IF(H304="","",6.1078*(10^(((7.5*H304)/(237.3+H304)))))</f>
        <v>36.07043238</v>
      </c>
      <c r="V304" s="22">
        <f>IF(U304="","",U304-(0.8*(G304-H304)))</f>
        <v>34.15043238</v>
      </c>
      <c r="W304" s="22">
        <f>IF(G304="","",6.1078*(10^(((7.5*G304)/(237.3+G304)))))</f>
        <v>41.46264535</v>
      </c>
      <c r="X304" s="22">
        <f>IF(W304="","",(V304/W304)*100)</f>
        <v>82.36433564</v>
      </c>
      <c r="Y304" s="135">
        <f>P302+L304-O304</f>
        <v>4.86</v>
      </c>
      <c r="Z304" s="27"/>
      <c r="AA304" s="226">
        <v>1.0</v>
      </c>
      <c r="AB304" s="227">
        <v>1.0</v>
      </c>
      <c r="AC304" s="227">
        <v>2.0</v>
      </c>
      <c r="AD304" s="227">
        <v>2.0</v>
      </c>
      <c r="AE304" s="237" t="s">
        <v>442</v>
      </c>
    </row>
    <row r="305" ht="15.75" customHeight="1">
      <c r="A305" s="4" t="s">
        <v>60</v>
      </c>
      <c r="B305" s="253">
        <v>45444.0</v>
      </c>
      <c r="C305" s="3">
        <v>0.625</v>
      </c>
      <c r="D305" s="3">
        <v>0.75</v>
      </c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41"/>
      <c r="S305" s="39"/>
      <c r="T305" s="39"/>
      <c r="U305" s="39"/>
      <c r="V305" s="22"/>
      <c r="W305" s="39"/>
      <c r="X305" s="39"/>
      <c r="Y305" s="116"/>
      <c r="Z305" s="32"/>
      <c r="AA305" s="230"/>
      <c r="AB305" s="45"/>
      <c r="AC305" s="45"/>
      <c r="AD305" s="45"/>
      <c r="AE305" s="52"/>
    </row>
    <row r="306" ht="15.75" customHeight="1">
      <c r="A306" s="8" t="s">
        <v>64</v>
      </c>
      <c r="B306" s="252">
        <v>45445.0</v>
      </c>
      <c r="C306" s="10">
        <v>0.375</v>
      </c>
      <c r="D306" s="10">
        <v>0.5</v>
      </c>
      <c r="E306" s="224">
        <v>35.2</v>
      </c>
      <c r="F306" s="224">
        <v>23.8</v>
      </c>
      <c r="G306" s="224">
        <v>29.4</v>
      </c>
      <c r="H306" s="224">
        <v>26.0</v>
      </c>
      <c r="I306" s="22"/>
      <c r="J306" s="224" t="s">
        <v>81</v>
      </c>
      <c r="K306" s="22"/>
      <c r="L306" s="224">
        <v>0.0</v>
      </c>
      <c r="M306" s="22"/>
      <c r="N306" s="22"/>
      <c r="O306" s="224">
        <v>65.36</v>
      </c>
      <c r="P306" s="22"/>
      <c r="Q306" s="22"/>
      <c r="R306" s="294">
        <v>31.2</v>
      </c>
      <c r="S306" s="22">
        <f>F306</f>
        <v>23.8</v>
      </c>
      <c r="T306" s="22">
        <f>(R306+S306)/2</f>
        <v>27.5</v>
      </c>
      <c r="U306" s="22">
        <f t="shared" ref="U306:U316" si="88">IF(H306="","",6.1078*(10^(((7.5*H306)/(237.3+H306)))))</f>
        <v>33.61126698</v>
      </c>
      <c r="V306" s="22">
        <f t="shared" ref="V306:V316" si="89">IF(U306="","",U306-(0.8*(G306-H306)))</f>
        <v>30.89126698</v>
      </c>
      <c r="W306" s="22">
        <f t="shared" ref="W306:W316" si="90">IF(G306="","",6.1078*(10^(((7.5*G306)/(237.3+G306)))))</f>
        <v>40.98797486</v>
      </c>
      <c r="X306" s="22">
        <f t="shared" ref="X306:X316" si="91">IF(W306="","",(V306/W306)*100)</f>
        <v>75.36665836</v>
      </c>
      <c r="Y306" s="135">
        <f>O304+L306-O306</f>
        <v>5.2</v>
      </c>
      <c r="Z306" s="36"/>
      <c r="AA306" s="226">
        <v>1.0</v>
      </c>
      <c r="AB306" s="227">
        <v>1.0</v>
      </c>
      <c r="AC306" s="227">
        <v>1.0</v>
      </c>
      <c r="AD306" s="227">
        <v>2.0</v>
      </c>
      <c r="AE306" s="49"/>
    </row>
    <row r="307" ht="15.75" customHeight="1">
      <c r="A307" s="4" t="s">
        <v>64</v>
      </c>
      <c r="B307" s="253">
        <v>45445.0</v>
      </c>
      <c r="C307" s="3">
        <v>0.625</v>
      </c>
      <c r="D307" s="3">
        <v>0.75</v>
      </c>
      <c r="E307" s="242">
        <v>33.2</v>
      </c>
      <c r="F307" s="39"/>
      <c r="G307" s="242">
        <v>32.8</v>
      </c>
      <c r="H307" s="242">
        <v>29.0</v>
      </c>
      <c r="I307" s="39"/>
      <c r="J307" s="242" t="s">
        <v>81</v>
      </c>
      <c r="K307" s="39"/>
      <c r="L307" s="39"/>
      <c r="M307" s="39"/>
      <c r="N307" s="39"/>
      <c r="O307" s="39"/>
      <c r="P307" s="39"/>
      <c r="Q307" s="39"/>
      <c r="R307" s="41"/>
      <c r="S307" s="39"/>
      <c r="T307" s="39"/>
      <c r="U307" s="22">
        <f t="shared" si="88"/>
        <v>40.05279577</v>
      </c>
      <c r="V307" s="22">
        <f t="shared" si="89"/>
        <v>37.01279577</v>
      </c>
      <c r="W307" s="22">
        <f t="shared" si="90"/>
        <v>49.73459608</v>
      </c>
      <c r="X307" s="22">
        <f t="shared" si="91"/>
        <v>74.42062205</v>
      </c>
      <c r="Y307" s="43"/>
      <c r="Z307" s="44"/>
      <c r="AA307" s="245">
        <v>1.0</v>
      </c>
      <c r="AB307" s="246">
        <v>1.0</v>
      </c>
      <c r="AC307" s="246">
        <v>1.0</v>
      </c>
      <c r="AD307" s="246">
        <v>2.0</v>
      </c>
      <c r="AE307" s="247" t="s">
        <v>452</v>
      </c>
    </row>
    <row r="308" ht="15.75" customHeight="1">
      <c r="A308" s="8" t="s">
        <v>68</v>
      </c>
      <c r="B308" s="252">
        <v>45446.0</v>
      </c>
      <c r="C308" s="10">
        <v>0.375</v>
      </c>
      <c r="D308" s="10">
        <v>0.5</v>
      </c>
      <c r="E308" s="224">
        <v>33.4</v>
      </c>
      <c r="F308" s="224">
        <v>23.8</v>
      </c>
      <c r="G308" s="224">
        <v>29.2</v>
      </c>
      <c r="H308" s="224">
        <v>26.8</v>
      </c>
      <c r="I308" s="22"/>
      <c r="J308" s="224" t="s">
        <v>81</v>
      </c>
      <c r="K308" s="22"/>
      <c r="L308" s="224">
        <v>2.75</v>
      </c>
      <c r="M308" s="22"/>
      <c r="N308" s="22"/>
      <c r="O308" s="224">
        <v>62.9</v>
      </c>
      <c r="P308" s="22"/>
      <c r="Q308" s="22"/>
      <c r="R308" s="294">
        <v>31.2</v>
      </c>
      <c r="S308" s="22">
        <f>F308</f>
        <v>23.8</v>
      </c>
      <c r="T308" s="22">
        <f>(R308+S308)/2</f>
        <v>27.5</v>
      </c>
      <c r="U308" s="22">
        <f t="shared" si="88"/>
        <v>35.23385461</v>
      </c>
      <c r="V308" s="22">
        <f t="shared" si="89"/>
        <v>33.31385461</v>
      </c>
      <c r="W308" s="22">
        <f t="shared" si="90"/>
        <v>40.51803823</v>
      </c>
      <c r="X308" s="22">
        <f t="shared" si="91"/>
        <v>82.21981138</v>
      </c>
      <c r="Y308" s="135">
        <f>O306+L308-O308</f>
        <v>5.21</v>
      </c>
      <c r="Z308" s="36"/>
      <c r="AA308" s="226">
        <v>1.0</v>
      </c>
      <c r="AB308" s="227">
        <v>1.0</v>
      </c>
      <c r="AC308" s="227">
        <v>3.0</v>
      </c>
      <c r="AD308" s="227">
        <v>2.0</v>
      </c>
      <c r="AE308" s="237" t="s">
        <v>449</v>
      </c>
    </row>
    <row r="309" ht="15.75" customHeight="1">
      <c r="A309" s="4" t="s">
        <v>68</v>
      </c>
      <c r="B309" s="253">
        <v>45446.0</v>
      </c>
      <c r="C309" s="3">
        <v>0.625</v>
      </c>
      <c r="D309" s="3">
        <v>0.75</v>
      </c>
      <c r="E309" s="242">
        <v>33.0</v>
      </c>
      <c r="F309" s="39"/>
      <c r="G309" s="242">
        <v>32.8</v>
      </c>
      <c r="H309" s="242">
        <v>29.4</v>
      </c>
      <c r="I309" s="39"/>
      <c r="J309" s="242" t="s">
        <v>81</v>
      </c>
      <c r="K309" s="39"/>
      <c r="L309" s="39"/>
      <c r="M309" s="39"/>
      <c r="N309" s="39"/>
      <c r="O309" s="39"/>
      <c r="P309" s="39"/>
      <c r="Q309" s="39"/>
      <c r="R309" s="41"/>
      <c r="S309" s="39"/>
      <c r="T309" s="39"/>
      <c r="U309" s="22">
        <f t="shared" si="88"/>
        <v>40.98797486</v>
      </c>
      <c r="V309" s="22">
        <f t="shared" si="89"/>
        <v>38.26797486</v>
      </c>
      <c r="W309" s="22">
        <f t="shared" si="90"/>
        <v>49.73459608</v>
      </c>
      <c r="X309" s="22">
        <f t="shared" si="91"/>
        <v>76.94437651</v>
      </c>
      <c r="Y309" s="43"/>
      <c r="Z309" s="44"/>
      <c r="AA309" s="245">
        <v>1.0</v>
      </c>
      <c r="AB309" s="246">
        <v>1.0</v>
      </c>
      <c r="AC309" s="246">
        <v>2.0</v>
      </c>
      <c r="AD309" s="246">
        <v>2.0</v>
      </c>
      <c r="AE309" s="52"/>
    </row>
    <row r="310" ht="15.75" customHeight="1">
      <c r="A310" s="8" t="s">
        <v>38</v>
      </c>
      <c r="B310" s="252">
        <v>45447.0</v>
      </c>
      <c r="C310" s="10">
        <v>0.375</v>
      </c>
      <c r="D310" s="10">
        <v>0.5</v>
      </c>
      <c r="E310" s="224">
        <v>33.8</v>
      </c>
      <c r="F310" s="224">
        <v>23.7</v>
      </c>
      <c r="G310" s="224">
        <v>29.2</v>
      </c>
      <c r="H310" s="224">
        <v>27.2</v>
      </c>
      <c r="I310" s="22"/>
      <c r="J310" s="224" t="s">
        <v>81</v>
      </c>
      <c r="K310" s="22"/>
      <c r="L310" s="224">
        <v>1.0</v>
      </c>
      <c r="M310" s="22"/>
      <c r="N310" s="22"/>
      <c r="O310" s="224">
        <v>57.56</v>
      </c>
      <c r="P310" s="22"/>
      <c r="Q310" s="22"/>
      <c r="R310" s="294">
        <v>31.2</v>
      </c>
      <c r="S310" s="22">
        <f>F310</f>
        <v>23.7</v>
      </c>
      <c r="T310" s="22">
        <f>(R310+S310)/2</f>
        <v>27.45</v>
      </c>
      <c r="U310" s="22">
        <f t="shared" si="88"/>
        <v>36.07043238</v>
      </c>
      <c r="V310" s="22">
        <f t="shared" si="89"/>
        <v>34.47043238</v>
      </c>
      <c r="W310" s="22">
        <f t="shared" si="90"/>
        <v>40.51803823</v>
      </c>
      <c r="X310" s="22">
        <f t="shared" si="91"/>
        <v>85.07428761</v>
      </c>
      <c r="Y310" s="135">
        <f>O308+L310-O310</f>
        <v>6.34</v>
      </c>
      <c r="Z310" s="36"/>
      <c r="AA310" s="226">
        <v>1.0</v>
      </c>
      <c r="AB310" s="227">
        <v>1.0</v>
      </c>
      <c r="AC310" s="227">
        <v>1.0</v>
      </c>
      <c r="AD310" s="227">
        <v>2.0</v>
      </c>
      <c r="AE310" s="237" t="s">
        <v>440</v>
      </c>
    </row>
    <row r="311" ht="15.75" customHeight="1">
      <c r="A311" s="4" t="s">
        <v>38</v>
      </c>
      <c r="B311" s="253">
        <v>45447.0</v>
      </c>
      <c r="C311" s="3">
        <v>0.625</v>
      </c>
      <c r="D311" s="3">
        <v>0.75</v>
      </c>
      <c r="E311" s="242">
        <v>32.8</v>
      </c>
      <c r="F311" s="39"/>
      <c r="G311" s="242">
        <v>31.2</v>
      </c>
      <c r="H311" s="242">
        <v>27.2</v>
      </c>
      <c r="I311" s="39"/>
      <c r="J311" s="242" t="s">
        <v>81</v>
      </c>
      <c r="K311" s="39"/>
      <c r="L311" s="39"/>
      <c r="M311" s="39"/>
      <c r="N311" s="39"/>
      <c r="O311" s="39"/>
      <c r="P311" s="39"/>
      <c r="Q311" s="39"/>
      <c r="R311" s="41"/>
      <c r="S311" s="39"/>
      <c r="T311" s="39"/>
      <c r="U311" s="22">
        <f t="shared" si="88"/>
        <v>36.07043238</v>
      </c>
      <c r="V311" s="22">
        <f t="shared" si="89"/>
        <v>32.87043238</v>
      </c>
      <c r="W311" s="22">
        <f t="shared" si="90"/>
        <v>45.43527778</v>
      </c>
      <c r="X311" s="22">
        <f t="shared" si="91"/>
        <v>72.34561774</v>
      </c>
      <c r="Y311" s="43"/>
      <c r="Z311" s="44"/>
      <c r="AA311" s="245">
        <v>1.0</v>
      </c>
      <c r="AB311" s="246">
        <v>1.0</v>
      </c>
      <c r="AC311" s="246">
        <v>1.0</v>
      </c>
      <c r="AD311" s="246">
        <v>3.0</v>
      </c>
      <c r="AE311" s="247" t="s">
        <v>316</v>
      </c>
    </row>
    <row r="312" ht="15.75" customHeight="1">
      <c r="A312" s="8" t="s">
        <v>48</v>
      </c>
      <c r="B312" s="252">
        <v>45448.0</v>
      </c>
      <c r="C312" s="10">
        <v>0.375</v>
      </c>
      <c r="D312" s="10">
        <v>0.5</v>
      </c>
      <c r="E312" s="224">
        <v>32.6</v>
      </c>
      <c r="F312" s="224">
        <v>24.0</v>
      </c>
      <c r="G312" s="224">
        <v>28.8</v>
      </c>
      <c r="H312" s="224">
        <v>26.6</v>
      </c>
      <c r="I312" s="22"/>
      <c r="J312" s="224" t="s">
        <v>81</v>
      </c>
      <c r="K312" s="22"/>
      <c r="L312" s="224">
        <v>0.0</v>
      </c>
      <c r="M312" s="22"/>
      <c r="N312" s="22"/>
      <c r="O312" s="224">
        <v>52.02</v>
      </c>
      <c r="P312" s="224">
        <v>71.06</v>
      </c>
      <c r="Q312" s="22"/>
      <c r="R312" s="294">
        <v>31.2</v>
      </c>
      <c r="S312" s="22">
        <f>F312</f>
        <v>24</v>
      </c>
      <c r="T312" s="22">
        <f>(R312+S312)/2</f>
        <v>27.6</v>
      </c>
      <c r="U312" s="22">
        <f t="shared" si="88"/>
        <v>34.82194116</v>
      </c>
      <c r="V312" s="22">
        <f t="shared" si="89"/>
        <v>33.06194116</v>
      </c>
      <c r="W312" s="22">
        <f t="shared" si="90"/>
        <v>39.59220806</v>
      </c>
      <c r="X312" s="22">
        <f t="shared" si="91"/>
        <v>83.5061816</v>
      </c>
      <c r="Y312" s="135">
        <f>O310+L312-O312</f>
        <v>5.54</v>
      </c>
      <c r="Z312" s="36"/>
      <c r="AA312" s="226">
        <v>1.0</v>
      </c>
      <c r="AB312" s="227">
        <v>1.0</v>
      </c>
      <c r="AC312" s="227">
        <v>2.0</v>
      </c>
      <c r="AD312" s="227">
        <v>2.0</v>
      </c>
      <c r="AE312" s="237" t="s">
        <v>519</v>
      </c>
    </row>
    <row r="313" ht="15.75" customHeight="1">
      <c r="A313" s="4" t="s">
        <v>48</v>
      </c>
      <c r="B313" s="253">
        <v>45448.0</v>
      </c>
      <c r="C313" s="3">
        <v>0.625</v>
      </c>
      <c r="D313" s="3">
        <v>0.75</v>
      </c>
      <c r="E313" s="242">
        <v>32.8</v>
      </c>
      <c r="F313" s="39"/>
      <c r="G313" s="242">
        <v>31.8</v>
      </c>
      <c r="H313" s="242">
        <v>28.0</v>
      </c>
      <c r="I313" s="39"/>
      <c r="J313" s="242" t="s">
        <v>81</v>
      </c>
      <c r="K313" s="39"/>
      <c r="L313" s="39"/>
      <c r="M313" s="39"/>
      <c r="N313" s="39"/>
      <c r="O313" s="39"/>
      <c r="P313" s="39"/>
      <c r="Q313" s="39"/>
      <c r="S313" s="26"/>
      <c r="T313" s="39"/>
      <c r="U313" s="22">
        <f t="shared" si="88"/>
        <v>37.79562539</v>
      </c>
      <c r="V313" s="22">
        <f t="shared" si="89"/>
        <v>34.75562539</v>
      </c>
      <c r="W313" s="22">
        <f t="shared" si="90"/>
        <v>47.00807132</v>
      </c>
      <c r="X313" s="22">
        <f t="shared" si="91"/>
        <v>73.93544218</v>
      </c>
      <c r="Y313" s="43"/>
      <c r="Z313" s="44"/>
      <c r="AA313" s="245">
        <v>1.0</v>
      </c>
      <c r="AB313" s="246">
        <v>1.0</v>
      </c>
      <c r="AC313" s="246">
        <v>2.0</v>
      </c>
      <c r="AD313" s="246">
        <v>2.0</v>
      </c>
      <c r="AE313" s="247" t="s">
        <v>316</v>
      </c>
    </row>
    <row r="314" ht="15.75" customHeight="1">
      <c r="A314" s="8" t="s">
        <v>53</v>
      </c>
      <c r="B314" s="252">
        <v>45449.0</v>
      </c>
      <c r="C314" s="10">
        <v>0.375</v>
      </c>
      <c r="D314" s="10">
        <v>0.5</v>
      </c>
      <c r="E314" s="224">
        <v>32.8</v>
      </c>
      <c r="F314" s="224">
        <v>23.9</v>
      </c>
      <c r="G314" s="224">
        <v>28.8</v>
      </c>
      <c r="H314" s="224">
        <v>27.2</v>
      </c>
      <c r="I314" s="22"/>
      <c r="J314" s="224" t="s">
        <v>81</v>
      </c>
      <c r="K314" s="22"/>
      <c r="L314" s="224">
        <v>7.75</v>
      </c>
      <c r="M314" s="22"/>
      <c r="N314" s="22"/>
      <c r="O314" s="224">
        <v>74.12</v>
      </c>
      <c r="P314" s="22"/>
      <c r="Q314" s="22"/>
      <c r="R314" s="294">
        <v>31.2</v>
      </c>
      <c r="S314" s="22">
        <f>F314</f>
        <v>23.9</v>
      </c>
      <c r="T314" s="22">
        <f>(R314+S314)/2</f>
        <v>27.55</v>
      </c>
      <c r="U314" s="22">
        <f t="shared" si="88"/>
        <v>36.07043238</v>
      </c>
      <c r="V314" s="22">
        <f t="shared" si="89"/>
        <v>34.79043238</v>
      </c>
      <c r="W314" s="22">
        <f t="shared" si="90"/>
        <v>39.59220806</v>
      </c>
      <c r="X314" s="22">
        <f t="shared" si="91"/>
        <v>87.87191744</v>
      </c>
      <c r="Y314" s="135">
        <f>P312+L314-O314</f>
        <v>4.69</v>
      </c>
      <c r="Z314" s="36"/>
      <c r="AA314" s="226">
        <v>1.0</v>
      </c>
      <c r="AB314" s="227">
        <v>1.0</v>
      </c>
      <c r="AC314" s="227">
        <v>3.0</v>
      </c>
      <c r="AD314" s="227">
        <v>2.0</v>
      </c>
      <c r="AE314" s="237" t="s">
        <v>440</v>
      </c>
    </row>
    <row r="315" ht="15.75" customHeight="1">
      <c r="A315" s="4" t="s">
        <v>53</v>
      </c>
      <c r="B315" s="253">
        <v>45449.0</v>
      </c>
      <c r="C315" s="3">
        <v>0.625</v>
      </c>
      <c r="D315" s="3">
        <v>0.75</v>
      </c>
      <c r="E315" s="242">
        <v>33.2</v>
      </c>
      <c r="F315" s="39"/>
      <c r="G315" s="242">
        <v>32.8</v>
      </c>
      <c r="H315" s="242">
        <v>28.8</v>
      </c>
      <c r="I315" s="39"/>
      <c r="J315" s="242" t="s">
        <v>81</v>
      </c>
      <c r="K315" s="39"/>
      <c r="L315" s="39"/>
      <c r="M315" s="39"/>
      <c r="N315" s="39"/>
      <c r="O315" s="39"/>
      <c r="P315" s="39"/>
      <c r="Q315" s="39"/>
      <c r="R315" s="41"/>
      <c r="S315" s="39"/>
      <c r="T315" s="39"/>
      <c r="U315" s="22">
        <f t="shared" si="88"/>
        <v>39.59220806</v>
      </c>
      <c r="V315" s="22">
        <f t="shared" si="89"/>
        <v>36.39220806</v>
      </c>
      <c r="W315" s="22">
        <f t="shared" si="90"/>
        <v>49.73459608</v>
      </c>
      <c r="X315" s="22">
        <f t="shared" si="91"/>
        <v>73.17282321</v>
      </c>
      <c r="Y315" s="43"/>
      <c r="Z315" s="44"/>
      <c r="AA315" s="245">
        <v>1.0</v>
      </c>
      <c r="AB315" s="246">
        <v>1.0</v>
      </c>
      <c r="AC315" s="246">
        <v>1.0</v>
      </c>
      <c r="AD315" s="246">
        <v>1.0</v>
      </c>
      <c r="AE315" s="247" t="s">
        <v>433</v>
      </c>
    </row>
    <row r="316" ht="15.75" customHeight="1">
      <c r="A316" s="8" t="s">
        <v>58</v>
      </c>
      <c r="B316" s="252">
        <v>45450.0</v>
      </c>
      <c r="C316" s="10">
        <v>0.375</v>
      </c>
      <c r="D316" s="10">
        <v>0.5</v>
      </c>
      <c r="E316" s="224">
        <v>34.0</v>
      </c>
      <c r="F316" s="224">
        <v>24.3</v>
      </c>
      <c r="G316" s="224">
        <v>29.4</v>
      </c>
      <c r="H316" s="224">
        <v>27.2</v>
      </c>
      <c r="I316" s="22"/>
      <c r="J316" s="224" t="s">
        <v>81</v>
      </c>
      <c r="K316" s="22"/>
      <c r="L316" s="224">
        <v>0.0</v>
      </c>
      <c r="M316" s="22"/>
      <c r="N316" s="22"/>
      <c r="O316" s="224">
        <v>67.36</v>
      </c>
      <c r="P316" s="22"/>
      <c r="Q316" s="22"/>
      <c r="R316" s="294">
        <v>31.2</v>
      </c>
      <c r="S316" s="22">
        <f>F316</f>
        <v>24.3</v>
      </c>
      <c r="T316" s="22">
        <f>(R316+S316)/2</f>
        <v>27.75</v>
      </c>
      <c r="U316" s="22">
        <f t="shared" si="88"/>
        <v>36.07043238</v>
      </c>
      <c r="V316" s="22">
        <f t="shared" si="89"/>
        <v>34.31043238</v>
      </c>
      <c r="W316" s="22">
        <f t="shared" si="90"/>
        <v>40.98797486</v>
      </c>
      <c r="X316" s="22">
        <f t="shared" si="91"/>
        <v>83.7085328</v>
      </c>
      <c r="Y316" s="135">
        <f>O314+L316-O316</f>
        <v>6.76</v>
      </c>
      <c r="Z316" s="36"/>
      <c r="AA316" s="226">
        <v>1.0</v>
      </c>
      <c r="AB316" s="227">
        <v>1.0</v>
      </c>
      <c r="AC316" s="227">
        <v>3.0</v>
      </c>
      <c r="AD316" s="227">
        <v>2.0</v>
      </c>
      <c r="AE316" s="237" t="s">
        <v>522</v>
      </c>
    </row>
    <row r="317" ht="15.75" customHeight="1">
      <c r="A317" s="4" t="s">
        <v>58</v>
      </c>
      <c r="B317" s="253">
        <v>45450.0</v>
      </c>
      <c r="C317" s="3">
        <v>0.625</v>
      </c>
      <c r="D317" s="3">
        <v>0.75</v>
      </c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41"/>
      <c r="S317" s="39"/>
      <c r="T317" s="39"/>
      <c r="U317" s="39"/>
      <c r="V317" s="22"/>
      <c r="W317" s="39"/>
      <c r="X317" s="39"/>
      <c r="Y317" s="43"/>
      <c r="Z317" s="44"/>
      <c r="AA317" s="230"/>
      <c r="AB317" s="45"/>
      <c r="AC317" s="45"/>
      <c r="AD317" s="45"/>
      <c r="AE317" s="52"/>
    </row>
    <row r="318" ht="15.75" customHeight="1">
      <c r="A318" s="8" t="s">
        <v>60</v>
      </c>
      <c r="B318" s="252">
        <v>45451.0</v>
      </c>
      <c r="C318" s="10">
        <v>0.375</v>
      </c>
      <c r="D318" s="10">
        <v>0.5</v>
      </c>
      <c r="E318" s="224">
        <v>34.2</v>
      </c>
      <c r="F318" s="224">
        <v>23.9</v>
      </c>
      <c r="G318" s="224">
        <v>29.4</v>
      </c>
      <c r="H318" s="224">
        <v>26.6</v>
      </c>
      <c r="I318" s="22"/>
      <c r="J318" s="224" t="s">
        <v>81</v>
      </c>
      <c r="K318" s="22"/>
      <c r="L318" s="224">
        <v>13.0</v>
      </c>
      <c r="M318" s="22"/>
      <c r="N318" s="22"/>
      <c r="O318" s="224">
        <v>66.04</v>
      </c>
      <c r="P318" s="22"/>
      <c r="Q318" s="22"/>
      <c r="R318" s="294">
        <v>31.2</v>
      </c>
      <c r="S318" s="22">
        <f>F318</f>
        <v>23.9</v>
      </c>
      <c r="T318" s="22">
        <f>(R318+S318)/2</f>
        <v>27.55</v>
      </c>
      <c r="U318" s="22">
        <f>IF(H318="","",6.1078*(10^(((7.5*H318)/(237.3+H318)))))</f>
        <v>34.82194116</v>
      </c>
      <c r="V318" s="22">
        <f>IF(U318="","",U318-(0.8*(G318-H318)))</f>
        <v>32.58194116</v>
      </c>
      <c r="W318" s="22">
        <f>IF(G318="","",6.1078*(10^(((7.5*G318)/(237.3+G318)))))</f>
        <v>40.98797486</v>
      </c>
      <c r="X318" s="22">
        <f>IF(W318="","",(V318/W318)*100)</f>
        <v>79.49146371</v>
      </c>
      <c r="Y318" s="135">
        <f>O316+L318-O318</f>
        <v>14.32</v>
      </c>
      <c r="Z318" s="36"/>
      <c r="AA318" s="226">
        <v>1.0</v>
      </c>
      <c r="AB318" s="227">
        <v>1.0</v>
      </c>
      <c r="AC318" s="227">
        <v>3.0</v>
      </c>
      <c r="AD318" s="227">
        <v>2.0</v>
      </c>
      <c r="AE318" s="237" t="s">
        <v>452</v>
      </c>
    </row>
    <row r="319" ht="15.75" customHeight="1">
      <c r="A319" s="4" t="s">
        <v>60</v>
      </c>
      <c r="B319" s="253">
        <v>45451.0</v>
      </c>
      <c r="C319" s="3">
        <v>0.625</v>
      </c>
      <c r="D319" s="3">
        <v>0.75</v>
      </c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41"/>
      <c r="S319" s="39"/>
      <c r="T319" s="39"/>
      <c r="U319" s="39"/>
      <c r="V319" s="22"/>
      <c r="W319" s="39"/>
      <c r="X319" s="39"/>
      <c r="Y319" s="43"/>
      <c r="Z319" s="44"/>
      <c r="AA319" s="230"/>
      <c r="AB319" s="45"/>
      <c r="AC319" s="45"/>
      <c r="AD319" s="45"/>
      <c r="AE319" s="52"/>
    </row>
    <row r="320" ht="15.75" customHeight="1">
      <c r="A320" s="8" t="s">
        <v>64</v>
      </c>
      <c r="B320" s="252">
        <v>45452.0</v>
      </c>
      <c r="C320" s="10">
        <v>0.375</v>
      </c>
      <c r="D320" s="10">
        <v>0.5</v>
      </c>
      <c r="E320" s="224">
        <v>34.8</v>
      </c>
      <c r="F320" s="224">
        <v>24.0</v>
      </c>
      <c r="G320" s="224">
        <v>29.6</v>
      </c>
      <c r="H320" s="224">
        <v>27.2</v>
      </c>
      <c r="I320" s="22"/>
      <c r="J320" s="224" t="s">
        <v>81</v>
      </c>
      <c r="K320" s="22"/>
      <c r="L320" s="224">
        <v>0.0</v>
      </c>
      <c r="M320" s="22"/>
      <c r="N320" s="22"/>
      <c r="O320" s="224">
        <v>68.82</v>
      </c>
      <c r="P320" s="22"/>
      <c r="Q320" s="22"/>
      <c r="R320" s="294">
        <v>31.2</v>
      </c>
      <c r="S320" s="22">
        <f>F320</f>
        <v>24</v>
      </c>
      <c r="T320" s="22">
        <f>(R320+S320)/2</f>
        <v>27.6</v>
      </c>
      <c r="U320" s="22">
        <f t="shared" ref="U320:U330" si="92">IF(H320="","",6.1078*(10^(((7.5*H320)/(237.3+H320)))))</f>
        <v>36.07043238</v>
      </c>
      <c r="V320" s="22">
        <f t="shared" ref="V320:V330" si="93">IF(U320="","",U320-(0.8*(G320-H320)))</f>
        <v>34.15043238</v>
      </c>
      <c r="W320" s="22">
        <f t="shared" ref="W320:W330" si="94">IF(G320="","",6.1078*(10^(((7.5*G320)/(237.3+G320)))))</f>
        <v>41.46264535</v>
      </c>
      <c r="X320" s="22">
        <f t="shared" ref="X320:X330" si="95">IF(W320="","",(V320/W320)*100)</f>
        <v>82.36433564</v>
      </c>
      <c r="Y320" s="215">
        <v>2.78</v>
      </c>
      <c r="Z320" s="36"/>
      <c r="AA320" s="226">
        <v>1.0</v>
      </c>
      <c r="AB320" s="227">
        <v>1.0</v>
      </c>
      <c r="AC320" s="227">
        <v>2.0</v>
      </c>
      <c r="AD320" s="227">
        <v>2.0</v>
      </c>
      <c r="AE320" s="237" t="s">
        <v>426</v>
      </c>
    </row>
    <row r="321" ht="15.75" customHeight="1">
      <c r="A321" s="4" t="s">
        <v>64</v>
      </c>
      <c r="B321" s="253">
        <v>45452.0</v>
      </c>
      <c r="C321" s="3">
        <v>0.625</v>
      </c>
      <c r="D321" s="3">
        <v>0.75</v>
      </c>
      <c r="E321" s="242">
        <v>33.8</v>
      </c>
      <c r="F321" s="39"/>
      <c r="G321" s="242">
        <v>32.6</v>
      </c>
      <c r="H321" s="242">
        <v>29.0</v>
      </c>
      <c r="I321" s="39"/>
      <c r="J321" s="242" t="s">
        <v>81</v>
      </c>
      <c r="K321" s="39"/>
      <c r="L321" s="39"/>
      <c r="M321" s="39"/>
      <c r="N321" s="39"/>
      <c r="O321" s="39"/>
      <c r="P321" s="39"/>
      <c r="Q321" s="39"/>
      <c r="R321" s="41"/>
      <c r="S321" s="39"/>
      <c r="T321" s="39"/>
      <c r="U321" s="22">
        <f t="shared" si="92"/>
        <v>40.05279577</v>
      </c>
      <c r="V321" s="22">
        <f t="shared" si="93"/>
        <v>37.17279577</v>
      </c>
      <c r="W321" s="22">
        <f t="shared" si="94"/>
        <v>49.17856797</v>
      </c>
      <c r="X321" s="22">
        <f t="shared" si="95"/>
        <v>75.5873896</v>
      </c>
      <c r="Y321" s="42"/>
      <c r="Z321" s="32"/>
      <c r="AA321" s="245">
        <v>1.0</v>
      </c>
      <c r="AB321" s="246">
        <v>1.0</v>
      </c>
      <c r="AC321" s="246">
        <v>2.0</v>
      </c>
      <c r="AD321" s="246">
        <v>2.0</v>
      </c>
      <c r="AE321" s="247" t="s">
        <v>452</v>
      </c>
    </row>
    <row r="322" ht="15.75" customHeight="1">
      <c r="A322" s="8" t="s">
        <v>68</v>
      </c>
      <c r="B322" s="252">
        <v>45453.0</v>
      </c>
      <c r="C322" s="10">
        <v>0.375</v>
      </c>
      <c r="D322" s="10">
        <v>0.5</v>
      </c>
      <c r="E322" s="224">
        <v>33.8</v>
      </c>
      <c r="F322" s="224">
        <v>23.7</v>
      </c>
      <c r="G322" s="224">
        <v>28.8</v>
      </c>
      <c r="H322" s="224">
        <v>26.8</v>
      </c>
      <c r="I322" s="22"/>
      <c r="J322" s="224" t="s">
        <v>78</v>
      </c>
      <c r="K322" s="22"/>
      <c r="L322" s="224">
        <v>0.0</v>
      </c>
      <c r="M322" s="22"/>
      <c r="N322" s="22"/>
      <c r="O322" s="224">
        <v>65.95</v>
      </c>
      <c r="P322" s="22"/>
      <c r="Q322" s="22"/>
      <c r="R322" s="294">
        <v>31.2</v>
      </c>
      <c r="S322" s="22">
        <f>F322</f>
        <v>23.7</v>
      </c>
      <c r="T322" s="22">
        <f>(R322+S322)/2</f>
        <v>27.45</v>
      </c>
      <c r="U322" s="22">
        <f t="shared" si="92"/>
        <v>35.23385461</v>
      </c>
      <c r="V322" s="22">
        <f t="shared" si="93"/>
        <v>33.63385461</v>
      </c>
      <c r="W322" s="22">
        <f t="shared" si="94"/>
        <v>39.59220806</v>
      </c>
      <c r="X322" s="22">
        <f t="shared" si="95"/>
        <v>84.9506917</v>
      </c>
      <c r="Y322" s="215">
        <v>2.78</v>
      </c>
      <c r="Z322" s="27"/>
      <c r="AA322" s="226">
        <v>1.0</v>
      </c>
      <c r="AB322" s="227">
        <v>1.0</v>
      </c>
      <c r="AC322" s="227">
        <v>2.0</v>
      </c>
      <c r="AD322" s="227">
        <v>2.0</v>
      </c>
      <c r="AE322" s="237" t="s">
        <v>449</v>
      </c>
    </row>
    <row r="323" ht="15.75" customHeight="1">
      <c r="A323" s="4" t="s">
        <v>68</v>
      </c>
      <c r="B323" s="253">
        <v>45453.0</v>
      </c>
      <c r="C323" s="3">
        <v>0.625</v>
      </c>
      <c r="D323" s="3">
        <v>0.75</v>
      </c>
      <c r="E323" s="242">
        <v>33.0</v>
      </c>
      <c r="F323" s="39"/>
      <c r="G323" s="242">
        <v>32.8</v>
      </c>
      <c r="H323" s="242">
        <v>28.6</v>
      </c>
      <c r="I323" s="39"/>
      <c r="J323" s="242" t="s">
        <v>81</v>
      </c>
      <c r="K323" s="39"/>
      <c r="L323" s="39"/>
      <c r="M323" s="39"/>
      <c r="N323" s="39"/>
      <c r="O323" s="39"/>
      <c r="P323" s="39"/>
      <c r="Q323" s="39"/>
      <c r="R323" s="41"/>
      <c r="S323" s="39"/>
      <c r="T323" s="39"/>
      <c r="U323" s="22">
        <f t="shared" si="92"/>
        <v>39.13623594</v>
      </c>
      <c r="V323" s="22">
        <f t="shared" si="93"/>
        <v>35.77623594</v>
      </c>
      <c r="W323" s="22">
        <f t="shared" si="94"/>
        <v>49.73459608</v>
      </c>
      <c r="X323" s="22">
        <f t="shared" si="95"/>
        <v>71.93430482</v>
      </c>
      <c r="Y323" s="42"/>
      <c r="Z323" s="32"/>
      <c r="AA323" s="245">
        <v>1.0</v>
      </c>
      <c r="AB323" s="246">
        <v>1.0</v>
      </c>
      <c r="AC323" s="246">
        <v>2.0</v>
      </c>
      <c r="AD323" s="246">
        <v>2.0</v>
      </c>
      <c r="AE323" s="237" t="s">
        <v>426</v>
      </c>
    </row>
    <row r="324" ht="15.75" customHeight="1">
      <c r="A324" s="8" t="s">
        <v>38</v>
      </c>
      <c r="B324" s="252">
        <v>45454.0</v>
      </c>
      <c r="C324" s="10">
        <v>0.375</v>
      </c>
      <c r="D324" s="10">
        <v>0.5</v>
      </c>
      <c r="E324" s="224">
        <v>33.4</v>
      </c>
      <c r="F324" s="224">
        <v>23.0</v>
      </c>
      <c r="G324" s="224">
        <v>28.6</v>
      </c>
      <c r="H324" s="224">
        <v>27.0</v>
      </c>
      <c r="I324" s="22"/>
      <c r="J324" s="224" t="s">
        <v>81</v>
      </c>
      <c r="K324" s="22"/>
      <c r="L324" s="224">
        <v>8.0</v>
      </c>
      <c r="M324" s="22"/>
      <c r="N324" s="22"/>
      <c r="O324" s="224">
        <v>65.12</v>
      </c>
      <c r="P324" s="22"/>
      <c r="Q324" s="22"/>
      <c r="R324" s="294">
        <v>31.2</v>
      </c>
      <c r="S324" s="22">
        <f>F324</f>
        <v>23</v>
      </c>
      <c r="T324" s="22">
        <f>(R324+S324)/2</f>
        <v>27.1</v>
      </c>
      <c r="U324" s="22">
        <f t="shared" si="92"/>
        <v>35.65000614</v>
      </c>
      <c r="V324" s="22">
        <f t="shared" si="93"/>
        <v>34.37000614</v>
      </c>
      <c r="W324" s="22">
        <f t="shared" si="94"/>
        <v>39.13623594</v>
      </c>
      <c r="X324" s="22">
        <f t="shared" si="95"/>
        <v>87.82144045</v>
      </c>
      <c r="Y324" s="215">
        <v>2.78</v>
      </c>
      <c r="Z324" s="27"/>
      <c r="AA324" s="226">
        <v>1.0</v>
      </c>
      <c r="AB324" s="227">
        <v>1.0</v>
      </c>
      <c r="AC324" s="227">
        <v>1.0</v>
      </c>
      <c r="AD324" s="227">
        <v>2.0</v>
      </c>
      <c r="AE324" s="237" t="s">
        <v>440</v>
      </c>
    </row>
    <row r="325" ht="15.75" customHeight="1">
      <c r="A325" s="4" t="s">
        <v>38</v>
      </c>
      <c r="B325" s="253">
        <v>45454.0</v>
      </c>
      <c r="C325" s="3">
        <v>0.625</v>
      </c>
      <c r="D325" s="3">
        <v>0.75</v>
      </c>
      <c r="E325" s="242">
        <v>33.2</v>
      </c>
      <c r="F325" s="39"/>
      <c r="G325" s="242">
        <v>30.8</v>
      </c>
      <c r="H325" s="242">
        <v>29.0</v>
      </c>
      <c r="I325" s="39"/>
      <c r="J325" s="39"/>
      <c r="K325" s="39"/>
      <c r="L325" s="39"/>
      <c r="M325" s="39"/>
      <c r="N325" s="39"/>
      <c r="O325" s="39"/>
      <c r="P325" s="39"/>
      <c r="Q325" s="39"/>
      <c r="R325" s="41"/>
      <c r="S325" s="39"/>
      <c r="T325" s="39"/>
      <c r="U325" s="22">
        <f t="shared" si="92"/>
        <v>40.05279577</v>
      </c>
      <c r="V325" s="22">
        <f t="shared" si="93"/>
        <v>38.61279577</v>
      </c>
      <c r="W325" s="22">
        <f t="shared" si="94"/>
        <v>44.41233496</v>
      </c>
      <c r="X325" s="22">
        <f t="shared" si="95"/>
        <v>86.94160262</v>
      </c>
      <c r="Y325" s="42"/>
      <c r="Z325" s="32"/>
      <c r="AA325" s="245">
        <v>1.0</v>
      </c>
      <c r="AB325" s="246">
        <v>1.0</v>
      </c>
      <c r="AC325" s="246">
        <v>1.0</v>
      </c>
      <c r="AD325" s="246">
        <v>2.0</v>
      </c>
      <c r="AE325" s="52"/>
    </row>
    <row r="326" ht="15.75" customHeight="1">
      <c r="A326" s="8" t="s">
        <v>48</v>
      </c>
      <c r="B326" s="252">
        <v>45455.0</v>
      </c>
      <c r="C326" s="10">
        <v>0.375</v>
      </c>
      <c r="D326" s="10">
        <v>0.5</v>
      </c>
      <c r="E326" s="224">
        <v>33.2</v>
      </c>
      <c r="F326" s="224">
        <v>23.3</v>
      </c>
      <c r="G326" s="224">
        <v>28.0</v>
      </c>
      <c r="H326" s="224">
        <v>26.4</v>
      </c>
      <c r="I326" s="22"/>
      <c r="J326" s="224" t="s">
        <v>78</v>
      </c>
      <c r="K326" s="22"/>
      <c r="L326" s="224">
        <v>9.0</v>
      </c>
      <c r="M326" s="22"/>
      <c r="N326" s="22"/>
      <c r="O326" s="224">
        <v>68.88</v>
      </c>
      <c r="P326" s="22"/>
      <c r="Q326" s="22"/>
      <c r="R326" s="294">
        <v>31.2</v>
      </c>
      <c r="S326" s="22">
        <f>F326</f>
        <v>23.3</v>
      </c>
      <c r="T326" s="22">
        <f>(R326+S326)/2</f>
        <v>27.25</v>
      </c>
      <c r="U326" s="22">
        <f t="shared" si="92"/>
        <v>34.41422945</v>
      </c>
      <c r="V326" s="22">
        <f t="shared" si="93"/>
        <v>33.13422945</v>
      </c>
      <c r="W326" s="22">
        <f t="shared" si="94"/>
        <v>37.79562539</v>
      </c>
      <c r="X326" s="22">
        <f t="shared" si="95"/>
        <v>87.66683738</v>
      </c>
      <c r="Y326" s="135">
        <f>O324+L326-O326</f>
        <v>5.24</v>
      </c>
      <c r="Z326" s="27"/>
      <c r="AA326" s="226">
        <v>1.0</v>
      </c>
      <c r="AB326" s="227">
        <v>1.0</v>
      </c>
      <c r="AC326" s="227">
        <v>2.0</v>
      </c>
      <c r="AD326" s="227">
        <v>2.0</v>
      </c>
      <c r="AE326" s="237" t="s">
        <v>433</v>
      </c>
    </row>
    <row r="327" ht="15.75" customHeight="1">
      <c r="A327" s="4" t="s">
        <v>48</v>
      </c>
      <c r="B327" s="253">
        <v>45455.0</v>
      </c>
      <c r="C327" s="3">
        <v>0.625</v>
      </c>
      <c r="D327" s="3">
        <v>0.75</v>
      </c>
      <c r="E327" s="242">
        <v>31.8</v>
      </c>
      <c r="F327" s="39"/>
      <c r="G327" s="242">
        <v>27.2</v>
      </c>
      <c r="H327" s="242">
        <v>26.2</v>
      </c>
      <c r="I327" s="39"/>
      <c r="J327" s="242" t="s">
        <v>61</v>
      </c>
      <c r="K327" s="39"/>
      <c r="L327" s="39"/>
      <c r="M327" s="39"/>
      <c r="N327" s="39"/>
      <c r="O327" s="39"/>
      <c r="P327" s="39"/>
      <c r="Q327" s="39"/>
      <c r="R327" s="41"/>
      <c r="S327" s="39"/>
      <c r="T327" s="39"/>
      <c r="U327" s="22">
        <f t="shared" si="92"/>
        <v>34.01068335</v>
      </c>
      <c r="V327" s="22">
        <f t="shared" si="93"/>
        <v>33.21068335</v>
      </c>
      <c r="W327" s="22">
        <f t="shared" si="94"/>
        <v>36.07043238</v>
      </c>
      <c r="X327" s="22">
        <f t="shared" si="95"/>
        <v>92.07176392</v>
      </c>
      <c r="Y327" s="42"/>
      <c r="Z327" s="32"/>
      <c r="AA327" s="245">
        <v>1.0</v>
      </c>
      <c r="AB327" s="246">
        <v>1.0</v>
      </c>
      <c r="AC327" s="246">
        <v>1.0</v>
      </c>
      <c r="AD327" s="246">
        <v>3.0</v>
      </c>
      <c r="AE327" s="247" t="s">
        <v>528</v>
      </c>
    </row>
    <row r="328" ht="15.75" customHeight="1">
      <c r="A328" s="8" t="s">
        <v>53</v>
      </c>
      <c r="B328" s="252">
        <v>45456.0</v>
      </c>
      <c r="C328" s="10">
        <v>0.375</v>
      </c>
      <c r="D328" s="10">
        <v>0.5</v>
      </c>
      <c r="E328" s="224">
        <v>31.8</v>
      </c>
      <c r="F328" s="224">
        <v>23.6</v>
      </c>
      <c r="G328" s="224">
        <v>28.0</v>
      </c>
      <c r="H328" s="224">
        <v>27.4</v>
      </c>
      <c r="I328" s="22"/>
      <c r="J328" s="224" t="s">
        <v>81</v>
      </c>
      <c r="K328" s="22"/>
      <c r="L328" s="224">
        <v>9.5</v>
      </c>
      <c r="M328" s="22"/>
      <c r="N328" s="22"/>
      <c r="O328" s="224">
        <v>75.2</v>
      </c>
      <c r="P328" s="22"/>
      <c r="Q328" s="22"/>
      <c r="R328" s="26">
        <f>E330</f>
        <v>33.8</v>
      </c>
      <c r="S328" s="22">
        <f>F328</f>
        <v>23.6</v>
      </c>
      <c r="T328" s="22">
        <f>(R328+S328)/2</f>
        <v>28.7</v>
      </c>
      <c r="U328" s="22">
        <f t="shared" si="92"/>
        <v>36.49517019</v>
      </c>
      <c r="V328" s="22">
        <f t="shared" si="93"/>
        <v>36.01517019</v>
      </c>
      <c r="W328" s="22">
        <f t="shared" si="94"/>
        <v>37.79562539</v>
      </c>
      <c r="X328" s="22">
        <f t="shared" si="95"/>
        <v>95.28925586</v>
      </c>
      <c r="Y328" s="135">
        <f>O326+L328-O328</f>
        <v>3.18</v>
      </c>
      <c r="Z328" s="27"/>
      <c r="AA328" s="226">
        <v>1.0</v>
      </c>
      <c r="AB328" s="227">
        <v>1.0</v>
      </c>
      <c r="AC328" s="227">
        <v>1.0</v>
      </c>
      <c r="AD328" s="227">
        <v>2.0</v>
      </c>
      <c r="AE328" s="237" t="s">
        <v>440</v>
      </c>
    </row>
    <row r="329" ht="15.75" customHeight="1">
      <c r="A329" s="4" t="s">
        <v>53</v>
      </c>
      <c r="B329" s="253">
        <v>45456.0</v>
      </c>
      <c r="C329" s="3">
        <v>0.625</v>
      </c>
      <c r="D329" s="3">
        <v>0.75</v>
      </c>
      <c r="E329" s="242">
        <v>34.0</v>
      </c>
      <c r="F329" s="39"/>
      <c r="G329" s="242">
        <v>33.4</v>
      </c>
      <c r="H329" s="242">
        <v>29.4</v>
      </c>
      <c r="I329" s="39"/>
      <c r="J329" s="242" t="s">
        <v>74</v>
      </c>
      <c r="K329" s="39"/>
      <c r="L329" s="39"/>
      <c r="M329" s="39"/>
      <c r="N329" s="39"/>
      <c r="O329" s="39"/>
      <c r="P329" s="39"/>
      <c r="Q329" s="39"/>
      <c r="R329" s="41"/>
      <c r="S329" s="39"/>
      <c r="T329" s="39"/>
      <c r="U329" s="22">
        <f t="shared" si="92"/>
        <v>40.98797486</v>
      </c>
      <c r="V329" s="22">
        <f t="shared" si="93"/>
        <v>37.78797486</v>
      </c>
      <c r="W329" s="22">
        <f t="shared" si="94"/>
        <v>51.43555799</v>
      </c>
      <c r="X329" s="22">
        <f t="shared" si="95"/>
        <v>73.46663736</v>
      </c>
      <c r="Y329" s="42"/>
      <c r="Z329" s="32"/>
      <c r="AA329" s="245">
        <v>1.0</v>
      </c>
      <c r="AB329" s="246">
        <v>1.0</v>
      </c>
      <c r="AC329" s="246">
        <v>2.0</v>
      </c>
      <c r="AD329" s="246">
        <v>1.0</v>
      </c>
      <c r="AE329" s="247" t="s">
        <v>433</v>
      </c>
    </row>
    <row r="330" ht="15.75" customHeight="1">
      <c r="A330" s="8" t="s">
        <v>58</v>
      </c>
      <c r="B330" s="252">
        <v>45457.0</v>
      </c>
      <c r="C330" s="10">
        <v>0.375</v>
      </c>
      <c r="D330" s="10">
        <v>0.5</v>
      </c>
      <c r="E330" s="224">
        <v>33.8</v>
      </c>
      <c r="F330" s="224">
        <v>23.2</v>
      </c>
      <c r="G330" s="224">
        <v>27.4</v>
      </c>
      <c r="H330" s="224">
        <v>26.4</v>
      </c>
      <c r="I330" s="53"/>
      <c r="J330" s="53"/>
      <c r="K330" s="53"/>
      <c r="L330" s="224">
        <v>7.5</v>
      </c>
      <c r="M330" s="53"/>
      <c r="N330" s="53"/>
      <c r="O330" s="224">
        <v>76.22</v>
      </c>
      <c r="P330" s="22"/>
      <c r="Q330" s="22"/>
      <c r="R330" s="26"/>
      <c r="S330" s="22"/>
      <c r="T330" s="22"/>
      <c r="U330" s="22">
        <f t="shared" si="92"/>
        <v>34.41422945</v>
      </c>
      <c r="V330" s="22">
        <f t="shared" si="93"/>
        <v>33.61422945</v>
      </c>
      <c r="W330" s="22">
        <f t="shared" si="94"/>
        <v>36.49517019</v>
      </c>
      <c r="X330" s="22">
        <f t="shared" si="95"/>
        <v>92.10596712</v>
      </c>
      <c r="Y330" s="135">
        <f>O328+L330-O330</f>
        <v>6.48</v>
      </c>
      <c r="Z330" s="27"/>
      <c r="AA330" s="226">
        <v>1.0</v>
      </c>
      <c r="AB330" s="227">
        <v>1.0</v>
      </c>
      <c r="AC330" s="227">
        <v>3.0</v>
      </c>
      <c r="AD330" s="227">
        <v>2.0</v>
      </c>
      <c r="AE330" s="237" t="s">
        <v>316</v>
      </c>
    </row>
    <row r="331" ht="15.75" customHeight="1">
      <c r="A331" s="4" t="s">
        <v>58</v>
      </c>
      <c r="B331" s="253">
        <v>45457.0</v>
      </c>
      <c r="C331" s="3">
        <v>0.625</v>
      </c>
      <c r="D331" s="3">
        <v>0.75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39"/>
      <c r="Q331" s="39"/>
      <c r="R331" s="41"/>
      <c r="S331" s="39"/>
      <c r="T331" s="39"/>
      <c r="U331" s="39"/>
      <c r="V331" s="22"/>
      <c r="W331" s="39"/>
      <c r="X331" s="39"/>
      <c r="Y331" s="123"/>
      <c r="Z331" s="32"/>
      <c r="AA331" s="230"/>
      <c r="AB331" s="45"/>
      <c r="AC331" s="45"/>
      <c r="AD331" s="45"/>
      <c r="AE331" s="52"/>
    </row>
    <row r="332" ht="15.75" customHeight="1">
      <c r="A332" s="8" t="s">
        <v>60</v>
      </c>
      <c r="B332" s="252">
        <v>45458.0</v>
      </c>
      <c r="C332" s="10">
        <v>0.375</v>
      </c>
      <c r="D332" s="10">
        <v>0.5</v>
      </c>
      <c r="E332" s="224">
        <v>33.4</v>
      </c>
      <c r="F332" s="224">
        <v>23.9</v>
      </c>
      <c r="G332" s="224">
        <v>28.8</v>
      </c>
      <c r="H332" s="224">
        <v>26.6</v>
      </c>
      <c r="I332" s="22"/>
      <c r="J332" s="224" t="s">
        <v>81</v>
      </c>
      <c r="K332" s="22"/>
      <c r="L332" s="224">
        <v>6.25</v>
      </c>
      <c r="M332" s="22"/>
      <c r="N332" s="22"/>
      <c r="O332" s="224">
        <v>77.86</v>
      </c>
      <c r="P332" s="22"/>
      <c r="Q332" s="22"/>
      <c r="R332" s="26"/>
      <c r="S332" s="22"/>
      <c r="T332" s="22"/>
      <c r="U332" s="22">
        <f>IF(H332="","",6.1078*(10^(((7.5*H332)/(237.3+H332)))))</f>
        <v>34.82194116</v>
      </c>
      <c r="V332" s="22">
        <f>IF(U332="","",U332-(0.8*(G332-H332)))</f>
        <v>33.06194116</v>
      </c>
      <c r="W332" s="22">
        <f>IF(G332="","",6.1078*(10^(((7.5*G332)/(237.3+G332)))))</f>
        <v>39.59220806</v>
      </c>
      <c r="X332" s="22">
        <f>IF(W332="","",(V332/W332)*100)</f>
        <v>83.5061816</v>
      </c>
      <c r="Y332" s="135">
        <f>O330+L332-O332</f>
        <v>4.61</v>
      </c>
      <c r="Z332" s="27"/>
      <c r="AA332" s="226">
        <v>1.0</v>
      </c>
      <c r="AB332" s="227">
        <v>1.0</v>
      </c>
      <c r="AC332" s="227">
        <v>1.0</v>
      </c>
      <c r="AD332" s="227">
        <v>2.0</v>
      </c>
      <c r="AE332" s="237" t="s">
        <v>316</v>
      </c>
    </row>
    <row r="333" ht="15.75" customHeight="1">
      <c r="A333" s="4" t="s">
        <v>60</v>
      </c>
      <c r="B333" s="253">
        <v>45458.0</v>
      </c>
      <c r="C333" s="3">
        <v>0.625</v>
      </c>
      <c r="D333" s="3">
        <v>0.75</v>
      </c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41"/>
      <c r="S333" s="39"/>
      <c r="T333" s="39"/>
      <c r="U333" s="39"/>
      <c r="V333" s="22"/>
      <c r="W333" s="39"/>
      <c r="X333" s="39"/>
      <c r="Y333" s="42"/>
      <c r="Z333" s="32"/>
      <c r="AA333" s="230"/>
      <c r="AB333" s="45"/>
      <c r="AC333" s="45"/>
      <c r="AD333" s="45"/>
      <c r="AE333" s="52"/>
    </row>
    <row r="334" ht="15.75" customHeight="1">
      <c r="A334" s="8" t="s">
        <v>64</v>
      </c>
      <c r="B334" s="252">
        <v>45459.0</v>
      </c>
      <c r="C334" s="10">
        <v>0.375</v>
      </c>
      <c r="D334" s="10">
        <v>0.5</v>
      </c>
      <c r="E334" s="224">
        <v>32.4</v>
      </c>
      <c r="F334" s="224">
        <v>23.7</v>
      </c>
      <c r="G334" s="224">
        <v>28.2</v>
      </c>
      <c r="H334" s="224">
        <v>26.0</v>
      </c>
      <c r="I334" s="22"/>
      <c r="J334" s="224" t="s">
        <v>81</v>
      </c>
      <c r="K334" s="22"/>
      <c r="L334" s="224">
        <v>0.0</v>
      </c>
      <c r="M334" s="22"/>
      <c r="N334" s="22"/>
      <c r="O334" s="224">
        <v>73.25</v>
      </c>
      <c r="P334" s="22"/>
      <c r="Q334" s="22"/>
      <c r="R334" s="26">
        <f>E336</f>
        <v>32.2</v>
      </c>
      <c r="S334" s="22">
        <f>F334</f>
        <v>23.7</v>
      </c>
      <c r="T334" s="22">
        <f>(R334+S334)/2</f>
        <v>27.95</v>
      </c>
      <c r="U334" s="22">
        <f t="shared" ref="U334:U340" si="96">IF(H334="","",6.1078*(10^(((7.5*H334)/(237.3+H334)))))</f>
        <v>33.61126698</v>
      </c>
      <c r="V334" s="22">
        <f t="shared" ref="V334:V340" si="97">IF(U334="","",U334-(0.8*(G334-H334)))</f>
        <v>31.85126698</v>
      </c>
      <c r="W334" s="22">
        <f t="shared" ref="W334:W340" si="98">IF(G334="","",6.1078*(10^(((7.5*G334)/(237.3+G334)))))</f>
        <v>38.23798312</v>
      </c>
      <c r="X334" s="22">
        <f t="shared" ref="X334:X340" si="99">IF(W334="","",(V334/W334)*100)</f>
        <v>83.29745553</v>
      </c>
      <c r="Y334" s="135">
        <f>O332+L334-O334</f>
        <v>4.61</v>
      </c>
      <c r="Z334" s="27"/>
      <c r="AA334" s="226">
        <v>1.0</v>
      </c>
      <c r="AB334" s="227">
        <v>1.0</v>
      </c>
      <c r="AC334" s="227">
        <v>3.0</v>
      </c>
      <c r="AD334" s="227">
        <v>2.0</v>
      </c>
      <c r="AE334" s="237" t="s">
        <v>440</v>
      </c>
    </row>
    <row r="335" ht="15.75" customHeight="1">
      <c r="A335" s="4" t="s">
        <v>64</v>
      </c>
      <c r="B335" s="253">
        <v>45459.0</v>
      </c>
      <c r="C335" s="3">
        <v>0.625</v>
      </c>
      <c r="D335" s="3">
        <v>0.75</v>
      </c>
      <c r="E335" s="242">
        <v>31.8</v>
      </c>
      <c r="F335" s="39"/>
      <c r="G335" s="242">
        <v>31.4</v>
      </c>
      <c r="H335" s="242">
        <v>28.2</v>
      </c>
      <c r="I335" s="39"/>
      <c r="J335" s="242" t="s">
        <v>81</v>
      </c>
      <c r="K335" s="39"/>
      <c r="L335" s="39"/>
      <c r="M335" s="39"/>
      <c r="N335" s="39"/>
      <c r="O335" s="39"/>
      <c r="P335" s="39"/>
      <c r="Q335" s="39"/>
      <c r="R335" s="41"/>
      <c r="S335" s="39"/>
      <c r="T335" s="39"/>
      <c r="U335" s="22">
        <f t="shared" si="96"/>
        <v>38.23798312</v>
      </c>
      <c r="V335" s="22">
        <f t="shared" si="97"/>
        <v>35.67798312</v>
      </c>
      <c r="W335" s="22">
        <f t="shared" si="98"/>
        <v>45.95438267</v>
      </c>
      <c r="X335" s="22">
        <f t="shared" si="99"/>
        <v>77.63782482</v>
      </c>
      <c r="Y335" s="42"/>
      <c r="Z335" s="32"/>
      <c r="AA335" s="245">
        <v>1.0</v>
      </c>
      <c r="AB335" s="246">
        <v>1.0</v>
      </c>
      <c r="AC335" s="246">
        <v>2.0</v>
      </c>
      <c r="AD335" s="246">
        <v>2.0</v>
      </c>
      <c r="AE335" s="247" t="s">
        <v>452</v>
      </c>
    </row>
    <row r="336" ht="15.75" customHeight="1">
      <c r="A336" s="8" t="s">
        <v>68</v>
      </c>
      <c r="B336" s="252">
        <v>45460.0</v>
      </c>
      <c r="C336" s="10">
        <v>0.375</v>
      </c>
      <c r="D336" s="10">
        <v>0.5</v>
      </c>
      <c r="E336" s="224">
        <v>32.2</v>
      </c>
      <c r="F336" s="224">
        <v>23.1</v>
      </c>
      <c r="G336" s="224">
        <v>28.6</v>
      </c>
      <c r="H336" s="224">
        <v>26.6</v>
      </c>
      <c r="I336" s="22"/>
      <c r="J336" s="224" t="s">
        <v>81</v>
      </c>
      <c r="K336" s="22"/>
      <c r="L336" s="224">
        <v>9.0</v>
      </c>
      <c r="M336" s="22"/>
      <c r="N336" s="22"/>
      <c r="O336" s="224">
        <v>74.76</v>
      </c>
      <c r="P336" s="22"/>
      <c r="Q336" s="22"/>
      <c r="R336" s="26">
        <f>E338</f>
        <v>33.6</v>
      </c>
      <c r="S336" s="22">
        <f>F336</f>
        <v>23.1</v>
      </c>
      <c r="T336" s="22">
        <f>(R336+S336)/2</f>
        <v>28.35</v>
      </c>
      <c r="U336" s="22">
        <f t="shared" si="96"/>
        <v>34.82194116</v>
      </c>
      <c r="V336" s="22">
        <f t="shared" si="97"/>
        <v>33.22194116</v>
      </c>
      <c r="W336" s="22">
        <f t="shared" si="98"/>
        <v>39.13623594</v>
      </c>
      <c r="X336" s="22">
        <f t="shared" si="99"/>
        <v>84.88793152</v>
      </c>
      <c r="Y336" s="135">
        <f>O334+L336-O336</f>
        <v>7.49</v>
      </c>
      <c r="Z336" s="27"/>
      <c r="AA336" s="226">
        <v>1.0</v>
      </c>
      <c r="AB336" s="227">
        <v>1.0</v>
      </c>
      <c r="AC336" s="227" t="s">
        <v>71</v>
      </c>
      <c r="AD336" s="227">
        <v>1.0</v>
      </c>
      <c r="AE336" s="237" t="s">
        <v>449</v>
      </c>
    </row>
    <row r="337" ht="15.75" customHeight="1">
      <c r="A337" s="4" t="s">
        <v>68</v>
      </c>
      <c r="B337" s="253">
        <v>45460.0</v>
      </c>
      <c r="C337" s="3">
        <v>0.625</v>
      </c>
      <c r="D337" s="3">
        <v>0.75</v>
      </c>
      <c r="E337" s="242">
        <v>32.6</v>
      </c>
      <c r="F337" s="39"/>
      <c r="G337" s="242">
        <v>33.0</v>
      </c>
      <c r="H337" s="242">
        <v>28.6</v>
      </c>
      <c r="I337" s="39"/>
      <c r="J337" s="242" t="s">
        <v>81</v>
      </c>
      <c r="K337" s="39"/>
      <c r="L337" s="39"/>
      <c r="M337" s="39"/>
      <c r="N337" s="39"/>
      <c r="O337" s="39"/>
      <c r="P337" s="39"/>
      <c r="Q337" s="39"/>
      <c r="R337" s="41"/>
      <c r="S337" s="39"/>
      <c r="T337" s="39"/>
      <c r="U337" s="22">
        <f t="shared" si="96"/>
        <v>39.13623594</v>
      </c>
      <c r="V337" s="22">
        <f t="shared" si="97"/>
        <v>35.61623594</v>
      </c>
      <c r="W337" s="22">
        <f t="shared" si="98"/>
        <v>50.29607399</v>
      </c>
      <c r="X337" s="22">
        <f t="shared" si="99"/>
        <v>70.81315323</v>
      </c>
      <c r="Y337" s="42"/>
      <c r="Z337" s="32"/>
      <c r="AA337" s="245">
        <v>1.0</v>
      </c>
      <c r="AB337" s="246">
        <v>1.0</v>
      </c>
      <c r="AC337" s="246">
        <v>2.0</v>
      </c>
      <c r="AD337" s="246">
        <v>2.0</v>
      </c>
      <c r="AE337" s="247" t="s">
        <v>426</v>
      </c>
    </row>
    <row r="338" ht="15.75" customHeight="1">
      <c r="A338" s="8" t="s">
        <v>38</v>
      </c>
      <c r="B338" s="252">
        <v>45461.0</v>
      </c>
      <c r="C338" s="10">
        <v>0.375</v>
      </c>
      <c r="D338" s="10">
        <v>0.5</v>
      </c>
      <c r="E338" s="224">
        <v>33.6</v>
      </c>
      <c r="F338" s="224">
        <v>24.3</v>
      </c>
      <c r="G338" s="224">
        <v>29.2</v>
      </c>
      <c r="H338" s="224">
        <v>27.0</v>
      </c>
      <c r="I338" s="22"/>
      <c r="J338" s="224" t="s">
        <v>81</v>
      </c>
      <c r="K338" s="22"/>
      <c r="L338" s="224">
        <v>0.0</v>
      </c>
      <c r="M338" s="22"/>
      <c r="N338" s="22"/>
      <c r="O338" s="224">
        <v>68.6</v>
      </c>
      <c r="P338" s="22"/>
      <c r="Q338" s="22"/>
      <c r="R338" s="26">
        <f>E340</f>
        <v>33.2</v>
      </c>
      <c r="S338" s="22">
        <f>F338</f>
        <v>24.3</v>
      </c>
      <c r="T338" s="22">
        <f>(R338+S338)/2</f>
        <v>28.75</v>
      </c>
      <c r="U338" s="22">
        <f t="shared" si="96"/>
        <v>35.65000614</v>
      </c>
      <c r="V338" s="22">
        <f t="shared" si="97"/>
        <v>33.89000614</v>
      </c>
      <c r="W338" s="22">
        <f t="shared" si="98"/>
        <v>40.51803823</v>
      </c>
      <c r="X338" s="22">
        <f t="shared" si="99"/>
        <v>83.64177443</v>
      </c>
      <c r="Y338" s="135">
        <f>O336+L338-O338</f>
        <v>6.16</v>
      </c>
      <c r="Z338" s="27"/>
      <c r="AA338" s="226">
        <v>1.0</v>
      </c>
      <c r="AB338" s="227">
        <v>1.0</v>
      </c>
      <c r="AC338" s="227">
        <v>3.0</v>
      </c>
      <c r="AD338" s="227">
        <v>2.0</v>
      </c>
      <c r="AE338" s="237" t="s">
        <v>440</v>
      </c>
    </row>
    <row r="339" ht="15.75" customHeight="1">
      <c r="A339" s="4" t="s">
        <v>38</v>
      </c>
      <c r="B339" s="229">
        <v>45461.0</v>
      </c>
      <c r="C339" s="3">
        <v>0.625</v>
      </c>
      <c r="D339" s="3">
        <v>0.75</v>
      </c>
      <c r="E339" s="242">
        <v>33.0</v>
      </c>
      <c r="F339" s="39"/>
      <c r="G339" s="242">
        <v>32.6</v>
      </c>
      <c r="H339" s="242">
        <v>28.8</v>
      </c>
      <c r="I339" s="39"/>
      <c r="J339" s="242" t="s">
        <v>81</v>
      </c>
      <c r="K339" s="39"/>
      <c r="L339" s="39"/>
      <c r="M339" s="39"/>
      <c r="N339" s="39"/>
      <c r="O339" s="39"/>
      <c r="P339" s="39"/>
      <c r="Q339" s="39"/>
      <c r="R339" s="41"/>
      <c r="S339" s="39"/>
      <c r="T339" s="39"/>
      <c r="U339" s="22">
        <f t="shared" si="96"/>
        <v>39.59220806</v>
      </c>
      <c r="V339" s="22">
        <f t="shared" si="97"/>
        <v>36.55220806</v>
      </c>
      <c r="W339" s="22">
        <f t="shared" si="98"/>
        <v>49.17856797</v>
      </c>
      <c r="X339" s="22">
        <f t="shared" si="99"/>
        <v>74.32548276</v>
      </c>
      <c r="Y339" s="42"/>
      <c r="Z339" s="32"/>
      <c r="AA339" s="245">
        <v>1.0</v>
      </c>
      <c r="AB339" s="246">
        <v>1.0</v>
      </c>
      <c r="AC339" s="246">
        <v>1.0</v>
      </c>
      <c r="AD339" s="246">
        <v>2.0</v>
      </c>
      <c r="AE339" s="52"/>
    </row>
    <row r="340" ht="15.75" customHeight="1">
      <c r="A340" s="8" t="s">
        <v>48</v>
      </c>
      <c r="B340" s="231">
        <v>45462.0</v>
      </c>
      <c r="C340" s="10">
        <v>0.375</v>
      </c>
      <c r="D340" s="10">
        <v>0.5</v>
      </c>
      <c r="E340" s="224">
        <v>33.2</v>
      </c>
      <c r="F340" s="224">
        <v>24.4</v>
      </c>
      <c r="G340" s="224">
        <v>29.0</v>
      </c>
      <c r="H340" s="224">
        <v>27.4</v>
      </c>
      <c r="I340" s="22"/>
      <c r="J340" s="224" t="s">
        <v>81</v>
      </c>
      <c r="K340" s="22"/>
      <c r="L340" s="224">
        <v>31.0</v>
      </c>
      <c r="M340" s="22"/>
      <c r="N340" s="22"/>
      <c r="O340" s="224">
        <v>89.42</v>
      </c>
      <c r="P340" s="22"/>
      <c r="Q340" s="22"/>
      <c r="R340" s="26">
        <f>E342</f>
        <v>32.8</v>
      </c>
      <c r="S340" s="22">
        <f>F340</f>
        <v>24.4</v>
      </c>
      <c r="T340" s="22">
        <f>(R340+S340)/2</f>
        <v>28.6</v>
      </c>
      <c r="U340" s="22">
        <f t="shared" si="96"/>
        <v>36.49517019</v>
      </c>
      <c r="V340" s="22">
        <f t="shared" si="97"/>
        <v>35.21517019</v>
      </c>
      <c r="W340" s="22">
        <f t="shared" si="98"/>
        <v>40.05279577</v>
      </c>
      <c r="X340" s="22">
        <f t="shared" si="99"/>
        <v>87.92187788</v>
      </c>
      <c r="Y340" s="135">
        <f>O338+L340-O340</f>
        <v>10.18</v>
      </c>
      <c r="Z340" s="27"/>
      <c r="AA340" s="226">
        <v>1.0</v>
      </c>
      <c r="AB340" s="227">
        <v>1.0</v>
      </c>
      <c r="AC340" s="227">
        <v>2.0</v>
      </c>
      <c r="AD340" s="227">
        <v>2.0</v>
      </c>
      <c r="AE340" s="237" t="s">
        <v>519</v>
      </c>
    </row>
    <row r="341" ht="15.75" customHeight="1">
      <c r="A341" s="4" t="s">
        <v>48</v>
      </c>
      <c r="B341" s="229">
        <v>45462.0</v>
      </c>
      <c r="C341" s="3">
        <v>0.625</v>
      </c>
      <c r="D341" s="3">
        <v>0.75</v>
      </c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41"/>
      <c r="S341" s="39"/>
      <c r="T341" s="39"/>
      <c r="U341" s="39"/>
      <c r="V341" s="22"/>
      <c r="W341" s="39"/>
      <c r="X341" s="39"/>
      <c r="Y341" s="42"/>
      <c r="Z341" s="32"/>
      <c r="AA341" s="230"/>
      <c r="AB341" s="45"/>
      <c r="AC341" s="45"/>
      <c r="AD341" s="45"/>
      <c r="AE341" s="52"/>
    </row>
    <row r="342" ht="15.75" customHeight="1">
      <c r="A342" s="8" t="s">
        <v>53</v>
      </c>
      <c r="B342" s="231">
        <v>45463.0</v>
      </c>
      <c r="C342" s="10">
        <v>0.375</v>
      </c>
      <c r="D342" s="10">
        <v>0.5</v>
      </c>
      <c r="E342" s="224">
        <v>32.8</v>
      </c>
      <c r="F342" s="224">
        <v>23.2</v>
      </c>
      <c r="G342" s="224">
        <v>27.4</v>
      </c>
      <c r="H342" s="224">
        <v>26.2</v>
      </c>
      <c r="I342" s="22"/>
      <c r="J342" s="224" t="s">
        <v>81</v>
      </c>
      <c r="K342" s="22"/>
      <c r="L342" s="224">
        <v>10.25</v>
      </c>
      <c r="M342" s="22"/>
      <c r="N342" s="22"/>
      <c r="O342" s="224">
        <v>93.72</v>
      </c>
      <c r="P342" s="22"/>
      <c r="Q342" s="22"/>
      <c r="R342" s="26">
        <f>E344</f>
        <v>32.2</v>
      </c>
      <c r="S342" s="22">
        <f>F342</f>
        <v>23.2</v>
      </c>
      <c r="T342" s="22">
        <f>(R342+S342)/2</f>
        <v>27.7</v>
      </c>
      <c r="U342" s="22">
        <f>IF(H342="","",6.1078*(10^(((7.5*H342)/(237.3+H342)))))</f>
        <v>34.01068335</v>
      </c>
      <c r="V342" s="22">
        <f>IF(U342="","",U342-(0.8*(G342-H342)))</f>
        <v>33.05068335</v>
      </c>
      <c r="W342" s="22">
        <f>IF(G342="","",6.1078*(10^(((7.5*G342)/(237.3+G342)))))</f>
        <v>36.49517019</v>
      </c>
      <c r="X342" s="22">
        <f>IF(W342="","",(V342/W342)*100)</f>
        <v>90.56180086</v>
      </c>
      <c r="Y342" s="135">
        <f>O340+L342-O342</f>
        <v>5.95</v>
      </c>
      <c r="Z342" s="27"/>
      <c r="AA342" s="226">
        <v>1.0</v>
      </c>
      <c r="AB342" s="227">
        <v>1.0</v>
      </c>
      <c r="AC342" s="227">
        <v>1.0</v>
      </c>
      <c r="AD342" s="227">
        <v>2.0</v>
      </c>
      <c r="AE342" s="237" t="s">
        <v>440</v>
      </c>
    </row>
    <row r="343" ht="15.75" customHeight="1">
      <c r="A343" s="4" t="s">
        <v>53</v>
      </c>
      <c r="B343" s="229">
        <v>45463.0</v>
      </c>
      <c r="C343" s="3">
        <v>0.625</v>
      </c>
      <c r="D343" s="3">
        <v>0.75</v>
      </c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39"/>
      <c r="Q343" s="39"/>
      <c r="R343" s="41"/>
      <c r="S343" s="39"/>
      <c r="T343" s="39"/>
      <c r="U343" s="39"/>
      <c r="V343" s="22"/>
      <c r="W343" s="39"/>
      <c r="X343" s="39"/>
      <c r="Y343" s="42"/>
      <c r="Z343" s="137"/>
      <c r="AA343" s="230"/>
      <c r="AB343" s="45"/>
      <c r="AC343" s="45"/>
      <c r="AD343" s="45"/>
      <c r="AE343" s="52"/>
    </row>
    <row r="344" ht="15.75" customHeight="1">
      <c r="A344" s="8" t="s">
        <v>58</v>
      </c>
      <c r="B344" s="231">
        <v>45464.0</v>
      </c>
      <c r="C344" s="10">
        <v>0.375</v>
      </c>
      <c r="D344" s="10">
        <v>0.5</v>
      </c>
      <c r="E344" s="224">
        <v>32.2</v>
      </c>
      <c r="F344" s="224">
        <v>26.9</v>
      </c>
      <c r="G344" s="224">
        <v>27.2</v>
      </c>
      <c r="H344" s="224">
        <v>25.8</v>
      </c>
      <c r="I344" s="22"/>
      <c r="J344" s="224" t="s">
        <v>81</v>
      </c>
      <c r="K344" s="22"/>
      <c r="L344" s="224">
        <v>2.25</v>
      </c>
      <c r="M344" s="22"/>
      <c r="N344" s="22"/>
      <c r="O344" s="224">
        <v>88.12</v>
      </c>
      <c r="P344" s="22"/>
      <c r="Q344" s="22"/>
      <c r="R344" s="294">
        <v>32.2</v>
      </c>
      <c r="S344" s="22">
        <f>F344</f>
        <v>26.9</v>
      </c>
      <c r="T344" s="22">
        <f>(R344+S344)/2</f>
        <v>29.55</v>
      </c>
      <c r="U344" s="22">
        <f>IF(H344="","",6.1078*(10^(((7.5*H344)/(237.3+H344)))))</f>
        <v>33.21594473</v>
      </c>
      <c r="V344" s="22">
        <f>IF(U344="","",U344-(0.8*(G344-H344)))</f>
        <v>32.09594473</v>
      </c>
      <c r="W344" s="22">
        <f>IF(G344="","",6.1078*(10^(((7.5*G344)/(237.3+G344)))))</f>
        <v>36.07043238</v>
      </c>
      <c r="X344" s="22">
        <f>IF(W344="","",(V344/W344)*100)</f>
        <v>88.9813141</v>
      </c>
      <c r="Y344" s="135">
        <f>O342+L344-O344</f>
        <v>7.85</v>
      </c>
      <c r="Z344" s="27"/>
      <c r="AA344" s="226">
        <v>1.0</v>
      </c>
      <c r="AB344" s="227">
        <v>1.0</v>
      </c>
      <c r="AC344" s="227">
        <v>2.0</v>
      </c>
      <c r="AD344" s="227">
        <v>2.0</v>
      </c>
      <c r="AE344" s="237" t="s">
        <v>495</v>
      </c>
    </row>
    <row r="345" ht="15.75" customHeight="1">
      <c r="A345" s="4" t="s">
        <v>58</v>
      </c>
      <c r="B345" s="229">
        <v>45464.0</v>
      </c>
      <c r="C345" s="3">
        <v>0.625</v>
      </c>
      <c r="D345" s="3">
        <v>0.75</v>
      </c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41"/>
      <c r="S345" s="39"/>
      <c r="T345" s="39"/>
      <c r="U345" s="39"/>
      <c r="V345" s="22"/>
      <c r="W345" s="39"/>
      <c r="X345" s="39"/>
      <c r="Y345" s="42"/>
      <c r="Z345" s="32"/>
      <c r="AA345" s="230"/>
      <c r="AB345" s="45"/>
      <c r="AC345" s="45"/>
      <c r="AD345" s="45"/>
      <c r="AE345" s="52"/>
    </row>
    <row r="346" ht="15.75" customHeight="1">
      <c r="A346" s="8" t="s">
        <v>60</v>
      </c>
      <c r="B346" s="231">
        <v>45465.0</v>
      </c>
      <c r="C346" s="10">
        <v>0.375</v>
      </c>
      <c r="D346" s="10">
        <v>0.5</v>
      </c>
      <c r="E346" s="224">
        <v>32.6</v>
      </c>
      <c r="F346" s="224">
        <v>23.2</v>
      </c>
      <c r="G346" s="224">
        <v>28.0</v>
      </c>
      <c r="H346" s="224">
        <v>26.4</v>
      </c>
      <c r="I346" s="22"/>
      <c r="J346" s="224" t="s">
        <v>81</v>
      </c>
      <c r="K346" s="22"/>
      <c r="L346" s="224">
        <v>7.5</v>
      </c>
      <c r="M346" s="22"/>
      <c r="N346" s="22"/>
      <c r="O346" s="224">
        <v>90.34</v>
      </c>
      <c r="P346" s="22"/>
      <c r="Q346" s="22"/>
      <c r="R346" s="294">
        <v>32.2</v>
      </c>
      <c r="S346" s="22">
        <f>F346</f>
        <v>23.2</v>
      </c>
      <c r="T346" s="22">
        <f>(R346+S346)/2</f>
        <v>27.7</v>
      </c>
      <c r="U346" s="22">
        <f>IF(H346="","",6.1078*(10^(((7.5*H346)/(237.3+H346)))))</f>
        <v>34.41422945</v>
      </c>
      <c r="V346" s="22">
        <f>IF(U346="","",U346-(0.8*(G346-H346)))</f>
        <v>33.13422945</v>
      </c>
      <c r="W346" s="22">
        <f>IF(G346="","",6.1078*(10^(((7.5*G346)/(237.3+G346)))))</f>
        <v>37.79562539</v>
      </c>
      <c r="X346" s="22">
        <f>IF(W346="","",(V346/W346)*100)</f>
        <v>87.66683738</v>
      </c>
      <c r="Y346" s="135">
        <f>O344+L346-O346</f>
        <v>5.28</v>
      </c>
      <c r="Z346" s="27"/>
      <c r="AA346" s="226">
        <v>1.0</v>
      </c>
      <c r="AB346" s="227">
        <v>1.0</v>
      </c>
      <c r="AC346" s="227">
        <v>1.0</v>
      </c>
      <c r="AD346" s="227">
        <v>3.0</v>
      </c>
      <c r="AE346" s="237" t="s">
        <v>433</v>
      </c>
    </row>
    <row r="347" ht="15.75" customHeight="1">
      <c r="A347" s="4" t="s">
        <v>60</v>
      </c>
      <c r="B347" s="229">
        <v>45465.0</v>
      </c>
      <c r="C347" s="3">
        <v>0.625</v>
      </c>
      <c r="D347" s="3">
        <v>0.75</v>
      </c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41"/>
      <c r="S347" s="39"/>
      <c r="T347" s="39"/>
      <c r="U347" s="39"/>
      <c r="V347" s="22"/>
      <c r="W347" s="39"/>
      <c r="X347" s="39"/>
      <c r="Y347" s="42"/>
      <c r="Z347" s="32"/>
      <c r="AA347" s="230"/>
      <c r="AB347" s="45"/>
      <c r="AC347" s="45"/>
      <c r="AD347" s="45"/>
      <c r="AE347" s="52"/>
    </row>
    <row r="348" ht="15.75" customHeight="1">
      <c r="A348" s="8" t="s">
        <v>64</v>
      </c>
      <c r="B348" s="231">
        <v>45466.0</v>
      </c>
      <c r="C348" s="10">
        <v>0.375</v>
      </c>
      <c r="D348" s="10">
        <v>0.5</v>
      </c>
      <c r="E348" s="224">
        <v>31.2</v>
      </c>
      <c r="F348" s="224">
        <v>22.8</v>
      </c>
      <c r="G348" s="224">
        <v>28.6</v>
      </c>
      <c r="H348" s="224">
        <v>27.0</v>
      </c>
      <c r="I348" s="22"/>
      <c r="J348" s="224" t="s">
        <v>81</v>
      </c>
      <c r="K348" s="22"/>
      <c r="L348" s="224">
        <v>35.5</v>
      </c>
      <c r="M348" s="22"/>
      <c r="N348" s="22"/>
      <c r="O348" s="224">
        <v>100.0</v>
      </c>
      <c r="P348" s="224">
        <v>52.8</v>
      </c>
      <c r="Q348" s="22"/>
      <c r="R348" s="26">
        <f>E350</f>
        <v>32.6</v>
      </c>
      <c r="S348" s="22">
        <f>F348</f>
        <v>22.8</v>
      </c>
      <c r="T348" s="22">
        <f>(R348+S348)/2</f>
        <v>27.7</v>
      </c>
      <c r="U348" s="22">
        <f t="shared" ref="U348:U358" si="100">IF(H348="","",6.1078*(10^(((7.5*H348)/(237.3+H348)))))</f>
        <v>35.65000614</v>
      </c>
      <c r="V348" s="22">
        <f t="shared" ref="V348:V358" si="101">IF(U348="","",U348-(0.8*(G348-H348)))</f>
        <v>34.37000614</v>
      </c>
      <c r="W348" s="22">
        <f t="shared" ref="W348:W358" si="102">IF(G348="","",6.1078*(10^(((7.5*G348)/(237.3+G348)))))</f>
        <v>39.13623594</v>
      </c>
      <c r="X348" s="22">
        <f t="shared" ref="X348:X358" si="103">IF(W348="","",(V348/W348)*100)</f>
        <v>87.82144045</v>
      </c>
      <c r="Y348" s="135">
        <f>O346+L348-O348</f>
        <v>25.84</v>
      </c>
      <c r="Z348" s="27"/>
      <c r="AA348" s="226">
        <v>1.0</v>
      </c>
      <c r="AB348" s="227">
        <v>1.0</v>
      </c>
      <c r="AC348" s="227">
        <v>1.0</v>
      </c>
      <c r="AD348" s="227">
        <v>2.0</v>
      </c>
      <c r="AE348" s="237" t="s">
        <v>440</v>
      </c>
    </row>
    <row r="349" ht="15.75" customHeight="1">
      <c r="A349" s="4" t="s">
        <v>64</v>
      </c>
      <c r="B349" s="229">
        <v>45466.0</v>
      </c>
      <c r="C349" s="3">
        <v>0.625</v>
      </c>
      <c r="D349" s="3">
        <v>0.75</v>
      </c>
      <c r="E349" s="242">
        <v>32.4</v>
      </c>
      <c r="F349" s="39"/>
      <c r="G349" s="242">
        <v>32.2</v>
      </c>
      <c r="H349" s="242">
        <v>31.6</v>
      </c>
      <c r="I349" s="39"/>
      <c r="J349" s="242" t="s">
        <v>81</v>
      </c>
      <c r="K349" s="39"/>
      <c r="L349" s="39"/>
      <c r="M349" s="39"/>
      <c r="N349" s="39"/>
      <c r="O349" s="39"/>
      <c r="P349" s="39"/>
      <c r="Q349" s="39"/>
      <c r="R349" s="41"/>
      <c r="S349" s="39"/>
      <c r="T349" s="39"/>
      <c r="U349" s="22">
        <f t="shared" si="100"/>
        <v>46.47863297</v>
      </c>
      <c r="V349" s="22">
        <f t="shared" si="101"/>
        <v>45.99863297</v>
      </c>
      <c r="W349" s="22">
        <f t="shared" si="102"/>
        <v>48.08268417</v>
      </c>
      <c r="X349" s="22">
        <f t="shared" si="103"/>
        <v>95.6656929</v>
      </c>
      <c r="Y349" s="42"/>
      <c r="Z349" s="32"/>
      <c r="AA349" s="245">
        <v>1.0</v>
      </c>
      <c r="AB349" s="246">
        <v>1.0</v>
      </c>
      <c r="AC349" s="246">
        <v>2.0</v>
      </c>
      <c r="AD349" s="246">
        <v>2.0</v>
      </c>
      <c r="AE349" s="247" t="s">
        <v>452</v>
      </c>
    </row>
    <row r="350" ht="15.75" customHeight="1">
      <c r="A350" s="8" t="s">
        <v>68</v>
      </c>
      <c r="B350" s="231">
        <v>45467.0</v>
      </c>
      <c r="C350" s="10">
        <v>0.375</v>
      </c>
      <c r="D350" s="10">
        <v>0.5</v>
      </c>
      <c r="E350" s="224">
        <v>32.6</v>
      </c>
      <c r="F350" s="224">
        <v>23.5</v>
      </c>
      <c r="G350" s="224">
        <v>28.0</v>
      </c>
      <c r="H350" s="224">
        <v>27.6</v>
      </c>
      <c r="I350" s="22"/>
      <c r="J350" s="224" t="s">
        <v>81</v>
      </c>
      <c r="K350" s="22"/>
      <c r="L350" s="224">
        <v>0.0</v>
      </c>
      <c r="M350" s="22"/>
      <c r="N350" s="22"/>
      <c r="O350" s="224">
        <v>51.78</v>
      </c>
      <c r="P350" s="22"/>
      <c r="Q350" s="22"/>
      <c r="R350" s="26">
        <f>E352</f>
        <v>34</v>
      </c>
      <c r="S350" s="22">
        <f>F350</f>
        <v>23.5</v>
      </c>
      <c r="T350" s="22">
        <f>(R350+S350)/2</f>
        <v>28.75</v>
      </c>
      <c r="U350" s="22">
        <f t="shared" si="100"/>
        <v>36.92425667</v>
      </c>
      <c r="V350" s="22">
        <f t="shared" si="101"/>
        <v>36.60425667</v>
      </c>
      <c r="W350" s="22">
        <f t="shared" si="102"/>
        <v>37.79562539</v>
      </c>
      <c r="X350" s="22">
        <f t="shared" si="103"/>
        <v>96.8478661</v>
      </c>
      <c r="Y350" s="135">
        <f>P348+L350-O350</f>
        <v>1.02</v>
      </c>
      <c r="Z350" s="27"/>
      <c r="AA350" s="226">
        <v>1.0</v>
      </c>
      <c r="AB350" s="227">
        <v>1.0</v>
      </c>
      <c r="AC350" s="227">
        <v>2.0</v>
      </c>
      <c r="AD350" s="227">
        <v>2.0</v>
      </c>
      <c r="AE350" s="237" t="s">
        <v>449</v>
      </c>
    </row>
    <row r="351" ht="15.75" customHeight="1">
      <c r="A351" s="4" t="s">
        <v>68</v>
      </c>
      <c r="B351" s="229">
        <v>45467.0</v>
      </c>
      <c r="C351" s="3">
        <v>0.625</v>
      </c>
      <c r="D351" s="3">
        <v>0.75</v>
      </c>
      <c r="E351" s="242">
        <v>33.2</v>
      </c>
      <c r="F351" s="39"/>
      <c r="G351" s="242">
        <v>32.2</v>
      </c>
      <c r="H351" s="242">
        <v>31.0</v>
      </c>
      <c r="I351" s="39"/>
      <c r="J351" s="242" t="s">
        <v>81</v>
      </c>
      <c r="K351" s="39"/>
      <c r="L351" s="39"/>
      <c r="M351" s="39"/>
      <c r="N351" s="39"/>
      <c r="O351" s="39"/>
      <c r="P351" s="39"/>
      <c r="Q351" s="39"/>
      <c r="R351" s="41"/>
      <c r="S351" s="39"/>
      <c r="T351" s="39"/>
      <c r="U351" s="22">
        <f t="shared" si="100"/>
        <v>44.9212759</v>
      </c>
      <c r="V351" s="22">
        <f t="shared" si="101"/>
        <v>43.9612759</v>
      </c>
      <c r="W351" s="22">
        <f t="shared" si="102"/>
        <v>48.08268417</v>
      </c>
      <c r="X351" s="22">
        <f t="shared" si="103"/>
        <v>91.42849794</v>
      </c>
      <c r="Y351" s="42"/>
      <c r="Z351" s="32"/>
      <c r="AA351" s="245">
        <v>1.0</v>
      </c>
      <c r="AB351" s="246">
        <v>1.0</v>
      </c>
      <c r="AC351" s="246">
        <v>2.0</v>
      </c>
      <c r="AD351" s="246">
        <v>2.0</v>
      </c>
      <c r="AE351" s="247" t="s">
        <v>549</v>
      </c>
    </row>
    <row r="352" ht="15.75" customHeight="1">
      <c r="A352" s="8" t="s">
        <v>38</v>
      </c>
      <c r="B352" s="231">
        <v>45468.0</v>
      </c>
      <c r="C352" s="10">
        <v>0.375</v>
      </c>
      <c r="D352" s="10">
        <v>0.5</v>
      </c>
      <c r="E352" s="224">
        <v>34.0</v>
      </c>
      <c r="F352" s="224">
        <v>24.6</v>
      </c>
      <c r="G352" s="224">
        <v>29.4</v>
      </c>
      <c r="H352" s="224">
        <v>27.0</v>
      </c>
      <c r="I352" s="22"/>
      <c r="J352" s="224" t="s">
        <v>61</v>
      </c>
      <c r="K352" s="22"/>
      <c r="L352" s="224">
        <v>0.0</v>
      </c>
      <c r="M352" s="22"/>
      <c r="N352" s="22"/>
      <c r="O352" s="224">
        <v>50.54</v>
      </c>
      <c r="P352" s="22"/>
      <c r="Q352" s="22"/>
      <c r="R352" s="26">
        <f>E354</f>
        <v>34.4</v>
      </c>
      <c r="S352" s="22">
        <f>F352</f>
        <v>24.6</v>
      </c>
      <c r="T352" s="22">
        <f>(R352+S352)/2</f>
        <v>29.5</v>
      </c>
      <c r="U352" s="22">
        <f t="shared" si="100"/>
        <v>35.65000614</v>
      </c>
      <c r="V352" s="22">
        <f t="shared" si="101"/>
        <v>33.73000614</v>
      </c>
      <c r="W352" s="22">
        <f t="shared" si="102"/>
        <v>40.98797486</v>
      </c>
      <c r="X352" s="22">
        <f t="shared" si="103"/>
        <v>82.29244371</v>
      </c>
      <c r="Y352" s="135">
        <f>O350+L352-O352</f>
        <v>1.24</v>
      </c>
      <c r="Z352" s="27"/>
      <c r="AA352" s="226">
        <v>1.0</v>
      </c>
      <c r="AB352" s="227">
        <v>1.0</v>
      </c>
      <c r="AC352" s="227">
        <v>1.0</v>
      </c>
      <c r="AD352" s="227">
        <v>2.0</v>
      </c>
      <c r="AE352" s="237" t="s">
        <v>440</v>
      </c>
    </row>
    <row r="353" ht="15.75" customHeight="1">
      <c r="A353" s="4" t="s">
        <v>38</v>
      </c>
      <c r="B353" s="229">
        <v>45468.0</v>
      </c>
      <c r="C353" s="3">
        <v>0.625</v>
      </c>
      <c r="D353" s="3">
        <v>0.75</v>
      </c>
      <c r="E353" s="242">
        <v>32.8</v>
      </c>
      <c r="F353" s="39"/>
      <c r="G353" s="242">
        <v>32.4</v>
      </c>
      <c r="H353" s="242">
        <v>28.6</v>
      </c>
      <c r="I353" s="39"/>
      <c r="J353" s="242" t="s">
        <v>56</v>
      </c>
      <c r="K353" s="39"/>
      <c r="L353" s="39"/>
      <c r="M353" s="39"/>
      <c r="N353" s="39"/>
      <c r="O353" s="39"/>
      <c r="P353" s="39"/>
      <c r="Q353" s="39"/>
      <c r="R353" s="41"/>
      <c r="S353" s="39"/>
      <c r="T353" s="39"/>
      <c r="U353" s="22">
        <f t="shared" si="100"/>
        <v>39.13623594</v>
      </c>
      <c r="V353" s="22">
        <f t="shared" si="101"/>
        <v>36.09623594</v>
      </c>
      <c r="W353" s="22">
        <f t="shared" si="102"/>
        <v>48.62794535</v>
      </c>
      <c r="X353" s="22">
        <f t="shared" si="103"/>
        <v>74.22940796</v>
      </c>
      <c r="Y353" s="42"/>
      <c r="Z353" s="32"/>
      <c r="AA353" s="245">
        <v>1.0</v>
      </c>
      <c r="AB353" s="246">
        <v>1.0</v>
      </c>
      <c r="AC353" s="246">
        <v>1.0</v>
      </c>
      <c r="AD353" s="246">
        <v>2.0</v>
      </c>
      <c r="AE353" s="247" t="s">
        <v>316</v>
      </c>
    </row>
    <row r="354" ht="15.75" customHeight="1">
      <c r="A354" s="8" t="s">
        <v>48</v>
      </c>
      <c r="B354" s="231">
        <v>45469.0</v>
      </c>
      <c r="C354" s="10">
        <v>0.375</v>
      </c>
      <c r="D354" s="10">
        <v>0.5</v>
      </c>
      <c r="E354" s="224">
        <v>34.4</v>
      </c>
      <c r="F354" s="224">
        <v>23.5</v>
      </c>
      <c r="G354" s="224">
        <v>27.8</v>
      </c>
      <c r="H354" s="224">
        <v>26.8</v>
      </c>
      <c r="I354" s="22"/>
      <c r="J354" s="224" t="s">
        <v>81</v>
      </c>
      <c r="K354" s="22"/>
      <c r="L354" s="224">
        <v>8.75</v>
      </c>
      <c r="M354" s="22"/>
      <c r="N354" s="22"/>
      <c r="O354" s="224">
        <v>54.02</v>
      </c>
      <c r="P354" s="22"/>
      <c r="Q354" s="22"/>
      <c r="R354" s="224">
        <v>34.0</v>
      </c>
      <c r="S354" s="22">
        <f>F354</f>
        <v>23.5</v>
      </c>
      <c r="T354" s="22">
        <f>(R354+S354)/2</f>
        <v>28.75</v>
      </c>
      <c r="U354" s="22">
        <f t="shared" si="100"/>
        <v>35.23385461</v>
      </c>
      <c r="V354" s="22">
        <f t="shared" si="101"/>
        <v>34.43385461</v>
      </c>
      <c r="W354" s="22">
        <f t="shared" si="102"/>
        <v>37.3577292</v>
      </c>
      <c r="X354" s="22">
        <f t="shared" si="103"/>
        <v>92.17330749</v>
      </c>
      <c r="Y354" s="135">
        <f>O352+L354-O354</f>
        <v>5.27</v>
      </c>
      <c r="Z354" s="27"/>
      <c r="AA354" s="226">
        <v>1.0</v>
      </c>
      <c r="AB354" s="227">
        <v>1.0</v>
      </c>
      <c r="AC354" s="227">
        <v>2.0</v>
      </c>
      <c r="AD354" s="227">
        <v>2.0</v>
      </c>
      <c r="AE354" s="237" t="s">
        <v>452</v>
      </c>
    </row>
    <row r="355" ht="15.75" customHeight="1">
      <c r="A355" s="4" t="s">
        <v>48</v>
      </c>
      <c r="B355" s="229">
        <v>45469.0</v>
      </c>
      <c r="C355" s="3">
        <v>0.625</v>
      </c>
      <c r="D355" s="3">
        <v>0.75</v>
      </c>
      <c r="E355" s="242">
        <v>34.4</v>
      </c>
      <c r="F355" s="39"/>
      <c r="G355" s="242">
        <v>32.6</v>
      </c>
      <c r="H355" s="242">
        <v>29.8</v>
      </c>
      <c r="I355" s="39"/>
      <c r="J355" s="242" t="s">
        <v>81</v>
      </c>
      <c r="K355" s="39"/>
      <c r="L355" s="39"/>
      <c r="M355" s="39"/>
      <c r="N355" s="39"/>
      <c r="O355" s="39"/>
      <c r="P355" s="39"/>
      <c r="Q355" s="39"/>
      <c r="R355" s="41"/>
      <c r="S355" s="39"/>
      <c r="T355" s="39"/>
      <c r="U355" s="22">
        <f t="shared" si="100"/>
        <v>41.94208964</v>
      </c>
      <c r="V355" s="22">
        <f t="shared" si="101"/>
        <v>39.70208964</v>
      </c>
      <c r="W355" s="22">
        <f t="shared" si="102"/>
        <v>49.17856797</v>
      </c>
      <c r="X355" s="22">
        <f t="shared" si="103"/>
        <v>80.73047117</v>
      </c>
      <c r="Y355" s="42"/>
      <c r="Z355" s="32"/>
      <c r="AA355" s="245">
        <v>1.0</v>
      </c>
      <c r="AB355" s="246">
        <v>1.0</v>
      </c>
      <c r="AC355" s="246">
        <v>2.0</v>
      </c>
      <c r="AD355" s="246">
        <v>2.0</v>
      </c>
      <c r="AE355" s="247" t="s">
        <v>553</v>
      </c>
    </row>
    <row r="356" ht="15.75" customHeight="1">
      <c r="A356" s="8" t="s">
        <v>53</v>
      </c>
      <c r="B356" s="231">
        <v>45470.0</v>
      </c>
      <c r="C356" s="10">
        <v>0.375</v>
      </c>
      <c r="D356" s="10">
        <v>0.5</v>
      </c>
      <c r="E356" s="224">
        <v>34.4</v>
      </c>
      <c r="F356" s="224">
        <v>23.0</v>
      </c>
      <c r="G356" s="224">
        <v>28.8</v>
      </c>
      <c r="H356" s="224">
        <v>27.0</v>
      </c>
      <c r="I356" s="22"/>
      <c r="J356" s="224" t="s">
        <v>81</v>
      </c>
      <c r="K356" s="22"/>
      <c r="L356" s="224">
        <v>13.0</v>
      </c>
      <c r="M356" s="22"/>
      <c r="N356" s="22"/>
      <c r="O356" s="224">
        <v>60.54</v>
      </c>
      <c r="P356" s="22"/>
      <c r="Q356" s="22"/>
      <c r="R356" s="224">
        <v>34.0</v>
      </c>
      <c r="S356" s="22">
        <f>F356</f>
        <v>23</v>
      </c>
      <c r="T356" s="22">
        <f>(R356+S356)/2</f>
        <v>28.5</v>
      </c>
      <c r="U356" s="22">
        <f t="shared" si="100"/>
        <v>35.65000614</v>
      </c>
      <c r="V356" s="22">
        <f t="shared" si="101"/>
        <v>34.21000614</v>
      </c>
      <c r="W356" s="22">
        <f t="shared" si="102"/>
        <v>39.59220806</v>
      </c>
      <c r="X356" s="22">
        <f t="shared" si="103"/>
        <v>86.40590615</v>
      </c>
      <c r="Y356" s="135">
        <f>O354+L356-O356</f>
        <v>6.48</v>
      </c>
      <c r="Z356" s="27"/>
      <c r="AA356" s="226">
        <v>1.0</v>
      </c>
      <c r="AB356" s="227">
        <v>1.0</v>
      </c>
      <c r="AC356" s="227">
        <v>1.0</v>
      </c>
      <c r="AD356" s="227">
        <v>2.0</v>
      </c>
      <c r="AE356" s="237" t="s">
        <v>555</v>
      </c>
    </row>
    <row r="357" ht="15.75" customHeight="1">
      <c r="A357" s="4" t="s">
        <v>53</v>
      </c>
      <c r="B357" s="229">
        <v>45470.0</v>
      </c>
      <c r="C357" s="3">
        <v>0.625</v>
      </c>
      <c r="D357" s="3">
        <v>0.75</v>
      </c>
      <c r="E357" s="242">
        <v>33.2</v>
      </c>
      <c r="F357" s="39"/>
      <c r="G357" s="242">
        <v>32.4</v>
      </c>
      <c r="H357" s="242">
        <v>29.6</v>
      </c>
      <c r="I357" s="39"/>
      <c r="J357" s="242" t="s">
        <v>78</v>
      </c>
      <c r="K357" s="39"/>
      <c r="L357" s="39"/>
      <c r="M357" s="39"/>
      <c r="N357" s="39"/>
      <c r="O357" s="39"/>
      <c r="P357" s="39"/>
      <c r="Q357" s="39"/>
      <c r="R357" s="41"/>
      <c r="S357" s="39"/>
      <c r="T357" s="39"/>
      <c r="U357" s="22">
        <f t="shared" si="100"/>
        <v>41.46264535</v>
      </c>
      <c r="V357" s="22">
        <f t="shared" si="101"/>
        <v>39.22264535</v>
      </c>
      <c r="W357" s="22">
        <f t="shared" si="102"/>
        <v>48.62794535</v>
      </c>
      <c r="X357" s="22">
        <f t="shared" si="103"/>
        <v>80.65865227</v>
      </c>
      <c r="Y357" s="42"/>
      <c r="Z357" s="32"/>
      <c r="AA357" s="245">
        <v>1.0</v>
      </c>
      <c r="AB357" s="246">
        <v>1.0</v>
      </c>
      <c r="AC357" s="246">
        <v>1.0</v>
      </c>
      <c r="AD357" s="246">
        <v>3.0</v>
      </c>
      <c r="AE357" s="247" t="s">
        <v>433</v>
      </c>
    </row>
    <row r="358" ht="15.75" customHeight="1">
      <c r="A358" s="8" t="s">
        <v>58</v>
      </c>
      <c r="B358" s="231">
        <v>45471.0</v>
      </c>
      <c r="C358" s="10">
        <v>0.375</v>
      </c>
      <c r="D358" s="10">
        <v>0.5</v>
      </c>
      <c r="E358" s="224">
        <v>33.0</v>
      </c>
      <c r="F358" s="224">
        <v>23.0</v>
      </c>
      <c r="G358" s="224">
        <v>27.4</v>
      </c>
      <c r="H358" s="224">
        <v>26.4</v>
      </c>
      <c r="I358" s="22"/>
      <c r="J358" s="224" t="s">
        <v>81</v>
      </c>
      <c r="K358" s="22"/>
      <c r="L358" s="224">
        <v>1.0</v>
      </c>
      <c r="M358" s="22"/>
      <c r="N358" s="22"/>
      <c r="O358" s="224">
        <v>56.64</v>
      </c>
      <c r="P358" s="22"/>
      <c r="Q358" s="22"/>
      <c r="R358" s="26">
        <f>E360</f>
        <v>32.8</v>
      </c>
      <c r="S358" s="22">
        <f>F358</f>
        <v>23</v>
      </c>
      <c r="T358" s="22">
        <f>(R358+S358)/2</f>
        <v>27.9</v>
      </c>
      <c r="U358" s="22">
        <f t="shared" si="100"/>
        <v>34.41422945</v>
      </c>
      <c r="V358" s="22">
        <f t="shared" si="101"/>
        <v>33.61422945</v>
      </c>
      <c r="W358" s="22">
        <f t="shared" si="102"/>
        <v>36.49517019</v>
      </c>
      <c r="X358" s="22">
        <f t="shared" si="103"/>
        <v>92.10596712</v>
      </c>
      <c r="Y358" s="135">
        <f>O356+L358-O358</f>
        <v>4.9</v>
      </c>
      <c r="Z358" s="27"/>
      <c r="AA358" s="226">
        <v>1.0</v>
      </c>
      <c r="AB358" s="227">
        <v>1.0</v>
      </c>
      <c r="AC358" s="227">
        <v>2.0</v>
      </c>
      <c r="AD358" s="227">
        <v>2.0</v>
      </c>
      <c r="AE358" s="237" t="s">
        <v>440</v>
      </c>
    </row>
    <row r="359" ht="15.75" customHeight="1">
      <c r="A359" s="4" t="s">
        <v>58</v>
      </c>
      <c r="B359" s="229">
        <v>45471.0</v>
      </c>
      <c r="C359" s="3">
        <v>0.625</v>
      </c>
      <c r="D359" s="3">
        <v>0.75</v>
      </c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41"/>
      <c r="S359" s="39"/>
      <c r="T359" s="39"/>
      <c r="U359" s="39"/>
      <c r="V359" s="22"/>
      <c r="W359" s="39"/>
      <c r="X359" s="39"/>
      <c r="Y359" s="42"/>
      <c r="Z359" s="32"/>
      <c r="AA359" s="230"/>
      <c r="AB359" s="45"/>
      <c r="AC359" s="45"/>
      <c r="AD359" s="45"/>
      <c r="AE359" s="52"/>
    </row>
    <row r="360" ht="15.75" customHeight="1">
      <c r="A360" s="8" t="s">
        <v>60</v>
      </c>
      <c r="B360" s="231">
        <v>45472.0</v>
      </c>
      <c r="C360" s="10">
        <v>0.375</v>
      </c>
      <c r="D360" s="10">
        <v>0.5</v>
      </c>
      <c r="E360" s="224">
        <v>32.8</v>
      </c>
      <c r="F360" s="224">
        <v>23.1</v>
      </c>
      <c r="G360" s="224">
        <v>28.4</v>
      </c>
      <c r="H360" s="224">
        <v>27.2</v>
      </c>
      <c r="I360" s="22"/>
      <c r="J360" s="224" t="s">
        <v>54</v>
      </c>
      <c r="K360" s="22"/>
      <c r="L360" s="224">
        <v>0.0</v>
      </c>
      <c r="M360" s="22"/>
      <c r="N360" s="22"/>
      <c r="O360" s="224">
        <v>52.68</v>
      </c>
      <c r="P360" s="22"/>
      <c r="Q360" s="22"/>
      <c r="R360" s="26">
        <f>E362</f>
        <v>33</v>
      </c>
      <c r="S360" s="22">
        <f>F360</f>
        <v>23.1</v>
      </c>
      <c r="T360" s="22">
        <f>(R360+S360)/2</f>
        <v>28.05</v>
      </c>
      <c r="U360" s="22">
        <f>IF(H360="","",6.1078*(10^(((7.5*H360)/(237.3+H360)))))</f>
        <v>36.07043238</v>
      </c>
      <c r="V360" s="22">
        <f>IF(U360="","",U360-(0.8*(G360-H360)))</f>
        <v>35.11043238</v>
      </c>
      <c r="W360" s="22">
        <f>IF(G360="","",6.1078*(10^(((7.5*G360)/(237.3+G360)))))</f>
        <v>38.68484051</v>
      </c>
      <c r="X360" s="22">
        <f>IF(W360="","",(V360/W360)*100)</f>
        <v>90.76018389</v>
      </c>
      <c r="Y360" s="135">
        <f>O358+L360-O360</f>
        <v>3.96</v>
      </c>
      <c r="Z360" s="27"/>
      <c r="AA360" s="226">
        <v>1.0</v>
      </c>
      <c r="AB360" s="227">
        <v>1.0</v>
      </c>
      <c r="AC360" s="227">
        <v>3.0</v>
      </c>
      <c r="AD360" s="227">
        <v>2.0</v>
      </c>
      <c r="AE360" s="237" t="s">
        <v>440</v>
      </c>
    </row>
    <row r="361" ht="15.75" customHeight="1">
      <c r="A361" s="4" t="s">
        <v>60</v>
      </c>
      <c r="B361" s="229">
        <v>45472.0</v>
      </c>
      <c r="C361" s="3">
        <v>0.625</v>
      </c>
      <c r="D361" s="3">
        <v>0.75</v>
      </c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41"/>
      <c r="S361" s="39"/>
      <c r="T361" s="39"/>
      <c r="U361" s="39"/>
      <c r="V361" s="22"/>
      <c r="W361" s="39"/>
      <c r="X361" s="39"/>
      <c r="Y361" s="42"/>
      <c r="Z361" s="32"/>
      <c r="AA361" s="230"/>
      <c r="AB361" s="45"/>
      <c r="AC361" s="45"/>
      <c r="AD361" s="45"/>
      <c r="AE361" s="52"/>
    </row>
    <row r="362" ht="15.75" customHeight="1">
      <c r="A362" s="8" t="s">
        <v>64</v>
      </c>
      <c r="B362" s="231">
        <v>45473.0</v>
      </c>
      <c r="C362" s="10">
        <v>0.375</v>
      </c>
      <c r="D362" s="10">
        <v>0.5</v>
      </c>
      <c r="E362" s="224">
        <v>33.0</v>
      </c>
      <c r="F362" s="224">
        <v>22.4</v>
      </c>
      <c r="G362" s="224">
        <v>28.8</v>
      </c>
      <c r="H362" s="224">
        <v>26.8</v>
      </c>
      <c r="I362" s="22"/>
      <c r="J362" s="224" t="s">
        <v>81</v>
      </c>
      <c r="K362" s="22"/>
      <c r="L362" s="224">
        <v>9.5</v>
      </c>
      <c r="M362" s="22"/>
      <c r="N362" s="22"/>
      <c r="O362" s="224">
        <v>55.82</v>
      </c>
      <c r="P362" s="22"/>
      <c r="Q362" s="22"/>
      <c r="R362" s="26">
        <f>E364</f>
        <v>31.6</v>
      </c>
      <c r="S362" s="22">
        <f>F362</f>
        <v>22.4</v>
      </c>
      <c r="T362" s="22">
        <f>(R362+S362)/2</f>
        <v>27</v>
      </c>
      <c r="U362" s="22">
        <f t="shared" ref="U362:U364" si="104">IF(H362="","",6.1078*(10^(((7.5*H362)/(237.3+H362)))))</f>
        <v>35.23385461</v>
      </c>
      <c r="V362" s="22">
        <f t="shared" ref="V362:V364" si="105">IF(U362="","",U362-(0.8*(G362-H362)))</f>
        <v>33.63385461</v>
      </c>
      <c r="W362" s="22">
        <f t="shared" ref="W362:W364" si="106">IF(G362="","",6.1078*(10^(((7.5*G362)/(237.3+G362)))))</f>
        <v>39.59220806</v>
      </c>
      <c r="X362" s="22">
        <f t="shared" ref="X362:X364" si="107">IF(W362="","",(V362/W362)*100)</f>
        <v>84.9506917</v>
      </c>
      <c r="Y362" s="135">
        <f>O360+L362-O362</f>
        <v>6.36</v>
      </c>
      <c r="Z362" s="27"/>
      <c r="AA362" s="226">
        <v>1.0</v>
      </c>
      <c r="AB362" s="227">
        <v>1.0</v>
      </c>
      <c r="AC362" s="227">
        <v>1.0</v>
      </c>
      <c r="AD362" s="227">
        <v>2.0</v>
      </c>
      <c r="AE362" s="237" t="s">
        <v>440</v>
      </c>
    </row>
    <row r="363" ht="15.75" customHeight="1">
      <c r="A363" s="4" t="s">
        <v>64</v>
      </c>
      <c r="B363" s="229">
        <v>45473.0</v>
      </c>
      <c r="C363" s="3">
        <v>0.625</v>
      </c>
      <c r="D363" s="3">
        <v>0.75</v>
      </c>
      <c r="E363" s="242">
        <v>31.6</v>
      </c>
      <c r="F363" s="39"/>
      <c r="G363" s="242">
        <v>31.2</v>
      </c>
      <c r="H363" s="242">
        <v>28.0</v>
      </c>
      <c r="I363" s="39"/>
      <c r="J363" s="242" t="s">
        <v>56</v>
      </c>
      <c r="K363" s="39"/>
      <c r="L363" s="39"/>
      <c r="M363" s="39"/>
      <c r="N363" s="39"/>
      <c r="O363" s="39"/>
      <c r="P363" s="39"/>
      <c r="Q363" s="39"/>
      <c r="R363" s="41"/>
      <c r="S363" s="39"/>
      <c r="T363" s="39"/>
      <c r="U363" s="22">
        <f t="shared" si="104"/>
        <v>37.79562539</v>
      </c>
      <c r="V363" s="22">
        <f t="shared" si="105"/>
        <v>35.23562539</v>
      </c>
      <c r="W363" s="22">
        <f t="shared" si="106"/>
        <v>45.43527778</v>
      </c>
      <c r="X363" s="22">
        <f t="shared" si="107"/>
        <v>77.55124898</v>
      </c>
      <c r="Y363" s="42"/>
      <c r="Z363" s="32"/>
      <c r="AA363" s="245">
        <v>1.0</v>
      </c>
      <c r="AB363" s="246">
        <v>1.0</v>
      </c>
      <c r="AC363" s="246">
        <v>2.0</v>
      </c>
      <c r="AD363" s="246">
        <v>3.0</v>
      </c>
      <c r="AE363" s="247" t="s">
        <v>452</v>
      </c>
    </row>
    <row r="364" ht="15.75" customHeight="1">
      <c r="A364" s="8" t="s">
        <v>68</v>
      </c>
      <c r="B364" s="231">
        <v>45474.0</v>
      </c>
      <c r="C364" s="10">
        <v>0.375</v>
      </c>
      <c r="D364" s="10">
        <v>0.5</v>
      </c>
      <c r="E364" s="224">
        <v>31.6</v>
      </c>
      <c r="F364" s="34">
        <v>21.5</v>
      </c>
      <c r="G364" s="224">
        <v>28.2</v>
      </c>
      <c r="H364" s="224">
        <v>26.6</v>
      </c>
      <c r="I364" s="22"/>
      <c r="J364" s="224" t="s">
        <v>81</v>
      </c>
      <c r="K364" s="22"/>
      <c r="L364" s="224">
        <v>64.0</v>
      </c>
      <c r="M364" s="22"/>
      <c r="N364" s="22"/>
      <c r="O364" s="224">
        <v>100.0</v>
      </c>
      <c r="P364" s="224">
        <v>55.6</v>
      </c>
      <c r="Q364" s="22"/>
      <c r="R364" s="26">
        <f>E366</f>
        <v>32.8</v>
      </c>
      <c r="S364" s="22">
        <f>F364</f>
        <v>21.5</v>
      </c>
      <c r="T364" s="22">
        <f>(R364+S364)/2</f>
        <v>27.15</v>
      </c>
      <c r="U364" s="22">
        <f t="shared" si="104"/>
        <v>34.82194116</v>
      </c>
      <c r="V364" s="22">
        <f t="shared" si="105"/>
        <v>33.54194116</v>
      </c>
      <c r="W364" s="22">
        <f t="shared" si="106"/>
        <v>38.23798312</v>
      </c>
      <c r="X364" s="22">
        <f t="shared" si="107"/>
        <v>87.71890782</v>
      </c>
      <c r="Y364" s="135">
        <f>O362+L364-O364</f>
        <v>19.82</v>
      </c>
      <c r="Z364" s="27"/>
      <c r="AA364" s="226">
        <v>1.0</v>
      </c>
      <c r="AB364" s="227">
        <v>1.0</v>
      </c>
      <c r="AC364" s="227">
        <v>3.0</v>
      </c>
      <c r="AD364" s="227">
        <v>2.0</v>
      </c>
      <c r="AE364" s="237" t="s">
        <v>500</v>
      </c>
    </row>
    <row r="365" ht="15.75" customHeight="1">
      <c r="A365" s="4" t="s">
        <v>68</v>
      </c>
      <c r="B365" s="229">
        <v>45474.0</v>
      </c>
      <c r="C365" s="3">
        <v>0.625</v>
      </c>
      <c r="D365" s="3">
        <v>0.75</v>
      </c>
      <c r="E365" s="242">
        <v>34.2</v>
      </c>
      <c r="F365" s="39"/>
      <c r="G365" s="242">
        <v>33.8</v>
      </c>
      <c r="H365" s="242">
        <v>31.4</v>
      </c>
      <c r="I365" s="39"/>
      <c r="J365" s="242" t="s">
        <v>81</v>
      </c>
      <c r="K365" s="39"/>
      <c r="L365" s="39"/>
      <c r="M365" s="39"/>
      <c r="N365" s="39"/>
      <c r="O365" s="39"/>
      <c r="P365" s="39"/>
      <c r="Q365" s="39"/>
      <c r="R365" s="41"/>
      <c r="S365" s="39"/>
      <c r="T365" s="39"/>
      <c r="U365" s="39"/>
      <c r="V365" s="22"/>
      <c r="W365" s="39"/>
      <c r="X365" s="39"/>
      <c r="Y365" s="42"/>
      <c r="Z365" s="32"/>
      <c r="AA365" s="245">
        <v>1.0</v>
      </c>
      <c r="AB365" s="246">
        <v>1.0</v>
      </c>
      <c r="AC365" s="45"/>
      <c r="AD365" s="45"/>
      <c r="AE365" s="52"/>
    </row>
    <row r="366" ht="15.75" customHeight="1">
      <c r="A366" s="8" t="s">
        <v>38</v>
      </c>
      <c r="B366" s="231">
        <v>45475.0</v>
      </c>
      <c r="C366" s="10">
        <v>0.375</v>
      </c>
      <c r="D366" s="10">
        <v>0.5</v>
      </c>
      <c r="E366" s="224">
        <v>32.8</v>
      </c>
      <c r="F366" s="224">
        <v>23.4</v>
      </c>
      <c r="G366" s="224">
        <v>28.4</v>
      </c>
      <c r="H366" s="224">
        <v>26.6</v>
      </c>
      <c r="I366" s="22"/>
      <c r="J366" s="224" t="s">
        <v>81</v>
      </c>
      <c r="K366" s="22"/>
      <c r="L366" s="224">
        <v>2.0</v>
      </c>
      <c r="M366" s="22"/>
      <c r="N366" s="22"/>
      <c r="O366" s="224">
        <v>55.5</v>
      </c>
      <c r="P366" s="22"/>
      <c r="Q366" s="22"/>
      <c r="R366" s="26">
        <f>E368</f>
        <v>34</v>
      </c>
      <c r="S366" s="22">
        <f>F366</f>
        <v>23.4</v>
      </c>
      <c r="T366" s="22">
        <f>(R366+S366)/2</f>
        <v>28.7</v>
      </c>
      <c r="U366" s="22">
        <f t="shared" ref="U366:U372" si="108">IF(H366="","",6.1078*(10^(((7.5*H366)/(237.3+H366)))))</f>
        <v>34.82194116</v>
      </c>
      <c r="V366" s="22">
        <f t="shared" ref="V366:V372" si="109">IF(U366="","",U366-(0.8*(G366-H366)))</f>
        <v>33.38194116</v>
      </c>
      <c r="W366" s="22">
        <f t="shared" ref="W366:W372" si="110">IF(G366="","",6.1078*(10^(((7.5*G366)/(237.3+G366)))))</f>
        <v>38.68484051</v>
      </c>
      <c r="X366" s="22">
        <f t="shared" ref="X366:X372" si="111">IF(W366="","",(V366/W366)*100)</f>
        <v>86.29204807</v>
      </c>
      <c r="Y366" s="135">
        <f>P364+L366-O366</f>
        <v>2.1</v>
      </c>
      <c r="Z366" s="27"/>
      <c r="AA366" s="226">
        <v>1.0</v>
      </c>
      <c r="AB366" s="227">
        <v>1.0</v>
      </c>
      <c r="AC366" s="227">
        <v>3.0</v>
      </c>
      <c r="AD366" s="227">
        <v>2.0</v>
      </c>
      <c r="AE366" s="237" t="s">
        <v>440</v>
      </c>
    </row>
    <row r="367" ht="15.75" customHeight="1">
      <c r="A367" s="4" t="s">
        <v>38</v>
      </c>
      <c r="B367" s="229">
        <v>45475.0</v>
      </c>
      <c r="C367" s="3">
        <v>0.625</v>
      </c>
      <c r="D367" s="3">
        <v>0.75</v>
      </c>
      <c r="E367" s="242">
        <v>33.2</v>
      </c>
      <c r="F367" s="39"/>
      <c r="G367" s="242">
        <v>33.0</v>
      </c>
      <c r="H367" s="242">
        <v>29.2</v>
      </c>
      <c r="I367" s="39"/>
      <c r="J367" s="242" t="s">
        <v>81</v>
      </c>
      <c r="K367" s="39"/>
      <c r="L367" s="39"/>
      <c r="M367" s="39"/>
      <c r="N367" s="39"/>
      <c r="O367" s="39"/>
      <c r="P367" s="39"/>
      <c r="Q367" s="39"/>
      <c r="R367" s="41"/>
      <c r="S367" s="39"/>
      <c r="T367" s="39"/>
      <c r="U367" s="22">
        <f t="shared" si="108"/>
        <v>40.51803823</v>
      </c>
      <c r="V367" s="22">
        <f t="shared" si="109"/>
        <v>37.47803823</v>
      </c>
      <c r="W367" s="22">
        <f t="shared" si="110"/>
        <v>50.29607399</v>
      </c>
      <c r="X367" s="22">
        <f t="shared" si="111"/>
        <v>74.51483835</v>
      </c>
      <c r="Y367" s="42"/>
      <c r="Z367" s="32"/>
      <c r="AA367" s="245">
        <v>1.0</v>
      </c>
      <c r="AB367" s="246">
        <v>1.0</v>
      </c>
      <c r="AC367" s="246">
        <v>1.0</v>
      </c>
      <c r="AD367" s="246">
        <v>2.0</v>
      </c>
      <c r="AE367" s="247" t="s">
        <v>316</v>
      </c>
    </row>
    <row r="368" ht="15.75" customHeight="1">
      <c r="A368" s="8" t="s">
        <v>48</v>
      </c>
      <c r="B368" s="231">
        <v>45476.0</v>
      </c>
      <c r="C368" s="10">
        <v>0.375</v>
      </c>
      <c r="D368" s="10">
        <v>0.5</v>
      </c>
      <c r="E368" s="224">
        <v>34.0</v>
      </c>
      <c r="F368" s="224">
        <v>22.6</v>
      </c>
      <c r="G368" s="224">
        <v>28.8</v>
      </c>
      <c r="H368" s="224">
        <v>27.2</v>
      </c>
      <c r="I368" s="22"/>
      <c r="J368" s="224" t="s">
        <v>81</v>
      </c>
      <c r="K368" s="22"/>
      <c r="L368" s="224">
        <v>89.0</v>
      </c>
      <c r="M368" s="22"/>
      <c r="N368" s="22"/>
      <c r="O368" s="224">
        <v>100.0</v>
      </c>
      <c r="P368" s="224">
        <v>74.12</v>
      </c>
      <c r="Q368" s="22"/>
      <c r="R368" s="26">
        <f>E370</f>
        <v>33.4</v>
      </c>
      <c r="S368" s="22">
        <f>F368</f>
        <v>22.6</v>
      </c>
      <c r="T368" s="22">
        <f>(R368+S368)/2</f>
        <v>28</v>
      </c>
      <c r="U368" s="22">
        <f t="shared" si="108"/>
        <v>36.07043238</v>
      </c>
      <c r="V368" s="22">
        <f t="shared" si="109"/>
        <v>34.79043238</v>
      </c>
      <c r="W368" s="22">
        <f t="shared" si="110"/>
        <v>39.59220806</v>
      </c>
      <c r="X368" s="22">
        <f t="shared" si="111"/>
        <v>87.87191744</v>
      </c>
      <c r="Y368" s="135">
        <f>O366+L368-O368</f>
        <v>44.5</v>
      </c>
      <c r="Z368" s="27"/>
      <c r="AA368" s="226">
        <v>1.0</v>
      </c>
      <c r="AB368" s="227">
        <v>1.0</v>
      </c>
      <c r="AC368" s="227">
        <v>2.0</v>
      </c>
      <c r="AD368" s="227">
        <v>2.0</v>
      </c>
      <c r="AE368" s="237" t="s">
        <v>567</v>
      </c>
    </row>
    <row r="369" ht="15.75" customHeight="1">
      <c r="A369" s="4" t="s">
        <v>48</v>
      </c>
      <c r="B369" s="229">
        <v>45476.0</v>
      </c>
      <c r="C369" s="3">
        <v>0.625</v>
      </c>
      <c r="D369" s="3">
        <v>0.75</v>
      </c>
      <c r="E369" s="242">
        <v>33.2</v>
      </c>
      <c r="F369" s="39"/>
      <c r="G369" s="242">
        <v>30.4</v>
      </c>
      <c r="H369" s="242">
        <v>27.8</v>
      </c>
      <c r="I369" s="39"/>
      <c r="J369" s="242" t="s">
        <v>74</v>
      </c>
      <c r="K369" s="39"/>
      <c r="L369" s="39"/>
      <c r="M369" s="39"/>
      <c r="N369" s="39"/>
      <c r="O369" s="39"/>
      <c r="P369" s="39"/>
      <c r="Q369" s="39"/>
      <c r="R369" s="41"/>
      <c r="S369" s="39"/>
      <c r="T369" s="39"/>
      <c r="U369" s="22">
        <f t="shared" si="108"/>
        <v>37.3577292</v>
      </c>
      <c r="V369" s="22">
        <f t="shared" si="109"/>
        <v>35.2777292</v>
      </c>
      <c r="W369" s="22">
        <f t="shared" si="110"/>
        <v>43.4094688</v>
      </c>
      <c r="X369" s="22">
        <f t="shared" si="111"/>
        <v>81.2673598</v>
      </c>
      <c r="Y369" s="42"/>
      <c r="Z369" s="32"/>
      <c r="AA369" s="245">
        <v>1.0</v>
      </c>
      <c r="AB369" s="246">
        <v>1.0</v>
      </c>
      <c r="AC369" s="246">
        <v>1.0</v>
      </c>
      <c r="AD369" s="246">
        <v>3.0</v>
      </c>
      <c r="AE369" s="247" t="s">
        <v>452</v>
      </c>
    </row>
    <row r="370" ht="15.75" customHeight="1">
      <c r="A370" s="8" t="s">
        <v>53</v>
      </c>
      <c r="B370" s="231">
        <v>45477.0</v>
      </c>
      <c r="C370" s="10">
        <v>0.375</v>
      </c>
      <c r="D370" s="10">
        <v>0.5</v>
      </c>
      <c r="E370" s="224">
        <v>33.4</v>
      </c>
      <c r="F370" s="224">
        <v>22.2</v>
      </c>
      <c r="G370" s="224">
        <v>28.4</v>
      </c>
      <c r="H370" s="224">
        <v>27.0</v>
      </c>
      <c r="I370" s="22"/>
      <c r="J370" s="224" t="s">
        <v>81</v>
      </c>
      <c r="K370" s="22"/>
      <c r="L370" s="224">
        <v>25.0</v>
      </c>
      <c r="M370" s="22"/>
      <c r="N370" s="22"/>
      <c r="O370" s="224">
        <v>89.62</v>
      </c>
      <c r="P370" s="224">
        <v>68.22</v>
      </c>
      <c r="Q370" s="22"/>
      <c r="R370" s="26">
        <f>E372</f>
        <v>32.6</v>
      </c>
      <c r="S370" s="22">
        <f>F370</f>
        <v>22.2</v>
      </c>
      <c r="T370" s="22">
        <f>(R370+S370)/2</f>
        <v>27.4</v>
      </c>
      <c r="U370" s="22">
        <f t="shared" si="108"/>
        <v>35.65000614</v>
      </c>
      <c r="V370" s="22">
        <f t="shared" si="109"/>
        <v>34.53000614</v>
      </c>
      <c r="W370" s="22">
        <f t="shared" si="110"/>
        <v>38.68484051</v>
      </c>
      <c r="X370" s="22">
        <f t="shared" si="111"/>
        <v>89.25978675</v>
      </c>
      <c r="Y370" s="135">
        <f>P368+L370-O370</f>
        <v>9.5</v>
      </c>
      <c r="Z370" s="27"/>
      <c r="AA370" s="226">
        <v>1.0</v>
      </c>
      <c r="AB370" s="227">
        <v>1.0</v>
      </c>
      <c r="AC370" s="227">
        <v>1.0</v>
      </c>
      <c r="AD370" s="227">
        <v>2.0</v>
      </c>
      <c r="AE370" s="237" t="s">
        <v>440</v>
      </c>
    </row>
    <row r="371" ht="15.75" customHeight="1">
      <c r="A371" s="4" t="s">
        <v>53</v>
      </c>
      <c r="B371" s="229">
        <v>45477.0</v>
      </c>
      <c r="C371" s="3">
        <v>0.625</v>
      </c>
      <c r="D371" s="3">
        <v>0.75</v>
      </c>
      <c r="E371" s="242">
        <v>32.6</v>
      </c>
      <c r="F371" s="39"/>
      <c r="G371" s="242">
        <v>31.4</v>
      </c>
      <c r="H371" s="242">
        <v>28.4</v>
      </c>
      <c r="I371" s="39"/>
      <c r="J371" s="242" t="s">
        <v>81</v>
      </c>
      <c r="K371" s="39"/>
      <c r="L371" s="39"/>
      <c r="M371" s="39"/>
      <c r="N371" s="39"/>
      <c r="O371" s="39"/>
      <c r="P371" s="39"/>
      <c r="Q371" s="39"/>
      <c r="R371" s="41"/>
      <c r="S371" s="39"/>
      <c r="T371" s="39"/>
      <c r="U371" s="22">
        <f t="shared" si="108"/>
        <v>38.68484051</v>
      </c>
      <c r="V371" s="22">
        <f t="shared" si="109"/>
        <v>36.28484051</v>
      </c>
      <c r="W371" s="22">
        <f t="shared" si="110"/>
        <v>45.95438267</v>
      </c>
      <c r="X371" s="22">
        <f t="shared" si="111"/>
        <v>78.95838959</v>
      </c>
      <c r="Y371" s="42"/>
      <c r="Z371" s="32"/>
      <c r="AA371" s="245">
        <v>1.0</v>
      </c>
      <c r="AB371" s="246">
        <v>1.0</v>
      </c>
      <c r="AC371" s="246">
        <v>2.0</v>
      </c>
      <c r="AD371" s="246">
        <v>2.0</v>
      </c>
      <c r="AE371" s="247" t="s">
        <v>433</v>
      </c>
    </row>
    <row r="372" ht="15.75" customHeight="1">
      <c r="A372" s="8" t="s">
        <v>58</v>
      </c>
      <c r="B372" s="231">
        <v>45478.0</v>
      </c>
      <c r="C372" s="10">
        <v>0.375</v>
      </c>
      <c r="D372" s="10">
        <v>0.5</v>
      </c>
      <c r="E372" s="224">
        <v>32.6</v>
      </c>
      <c r="F372" s="224">
        <v>23.7</v>
      </c>
      <c r="G372" s="224">
        <v>27.4</v>
      </c>
      <c r="H372" s="224">
        <v>26.2</v>
      </c>
      <c r="I372" s="22"/>
      <c r="J372" s="224" t="s">
        <v>61</v>
      </c>
      <c r="K372" s="22"/>
      <c r="L372" s="224">
        <v>5.25</v>
      </c>
      <c r="M372" s="22"/>
      <c r="N372" s="22"/>
      <c r="O372" s="224">
        <v>70.22</v>
      </c>
      <c r="P372" s="22"/>
      <c r="Q372" s="22"/>
      <c r="R372" s="26">
        <f>E374</f>
        <v>35.2</v>
      </c>
      <c r="S372" s="22">
        <f>F372</f>
        <v>23.7</v>
      </c>
      <c r="T372" s="22">
        <f>(R372+S372)/2</f>
        <v>29.45</v>
      </c>
      <c r="U372" s="22">
        <f t="shared" si="108"/>
        <v>34.01068335</v>
      </c>
      <c r="V372" s="22">
        <f t="shared" si="109"/>
        <v>33.05068335</v>
      </c>
      <c r="W372" s="22">
        <f t="shared" si="110"/>
        <v>36.49517019</v>
      </c>
      <c r="X372" s="22">
        <f t="shared" si="111"/>
        <v>90.56180086</v>
      </c>
      <c r="Y372" s="135">
        <f>P370+L372-O372</f>
        <v>3.25</v>
      </c>
      <c r="Z372" s="27"/>
      <c r="AA372" s="226">
        <v>1.0</v>
      </c>
      <c r="AB372" s="227">
        <v>1.0</v>
      </c>
      <c r="AC372" s="227">
        <v>1.0</v>
      </c>
      <c r="AD372" s="227">
        <v>3.0</v>
      </c>
      <c r="AE372" s="237" t="s">
        <v>442</v>
      </c>
    </row>
    <row r="373" ht="15.75" customHeight="1">
      <c r="A373" s="4" t="s">
        <v>58</v>
      </c>
      <c r="B373" s="229">
        <v>45478.0</v>
      </c>
      <c r="C373" s="3">
        <v>0.625</v>
      </c>
      <c r="D373" s="3">
        <v>0.75</v>
      </c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41"/>
      <c r="S373" s="42"/>
      <c r="T373" s="39"/>
      <c r="U373" s="39"/>
      <c r="V373" s="22"/>
      <c r="W373" s="39"/>
      <c r="X373" s="39"/>
      <c r="Y373" s="39"/>
      <c r="Z373" s="32"/>
      <c r="AA373" s="230"/>
      <c r="AB373" s="45"/>
      <c r="AC373" s="45"/>
      <c r="AD373" s="45"/>
      <c r="AE373" s="52"/>
    </row>
    <row r="374" ht="15.75" customHeight="1">
      <c r="A374" s="8" t="s">
        <v>60</v>
      </c>
      <c r="B374" s="231">
        <v>45479.0</v>
      </c>
      <c r="C374" s="10">
        <v>0.375</v>
      </c>
      <c r="D374" s="10">
        <v>0.5</v>
      </c>
      <c r="E374" s="224">
        <v>35.2</v>
      </c>
      <c r="F374" s="224">
        <v>23.5</v>
      </c>
      <c r="G374" s="224">
        <v>27.2</v>
      </c>
      <c r="H374" s="224">
        <v>25.6</v>
      </c>
      <c r="I374" s="22"/>
      <c r="J374" s="224" t="s">
        <v>78</v>
      </c>
      <c r="K374" s="22"/>
      <c r="L374" s="224">
        <v>1.25</v>
      </c>
      <c r="M374" s="22"/>
      <c r="N374" s="22"/>
      <c r="O374" s="224">
        <v>65.42</v>
      </c>
      <c r="P374" s="22"/>
      <c r="Q374" s="22"/>
      <c r="R374" s="26">
        <f>E376</f>
        <v>34.4</v>
      </c>
      <c r="S374" s="22">
        <f>F374</f>
        <v>23.5</v>
      </c>
      <c r="T374" s="22">
        <f>(R374+S374)/2</f>
        <v>28.95</v>
      </c>
      <c r="U374" s="22">
        <f>IF(H374="","",6.1078*(10^(((7.5*H374)/(237.3+H374)))))</f>
        <v>32.82468122</v>
      </c>
      <c r="V374" s="22">
        <f>IF(U374="","",U374-(0.8*(G374-H374)))</f>
        <v>31.54468122</v>
      </c>
      <c r="W374" s="22">
        <f>IF(G374="","",6.1078*(10^(((7.5*G374)/(237.3+G374)))))</f>
        <v>36.07043238</v>
      </c>
      <c r="X374" s="22">
        <f>IF(W374="","",(V374/W374)*100)</f>
        <v>87.4530166</v>
      </c>
      <c r="Y374" s="135">
        <f>O372+L374-O374</f>
        <v>6.05</v>
      </c>
      <c r="Z374" s="27"/>
      <c r="AA374" s="226">
        <v>1.0</v>
      </c>
      <c r="AB374" s="227">
        <v>1.0</v>
      </c>
      <c r="AC374" s="227">
        <v>2.0</v>
      </c>
      <c r="AD374" s="227">
        <v>2.0</v>
      </c>
      <c r="AE374" s="237" t="s">
        <v>433</v>
      </c>
    </row>
    <row r="375" ht="15.75" customHeight="1">
      <c r="A375" s="4" t="s">
        <v>60</v>
      </c>
      <c r="B375" s="229">
        <v>45479.0</v>
      </c>
      <c r="C375" s="3">
        <v>0.625</v>
      </c>
      <c r="D375" s="3">
        <v>0.75</v>
      </c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41"/>
      <c r="S375" s="42"/>
      <c r="T375" s="39"/>
      <c r="U375" s="39"/>
      <c r="V375" s="22"/>
      <c r="W375" s="39"/>
      <c r="X375" s="39"/>
      <c r="Y375" s="39"/>
      <c r="Z375" s="32"/>
      <c r="AA375" s="230"/>
      <c r="AB375" s="45"/>
      <c r="AC375" s="45"/>
      <c r="AD375" s="45"/>
      <c r="AE375" s="52"/>
    </row>
    <row r="376" ht="15.75" customHeight="1">
      <c r="A376" s="8" t="s">
        <v>64</v>
      </c>
      <c r="B376" s="231">
        <v>45480.0</v>
      </c>
      <c r="C376" s="10">
        <v>0.375</v>
      </c>
      <c r="D376" s="10">
        <v>0.5</v>
      </c>
      <c r="E376" s="224">
        <v>34.4</v>
      </c>
      <c r="F376" s="224">
        <v>23.2</v>
      </c>
      <c r="G376" s="224">
        <v>28.8</v>
      </c>
      <c r="H376" s="224">
        <v>27.0</v>
      </c>
      <c r="I376" s="22"/>
      <c r="J376" s="224" t="s">
        <v>61</v>
      </c>
      <c r="K376" s="22"/>
      <c r="L376" s="224">
        <v>0.0</v>
      </c>
      <c r="M376" s="22"/>
      <c r="N376" s="22"/>
      <c r="O376" s="224">
        <v>62.32</v>
      </c>
      <c r="P376" s="22"/>
      <c r="Q376" s="22"/>
      <c r="R376" s="26">
        <f t="shared" ref="R376:S376" si="112">E376</f>
        <v>34.4</v>
      </c>
      <c r="S376" s="22">
        <f t="shared" si="112"/>
        <v>23.2</v>
      </c>
      <c r="T376" s="22">
        <f>(R376+S376)/2</f>
        <v>28.8</v>
      </c>
      <c r="U376" s="22">
        <f t="shared" ref="U376:U386" si="113">IF(H376="","",6.1078*(10^(((7.5*H376)/(237.3+H376)))))</f>
        <v>35.65000614</v>
      </c>
      <c r="V376" s="22">
        <f t="shared" ref="V376:V386" si="114">IF(U376="","",U376-(0.8*(G376-H376)))</f>
        <v>34.21000614</v>
      </c>
      <c r="W376" s="22">
        <f t="shared" ref="W376:W386" si="115">IF(G376="","",6.1078*(10^(((7.5*G376)/(237.3+G376)))))</f>
        <v>39.59220806</v>
      </c>
      <c r="X376" s="22">
        <f t="shared" ref="X376:X386" si="116">IF(W376="","",(V376/W376)*100)</f>
        <v>86.40590615</v>
      </c>
      <c r="Y376" s="135">
        <f>O374+L376-O376</f>
        <v>3.1</v>
      </c>
      <c r="Z376" s="27"/>
      <c r="AA376" s="226">
        <v>1.0</v>
      </c>
      <c r="AB376" s="227">
        <v>1.0</v>
      </c>
      <c r="AC376" s="227">
        <v>1.0</v>
      </c>
      <c r="AD376" s="227">
        <v>2.0</v>
      </c>
      <c r="AE376" s="237" t="s">
        <v>337</v>
      </c>
    </row>
    <row r="377" ht="15.75" customHeight="1">
      <c r="A377" s="4" t="s">
        <v>64</v>
      </c>
      <c r="B377" s="229">
        <v>45480.0</v>
      </c>
      <c r="C377" s="3">
        <v>0.625</v>
      </c>
      <c r="D377" s="3">
        <v>0.75</v>
      </c>
      <c r="E377" s="242">
        <v>33.6</v>
      </c>
      <c r="F377" s="39"/>
      <c r="G377" s="242">
        <v>33.4</v>
      </c>
      <c r="H377" s="242">
        <v>29.2</v>
      </c>
      <c r="I377" s="39"/>
      <c r="J377" s="242" t="s">
        <v>81</v>
      </c>
      <c r="K377" s="39"/>
      <c r="L377" s="39"/>
      <c r="M377" s="39"/>
      <c r="N377" s="39"/>
      <c r="O377" s="39"/>
      <c r="P377" s="39"/>
      <c r="Q377" s="39"/>
      <c r="R377" s="41"/>
      <c r="S377" s="42"/>
      <c r="T377" s="39"/>
      <c r="U377" s="22">
        <f t="shared" si="113"/>
        <v>40.51803823</v>
      </c>
      <c r="V377" s="22">
        <f t="shared" si="114"/>
        <v>37.15803823</v>
      </c>
      <c r="W377" s="22">
        <f t="shared" si="115"/>
        <v>51.43555799</v>
      </c>
      <c r="X377" s="22">
        <f t="shared" si="116"/>
        <v>72.24192695</v>
      </c>
      <c r="Y377" s="39"/>
      <c r="Z377" s="32"/>
      <c r="AA377" s="245">
        <v>1.0</v>
      </c>
      <c r="AB377" s="246">
        <v>1.0</v>
      </c>
      <c r="AC377" s="246">
        <v>2.0</v>
      </c>
      <c r="AD377" s="246">
        <v>2.0</v>
      </c>
      <c r="AE377" s="247" t="s">
        <v>452</v>
      </c>
    </row>
    <row r="378" ht="15.75" customHeight="1">
      <c r="A378" s="8" t="s">
        <v>68</v>
      </c>
      <c r="B378" s="231">
        <v>45481.0</v>
      </c>
      <c r="C378" s="10">
        <v>0.375</v>
      </c>
      <c r="D378" s="10">
        <v>0.5</v>
      </c>
      <c r="E378" s="224">
        <v>35.0</v>
      </c>
      <c r="F378" s="224">
        <v>23.9</v>
      </c>
      <c r="G378" s="224">
        <v>28.4</v>
      </c>
      <c r="H378" s="224">
        <v>26.6</v>
      </c>
      <c r="I378" s="22"/>
      <c r="J378" s="224" t="s">
        <v>61</v>
      </c>
      <c r="K378" s="22"/>
      <c r="L378" s="224">
        <v>12.0</v>
      </c>
      <c r="M378" s="22"/>
      <c r="N378" s="22"/>
      <c r="O378" s="224">
        <v>67.9</v>
      </c>
      <c r="P378" s="22"/>
      <c r="Q378" s="22"/>
      <c r="R378" s="26">
        <f t="shared" ref="R378:S378" si="117">E378</f>
        <v>35</v>
      </c>
      <c r="S378" s="22">
        <f t="shared" si="117"/>
        <v>23.9</v>
      </c>
      <c r="T378" s="22">
        <f>(R378+S378)/2</f>
        <v>29.45</v>
      </c>
      <c r="U378" s="22">
        <f t="shared" si="113"/>
        <v>34.82194116</v>
      </c>
      <c r="V378" s="22">
        <f t="shared" si="114"/>
        <v>33.38194116</v>
      </c>
      <c r="W378" s="22">
        <f t="shared" si="115"/>
        <v>38.68484051</v>
      </c>
      <c r="X378" s="22">
        <f t="shared" si="116"/>
        <v>86.29204807</v>
      </c>
      <c r="Y378" s="135">
        <f>O376+L378-O378</f>
        <v>6.42</v>
      </c>
      <c r="Z378" s="27"/>
      <c r="AA378" s="226">
        <v>1.0</v>
      </c>
      <c r="AB378" s="227">
        <v>1.0</v>
      </c>
      <c r="AC378" s="227">
        <v>2.0</v>
      </c>
      <c r="AD378" s="227">
        <v>2.0</v>
      </c>
      <c r="AE378" s="237" t="s">
        <v>449</v>
      </c>
    </row>
    <row r="379" ht="15.75" customHeight="1">
      <c r="A379" s="4" t="s">
        <v>68</v>
      </c>
      <c r="B379" s="229">
        <v>45481.0</v>
      </c>
      <c r="C379" s="3">
        <v>0.625</v>
      </c>
      <c r="D379" s="3">
        <v>0.75</v>
      </c>
      <c r="E379" s="242">
        <v>33.8</v>
      </c>
      <c r="F379" s="39"/>
      <c r="G379" s="242">
        <v>33.0</v>
      </c>
      <c r="H379" s="242">
        <v>29.8</v>
      </c>
      <c r="I379" s="39"/>
      <c r="J379" s="242" t="s">
        <v>81</v>
      </c>
      <c r="K379" s="39"/>
      <c r="L379" s="39"/>
      <c r="M379" s="39"/>
      <c r="N379" s="39"/>
      <c r="O379" s="39"/>
      <c r="P379" s="39"/>
      <c r="Q379" s="39"/>
      <c r="R379" s="41"/>
      <c r="S379" s="42"/>
      <c r="T379" s="39"/>
      <c r="U379" s="22">
        <f t="shared" si="113"/>
        <v>41.94208964</v>
      </c>
      <c r="V379" s="22">
        <f t="shared" si="114"/>
        <v>39.38208964</v>
      </c>
      <c r="W379" s="22">
        <f t="shared" si="115"/>
        <v>50.29607399</v>
      </c>
      <c r="X379" s="22">
        <f t="shared" si="116"/>
        <v>78.30052431</v>
      </c>
      <c r="Y379" s="42"/>
      <c r="Z379" s="32"/>
      <c r="AA379" s="245">
        <v>1.0</v>
      </c>
      <c r="AB379" s="246">
        <v>1.0</v>
      </c>
      <c r="AC379" s="246">
        <v>2.0</v>
      </c>
      <c r="AD379" s="246">
        <v>2.0</v>
      </c>
      <c r="AE379" s="247" t="s">
        <v>426</v>
      </c>
    </row>
    <row r="380" ht="15.75" customHeight="1">
      <c r="A380" s="8" t="s">
        <v>38</v>
      </c>
      <c r="B380" s="231">
        <v>45482.0</v>
      </c>
      <c r="C380" s="10">
        <v>0.375</v>
      </c>
      <c r="D380" s="10">
        <v>0.5</v>
      </c>
      <c r="E380" s="224">
        <v>33.8</v>
      </c>
      <c r="F380" s="224">
        <v>21.9</v>
      </c>
      <c r="G380" s="224">
        <v>28.0</v>
      </c>
      <c r="H380" s="224">
        <v>26.6</v>
      </c>
      <c r="I380" s="22"/>
      <c r="J380" s="224" t="s">
        <v>81</v>
      </c>
      <c r="K380" s="22"/>
      <c r="L380" s="224">
        <v>8.75</v>
      </c>
      <c r="M380" s="22"/>
      <c r="N380" s="22"/>
      <c r="O380" s="224">
        <v>73.8</v>
      </c>
      <c r="P380" s="22"/>
      <c r="Q380" s="22"/>
      <c r="R380" s="26">
        <f t="shared" ref="R380:S380" si="118">E380</f>
        <v>33.8</v>
      </c>
      <c r="S380" s="22">
        <f t="shared" si="118"/>
        <v>21.9</v>
      </c>
      <c r="T380" s="22">
        <f>(R380+S380)/2</f>
        <v>27.85</v>
      </c>
      <c r="U380" s="22">
        <f t="shared" si="113"/>
        <v>34.82194116</v>
      </c>
      <c r="V380" s="22">
        <f t="shared" si="114"/>
        <v>33.70194116</v>
      </c>
      <c r="W380" s="22">
        <f t="shared" si="115"/>
        <v>37.79562539</v>
      </c>
      <c r="X380" s="22">
        <f t="shared" si="116"/>
        <v>89.16889406</v>
      </c>
      <c r="Y380" s="135">
        <f>O378+L380-O380</f>
        <v>2.85</v>
      </c>
      <c r="Z380" s="27"/>
      <c r="AA380" s="226">
        <v>1.0</v>
      </c>
      <c r="AB380" s="227">
        <v>1.0</v>
      </c>
      <c r="AC380" s="227">
        <v>1.0</v>
      </c>
      <c r="AD380" s="227">
        <v>2.0</v>
      </c>
      <c r="AE380" s="237" t="s">
        <v>440</v>
      </c>
    </row>
    <row r="381" ht="15.75" customHeight="1">
      <c r="A381" s="4" t="s">
        <v>38</v>
      </c>
      <c r="B381" s="229">
        <v>45482.0</v>
      </c>
      <c r="C381" s="3">
        <v>0.625</v>
      </c>
      <c r="D381" s="3">
        <v>0.75</v>
      </c>
      <c r="E381" s="242">
        <v>33.6</v>
      </c>
      <c r="F381" s="39"/>
      <c r="G381" s="242">
        <v>33.2</v>
      </c>
      <c r="H381" s="242">
        <v>29.2</v>
      </c>
      <c r="I381" s="39"/>
      <c r="J381" s="242" t="s">
        <v>65</v>
      </c>
      <c r="K381" s="39"/>
      <c r="L381" s="39"/>
      <c r="M381" s="39"/>
      <c r="N381" s="39"/>
      <c r="O381" s="39"/>
      <c r="P381" s="39"/>
      <c r="Q381" s="39"/>
      <c r="R381" s="41"/>
      <c r="S381" s="42"/>
      <c r="T381" s="39"/>
      <c r="U381" s="22">
        <f t="shared" si="113"/>
        <v>40.51803823</v>
      </c>
      <c r="V381" s="22">
        <f t="shared" si="114"/>
        <v>37.31803823</v>
      </c>
      <c r="W381" s="22">
        <f t="shared" si="115"/>
        <v>50.86304633</v>
      </c>
      <c r="X381" s="22">
        <f t="shared" si="116"/>
        <v>73.36964835</v>
      </c>
      <c r="Y381" s="42"/>
      <c r="Z381" s="32"/>
      <c r="AA381" s="245">
        <v>1.0</v>
      </c>
      <c r="AB381" s="246">
        <v>1.0</v>
      </c>
      <c r="AC381" s="246">
        <v>1.0</v>
      </c>
      <c r="AD381" s="246">
        <v>2.0</v>
      </c>
      <c r="AE381" s="247" t="s">
        <v>316</v>
      </c>
    </row>
    <row r="382" ht="15.75" customHeight="1">
      <c r="A382" s="8" t="s">
        <v>48</v>
      </c>
      <c r="B382" s="231">
        <v>45483.0</v>
      </c>
      <c r="C382" s="10">
        <v>0.375</v>
      </c>
      <c r="D382" s="10">
        <v>0.5</v>
      </c>
      <c r="E382" s="224">
        <v>34.8</v>
      </c>
      <c r="F382" s="224">
        <v>23.3</v>
      </c>
      <c r="G382" s="224">
        <v>28.8</v>
      </c>
      <c r="H382" s="224">
        <v>27.2</v>
      </c>
      <c r="I382" s="22"/>
      <c r="J382" s="224" t="s">
        <v>81</v>
      </c>
      <c r="K382" s="22"/>
      <c r="L382" s="224">
        <v>0.0</v>
      </c>
      <c r="M382" s="22"/>
      <c r="N382" s="22"/>
      <c r="O382" s="224">
        <v>67.26</v>
      </c>
      <c r="P382" s="22"/>
      <c r="Q382" s="22"/>
      <c r="R382" s="26">
        <f t="shared" ref="R382:S382" si="119">E382</f>
        <v>34.8</v>
      </c>
      <c r="S382" s="22">
        <f t="shared" si="119"/>
        <v>23.3</v>
      </c>
      <c r="T382" s="22">
        <f>(R382+S382)/2</f>
        <v>29.05</v>
      </c>
      <c r="U382" s="22">
        <f t="shared" si="113"/>
        <v>36.07043238</v>
      </c>
      <c r="V382" s="22">
        <f t="shared" si="114"/>
        <v>34.79043238</v>
      </c>
      <c r="W382" s="22">
        <f t="shared" si="115"/>
        <v>39.59220806</v>
      </c>
      <c r="X382" s="22">
        <f t="shared" si="116"/>
        <v>87.87191744</v>
      </c>
      <c r="Y382" s="135">
        <f>O380+L382-O382</f>
        <v>6.54</v>
      </c>
      <c r="Z382" s="27"/>
      <c r="AA382" s="226">
        <v>1.0</v>
      </c>
      <c r="AB382" s="227">
        <v>1.0</v>
      </c>
      <c r="AC382" s="227">
        <v>3.0</v>
      </c>
      <c r="AD382" s="227">
        <v>2.0</v>
      </c>
      <c r="AE382" s="237" t="s">
        <v>433</v>
      </c>
    </row>
    <row r="383" ht="15.75" customHeight="1">
      <c r="A383" s="4" t="s">
        <v>48</v>
      </c>
      <c r="B383" s="229">
        <v>45483.0</v>
      </c>
      <c r="C383" s="3">
        <v>0.625</v>
      </c>
      <c r="D383" s="3">
        <v>0.75</v>
      </c>
      <c r="E383" s="242">
        <v>33.0</v>
      </c>
      <c r="F383" s="108"/>
      <c r="G383" s="242">
        <v>30.2</v>
      </c>
      <c r="H383" s="242">
        <v>28.0</v>
      </c>
      <c r="I383" s="39"/>
      <c r="J383" s="242" t="s">
        <v>81</v>
      </c>
      <c r="K383" s="39"/>
      <c r="L383" s="39"/>
      <c r="M383" s="39"/>
      <c r="N383" s="39"/>
      <c r="O383" s="39"/>
      <c r="P383" s="39"/>
      <c r="Q383" s="39"/>
      <c r="R383" s="41"/>
      <c r="S383" s="39"/>
      <c r="T383" s="39"/>
      <c r="U383" s="22">
        <f t="shared" si="113"/>
        <v>37.79562539</v>
      </c>
      <c r="V383" s="22">
        <f t="shared" si="114"/>
        <v>36.03562539</v>
      </c>
      <c r="W383" s="22">
        <f t="shared" si="115"/>
        <v>42.91546075</v>
      </c>
      <c r="X383" s="22">
        <f t="shared" si="116"/>
        <v>83.96886521</v>
      </c>
      <c r="Y383" s="42"/>
      <c r="Z383" s="32"/>
      <c r="AA383" s="245">
        <v>1.0</v>
      </c>
      <c r="AB383" s="246">
        <v>1.0</v>
      </c>
      <c r="AC383" s="246">
        <v>1.0</v>
      </c>
      <c r="AD383" s="246">
        <v>2.0</v>
      </c>
      <c r="AE383" s="247" t="s">
        <v>452</v>
      </c>
    </row>
    <row r="384" ht="15.75" customHeight="1">
      <c r="A384" s="8" t="s">
        <v>53</v>
      </c>
      <c r="B384" s="231">
        <v>45484.0</v>
      </c>
      <c r="C384" s="10">
        <v>0.375</v>
      </c>
      <c r="D384" s="10">
        <v>0.5</v>
      </c>
      <c r="E384" s="224">
        <v>33.0</v>
      </c>
      <c r="F384" s="237">
        <v>22.7</v>
      </c>
      <c r="G384" s="224">
        <v>28.4</v>
      </c>
      <c r="H384" s="224">
        <v>27.0</v>
      </c>
      <c r="I384" s="22"/>
      <c r="J384" s="224" t="s">
        <v>81</v>
      </c>
      <c r="K384" s="22"/>
      <c r="L384" s="224">
        <v>25.75</v>
      </c>
      <c r="M384" s="22"/>
      <c r="N384" s="22"/>
      <c r="O384" s="224">
        <v>84.46</v>
      </c>
      <c r="P384" s="22"/>
      <c r="Q384" s="22"/>
      <c r="R384" s="26">
        <f t="shared" ref="R384:S384" si="120">E384</f>
        <v>33</v>
      </c>
      <c r="S384" s="22">
        <f t="shared" si="120"/>
        <v>22.7</v>
      </c>
      <c r="T384" s="22">
        <f>(R384+S384)/2</f>
        <v>27.85</v>
      </c>
      <c r="U384" s="22">
        <f t="shared" si="113"/>
        <v>35.65000614</v>
      </c>
      <c r="V384" s="22">
        <f t="shared" si="114"/>
        <v>34.53000614</v>
      </c>
      <c r="W384" s="22">
        <f t="shared" si="115"/>
        <v>38.68484051</v>
      </c>
      <c r="X384" s="22">
        <f t="shared" si="116"/>
        <v>89.25978675</v>
      </c>
      <c r="Y384" s="135">
        <f>O382+L384-O384</f>
        <v>8.55</v>
      </c>
      <c r="Z384" s="27"/>
      <c r="AA384" s="226">
        <v>1.0</v>
      </c>
      <c r="AB384" s="227">
        <v>1.0</v>
      </c>
      <c r="AC384" s="227">
        <v>1.0</v>
      </c>
      <c r="AD384" s="227">
        <v>2.0</v>
      </c>
      <c r="AE384" s="237" t="s">
        <v>440</v>
      </c>
    </row>
    <row r="385" ht="15.75" customHeight="1">
      <c r="A385" s="4" t="s">
        <v>53</v>
      </c>
      <c r="B385" s="229">
        <v>45484.0</v>
      </c>
      <c r="C385" s="3">
        <v>0.625</v>
      </c>
      <c r="D385" s="3">
        <v>0.75</v>
      </c>
      <c r="E385" s="242">
        <v>33.2</v>
      </c>
      <c r="F385" s="39"/>
      <c r="G385" s="242">
        <v>32.8</v>
      </c>
      <c r="H385" s="242">
        <v>29.6</v>
      </c>
      <c r="I385" s="39"/>
      <c r="J385" s="242" t="s">
        <v>81</v>
      </c>
      <c r="K385" s="39"/>
      <c r="L385" s="39"/>
      <c r="M385" s="39"/>
      <c r="N385" s="39"/>
      <c r="O385" s="39"/>
      <c r="P385" s="39"/>
      <c r="Q385" s="39"/>
      <c r="R385" s="41"/>
      <c r="S385" s="39"/>
      <c r="T385" s="39"/>
      <c r="U385" s="22">
        <f t="shared" si="113"/>
        <v>41.46264535</v>
      </c>
      <c r="V385" s="22">
        <f t="shared" si="114"/>
        <v>38.90264535</v>
      </c>
      <c r="W385" s="22">
        <f t="shared" si="115"/>
        <v>49.73459608</v>
      </c>
      <c r="X385" s="22">
        <f t="shared" si="116"/>
        <v>78.2204912</v>
      </c>
      <c r="Y385" s="42"/>
      <c r="Z385" s="32"/>
      <c r="AA385" s="245">
        <v>1.0</v>
      </c>
      <c r="AB385" s="246">
        <v>1.0</v>
      </c>
      <c r="AC385" s="246">
        <v>2.0</v>
      </c>
      <c r="AD385" s="246">
        <v>1.0</v>
      </c>
      <c r="AE385" s="247" t="s">
        <v>433</v>
      </c>
    </row>
    <row r="386" ht="15.75" customHeight="1">
      <c r="A386" s="8" t="s">
        <v>58</v>
      </c>
      <c r="B386" s="231">
        <v>45485.0</v>
      </c>
      <c r="C386" s="10">
        <v>0.375</v>
      </c>
      <c r="D386" s="10">
        <v>0.5</v>
      </c>
      <c r="E386" s="224">
        <v>33.8</v>
      </c>
      <c r="F386" s="224">
        <v>23.1</v>
      </c>
      <c r="G386" s="224">
        <v>28.2</v>
      </c>
      <c r="H386" s="224">
        <v>25.8</v>
      </c>
      <c r="I386" s="22"/>
      <c r="J386" s="224" t="s">
        <v>579</v>
      </c>
      <c r="K386" s="22"/>
      <c r="L386" s="224">
        <v>1.75</v>
      </c>
      <c r="M386" s="22"/>
      <c r="N386" s="22"/>
      <c r="O386" s="224">
        <v>80.46</v>
      </c>
      <c r="P386" s="22"/>
      <c r="Q386" s="22"/>
      <c r="R386" s="26">
        <f t="shared" ref="R386:S386" si="121">E386</f>
        <v>33.8</v>
      </c>
      <c r="S386" s="22">
        <f t="shared" si="121"/>
        <v>23.1</v>
      </c>
      <c r="T386" s="22">
        <f>(R386+S386)/2</f>
        <v>28.45</v>
      </c>
      <c r="U386" s="22">
        <f t="shared" si="113"/>
        <v>33.21594473</v>
      </c>
      <c r="V386" s="22">
        <f t="shared" si="114"/>
        <v>31.29594473</v>
      </c>
      <c r="W386" s="22">
        <f t="shared" si="115"/>
        <v>38.23798312</v>
      </c>
      <c r="X386" s="22">
        <f t="shared" si="116"/>
        <v>81.8451764</v>
      </c>
      <c r="Y386" s="135">
        <f>O384+L386-O386</f>
        <v>5.75</v>
      </c>
      <c r="Z386" s="27"/>
      <c r="AA386" s="226">
        <v>1.0</v>
      </c>
      <c r="AB386" s="227">
        <v>1.0</v>
      </c>
      <c r="AC386" s="227">
        <v>2.0</v>
      </c>
      <c r="AD386" s="227">
        <v>2.0</v>
      </c>
      <c r="AE386" s="237" t="s">
        <v>442</v>
      </c>
    </row>
    <row r="387" ht="15.75" customHeight="1">
      <c r="A387" s="4" t="s">
        <v>58</v>
      </c>
      <c r="B387" s="229">
        <v>45485.0</v>
      </c>
      <c r="C387" s="3">
        <v>0.625</v>
      </c>
      <c r="D387" s="3">
        <v>0.75</v>
      </c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41"/>
      <c r="S387" s="39"/>
      <c r="T387" s="39"/>
      <c r="U387" s="39"/>
      <c r="V387" s="22"/>
      <c r="W387" s="39"/>
      <c r="X387" s="39"/>
      <c r="Y387" s="42"/>
      <c r="Z387" s="32"/>
      <c r="AA387" s="230"/>
      <c r="AB387" s="45"/>
      <c r="AC387" s="45"/>
      <c r="AD387" s="45"/>
      <c r="AE387" s="52"/>
    </row>
    <row r="388" ht="15.75" customHeight="1">
      <c r="A388" s="8" t="s">
        <v>60</v>
      </c>
      <c r="B388" s="231">
        <v>45486.0</v>
      </c>
      <c r="C388" s="10">
        <v>0.375</v>
      </c>
      <c r="D388" s="10">
        <v>0.5</v>
      </c>
      <c r="E388" s="224">
        <v>34.4</v>
      </c>
      <c r="F388" s="224">
        <v>23.1</v>
      </c>
      <c r="G388" s="224">
        <v>29.4</v>
      </c>
      <c r="H388" s="224">
        <v>27.8</v>
      </c>
      <c r="I388" s="22"/>
      <c r="J388" s="224" t="s">
        <v>78</v>
      </c>
      <c r="K388" s="22"/>
      <c r="L388" s="224">
        <v>0.5</v>
      </c>
      <c r="M388" s="22"/>
      <c r="N388" s="22"/>
      <c r="O388" s="224">
        <v>75.7</v>
      </c>
      <c r="P388" s="22"/>
      <c r="Q388" s="22"/>
      <c r="R388" s="26">
        <f t="shared" ref="R388:S388" si="122">E388</f>
        <v>34.4</v>
      </c>
      <c r="S388" s="22">
        <f t="shared" si="122"/>
        <v>23.1</v>
      </c>
      <c r="T388" s="22">
        <f>(R388+S388)/2</f>
        <v>28.75</v>
      </c>
      <c r="U388" s="22">
        <f>IF(H388="","",6.1078*(10^(((7.5*H388)/(237.3+H388)))))</f>
        <v>37.3577292</v>
      </c>
      <c r="V388" s="22">
        <f>IF(U388="","",U388-(0.8*(G388-H388)))</f>
        <v>36.0777292</v>
      </c>
      <c r="W388" s="22">
        <f>IF(G388="","",6.1078*(10^(((7.5*G388)/(237.3+G388)))))</f>
        <v>40.98797486</v>
      </c>
      <c r="X388" s="22">
        <f>IF(W388="","",(V388/W388)*100)</f>
        <v>88.02027746</v>
      </c>
      <c r="Y388" s="135">
        <f>O386+L388-O388</f>
        <v>5.26</v>
      </c>
      <c r="Z388" s="27"/>
      <c r="AA388" s="226">
        <v>1.0</v>
      </c>
      <c r="AB388" s="227">
        <v>1.0</v>
      </c>
      <c r="AC388" s="227">
        <v>1.0</v>
      </c>
      <c r="AD388" s="227">
        <v>2.0</v>
      </c>
      <c r="AE388" s="237" t="s">
        <v>316</v>
      </c>
    </row>
    <row r="389" ht="15.75" customHeight="1">
      <c r="A389" s="4" t="s">
        <v>60</v>
      </c>
      <c r="B389" s="229">
        <v>45486.0</v>
      </c>
      <c r="C389" s="3">
        <v>0.625</v>
      </c>
      <c r="D389" s="3">
        <v>0.75</v>
      </c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41"/>
      <c r="S389" s="39"/>
      <c r="T389" s="39"/>
      <c r="U389" s="39"/>
      <c r="V389" s="22"/>
      <c r="W389" s="39"/>
      <c r="X389" s="39"/>
      <c r="Y389" s="42"/>
      <c r="Z389" s="32"/>
      <c r="AA389" s="230"/>
      <c r="AB389" s="45"/>
      <c r="AC389" s="45"/>
      <c r="AD389" s="45"/>
      <c r="AE389" s="52"/>
    </row>
    <row r="390" ht="15.75" customHeight="1">
      <c r="A390" s="8" t="s">
        <v>64</v>
      </c>
      <c r="B390" s="231">
        <v>45487.0</v>
      </c>
      <c r="C390" s="10">
        <v>0.375</v>
      </c>
      <c r="D390" s="10">
        <v>0.5</v>
      </c>
      <c r="E390" s="224">
        <v>32.2</v>
      </c>
      <c r="F390" s="224">
        <v>22.7</v>
      </c>
      <c r="G390" s="224">
        <v>28.2</v>
      </c>
      <c r="H390" s="224">
        <v>26.8</v>
      </c>
      <c r="I390" s="22"/>
      <c r="J390" s="224" t="s">
        <v>81</v>
      </c>
      <c r="K390" s="22"/>
      <c r="L390" s="224">
        <v>0.75</v>
      </c>
      <c r="M390" s="22"/>
      <c r="N390" s="22"/>
      <c r="O390" s="224">
        <v>74.54</v>
      </c>
      <c r="P390" s="22"/>
      <c r="Q390" s="22"/>
      <c r="R390" s="26">
        <f t="shared" ref="R390:S390" si="123">E390</f>
        <v>32.2</v>
      </c>
      <c r="S390" s="22">
        <f t="shared" si="123"/>
        <v>22.7</v>
      </c>
      <c r="T390" s="22">
        <f>(R390+S390)/2</f>
        <v>27.45</v>
      </c>
      <c r="U390" s="22">
        <f t="shared" ref="U390:U392" si="124">IF(H390="","",6.1078*(10^(((7.5*H390)/(237.3+H390)))))</f>
        <v>35.23385461</v>
      </c>
      <c r="V390" s="22">
        <f t="shared" ref="V390:V392" si="125">IF(U390="","",U390-(0.8*(G390-H390)))</f>
        <v>34.11385461</v>
      </c>
      <c r="W390" s="22">
        <f t="shared" ref="W390:W392" si="126">IF(G390="","",6.1078*(10^(((7.5*G390)/(237.3+G390)))))</f>
        <v>38.23798312</v>
      </c>
      <c r="X390" s="22">
        <f t="shared" ref="X390:X392" si="127">IF(W390="","",(V390/W390)*100)</f>
        <v>89.21457625</v>
      </c>
      <c r="Y390" s="135">
        <f>O388+L390-O390</f>
        <v>1.91</v>
      </c>
      <c r="Z390" s="27"/>
      <c r="AA390" s="226">
        <v>1.0</v>
      </c>
      <c r="AB390" s="227">
        <v>1.0</v>
      </c>
      <c r="AC390" s="227"/>
      <c r="AD390" s="227">
        <v>1.0</v>
      </c>
      <c r="AE390" s="237" t="s">
        <v>440</v>
      </c>
    </row>
    <row r="391" ht="15.75" customHeight="1">
      <c r="A391" s="4" t="s">
        <v>64</v>
      </c>
      <c r="B391" s="229">
        <v>45487.0</v>
      </c>
      <c r="C391" s="3">
        <v>0.625</v>
      </c>
      <c r="D391" s="3">
        <v>0.75</v>
      </c>
      <c r="E391" s="242">
        <v>33.2</v>
      </c>
      <c r="F391" s="39"/>
      <c r="G391" s="242">
        <v>32.8</v>
      </c>
      <c r="H391" s="242">
        <v>29.6</v>
      </c>
      <c r="I391" s="39"/>
      <c r="J391" s="242" t="s">
        <v>81</v>
      </c>
      <c r="K391" s="39"/>
      <c r="L391" s="39"/>
      <c r="M391" s="39"/>
      <c r="N391" s="39"/>
      <c r="O391" s="39"/>
      <c r="P391" s="39"/>
      <c r="Q391" s="39"/>
      <c r="R391" s="41"/>
      <c r="S391" s="39"/>
      <c r="T391" s="39"/>
      <c r="U391" s="22">
        <f t="shared" si="124"/>
        <v>41.46264535</v>
      </c>
      <c r="V391" s="22">
        <f t="shared" si="125"/>
        <v>38.90264535</v>
      </c>
      <c r="W391" s="22">
        <f t="shared" si="126"/>
        <v>49.73459608</v>
      </c>
      <c r="X391" s="22">
        <f t="shared" si="127"/>
        <v>78.2204912</v>
      </c>
      <c r="Y391" s="42"/>
      <c r="Z391" s="32"/>
      <c r="AA391" s="245">
        <v>1.0</v>
      </c>
      <c r="AB391" s="246">
        <v>1.0</v>
      </c>
      <c r="AC391" s="246">
        <v>1.0</v>
      </c>
      <c r="AD391" s="246">
        <v>2.0</v>
      </c>
      <c r="AE391" s="247" t="s">
        <v>316</v>
      </c>
    </row>
    <row r="392" ht="15.75" customHeight="1">
      <c r="A392" s="8" t="s">
        <v>68</v>
      </c>
      <c r="B392" s="231">
        <v>45488.0</v>
      </c>
      <c r="C392" s="10">
        <v>0.375</v>
      </c>
      <c r="D392" s="10">
        <v>0.5</v>
      </c>
      <c r="E392" s="224">
        <v>33.4</v>
      </c>
      <c r="F392" s="224">
        <v>23.7</v>
      </c>
      <c r="G392" s="224">
        <v>29.4</v>
      </c>
      <c r="H392" s="224">
        <v>27.8</v>
      </c>
      <c r="I392" s="22"/>
      <c r="J392" s="224" t="s">
        <v>81</v>
      </c>
      <c r="K392" s="22"/>
      <c r="L392" s="224">
        <v>0.0</v>
      </c>
      <c r="M392" s="22"/>
      <c r="N392" s="22"/>
      <c r="O392" s="224">
        <v>68.82</v>
      </c>
      <c r="P392" s="22"/>
      <c r="Q392" s="22"/>
      <c r="R392" s="26">
        <f t="shared" ref="R392:S392" si="128">E392</f>
        <v>33.4</v>
      </c>
      <c r="S392" s="22">
        <f t="shared" si="128"/>
        <v>23.7</v>
      </c>
      <c r="T392" s="22">
        <f>(R392+S392)/2</f>
        <v>28.55</v>
      </c>
      <c r="U392" s="22">
        <f t="shared" si="124"/>
        <v>37.3577292</v>
      </c>
      <c r="V392" s="22">
        <f t="shared" si="125"/>
        <v>36.0777292</v>
      </c>
      <c r="W392" s="22">
        <f t="shared" si="126"/>
        <v>40.98797486</v>
      </c>
      <c r="X392" s="22">
        <f t="shared" si="127"/>
        <v>88.02027746</v>
      </c>
      <c r="Y392" s="135">
        <f>O390+L392-O392</f>
        <v>5.72</v>
      </c>
      <c r="Z392" s="27"/>
      <c r="AA392" s="226">
        <v>1.0</v>
      </c>
      <c r="AB392" s="227">
        <v>1.0</v>
      </c>
      <c r="AC392" s="227">
        <v>2.0</v>
      </c>
      <c r="AD392" s="227">
        <v>2.0</v>
      </c>
      <c r="AE392" s="237" t="s">
        <v>449</v>
      </c>
    </row>
    <row r="393" ht="15.75" customHeight="1">
      <c r="A393" s="4" t="s">
        <v>68</v>
      </c>
      <c r="B393" s="229">
        <v>45488.0</v>
      </c>
      <c r="C393" s="3">
        <v>0.625</v>
      </c>
      <c r="D393" s="3">
        <v>0.75</v>
      </c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41"/>
      <c r="S393" s="39"/>
      <c r="T393" s="39"/>
      <c r="U393" s="39"/>
      <c r="V393" s="22"/>
      <c r="W393" s="39"/>
      <c r="X393" s="39"/>
      <c r="Y393" s="42"/>
      <c r="Z393" s="32"/>
      <c r="AA393" s="230"/>
      <c r="AB393" s="45"/>
      <c r="AC393" s="45"/>
      <c r="AD393" s="45"/>
      <c r="AE393" s="52"/>
    </row>
    <row r="394" ht="15.75" customHeight="1">
      <c r="A394" s="8" t="s">
        <v>38</v>
      </c>
      <c r="B394" s="231">
        <v>45489.0</v>
      </c>
      <c r="C394" s="10">
        <v>0.375</v>
      </c>
      <c r="D394" s="10">
        <v>0.5</v>
      </c>
      <c r="E394" s="224">
        <v>34.0</v>
      </c>
      <c r="F394" s="224">
        <v>23.4</v>
      </c>
      <c r="G394" s="224">
        <v>28.6</v>
      </c>
      <c r="H394" s="224">
        <v>26.6</v>
      </c>
      <c r="I394" s="22"/>
      <c r="J394" s="224" t="s">
        <v>81</v>
      </c>
      <c r="K394" s="22"/>
      <c r="L394" s="224">
        <v>0.0</v>
      </c>
      <c r="M394" s="22"/>
      <c r="N394" s="22"/>
      <c r="O394" s="224">
        <v>66.3</v>
      </c>
      <c r="P394" s="22"/>
      <c r="Q394" s="22"/>
      <c r="R394" s="26">
        <f t="shared" ref="R394:S394" si="129">E394</f>
        <v>34</v>
      </c>
      <c r="S394" s="22">
        <f t="shared" si="129"/>
        <v>23.4</v>
      </c>
      <c r="T394" s="22">
        <f>(R394+S394)/2</f>
        <v>28.7</v>
      </c>
      <c r="U394" s="22">
        <f t="shared" ref="U394:U400" si="130">IF(H394="","",6.1078*(10^(((7.5*H394)/(237.3+H394)))))</f>
        <v>34.82194116</v>
      </c>
      <c r="V394" s="22">
        <f t="shared" ref="V394:V400" si="131">IF(U394="","",U394-(0.8*(G394-H394)))</f>
        <v>33.22194116</v>
      </c>
      <c r="W394" s="22">
        <f t="shared" ref="W394:W400" si="132">IF(G394="","",6.1078*(10^(((7.5*G394)/(237.3+G394)))))</f>
        <v>39.13623594</v>
      </c>
      <c r="X394" s="22">
        <f t="shared" ref="X394:X400" si="133">IF(W394="","",(V394/W394)*100)</f>
        <v>84.88793152</v>
      </c>
      <c r="Y394" s="135">
        <f>O392+L394-O394</f>
        <v>2.52</v>
      </c>
      <c r="Z394" s="27"/>
      <c r="AA394" s="226">
        <v>1.0</v>
      </c>
      <c r="AB394" s="227">
        <v>1.0</v>
      </c>
      <c r="AC394" s="227">
        <v>1.0</v>
      </c>
      <c r="AD394" s="227">
        <v>2.0</v>
      </c>
      <c r="AE394" s="237" t="s">
        <v>440</v>
      </c>
    </row>
    <row r="395" ht="15.75" customHeight="1">
      <c r="A395" s="4" t="s">
        <v>38</v>
      </c>
      <c r="B395" s="229">
        <v>45489.0</v>
      </c>
      <c r="C395" s="3">
        <v>0.625</v>
      </c>
      <c r="D395" s="3">
        <v>0.75</v>
      </c>
      <c r="E395" s="242">
        <v>34.2</v>
      </c>
      <c r="F395" s="39"/>
      <c r="G395" s="242">
        <v>33.8</v>
      </c>
      <c r="H395" s="242">
        <v>32.0</v>
      </c>
      <c r="I395" s="39"/>
      <c r="J395" s="242" t="s">
        <v>61</v>
      </c>
      <c r="K395" s="39"/>
      <c r="L395" s="39"/>
      <c r="M395" s="39"/>
      <c r="N395" s="39"/>
      <c r="O395" s="39"/>
      <c r="P395" s="39"/>
      <c r="Q395" s="39"/>
      <c r="R395" s="41"/>
      <c r="S395" s="39"/>
      <c r="T395" s="39"/>
      <c r="U395" s="22">
        <f t="shared" si="130"/>
        <v>47.54274065</v>
      </c>
      <c r="V395" s="22">
        <f t="shared" si="131"/>
        <v>46.10274065</v>
      </c>
      <c r="W395" s="22">
        <f t="shared" si="132"/>
        <v>52.59738033</v>
      </c>
      <c r="X395" s="22">
        <f t="shared" si="133"/>
        <v>87.65216132</v>
      </c>
      <c r="Y395" s="42"/>
      <c r="Z395" s="32"/>
      <c r="AA395" s="245">
        <v>1.0</v>
      </c>
      <c r="AB395" s="246">
        <v>1.0</v>
      </c>
      <c r="AC395" s="246">
        <v>3.0</v>
      </c>
      <c r="AD395" s="246">
        <v>2.0</v>
      </c>
      <c r="AE395" s="52"/>
    </row>
    <row r="396" ht="15.75" customHeight="1">
      <c r="A396" s="8" t="s">
        <v>48</v>
      </c>
      <c r="B396" s="231">
        <v>45490.0</v>
      </c>
      <c r="C396" s="10">
        <v>0.375</v>
      </c>
      <c r="D396" s="10">
        <v>0.5</v>
      </c>
      <c r="E396" s="224">
        <v>35.0</v>
      </c>
      <c r="F396" s="224">
        <v>22.3</v>
      </c>
      <c r="G396" s="224">
        <v>29.0</v>
      </c>
      <c r="H396" s="224">
        <v>27.6</v>
      </c>
      <c r="I396" s="22"/>
      <c r="J396" s="224" t="s">
        <v>81</v>
      </c>
      <c r="K396" s="22"/>
      <c r="L396" s="224">
        <v>31.0</v>
      </c>
      <c r="M396" s="22"/>
      <c r="N396" s="22"/>
      <c r="O396" s="224">
        <v>86.1</v>
      </c>
      <c r="P396" s="22"/>
      <c r="Q396" s="22"/>
      <c r="R396" s="26">
        <f t="shared" ref="R396:S396" si="134">E396</f>
        <v>35</v>
      </c>
      <c r="S396" s="22">
        <f t="shared" si="134"/>
        <v>22.3</v>
      </c>
      <c r="T396" s="22">
        <f>(R396+S396)/2</f>
        <v>28.65</v>
      </c>
      <c r="U396" s="22">
        <f t="shared" si="130"/>
        <v>36.92425667</v>
      </c>
      <c r="V396" s="22">
        <f t="shared" si="131"/>
        <v>35.80425667</v>
      </c>
      <c r="W396" s="22">
        <f t="shared" si="132"/>
        <v>40.05279577</v>
      </c>
      <c r="X396" s="22">
        <f t="shared" si="133"/>
        <v>89.39265282</v>
      </c>
      <c r="Y396" s="135">
        <f>O394+L396-O396</f>
        <v>11.2</v>
      </c>
      <c r="Z396" s="27"/>
      <c r="AA396" s="226">
        <v>1.0</v>
      </c>
      <c r="AB396" s="227">
        <v>1.0</v>
      </c>
      <c r="AC396" s="227">
        <v>2.0</v>
      </c>
      <c r="AD396" s="227">
        <v>1.0</v>
      </c>
      <c r="AE396" s="237" t="s">
        <v>433</v>
      </c>
    </row>
    <row r="397" ht="15.75" customHeight="1">
      <c r="A397" s="4" t="s">
        <v>48</v>
      </c>
      <c r="B397" s="229">
        <v>45490.0</v>
      </c>
      <c r="C397" s="3">
        <v>0.625</v>
      </c>
      <c r="D397" s="3">
        <v>0.75</v>
      </c>
      <c r="E397" s="242">
        <v>33.2</v>
      </c>
      <c r="F397" s="39"/>
      <c r="G397" s="242">
        <v>32.6</v>
      </c>
      <c r="H397" s="242">
        <v>31.2</v>
      </c>
      <c r="I397" s="39"/>
      <c r="J397" s="242" t="s">
        <v>81</v>
      </c>
      <c r="K397" s="39"/>
      <c r="L397" s="39"/>
      <c r="M397" s="39"/>
      <c r="N397" s="39"/>
      <c r="O397" s="39"/>
      <c r="P397" s="39"/>
      <c r="Q397" s="39"/>
      <c r="R397" s="41"/>
      <c r="S397" s="39"/>
      <c r="T397" s="39"/>
      <c r="U397" s="22">
        <f t="shared" si="130"/>
        <v>45.43527778</v>
      </c>
      <c r="V397" s="22">
        <f t="shared" si="131"/>
        <v>44.31527778</v>
      </c>
      <c r="W397" s="22">
        <f t="shared" si="132"/>
        <v>49.17856797</v>
      </c>
      <c r="X397" s="22">
        <f t="shared" si="133"/>
        <v>90.11095606</v>
      </c>
      <c r="Y397" s="42"/>
      <c r="Z397" s="32"/>
      <c r="AA397" s="245">
        <v>1.0</v>
      </c>
      <c r="AB397" s="246">
        <v>1.0</v>
      </c>
      <c r="AC397" s="246">
        <v>2.0</v>
      </c>
      <c r="AD397" s="246">
        <v>2.0</v>
      </c>
      <c r="AE397" s="247" t="s">
        <v>580</v>
      </c>
    </row>
    <row r="398" ht="15.75" customHeight="1">
      <c r="A398" s="8" t="s">
        <v>53</v>
      </c>
      <c r="B398" s="231">
        <v>45491.0</v>
      </c>
      <c r="C398" s="10">
        <v>0.375</v>
      </c>
      <c r="D398" s="10">
        <v>0.5</v>
      </c>
      <c r="E398" s="224">
        <v>34.0</v>
      </c>
      <c r="F398" s="224">
        <v>22.4</v>
      </c>
      <c r="G398" s="224">
        <v>29.2</v>
      </c>
      <c r="H398" s="224">
        <v>28.2</v>
      </c>
      <c r="I398" s="22"/>
      <c r="J398" s="224" t="s">
        <v>81</v>
      </c>
      <c r="K398" s="22"/>
      <c r="L398" s="224">
        <v>0.0</v>
      </c>
      <c r="M398" s="22"/>
      <c r="N398" s="22"/>
      <c r="O398" s="224">
        <v>83.28</v>
      </c>
      <c r="P398" s="22"/>
      <c r="Q398" s="22"/>
      <c r="R398" s="26">
        <f>E399</f>
        <v>33.8</v>
      </c>
      <c r="S398" s="22">
        <f>F398</f>
        <v>22.4</v>
      </c>
      <c r="T398" s="22">
        <f>(R398+S398)/2</f>
        <v>28.1</v>
      </c>
      <c r="U398" s="22">
        <f t="shared" si="130"/>
        <v>38.23798312</v>
      </c>
      <c r="V398" s="22">
        <f t="shared" si="131"/>
        <v>37.43798312</v>
      </c>
      <c r="W398" s="22">
        <f t="shared" si="132"/>
        <v>40.51803823</v>
      </c>
      <c r="X398" s="22">
        <f t="shared" si="133"/>
        <v>92.39831135</v>
      </c>
      <c r="Y398" s="135">
        <f>O396+L398-O398</f>
        <v>2.82</v>
      </c>
      <c r="Z398" s="27"/>
      <c r="AA398" s="226">
        <v>1.0</v>
      </c>
      <c r="AB398" s="227">
        <v>1.0</v>
      </c>
      <c r="AC398" s="227">
        <v>0.0</v>
      </c>
      <c r="AD398" s="227">
        <v>1.0</v>
      </c>
      <c r="AE398" s="237" t="s">
        <v>582</v>
      </c>
    </row>
    <row r="399" ht="15.75" customHeight="1">
      <c r="A399" s="4" t="s">
        <v>53</v>
      </c>
      <c r="B399" s="229">
        <v>45491.0</v>
      </c>
      <c r="C399" s="3">
        <v>0.625</v>
      </c>
      <c r="D399" s="3">
        <v>0.75</v>
      </c>
      <c r="E399" s="242">
        <v>33.8</v>
      </c>
      <c r="F399" s="39"/>
      <c r="G399" s="242">
        <v>33.4</v>
      </c>
      <c r="H399" s="242">
        <v>31.8</v>
      </c>
      <c r="I399" s="39"/>
      <c r="J399" s="242" t="s">
        <v>78</v>
      </c>
      <c r="K399" s="39"/>
      <c r="L399" s="39"/>
      <c r="M399" s="39"/>
      <c r="N399" s="39"/>
      <c r="O399" s="39"/>
      <c r="P399" s="39"/>
      <c r="Q399" s="39"/>
      <c r="R399" s="41"/>
      <c r="S399" s="39"/>
      <c r="T399" s="39"/>
      <c r="U399" s="22">
        <f t="shared" si="130"/>
        <v>47.00807132</v>
      </c>
      <c r="V399" s="22">
        <f t="shared" si="131"/>
        <v>45.72807132</v>
      </c>
      <c r="W399" s="22">
        <f t="shared" si="132"/>
        <v>51.43555799</v>
      </c>
      <c r="X399" s="22">
        <f t="shared" si="133"/>
        <v>88.9036167</v>
      </c>
      <c r="Y399" s="42"/>
      <c r="Z399" s="32"/>
      <c r="AA399" s="245">
        <v>1.0</v>
      </c>
      <c r="AB399" s="246">
        <v>1.0</v>
      </c>
      <c r="AC399" s="246">
        <v>1.0</v>
      </c>
      <c r="AD399" s="246">
        <v>3.0</v>
      </c>
      <c r="AE399" s="52"/>
    </row>
    <row r="400" ht="15.75" customHeight="1">
      <c r="A400" s="8" t="s">
        <v>58</v>
      </c>
      <c r="B400" s="231">
        <v>45492.0</v>
      </c>
      <c r="C400" s="10">
        <v>0.375</v>
      </c>
      <c r="D400" s="10">
        <v>0.5</v>
      </c>
      <c r="E400" s="224">
        <v>34.4</v>
      </c>
      <c r="F400" s="224">
        <v>23.6</v>
      </c>
      <c r="G400" s="224">
        <v>27.0</v>
      </c>
      <c r="H400" s="224">
        <v>25.2</v>
      </c>
      <c r="I400" s="22"/>
      <c r="J400" s="224" t="s">
        <v>81</v>
      </c>
      <c r="K400" s="22"/>
      <c r="L400" s="224">
        <v>0.0</v>
      </c>
      <c r="M400" s="22"/>
      <c r="N400" s="22"/>
      <c r="O400" s="224">
        <v>79.3</v>
      </c>
      <c r="P400" s="22"/>
      <c r="Q400" s="22"/>
      <c r="R400" s="26">
        <f t="shared" ref="R400:S400" si="135">E400</f>
        <v>34.4</v>
      </c>
      <c r="S400" s="22">
        <f t="shared" si="135"/>
        <v>23.6</v>
      </c>
      <c r="T400" s="22">
        <f>(R400+S400)/2</f>
        <v>29</v>
      </c>
      <c r="U400" s="22">
        <f t="shared" si="130"/>
        <v>32.05419006</v>
      </c>
      <c r="V400" s="22">
        <f t="shared" si="131"/>
        <v>30.61419006</v>
      </c>
      <c r="W400" s="22">
        <f t="shared" si="132"/>
        <v>35.65000614</v>
      </c>
      <c r="X400" s="22">
        <f t="shared" si="133"/>
        <v>85.87429112</v>
      </c>
      <c r="Y400" s="135">
        <f>O398+L400-O400</f>
        <v>3.98</v>
      </c>
      <c r="Z400" s="27"/>
      <c r="AA400" s="226">
        <v>1.0</v>
      </c>
      <c r="AB400" s="227">
        <v>1.0</v>
      </c>
      <c r="AC400" s="227">
        <v>3.0</v>
      </c>
      <c r="AD400" s="227">
        <v>1.0</v>
      </c>
      <c r="AE400" s="49"/>
    </row>
    <row r="401" ht="15.75" customHeight="1">
      <c r="A401" s="4" t="s">
        <v>58</v>
      </c>
      <c r="B401" s="229">
        <v>45492.0</v>
      </c>
      <c r="C401" s="3">
        <v>0.625</v>
      </c>
      <c r="D401" s="3">
        <v>0.75</v>
      </c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41"/>
      <c r="S401" s="39"/>
      <c r="T401" s="39"/>
      <c r="U401" s="39"/>
      <c r="V401" s="22"/>
      <c r="W401" s="39"/>
      <c r="X401" s="39"/>
      <c r="Y401" s="42"/>
      <c r="Z401" s="32"/>
      <c r="AA401" s="230"/>
      <c r="AB401" s="45"/>
      <c r="AC401" s="45"/>
      <c r="AD401" s="45"/>
      <c r="AE401" s="52"/>
    </row>
    <row r="402" ht="15.75" customHeight="1">
      <c r="A402" s="8" t="s">
        <v>60</v>
      </c>
      <c r="B402" s="231">
        <v>45493.0</v>
      </c>
      <c r="C402" s="10">
        <v>0.375</v>
      </c>
      <c r="D402" s="10">
        <v>0.5</v>
      </c>
      <c r="E402" s="224">
        <v>34.2</v>
      </c>
      <c r="F402" s="224">
        <v>23.8</v>
      </c>
      <c r="G402" s="224">
        <v>28.6</v>
      </c>
      <c r="H402" s="224">
        <v>27.4</v>
      </c>
      <c r="I402" s="22"/>
      <c r="J402" s="224" t="s">
        <v>81</v>
      </c>
      <c r="K402" s="22"/>
      <c r="L402" s="224">
        <v>0.0</v>
      </c>
      <c r="M402" s="22"/>
      <c r="N402" s="22"/>
      <c r="O402" s="224">
        <v>72.38</v>
      </c>
      <c r="P402" s="22"/>
      <c r="Q402" s="22"/>
      <c r="R402" s="26">
        <f t="shared" ref="R402:S402" si="136">E402</f>
        <v>34.2</v>
      </c>
      <c r="S402" s="22">
        <f t="shared" si="136"/>
        <v>23.8</v>
      </c>
      <c r="T402" s="22">
        <f>(R402+S402)/2</f>
        <v>29</v>
      </c>
      <c r="U402" s="22">
        <f>IF(H402="","",6.1078*(10^(((7.5*H402)/(237.3+H402)))))</f>
        <v>36.49517019</v>
      </c>
      <c r="V402" s="22">
        <f>IF(U402="","",U402-(0.8*(G402-H402)))</f>
        <v>35.53517019</v>
      </c>
      <c r="W402" s="22">
        <f>IF(G402="","",6.1078*(10^(((7.5*G402)/(237.3+G402)))))</f>
        <v>39.13623594</v>
      </c>
      <c r="X402" s="22">
        <f>IF(W402="","",(V402/W402)*100)</f>
        <v>90.79864052</v>
      </c>
      <c r="Y402" s="135">
        <f>O400+L402-O402</f>
        <v>6.92</v>
      </c>
      <c r="Z402" s="27"/>
      <c r="AA402" s="226">
        <v>1.0</v>
      </c>
      <c r="AB402" s="227">
        <v>1.0</v>
      </c>
      <c r="AC402" s="227">
        <v>2.0</v>
      </c>
      <c r="AD402" s="227">
        <v>2.0</v>
      </c>
      <c r="AE402" s="237" t="s">
        <v>452</v>
      </c>
    </row>
    <row r="403" ht="15.75" customHeight="1">
      <c r="A403" s="4" t="s">
        <v>60</v>
      </c>
      <c r="B403" s="229">
        <v>45493.0</v>
      </c>
      <c r="C403" s="3">
        <v>0.625</v>
      </c>
      <c r="D403" s="3">
        <v>0.75</v>
      </c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41"/>
      <c r="S403" s="39"/>
      <c r="T403" s="39"/>
      <c r="U403" s="39"/>
      <c r="V403" s="22"/>
      <c r="W403" s="39"/>
      <c r="X403" s="39"/>
      <c r="Y403" s="42"/>
      <c r="Z403" s="32"/>
      <c r="AA403" s="230"/>
      <c r="AB403" s="45"/>
      <c r="AC403" s="45"/>
      <c r="AD403" s="45"/>
      <c r="AE403" s="52"/>
    </row>
    <row r="404" ht="15.75" customHeight="1">
      <c r="A404" s="8" t="s">
        <v>64</v>
      </c>
      <c r="B404" s="231">
        <v>45494.0</v>
      </c>
      <c r="C404" s="10">
        <v>0.375</v>
      </c>
      <c r="D404" s="10">
        <v>0.5</v>
      </c>
      <c r="E404" s="224">
        <v>34.2</v>
      </c>
      <c r="F404" s="224">
        <v>23.6</v>
      </c>
      <c r="G404" s="224">
        <v>28.8</v>
      </c>
      <c r="H404" s="224">
        <v>27.0</v>
      </c>
      <c r="I404" s="22"/>
      <c r="J404" s="224" t="s">
        <v>81</v>
      </c>
      <c r="K404" s="22"/>
      <c r="L404" s="224">
        <v>8.0</v>
      </c>
      <c r="M404" s="22"/>
      <c r="N404" s="22"/>
      <c r="O404" s="224">
        <v>79.18</v>
      </c>
      <c r="P404" s="22"/>
      <c r="Q404" s="22"/>
      <c r="R404" s="26">
        <f t="shared" ref="R404:S404" si="137">E404</f>
        <v>34.2</v>
      </c>
      <c r="S404" s="22">
        <f t="shared" si="137"/>
        <v>23.6</v>
      </c>
      <c r="T404" s="22">
        <f>(R404+S404)/2</f>
        <v>28.9</v>
      </c>
      <c r="U404" s="22">
        <f>IF(H404="","",6.1078*(10^(((7.5*H404)/(237.3+H404)))))</f>
        <v>35.65000614</v>
      </c>
      <c r="V404" s="22">
        <f>IF(U404="","",U404-(0.8*(G404-H404)))</f>
        <v>34.21000614</v>
      </c>
      <c r="W404" s="22">
        <f>IF(G404="","",6.1078*(10^(((7.5*G404)/(237.3+G404)))))</f>
        <v>39.59220806</v>
      </c>
      <c r="X404" s="22">
        <f>IF(W404="","",(V404/W404)*100)</f>
        <v>86.40590615</v>
      </c>
      <c r="Y404" s="135">
        <f>O402+L404-O404</f>
        <v>1.2</v>
      </c>
      <c r="Z404" s="27"/>
      <c r="AA404" s="226">
        <v>1.0</v>
      </c>
      <c r="AB404" s="227">
        <v>1.0</v>
      </c>
      <c r="AC404" s="227">
        <v>1.0</v>
      </c>
      <c r="AD404" s="227">
        <v>2.0</v>
      </c>
      <c r="AE404" s="237" t="s">
        <v>440</v>
      </c>
    </row>
    <row r="405" ht="15.75" customHeight="1">
      <c r="A405" s="4" t="s">
        <v>64</v>
      </c>
      <c r="B405" s="229">
        <v>45494.0</v>
      </c>
      <c r="C405" s="3">
        <v>0.625</v>
      </c>
      <c r="D405" s="3">
        <v>0.75</v>
      </c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41"/>
      <c r="S405" s="45"/>
      <c r="T405" s="39"/>
      <c r="U405" s="45"/>
      <c r="V405" s="22"/>
      <c r="W405" s="45"/>
      <c r="X405" s="45"/>
      <c r="Y405" s="45"/>
      <c r="Z405" s="45"/>
      <c r="AA405" s="230"/>
      <c r="AB405" s="45"/>
      <c r="AC405" s="45"/>
      <c r="AD405" s="45"/>
      <c r="AE405" s="52"/>
    </row>
    <row r="406" ht="15.75" customHeight="1">
      <c r="A406" s="8" t="s">
        <v>68</v>
      </c>
      <c r="B406" s="231">
        <v>45495.0</v>
      </c>
      <c r="C406" s="10">
        <v>0.375</v>
      </c>
      <c r="D406" s="10">
        <v>0.5</v>
      </c>
      <c r="E406" s="224">
        <v>34.2</v>
      </c>
      <c r="F406" s="224">
        <v>23.6</v>
      </c>
      <c r="G406" s="224">
        <v>28.8</v>
      </c>
      <c r="H406" s="224">
        <v>27.8</v>
      </c>
      <c r="I406" s="22"/>
      <c r="J406" s="224" t="s">
        <v>61</v>
      </c>
      <c r="K406" s="22"/>
      <c r="L406" s="224">
        <v>0.0</v>
      </c>
      <c r="M406" s="22"/>
      <c r="N406" s="22"/>
      <c r="O406" s="224">
        <v>74.32</v>
      </c>
      <c r="P406" s="22"/>
      <c r="Q406" s="22"/>
      <c r="R406" s="26">
        <f t="shared" ref="R406:S406" si="138">E406</f>
        <v>34.2</v>
      </c>
      <c r="S406" s="22">
        <f t="shared" si="138"/>
        <v>23.6</v>
      </c>
      <c r="T406" s="22">
        <f>(R406+S406)/2</f>
        <v>28.9</v>
      </c>
      <c r="U406" s="22">
        <f>IF(H406="","",6.1078*(10^(((7.5*H406)/(237.3+H406)))))</f>
        <v>37.3577292</v>
      </c>
      <c r="V406" s="22">
        <f>IF(U406="","",U406-(0.8*(G406-H406)))</f>
        <v>36.5577292</v>
      </c>
      <c r="W406" s="22">
        <f>IF(G406="","",6.1078*(10^(((7.5*G406)/(237.3+G406)))))</f>
        <v>39.59220806</v>
      </c>
      <c r="X406" s="22">
        <f>IF(W406="","",(V406/W406)*100)</f>
        <v>92.33566651</v>
      </c>
      <c r="Y406" s="135">
        <f>O404+L406-O406</f>
        <v>4.86</v>
      </c>
      <c r="Z406" s="27"/>
      <c r="AA406" s="226">
        <v>1.0</v>
      </c>
      <c r="AB406" s="227">
        <v>1.0</v>
      </c>
      <c r="AC406" s="227">
        <v>2.0</v>
      </c>
      <c r="AD406" s="227">
        <v>2.0</v>
      </c>
      <c r="AE406" s="237" t="s">
        <v>585</v>
      </c>
    </row>
    <row r="407" ht="15.75" customHeight="1">
      <c r="A407" s="4" t="s">
        <v>68</v>
      </c>
      <c r="B407" s="229">
        <v>45495.0</v>
      </c>
      <c r="C407" s="3">
        <v>0.625</v>
      </c>
      <c r="D407" s="3">
        <v>0.75</v>
      </c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41"/>
      <c r="S407" s="45"/>
      <c r="T407" s="39"/>
      <c r="U407" s="45"/>
      <c r="V407" s="22"/>
      <c r="W407" s="45"/>
      <c r="X407" s="45"/>
      <c r="Y407" s="45"/>
      <c r="Z407" s="45"/>
      <c r="AA407" s="230"/>
      <c r="AB407" s="45"/>
      <c r="AC407" s="45"/>
      <c r="AD407" s="45"/>
      <c r="AE407" s="52"/>
    </row>
    <row r="408" ht="15.75" customHeight="1">
      <c r="A408" s="8" t="s">
        <v>38</v>
      </c>
      <c r="B408" s="231">
        <v>45496.0</v>
      </c>
      <c r="C408" s="10">
        <v>0.375</v>
      </c>
      <c r="D408" s="10">
        <v>0.5</v>
      </c>
      <c r="E408" s="224">
        <v>34.6</v>
      </c>
      <c r="F408" s="224">
        <v>23.6</v>
      </c>
      <c r="G408" s="224">
        <v>30.0</v>
      </c>
      <c r="H408" s="224">
        <v>29.0</v>
      </c>
      <c r="I408" s="22"/>
      <c r="J408" s="224" t="s">
        <v>81</v>
      </c>
      <c r="K408" s="22"/>
      <c r="L408" s="224">
        <v>4.75</v>
      </c>
      <c r="M408" s="22"/>
      <c r="N408" s="22"/>
      <c r="O408" s="224">
        <v>71.68</v>
      </c>
      <c r="P408" s="22"/>
      <c r="Q408" s="22"/>
      <c r="R408" s="26">
        <f t="shared" ref="R408:S408" si="139">E408</f>
        <v>34.6</v>
      </c>
      <c r="S408" s="22">
        <f t="shared" si="139"/>
        <v>23.6</v>
      </c>
      <c r="T408" s="22">
        <f>(R408+S408)/2</f>
        <v>29.1</v>
      </c>
      <c r="U408" s="22">
        <f>IF(H408="","",6.1078*(10^(((7.5*H408)/(237.3+H408)))))</f>
        <v>40.05279577</v>
      </c>
      <c r="V408" s="22">
        <f>IF(U408="","",U408-(0.8*(G408-H408)))</f>
        <v>39.25279577</v>
      </c>
      <c r="W408" s="22">
        <f>IF(G408="","",6.1078*(10^(((7.5*G408)/(237.3+G408)))))</f>
        <v>42.42634795</v>
      </c>
      <c r="X408" s="22">
        <f>IF(W408="","",(V408/W408)*100)</f>
        <v>92.5198554</v>
      </c>
      <c r="Y408" s="135">
        <f>O406+L408-O408</f>
        <v>7.39</v>
      </c>
      <c r="Z408" s="27"/>
      <c r="AA408" s="226">
        <v>1.0</v>
      </c>
      <c r="AB408" s="227">
        <v>1.0</v>
      </c>
      <c r="AC408" s="227">
        <v>1.0</v>
      </c>
      <c r="AD408" s="227">
        <v>2.0</v>
      </c>
      <c r="AE408" s="237" t="s">
        <v>316</v>
      </c>
    </row>
    <row r="409" ht="15.75" customHeight="1">
      <c r="A409" s="4" t="s">
        <v>38</v>
      </c>
      <c r="B409" s="229">
        <v>45496.0</v>
      </c>
      <c r="C409" s="3">
        <v>0.625</v>
      </c>
      <c r="D409" s="3">
        <v>0.75</v>
      </c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41"/>
      <c r="S409" s="45"/>
      <c r="T409" s="39"/>
      <c r="U409" s="45"/>
      <c r="V409" s="22"/>
      <c r="W409" s="45"/>
      <c r="X409" s="45"/>
      <c r="Y409" s="45"/>
      <c r="Z409" s="32"/>
      <c r="AA409" s="230"/>
      <c r="AB409" s="45"/>
      <c r="AC409" s="45"/>
      <c r="AD409" s="45"/>
      <c r="AE409" s="52"/>
    </row>
    <row r="410" ht="15.75" customHeight="1">
      <c r="A410" s="8" t="s">
        <v>48</v>
      </c>
      <c r="B410" s="231">
        <v>45497.0</v>
      </c>
      <c r="C410" s="10">
        <v>0.375</v>
      </c>
      <c r="D410" s="10">
        <v>0.5</v>
      </c>
      <c r="E410" s="224">
        <v>34.4</v>
      </c>
      <c r="F410" s="224">
        <v>22.7</v>
      </c>
      <c r="G410" s="224">
        <v>28.6</v>
      </c>
      <c r="H410" s="224">
        <v>27.6</v>
      </c>
      <c r="I410" s="22"/>
      <c r="J410" s="224" t="s">
        <v>81</v>
      </c>
      <c r="K410" s="22"/>
      <c r="L410" s="224">
        <v>32.75</v>
      </c>
      <c r="M410" s="22"/>
      <c r="N410" s="22"/>
      <c r="O410" s="224">
        <v>96.78</v>
      </c>
      <c r="P410" s="22"/>
      <c r="Q410" s="22"/>
      <c r="R410" s="26">
        <f>E412</f>
        <v>34</v>
      </c>
      <c r="S410" s="22">
        <f>F410</f>
        <v>22.7</v>
      </c>
      <c r="T410" s="22">
        <f>(R410+S410)/2</f>
        <v>28.35</v>
      </c>
      <c r="U410" s="22">
        <f>IF(H410="","",6.1078*(10^(((7.5*H410)/(237.3+H410)))))</f>
        <v>36.92425667</v>
      </c>
      <c r="V410" s="22">
        <f>IF(U410="","",U410-(0.8*(G410-H410)))</f>
        <v>36.12425667</v>
      </c>
      <c r="W410" s="22">
        <f>IF(G410="","",6.1078*(10^(((7.5*G410)/(237.3+G410)))))</f>
        <v>39.13623594</v>
      </c>
      <c r="X410" s="22">
        <f>IF(W410="","",(V410/W410)*100)</f>
        <v>92.30386061</v>
      </c>
      <c r="Y410" s="135">
        <f>O408+L410-O410</f>
        <v>7.65</v>
      </c>
      <c r="Z410" s="27"/>
      <c r="AA410" s="226">
        <v>1.0</v>
      </c>
      <c r="AB410" s="227">
        <v>1.0</v>
      </c>
      <c r="AC410" s="227">
        <v>2.0</v>
      </c>
      <c r="AD410" s="227">
        <v>2.0</v>
      </c>
      <c r="AE410" s="237" t="s">
        <v>433</v>
      </c>
    </row>
    <row r="411" ht="15.75" customHeight="1">
      <c r="A411" s="4" t="s">
        <v>48</v>
      </c>
      <c r="B411" s="229">
        <v>45477.0</v>
      </c>
      <c r="C411" s="3">
        <v>0.625</v>
      </c>
      <c r="D411" s="3">
        <v>0.75</v>
      </c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41"/>
      <c r="S411" s="45"/>
      <c r="T411" s="39"/>
      <c r="U411" s="45"/>
      <c r="V411" s="22"/>
      <c r="W411" s="45"/>
      <c r="X411" s="45"/>
      <c r="Y411" s="45"/>
      <c r="Z411" s="32"/>
      <c r="AA411" s="230"/>
      <c r="AB411" s="45"/>
      <c r="AC411" s="45"/>
      <c r="AD411" s="45"/>
      <c r="AE411" s="52"/>
    </row>
    <row r="412" ht="15.75" customHeight="1">
      <c r="A412" s="8" t="s">
        <v>53</v>
      </c>
      <c r="B412" s="231">
        <v>45498.0</v>
      </c>
      <c r="C412" s="10">
        <v>0.375</v>
      </c>
      <c r="D412" s="10">
        <v>0.5</v>
      </c>
      <c r="E412" s="224">
        <v>34.0</v>
      </c>
      <c r="F412" s="224">
        <v>23.4</v>
      </c>
      <c r="G412" s="224">
        <v>29.2</v>
      </c>
      <c r="H412" s="224">
        <v>28.4</v>
      </c>
      <c r="I412" s="22"/>
      <c r="J412" s="224" t="s">
        <v>81</v>
      </c>
      <c r="K412" s="22"/>
      <c r="L412" s="224">
        <v>14.0</v>
      </c>
      <c r="M412" s="22"/>
      <c r="N412" s="22"/>
      <c r="O412" s="224">
        <v>100.0</v>
      </c>
      <c r="P412" s="224">
        <v>63.78</v>
      </c>
      <c r="Q412" s="22"/>
      <c r="R412" s="26">
        <f>E414</f>
        <v>33.4</v>
      </c>
      <c r="S412" s="22">
        <f>F412</f>
        <v>23.4</v>
      </c>
      <c r="T412" s="22">
        <f>(R412+S412)/2</f>
        <v>28.4</v>
      </c>
      <c r="U412" s="22">
        <f>IF(H412="","",6.1078*(10^(((7.5*H412)/(237.3+H412)))))</f>
        <v>38.68484051</v>
      </c>
      <c r="V412" s="22">
        <f>IF(U412="","",U412-(0.8*(G412-H412)))</f>
        <v>38.04484051</v>
      </c>
      <c r="W412" s="22">
        <f>IF(G412="","",6.1078*(10^(((7.5*G412)/(237.3+G412)))))</f>
        <v>40.51803823</v>
      </c>
      <c r="X412" s="22">
        <f>IF(W412="","",(V412/W412)*100)</f>
        <v>93.89605758</v>
      </c>
      <c r="Y412" s="135">
        <f>O410+L412-O412</f>
        <v>10.78</v>
      </c>
      <c r="Z412" s="27"/>
      <c r="AA412" s="226">
        <v>1.0</v>
      </c>
      <c r="AB412" s="227">
        <v>1.0</v>
      </c>
      <c r="AC412" s="227">
        <v>1.0</v>
      </c>
      <c r="AD412" s="227">
        <v>2.0</v>
      </c>
      <c r="AE412" s="237" t="s">
        <v>440</v>
      </c>
    </row>
    <row r="413" ht="15.75" customHeight="1">
      <c r="A413" s="4" t="s">
        <v>53</v>
      </c>
      <c r="B413" s="229">
        <v>45498.0</v>
      </c>
      <c r="C413" s="3">
        <v>0.625</v>
      </c>
      <c r="D413" s="3">
        <v>0.75</v>
      </c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41"/>
      <c r="S413" s="39"/>
      <c r="T413" s="39"/>
      <c r="U413" s="39"/>
      <c r="V413" s="22"/>
      <c r="W413" s="39"/>
      <c r="X413" s="39"/>
      <c r="Y413" s="42"/>
      <c r="Z413" s="32"/>
      <c r="AA413" s="230"/>
      <c r="AB413" s="45"/>
      <c r="AC413" s="45"/>
      <c r="AD413" s="45"/>
      <c r="AE413" s="52"/>
    </row>
    <row r="414" ht="15.75" customHeight="1">
      <c r="A414" s="8" t="s">
        <v>58</v>
      </c>
      <c r="B414" s="231">
        <v>45499.0</v>
      </c>
      <c r="C414" s="10">
        <v>0.375</v>
      </c>
      <c r="D414" s="10">
        <v>0.5</v>
      </c>
      <c r="E414" s="224">
        <v>33.4</v>
      </c>
      <c r="F414" s="224">
        <v>22.5</v>
      </c>
      <c r="G414" s="224">
        <v>29.0</v>
      </c>
      <c r="H414" s="224">
        <v>27.6</v>
      </c>
      <c r="I414" s="22"/>
      <c r="J414" s="224" t="s">
        <v>78</v>
      </c>
      <c r="K414" s="22"/>
      <c r="L414" s="224">
        <v>0.75</v>
      </c>
      <c r="M414" s="22"/>
      <c r="N414" s="22"/>
      <c r="O414" s="224">
        <v>62.06</v>
      </c>
      <c r="P414" s="22"/>
      <c r="Q414" s="22"/>
      <c r="R414" s="26">
        <f>E416</f>
        <v>34</v>
      </c>
      <c r="S414" s="22">
        <f>F414</f>
        <v>22.5</v>
      </c>
      <c r="T414" s="22">
        <f>(R414+S414)/2</f>
        <v>28.25</v>
      </c>
      <c r="U414" s="22">
        <f>IF(H414="","",6.1078*(10^(((7.5*H414)/(237.3+H414)))))</f>
        <v>36.92425667</v>
      </c>
      <c r="V414" s="22">
        <f>IF(U414="","",U414-(0.8*(G414-H414)))</f>
        <v>35.80425667</v>
      </c>
      <c r="W414" s="22">
        <f>IF(G414="","",6.1078*(10^(((7.5*G414)/(237.3+G414)))))</f>
        <v>40.05279577</v>
      </c>
      <c r="X414" s="22">
        <f>IF(W414="","",(V414/W414)*100)</f>
        <v>89.39265282</v>
      </c>
      <c r="Y414" s="135">
        <f>P412+L414-O414</f>
        <v>2.47</v>
      </c>
      <c r="Z414" s="27"/>
      <c r="AA414" s="226">
        <v>1.0</v>
      </c>
      <c r="AB414" s="227">
        <v>1.0</v>
      </c>
      <c r="AC414" s="227">
        <v>1.0</v>
      </c>
      <c r="AD414" s="227">
        <v>2.0</v>
      </c>
      <c r="AE414" s="237" t="s">
        <v>440</v>
      </c>
    </row>
    <row r="415" ht="15.75" customHeight="1">
      <c r="A415" s="4" t="s">
        <v>58</v>
      </c>
      <c r="B415" s="229">
        <v>45499.0</v>
      </c>
      <c r="C415" s="3">
        <v>0.625</v>
      </c>
      <c r="D415" s="3">
        <v>0.75</v>
      </c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41"/>
      <c r="S415" s="39"/>
      <c r="T415" s="39"/>
      <c r="U415" s="39"/>
      <c r="V415" s="22"/>
      <c r="W415" s="39"/>
      <c r="X415" s="39"/>
      <c r="Y415" s="42"/>
      <c r="Z415" s="32"/>
      <c r="AA415" s="230"/>
      <c r="AB415" s="45"/>
      <c r="AC415" s="45"/>
      <c r="AD415" s="45"/>
      <c r="AE415" s="52"/>
    </row>
    <row r="416" ht="15.75" customHeight="1">
      <c r="A416" s="8" t="s">
        <v>60</v>
      </c>
      <c r="B416" s="231">
        <v>45500.0</v>
      </c>
      <c r="C416" s="10">
        <v>0.375</v>
      </c>
      <c r="D416" s="10">
        <v>0.5</v>
      </c>
      <c r="E416" s="224">
        <v>34.0</v>
      </c>
      <c r="F416" s="224">
        <v>22.9</v>
      </c>
      <c r="G416" s="224">
        <v>28.2</v>
      </c>
      <c r="H416" s="224">
        <v>27.4</v>
      </c>
      <c r="I416" s="22"/>
      <c r="J416" s="224" t="s">
        <v>81</v>
      </c>
      <c r="K416" s="22"/>
      <c r="L416" s="224">
        <v>6.25</v>
      </c>
      <c r="M416" s="22"/>
      <c r="N416" s="22"/>
      <c r="O416" s="224">
        <v>63.1</v>
      </c>
      <c r="P416" s="22"/>
      <c r="Q416" s="22"/>
      <c r="R416" s="26">
        <f>E418</f>
        <v>33</v>
      </c>
      <c r="S416" s="22">
        <f>F416</f>
        <v>22.9</v>
      </c>
      <c r="T416" s="22">
        <f>(R416+S416)/2</f>
        <v>27.95</v>
      </c>
      <c r="U416" s="22">
        <f>IF(H416="","",6.1078*(10^(((7.5*H416)/(237.3+H416)))))</f>
        <v>36.49517019</v>
      </c>
      <c r="V416" s="22">
        <f>IF(U416="","",U416-(0.8*(G416-H416)))</f>
        <v>35.85517019</v>
      </c>
      <c r="W416" s="22">
        <f>IF(G416="","",6.1078*(10^(((7.5*G416)/(237.3+G416)))))</f>
        <v>38.23798312</v>
      </c>
      <c r="X416" s="22">
        <f>IF(W416="","",(V416/W416)*100)</f>
        <v>93.76846596</v>
      </c>
      <c r="Y416" s="135">
        <f>O414+L416-O416</f>
        <v>5.21</v>
      </c>
      <c r="Z416" s="27"/>
      <c r="AA416" s="226">
        <v>1.0</v>
      </c>
      <c r="AB416" s="227">
        <v>1.0</v>
      </c>
      <c r="AC416" s="227">
        <v>1.0</v>
      </c>
      <c r="AD416" s="227">
        <v>2.0</v>
      </c>
      <c r="AE416" s="237" t="s">
        <v>440</v>
      </c>
    </row>
    <row r="417" ht="15.75" customHeight="1">
      <c r="A417" s="4" t="s">
        <v>60</v>
      </c>
      <c r="B417" s="229">
        <v>45500.0</v>
      </c>
      <c r="C417" s="3">
        <v>0.625</v>
      </c>
      <c r="D417" s="3">
        <v>0.75</v>
      </c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41"/>
      <c r="S417" s="39"/>
      <c r="T417" s="39"/>
      <c r="U417" s="39"/>
      <c r="V417" s="22"/>
      <c r="W417" s="39"/>
      <c r="X417" s="39"/>
      <c r="Y417" s="42"/>
      <c r="Z417" s="32"/>
      <c r="AA417" s="230"/>
      <c r="AB417" s="45"/>
      <c r="AC417" s="45"/>
      <c r="AD417" s="45"/>
      <c r="AE417" s="52"/>
    </row>
    <row r="418" ht="15.75" customHeight="1">
      <c r="A418" s="8" t="s">
        <v>64</v>
      </c>
      <c r="B418" s="231">
        <v>45501.0</v>
      </c>
      <c r="C418" s="10">
        <v>0.375</v>
      </c>
      <c r="D418" s="10">
        <v>0.5</v>
      </c>
      <c r="E418" s="224">
        <v>33.0</v>
      </c>
      <c r="F418" s="224">
        <v>23.0</v>
      </c>
      <c r="G418" s="224">
        <v>29.0</v>
      </c>
      <c r="H418" s="224">
        <v>28.0</v>
      </c>
      <c r="I418" s="22"/>
      <c r="J418" s="224" t="s">
        <v>81</v>
      </c>
      <c r="K418" s="22"/>
      <c r="L418" s="224">
        <v>0.0</v>
      </c>
      <c r="M418" s="22"/>
      <c r="N418" s="22"/>
      <c r="O418" s="224">
        <v>57.2</v>
      </c>
      <c r="P418" s="224"/>
      <c r="Q418" s="22"/>
      <c r="R418" s="26">
        <f>E420</f>
        <v>33.8</v>
      </c>
      <c r="S418" s="22">
        <f>F418</f>
        <v>23</v>
      </c>
      <c r="T418" s="22">
        <f>(R418+S418)/2</f>
        <v>28.4</v>
      </c>
      <c r="U418" s="22">
        <f>IF(H418="","",6.1078*(10^(((7.5*H418)/(237.3+H418)))))</f>
        <v>37.79562539</v>
      </c>
      <c r="V418" s="22">
        <f>IF(U418="","",U418-(0.8*(G418-H418)))</f>
        <v>36.99562539</v>
      </c>
      <c r="W418" s="22">
        <f>IF(G418="","",6.1078*(10^(((7.5*G418)/(237.3+G418)))))</f>
        <v>40.05279577</v>
      </c>
      <c r="X418" s="22">
        <f>IF(W418="","",(V418/W418)*100)</f>
        <v>92.36714861</v>
      </c>
      <c r="Y418" s="135">
        <f>O416+L418-O418</f>
        <v>5.9</v>
      </c>
      <c r="Z418" s="27"/>
      <c r="AA418" s="226">
        <v>1.0</v>
      </c>
      <c r="AB418" s="227">
        <v>1.0</v>
      </c>
      <c r="AC418" s="227">
        <v>2.0</v>
      </c>
      <c r="AD418" s="227">
        <v>2.0</v>
      </c>
      <c r="AE418" s="237" t="s">
        <v>433</v>
      </c>
    </row>
    <row r="419" ht="15.75" customHeight="1">
      <c r="A419" s="4" t="s">
        <v>64</v>
      </c>
      <c r="B419" s="229" t="s">
        <v>248</v>
      </c>
      <c r="C419" s="3">
        <v>0.625</v>
      </c>
      <c r="D419" s="3">
        <v>0.75</v>
      </c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41"/>
      <c r="S419" s="39"/>
      <c r="T419" s="39"/>
      <c r="U419" s="39"/>
      <c r="V419" s="22"/>
      <c r="W419" s="39"/>
      <c r="X419" s="39"/>
      <c r="Y419" s="42"/>
      <c r="Z419" s="32"/>
      <c r="AA419" s="230"/>
      <c r="AB419" s="45"/>
      <c r="AC419" s="45"/>
      <c r="AD419" s="45"/>
      <c r="AE419" s="52"/>
    </row>
    <row r="420" ht="15.75" customHeight="1">
      <c r="A420" s="8" t="s">
        <v>68</v>
      </c>
      <c r="B420" s="231">
        <v>45502.0</v>
      </c>
      <c r="C420" s="10">
        <v>0.375</v>
      </c>
      <c r="D420" s="10">
        <v>0.5</v>
      </c>
      <c r="E420" s="224">
        <v>33.8</v>
      </c>
      <c r="F420" s="224">
        <v>23.8</v>
      </c>
      <c r="G420" s="224">
        <v>29.2</v>
      </c>
      <c r="H420" s="224">
        <v>28.4</v>
      </c>
      <c r="I420" s="53"/>
      <c r="J420" s="307" t="s">
        <v>81</v>
      </c>
      <c r="K420" s="53"/>
      <c r="L420" s="308">
        <v>0.0</v>
      </c>
      <c r="M420" s="140"/>
      <c r="N420" s="140"/>
      <c r="O420" s="224">
        <v>53.58</v>
      </c>
      <c r="P420" s="22"/>
      <c r="Q420" s="22"/>
      <c r="R420" s="26">
        <f>E422</f>
        <v>34</v>
      </c>
      <c r="S420" s="22">
        <f>F420</f>
        <v>23.8</v>
      </c>
      <c r="T420" s="22">
        <f>(R420+S420)/2</f>
        <v>28.9</v>
      </c>
      <c r="U420" s="22">
        <f>IF(H420="","",6.1078*(10^(((7.5*H420)/(237.3+H420)))))</f>
        <v>38.68484051</v>
      </c>
      <c r="V420" s="22">
        <f>IF(U420="","",U420-(0.8*(G420-H420)))</f>
        <v>38.04484051</v>
      </c>
      <c r="W420" s="22">
        <f>IF(G420="","",6.1078*(10^(((7.5*G420)/(237.3+G420)))))</f>
        <v>40.51803823</v>
      </c>
      <c r="X420" s="22">
        <f>IF(W420="","",(V420/W420)*100)</f>
        <v>93.89605758</v>
      </c>
      <c r="Y420" s="135">
        <f>O418+L420-O420</f>
        <v>3.62</v>
      </c>
      <c r="Z420" s="27"/>
      <c r="AA420" s="226">
        <v>1.0</v>
      </c>
      <c r="AB420" s="227">
        <v>1.0</v>
      </c>
      <c r="AC420" s="227">
        <v>3.0</v>
      </c>
      <c r="AD420" s="227">
        <v>2.0</v>
      </c>
      <c r="AE420" s="237" t="s">
        <v>452</v>
      </c>
    </row>
    <row r="421" ht="15.75" customHeight="1">
      <c r="A421" s="4" t="s">
        <v>68</v>
      </c>
      <c r="B421" s="229">
        <v>45502.0</v>
      </c>
      <c r="C421" s="3">
        <v>0.625</v>
      </c>
      <c r="D421" s="3">
        <v>0.75</v>
      </c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41"/>
      <c r="S421" s="39"/>
      <c r="T421" s="39"/>
      <c r="U421" s="39"/>
      <c r="V421" s="22"/>
      <c r="W421" s="39"/>
      <c r="X421" s="39"/>
      <c r="Y421" s="42"/>
      <c r="Z421" s="32"/>
      <c r="AA421" s="230"/>
      <c r="AB421" s="45"/>
      <c r="AC421" s="45"/>
      <c r="AD421" s="45"/>
      <c r="AE421" s="52"/>
    </row>
    <row r="422" ht="15.75" customHeight="1">
      <c r="A422" s="8" t="s">
        <v>38</v>
      </c>
      <c r="B422" s="231">
        <v>45503.0</v>
      </c>
      <c r="C422" s="10">
        <v>0.375</v>
      </c>
      <c r="D422" s="10">
        <v>0.5</v>
      </c>
      <c r="E422" s="224">
        <v>34.0</v>
      </c>
      <c r="F422" s="224">
        <v>22.9</v>
      </c>
      <c r="G422" s="224">
        <v>29.4</v>
      </c>
      <c r="H422" s="224">
        <v>28.6</v>
      </c>
      <c r="I422" s="22"/>
      <c r="J422" s="224" t="s">
        <v>81</v>
      </c>
      <c r="K422" s="22"/>
      <c r="L422" s="224">
        <v>0.0</v>
      </c>
      <c r="M422" s="22"/>
      <c r="N422" s="22"/>
      <c r="O422" s="224">
        <v>47.38</v>
      </c>
      <c r="P422" s="224">
        <v>59.1</v>
      </c>
      <c r="Q422" s="22"/>
      <c r="R422" s="294">
        <v>34.0</v>
      </c>
      <c r="S422" s="224">
        <v>22.9</v>
      </c>
      <c r="T422" s="22">
        <f>(R422+S422)/2</f>
        <v>28.45</v>
      </c>
      <c r="U422" s="22">
        <f>IF(H422="","",6.1078*(10^(((7.5*H422)/(237.3+H422)))))</f>
        <v>39.13623594</v>
      </c>
      <c r="V422" s="22">
        <f>IF(U422="","",U422-(0.8*(G422-H422)))</f>
        <v>38.49623594</v>
      </c>
      <c r="W422" s="22">
        <f>IF(G422="","",6.1078*(10^(((7.5*G422)/(237.3+G422)))))</f>
        <v>40.98797486</v>
      </c>
      <c r="X422" s="22">
        <f>IF(W422="","",(V422/W422)*100)</f>
        <v>93.92080499</v>
      </c>
      <c r="Y422" s="135">
        <f>O420+L422-O422</f>
        <v>6.2</v>
      </c>
      <c r="Z422" s="27"/>
      <c r="AA422" s="226">
        <v>1.0</v>
      </c>
      <c r="AB422" s="227">
        <v>1.0</v>
      </c>
      <c r="AC422" s="227">
        <v>1.0</v>
      </c>
      <c r="AD422" s="227">
        <v>2.0</v>
      </c>
      <c r="AE422" s="237" t="s">
        <v>316</v>
      </c>
    </row>
    <row r="423" ht="15.75" customHeight="1">
      <c r="A423" s="4" t="s">
        <v>38</v>
      </c>
      <c r="B423" s="229">
        <v>45503.0</v>
      </c>
      <c r="C423" s="3">
        <v>0.625</v>
      </c>
      <c r="D423" s="3">
        <v>0.75</v>
      </c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41"/>
      <c r="S423" s="39"/>
      <c r="T423" s="39"/>
      <c r="U423" s="39"/>
      <c r="V423" s="22"/>
      <c r="W423" s="39"/>
      <c r="X423" s="39"/>
      <c r="Y423" s="42"/>
      <c r="Z423" s="32"/>
      <c r="AA423" s="230"/>
      <c r="AB423" s="45"/>
      <c r="AC423" s="45"/>
      <c r="AD423" s="45"/>
      <c r="AE423" s="52"/>
    </row>
    <row r="424" ht="15.75" customHeight="1">
      <c r="A424" s="8" t="s">
        <v>48</v>
      </c>
      <c r="B424" s="231">
        <v>45504.0</v>
      </c>
      <c r="C424" s="10">
        <v>0.375</v>
      </c>
      <c r="D424" s="10">
        <v>0.5</v>
      </c>
      <c r="E424" s="224">
        <v>34.2</v>
      </c>
      <c r="F424" s="224">
        <v>23.6</v>
      </c>
      <c r="G424" s="224">
        <v>27.4</v>
      </c>
      <c r="H424" s="224">
        <v>26.8</v>
      </c>
      <c r="I424" s="22"/>
      <c r="J424" s="224" t="s">
        <v>61</v>
      </c>
      <c r="K424" s="22"/>
      <c r="L424" s="224">
        <v>12.25</v>
      </c>
      <c r="M424" s="22"/>
      <c r="N424" s="22"/>
      <c r="O424" s="224">
        <v>68.02</v>
      </c>
      <c r="P424" s="22"/>
      <c r="Q424" s="22"/>
      <c r="R424" s="26">
        <f>E426</f>
        <v>31.8</v>
      </c>
      <c r="S424" s="22">
        <f>F424</f>
        <v>23.6</v>
      </c>
      <c r="T424" s="22">
        <f>(R424+S424)/2</f>
        <v>27.7</v>
      </c>
      <c r="U424" s="22">
        <f>IF(H424="","",6.1078*(10^(((7.5*H424)/(237.3+H424)))))</f>
        <v>35.23385461</v>
      </c>
      <c r="V424" s="22">
        <f>IF(U424="","",U424-(0.8*(G424-H424)))</f>
        <v>34.75385461</v>
      </c>
      <c r="W424" s="22">
        <f>IF(G424="","",6.1078*(10^(((7.5*G424)/(237.3+G424)))))</f>
        <v>36.49517019</v>
      </c>
      <c r="X424" s="22">
        <f>IF(W424="","",(V424/W424)*100)</f>
        <v>95.22864102</v>
      </c>
      <c r="Y424" s="135">
        <f>P422+L424-O424</f>
        <v>3.33</v>
      </c>
      <c r="Z424" s="27"/>
      <c r="AA424" s="226">
        <v>1.0</v>
      </c>
      <c r="AB424" s="227">
        <v>1.0</v>
      </c>
      <c r="AC424" s="227">
        <v>2.0</v>
      </c>
      <c r="AD424" s="227">
        <v>2.0</v>
      </c>
      <c r="AE424" s="237" t="s">
        <v>442</v>
      </c>
    </row>
    <row r="425" ht="15.75" customHeight="1">
      <c r="A425" s="4" t="s">
        <v>48</v>
      </c>
      <c r="B425" s="229">
        <v>45504.0</v>
      </c>
      <c r="C425" s="3">
        <v>0.625</v>
      </c>
      <c r="D425" s="3">
        <v>0.75</v>
      </c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41"/>
      <c r="S425" s="39"/>
      <c r="T425" s="39"/>
      <c r="U425" s="39"/>
      <c r="V425" s="22"/>
      <c r="W425" s="39"/>
      <c r="X425" s="39"/>
      <c r="Y425" s="42"/>
      <c r="Z425" s="32"/>
      <c r="AA425" s="230"/>
      <c r="AB425" s="45"/>
      <c r="AC425" s="45"/>
      <c r="AD425" s="45"/>
      <c r="AE425" s="52"/>
    </row>
    <row r="426" ht="15.75" customHeight="1">
      <c r="A426" s="8" t="s">
        <v>53</v>
      </c>
      <c r="B426" s="231">
        <v>45505.0</v>
      </c>
      <c r="C426" s="10">
        <v>0.375</v>
      </c>
      <c r="D426" s="10">
        <v>0.5</v>
      </c>
      <c r="E426" s="224">
        <v>31.8</v>
      </c>
      <c r="F426" s="224">
        <v>22.3</v>
      </c>
      <c r="G426" s="224">
        <v>28.2</v>
      </c>
      <c r="H426" s="224">
        <v>27.0</v>
      </c>
      <c r="I426" s="22"/>
      <c r="J426" s="224" t="s">
        <v>81</v>
      </c>
      <c r="K426" s="22"/>
      <c r="L426" s="224">
        <v>27.75</v>
      </c>
      <c r="M426" s="22"/>
      <c r="N426" s="22"/>
      <c r="O426" s="224">
        <v>89.0</v>
      </c>
      <c r="P426" s="22"/>
      <c r="Q426" s="22"/>
      <c r="R426" s="26">
        <f>E428</f>
        <v>32.2</v>
      </c>
      <c r="S426" s="22">
        <f>F426</f>
        <v>22.3</v>
      </c>
      <c r="T426" s="22">
        <f>(R426+S426)/2</f>
        <v>27.25</v>
      </c>
      <c r="U426" s="22">
        <f>IF(H426="","",6.1078*(10^(((7.5*H426)/(237.3+H426)))))</f>
        <v>35.65000614</v>
      </c>
      <c r="V426" s="22">
        <f>IF(U426="","",U426-(0.8*(G426-H426)))</f>
        <v>34.69000614</v>
      </c>
      <c r="W426" s="22">
        <f>IF(G426="","",6.1078*(10^(((7.5*G426)/(237.3+G426)))))</f>
        <v>38.23798312</v>
      </c>
      <c r="X426" s="22">
        <f>IF(W426="","",(V426/W426)*100)</f>
        <v>90.72132815</v>
      </c>
      <c r="Y426" s="135">
        <f>O424+L426-O426</f>
        <v>6.77</v>
      </c>
      <c r="Z426" s="27"/>
      <c r="AA426" s="226">
        <v>1.0</v>
      </c>
      <c r="AB426" s="227">
        <v>1.0</v>
      </c>
      <c r="AC426" s="227">
        <v>3.0</v>
      </c>
      <c r="AD426" s="227">
        <v>1.0</v>
      </c>
      <c r="AE426" s="237" t="s">
        <v>442</v>
      </c>
    </row>
    <row r="427" ht="15.75" customHeight="1">
      <c r="A427" s="4" t="s">
        <v>53</v>
      </c>
      <c r="B427" s="229">
        <v>45505.0</v>
      </c>
      <c r="C427" s="3">
        <v>0.625</v>
      </c>
      <c r="D427" s="3">
        <v>0.75</v>
      </c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41"/>
      <c r="S427" s="39"/>
      <c r="T427" s="39"/>
      <c r="U427" s="39"/>
      <c r="V427" s="22"/>
      <c r="W427" s="39"/>
      <c r="X427" s="39"/>
      <c r="Y427" s="42"/>
      <c r="Z427" s="32"/>
      <c r="AA427" s="230"/>
      <c r="AB427" s="45"/>
      <c r="AC427" s="45"/>
      <c r="AD427" s="45"/>
      <c r="AE427" s="52"/>
    </row>
    <row r="428" ht="15.75" customHeight="1">
      <c r="A428" s="8" t="s">
        <v>58</v>
      </c>
      <c r="B428" s="231">
        <v>45506.0</v>
      </c>
      <c r="C428" s="10">
        <v>0.375</v>
      </c>
      <c r="D428" s="10">
        <v>0.5</v>
      </c>
      <c r="E428" s="224">
        <v>32.2</v>
      </c>
      <c r="F428" s="224">
        <v>20.9</v>
      </c>
      <c r="G428" s="224">
        <v>27.4</v>
      </c>
      <c r="H428" s="224">
        <v>26.6</v>
      </c>
      <c r="I428" s="22"/>
      <c r="J428" s="224" t="s">
        <v>81</v>
      </c>
      <c r="K428" s="22"/>
      <c r="L428" s="224">
        <v>1.25</v>
      </c>
      <c r="M428" s="22"/>
      <c r="N428" s="22"/>
      <c r="O428" s="224">
        <v>87.5</v>
      </c>
      <c r="P428" s="224">
        <v>50.5</v>
      </c>
      <c r="Q428" s="22"/>
      <c r="R428" s="26">
        <f>E430</f>
        <v>33.6</v>
      </c>
      <c r="S428" s="22">
        <f>F428</f>
        <v>20.9</v>
      </c>
      <c r="T428" s="22">
        <f>(R428+S428)/2</f>
        <v>27.25</v>
      </c>
      <c r="U428" s="22">
        <f>IF(H428="","",6.1078*(10^(((7.5*H428)/(237.3+H428)))))</f>
        <v>34.82194116</v>
      </c>
      <c r="V428" s="22">
        <f>IF(U428="","",U428-(0.8*(G428-H428)))</f>
        <v>34.18194116</v>
      </c>
      <c r="W428" s="22">
        <f>IF(G428="","",6.1078*(10^(((7.5*G428)/(237.3+G428)))))</f>
        <v>36.49517019</v>
      </c>
      <c r="X428" s="22">
        <f>IF(W428="","",(V428/W428)*100)</f>
        <v>93.66154752</v>
      </c>
      <c r="Y428" s="135">
        <f>O426+L428-O428</f>
        <v>2.75</v>
      </c>
      <c r="Z428" s="27"/>
      <c r="AA428" s="226">
        <v>1.0</v>
      </c>
      <c r="AB428" s="227">
        <v>1.0</v>
      </c>
      <c r="AC428" s="227">
        <v>3.0</v>
      </c>
      <c r="AD428" s="227">
        <v>1.0</v>
      </c>
      <c r="AE428" s="237" t="s">
        <v>433</v>
      </c>
    </row>
    <row r="429" ht="15.75" customHeight="1">
      <c r="A429" s="4" t="s">
        <v>58</v>
      </c>
      <c r="B429" s="240">
        <v>45506.0</v>
      </c>
      <c r="C429" s="3">
        <v>0.625</v>
      </c>
      <c r="D429" s="3">
        <v>0.75</v>
      </c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41"/>
      <c r="S429" s="39"/>
      <c r="T429" s="39"/>
      <c r="U429" s="39"/>
      <c r="V429" s="22"/>
      <c r="W429" s="39"/>
      <c r="X429" s="39"/>
      <c r="Y429" s="42"/>
      <c r="Z429" s="32"/>
      <c r="AA429" s="230"/>
      <c r="AB429" s="45"/>
      <c r="AC429" s="45"/>
      <c r="AD429" s="45"/>
      <c r="AE429" s="52"/>
    </row>
    <row r="430" ht="15.75" customHeight="1">
      <c r="A430" s="8" t="s">
        <v>60</v>
      </c>
      <c r="B430" s="231">
        <v>45507.0</v>
      </c>
      <c r="C430" s="10">
        <v>0.375</v>
      </c>
      <c r="D430" s="10">
        <v>0.5</v>
      </c>
      <c r="E430" s="224">
        <v>33.6</v>
      </c>
      <c r="F430" s="224">
        <v>21.6</v>
      </c>
      <c r="G430" s="224">
        <v>28.6</v>
      </c>
      <c r="H430" s="224">
        <v>27.6</v>
      </c>
      <c r="I430" s="22"/>
      <c r="J430" s="224" t="s">
        <v>81</v>
      </c>
      <c r="K430" s="22"/>
      <c r="L430" s="224">
        <v>5.0</v>
      </c>
      <c r="M430" s="22"/>
      <c r="N430" s="22"/>
      <c r="O430" s="224">
        <v>51.2</v>
      </c>
      <c r="P430" s="22"/>
      <c r="Q430" s="22"/>
      <c r="R430" s="26">
        <f>E432</f>
        <v>34</v>
      </c>
      <c r="S430" s="22">
        <f>F430</f>
        <v>21.6</v>
      </c>
      <c r="T430" s="22">
        <f>(R430+S430)/2</f>
        <v>27.8</v>
      </c>
      <c r="U430" s="22">
        <f>IF(H430="","",6.1078*(10^(((7.5*H430)/(237.3+H430)))))</f>
        <v>36.92425667</v>
      </c>
      <c r="V430" s="22">
        <f>IF(U430="","",U430-(0.8*(G430-H430)))</f>
        <v>36.12425667</v>
      </c>
      <c r="W430" s="22">
        <f>IF(G430="","",6.1078*(10^(((7.5*G430)/(237.3+G430)))))</f>
        <v>39.13623594</v>
      </c>
      <c r="X430" s="22">
        <f>IF(W430="","",(V430/W430)*100)</f>
        <v>92.30386061</v>
      </c>
      <c r="Y430" s="135">
        <f>P428+L430-O430</f>
        <v>4.3</v>
      </c>
      <c r="Z430" s="27"/>
      <c r="AA430" s="226">
        <v>1.0</v>
      </c>
      <c r="AB430" s="227">
        <v>1.0</v>
      </c>
      <c r="AC430" s="227">
        <v>2.0</v>
      </c>
      <c r="AD430" s="227">
        <v>2.0</v>
      </c>
      <c r="AE430" s="237" t="s">
        <v>433</v>
      </c>
    </row>
    <row r="431" ht="15.75" customHeight="1">
      <c r="A431" s="4" t="s">
        <v>60</v>
      </c>
      <c r="B431" s="229">
        <v>45507.0</v>
      </c>
      <c r="C431" s="3">
        <v>0.625</v>
      </c>
      <c r="D431" s="3">
        <v>0.75</v>
      </c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41"/>
      <c r="S431" s="39"/>
      <c r="T431" s="39"/>
      <c r="U431" s="39"/>
      <c r="V431" s="22"/>
      <c r="W431" s="39"/>
      <c r="X431" s="39"/>
      <c r="Y431" s="42"/>
      <c r="Z431" s="32"/>
      <c r="AA431" s="230"/>
      <c r="AB431" s="45"/>
      <c r="AC431" s="45"/>
      <c r="AD431" s="45"/>
      <c r="AE431" s="52"/>
    </row>
    <row r="432" ht="15.75" customHeight="1">
      <c r="A432" s="8" t="s">
        <v>64</v>
      </c>
      <c r="B432" s="231">
        <v>45508.0</v>
      </c>
      <c r="C432" s="10">
        <v>0.375</v>
      </c>
      <c r="D432" s="10">
        <v>0.5</v>
      </c>
      <c r="E432" s="224">
        <v>34.0</v>
      </c>
      <c r="F432" s="224">
        <v>23.5</v>
      </c>
      <c r="G432" s="224">
        <v>28.8</v>
      </c>
      <c r="H432" s="224">
        <v>27.8</v>
      </c>
      <c r="I432" s="22"/>
      <c r="J432" s="224" t="s">
        <v>65</v>
      </c>
      <c r="K432" s="22"/>
      <c r="L432" s="224">
        <v>13.0</v>
      </c>
      <c r="M432" s="22"/>
      <c r="N432" s="22"/>
      <c r="O432" s="224">
        <v>58.72</v>
      </c>
      <c r="P432" s="22"/>
      <c r="Q432" s="22"/>
      <c r="R432" s="26">
        <f>E434</f>
        <v>33.9</v>
      </c>
      <c r="S432" s="22">
        <f>F432</f>
        <v>23.5</v>
      </c>
      <c r="T432" s="22">
        <f>(R432+S432)/2</f>
        <v>28.7</v>
      </c>
      <c r="U432" s="22">
        <f t="shared" ref="U432:U442" si="140">IF(H432="","",6.1078*(10^(((7.5*H432)/(237.3+H432)))))</f>
        <v>37.3577292</v>
      </c>
      <c r="V432" s="22">
        <f t="shared" ref="V432:V442" si="141">IF(U432="","",U432-(0.8*(G432-H432)))</f>
        <v>36.5577292</v>
      </c>
      <c r="W432" s="22">
        <f t="shared" ref="W432:W442" si="142">IF(G432="","",6.1078*(10^(((7.5*G432)/(237.3+G432)))))</f>
        <v>39.59220806</v>
      </c>
      <c r="X432" s="22">
        <f t="shared" ref="X432:X433" si="143">IF(W432="","",(V432/W432)*100)</f>
        <v>92.33566651</v>
      </c>
      <c r="Y432" s="135">
        <f>O430+L432-O432</f>
        <v>5.48</v>
      </c>
      <c r="Z432" s="27"/>
      <c r="AA432" s="226">
        <v>1.0</v>
      </c>
      <c r="AB432" s="227">
        <v>1.0</v>
      </c>
      <c r="AC432" s="227">
        <v>1.0</v>
      </c>
      <c r="AD432" s="227">
        <v>2.0</v>
      </c>
      <c r="AE432" s="237" t="s">
        <v>440</v>
      </c>
    </row>
    <row r="433" ht="15.75" customHeight="1">
      <c r="A433" s="4" t="s">
        <v>64</v>
      </c>
      <c r="B433" s="229">
        <v>45508.0</v>
      </c>
      <c r="C433" s="3">
        <v>0.625</v>
      </c>
      <c r="D433" s="3">
        <v>0.75</v>
      </c>
      <c r="E433" s="242">
        <v>33.8</v>
      </c>
      <c r="F433" s="39"/>
      <c r="G433" s="242">
        <v>29.8</v>
      </c>
      <c r="H433" s="242">
        <v>29.4</v>
      </c>
      <c r="I433" s="39"/>
      <c r="J433" s="242" t="s">
        <v>74</v>
      </c>
      <c r="K433" s="39"/>
      <c r="L433" s="39"/>
      <c r="M433" s="39"/>
      <c r="N433" s="39"/>
      <c r="O433" s="39"/>
      <c r="P433" s="39"/>
      <c r="Q433" s="39"/>
      <c r="R433" s="41"/>
      <c r="S433" s="39"/>
      <c r="T433" s="39"/>
      <c r="U433" s="22">
        <f t="shared" si="140"/>
        <v>40.98797486</v>
      </c>
      <c r="V433" s="22">
        <f t="shared" si="141"/>
        <v>40.66797486</v>
      </c>
      <c r="W433" s="22">
        <f t="shared" si="142"/>
        <v>41.94208964</v>
      </c>
      <c r="X433" s="22">
        <f t="shared" si="143"/>
        <v>96.96220482</v>
      </c>
      <c r="Y433" s="42"/>
      <c r="Z433" s="32"/>
      <c r="AA433" s="245">
        <v>1.0</v>
      </c>
      <c r="AB433" s="246">
        <v>1.0</v>
      </c>
      <c r="AC433" s="246">
        <v>2.0</v>
      </c>
      <c r="AD433" s="246">
        <v>2.0</v>
      </c>
      <c r="AE433" s="247" t="s">
        <v>452</v>
      </c>
    </row>
    <row r="434" ht="15.75" customHeight="1">
      <c r="A434" s="8" t="s">
        <v>68</v>
      </c>
      <c r="B434" s="231">
        <v>45509.0</v>
      </c>
      <c r="C434" s="10">
        <v>0.375</v>
      </c>
      <c r="D434" s="10">
        <v>0.5</v>
      </c>
      <c r="E434" s="224">
        <v>33.9</v>
      </c>
      <c r="F434" s="224">
        <v>22.4</v>
      </c>
      <c r="G434" s="224">
        <v>28.6</v>
      </c>
      <c r="H434" s="224">
        <v>27.6</v>
      </c>
      <c r="I434" s="22"/>
      <c r="J434" s="224" t="s">
        <v>81</v>
      </c>
      <c r="K434" s="22"/>
      <c r="L434" s="224">
        <v>1.0</v>
      </c>
      <c r="M434" s="22"/>
      <c r="N434" s="22"/>
      <c r="O434" s="224">
        <v>55.24</v>
      </c>
      <c r="P434" s="22"/>
      <c r="Q434" s="22"/>
      <c r="R434" s="26">
        <f>E436</f>
        <v>33</v>
      </c>
      <c r="S434" s="22">
        <f>F434</f>
        <v>22.4</v>
      </c>
      <c r="T434" s="22">
        <f>(R434+S434)/2</f>
        <v>27.7</v>
      </c>
      <c r="U434" s="22">
        <f t="shared" si="140"/>
        <v>36.92425667</v>
      </c>
      <c r="V434" s="22">
        <f t="shared" si="141"/>
        <v>36.12425667</v>
      </c>
      <c r="W434" s="22">
        <f t="shared" si="142"/>
        <v>39.13623594</v>
      </c>
      <c r="X434" s="22">
        <f>IF(W434="","",(V434/W434)*100)</f>
        <v>92.30386061</v>
      </c>
      <c r="Y434" s="135">
        <f>O432+L434-O434</f>
        <v>4.48</v>
      </c>
      <c r="Z434" s="27"/>
      <c r="AA434" s="226">
        <v>1.0</v>
      </c>
      <c r="AB434" s="227">
        <v>1.0</v>
      </c>
      <c r="AC434" s="227">
        <v>1.0</v>
      </c>
      <c r="AD434" s="227">
        <v>2.0</v>
      </c>
      <c r="AE434" s="237" t="s">
        <v>449</v>
      </c>
    </row>
    <row r="435" ht="15.75" customHeight="1">
      <c r="A435" s="4" t="s">
        <v>68</v>
      </c>
      <c r="B435" s="229">
        <v>45509.0</v>
      </c>
      <c r="C435" s="3">
        <v>0.625</v>
      </c>
      <c r="D435" s="3">
        <v>0.75</v>
      </c>
      <c r="E435" s="242">
        <v>32.8</v>
      </c>
      <c r="F435" s="39"/>
      <c r="G435" s="242">
        <v>31.0</v>
      </c>
      <c r="H435" s="242">
        <v>29.4</v>
      </c>
      <c r="I435" s="39"/>
      <c r="J435" s="242" t="s">
        <v>81</v>
      </c>
      <c r="K435" s="39"/>
      <c r="L435" s="39"/>
      <c r="M435" s="39"/>
      <c r="N435" s="39"/>
      <c r="O435" s="39"/>
      <c r="P435" s="39"/>
      <c r="Q435" s="39"/>
      <c r="R435" s="41"/>
      <c r="T435" s="39"/>
      <c r="U435" s="22">
        <f t="shared" si="140"/>
        <v>40.98797486</v>
      </c>
      <c r="V435" s="22">
        <f t="shared" si="141"/>
        <v>39.70797486</v>
      </c>
      <c r="W435" s="22">
        <f t="shared" si="142"/>
        <v>44.9212759</v>
      </c>
      <c r="X435" s="22">
        <f>IF(W435="","",(V435/W435)*100)</f>
        <v>88.39458378</v>
      </c>
      <c r="Z435" s="32"/>
      <c r="AA435" s="245">
        <v>2.0</v>
      </c>
      <c r="AB435" s="246">
        <v>1.0</v>
      </c>
      <c r="AC435" s="246">
        <v>1.0</v>
      </c>
      <c r="AD435" s="246">
        <v>2.0</v>
      </c>
      <c r="AE435" s="247" t="s">
        <v>442</v>
      </c>
    </row>
    <row r="436" ht="15.75" customHeight="1">
      <c r="A436" s="8" t="s">
        <v>38</v>
      </c>
      <c r="B436" s="231">
        <v>45510.0</v>
      </c>
      <c r="C436" s="10">
        <v>0.375</v>
      </c>
      <c r="D436" s="10">
        <v>0.5</v>
      </c>
      <c r="E436" s="224">
        <v>33.0</v>
      </c>
      <c r="F436" s="224">
        <v>23.1</v>
      </c>
      <c r="G436" s="224">
        <v>29.8</v>
      </c>
      <c r="H436" s="224">
        <v>28.8</v>
      </c>
      <c r="I436" s="22"/>
      <c r="J436" s="224" t="s">
        <v>61</v>
      </c>
      <c r="K436" s="22"/>
      <c r="L436" s="224">
        <v>0.0</v>
      </c>
      <c r="M436" s="22"/>
      <c r="N436" s="22"/>
      <c r="O436" s="224">
        <v>51.2</v>
      </c>
      <c r="P436" s="22"/>
      <c r="Q436" s="22"/>
      <c r="R436" s="26" t="str">
        <f>E438</f>
        <v/>
      </c>
      <c r="S436" s="22">
        <f>F436</f>
        <v>23.1</v>
      </c>
      <c r="T436" s="22">
        <f>(R436+S436)/2</f>
        <v>11.55</v>
      </c>
      <c r="U436" s="22">
        <f t="shared" si="140"/>
        <v>39.59220806</v>
      </c>
      <c r="V436" s="22">
        <f t="shared" si="141"/>
        <v>38.79220806</v>
      </c>
      <c r="W436" s="22">
        <f t="shared" si="142"/>
        <v>41.94208964</v>
      </c>
      <c r="X436" s="22">
        <f>IF(W436="","",(V436/W436)*100)</f>
        <v>92.48992693</v>
      </c>
      <c r="Y436" s="135">
        <f>O434+L436-O436</f>
        <v>4.04</v>
      </c>
      <c r="Z436" s="27"/>
      <c r="AA436" s="226">
        <v>1.0</v>
      </c>
      <c r="AB436" s="227">
        <v>1.0</v>
      </c>
      <c r="AC436" s="227">
        <v>1.0</v>
      </c>
      <c r="AD436" s="227">
        <v>2.0</v>
      </c>
      <c r="AE436" s="237" t="s">
        <v>440</v>
      </c>
    </row>
    <row r="437" ht="15.75" customHeight="1">
      <c r="A437" s="4" t="s">
        <v>38</v>
      </c>
      <c r="B437" s="229">
        <v>45510.0</v>
      </c>
      <c r="C437" s="3">
        <v>0.625</v>
      </c>
      <c r="D437" s="3">
        <v>0.75</v>
      </c>
      <c r="E437" s="242">
        <v>33.2</v>
      </c>
      <c r="F437" s="39"/>
      <c r="G437" s="242">
        <v>30.4</v>
      </c>
      <c r="H437" s="242">
        <v>29.0</v>
      </c>
      <c r="I437" s="39"/>
      <c r="J437" s="242" t="s">
        <v>81</v>
      </c>
      <c r="K437" s="39"/>
      <c r="L437" s="39"/>
      <c r="M437" s="39"/>
      <c r="N437" s="39"/>
      <c r="O437" s="39"/>
      <c r="P437" s="39"/>
      <c r="Q437" s="39"/>
      <c r="R437" s="41"/>
      <c r="S437" s="39"/>
      <c r="T437" s="39"/>
      <c r="U437" s="22">
        <f t="shared" si="140"/>
        <v>40.05279577</v>
      </c>
      <c r="V437" s="22">
        <f t="shared" si="141"/>
        <v>38.93279577</v>
      </c>
      <c r="W437" s="22">
        <f t="shared" si="142"/>
        <v>43.4094688</v>
      </c>
      <c r="X437" s="22">
        <f>IF(W437="","",(V437/W437)*100)</f>
        <v>89.68733515</v>
      </c>
      <c r="Y437" s="39"/>
      <c r="Z437" s="32"/>
      <c r="AA437" s="245">
        <v>1.0</v>
      </c>
      <c r="AB437" s="246">
        <v>1.0</v>
      </c>
      <c r="AC437" s="246">
        <v>1.0</v>
      </c>
      <c r="AD437" s="246">
        <v>3.0</v>
      </c>
      <c r="AE437" s="247" t="s">
        <v>316</v>
      </c>
    </row>
    <row r="438" ht="15.75" customHeight="1">
      <c r="A438" s="8" t="s">
        <v>48</v>
      </c>
      <c r="B438" s="231">
        <v>45511.0</v>
      </c>
      <c r="C438" s="143">
        <v>0.375</v>
      </c>
      <c r="D438" s="10">
        <v>0.5</v>
      </c>
      <c r="H438" s="309">
        <v>29.6</v>
      </c>
      <c r="I438" s="22"/>
      <c r="J438" s="224" t="s">
        <v>81</v>
      </c>
      <c r="K438" s="22"/>
      <c r="L438" s="224">
        <v>0.0</v>
      </c>
      <c r="M438" s="22"/>
      <c r="N438" s="22"/>
      <c r="O438" s="224">
        <v>40.0</v>
      </c>
      <c r="P438" s="22"/>
      <c r="Q438" s="22"/>
      <c r="R438" s="26">
        <f>E440</f>
        <v>33.2</v>
      </c>
      <c r="S438" s="22" t="str">
        <f>F438</f>
        <v/>
      </c>
      <c r="T438" s="22">
        <f>(R438+S438)/2</f>
        <v>16.6</v>
      </c>
      <c r="U438" s="22">
        <f t="shared" si="140"/>
        <v>41.46264535</v>
      </c>
      <c r="V438" s="22">
        <f t="shared" si="141"/>
        <v>65.14264535</v>
      </c>
      <c r="W438" s="22" t="str">
        <f t="shared" si="142"/>
        <v/>
      </c>
      <c r="X438" s="22" t="str">
        <f>IF(W438="","",(V438/W438)*100)</f>
        <v/>
      </c>
      <c r="Y438" s="135">
        <f>O436+L438-O438</f>
        <v>11.2</v>
      </c>
      <c r="Z438" s="27"/>
      <c r="AA438" s="226">
        <v>1.0</v>
      </c>
      <c r="AB438" s="227">
        <v>1.0</v>
      </c>
      <c r="AC438" s="227">
        <v>3.0</v>
      </c>
      <c r="AD438" s="227">
        <v>2.0</v>
      </c>
      <c r="AE438" s="237" t="s">
        <v>452</v>
      </c>
    </row>
    <row r="439" ht="15.75" customHeight="1">
      <c r="A439" s="4" t="s">
        <v>48</v>
      </c>
      <c r="B439" s="229">
        <v>45511.0</v>
      </c>
      <c r="C439" s="3">
        <v>0.625</v>
      </c>
      <c r="D439" s="3">
        <v>0.75</v>
      </c>
      <c r="E439" s="242">
        <v>33.2</v>
      </c>
      <c r="F439" s="39"/>
      <c r="G439" s="242">
        <v>32.4</v>
      </c>
      <c r="H439" s="242">
        <v>31.0</v>
      </c>
      <c r="I439" s="39"/>
      <c r="J439" s="242" t="s">
        <v>81</v>
      </c>
      <c r="K439" s="39"/>
      <c r="L439" s="39"/>
      <c r="M439" s="39"/>
      <c r="N439" s="39"/>
      <c r="O439" s="39"/>
      <c r="P439" s="39"/>
      <c r="Q439" s="39"/>
      <c r="R439" s="41"/>
      <c r="S439" s="39"/>
      <c r="T439" s="39"/>
      <c r="U439" s="22">
        <f t="shared" si="140"/>
        <v>44.9212759</v>
      </c>
      <c r="V439" s="22">
        <f t="shared" si="141"/>
        <v>43.8012759</v>
      </c>
      <c r="W439" s="22">
        <f t="shared" si="142"/>
        <v>48.62794535</v>
      </c>
      <c r="X439" s="22">
        <f>IF(W439="","",(V439/W439)*100)</f>
        <v>90.07428873</v>
      </c>
      <c r="Y439" s="39"/>
      <c r="Z439" s="32"/>
      <c r="AA439" s="245">
        <v>1.0</v>
      </c>
      <c r="AB439" s="246">
        <v>1.0</v>
      </c>
      <c r="AC439" s="246">
        <v>1.0</v>
      </c>
      <c r="AD439" s="246">
        <v>3.0</v>
      </c>
      <c r="AE439" s="247" t="s">
        <v>316</v>
      </c>
    </row>
    <row r="440" ht="15.75" customHeight="1">
      <c r="A440" s="8" t="s">
        <v>53</v>
      </c>
      <c r="B440" s="231">
        <v>45512.0</v>
      </c>
      <c r="C440" s="10">
        <v>0.375</v>
      </c>
      <c r="D440" s="10">
        <v>0.5</v>
      </c>
      <c r="E440" s="224">
        <v>33.2</v>
      </c>
      <c r="F440" s="224">
        <v>23.7</v>
      </c>
      <c r="G440" s="224">
        <v>28.0</v>
      </c>
      <c r="H440" s="224">
        <v>27.0</v>
      </c>
      <c r="I440" s="22"/>
      <c r="J440" s="224" t="s">
        <v>81</v>
      </c>
      <c r="K440" s="22"/>
      <c r="L440" s="224">
        <v>15.5</v>
      </c>
      <c r="M440" s="22"/>
      <c r="N440" s="22"/>
      <c r="O440" s="224">
        <v>51.4</v>
      </c>
      <c r="P440" s="22"/>
      <c r="Q440" s="22"/>
      <c r="R440" s="26">
        <f>E442</f>
        <v>32.4</v>
      </c>
      <c r="S440" s="22">
        <f>F440</f>
        <v>23.7</v>
      </c>
      <c r="T440" s="22">
        <f>(R440+S440)/2</f>
        <v>28.05</v>
      </c>
      <c r="U440" s="22">
        <f t="shared" si="140"/>
        <v>35.65000614</v>
      </c>
      <c r="V440" s="22">
        <f t="shared" si="141"/>
        <v>34.85000614</v>
      </c>
      <c r="W440" s="22">
        <f t="shared" si="142"/>
        <v>37.79562539</v>
      </c>
      <c r="X440" s="22">
        <f>IF(W440="","",(V440/W440)*100)</f>
        <v>92.20645453</v>
      </c>
      <c r="Y440" s="135">
        <f>O438+L440-O440</f>
        <v>4.1</v>
      </c>
      <c r="Z440" s="27"/>
      <c r="AA440" s="226">
        <v>1.0</v>
      </c>
      <c r="AB440" s="227">
        <v>1.0</v>
      </c>
      <c r="AC440" s="227">
        <v>1.0</v>
      </c>
      <c r="AD440" s="227">
        <v>2.0</v>
      </c>
      <c r="AE440" s="237" t="s">
        <v>440</v>
      </c>
    </row>
    <row r="441" ht="15.75" customHeight="1">
      <c r="A441" s="4" t="s">
        <v>53</v>
      </c>
      <c r="B441" s="229">
        <v>45512.0</v>
      </c>
      <c r="C441" s="3">
        <v>0.625</v>
      </c>
      <c r="D441" s="3">
        <v>0.75</v>
      </c>
      <c r="E441" s="242">
        <v>32.4</v>
      </c>
      <c r="F441" s="242"/>
      <c r="G441" s="242">
        <v>27.3</v>
      </c>
      <c r="H441" s="242">
        <v>26.6</v>
      </c>
      <c r="I441" s="39"/>
      <c r="J441" s="242" t="s">
        <v>81</v>
      </c>
      <c r="K441" s="39"/>
      <c r="L441" s="39"/>
      <c r="M441" s="39"/>
      <c r="N441" s="39"/>
      <c r="O441" s="39"/>
      <c r="P441" s="39"/>
      <c r="Q441" s="39"/>
      <c r="R441" s="41"/>
      <c r="S441" s="39"/>
      <c r="T441" s="39"/>
      <c r="U441" s="22">
        <f t="shared" si="140"/>
        <v>34.82194116</v>
      </c>
      <c r="V441" s="22">
        <f t="shared" si="141"/>
        <v>34.26194116</v>
      </c>
      <c r="W441" s="22">
        <f t="shared" si="142"/>
        <v>36.28226002</v>
      </c>
      <c r="X441" s="22">
        <f>IF(W441="","",(V441/W441)*100)</f>
        <v>94.43166204</v>
      </c>
      <c r="Y441" s="39"/>
      <c r="Z441" s="32"/>
      <c r="AA441" s="245">
        <v>1.0</v>
      </c>
      <c r="AB441" s="246">
        <v>1.0</v>
      </c>
      <c r="AC441" s="246">
        <v>1.0</v>
      </c>
      <c r="AD441" s="246">
        <v>3.0</v>
      </c>
      <c r="AE441" s="247" t="s">
        <v>452</v>
      </c>
    </row>
    <row r="442" ht="15.75" customHeight="1">
      <c r="A442" s="8" t="s">
        <v>58</v>
      </c>
      <c r="B442" s="231">
        <v>45513.0</v>
      </c>
      <c r="C442" s="10">
        <v>0.375</v>
      </c>
      <c r="D442" s="10">
        <v>0.5</v>
      </c>
      <c r="E442" s="224">
        <v>32.4</v>
      </c>
      <c r="F442" s="224">
        <v>21.4</v>
      </c>
      <c r="G442" s="224">
        <v>28.2</v>
      </c>
      <c r="H442" s="224">
        <v>27.8</v>
      </c>
      <c r="I442" s="22"/>
      <c r="J442" s="224" t="s">
        <v>81</v>
      </c>
      <c r="K442" s="22"/>
      <c r="L442" s="224">
        <v>0.0</v>
      </c>
      <c r="M442" s="22"/>
      <c r="N442" s="22"/>
      <c r="O442" s="224">
        <v>47.78</v>
      </c>
      <c r="P442" s="22"/>
      <c r="Q442" s="22"/>
      <c r="R442" s="26">
        <f>E444</f>
        <v>33.6</v>
      </c>
      <c r="S442" s="22">
        <f>F442</f>
        <v>21.4</v>
      </c>
      <c r="T442" s="22">
        <f>(R442+S442)/2</f>
        <v>27.5</v>
      </c>
      <c r="U442" s="22">
        <f t="shared" si="140"/>
        <v>37.3577292</v>
      </c>
      <c r="V442" s="22">
        <f t="shared" si="141"/>
        <v>37.0377292</v>
      </c>
      <c r="W442" s="22">
        <f t="shared" si="142"/>
        <v>38.23798312</v>
      </c>
      <c r="X442" s="22">
        <f>IF(W442="","",(V442/W442)*100)</f>
        <v>96.86109512</v>
      </c>
      <c r="Y442" s="135">
        <f>O440+L442-O442</f>
        <v>3.62</v>
      </c>
      <c r="Z442" s="27"/>
      <c r="AA442" s="226">
        <v>1.0</v>
      </c>
      <c r="AB442" s="227">
        <v>1.0</v>
      </c>
      <c r="AC442" s="227">
        <v>1.0</v>
      </c>
      <c r="AD442" s="227">
        <v>2.0</v>
      </c>
      <c r="AE442" s="237" t="s">
        <v>433</v>
      </c>
    </row>
    <row r="443" ht="15.75" customHeight="1">
      <c r="A443" s="4" t="s">
        <v>58</v>
      </c>
      <c r="B443" s="229">
        <v>45513.0</v>
      </c>
      <c r="C443" s="3">
        <v>0.625</v>
      </c>
      <c r="D443" s="3">
        <v>0.75</v>
      </c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41"/>
      <c r="S443" s="39"/>
      <c r="T443" s="39"/>
      <c r="U443" s="39"/>
      <c r="V443" s="22"/>
      <c r="W443" s="39"/>
      <c r="X443" s="39"/>
      <c r="Y443" s="39"/>
      <c r="Z443" s="32"/>
      <c r="AA443" s="230"/>
      <c r="AB443" s="45"/>
      <c r="AC443" s="45"/>
      <c r="AD443" s="45"/>
      <c r="AE443" s="52"/>
    </row>
    <row r="444" ht="15.75" customHeight="1">
      <c r="A444" s="8" t="s">
        <v>60</v>
      </c>
      <c r="B444" s="231">
        <v>45514.0</v>
      </c>
      <c r="C444" s="10">
        <v>0.375</v>
      </c>
      <c r="D444" s="10">
        <v>0.5</v>
      </c>
      <c r="E444" s="224">
        <v>33.6</v>
      </c>
      <c r="F444" s="224">
        <v>21.9</v>
      </c>
      <c r="G444" s="224">
        <v>28.4</v>
      </c>
      <c r="H444" s="224">
        <v>26.4</v>
      </c>
      <c r="I444" s="22"/>
      <c r="J444" s="224" t="s">
        <v>78</v>
      </c>
      <c r="K444" s="22"/>
      <c r="L444" s="224">
        <v>13.75</v>
      </c>
      <c r="M444" s="22"/>
      <c r="N444" s="22"/>
      <c r="O444" s="224">
        <v>57.06</v>
      </c>
      <c r="P444" s="22"/>
      <c r="Q444" s="22"/>
      <c r="R444" s="26">
        <f>E446</f>
        <v>33.4</v>
      </c>
      <c r="S444" s="22">
        <f>F444</f>
        <v>21.9</v>
      </c>
      <c r="T444" s="22">
        <f>(R444+S444)/2</f>
        <v>27.65</v>
      </c>
      <c r="U444" s="22">
        <f>IF(H444="","",6.1078*(10^(((7.5*H444)/(237.3+H444)))))</f>
        <v>34.41422945</v>
      </c>
      <c r="V444" s="22">
        <f>IF(U444="","",U444-(0.8*(G444-H444)))</f>
        <v>32.81422945</v>
      </c>
      <c r="W444" s="22">
        <f>IF(G444="","",6.1078*(10^(((7.5*G444)/(237.3+G444)))))</f>
        <v>38.68484051</v>
      </c>
      <c r="X444" s="22">
        <f>IF(W444="","",(V444/W444)*100)</f>
        <v>84.82451788</v>
      </c>
      <c r="Y444" s="135">
        <f>O442+L444-O444</f>
        <v>4.47</v>
      </c>
      <c r="Z444" s="27"/>
      <c r="AA444" s="226">
        <v>1.0</v>
      </c>
      <c r="AB444" s="227">
        <v>1.0</v>
      </c>
      <c r="AC444" s="227">
        <v>3.0</v>
      </c>
      <c r="AD444" s="227">
        <v>1.0</v>
      </c>
      <c r="AE444" s="237" t="s">
        <v>433</v>
      </c>
    </row>
    <row r="445" ht="15.75" customHeight="1">
      <c r="A445" s="4" t="s">
        <v>60</v>
      </c>
      <c r="B445" s="229">
        <v>45514.0</v>
      </c>
      <c r="C445" s="3">
        <v>0.625</v>
      </c>
      <c r="D445" s="3">
        <v>0.75</v>
      </c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41"/>
      <c r="S445" s="39"/>
      <c r="T445" s="39"/>
      <c r="U445" s="39"/>
      <c r="V445" s="22"/>
      <c r="W445" s="39"/>
      <c r="X445" s="39"/>
      <c r="Y445" s="39"/>
      <c r="Z445" s="32"/>
      <c r="AA445" s="230"/>
      <c r="AB445" s="45"/>
      <c r="AC445" s="45"/>
      <c r="AD445" s="45"/>
      <c r="AE445" s="52"/>
    </row>
    <row r="446" ht="15.75" customHeight="1">
      <c r="A446" s="8" t="s">
        <v>64</v>
      </c>
      <c r="B446" s="231">
        <v>45515.0</v>
      </c>
      <c r="C446" s="10">
        <v>0.375</v>
      </c>
      <c r="D446" s="10">
        <v>0.5</v>
      </c>
      <c r="E446" s="224">
        <v>33.4</v>
      </c>
      <c r="F446" s="224">
        <v>21.9</v>
      </c>
      <c r="G446" s="224">
        <v>29.2</v>
      </c>
      <c r="H446" s="224">
        <v>28.0</v>
      </c>
      <c r="I446" s="22"/>
      <c r="J446" s="224" t="s">
        <v>61</v>
      </c>
      <c r="K446" s="22"/>
      <c r="L446" s="224">
        <v>0.0</v>
      </c>
      <c r="M446" s="22"/>
      <c r="N446" s="22"/>
      <c r="O446" s="224">
        <v>53.86</v>
      </c>
      <c r="P446" s="22"/>
      <c r="Q446" s="22"/>
      <c r="R446" s="26">
        <f>E448</f>
        <v>34.2</v>
      </c>
      <c r="S446" s="22">
        <f>F446</f>
        <v>21.9</v>
      </c>
      <c r="T446" s="22">
        <f>(R446+S446)/2</f>
        <v>28.05</v>
      </c>
      <c r="U446" s="22">
        <f t="shared" ref="U446:U454" si="144">IF(H446="","",6.1078*(10^(((7.5*H446)/(237.3+H446)))))</f>
        <v>37.79562539</v>
      </c>
      <c r="V446" s="22">
        <f t="shared" ref="V446:V454" si="145">IF(U446="","",U446-(0.8*(G446-H446)))</f>
        <v>36.83562539</v>
      </c>
      <c r="W446" s="22">
        <f t="shared" ref="W446:W454" si="146">IF(G446="","",6.1078*(10^(((7.5*G446)/(237.3+G446)))))</f>
        <v>40.51803823</v>
      </c>
      <c r="X446" s="22">
        <f>IF(W446="","",(V446/W446)*100)</f>
        <v>90.91167046</v>
      </c>
      <c r="Y446" s="135">
        <f>O444+L446-O446</f>
        <v>3.2</v>
      </c>
      <c r="Z446" s="27"/>
      <c r="AA446" s="226">
        <v>1.0</v>
      </c>
      <c r="AB446" s="227">
        <v>1.0</v>
      </c>
      <c r="AC446" s="227">
        <v>1.0</v>
      </c>
      <c r="AD446" s="227">
        <v>2.0</v>
      </c>
      <c r="AE446" s="237" t="s">
        <v>440</v>
      </c>
    </row>
    <row r="447" ht="15.75" customHeight="1">
      <c r="A447" s="4" t="s">
        <v>64</v>
      </c>
      <c r="B447" s="229">
        <v>45515.0</v>
      </c>
      <c r="C447" s="3">
        <v>0.625</v>
      </c>
      <c r="D447" s="3">
        <v>0.75</v>
      </c>
      <c r="E447" s="242">
        <v>33.8</v>
      </c>
      <c r="F447" s="39"/>
      <c r="G447" s="242">
        <v>32.8</v>
      </c>
      <c r="H447" s="242">
        <v>31.8</v>
      </c>
      <c r="I447" s="39"/>
      <c r="J447" s="242" t="s">
        <v>74</v>
      </c>
      <c r="K447" s="39"/>
      <c r="L447" s="39"/>
      <c r="M447" s="39"/>
      <c r="N447" s="39"/>
      <c r="O447" s="39"/>
      <c r="P447" s="39"/>
      <c r="Q447" s="39"/>
      <c r="R447" s="41"/>
      <c r="S447" s="39"/>
      <c r="T447" s="39"/>
      <c r="U447" s="22">
        <f t="shared" si="144"/>
        <v>47.00807132</v>
      </c>
      <c r="V447" s="22">
        <f t="shared" si="145"/>
        <v>46.20807132</v>
      </c>
      <c r="W447" s="22">
        <f t="shared" si="146"/>
        <v>49.73459608</v>
      </c>
      <c r="X447" s="22">
        <f>IF(W447="","",(V447/W447)*100)</f>
        <v>92.90931257</v>
      </c>
      <c r="Y447" s="42"/>
      <c r="Z447" s="32"/>
      <c r="AA447" s="245">
        <v>1.0</v>
      </c>
      <c r="AB447" s="246">
        <v>1.0</v>
      </c>
      <c r="AC447" s="246">
        <v>1.0</v>
      </c>
      <c r="AD447" s="246">
        <v>2.0</v>
      </c>
      <c r="AE447" s="52"/>
    </row>
    <row r="448" ht="15.75" customHeight="1">
      <c r="A448" s="8" t="s">
        <v>68</v>
      </c>
      <c r="B448" s="231">
        <v>45516.0</v>
      </c>
      <c r="C448" s="10">
        <v>0.375</v>
      </c>
      <c r="D448" s="10">
        <v>0.5</v>
      </c>
      <c r="E448" s="224">
        <v>34.2</v>
      </c>
      <c r="F448" s="224">
        <v>22.9</v>
      </c>
      <c r="G448" s="224">
        <v>27.6</v>
      </c>
      <c r="H448" s="224">
        <v>26.6</v>
      </c>
      <c r="I448" s="22"/>
      <c r="J448" s="224" t="s">
        <v>81</v>
      </c>
      <c r="K448" s="22"/>
      <c r="L448" s="224">
        <v>4.25</v>
      </c>
      <c r="M448" s="22"/>
      <c r="N448" s="22"/>
      <c r="O448" s="224">
        <v>55.12</v>
      </c>
      <c r="P448" s="22"/>
      <c r="Q448" s="22"/>
      <c r="R448" s="26">
        <f>E450</f>
        <v>35.3</v>
      </c>
      <c r="S448" s="22">
        <f>F448</f>
        <v>22.9</v>
      </c>
      <c r="T448" s="22">
        <f>(R448+S448)/2</f>
        <v>29.1</v>
      </c>
      <c r="U448" s="22">
        <f t="shared" si="144"/>
        <v>34.82194116</v>
      </c>
      <c r="V448" s="22">
        <f t="shared" si="145"/>
        <v>34.02194116</v>
      </c>
      <c r="W448" s="22">
        <f t="shared" si="146"/>
        <v>36.92425667</v>
      </c>
      <c r="X448" s="22">
        <f>IF(W448="","",(V448/W448)*100)</f>
        <v>92.13981332</v>
      </c>
      <c r="Y448" s="135">
        <f>O446+L448-O448</f>
        <v>2.99</v>
      </c>
      <c r="Z448" s="27"/>
      <c r="AA448" s="226">
        <v>1.0</v>
      </c>
      <c r="AB448" s="227">
        <v>1.0</v>
      </c>
      <c r="AC448" s="227">
        <v>2.0</v>
      </c>
      <c r="AD448" s="227">
        <v>2.0</v>
      </c>
      <c r="AE448" s="237" t="s">
        <v>449</v>
      </c>
    </row>
    <row r="449" ht="15.75" customHeight="1">
      <c r="A449" s="4" t="s">
        <v>68</v>
      </c>
      <c r="B449" s="229">
        <v>45516.0</v>
      </c>
      <c r="C449" s="3">
        <v>0.625</v>
      </c>
      <c r="D449" s="3">
        <v>0.75</v>
      </c>
      <c r="E449" s="311">
        <v>34.0</v>
      </c>
      <c r="F449" s="54"/>
      <c r="G449" s="311">
        <v>33.4</v>
      </c>
      <c r="H449" s="311">
        <v>30.0</v>
      </c>
      <c r="I449" s="54"/>
      <c r="J449" s="311" t="s">
        <v>81</v>
      </c>
      <c r="K449" s="54"/>
      <c r="L449" s="54"/>
      <c r="M449" s="54"/>
      <c r="N449" s="54"/>
      <c r="O449" s="54"/>
      <c r="P449" s="39"/>
      <c r="Q449" s="39"/>
      <c r="R449" s="41"/>
      <c r="S449" s="39"/>
      <c r="T449" s="39"/>
      <c r="U449" s="22">
        <f t="shared" si="144"/>
        <v>42.42634795</v>
      </c>
      <c r="V449" s="22">
        <f t="shared" si="145"/>
        <v>39.70634795</v>
      </c>
      <c r="W449" s="22">
        <f t="shared" si="146"/>
        <v>51.43555799</v>
      </c>
      <c r="X449" s="22">
        <f>IF(W449="","",(V449/W449)*100)</f>
        <v>77.19630057</v>
      </c>
      <c r="Y449" s="42"/>
      <c r="Z449" s="32"/>
      <c r="AA449" s="245">
        <v>1.0</v>
      </c>
      <c r="AB449" s="246">
        <v>1.0</v>
      </c>
      <c r="AC449" s="246">
        <v>2.0</v>
      </c>
      <c r="AD449" s="246">
        <v>2.0</v>
      </c>
      <c r="AE449" s="247" t="s">
        <v>442</v>
      </c>
    </row>
    <row r="450" ht="15.75" customHeight="1">
      <c r="A450" s="8" t="s">
        <v>38</v>
      </c>
      <c r="B450" s="231">
        <v>45517.0</v>
      </c>
      <c r="C450" s="10">
        <v>0.375</v>
      </c>
      <c r="D450" s="10">
        <v>0.5</v>
      </c>
      <c r="E450" s="224">
        <v>35.3</v>
      </c>
      <c r="F450" s="224">
        <v>23.0</v>
      </c>
      <c r="G450" s="224">
        <v>28.8</v>
      </c>
      <c r="H450" s="224">
        <v>27.8</v>
      </c>
      <c r="I450" s="22"/>
      <c r="J450" s="224" t="s">
        <v>81</v>
      </c>
      <c r="K450" s="22"/>
      <c r="L450" s="224">
        <v>0.0</v>
      </c>
      <c r="M450" s="22"/>
      <c r="N450" s="22"/>
      <c r="O450" s="224">
        <v>54.02</v>
      </c>
      <c r="P450" s="22"/>
      <c r="Q450" s="22"/>
      <c r="R450" s="26">
        <f>E452</f>
        <v>33.4</v>
      </c>
      <c r="S450" s="22">
        <f>F450</f>
        <v>23</v>
      </c>
      <c r="T450" s="22">
        <f>(R450+S450)/2</f>
        <v>28.2</v>
      </c>
      <c r="U450" s="22">
        <f t="shared" si="144"/>
        <v>37.3577292</v>
      </c>
      <c r="V450" s="22">
        <f t="shared" si="145"/>
        <v>36.5577292</v>
      </c>
      <c r="W450" s="22">
        <f t="shared" si="146"/>
        <v>39.59220806</v>
      </c>
      <c r="X450" s="22">
        <f>IF(W450="","",(V450/W450)*100)</f>
        <v>92.33566651</v>
      </c>
      <c r="Y450" s="135">
        <f>O448+L450-O450</f>
        <v>1.1</v>
      </c>
      <c r="Z450" s="27"/>
      <c r="AA450" s="226">
        <v>1.0</v>
      </c>
      <c r="AB450" s="227">
        <v>1.0</v>
      </c>
      <c r="AC450" s="227">
        <v>1.0</v>
      </c>
      <c r="AD450" s="227">
        <v>2.0</v>
      </c>
      <c r="AE450" s="237" t="s">
        <v>440</v>
      </c>
    </row>
    <row r="451" ht="15.75" customHeight="1">
      <c r="A451" s="4" t="s">
        <v>38</v>
      </c>
      <c r="B451" s="229">
        <v>45517.0</v>
      </c>
      <c r="C451" s="3">
        <v>0.625</v>
      </c>
      <c r="D451" s="3">
        <v>0.75</v>
      </c>
      <c r="E451" s="242">
        <v>33.2</v>
      </c>
      <c r="F451" s="54"/>
      <c r="G451" s="312">
        <v>32.8</v>
      </c>
      <c r="H451" s="242">
        <v>30.2</v>
      </c>
      <c r="I451" s="54"/>
      <c r="J451" s="242" t="s">
        <v>81</v>
      </c>
      <c r="K451" s="54"/>
      <c r="L451" s="54"/>
      <c r="M451" s="54"/>
      <c r="N451" s="54"/>
      <c r="O451" s="54"/>
      <c r="P451" s="39"/>
      <c r="Q451" s="39"/>
      <c r="R451" s="41"/>
      <c r="S451" s="39"/>
      <c r="T451" s="39"/>
      <c r="U451" s="22">
        <f t="shared" si="144"/>
        <v>42.91546075</v>
      </c>
      <c r="V451" s="22">
        <f t="shared" si="145"/>
        <v>40.83546075</v>
      </c>
      <c r="W451" s="22">
        <f t="shared" si="146"/>
        <v>49.73459608</v>
      </c>
      <c r="X451" s="22">
        <f>IF(W451="","",(V451/W451)*100)</f>
        <v>82.10675058</v>
      </c>
      <c r="Y451" s="42"/>
      <c r="Z451" s="32"/>
      <c r="AA451" s="245">
        <v>1.0</v>
      </c>
      <c r="AB451" s="246">
        <v>1.0</v>
      </c>
      <c r="AC451" s="246">
        <v>2.0</v>
      </c>
      <c r="AD451" s="246">
        <v>1.0</v>
      </c>
      <c r="AE451" s="52"/>
    </row>
    <row r="452" ht="15.75" customHeight="1">
      <c r="A452" s="8" t="s">
        <v>48</v>
      </c>
      <c r="B452" s="231">
        <v>45518.0</v>
      </c>
      <c r="C452" s="10">
        <v>0.375</v>
      </c>
      <c r="D452" s="10">
        <v>0.5</v>
      </c>
      <c r="E452" s="224">
        <v>33.4</v>
      </c>
      <c r="F452" s="224">
        <v>23.5</v>
      </c>
      <c r="G452" s="224">
        <v>29.2</v>
      </c>
      <c r="H452" s="224">
        <v>28.2</v>
      </c>
      <c r="I452" s="22"/>
      <c r="J452" s="224" t="s">
        <v>81</v>
      </c>
      <c r="K452" s="22"/>
      <c r="L452" s="224">
        <v>0.0</v>
      </c>
      <c r="M452" s="22"/>
      <c r="N452" s="22"/>
      <c r="O452" s="224">
        <v>48.15</v>
      </c>
      <c r="P452" s="22"/>
      <c r="Q452" s="22"/>
      <c r="R452" s="26">
        <f t="shared" ref="R452:S452" si="147">E452</f>
        <v>33.4</v>
      </c>
      <c r="S452" s="22">
        <f t="shared" si="147"/>
        <v>23.5</v>
      </c>
      <c r="T452" s="22">
        <f>(R452+S452)/2</f>
        <v>28.45</v>
      </c>
      <c r="U452" s="22">
        <f t="shared" si="144"/>
        <v>38.23798312</v>
      </c>
      <c r="V452" s="22">
        <f t="shared" si="145"/>
        <v>37.43798312</v>
      </c>
      <c r="W452" s="22">
        <f t="shared" si="146"/>
        <v>40.51803823</v>
      </c>
      <c r="X452" s="22">
        <f>IF(W452="","",(V452/W452)*100)</f>
        <v>92.39831135</v>
      </c>
      <c r="Y452" s="135">
        <f>O450+L452-O452</f>
        <v>5.87</v>
      </c>
      <c r="Z452" s="27"/>
      <c r="AA452" s="226">
        <v>1.0</v>
      </c>
      <c r="AB452" s="227">
        <v>1.0</v>
      </c>
      <c r="AC452" s="227">
        <v>2.0</v>
      </c>
      <c r="AD452" s="227">
        <v>2.0</v>
      </c>
      <c r="AE452" s="237" t="s">
        <v>452</v>
      </c>
    </row>
    <row r="453" ht="15.75" customHeight="1">
      <c r="A453" s="4" t="s">
        <v>48</v>
      </c>
      <c r="B453" s="229">
        <v>45518.0</v>
      </c>
      <c r="C453" s="3">
        <v>0.625</v>
      </c>
      <c r="D453" s="3">
        <v>0.75</v>
      </c>
      <c r="E453" s="242">
        <v>32.9</v>
      </c>
      <c r="F453" s="242">
        <v>28.9</v>
      </c>
      <c r="G453" s="242">
        <v>33.3</v>
      </c>
      <c r="H453" s="242">
        <v>30.9</v>
      </c>
      <c r="I453" s="39"/>
      <c r="J453" s="242" t="s">
        <v>74</v>
      </c>
      <c r="K453" s="39"/>
      <c r="L453" s="39"/>
      <c r="M453" s="39"/>
      <c r="N453" s="39"/>
      <c r="O453" s="39"/>
      <c r="P453" s="39"/>
      <c r="Q453" s="39"/>
      <c r="R453" s="41"/>
      <c r="S453" s="39"/>
      <c r="T453" s="39"/>
      <c r="U453" s="22">
        <f t="shared" si="144"/>
        <v>44.66617544</v>
      </c>
      <c r="V453" s="22">
        <f t="shared" si="145"/>
        <v>42.74617544</v>
      </c>
      <c r="W453" s="22">
        <f t="shared" si="146"/>
        <v>51.14860693</v>
      </c>
      <c r="X453" s="22">
        <f>IF(W453="","",(V453/W453)*100)</f>
        <v>83.57251156</v>
      </c>
      <c r="Y453" s="42"/>
      <c r="Z453" s="32"/>
      <c r="AA453" s="245">
        <v>1.0</v>
      </c>
      <c r="AB453" s="246">
        <v>1.0</v>
      </c>
      <c r="AC453" s="246">
        <v>1.0</v>
      </c>
      <c r="AD453" s="246">
        <v>2.0</v>
      </c>
      <c r="AE453" s="52"/>
    </row>
    <row r="454" ht="15.75" customHeight="1">
      <c r="A454" s="8" t="s">
        <v>53</v>
      </c>
      <c r="B454" s="231">
        <v>45519.0</v>
      </c>
      <c r="C454" s="10">
        <v>0.375</v>
      </c>
      <c r="D454" s="10">
        <v>0.5</v>
      </c>
      <c r="E454" s="224">
        <v>33.8</v>
      </c>
      <c r="F454" s="224">
        <v>22.3</v>
      </c>
      <c r="G454" s="224">
        <v>28.8</v>
      </c>
      <c r="H454" s="224">
        <v>28.0</v>
      </c>
      <c r="I454" s="22"/>
      <c r="J454" s="224" t="s">
        <v>61</v>
      </c>
      <c r="K454" s="22"/>
      <c r="L454" s="224">
        <v>0.0</v>
      </c>
      <c r="M454" s="22"/>
      <c r="N454" s="22"/>
      <c r="O454" s="224">
        <v>44.1</v>
      </c>
      <c r="P454" s="22"/>
      <c r="Q454" s="22"/>
      <c r="R454" s="26">
        <f t="shared" ref="R454:S454" si="148">E454</f>
        <v>33.8</v>
      </c>
      <c r="S454" s="22">
        <f t="shared" si="148"/>
        <v>22.3</v>
      </c>
      <c r="T454" s="22">
        <f>(R454+S454)/2</f>
        <v>28.05</v>
      </c>
      <c r="U454" s="22">
        <f t="shared" si="144"/>
        <v>37.79562539</v>
      </c>
      <c r="V454" s="22">
        <f t="shared" si="145"/>
        <v>37.15562539</v>
      </c>
      <c r="W454" s="22">
        <f t="shared" si="146"/>
        <v>39.59220806</v>
      </c>
      <c r="X454" s="22">
        <f>IF(W454="","",(V454/W454)*100)</f>
        <v>93.84580252</v>
      </c>
      <c r="Y454" s="135">
        <f>O452+L454-O454</f>
        <v>4.05</v>
      </c>
      <c r="Z454" s="27"/>
      <c r="AA454" s="226">
        <v>1.0</v>
      </c>
      <c r="AB454" s="227">
        <v>1.0</v>
      </c>
      <c r="AC454" s="227">
        <v>1.0</v>
      </c>
      <c r="AD454" s="227">
        <v>2.0</v>
      </c>
      <c r="AE454" s="237" t="s">
        <v>440</v>
      </c>
    </row>
    <row r="455" ht="15.75" customHeight="1">
      <c r="A455" s="4" t="s">
        <v>53</v>
      </c>
      <c r="B455" s="240">
        <v>45519.0</v>
      </c>
      <c r="C455" s="3">
        <v>0.625</v>
      </c>
      <c r="D455" s="3">
        <v>0.75</v>
      </c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41"/>
      <c r="S455" s="39"/>
      <c r="T455" s="39"/>
      <c r="U455" s="39"/>
      <c r="V455" s="22"/>
      <c r="W455" s="39"/>
      <c r="X455" s="39"/>
      <c r="Y455" s="42"/>
      <c r="Z455" s="32"/>
      <c r="AA455" s="230"/>
      <c r="AB455" s="45"/>
      <c r="AC455" s="45"/>
      <c r="AD455" s="45"/>
      <c r="AE455" s="52"/>
    </row>
    <row r="456" ht="15.75" customHeight="1">
      <c r="A456" s="8" t="s">
        <v>58</v>
      </c>
      <c r="B456" s="231">
        <v>45520.0</v>
      </c>
      <c r="C456" s="10">
        <v>0.375</v>
      </c>
      <c r="D456" s="10">
        <v>0.5</v>
      </c>
      <c r="E456" s="224">
        <v>34.8</v>
      </c>
      <c r="F456" s="224">
        <v>23.5</v>
      </c>
      <c r="G456" s="224">
        <v>28.6</v>
      </c>
      <c r="H456" s="224">
        <v>27.6</v>
      </c>
      <c r="I456" s="22"/>
      <c r="J456" s="224" t="s">
        <v>61</v>
      </c>
      <c r="K456" s="22"/>
      <c r="L456" s="224">
        <v>10.0</v>
      </c>
      <c r="M456" s="22"/>
      <c r="N456" s="22"/>
      <c r="O456" s="224">
        <v>47.0</v>
      </c>
      <c r="P456" s="242">
        <v>76.68</v>
      </c>
      <c r="Q456" s="22"/>
      <c r="R456" s="26">
        <f t="shared" ref="R456:S456" si="149">E456</f>
        <v>34.8</v>
      </c>
      <c r="S456" s="22">
        <f t="shared" si="149"/>
        <v>23.5</v>
      </c>
      <c r="T456" s="22">
        <f>(R456+S456)/2</f>
        <v>29.15</v>
      </c>
      <c r="U456" s="22">
        <f>IF(H456="","",6.1078*(10^(((7.5*H456)/(237.3+H456)))))</f>
        <v>36.92425667</v>
      </c>
      <c r="V456" s="22">
        <f>IF(U456="","",U456-(0.8*(G456-H456)))</f>
        <v>36.12425667</v>
      </c>
      <c r="W456" s="22">
        <f>IF(G456="","",6.1078*(10^(((7.5*G456)/(237.3+G456)))))</f>
        <v>39.13623594</v>
      </c>
      <c r="X456" s="22">
        <f>IF(W456="","",(V456/W456)*100)</f>
        <v>92.30386061</v>
      </c>
      <c r="Y456" s="135">
        <f>O454+L456-O456</f>
        <v>7.1</v>
      </c>
      <c r="Z456" s="27"/>
      <c r="AA456" s="226">
        <v>1.0</v>
      </c>
      <c r="AB456" s="227">
        <v>1.0</v>
      </c>
      <c r="AC456" s="227">
        <v>2.0</v>
      </c>
      <c r="AD456" s="227">
        <v>1.0</v>
      </c>
      <c r="AE456" s="237" t="s">
        <v>442</v>
      </c>
    </row>
    <row r="457" ht="15.75" customHeight="1">
      <c r="A457" s="4" t="s">
        <v>58</v>
      </c>
      <c r="B457" s="229">
        <v>45520.0</v>
      </c>
      <c r="C457" s="3">
        <v>0.625</v>
      </c>
      <c r="D457" s="3">
        <v>0.75</v>
      </c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242"/>
      <c r="Q457" s="39"/>
      <c r="R457" s="26"/>
      <c r="S457" s="22"/>
      <c r="T457" s="22"/>
      <c r="U457" s="22"/>
      <c r="V457" s="22"/>
      <c r="W457" s="22"/>
      <c r="X457" s="22"/>
      <c r="Y457" s="135"/>
      <c r="Z457" s="32"/>
      <c r="AA457" s="230"/>
      <c r="AB457" s="45"/>
      <c r="AC457" s="45"/>
      <c r="AD457" s="45"/>
      <c r="AE457" s="52"/>
    </row>
    <row r="458" ht="15.75" customHeight="1">
      <c r="A458" s="8" t="s">
        <v>60</v>
      </c>
      <c r="B458" s="231">
        <v>45521.0</v>
      </c>
      <c r="C458" s="10">
        <v>0.375</v>
      </c>
      <c r="D458" s="10">
        <v>0.5</v>
      </c>
      <c r="E458" s="224">
        <v>34.2</v>
      </c>
      <c r="F458" s="224">
        <v>23.2</v>
      </c>
      <c r="G458" s="224">
        <v>29.0</v>
      </c>
      <c r="H458" s="224">
        <v>28.6</v>
      </c>
      <c r="I458" s="22"/>
      <c r="J458" s="224" t="s">
        <v>61</v>
      </c>
      <c r="K458" s="22"/>
      <c r="L458" s="224">
        <v>3.25</v>
      </c>
      <c r="M458" s="22"/>
      <c r="N458" s="22"/>
      <c r="O458" s="224">
        <v>73.26</v>
      </c>
      <c r="P458" s="224">
        <v>76.96</v>
      </c>
      <c r="Q458" s="22"/>
      <c r="R458" s="26">
        <f t="shared" ref="R458:S458" si="150">E458</f>
        <v>34.2</v>
      </c>
      <c r="S458" s="22">
        <f t="shared" si="150"/>
        <v>23.2</v>
      </c>
      <c r="T458" s="22">
        <f>(R458+S458)/2</f>
        <v>28.7</v>
      </c>
      <c r="U458" s="22">
        <f>IF(H458="","",6.1078*(10^(((7.5*H458)/(237.3+H458)))))</f>
        <v>39.13623594</v>
      </c>
      <c r="V458" s="22">
        <f>IF(U458="","",U458-(0.8*(G458-H458)))</f>
        <v>38.81623594</v>
      </c>
      <c r="W458" s="22">
        <f>IF(G458="","",6.1078*(10^(((7.5*G458)/(237.3+G458)))))</f>
        <v>40.05279577</v>
      </c>
      <c r="X458" s="22">
        <f>IF(W458="","",(V458/W458)*100)</f>
        <v>96.91267536</v>
      </c>
      <c r="Y458" s="135">
        <f>P456+L458-O458</f>
        <v>6.67</v>
      </c>
      <c r="Z458" s="27"/>
      <c r="AA458" s="226">
        <v>1.0</v>
      </c>
      <c r="AB458" s="227">
        <v>1.0</v>
      </c>
      <c r="AC458" s="227">
        <v>3.0</v>
      </c>
      <c r="AD458" s="227">
        <v>1.0</v>
      </c>
      <c r="AE458" s="237" t="s">
        <v>442</v>
      </c>
    </row>
    <row r="459" ht="15.75" customHeight="1">
      <c r="A459" s="4" t="s">
        <v>60</v>
      </c>
      <c r="B459" s="229">
        <v>45521.0</v>
      </c>
      <c r="C459" s="3">
        <v>0.625</v>
      </c>
      <c r="D459" s="3">
        <v>0.75</v>
      </c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41"/>
      <c r="S459" s="39"/>
      <c r="T459" s="39"/>
      <c r="U459" s="39"/>
      <c r="V459" s="22"/>
      <c r="W459" s="39"/>
      <c r="X459" s="39"/>
      <c r="Y459" s="42"/>
      <c r="Z459" s="32"/>
      <c r="AA459" s="230"/>
      <c r="AB459" s="45"/>
      <c r="AC459" s="45"/>
      <c r="AD459" s="45"/>
      <c r="AE459" s="52"/>
    </row>
    <row r="460" ht="15.75" customHeight="1">
      <c r="A460" s="8" t="s">
        <v>64</v>
      </c>
      <c r="B460" s="231">
        <v>45522.0</v>
      </c>
      <c r="C460" s="10">
        <v>0.375</v>
      </c>
      <c r="D460" s="10">
        <v>0.5</v>
      </c>
      <c r="E460" s="224">
        <v>33.4</v>
      </c>
      <c r="F460" s="224">
        <v>22.9</v>
      </c>
      <c r="G460" s="224">
        <v>28.8</v>
      </c>
      <c r="H460" s="224">
        <v>28.0</v>
      </c>
      <c r="I460" s="22"/>
      <c r="J460" s="224" t="s">
        <v>81</v>
      </c>
      <c r="K460" s="22"/>
      <c r="L460" s="224">
        <v>2.75</v>
      </c>
      <c r="M460" s="22"/>
      <c r="N460" s="22"/>
      <c r="O460" s="224">
        <v>74.86</v>
      </c>
      <c r="P460" s="22"/>
      <c r="Q460" s="22"/>
      <c r="R460" s="26">
        <f>E461</f>
        <v>33.8</v>
      </c>
      <c r="S460" s="22">
        <f>F460</f>
        <v>22.9</v>
      </c>
      <c r="T460" s="22">
        <f>(R460+S460)/2</f>
        <v>28.35</v>
      </c>
      <c r="U460" s="22">
        <f t="shared" ref="U460:U470" si="151">IF(H460="","",6.1078*(10^(((7.5*H460)/(237.3+H460)))))</f>
        <v>37.79562539</v>
      </c>
      <c r="V460" s="22">
        <f t="shared" ref="V460:V470" si="152">IF(U460="","",U460-(0.8*(G460-H460)))</f>
        <v>37.15562539</v>
      </c>
      <c r="W460" s="22">
        <f t="shared" ref="W460:W470" si="153">IF(G460="","",6.1078*(10^(((7.5*G460)/(237.3+G460)))))</f>
        <v>39.59220806</v>
      </c>
      <c r="X460" s="22">
        <f>IF(W460="","",(V460/W460)*100)</f>
        <v>93.84580252</v>
      </c>
      <c r="Y460" s="135">
        <f>P458+L460-O460</f>
        <v>4.85</v>
      </c>
      <c r="Z460" s="27"/>
      <c r="AA460" s="226">
        <v>1.0</v>
      </c>
      <c r="AB460" s="227">
        <v>1.0</v>
      </c>
      <c r="AC460" s="227">
        <v>1.0</v>
      </c>
      <c r="AD460" s="227">
        <v>2.0</v>
      </c>
      <c r="AE460" s="237" t="s">
        <v>593</v>
      </c>
    </row>
    <row r="461" ht="15.75" customHeight="1">
      <c r="A461" s="4" t="s">
        <v>64</v>
      </c>
      <c r="B461" s="229">
        <v>45522.0</v>
      </c>
      <c r="C461" s="3">
        <v>0.625</v>
      </c>
      <c r="D461" s="3">
        <v>0.75</v>
      </c>
      <c r="E461" s="242">
        <v>33.8</v>
      </c>
      <c r="F461" s="242"/>
      <c r="G461" s="242">
        <v>33.0</v>
      </c>
      <c r="H461" s="242">
        <v>32.6</v>
      </c>
      <c r="I461" s="39"/>
      <c r="J461" s="242" t="s">
        <v>81</v>
      </c>
      <c r="K461" s="39"/>
      <c r="L461" s="242"/>
      <c r="M461" s="39"/>
      <c r="N461" s="39"/>
      <c r="O461" s="242"/>
      <c r="P461" s="39"/>
      <c r="Q461" s="39"/>
      <c r="R461" s="41"/>
      <c r="S461" s="39"/>
      <c r="T461" s="39"/>
      <c r="U461" s="22">
        <f t="shared" si="151"/>
        <v>49.17856797</v>
      </c>
      <c r="V461" s="22">
        <f t="shared" si="152"/>
        <v>48.85856797</v>
      </c>
      <c r="W461" s="22">
        <f t="shared" si="153"/>
        <v>50.29607399</v>
      </c>
      <c r="X461" s="22">
        <f>IF(W461="","",(V461/W461)*100)</f>
        <v>97.14191208</v>
      </c>
      <c r="Y461" s="42"/>
      <c r="Z461" s="32"/>
      <c r="AA461" s="245">
        <v>1.0</v>
      </c>
      <c r="AB461" s="246">
        <v>1.0</v>
      </c>
      <c r="AC461" s="246">
        <v>1.0</v>
      </c>
      <c r="AD461" s="246">
        <v>2.0</v>
      </c>
      <c r="AE461" s="247" t="s">
        <v>452</v>
      </c>
    </row>
    <row r="462" ht="15.75" customHeight="1">
      <c r="A462" s="8" t="s">
        <v>68</v>
      </c>
      <c r="B462" s="231">
        <v>45523.0</v>
      </c>
      <c r="C462" s="10">
        <v>0.375</v>
      </c>
      <c r="D462" s="10">
        <v>0.5</v>
      </c>
      <c r="E462" s="224">
        <v>34.6</v>
      </c>
      <c r="F462" s="224">
        <v>22.2</v>
      </c>
      <c r="G462" s="224">
        <v>29.0</v>
      </c>
      <c r="H462" s="224">
        <v>28.4</v>
      </c>
      <c r="I462" s="22"/>
      <c r="J462" s="224" t="s">
        <v>81</v>
      </c>
      <c r="K462" s="22"/>
      <c r="L462" s="224">
        <v>5.25</v>
      </c>
      <c r="M462" s="22"/>
      <c r="N462" s="22"/>
      <c r="O462" s="224">
        <v>76.52</v>
      </c>
      <c r="P462" s="22"/>
      <c r="Q462" s="22"/>
      <c r="R462" s="26">
        <f t="shared" ref="R462:S462" si="154">E462</f>
        <v>34.6</v>
      </c>
      <c r="S462" s="22">
        <f t="shared" si="154"/>
        <v>22.2</v>
      </c>
      <c r="T462" s="22">
        <f>(R462+S462)/2</f>
        <v>28.4</v>
      </c>
      <c r="U462" s="22">
        <f t="shared" si="151"/>
        <v>38.68484051</v>
      </c>
      <c r="V462" s="22">
        <f t="shared" si="152"/>
        <v>38.20484051</v>
      </c>
      <c r="W462" s="22">
        <f t="shared" si="153"/>
        <v>40.05279577</v>
      </c>
      <c r="X462" s="22">
        <f>IF(W462="","",(V462/W462)*100)</f>
        <v>95.38620156</v>
      </c>
      <c r="Y462" s="135">
        <f>O460+L462-O462</f>
        <v>3.59</v>
      </c>
      <c r="Z462" s="27"/>
      <c r="AA462" s="226">
        <v>1.0</v>
      </c>
      <c r="AB462" s="227">
        <v>1.0</v>
      </c>
      <c r="AC462" s="227">
        <v>2.0</v>
      </c>
      <c r="AD462" s="227">
        <v>2.0</v>
      </c>
      <c r="AE462" s="237" t="s">
        <v>449</v>
      </c>
    </row>
    <row r="463" ht="15.75" customHeight="1">
      <c r="A463" s="4" t="s">
        <v>68</v>
      </c>
      <c r="B463" s="229">
        <v>45523.0</v>
      </c>
      <c r="C463" s="3">
        <v>0.625</v>
      </c>
      <c r="D463" s="3">
        <v>0.75</v>
      </c>
      <c r="E463" s="242">
        <v>33.2</v>
      </c>
      <c r="F463" s="39"/>
      <c r="G463" s="242">
        <v>32.0</v>
      </c>
      <c r="H463" s="242">
        <v>30.6</v>
      </c>
      <c r="I463" s="39"/>
      <c r="J463" s="242" t="s">
        <v>81</v>
      </c>
      <c r="K463" s="39"/>
      <c r="L463" s="39"/>
      <c r="M463" s="39"/>
      <c r="N463" s="39"/>
      <c r="O463" s="39"/>
      <c r="P463" s="39"/>
      <c r="Q463" s="39"/>
      <c r="R463" s="41"/>
      <c r="S463" s="39"/>
      <c r="T463" s="39"/>
      <c r="U463" s="22">
        <f t="shared" si="151"/>
        <v>43.90841311</v>
      </c>
      <c r="V463" s="22">
        <f t="shared" si="152"/>
        <v>42.78841311</v>
      </c>
      <c r="W463" s="22">
        <f t="shared" si="153"/>
        <v>47.54274065</v>
      </c>
      <c r="X463" s="22">
        <f>IF(W463="","",(V463/W463)*100)</f>
        <v>89.99988751</v>
      </c>
      <c r="Y463" s="42"/>
      <c r="Z463" s="32"/>
      <c r="AA463" s="245">
        <v>1.0</v>
      </c>
      <c r="AB463" s="246">
        <v>1.0</v>
      </c>
      <c r="AC463" s="246">
        <v>1.0</v>
      </c>
      <c r="AD463" s="246">
        <v>2.0</v>
      </c>
      <c r="AE463" s="247" t="s">
        <v>442</v>
      </c>
    </row>
    <row r="464" ht="15.75" customHeight="1">
      <c r="A464" s="8" t="s">
        <v>38</v>
      </c>
      <c r="B464" s="231">
        <v>45524.0</v>
      </c>
      <c r="C464" s="10">
        <v>0.375</v>
      </c>
      <c r="D464" s="10">
        <v>0.5</v>
      </c>
      <c r="E464" s="224">
        <v>33.2</v>
      </c>
      <c r="F464" s="224">
        <v>23.5</v>
      </c>
      <c r="G464" s="224">
        <v>28.0</v>
      </c>
      <c r="H464" s="224">
        <v>27.4</v>
      </c>
      <c r="I464" s="22"/>
      <c r="J464" s="224" t="s">
        <v>54</v>
      </c>
      <c r="K464" s="22"/>
      <c r="L464" s="224">
        <v>0.0</v>
      </c>
      <c r="M464" s="22"/>
      <c r="N464" s="22"/>
      <c r="O464" s="224">
        <v>68.12</v>
      </c>
      <c r="P464" s="22"/>
      <c r="Q464" s="22"/>
      <c r="R464" s="26">
        <f t="shared" ref="R464:S464" si="155">E464</f>
        <v>33.2</v>
      </c>
      <c r="S464" s="22">
        <f t="shared" si="155"/>
        <v>23.5</v>
      </c>
      <c r="T464" s="22">
        <f>(R464+S464)/2</f>
        <v>28.35</v>
      </c>
      <c r="U464" s="22">
        <f t="shared" si="151"/>
        <v>36.49517019</v>
      </c>
      <c r="V464" s="22">
        <f t="shared" si="152"/>
        <v>36.01517019</v>
      </c>
      <c r="W464" s="22">
        <f t="shared" si="153"/>
        <v>37.79562539</v>
      </c>
      <c r="X464" s="22">
        <f>IF(W464="","",(V464/W464)*100)</f>
        <v>95.28925586</v>
      </c>
      <c r="Y464" s="135">
        <f>O462+L464-O464</f>
        <v>8.4</v>
      </c>
      <c r="Z464" s="27"/>
      <c r="AA464" s="226">
        <v>1.0</v>
      </c>
      <c r="AB464" s="227">
        <v>1.0</v>
      </c>
      <c r="AC464" s="227">
        <v>1.0</v>
      </c>
      <c r="AD464" s="227">
        <v>2.0</v>
      </c>
      <c r="AE464" s="237" t="s">
        <v>440</v>
      </c>
    </row>
    <row r="465" ht="15.75" customHeight="1">
      <c r="A465" s="4" t="s">
        <v>38</v>
      </c>
      <c r="B465" s="229">
        <v>45524.0</v>
      </c>
      <c r="C465" s="3">
        <v>0.625</v>
      </c>
      <c r="D465" s="3">
        <v>0.75</v>
      </c>
      <c r="E465" s="242">
        <v>33.0</v>
      </c>
      <c r="F465" s="39"/>
      <c r="G465" s="242">
        <v>32.4</v>
      </c>
      <c r="H465" s="242">
        <v>31.2</v>
      </c>
      <c r="I465" s="39"/>
      <c r="J465" s="242" t="s">
        <v>81</v>
      </c>
      <c r="K465" s="39"/>
      <c r="L465" s="39"/>
      <c r="M465" s="39"/>
      <c r="N465" s="39"/>
      <c r="O465" s="39"/>
      <c r="P465" s="39"/>
      <c r="Q465" s="39"/>
      <c r="R465" s="41"/>
      <c r="S465" s="39"/>
      <c r="T465" s="39"/>
      <c r="U465" s="22">
        <f t="shared" si="151"/>
        <v>45.43527778</v>
      </c>
      <c r="V465" s="22">
        <f t="shared" si="152"/>
        <v>44.47527778</v>
      </c>
      <c r="W465" s="22">
        <f t="shared" si="153"/>
        <v>48.62794535</v>
      </c>
      <c r="X465" s="22">
        <f>IF(W465="","",(V465/W465)*100)</f>
        <v>91.46032688</v>
      </c>
      <c r="Y465" s="42"/>
      <c r="Z465" s="32"/>
      <c r="AA465" s="245">
        <v>1.0</v>
      </c>
      <c r="AB465" s="246">
        <v>1.0</v>
      </c>
      <c r="AC465" s="246">
        <v>1.0</v>
      </c>
      <c r="AD465" s="246">
        <v>2.0</v>
      </c>
      <c r="AE465" s="247" t="s">
        <v>316</v>
      </c>
    </row>
    <row r="466" ht="15.75" customHeight="1">
      <c r="A466" s="8" t="s">
        <v>48</v>
      </c>
      <c r="B466" s="231">
        <v>45525.0</v>
      </c>
      <c r="C466" s="10">
        <v>0.375</v>
      </c>
      <c r="D466" s="10">
        <v>0.5</v>
      </c>
      <c r="E466" s="224">
        <v>33.0</v>
      </c>
      <c r="F466" s="224">
        <v>22.4</v>
      </c>
      <c r="G466" s="224">
        <v>28.0</v>
      </c>
      <c r="H466" s="224">
        <v>27.6</v>
      </c>
      <c r="I466" s="22"/>
      <c r="J466" s="224" t="s">
        <v>81</v>
      </c>
      <c r="K466" s="22"/>
      <c r="L466" s="224">
        <v>0.0</v>
      </c>
      <c r="M466" s="22"/>
      <c r="N466" s="22"/>
      <c r="O466" s="224">
        <v>59.36</v>
      </c>
      <c r="P466" s="22"/>
      <c r="Q466" s="22"/>
      <c r="R466" s="26">
        <f t="shared" ref="R466:S466" si="156">E466</f>
        <v>33</v>
      </c>
      <c r="S466" s="22">
        <f t="shared" si="156"/>
        <v>22.4</v>
      </c>
      <c r="T466" s="22">
        <f>(R466+S466)/2</f>
        <v>27.7</v>
      </c>
      <c r="U466" s="22">
        <f t="shared" si="151"/>
        <v>36.92425667</v>
      </c>
      <c r="V466" s="22">
        <f t="shared" si="152"/>
        <v>36.60425667</v>
      </c>
      <c r="W466" s="22">
        <f t="shared" si="153"/>
        <v>37.79562539</v>
      </c>
      <c r="X466" s="22">
        <f>IF(W466="","",(V466/W466)*100)</f>
        <v>96.8478661</v>
      </c>
      <c r="Y466" s="135">
        <f>O464+L466-O466</f>
        <v>8.76</v>
      </c>
      <c r="Z466" s="27"/>
      <c r="AA466" s="226">
        <v>1.0</v>
      </c>
      <c r="AB466" s="227">
        <v>1.0</v>
      </c>
      <c r="AC466" s="227">
        <v>1.0</v>
      </c>
      <c r="AD466" s="227">
        <v>2.0</v>
      </c>
      <c r="AE466" s="49"/>
    </row>
    <row r="467" ht="15.75" customHeight="1">
      <c r="A467" s="4" t="s">
        <v>48</v>
      </c>
      <c r="B467" s="229">
        <v>45525.0</v>
      </c>
      <c r="C467" s="3">
        <v>0.625</v>
      </c>
      <c r="D467" s="3">
        <v>0.75</v>
      </c>
      <c r="E467" s="242">
        <v>33.6</v>
      </c>
      <c r="F467" s="39"/>
      <c r="G467" s="242">
        <v>33.0</v>
      </c>
      <c r="H467" s="242">
        <v>30.2</v>
      </c>
      <c r="I467" s="39"/>
      <c r="J467" s="242" t="s">
        <v>81</v>
      </c>
      <c r="K467" s="39"/>
      <c r="L467" s="39"/>
      <c r="M467" s="39"/>
      <c r="N467" s="39"/>
      <c r="O467" s="39"/>
      <c r="P467" s="39"/>
      <c r="Q467" s="39"/>
      <c r="R467" s="41"/>
      <c r="S467" s="39"/>
      <c r="T467" s="39"/>
      <c r="U467" s="22">
        <f t="shared" si="151"/>
        <v>42.91546075</v>
      </c>
      <c r="V467" s="22">
        <f t="shared" si="152"/>
        <v>40.67546075</v>
      </c>
      <c r="W467" s="22">
        <f t="shared" si="153"/>
        <v>50.29607399</v>
      </c>
      <c r="X467" s="22">
        <f>IF(W467="","",(V467/W467)*100)</f>
        <v>80.87203936</v>
      </c>
      <c r="Y467" s="42"/>
      <c r="Z467" s="32"/>
      <c r="AA467" s="245">
        <v>1.0</v>
      </c>
      <c r="AB467" s="246">
        <v>1.0</v>
      </c>
      <c r="AC467" s="246">
        <v>1.0</v>
      </c>
      <c r="AD467" s="246">
        <v>2.0</v>
      </c>
      <c r="AE467" s="52"/>
    </row>
    <row r="468" ht="15.75" customHeight="1">
      <c r="A468" s="8" t="s">
        <v>53</v>
      </c>
      <c r="B468" s="231">
        <v>45526.0</v>
      </c>
      <c r="C468" s="10">
        <v>0.375</v>
      </c>
      <c r="D468" s="10">
        <v>0.5</v>
      </c>
      <c r="E468" s="224">
        <v>34.0</v>
      </c>
      <c r="F468" s="224">
        <v>23.1</v>
      </c>
      <c r="G468" s="224">
        <v>29.0</v>
      </c>
      <c r="H468" s="224">
        <v>28.6</v>
      </c>
      <c r="I468" s="22"/>
      <c r="J468" s="224" t="s">
        <v>81</v>
      </c>
      <c r="K468" s="22"/>
      <c r="L468" s="224">
        <v>0.0</v>
      </c>
      <c r="M468" s="22"/>
      <c r="N468" s="22"/>
      <c r="O468" s="224">
        <v>53.19</v>
      </c>
      <c r="P468" s="22"/>
      <c r="Q468" s="22"/>
      <c r="R468" s="26">
        <f t="shared" ref="R468:S468" si="157">E468</f>
        <v>34</v>
      </c>
      <c r="S468" s="22">
        <f t="shared" si="157"/>
        <v>23.1</v>
      </c>
      <c r="T468" s="22">
        <f>(R468+S468)/2</f>
        <v>28.55</v>
      </c>
      <c r="U468" s="22">
        <f t="shared" si="151"/>
        <v>39.13623594</v>
      </c>
      <c r="V468" s="22">
        <f t="shared" si="152"/>
        <v>38.81623594</v>
      </c>
      <c r="W468" s="22">
        <f t="shared" si="153"/>
        <v>40.05279577</v>
      </c>
      <c r="X468" s="22">
        <f>IF(W468="","",(V468/W468)*100)</f>
        <v>96.91267536</v>
      </c>
      <c r="Y468" s="135">
        <f>O466+L468-O468</f>
        <v>6.17</v>
      </c>
      <c r="Z468" s="27"/>
      <c r="AA468" s="226">
        <v>1.0</v>
      </c>
      <c r="AB468" s="227">
        <v>1.0</v>
      </c>
      <c r="AC468" s="227">
        <v>2.0</v>
      </c>
      <c r="AD468" s="227">
        <v>2.0</v>
      </c>
      <c r="AE468" s="49"/>
    </row>
    <row r="469" ht="15.75" customHeight="1">
      <c r="A469" s="4" t="s">
        <v>53</v>
      </c>
      <c r="B469" s="229">
        <v>45526.0</v>
      </c>
      <c r="C469" s="3">
        <v>0.625</v>
      </c>
      <c r="D469" s="3">
        <v>0.75</v>
      </c>
      <c r="E469" s="242">
        <v>34.2</v>
      </c>
      <c r="F469" s="39"/>
      <c r="G469" s="242">
        <v>33.2</v>
      </c>
      <c r="H469" s="242">
        <v>31.2</v>
      </c>
      <c r="I469" s="39"/>
      <c r="J469" s="242" t="s">
        <v>81</v>
      </c>
      <c r="K469" s="39"/>
      <c r="L469" s="39"/>
      <c r="M469" s="39"/>
      <c r="N469" s="39"/>
      <c r="O469" s="39"/>
      <c r="P469" s="39"/>
      <c r="Q469" s="39"/>
      <c r="R469" s="41"/>
      <c r="S469" s="39"/>
      <c r="T469" s="39"/>
      <c r="U469" s="22">
        <f t="shared" si="151"/>
        <v>45.43527778</v>
      </c>
      <c r="V469" s="22">
        <f t="shared" si="152"/>
        <v>43.83527778</v>
      </c>
      <c r="W469" s="22">
        <f t="shared" si="153"/>
        <v>50.86304633</v>
      </c>
      <c r="X469" s="22">
        <f>IF(W469="","",(V469/W469)*100)</f>
        <v>86.18295785</v>
      </c>
      <c r="Y469" s="42"/>
      <c r="Z469" s="32"/>
      <c r="AA469" s="245">
        <v>1.0</v>
      </c>
      <c r="AB469" s="246">
        <v>1.0</v>
      </c>
      <c r="AC469" s="246">
        <v>2.0</v>
      </c>
      <c r="AD469" s="246">
        <v>2.0</v>
      </c>
      <c r="AE469" s="247" t="s">
        <v>485</v>
      </c>
    </row>
    <row r="470" ht="15.75" customHeight="1">
      <c r="A470" s="8" t="s">
        <v>58</v>
      </c>
      <c r="B470" s="231">
        <v>45527.0</v>
      </c>
      <c r="C470" s="10">
        <v>0.375</v>
      </c>
      <c r="D470" s="10">
        <v>0.5</v>
      </c>
      <c r="E470" s="224">
        <v>35.0</v>
      </c>
      <c r="F470" s="224">
        <v>22.9</v>
      </c>
      <c r="G470" s="224">
        <v>29.0</v>
      </c>
      <c r="H470" s="224">
        <v>28.2</v>
      </c>
      <c r="I470" s="22"/>
      <c r="J470" s="224" t="s">
        <v>81</v>
      </c>
      <c r="K470" s="22"/>
      <c r="L470" s="224">
        <v>3.25</v>
      </c>
      <c r="M470" s="22"/>
      <c r="N470" s="22"/>
      <c r="O470" s="224">
        <v>51.2</v>
      </c>
      <c r="P470" s="22"/>
      <c r="Q470" s="22"/>
      <c r="R470" s="26">
        <f t="shared" ref="R470:S470" si="158">E470</f>
        <v>35</v>
      </c>
      <c r="S470" s="22">
        <f t="shared" si="158"/>
        <v>22.9</v>
      </c>
      <c r="T470" s="22">
        <f>(R470+S470)/2</f>
        <v>28.95</v>
      </c>
      <c r="U470" s="22">
        <f t="shared" si="151"/>
        <v>38.23798312</v>
      </c>
      <c r="V470" s="22">
        <f t="shared" si="152"/>
        <v>37.59798312</v>
      </c>
      <c r="W470" s="22">
        <f t="shared" si="153"/>
        <v>40.05279577</v>
      </c>
      <c r="X470" s="22">
        <f>IF(W470="","",(V470/W470)*100)</f>
        <v>93.87105792</v>
      </c>
      <c r="Y470" s="135">
        <f>O468+L470-O470</f>
        <v>5.24</v>
      </c>
      <c r="Z470" s="27"/>
      <c r="AA470" s="226">
        <v>1.0</v>
      </c>
      <c r="AB470" s="227">
        <v>1.0</v>
      </c>
      <c r="AC470" s="227">
        <v>2.0</v>
      </c>
      <c r="AD470" s="227">
        <v>2.0</v>
      </c>
      <c r="AE470" s="237" t="s">
        <v>452</v>
      </c>
    </row>
    <row r="471" ht="15.75" customHeight="1">
      <c r="A471" s="4" t="s">
        <v>58</v>
      </c>
      <c r="B471" s="229">
        <v>45527.0</v>
      </c>
      <c r="C471" s="3">
        <v>0.625</v>
      </c>
      <c r="D471" s="3">
        <v>0.75</v>
      </c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41"/>
      <c r="S471" s="39"/>
      <c r="T471" s="39"/>
      <c r="U471" s="39"/>
      <c r="V471" s="22"/>
      <c r="W471" s="39"/>
      <c r="X471" s="39"/>
      <c r="Y471" s="42"/>
      <c r="Z471" s="32"/>
      <c r="AA471" s="230"/>
      <c r="AB471" s="45"/>
      <c r="AC471" s="45"/>
      <c r="AD471" s="45"/>
      <c r="AE471" s="52"/>
    </row>
    <row r="472" ht="15.75" customHeight="1">
      <c r="A472" s="8" t="s">
        <v>60</v>
      </c>
      <c r="B472" s="231">
        <v>45528.0</v>
      </c>
      <c r="C472" s="10">
        <v>0.375</v>
      </c>
      <c r="D472" s="10">
        <v>0.5</v>
      </c>
      <c r="E472" s="224">
        <v>35.0</v>
      </c>
      <c r="F472" s="224">
        <v>23.3</v>
      </c>
      <c r="G472" s="224">
        <v>28.6</v>
      </c>
      <c r="H472" s="224">
        <v>28.4</v>
      </c>
      <c r="I472" s="22"/>
      <c r="J472" s="224" t="s">
        <v>81</v>
      </c>
      <c r="K472" s="22"/>
      <c r="L472" s="224">
        <v>10.0</v>
      </c>
      <c r="M472" s="22"/>
      <c r="N472" s="22"/>
      <c r="O472" s="224">
        <v>57.6</v>
      </c>
      <c r="P472" s="22"/>
      <c r="Q472" s="22"/>
      <c r="R472" s="26">
        <f t="shared" ref="R472:S472" si="159">E472</f>
        <v>35</v>
      </c>
      <c r="S472" s="22">
        <f t="shared" si="159"/>
        <v>23.3</v>
      </c>
      <c r="T472" s="22">
        <f>(R472+S472)/2</f>
        <v>29.15</v>
      </c>
      <c r="U472" s="22">
        <f>IF(H472="","",6.1078*(10^(((7.5*H472)/(237.3+H472)))))</f>
        <v>38.68484051</v>
      </c>
      <c r="V472" s="22">
        <f>IF(U472="","",U472-(0.8*(G472-H472)))</f>
        <v>38.52484051</v>
      </c>
      <c r="W472" s="22">
        <f>IF(G472="","",6.1078*(10^(((7.5*G472)/(237.3+G472)))))</f>
        <v>39.13623594</v>
      </c>
      <c r="X472" s="22">
        <f>IF(W472="","",(V472/W472)*100)</f>
        <v>98.4377766</v>
      </c>
      <c r="Y472" s="135">
        <f>O470+L472-O472</f>
        <v>3.6</v>
      </c>
      <c r="Z472" s="27"/>
      <c r="AA472" s="226">
        <v>1.0</v>
      </c>
      <c r="AB472" s="227">
        <v>1.0</v>
      </c>
      <c r="AC472" s="227">
        <v>3.0</v>
      </c>
      <c r="AD472" s="227">
        <v>2.0</v>
      </c>
      <c r="AE472" s="237" t="s">
        <v>452</v>
      </c>
    </row>
    <row r="473" ht="15.75" customHeight="1">
      <c r="A473" s="4" t="s">
        <v>60</v>
      </c>
      <c r="B473" s="229">
        <v>45528.0</v>
      </c>
      <c r="C473" s="3">
        <v>0.625</v>
      </c>
      <c r="D473" s="3">
        <v>0.75</v>
      </c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41"/>
      <c r="S473" s="39"/>
      <c r="T473" s="39"/>
      <c r="U473" s="39"/>
      <c r="V473" s="22"/>
      <c r="W473" s="39"/>
      <c r="X473" s="39"/>
      <c r="Y473" s="42"/>
      <c r="Z473" s="32"/>
      <c r="AA473" s="230"/>
      <c r="AB473" s="45"/>
      <c r="AC473" s="45"/>
      <c r="AD473" s="45"/>
      <c r="AE473" s="52"/>
    </row>
    <row r="474" ht="15.75" customHeight="1">
      <c r="A474" s="8" t="s">
        <v>64</v>
      </c>
      <c r="B474" s="231">
        <v>45529.0</v>
      </c>
      <c r="C474" s="10">
        <v>0.375</v>
      </c>
      <c r="D474" s="10">
        <v>0.5</v>
      </c>
      <c r="E474" s="224">
        <v>35.0</v>
      </c>
      <c r="F474" s="224">
        <v>23.8</v>
      </c>
      <c r="G474" s="224">
        <v>27.8</v>
      </c>
      <c r="H474" s="224">
        <v>26.6</v>
      </c>
      <c r="I474" s="22"/>
      <c r="J474" s="224" t="s">
        <v>54</v>
      </c>
      <c r="K474" s="22"/>
      <c r="L474" s="224">
        <v>0.0</v>
      </c>
      <c r="M474" s="22"/>
      <c r="N474" s="22"/>
      <c r="O474" s="224">
        <v>51.96</v>
      </c>
      <c r="P474" s="22"/>
      <c r="Q474" s="22"/>
      <c r="R474" s="26">
        <f t="shared" ref="R474:S474" si="160">E474</f>
        <v>35</v>
      </c>
      <c r="S474" s="22">
        <f t="shared" si="160"/>
        <v>23.8</v>
      </c>
      <c r="T474" s="22">
        <f>(R474+S474)/2</f>
        <v>29.4</v>
      </c>
      <c r="U474" s="22">
        <f t="shared" ref="U474:U484" si="161">IF(H474="","",6.1078*(10^(((7.5*H474)/(237.3+H474)))))</f>
        <v>34.82194116</v>
      </c>
      <c r="V474" s="22">
        <f t="shared" ref="V474:V484" si="162">IF(U474="","",U474-(0.8*(G474-H474)))</f>
        <v>33.86194116</v>
      </c>
      <c r="W474" s="22">
        <f t="shared" ref="W474:W484" si="163">IF(G474="","",6.1078*(10^(((7.5*G474)/(237.3+G474)))))</f>
        <v>37.3577292</v>
      </c>
      <c r="X474" s="22">
        <f>IF(W474="","",(V474/W474)*100)</f>
        <v>90.64239687</v>
      </c>
      <c r="Y474" s="135">
        <f>O472+L474-O474</f>
        <v>5.64</v>
      </c>
      <c r="Z474" s="27"/>
      <c r="AA474" s="226">
        <v>1.0</v>
      </c>
      <c r="AB474" s="227">
        <v>1.0</v>
      </c>
      <c r="AC474" s="227">
        <v>1.0</v>
      </c>
      <c r="AD474" s="227">
        <v>2.0</v>
      </c>
      <c r="AE474" s="237" t="s">
        <v>440</v>
      </c>
    </row>
    <row r="475" ht="15.75" customHeight="1">
      <c r="A475" s="4" t="s">
        <v>64</v>
      </c>
      <c r="B475" s="229">
        <v>45529.0</v>
      </c>
      <c r="C475" s="3">
        <v>0.625</v>
      </c>
      <c r="D475" s="3">
        <v>0.75</v>
      </c>
      <c r="E475" s="242">
        <v>33.4</v>
      </c>
      <c r="F475" s="39"/>
      <c r="G475" s="242">
        <v>33.2</v>
      </c>
      <c r="H475" s="242">
        <v>30.6</v>
      </c>
      <c r="I475" s="39"/>
      <c r="J475" s="242" t="s">
        <v>61</v>
      </c>
      <c r="K475" s="39"/>
      <c r="L475" s="39"/>
      <c r="M475" s="39"/>
      <c r="N475" s="39"/>
      <c r="O475" s="39"/>
      <c r="P475" s="39"/>
      <c r="Q475" s="39"/>
      <c r="R475" s="41"/>
      <c r="S475" s="39"/>
      <c r="T475" s="39"/>
      <c r="U475" s="22">
        <f t="shared" si="161"/>
        <v>43.90841311</v>
      </c>
      <c r="V475" s="22">
        <f t="shared" si="162"/>
        <v>41.82841311</v>
      </c>
      <c r="W475" s="22">
        <f t="shared" si="163"/>
        <v>50.86304633</v>
      </c>
      <c r="X475" s="22">
        <f>IF(W475="","",(V475/W475)*100)</f>
        <v>82.23733364</v>
      </c>
      <c r="Y475" s="42"/>
      <c r="Z475" s="32"/>
      <c r="AA475" s="245">
        <v>1.0</v>
      </c>
      <c r="AB475" s="246">
        <v>1.0</v>
      </c>
      <c r="AC475" s="246">
        <v>3.0</v>
      </c>
      <c r="AD475" s="246">
        <v>2.0</v>
      </c>
      <c r="AE475" s="247" t="s">
        <v>452</v>
      </c>
    </row>
    <row r="476" ht="15.75" customHeight="1">
      <c r="A476" s="8" t="s">
        <v>68</v>
      </c>
      <c r="B476" s="231">
        <v>45530.0</v>
      </c>
      <c r="C476" s="10">
        <v>0.375</v>
      </c>
      <c r="D476" s="10">
        <v>0.5</v>
      </c>
      <c r="E476" s="224">
        <v>33.4</v>
      </c>
      <c r="F476" s="224">
        <v>22.9</v>
      </c>
      <c r="G476" s="224">
        <v>28.2</v>
      </c>
      <c r="H476" s="224">
        <v>27.4</v>
      </c>
      <c r="I476" s="22"/>
      <c r="J476" s="224" t="s">
        <v>61</v>
      </c>
      <c r="K476" s="22"/>
      <c r="L476" s="224">
        <v>13.75</v>
      </c>
      <c r="M476" s="22"/>
      <c r="N476" s="22"/>
      <c r="O476" s="224">
        <v>57.98</v>
      </c>
      <c r="P476" s="22"/>
      <c r="Q476" s="22"/>
      <c r="R476" s="26">
        <f t="shared" ref="R476:S476" si="164">E476</f>
        <v>33.4</v>
      </c>
      <c r="S476" s="22">
        <f t="shared" si="164"/>
        <v>22.9</v>
      </c>
      <c r="T476" s="22">
        <f>(R476+S476)/2</f>
        <v>28.15</v>
      </c>
      <c r="U476" s="22">
        <f t="shared" si="161"/>
        <v>36.49517019</v>
      </c>
      <c r="V476" s="22">
        <f t="shared" si="162"/>
        <v>35.85517019</v>
      </c>
      <c r="W476" s="22">
        <f t="shared" si="163"/>
        <v>38.23798312</v>
      </c>
      <c r="X476" s="22">
        <f>IF(W476="","",(V476/W476)*100)</f>
        <v>93.76846596</v>
      </c>
      <c r="Y476" s="135">
        <f>O474+L476-O476</f>
        <v>7.73</v>
      </c>
      <c r="Z476" s="27"/>
      <c r="AA476" s="226">
        <v>1.0</v>
      </c>
      <c r="AB476" s="227">
        <v>1.0</v>
      </c>
      <c r="AC476" s="227">
        <v>2.0</v>
      </c>
      <c r="AD476" s="227">
        <v>2.0</v>
      </c>
      <c r="AE476" s="237" t="s">
        <v>449</v>
      </c>
    </row>
    <row r="477" ht="15.75" customHeight="1">
      <c r="A477" s="4" t="s">
        <v>68</v>
      </c>
      <c r="B477" s="229">
        <v>45530.0</v>
      </c>
      <c r="C477" s="3">
        <v>0.625</v>
      </c>
      <c r="D477" s="3">
        <v>0.75</v>
      </c>
      <c r="E477" s="242">
        <v>33.0</v>
      </c>
      <c r="F477" s="39"/>
      <c r="G477" s="242">
        <v>31.8</v>
      </c>
      <c r="H477" s="242">
        <v>29.8</v>
      </c>
      <c r="I477" s="39"/>
      <c r="J477" s="242" t="s">
        <v>81</v>
      </c>
      <c r="K477" s="39"/>
      <c r="L477" s="39"/>
      <c r="M477" s="39"/>
      <c r="N477" s="39"/>
      <c r="O477" s="39"/>
      <c r="P477" s="39"/>
      <c r="Q477" s="39"/>
      <c r="R477" s="41"/>
      <c r="S477" s="39"/>
      <c r="T477" s="39"/>
      <c r="U477" s="22">
        <f t="shared" si="161"/>
        <v>41.94208964</v>
      </c>
      <c r="V477" s="22">
        <f t="shared" si="162"/>
        <v>40.34208964</v>
      </c>
      <c r="W477" s="22">
        <f t="shared" si="163"/>
        <v>47.00807132</v>
      </c>
      <c r="X477" s="22">
        <f>IF(W477="","",(V477/W477)*100)</f>
        <v>85.81949547</v>
      </c>
      <c r="Y477" s="42"/>
      <c r="Z477" s="32"/>
      <c r="AA477" s="245">
        <v>1.0</v>
      </c>
      <c r="AB477" s="246">
        <v>1.0</v>
      </c>
      <c r="AC477" s="246">
        <v>1.0</v>
      </c>
      <c r="AD477" s="246">
        <v>2.0</v>
      </c>
      <c r="AE477" s="247" t="s">
        <v>316</v>
      </c>
    </row>
    <row r="478" ht="15.75" customHeight="1">
      <c r="A478" s="8" t="s">
        <v>38</v>
      </c>
      <c r="B478" s="231">
        <v>45531.0</v>
      </c>
      <c r="C478" s="10">
        <v>0.375</v>
      </c>
      <c r="D478" s="10">
        <v>0.5</v>
      </c>
      <c r="E478" s="224">
        <v>33.2</v>
      </c>
      <c r="F478" s="224">
        <v>23.0</v>
      </c>
      <c r="G478" s="224">
        <v>29.0</v>
      </c>
      <c r="H478" s="224">
        <v>28.4</v>
      </c>
      <c r="I478" s="22"/>
      <c r="J478" s="224" t="s">
        <v>81</v>
      </c>
      <c r="K478" s="22"/>
      <c r="L478" s="224">
        <v>0.0</v>
      </c>
      <c r="M478" s="22"/>
      <c r="N478" s="22"/>
      <c r="O478" s="224">
        <v>52.2</v>
      </c>
      <c r="P478" s="22"/>
      <c r="Q478" s="22"/>
      <c r="R478" s="26">
        <f t="shared" ref="R478:S478" si="165">E478</f>
        <v>33.2</v>
      </c>
      <c r="S478" s="22">
        <f t="shared" si="165"/>
        <v>23</v>
      </c>
      <c r="T478" s="22">
        <f>(R478+S478)/2</f>
        <v>28.1</v>
      </c>
      <c r="U478" s="22">
        <f t="shared" si="161"/>
        <v>38.68484051</v>
      </c>
      <c r="V478" s="22">
        <f t="shared" si="162"/>
        <v>38.20484051</v>
      </c>
      <c r="W478" s="22">
        <f t="shared" si="163"/>
        <v>40.05279577</v>
      </c>
      <c r="X478" s="22">
        <f>IF(W478="","",(V478/W478)*100)</f>
        <v>95.38620156</v>
      </c>
      <c r="Y478" s="135">
        <f>O476+L478-O478</f>
        <v>5.78</v>
      </c>
      <c r="Z478" s="27"/>
      <c r="AA478" s="226">
        <v>1.0</v>
      </c>
      <c r="AB478" s="227">
        <v>1.0</v>
      </c>
      <c r="AC478" s="227">
        <v>3.0</v>
      </c>
      <c r="AD478" s="227">
        <v>2.0</v>
      </c>
      <c r="AE478" s="237" t="s">
        <v>440</v>
      </c>
    </row>
    <row r="479" ht="15.75" customHeight="1">
      <c r="A479" s="4" t="s">
        <v>38</v>
      </c>
      <c r="B479" s="229">
        <v>45531.0</v>
      </c>
      <c r="C479" s="3">
        <v>0.625</v>
      </c>
      <c r="D479" s="3">
        <v>0.75</v>
      </c>
      <c r="E479" s="242">
        <v>33.6</v>
      </c>
      <c r="F479" s="39"/>
      <c r="G479" s="242">
        <v>32.8</v>
      </c>
      <c r="H479" s="242">
        <v>30.8</v>
      </c>
      <c r="I479" s="39"/>
      <c r="J479" s="242" t="s">
        <v>61</v>
      </c>
      <c r="K479" s="39"/>
      <c r="L479" s="39"/>
      <c r="M479" s="39"/>
      <c r="N479" s="39"/>
      <c r="O479" s="39"/>
      <c r="P479" s="39"/>
      <c r="Q479" s="39"/>
      <c r="R479" s="41"/>
      <c r="S479" s="39"/>
      <c r="T479" s="39"/>
      <c r="U479" s="22">
        <f t="shared" si="161"/>
        <v>44.41233496</v>
      </c>
      <c r="V479" s="22">
        <f t="shared" si="162"/>
        <v>42.81233496</v>
      </c>
      <c r="W479" s="22">
        <f t="shared" si="163"/>
        <v>49.73459608</v>
      </c>
      <c r="X479" s="22">
        <f>IF(W479="","",(V479/W479)*100)</f>
        <v>86.08159779</v>
      </c>
      <c r="Y479" s="42"/>
      <c r="Z479" s="32"/>
      <c r="AA479" s="245">
        <v>1.0</v>
      </c>
      <c r="AB479" s="246">
        <v>1.0</v>
      </c>
      <c r="AC479" s="246">
        <v>3.0</v>
      </c>
      <c r="AD479" s="246">
        <v>2.0</v>
      </c>
      <c r="AE479" s="247" t="s">
        <v>316</v>
      </c>
    </row>
    <row r="480" ht="15.75" customHeight="1">
      <c r="A480" s="8" t="s">
        <v>48</v>
      </c>
      <c r="B480" s="231">
        <v>45532.0</v>
      </c>
      <c r="C480" s="10">
        <v>0.375</v>
      </c>
      <c r="D480" s="10">
        <v>0.5</v>
      </c>
      <c r="E480" s="224">
        <v>33.8</v>
      </c>
      <c r="F480" s="224">
        <v>22.9</v>
      </c>
      <c r="G480" s="224">
        <v>31.2</v>
      </c>
      <c r="H480" s="224">
        <v>30.6</v>
      </c>
      <c r="I480" s="22"/>
      <c r="J480" s="224" t="s">
        <v>81</v>
      </c>
      <c r="K480" s="22"/>
      <c r="L480" s="224">
        <v>0.0</v>
      </c>
      <c r="M480" s="22"/>
      <c r="N480" s="22"/>
      <c r="O480" s="224">
        <v>47.41</v>
      </c>
      <c r="P480" s="22"/>
      <c r="Q480" s="22"/>
      <c r="R480" s="26">
        <f t="shared" ref="R480:S480" si="166">E480</f>
        <v>33.8</v>
      </c>
      <c r="S480" s="22">
        <f t="shared" si="166"/>
        <v>22.9</v>
      </c>
      <c r="T480" s="22">
        <f>(R480+S480)/2</f>
        <v>28.35</v>
      </c>
      <c r="U480" s="22">
        <f t="shared" si="161"/>
        <v>43.90841311</v>
      </c>
      <c r="V480" s="22">
        <f t="shared" si="162"/>
        <v>43.42841311</v>
      </c>
      <c r="W480" s="22">
        <f t="shared" si="163"/>
        <v>45.43527778</v>
      </c>
      <c r="X480" s="22">
        <f>IF(W480="","",(V480/W480)*100)</f>
        <v>95.58302542</v>
      </c>
      <c r="Y480" s="135">
        <f>O478+L480-O480</f>
        <v>4.79</v>
      </c>
      <c r="Z480" s="27"/>
      <c r="AA480" s="226">
        <v>1.0</v>
      </c>
      <c r="AB480" s="227">
        <v>1.0</v>
      </c>
      <c r="AC480" s="227">
        <v>3.0</v>
      </c>
      <c r="AD480" s="227">
        <v>2.0</v>
      </c>
      <c r="AE480" s="49"/>
    </row>
    <row r="481" ht="15.75" customHeight="1">
      <c r="A481" s="4" t="s">
        <v>48</v>
      </c>
      <c r="B481" s="229">
        <v>45532.0</v>
      </c>
      <c r="C481" s="3">
        <v>0.625</v>
      </c>
      <c r="D481" s="3">
        <v>0.75</v>
      </c>
      <c r="E481" s="242">
        <v>34.2</v>
      </c>
      <c r="F481" s="39"/>
      <c r="G481" s="242">
        <v>33.8</v>
      </c>
      <c r="H481" s="242">
        <v>31.4</v>
      </c>
      <c r="I481" s="39"/>
      <c r="J481" s="242" t="s">
        <v>81</v>
      </c>
      <c r="K481" s="39"/>
      <c r="L481" s="39"/>
      <c r="M481" s="39"/>
      <c r="N481" s="39"/>
      <c r="O481" s="39"/>
      <c r="P481" s="39"/>
      <c r="Q481" s="39"/>
      <c r="R481" s="41"/>
      <c r="S481" s="39"/>
      <c r="T481" s="39"/>
      <c r="U481" s="22">
        <f t="shared" si="161"/>
        <v>45.95438267</v>
      </c>
      <c r="V481" s="22">
        <f t="shared" si="162"/>
        <v>44.03438267</v>
      </c>
      <c r="W481" s="22">
        <f t="shared" si="163"/>
        <v>52.59738033</v>
      </c>
      <c r="X481" s="22">
        <f>IF(W481="","",(V481/W481)*100)</f>
        <v>83.71972596</v>
      </c>
      <c r="Y481" s="42"/>
      <c r="Z481" s="32"/>
      <c r="AA481" s="245">
        <v>1.0</v>
      </c>
      <c r="AB481" s="246">
        <v>1.0</v>
      </c>
      <c r="AC481" s="246">
        <v>2.0</v>
      </c>
      <c r="AD481" s="246">
        <v>2.0</v>
      </c>
      <c r="AE481" s="247" t="s">
        <v>452</v>
      </c>
    </row>
    <row r="482" ht="15.75" customHeight="1">
      <c r="A482" s="8" t="s">
        <v>53</v>
      </c>
      <c r="B482" s="231">
        <v>45533.0</v>
      </c>
      <c r="C482" s="10">
        <v>0.375</v>
      </c>
      <c r="D482" s="10">
        <v>0.5</v>
      </c>
      <c r="E482" s="224">
        <v>35.0</v>
      </c>
      <c r="F482" s="224">
        <v>22.9</v>
      </c>
      <c r="G482" s="224">
        <v>29.8</v>
      </c>
      <c r="H482" s="224">
        <v>28.8</v>
      </c>
      <c r="I482" s="22"/>
      <c r="J482" s="224" t="s">
        <v>81</v>
      </c>
      <c r="K482" s="22"/>
      <c r="L482" s="224">
        <v>0.0</v>
      </c>
      <c r="M482" s="22"/>
      <c r="N482" s="22"/>
      <c r="O482" s="224">
        <v>42.1</v>
      </c>
      <c r="P482" s="22"/>
      <c r="Q482" s="22"/>
      <c r="R482" s="26">
        <f t="shared" ref="R482:S482" si="167">E482</f>
        <v>35</v>
      </c>
      <c r="S482" s="22">
        <f t="shared" si="167"/>
        <v>22.9</v>
      </c>
      <c r="T482" s="22">
        <f>(R482+S482)/2</f>
        <v>28.95</v>
      </c>
      <c r="U482" s="22">
        <f t="shared" si="161"/>
        <v>39.59220806</v>
      </c>
      <c r="V482" s="22">
        <f t="shared" si="162"/>
        <v>38.79220806</v>
      </c>
      <c r="W482" s="22">
        <f t="shared" si="163"/>
        <v>41.94208964</v>
      </c>
      <c r="X482" s="22">
        <f>IF(W482="","",(V482/W482)*100)</f>
        <v>92.48992693</v>
      </c>
      <c r="Y482" s="135">
        <f>O480+L482-O482</f>
        <v>5.31</v>
      </c>
      <c r="Z482" s="27"/>
      <c r="AA482" s="226">
        <v>1.0</v>
      </c>
      <c r="AB482" s="227">
        <v>1.0</v>
      </c>
      <c r="AC482" s="227">
        <v>1.0</v>
      </c>
      <c r="AD482" s="227">
        <v>2.0</v>
      </c>
      <c r="AE482" s="237" t="s">
        <v>440</v>
      </c>
    </row>
    <row r="483" ht="15.75" customHeight="1">
      <c r="A483" s="4" t="s">
        <v>53</v>
      </c>
      <c r="B483" s="229">
        <v>45533.0</v>
      </c>
      <c r="C483" s="3">
        <v>0.625</v>
      </c>
      <c r="D483" s="3">
        <v>0.75</v>
      </c>
      <c r="E483" s="242">
        <v>33.8</v>
      </c>
      <c r="F483" s="39"/>
      <c r="G483" s="242">
        <v>33.4</v>
      </c>
      <c r="H483" s="242">
        <v>31.0</v>
      </c>
      <c r="I483" s="39"/>
      <c r="J483" s="242" t="s">
        <v>81</v>
      </c>
      <c r="K483" s="39"/>
      <c r="L483" s="39"/>
      <c r="M483" s="39"/>
      <c r="N483" s="39"/>
      <c r="O483" s="39"/>
      <c r="P483" s="39"/>
      <c r="Q483" s="39"/>
      <c r="R483" s="41"/>
      <c r="S483" s="39"/>
      <c r="T483" s="39"/>
      <c r="U483" s="22">
        <f t="shared" si="161"/>
        <v>44.9212759</v>
      </c>
      <c r="V483" s="22">
        <f t="shared" si="162"/>
        <v>43.0012759</v>
      </c>
      <c r="W483" s="22">
        <f t="shared" si="163"/>
        <v>51.43555799</v>
      </c>
      <c r="X483" s="22">
        <f>IF(W483="","",(V483/W483)*100)</f>
        <v>83.60223468</v>
      </c>
      <c r="Y483" s="42"/>
      <c r="Z483" s="32"/>
      <c r="AA483" s="245">
        <v>1.0</v>
      </c>
      <c r="AB483" s="246">
        <v>1.0</v>
      </c>
      <c r="AC483" s="246">
        <v>3.0</v>
      </c>
      <c r="AD483" s="246">
        <v>2.0</v>
      </c>
      <c r="AE483" s="247" t="s">
        <v>442</v>
      </c>
    </row>
    <row r="484" ht="15.75" customHeight="1">
      <c r="A484" s="8" t="s">
        <v>58</v>
      </c>
      <c r="B484" s="231">
        <v>45534.0</v>
      </c>
      <c r="C484" s="10">
        <v>0.375</v>
      </c>
      <c r="D484" s="10">
        <v>0.5</v>
      </c>
      <c r="E484" s="224">
        <v>34.4</v>
      </c>
      <c r="F484" s="224">
        <v>24.1</v>
      </c>
      <c r="G484" s="224">
        <v>28.4</v>
      </c>
      <c r="H484" s="224">
        <v>27.8</v>
      </c>
      <c r="I484" s="22"/>
      <c r="J484" s="224" t="s">
        <v>81</v>
      </c>
      <c r="K484" s="22"/>
      <c r="L484" s="224">
        <v>0.0</v>
      </c>
      <c r="M484" s="22"/>
      <c r="N484" s="22"/>
      <c r="O484" s="224">
        <v>37.2</v>
      </c>
      <c r="P484" s="224">
        <v>86.24</v>
      </c>
      <c r="Q484" s="22"/>
      <c r="R484" s="26">
        <f t="shared" ref="R484:S484" si="168">E484</f>
        <v>34.4</v>
      </c>
      <c r="S484" s="22">
        <f t="shared" si="168"/>
        <v>24.1</v>
      </c>
      <c r="T484" s="22">
        <f>(R484+S484)/2</f>
        <v>29.25</v>
      </c>
      <c r="U484" s="22">
        <f t="shared" si="161"/>
        <v>37.3577292</v>
      </c>
      <c r="V484" s="22">
        <f t="shared" si="162"/>
        <v>36.8777292</v>
      </c>
      <c r="W484" s="22">
        <f t="shared" si="163"/>
        <v>38.68484051</v>
      </c>
      <c r="X484" s="22">
        <f>IF(W484="","",(V484/W484)*100)</f>
        <v>95.32863188</v>
      </c>
      <c r="Y484" s="135">
        <f>O482+L484-O484</f>
        <v>4.9</v>
      </c>
      <c r="Z484" s="27"/>
      <c r="AA484" s="226">
        <v>1.0</v>
      </c>
      <c r="AB484" s="227">
        <v>1.0</v>
      </c>
      <c r="AC484" s="227">
        <v>1.0</v>
      </c>
      <c r="AD484" s="227">
        <v>2.0</v>
      </c>
      <c r="AE484" s="237" t="s">
        <v>440</v>
      </c>
    </row>
    <row r="485" ht="15.75" customHeight="1">
      <c r="A485" s="4" t="s">
        <v>58</v>
      </c>
      <c r="B485" s="229">
        <v>45534.0</v>
      </c>
      <c r="C485" s="3">
        <v>0.625</v>
      </c>
      <c r="D485" s="3">
        <v>0.75</v>
      </c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41"/>
      <c r="S485" s="39"/>
      <c r="T485" s="39"/>
      <c r="U485" s="39"/>
      <c r="V485" s="22"/>
      <c r="W485" s="39"/>
      <c r="X485" s="39"/>
      <c r="Y485" s="42"/>
      <c r="Z485" s="32"/>
      <c r="AA485" s="230"/>
      <c r="AB485" s="45"/>
      <c r="AC485" s="45"/>
      <c r="AD485" s="45"/>
      <c r="AE485" s="52"/>
    </row>
    <row r="486" ht="15.75" customHeight="1">
      <c r="A486" s="8" t="s">
        <v>60</v>
      </c>
      <c r="B486" s="231">
        <v>45535.0</v>
      </c>
      <c r="C486" s="10">
        <v>0.375</v>
      </c>
      <c r="D486" s="10">
        <v>0.5</v>
      </c>
      <c r="E486" s="224">
        <v>33.0</v>
      </c>
      <c r="F486" s="224">
        <v>23.3</v>
      </c>
      <c r="G486" s="224">
        <v>28.8</v>
      </c>
      <c r="H486" s="224">
        <v>26.0</v>
      </c>
      <c r="I486" s="22"/>
      <c r="J486" s="224" t="s">
        <v>81</v>
      </c>
      <c r="K486" s="22"/>
      <c r="L486" s="224">
        <v>0.0</v>
      </c>
      <c r="M486" s="22"/>
      <c r="N486" s="22"/>
      <c r="O486" s="224">
        <v>82.6</v>
      </c>
      <c r="P486" s="22"/>
      <c r="Q486" s="22"/>
      <c r="R486" s="26" t="str">
        <f>E487</f>
        <v/>
      </c>
      <c r="S486" s="22">
        <f>F486</f>
        <v>23.3</v>
      </c>
      <c r="T486" s="22">
        <f>(R486+S486)/2</f>
        <v>11.65</v>
      </c>
      <c r="U486" s="22">
        <f>IF(H486="","",6.1078*(10^(((7.5*H486)/(237.3+H486)))))</f>
        <v>33.61126698</v>
      </c>
      <c r="V486" s="22">
        <f>IF(U486="","",U486-(0.8*(G486-H486)))</f>
        <v>31.37126698</v>
      </c>
      <c r="W486" s="22">
        <f>IF(G486="","",6.1078*(10^(((7.5*G486)/(237.3+G486)))))</f>
        <v>39.59220806</v>
      </c>
      <c r="X486" s="22">
        <f>IF(W486="","",(V486/W486)*100)</f>
        <v>79.23596212</v>
      </c>
      <c r="Y486" s="135">
        <f>P484+L486-O486</f>
        <v>3.64</v>
      </c>
      <c r="Z486" s="27"/>
      <c r="AA486" s="226">
        <v>1.0</v>
      </c>
      <c r="AB486" s="227">
        <v>1.0</v>
      </c>
      <c r="AC486" s="227">
        <v>1.0</v>
      </c>
      <c r="AD486" s="227">
        <v>2.0</v>
      </c>
      <c r="AE486" s="237" t="s">
        <v>440</v>
      </c>
    </row>
    <row r="487" ht="15.75" customHeight="1">
      <c r="A487" s="4" t="s">
        <v>60</v>
      </c>
      <c r="B487" s="229">
        <v>45535.0</v>
      </c>
      <c r="C487" s="3">
        <v>0.625</v>
      </c>
      <c r="D487" s="3">
        <v>0.75</v>
      </c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41"/>
      <c r="S487" s="39"/>
      <c r="T487" s="39"/>
      <c r="U487" s="39"/>
      <c r="V487" s="22"/>
      <c r="W487" s="39"/>
      <c r="X487" s="39"/>
      <c r="Y487" s="42"/>
      <c r="Z487" s="32"/>
      <c r="AA487" s="230"/>
      <c r="AB487" s="45"/>
      <c r="AC487" s="45"/>
      <c r="AD487" s="45"/>
      <c r="AE487" s="52"/>
    </row>
    <row r="488" ht="15.75" customHeight="1">
      <c r="A488" s="8" t="s">
        <v>64</v>
      </c>
      <c r="B488" s="231">
        <v>45536.0</v>
      </c>
      <c r="C488" s="10">
        <v>0.375</v>
      </c>
      <c r="D488" s="10">
        <v>0.5</v>
      </c>
      <c r="E488" s="224">
        <v>33.8</v>
      </c>
      <c r="F488" s="224">
        <v>22.4</v>
      </c>
      <c r="G488" s="224">
        <v>29.0</v>
      </c>
      <c r="H488" s="224">
        <v>26.0</v>
      </c>
      <c r="I488" s="22"/>
      <c r="J488" s="224" t="s">
        <v>81</v>
      </c>
      <c r="K488" s="22"/>
      <c r="L488" s="224">
        <v>0.0</v>
      </c>
      <c r="M488" s="22"/>
      <c r="N488" s="22"/>
      <c r="O488" s="224">
        <v>76.06</v>
      </c>
      <c r="P488" s="22"/>
      <c r="Q488" s="22"/>
      <c r="R488" s="26">
        <f t="shared" ref="R488:S488" si="169">E488</f>
        <v>33.8</v>
      </c>
      <c r="S488" s="22">
        <f t="shared" si="169"/>
        <v>22.4</v>
      </c>
      <c r="T488" s="22">
        <f>(R488+S488)/2</f>
        <v>28.1</v>
      </c>
      <c r="U488" s="22">
        <f t="shared" ref="U488:U498" si="170">IF(H488="","",6.1078*(10^(((7.5*H488)/(237.3+H488)))))</f>
        <v>33.61126698</v>
      </c>
      <c r="V488" s="22">
        <f t="shared" ref="V488:V498" si="171">IF(U488="","",U488-(0.8*(G488-H488)))</f>
        <v>31.21126698</v>
      </c>
      <c r="W488" s="22">
        <f t="shared" ref="W488:W498" si="172">IF(G488="","",6.1078*(10^(((7.5*G488)/(237.3+G488)))))</f>
        <v>40.05279577</v>
      </c>
      <c r="X488" s="22">
        <f>IF(W488="","",(V488/W488)*100)</f>
        <v>77.92531428</v>
      </c>
      <c r="Y488" s="135">
        <f>O486+L488-O488</f>
        <v>6.54</v>
      </c>
      <c r="Z488" s="27"/>
      <c r="AA488" s="226">
        <v>1.0</v>
      </c>
      <c r="AB488" s="227">
        <v>1.0</v>
      </c>
      <c r="AC488" s="227">
        <v>1.0</v>
      </c>
      <c r="AD488" s="227">
        <v>2.0</v>
      </c>
      <c r="AE488" s="237" t="s">
        <v>440</v>
      </c>
    </row>
    <row r="489" ht="15.75" customHeight="1">
      <c r="A489" s="4" t="s">
        <v>64</v>
      </c>
      <c r="B489" s="229">
        <v>45536.0</v>
      </c>
      <c r="C489" s="3">
        <v>0.625</v>
      </c>
      <c r="D489" s="3">
        <v>0.75</v>
      </c>
      <c r="E489" s="311">
        <v>33.8</v>
      </c>
      <c r="F489" s="54"/>
      <c r="G489" s="311">
        <v>34.4</v>
      </c>
      <c r="H489" s="311">
        <v>28.0</v>
      </c>
      <c r="I489" s="54"/>
      <c r="J489" s="311" t="s">
        <v>81</v>
      </c>
      <c r="K489" s="54"/>
      <c r="L489" s="54"/>
      <c r="M489" s="54"/>
      <c r="N489" s="54"/>
      <c r="O489" s="54"/>
      <c r="P489" s="39"/>
      <c r="Q489" s="39"/>
      <c r="R489" s="41"/>
      <c r="S489" s="39"/>
      <c r="T489" s="39"/>
      <c r="U489" s="22">
        <f t="shared" si="170"/>
        <v>37.79562539</v>
      </c>
      <c r="V489" s="22">
        <f t="shared" si="171"/>
        <v>32.67562539</v>
      </c>
      <c r="W489" s="22">
        <f t="shared" si="172"/>
        <v>54.3827978</v>
      </c>
      <c r="X489" s="22">
        <f>IF(W489="","",(V489/W489)*100)</f>
        <v>60.08448759</v>
      </c>
      <c r="Y489" s="42"/>
      <c r="Z489" s="32"/>
      <c r="AA489" s="245">
        <v>1.0</v>
      </c>
      <c r="AB489" s="246">
        <v>1.0</v>
      </c>
      <c r="AC489" s="246">
        <v>2.0</v>
      </c>
      <c r="AD489" s="246">
        <v>2.0</v>
      </c>
      <c r="AE489" s="247" t="s">
        <v>442</v>
      </c>
    </row>
    <row r="490" ht="15.75" customHeight="1">
      <c r="A490" s="8" t="s">
        <v>68</v>
      </c>
      <c r="B490" s="231">
        <v>45537.0</v>
      </c>
      <c r="C490" s="10">
        <v>0.375</v>
      </c>
      <c r="D490" s="10">
        <v>0.5</v>
      </c>
      <c r="E490" s="224">
        <v>34.4</v>
      </c>
      <c r="F490" s="224">
        <v>22.6</v>
      </c>
      <c r="G490" s="224">
        <v>28.4</v>
      </c>
      <c r="H490" s="224">
        <v>26.2</v>
      </c>
      <c r="I490" s="22"/>
      <c r="J490" s="224" t="s">
        <v>61</v>
      </c>
      <c r="K490" s="22"/>
      <c r="L490" s="224">
        <v>7.25</v>
      </c>
      <c r="M490" s="22"/>
      <c r="N490" s="22"/>
      <c r="O490" s="224">
        <v>76.96</v>
      </c>
      <c r="P490" s="22"/>
      <c r="Q490" s="22"/>
      <c r="R490" s="26">
        <f t="shared" ref="R490:S490" si="173">E490</f>
        <v>34.4</v>
      </c>
      <c r="S490" s="22">
        <f t="shared" si="173"/>
        <v>22.6</v>
      </c>
      <c r="T490" s="22">
        <f>(R490+S490)/2</f>
        <v>28.5</v>
      </c>
      <c r="U490" s="22">
        <f t="shared" si="170"/>
        <v>34.01068335</v>
      </c>
      <c r="V490" s="22">
        <f t="shared" si="171"/>
        <v>32.25068335</v>
      </c>
      <c r="W490" s="22">
        <f t="shared" si="172"/>
        <v>38.68484051</v>
      </c>
      <c r="X490" s="22">
        <f>IF(W490="","",(V490/W490)*100)</f>
        <v>83.36775575</v>
      </c>
      <c r="Y490" s="135">
        <f>O488+L490-O490</f>
        <v>6.35</v>
      </c>
      <c r="Z490" s="27"/>
      <c r="AA490" s="226">
        <v>1.0</v>
      </c>
      <c r="AB490" s="227">
        <v>1.0</v>
      </c>
      <c r="AC490" s="227">
        <v>1.0</v>
      </c>
      <c r="AD490" s="227">
        <v>2.0</v>
      </c>
      <c r="AE490" s="237" t="s">
        <v>619</v>
      </c>
    </row>
    <row r="491" ht="15.75" customHeight="1">
      <c r="A491" s="4" t="s">
        <v>68</v>
      </c>
      <c r="B491" s="229">
        <v>45537.0</v>
      </c>
      <c r="C491" s="3">
        <v>0.625</v>
      </c>
      <c r="D491" s="3">
        <v>0.75</v>
      </c>
      <c r="E491" s="242">
        <v>33.4</v>
      </c>
      <c r="F491" s="39"/>
      <c r="G491" s="242">
        <v>33.0</v>
      </c>
      <c r="H491" s="242">
        <v>27.6</v>
      </c>
      <c r="I491" s="39"/>
      <c r="J491" s="242" t="s">
        <v>61</v>
      </c>
      <c r="K491" s="39"/>
      <c r="L491" s="39"/>
      <c r="M491" s="39"/>
      <c r="N491" s="39"/>
      <c r="O491" s="39"/>
      <c r="P491" s="39"/>
      <c r="Q491" s="39"/>
      <c r="R491" s="41"/>
      <c r="S491" s="39"/>
      <c r="T491" s="39"/>
      <c r="U491" s="22">
        <f t="shared" si="170"/>
        <v>36.92425667</v>
      </c>
      <c r="V491" s="22">
        <f t="shared" si="171"/>
        <v>32.60425667</v>
      </c>
      <c r="W491" s="22">
        <f t="shared" si="172"/>
        <v>50.29607399</v>
      </c>
      <c r="X491" s="22">
        <f>IF(W491="","",(V491/W491)*100)</f>
        <v>64.82465546</v>
      </c>
      <c r="Y491" s="42"/>
      <c r="Z491" s="32"/>
      <c r="AA491" s="245">
        <v>1.0</v>
      </c>
      <c r="AB491" s="246">
        <v>1.0</v>
      </c>
      <c r="AC491" s="246">
        <v>2.0</v>
      </c>
      <c r="AD491" s="246">
        <v>2.0</v>
      </c>
      <c r="AE491" s="247" t="s">
        <v>442</v>
      </c>
    </row>
    <row r="492" ht="15.75" customHeight="1">
      <c r="A492" s="8" t="s">
        <v>38</v>
      </c>
      <c r="B492" s="231">
        <v>45538.0</v>
      </c>
      <c r="C492" s="10">
        <v>0.375</v>
      </c>
      <c r="D492" s="10">
        <v>0.5</v>
      </c>
      <c r="E492" s="224">
        <v>33.4</v>
      </c>
      <c r="F492" s="224">
        <v>23.1</v>
      </c>
      <c r="G492" s="224">
        <v>26.6</v>
      </c>
      <c r="H492" s="224">
        <v>25.2</v>
      </c>
      <c r="I492" s="22"/>
      <c r="J492" s="224" t="s">
        <v>61</v>
      </c>
      <c r="K492" s="22"/>
      <c r="L492" s="224">
        <v>0.0</v>
      </c>
      <c r="M492" s="22"/>
      <c r="N492" s="22"/>
      <c r="O492" s="224">
        <v>70.26</v>
      </c>
      <c r="P492" s="22"/>
      <c r="Q492" s="22"/>
      <c r="R492" s="26">
        <f t="shared" ref="R492:S492" si="174">E492</f>
        <v>33.4</v>
      </c>
      <c r="S492" s="22">
        <f t="shared" si="174"/>
        <v>23.1</v>
      </c>
      <c r="T492" s="22">
        <f>(R492+S492)/2</f>
        <v>28.25</v>
      </c>
      <c r="U492" s="22">
        <f t="shared" si="170"/>
        <v>32.05419006</v>
      </c>
      <c r="V492" s="22">
        <f t="shared" si="171"/>
        <v>30.93419006</v>
      </c>
      <c r="W492" s="22">
        <f t="shared" si="172"/>
        <v>34.82194116</v>
      </c>
      <c r="X492" s="22">
        <f>IF(W492="","",(V492/W492)*100)</f>
        <v>88.83534066</v>
      </c>
      <c r="Y492" s="135">
        <f>O490+L492-O492</f>
        <v>6.7</v>
      </c>
      <c r="Z492" s="27"/>
      <c r="AA492" s="226">
        <v>1.0</v>
      </c>
      <c r="AB492" s="227">
        <v>1.0</v>
      </c>
      <c r="AC492" s="227">
        <v>2.0</v>
      </c>
      <c r="AD492" s="227">
        <v>2.0</v>
      </c>
      <c r="AE492" s="237" t="s">
        <v>440</v>
      </c>
    </row>
    <row r="493" ht="15.75" customHeight="1">
      <c r="A493" s="4" t="s">
        <v>38</v>
      </c>
      <c r="B493" s="229">
        <v>45538.0</v>
      </c>
      <c r="C493" s="3">
        <v>0.625</v>
      </c>
      <c r="D493" s="3">
        <v>0.75</v>
      </c>
      <c r="E493" s="242">
        <v>33.2</v>
      </c>
      <c r="F493" s="39"/>
      <c r="G493" s="242">
        <v>32.8</v>
      </c>
      <c r="H493" s="242">
        <v>27.0</v>
      </c>
      <c r="I493" s="39"/>
      <c r="J493" s="242" t="s">
        <v>54</v>
      </c>
      <c r="K493" s="39"/>
      <c r="L493" s="39"/>
      <c r="M493" s="39"/>
      <c r="N493" s="39"/>
      <c r="O493" s="39"/>
      <c r="P493" s="39"/>
      <c r="Q493" s="39"/>
      <c r="R493" s="41"/>
      <c r="S493" s="39"/>
      <c r="T493" s="39"/>
      <c r="U493" s="22">
        <f t="shared" si="170"/>
        <v>35.65000614</v>
      </c>
      <c r="V493" s="22">
        <f t="shared" si="171"/>
        <v>31.01000614</v>
      </c>
      <c r="W493" s="22">
        <f t="shared" si="172"/>
        <v>49.73459608</v>
      </c>
      <c r="X493" s="22">
        <f>IF(W493="","",(V493/W493)*100)</f>
        <v>62.35097616</v>
      </c>
      <c r="Y493" s="42"/>
      <c r="Z493" s="32"/>
      <c r="AA493" s="245">
        <v>1.0</v>
      </c>
      <c r="AB493" s="246">
        <v>1.0</v>
      </c>
      <c r="AC493" s="246">
        <v>1.0</v>
      </c>
      <c r="AD493" s="246">
        <v>2.0</v>
      </c>
      <c r="AE493" s="247" t="s">
        <v>316</v>
      </c>
    </row>
    <row r="494" ht="15.75" customHeight="1">
      <c r="A494" s="8" t="s">
        <v>48</v>
      </c>
      <c r="B494" s="231">
        <v>45539.0</v>
      </c>
      <c r="C494" s="10">
        <v>0.375</v>
      </c>
      <c r="D494" s="10">
        <v>0.5</v>
      </c>
      <c r="E494" s="224">
        <v>33.4</v>
      </c>
      <c r="F494" s="224">
        <v>22.6</v>
      </c>
      <c r="G494" s="224">
        <v>28.0</v>
      </c>
      <c r="H494" s="224">
        <v>26.0</v>
      </c>
      <c r="I494" s="22"/>
      <c r="J494" s="224" t="s">
        <v>81</v>
      </c>
      <c r="K494" s="22"/>
      <c r="L494" s="224">
        <v>0.0</v>
      </c>
      <c r="M494" s="22"/>
      <c r="N494" s="22"/>
      <c r="O494" s="224">
        <v>61.72</v>
      </c>
      <c r="P494" s="22"/>
      <c r="Q494" s="22"/>
      <c r="R494" s="26">
        <f>E496</f>
        <v>34.2</v>
      </c>
      <c r="S494" s="22">
        <f>F494</f>
        <v>22.6</v>
      </c>
      <c r="T494" s="22">
        <f>(R494+S494)/2</f>
        <v>28.4</v>
      </c>
      <c r="U494" s="22">
        <f t="shared" si="170"/>
        <v>33.61126698</v>
      </c>
      <c r="V494" s="22">
        <f t="shared" si="171"/>
        <v>32.01126698</v>
      </c>
      <c r="W494" s="22">
        <f t="shared" si="172"/>
        <v>37.79562539</v>
      </c>
      <c r="X494" s="22">
        <f>IF(W494="","",(V494/W494)*100)</f>
        <v>84.69569335</v>
      </c>
      <c r="Y494" s="135">
        <f>O492+L494-O494</f>
        <v>8.54</v>
      </c>
      <c r="Z494" s="27"/>
      <c r="AA494" s="226">
        <v>1.0</v>
      </c>
      <c r="AB494" s="227">
        <v>1.0</v>
      </c>
      <c r="AC494" s="227">
        <v>3.0</v>
      </c>
      <c r="AD494" s="227">
        <v>2.0</v>
      </c>
      <c r="AE494" s="237" t="s">
        <v>452</v>
      </c>
    </row>
    <row r="495" ht="15.75" customHeight="1">
      <c r="A495" s="4" t="s">
        <v>48</v>
      </c>
      <c r="B495" s="229">
        <v>45539.0</v>
      </c>
      <c r="C495" s="3">
        <v>0.625</v>
      </c>
      <c r="D495" s="3">
        <v>0.75</v>
      </c>
      <c r="E495" s="242">
        <v>33.6</v>
      </c>
      <c r="F495" s="39"/>
      <c r="G495" s="242">
        <v>33.0</v>
      </c>
      <c r="H495" s="242">
        <v>27.4</v>
      </c>
      <c r="I495" s="39"/>
      <c r="J495" s="242" t="s">
        <v>79</v>
      </c>
      <c r="K495" s="39"/>
      <c r="L495" s="39"/>
      <c r="M495" s="39"/>
      <c r="N495" s="39"/>
      <c r="O495" s="39"/>
      <c r="P495" s="39"/>
      <c r="Q495" s="39"/>
      <c r="R495" s="41"/>
      <c r="S495" s="39"/>
      <c r="T495" s="39"/>
      <c r="U495" s="22">
        <f t="shared" si="170"/>
        <v>36.49517019</v>
      </c>
      <c r="V495" s="22">
        <f t="shared" si="171"/>
        <v>32.01517019</v>
      </c>
      <c r="W495" s="22">
        <f t="shared" si="172"/>
        <v>50.29607399</v>
      </c>
      <c r="X495" s="22">
        <f>IF(W495="","",(V495/W495)*100)</f>
        <v>63.65341794</v>
      </c>
      <c r="Y495" s="42"/>
      <c r="Z495" s="32"/>
      <c r="AA495" s="245">
        <v>1.0</v>
      </c>
      <c r="AB495" s="246">
        <v>1.0</v>
      </c>
      <c r="AC495" s="246">
        <v>3.0</v>
      </c>
      <c r="AD495" s="246">
        <v>2.0</v>
      </c>
      <c r="AE495" s="247" t="s">
        <v>433</v>
      </c>
    </row>
    <row r="496" ht="15.75" customHeight="1">
      <c r="A496" s="8" t="s">
        <v>53</v>
      </c>
      <c r="B496" s="231">
        <v>45540.0</v>
      </c>
      <c r="C496" s="10">
        <v>0.375</v>
      </c>
      <c r="D496" s="10">
        <v>0.5</v>
      </c>
      <c r="E496" s="224">
        <v>34.2</v>
      </c>
      <c r="F496" s="224">
        <v>23.3</v>
      </c>
      <c r="G496" s="224">
        <v>27.0</v>
      </c>
      <c r="H496" s="224">
        <v>26.6</v>
      </c>
      <c r="I496" s="22"/>
      <c r="J496" s="224" t="s">
        <v>81</v>
      </c>
      <c r="K496" s="22"/>
      <c r="L496" s="224">
        <v>0.0</v>
      </c>
      <c r="M496" s="22"/>
      <c r="N496" s="22"/>
      <c r="O496" s="224">
        <v>60.02</v>
      </c>
      <c r="P496" s="22"/>
      <c r="Q496" s="22"/>
      <c r="R496" s="26">
        <f>E498</f>
        <v>34</v>
      </c>
      <c r="S496" s="22">
        <f>F496</f>
        <v>23.3</v>
      </c>
      <c r="T496" s="22">
        <f>(R496+S496)/2</f>
        <v>28.65</v>
      </c>
      <c r="U496" s="22">
        <f t="shared" si="170"/>
        <v>34.82194116</v>
      </c>
      <c r="V496" s="22">
        <f t="shared" si="171"/>
        <v>34.50194116</v>
      </c>
      <c r="W496" s="22">
        <f t="shared" si="172"/>
        <v>35.65000614</v>
      </c>
      <c r="X496" s="22">
        <f>IF(W496="","",(V496/W496)*100)</f>
        <v>96.77962194</v>
      </c>
      <c r="Y496" s="135">
        <f>O494+L496-O496</f>
        <v>1.7</v>
      </c>
      <c r="Z496" s="27"/>
      <c r="AA496" s="226">
        <v>1.0</v>
      </c>
      <c r="AB496" s="227">
        <v>1.0</v>
      </c>
      <c r="AC496" s="227">
        <v>2.0</v>
      </c>
      <c r="AD496" s="227">
        <v>3.0</v>
      </c>
      <c r="AE496" s="237" t="s">
        <v>440</v>
      </c>
    </row>
    <row r="497" ht="15.75" customHeight="1">
      <c r="A497" s="4" t="s">
        <v>53</v>
      </c>
      <c r="B497" s="229">
        <v>45540.0</v>
      </c>
      <c r="C497" s="3">
        <v>0.625</v>
      </c>
      <c r="D497" s="3">
        <v>0.75</v>
      </c>
      <c r="E497" s="242">
        <v>33.2</v>
      </c>
      <c r="F497" s="39"/>
      <c r="G497" s="242">
        <v>32.6</v>
      </c>
      <c r="H497" s="242">
        <v>26.4</v>
      </c>
      <c r="I497" s="39"/>
      <c r="J497" s="242" t="s">
        <v>81</v>
      </c>
      <c r="K497" s="39"/>
      <c r="L497" s="39"/>
      <c r="M497" s="39"/>
      <c r="N497" s="39"/>
      <c r="O497" s="39"/>
      <c r="P497" s="39"/>
      <c r="Q497" s="39"/>
      <c r="R497" s="41"/>
      <c r="S497" s="39"/>
      <c r="T497" s="39"/>
      <c r="U497" s="22">
        <f t="shared" si="170"/>
        <v>34.41422945</v>
      </c>
      <c r="V497" s="22">
        <f t="shared" si="171"/>
        <v>29.45422945</v>
      </c>
      <c r="W497" s="22">
        <f t="shared" si="172"/>
        <v>49.17856797</v>
      </c>
      <c r="X497" s="22">
        <f>IF(W497="","",(V497/W497)*100)</f>
        <v>59.89240977</v>
      </c>
      <c r="Y497" s="42"/>
      <c r="Z497" s="32"/>
      <c r="AA497" s="245">
        <v>1.0</v>
      </c>
      <c r="AB497" s="246">
        <v>1.0</v>
      </c>
      <c r="AC497" s="246">
        <v>3.0</v>
      </c>
      <c r="AD497" s="246">
        <v>2.0</v>
      </c>
      <c r="AE497" s="247" t="s">
        <v>442</v>
      </c>
    </row>
    <row r="498" ht="15.75" customHeight="1">
      <c r="A498" s="8" t="s">
        <v>58</v>
      </c>
      <c r="B498" s="231">
        <v>45541.0</v>
      </c>
      <c r="C498" s="10">
        <v>0.375</v>
      </c>
      <c r="D498" s="10">
        <v>0.5</v>
      </c>
      <c r="E498" s="224">
        <v>34.0</v>
      </c>
      <c r="F498" s="224">
        <v>24.3</v>
      </c>
      <c r="G498" s="224">
        <v>28.2</v>
      </c>
      <c r="H498" s="224">
        <v>27.0</v>
      </c>
      <c r="I498" s="22"/>
      <c r="J498" s="224" t="s">
        <v>81</v>
      </c>
      <c r="K498" s="22"/>
      <c r="L498" s="224">
        <v>0.0</v>
      </c>
      <c r="M498" s="22"/>
      <c r="N498" s="22"/>
      <c r="O498" s="224">
        <v>55.3</v>
      </c>
      <c r="P498" s="22"/>
      <c r="Q498" s="22"/>
      <c r="R498" s="26">
        <f>E500</f>
        <v>34.6</v>
      </c>
      <c r="S498" s="22">
        <f>F498</f>
        <v>24.3</v>
      </c>
      <c r="T498" s="22">
        <f>(R498+S498)/2</f>
        <v>29.45</v>
      </c>
      <c r="U498" s="22">
        <f t="shared" si="170"/>
        <v>35.65000614</v>
      </c>
      <c r="V498" s="22">
        <f t="shared" si="171"/>
        <v>34.69000614</v>
      </c>
      <c r="W498" s="22">
        <f t="shared" si="172"/>
        <v>38.23798312</v>
      </c>
      <c r="X498" s="22">
        <f>IF(W498="","",(V498/W498)*100)</f>
        <v>90.72132815</v>
      </c>
      <c r="Y498" s="135">
        <f>O496+L498-O498</f>
        <v>4.72</v>
      </c>
      <c r="Z498" s="27"/>
      <c r="AA498" s="267"/>
      <c r="AB498" s="37"/>
      <c r="AC498" s="37"/>
      <c r="AD498" s="37"/>
      <c r="AE498" s="49"/>
    </row>
    <row r="499" ht="15.75" customHeight="1">
      <c r="A499" s="4" t="s">
        <v>58</v>
      </c>
      <c r="B499" s="229">
        <v>45541.0</v>
      </c>
      <c r="C499" s="3">
        <v>0.625</v>
      </c>
      <c r="D499" s="3">
        <v>0.75</v>
      </c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41"/>
      <c r="S499" s="39"/>
      <c r="T499" s="39"/>
      <c r="U499" s="39"/>
      <c r="V499" s="22"/>
      <c r="W499" s="39"/>
      <c r="X499" s="39"/>
      <c r="Y499" s="42"/>
      <c r="Z499" s="32"/>
      <c r="AA499" s="230"/>
      <c r="AB499" s="45"/>
      <c r="AC499" s="45"/>
      <c r="AD499" s="45"/>
      <c r="AE499" s="52"/>
    </row>
    <row r="500" ht="15.75" customHeight="1">
      <c r="A500" s="8" t="s">
        <v>60</v>
      </c>
      <c r="B500" s="231">
        <v>45542.0</v>
      </c>
      <c r="C500" s="10">
        <v>0.375</v>
      </c>
      <c r="D500" s="10">
        <v>0.5</v>
      </c>
      <c r="E500" s="224">
        <v>34.6</v>
      </c>
      <c r="F500" s="34">
        <v>24.1</v>
      </c>
      <c r="G500" s="224">
        <v>29.6</v>
      </c>
      <c r="H500" s="224">
        <v>28.0</v>
      </c>
      <c r="I500" s="22"/>
      <c r="J500" s="224" t="s">
        <v>81</v>
      </c>
      <c r="K500" s="22"/>
      <c r="L500" s="224">
        <v>0.0</v>
      </c>
      <c r="M500" s="22"/>
      <c r="N500" s="22"/>
      <c r="O500" s="224">
        <v>48.48</v>
      </c>
      <c r="P500" s="22"/>
      <c r="Q500" s="22"/>
      <c r="R500" s="26">
        <f t="shared" ref="R500:S500" si="175">E500</f>
        <v>34.6</v>
      </c>
      <c r="S500" s="22">
        <f t="shared" si="175"/>
        <v>24.1</v>
      </c>
      <c r="T500" s="22">
        <f>(R500+S500)/2</f>
        <v>29.35</v>
      </c>
      <c r="U500" s="22">
        <f>IF(H500="","",6.1078*(10^(((7.5*H500)/(237.3+H500)))))</f>
        <v>37.79562539</v>
      </c>
      <c r="V500" s="22">
        <f>IF(U500="","",U500-(0.8*(G500-H500)))</f>
        <v>36.51562539</v>
      </c>
      <c r="W500" s="22">
        <f>IF(G500="","",6.1078*(10^(((7.5*G500)/(237.3+G500)))))</f>
        <v>41.46264535</v>
      </c>
      <c r="X500" s="22">
        <f>IF(W500="","",(V500/W500)*100)</f>
        <v>88.0687305</v>
      </c>
      <c r="Y500" s="135">
        <f>O498+L500-O500</f>
        <v>6.82</v>
      </c>
      <c r="Z500" s="27"/>
      <c r="AA500" s="226">
        <v>1.0</v>
      </c>
      <c r="AB500" s="227">
        <v>1.0</v>
      </c>
      <c r="AC500" s="227">
        <v>3.0</v>
      </c>
      <c r="AD500" s="227">
        <v>2.0</v>
      </c>
      <c r="AE500" s="237" t="s">
        <v>479</v>
      </c>
    </row>
    <row r="501" ht="15.75" customHeight="1">
      <c r="A501" s="4" t="s">
        <v>60</v>
      </c>
      <c r="B501" s="229">
        <v>45542.0</v>
      </c>
      <c r="C501" s="3">
        <v>0.625</v>
      </c>
      <c r="D501" s="3">
        <v>0.75</v>
      </c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41"/>
      <c r="S501" s="39"/>
      <c r="T501" s="39"/>
      <c r="U501" s="39"/>
      <c r="V501" s="22"/>
      <c r="W501" s="39"/>
      <c r="X501" s="39"/>
      <c r="Y501" s="42"/>
      <c r="Z501" s="32"/>
      <c r="AA501" s="230"/>
      <c r="AB501" s="45"/>
      <c r="AC501" s="45"/>
      <c r="AD501" s="45"/>
      <c r="AE501" s="52"/>
    </row>
    <row r="502" ht="15.75" customHeight="1">
      <c r="A502" s="8" t="s">
        <v>64</v>
      </c>
      <c r="B502" s="231">
        <v>45543.0</v>
      </c>
      <c r="C502" s="10">
        <v>0.375</v>
      </c>
      <c r="D502" s="10">
        <v>0.5</v>
      </c>
      <c r="E502" s="224">
        <v>34.0</v>
      </c>
      <c r="F502" s="224">
        <v>23.4</v>
      </c>
      <c r="G502" s="224">
        <v>28.6</v>
      </c>
      <c r="H502" s="224">
        <v>27.6</v>
      </c>
      <c r="I502" s="22"/>
      <c r="J502" s="224" t="s">
        <v>81</v>
      </c>
      <c r="K502" s="22"/>
      <c r="L502" s="224">
        <v>4.75</v>
      </c>
      <c r="M502" s="22"/>
      <c r="N502" s="22"/>
      <c r="O502" s="224">
        <v>47.68</v>
      </c>
      <c r="P502" s="22"/>
      <c r="Q502" s="22"/>
      <c r="R502" s="26">
        <f t="shared" ref="R502:S502" si="176">E502</f>
        <v>34</v>
      </c>
      <c r="S502" s="22">
        <f t="shared" si="176"/>
        <v>23.4</v>
      </c>
      <c r="T502" s="22">
        <f>(R502+S502)/2</f>
        <v>28.7</v>
      </c>
      <c r="U502" s="22">
        <f t="shared" ref="U502:U512" si="177">IF(H502="","",6.1078*(10^(((7.5*H502)/(237.3+H502)))))</f>
        <v>36.92425667</v>
      </c>
      <c r="V502" s="22">
        <f t="shared" ref="V502:V512" si="178">IF(U502="","",U502-(0.8*(G502-H502)))</f>
        <v>36.12425667</v>
      </c>
      <c r="W502" s="22">
        <f t="shared" ref="W502:W512" si="179">IF(G502="","",6.1078*(10^(((7.5*G502)/(237.3+G502)))))</f>
        <v>39.13623594</v>
      </c>
      <c r="X502" s="22">
        <f>IF(W502="","",(V502/W502)*100)</f>
        <v>92.30386061</v>
      </c>
      <c r="Y502" s="135">
        <f>O500+L502-O502</f>
        <v>5.55</v>
      </c>
      <c r="Z502" s="27"/>
      <c r="AA502" s="226">
        <v>1.0</v>
      </c>
      <c r="AB502" s="227">
        <v>1.0</v>
      </c>
      <c r="AC502" s="227">
        <v>1.0</v>
      </c>
      <c r="AD502" s="227">
        <v>2.0</v>
      </c>
      <c r="AE502" s="237" t="s">
        <v>440</v>
      </c>
    </row>
    <row r="503" ht="15.75" customHeight="1">
      <c r="A503" s="4" t="s">
        <v>64</v>
      </c>
      <c r="B503" s="229">
        <v>45543.0</v>
      </c>
      <c r="C503" s="3">
        <v>0.625</v>
      </c>
      <c r="D503" s="3">
        <v>0.75</v>
      </c>
      <c r="E503" s="242">
        <v>33.4</v>
      </c>
      <c r="F503" s="39"/>
      <c r="G503" s="242">
        <v>32.8</v>
      </c>
      <c r="H503" s="242">
        <v>26.6</v>
      </c>
      <c r="I503" s="39"/>
      <c r="J503" s="242" t="s">
        <v>81</v>
      </c>
      <c r="K503" s="39"/>
      <c r="L503" s="39"/>
      <c r="M503" s="39"/>
      <c r="N503" s="39"/>
      <c r="O503" s="39"/>
      <c r="P503" s="39"/>
      <c r="Q503" s="39"/>
      <c r="R503" s="41"/>
      <c r="S503" s="39"/>
      <c r="T503" s="39"/>
      <c r="U503" s="22">
        <f t="shared" si="177"/>
        <v>34.82194116</v>
      </c>
      <c r="V503" s="22">
        <f t="shared" si="178"/>
        <v>29.86194116</v>
      </c>
      <c r="W503" s="22">
        <f t="shared" si="179"/>
        <v>49.73459608</v>
      </c>
      <c r="X503" s="22">
        <f>IF(W503="","",(V503/W503)*100)</f>
        <v>60.04259313</v>
      </c>
      <c r="Y503" s="42"/>
      <c r="Z503" s="32"/>
      <c r="AA503" s="245">
        <v>1.0</v>
      </c>
      <c r="AB503" s="246">
        <v>1.0</v>
      </c>
      <c r="AC503" s="246">
        <v>2.0</v>
      </c>
      <c r="AD503" s="246">
        <v>2.0</v>
      </c>
      <c r="AE503" s="247" t="s">
        <v>452</v>
      </c>
    </row>
    <row r="504" ht="15.75" customHeight="1">
      <c r="A504" s="8" t="s">
        <v>68</v>
      </c>
      <c r="B504" s="231">
        <v>45544.0</v>
      </c>
      <c r="C504" s="10">
        <v>0.375</v>
      </c>
      <c r="D504" s="10">
        <v>0.5</v>
      </c>
      <c r="E504" s="224">
        <v>34.0</v>
      </c>
      <c r="F504" s="224">
        <v>22.5</v>
      </c>
      <c r="G504" s="224">
        <v>29.0</v>
      </c>
      <c r="H504" s="224">
        <v>26.0</v>
      </c>
      <c r="I504" s="22"/>
      <c r="J504" s="224" t="s">
        <v>81</v>
      </c>
      <c r="K504" s="22"/>
      <c r="L504" s="224">
        <v>0.0</v>
      </c>
      <c r="M504" s="22"/>
      <c r="N504" s="22"/>
      <c r="O504" s="224">
        <v>45.82</v>
      </c>
      <c r="P504" s="22"/>
      <c r="Q504" s="22"/>
      <c r="R504" s="26">
        <f t="shared" ref="R504:S504" si="180">E504</f>
        <v>34</v>
      </c>
      <c r="S504" s="22">
        <f t="shared" si="180"/>
        <v>22.5</v>
      </c>
      <c r="T504" s="22">
        <f>(R504+S504)/2</f>
        <v>28.25</v>
      </c>
      <c r="U504" s="22">
        <f t="shared" si="177"/>
        <v>33.61126698</v>
      </c>
      <c r="V504" s="22">
        <f t="shared" si="178"/>
        <v>31.21126698</v>
      </c>
      <c r="W504" s="22">
        <f t="shared" si="179"/>
        <v>40.05279577</v>
      </c>
      <c r="X504" s="22">
        <f>IF(W504="","",(V504/W504)*100)</f>
        <v>77.92531428</v>
      </c>
      <c r="Y504" s="135">
        <f>O502+L504-O504</f>
        <v>1.86</v>
      </c>
      <c r="Z504" s="27"/>
      <c r="AA504" s="226">
        <v>1.0</v>
      </c>
      <c r="AB504" s="227">
        <v>1.0</v>
      </c>
      <c r="AC504" s="227">
        <v>1.0</v>
      </c>
      <c r="AD504" s="227">
        <v>2.0</v>
      </c>
      <c r="AE504" s="237" t="s">
        <v>620</v>
      </c>
    </row>
    <row r="505" ht="15.75" customHeight="1">
      <c r="A505" s="4" t="s">
        <v>68</v>
      </c>
      <c r="B505" s="229">
        <v>45544.0</v>
      </c>
      <c r="C505" s="3">
        <v>0.625</v>
      </c>
      <c r="D505" s="3">
        <v>0.75</v>
      </c>
      <c r="E505" s="242">
        <v>33.2</v>
      </c>
      <c r="F505" s="39"/>
      <c r="G505" s="242">
        <v>32.8</v>
      </c>
      <c r="H505" s="242">
        <v>26.6</v>
      </c>
      <c r="I505" s="39"/>
      <c r="J505" s="242" t="s">
        <v>81</v>
      </c>
      <c r="K505" s="39"/>
      <c r="L505" s="39"/>
      <c r="M505" s="39"/>
      <c r="N505" s="39"/>
      <c r="O505" s="39"/>
      <c r="P505" s="39"/>
      <c r="Q505" s="39"/>
      <c r="R505" s="41"/>
      <c r="S505" s="39"/>
      <c r="T505" s="39"/>
      <c r="U505" s="22">
        <f t="shared" si="177"/>
        <v>34.82194116</v>
      </c>
      <c r="V505" s="22">
        <f t="shared" si="178"/>
        <v>29.86194116</v>
      </c>
      <c r="W505" s="22">
        <f t="shared" si="179"/>
        <v>49.73459608</v>
      </c>
      <c r="X505" s="22">
        <f>IF(W505="","",(V505/W505)*100)</f>
        <v>60.04259313</v>
      </c>
      <c r="Y505" s="42"/>
      <c r="Z505" s="32"/>
      <c r="AA505" s="245">
        <v>1.0</v>
      </c>
      <c r="AB505" s="246">
        <v>1.0</v>
      </c>
      <c r="AC505" s="246">
        <v>2.0</v>
      </c>
      <c r="AD505" s="246">
        <v>2.0</v>
      </c>
      <c r="AE505" s="247" t="s">
        <v>452</v>
      </c>
    </row>
    <row r="506" ht="15.75" customHeight="1">
      <c r="A506" s="8" t="s">
        <v>38</v>
      </c>
      <c r="B506" s="231">
        <v>45545.0</v>
      </c>
      <c r="C506" s="10">
        <v>0.375</v>
      </c>
      <c r="D506" s="10">
        <v>0.5</v>
      </c>
      <c r="E506" s="224">
        <v>33.6</v>
      </c>
      <c r="F506" s="224">
        <v>23.7</v>
      </c>
      <c r="G506" s="224">
        <v>28.4</v>
      </c>
      <c r="H506" s="224">
        <v>25.2</v>
      </c>
      <c r="I506" s="22"/>
      <c r="J506" s="224" t="s">
        <v>61</v>
      </c>
      <c r="K506" s="22"/>
      <c r="L506" s="224">
        <v>0.0</v>
      </c>
      <c r="M506" s="22"/>
      <c r="N506" s="22"/>
      <c r="O506" s="224">
        <v>37.8</v>
      </c>
      <c r="P506" s="22"/>
      <c r="Q506" s="22"/>
      <c r="R506" s="26">
        <f t="shared" ref="R506:S506" si="181">E506</f>
        <v>33.6</v>
      </c>
      <c r="S506" s="22">
        <f t="shared" si="181"/>
        <v>23.7</v>
      </c>
      <c r="T506" s="22">
        <f>(R506+S506)/2</f>
        <v>28.65</v>
      </c>
      <c r="U506" s="22">
        <f t="shared" si="177"/>
        <v>32.05419006</v>
      </c>
      <c r="V506" s="22">
        <f t="shared" si="178"/>
        <v>29.49419006</v>
      </c>
      <c r="W506" s="22">
        <f t="shared" si="179"/>
        <v>38.68484051</v>
      </c>
      <c r="X506" s="22">
        <f>IF(W506="","",(V506/W506)*100)</f>
        <v>76.24224288</v>
      </c>
      <c r="Y506" s="135">
        <f>O504+L506-O506</f>
        <v>8.02</v>
      </c>
      <c r="Z506" s="27"/>
      <c r="AA506" s="226">
        <v>1.0</v>
      </c>
      <c r="AB506" s="227">
        <v>1.0</v>
      </c>
      <c r="AC506" s="227">
        <v>1.0</v>
      </c>
      <c r="AD506" s="227">
        <v>2.0</v>
      </c>
      <c r="AE506" s="237" t="s">
        <v>440</v>
      </c>
    </row>
    <row r="507" ht="15.75" customHeight="1">
      <c r="A507" s="4" t="s">
        <v>38</v>
      </c>
      <c r="B507" s="229">
        <v>45545.0</v>
      </c>
      <c r="C507" s="3">
        <v>0.625</v>
      </c>
      <c r="D507" s="3">
        <v>0.75</v>
      </c>
      <c r="E507" s="242">
        <v>34.0</v>
      </c>
      <c r="F507" s="39"/>
      <c r="G507" s="242">
        <v>33.4</v>
      </c>
      <c r="H507" s="242">
        <v>27.8</v>
      </c>
      <c r="I507" s="39"/>
      <c r="J507" s="242" t="s">
        <v>81</v>
      </c>
      <c r="K507" s="39"/>
      <c r="L507" s="39"/>
      <c r="M507" s="39"/>
      <c r="N507" s="39"/>
      <c r="O507" s="39"/>
      <c r="P507" s="39"/>
      <c r="Q507" s="39"/>
      <c r="R507" s="41"/>
      <c r="S507" s="39"/>
      <c r="T507" s="39"/>
      <c r="U507" s="22">
        <f t="shared" si="177"/>
        <v>37.3577292</v>
      </c>
      <c r="V507" s="22">
        <f t="shared" si="178"/>
        <v>32.8777292</v>
      </c>
      <c r="W507" s="22">
        <f t="shared" si="179"/>
        <v>51.43555799</v>
      </c>
      <c r="X507" s="22">
        <f>IF(W507="","",(V507/W507)*100)</f>
        <v>63.92023433</v>
      </c>
      <c r="Y507" s="42"/>
      <c r="Z507" s="32"/>
      <c r="AA507" s="245">
        <v>1.0</v>
      </c>
      <c r="AB507" s="246">
        <v>1.0</v>
      </c>
      <c r="AC507" s="246">
        <v>1.0</v>
      </c>
      <c r="AD507" s="246">
        <v>1.0</v>
      </c>
      <c r="AE507" s="247" t="s">
        <v>316</v>
      </c>
    </row>
    <row r="508" ht="15.75" customHeight="1">
      <c r="A508" s="8" t="s">
        <v>48</v>
      </c>
      <c r="B508" s="231">
        <v>45546.0</v>
      </c>
      <c r="C508" s="10">
        <v>0.375</v>
      </c>
      <c r="D508" s="10">
        <v>0.5</v>
      </c>
      <c r="E508" s="224">
        <v>34.2</v>
      </c>
      <c r="F508" s="224">
        <v>23.5</v>
      </c>
      <c r="G508" s="224">
        <v>28.8</v>
      </c>
      <c r="H508" s="224">
        <v>25.8</v>
      </c>
      <c r="I508" s="22"/>
      <c r="J508" s="224" t="s">
        <v>81</v>
      </c>
      <c r="K508" s="22"/>
      <c r="L508" s="224">
        <v>0.0</v>
      </c>
      <c r="M508" s="22"/>
      <c r="N508" s="22"/>
      <c r="O508" s="224">
        <v>33.58</v>
      </c>
      <c r="P508" s="22"/>
      <c r="Q508" s="22"/>
      <c r="R508" s="26">
        <f t="shared" ref="R508:S508" si="182">E508</f>
        <v>34.2</v>
      </c>
      <c r="S508" s="22">
        <f t="shared" si="182"/>
        <v>23.5</v>
      </c>
      <c r="T508" s="22">
        <f>(R508+S508)/2</f>
        <v>28.85</v>
      </c>
      <c r="U508" s="22">
        <f t="shared" si="177"/>
        <v>33.21594473</v>
      </c>
      <c r="V508" s="22">
        <f t="shared" si="178"/>
        <v>30.81594473</v>
      </c>
      <c r="W508" s="22">
        <f t="shared" si="179"/>
        <v>39.59220806</v>
      </c>
      <c r="X508" s="22">
        <f>IF(W508="","",(V508/W508)*100)</f>
        <v>77.83335722</v>
      </c>
      <c r="Y508" s="135">
        <f>O506+L508-O508</f>
        <v>4.22</v>
      </c>
      <c r="Z508" s="27"/>
      <c r="AA508" s="226">
        <v>1.0</v>
      </c>
      <c r="AB508" s="227">
        <v>2.0</v>
      </c>
      <c r="AC508" s="227">
        <v>3.0</v>
      </c>
      <c r="AD508" s="227">
        <v>2.0</v>
      </c>
      <c r="AE508" s="237" t="s">
        <v>621</v>
      </c>
    </row>
    <row r="509" ht="15.75" customHeight="1">
      <c r="A509" s="4" t="s">
        <v>48</v>
      </c>
      <c r="B509" s="229">
        <v>45546.0</v>
      </c>
      <c r="C509" s="3">
        <v>0.625</v>
      </c>
      <c r="D509" s="3">
        <v>0.75</v>
      </c>
      <c r="E509" s="242">
        <v>33.4</v>
      </c>
      <c r="F509" s="39"/>
      <c r="G509" s="242">
        <v>33.2</v>
      </c>
      <c r="H509" s="242">
        <v>27.0</v>
      </c>
      <c r="I509" s="39"/>
      <c r="J509" s="242" t="s">
        <v>79</v>
      </c>
      <c r="K509" s="39"/>
      <c r="L509" s="39"/>
      <c r="M509" s="39"/>
      <c r="N509" s="39"/>
      <c r="O509" s="39"/>
      <c r="P509" s="39"/>
      <c r="Q509" s="39"/>
      <c r="R509" s="41"/>
      <c r="S509" s="42"/>
      <c r="T509" s="39"/>
      <c r="U509" s="22">
        <f t="shared" si="177"/>
        <v>35.65000614</v>
      </c>
      <c r="V509" s="22">
        <f t="shared" si="178"/>
        <v>30.69000614</v>
      </c>
      <c r="W509" s="22">
        <f t="shared" si="179"/>
        <v>50.86304633</v>
      </c>
      <c r="X509" s="22">
        <f>IF(W509="","",(V509/W509)*100)</f>
        <v>60.33851363</v>
      </c>
      <c r="Y509" s="42"/>
      <c r="Z509" s="32"/>
      <c r="AA509" s="245">
        <v>1.0</v>
      </c>
      <c r="AB509" s="246">
        <v>1.0</v>
      </c>
      <c r="AC509" s="246">
        <v>3.0</v>
      </c>
      <c r="AD509" s="246">
        <v>1.0</v>
      </c>
      <c r="AE509" s="247" t="s">
        <v>316</v>
      </c>
    </row>
    <row r="510" ht="15.75" customHeight="1">
      <c r="A510" s="8" t="s">
        <v>53</v>
      </c>
      <c r="B510" s="231">
        <v>45547.0</v>
      </c>
      <c r="C510" s="10">
        <v>0.375</v>
      </c>
      <c r="D510" s="10">
        <v>0.5</v>
      </c>
      <c r="E510" s="224">
        <v>34.4</v>
      </c>
      <c r="F510" s="224">
        <v>23.8</v>
      </c>
      <c r="G510" s="224">
        <v>29.0</v>
      </c>
      <c r="H510" s="224">
        <v>25.6</v>
      </c>
      <c r="I510" s="22"/>
      <c r="J510" s="224" t="s">
        <v>61</v>
      </c>
      <c r="K510" s="22"/>
      <c r="L510" s="224">
        <v>0.0</v>
      </c>
      <c r="M510" s="22"/>
      <c r="N510" s="22"/>
      <c r="O510" s="224">
        <v>27.34</v>
      </c>
      <c r="P510" s="22"/>
      <c r="Q510" s="22"/>
      <c r="R510" s="26">
        <f t="shared" ref="R510:S510" si="183">E510</f>
        <v>34.4</v>
      </c>
      <c r="S510" s="22">
        <f t="shared" si="183"/>
        <v>23.8</v>
      </c>
      <c r="T510" s="22">
        <f>(R510+S510)/2</f>
        <v>29.1</v>
      </c>
      <c r="U510" s="22">
        <f t="shared" si="177"/>
        <v>32.82468122</v>
      </c>
      <c r="V510" s="22">
        <f t="shared" si="178"/>
        <v>30.10468122</v>
      </c>
      <c r="W510" s="22">
        <f t="shared" si="179"/>
        <v>40.05279577</v>
      </c>
      <c r="X510" s="22">
        <f>IF(W510="","",(V510/W510)*100)</f>
        <v>75.16249649</v>
      </c>
      <c r="Y510" s="135">
        <f>O508+L510-O510</f>
        <v>6.24</v>
      </c>
      <c r="Z510" s="27"/>
      <c r="AA510" s="226">
        <v>1.0</v>
      </c>
      <c r="AB510" s="227">
        <v>1.0</v>
      </c>
      <c r="AC510" s="227">
        <v>3.0</v>
      </c>
      <c r="AD510" s="227">
        <v>2.0</v>
      </c>
      <c r="AE510" s="237" t="s">
        <v>440</v>
      </c>
    </row>
    <row r="511" ht="15.75" customHeight="1">
      <c r="A511" s="4" t="s">
        <v>53</v>
      </c>
      <c r="B511" s="229">
        <v>45547.0</v>
      </c>
      <c r="C511" s="3">
        <v>0.625</v>
      </c>
      <c r="D511" s="3">
        <v>0.75</v>
      </c>
      <c r="E511" s="242">
        <v>32.8</v>
      </c>
      <c r="F511" s="39"/>
      <c r="G511" s="242">
        <v>31.4</v>
      </c>
      <c r="H511" s="242">
        <v>26.6</v>
      </c>
      <c r="I511" s="39"/>
      <c r="J511" s="242" t="s">
        <v>61</v>
      </c>
      <c r="K511" s="39"/>
      <c r="L511" s="39"/>
      <c r="M511" s="39"/>
      <c r="N511" s="39"/>
      <c r="O511" s="39"/>
      <c r="P511" s="39"/>
      <c r="Q511" s="39"/>
      <c r="R511" s="41"/>
      <c r="S511" s="39"/>
      <c r="T511" s="39"/>
      <c r="U511" s="22">
        <f t="shared" si="177"/>
        <v>34.82194116</v>
      </c>
      <c r="V511" s="22">
        <f t="shared" si="178"/>
        <v>30.98194116</v>
      </c>
      <c r="W511" s="22">
        <f t="shared" si="179"/>
        <v>45.95438267</v>
      </c>
      <c r="X511" s="22">
        <f>IF(W511="","",(V511/W511)*100)</f>
        <v>67.41890406</v>
      </c>
      <c r="Y511" s="42"/>
      <c r="Z511" s="32"/>
      <c r="AA511" s="245">
        <v>1.0</v>
      </c>
      <c r="AB511" s="246">
        <v>1.0</v>
      </c>
      <c r="AC511" s="246">
        <v>1.0</v>
      </c>
      <c r="AD511" s="246">
        <v>2.0</v>
      </c>
      <c r="AE511" s="247" t="s">
        <v>316</v>
      </c>
    </row>
    <row r="512" ht="15.75" customHeight="1">
      <c r="A512" s="8" t="s">
        <v>58</v>
      </c>
      <c r="B512" s="231">
        <v>45548.0</v>
      </c>
      <c r="C512" s="10">
        <v>0.375</v>
      </c>
      <c r="D512" s="10">
        <v>0.5</v>
      </c>
      <c r="E512" s="224">
        <v>33.8</v>
      </c>
      <c r="F512" s="224">
        <v>22.3</v>
      </c>
      <c r="G512" s="224">
        <v>29.2</v>
      </c>
      <c r="H512" s="224">
        <v>25.4</v>
      </c>
      <c r="I512" s="22"/>
      <c r="J512" s="224" t="s">
        <v>61</v>
      </c>
      <c r="K512" s="22"/>
      <c r="L512" s="224">
        <v>1.5</v>
      </c>
      <c r="M512" s="22"/>
      <c r="N512" s="22"/>
      <c r="O512" s="224">
        <v>27.3</v>
      </c>
      <c r="P512" s="224">
        <v>100.3</v>
      </c>
      <c r="Q512" s="22"/>
      <c r="R512" s="26">
        <f t="shared" ref="R512:S512" si="184">E512</f>
        <v>33.8</v>
      </c>
      <c r="S512" s="22">
        <f t="shared" si="184"/>
        <v>22.3</v>
      </c>
      <c r="T512" s="22">
        <f>(R512+S512)/2</f>
        <v>28.05</v>
      </c>
      <c r="U512" s="22">
        <f t="shared" si="177"/>
        <v>32.43744129</v>
      </c>
      <c r="V512" s="22">
        <f t="shared" si="178"/>
        <v>29.39744129</v>
      </c>
      <c r="W512" s="22">
        <f t="shared" si="179"/>
        <v>40.51803823</v>
      </c>
      <c r="X512" s="22">
        <f>IF(W512="","",(V512/W512)*100)</f>
        <v>72.55396009</v>
      </c>
      <c r="Y512" s="135">
        <f>O510+L512-O512</f>
        <v>1.54</v>
      </c>
      <c r="Z512" s="27"/>
      <c r="AA512" s="226">
        <v>1.0</v>
      </c>
      <c r="AB512" s="227">
        <v>1.0</v>
      </c>
      <c r="AC512" s="227">
        <v>3.0</v>
      </c>
      <c r="AD512" s="227">
        <v>2.0</v>
      </c>
      <c r="AE512" s="237" t="s">
        <v>578</v>
      </c>
    </row>
    <row r="513" ht="15.75" customHeight="1">
      <c r="A513" s="4" t="s">
        <v>58</v>
      </c>
      <c r="B513" s="229">
        <v>45548.0</v>
      </c>
      <c r="C513" s="3">
        <v>0.625</v>
      </c>
      <c r="D513" s="3">
        <v>0.75</v>
      </c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41"/>
      <c r="S513" s="42"/>
      <c r="T513" s="39"/>
      <c r="U513" s="42"/>
      <c r="V513" s="22"/>
      <c r="W513" s="42"/>
      <c r="X513" s="42"/>
      <c r="Y513" s="42"/>
      <c r="Z513" s="32"/>
      <c r="AA513" s="230"/>
      <c r="AB513" s="45"/>
      <c r="AC513" s="45"/>
      <c r="AD513" s="45"/>
      <c r="AE513" s="52"/>
    </row>
    <row r="514" ht="15.75" customHeight="1">
      <c r="A514" s="8" t="s">
        <v>60</v>
      </c>
      <c r="B514" s="231">
        <v>45549.0</v>
      </c>
      <c r="C514" s="10">
        <v>0.375</v>
      </c>
      <c r="D514" s="10">
        <v>0.5</v>
      </c>
      <c r="E514" s="224">
        <v>33.8</v>
      </c>
      <c r="F514" s="224">
        <v>22.9</v>
      </c>
      <c r="G514" s="224">
        <v>28.2</v>
      </c>
      <c r="H514" s="224">
        <v>25.0</v>
      </c>
      <c r="I514" s="22"/>
      <c r="J514" s="224" t="s">
        <v>81</v>
      </c>
      <c r="K514" s="22"/>
      <c r="L514" s="224">
        <v>0.0</v>
      </c>
      <c r="M514" s="22"/>
      <c r="N514" s="22"/>
      <c r="O514" s="224">
        <v>96.62</v>
      </c>
      <c r="P514" s="22"/>
      <c r="Q514" s="22"/>
      <c r="R514" s="26">
        <f t="shared" ref="R514:S514" si="185">E514</f>
        <v>33.8</v>
      </c>
      <c r="S514" s="22">
        <f t="shared" si="185"/>
        <v>22.9</v>
      </c>
      <c r="T514" s="22">
        <f>(R514+S514)/2</f>
        <v>28.35</v>
      </c>
      <c r="U514" s="22">
        <f>IF(H514="","",6.1078*(10^(((7.5*H514)/(237.3+H514)))))</f>
        <v>31.67489286</v>
      </c>
      <c r="V514" s="22">
        <f>IF(U514="","",U514-(0.8*(G514-H514)))</f>
        <v>29.11489286</v>
      </c>
      <c r="W514" s="22">
        <f>IF(G514="","",6.1078*(10^(((7.5*G514)/(237.3+G514)))))</f>
        <v>38.23798312</v>
      </c>
      <c r="X514" s="22">
        <f>IF(W514="","",(V514/W514)*100)</f>
        <v>76.14128802</v>
      </c>
      <c r="Y514" s="135">
        <f>P512+L514-O514</f>
        <v>3.68</v>
      </c>
      <c r="Z514" s="27"/>
      <c r="AA514" s="226">
        <v>1.0</v>
      </c>
      <c r="AB514" s="227">
        <v>1.0</v>
      </c>
      <c r="AC514" s="227">
        <v>3.0</v>
      </c>
      <c r="AD514" s="227">
        <v>2.0</v>
      </c>
      <c r="AE514" s="237" t="s">
        <v>316</v>
      </c>
    </row>
    <row r="515" ht="15.75" customHeight="1">
      <c r="A515" s="4" t="s">
        <v>60</v>
      </c>
      <c r="B515" s="229">
        <v>45549.0</v>
      </c>
      <c r="C515" s="3">
        <v>0.625</v>
      </c>
      <c r="D515" s="3">
        <v>0.75</v>
      </c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41"/>
      <c r="S515" s="39"/>
      <c r="T515" s="39"/>
      <c r="U515" s="39"/>
      <c r="V515" s="22"/>
      <c r="W515" s="39"/>
      <c r="X515" s="39"/>
      <c r="Y515" s="42"/>
      <c r="Z515" s="32"/>
      <c r="AA515" s="230"/>
      <c r="AB515" s="45"/>
      <c r="AC515" s="45"/>
      <c r="AD515" s="45"/>
      <c r="AE515" s="52"/>
    </row>
    <row r="516" ht="15.75" customHeight="1">
      <c r="A516" s="8" t="s">
        <v>64</v>
      </c>
      <c r="B516" s="231">
        <v>45550.0</v>
      </c>
      <c r="C516" s="10">
        <v>0.375</v>
      </c>
      <c r="D516" s="10">
        <v>0.5</v>
      </c>
      <c r="E516" s="224">
        <v>34.6</v>
      </c>
      <c r="F516" s="224">
        <v>22.8</v>
      </c>
      <c r="G516" s="224">
        <v>28.6</v>
      </c>
      <c r="H516" s="224">
        <v>25.6</v>
      </c>
      <c r="I516" s="22"/>
      <c r="J516" s="224" t="s">
        <v>81</v>
      </c>
      <c r="K516" s="22"/>
      <c r="L516" s="224">
        <v>0.0</v>
      </c>
      <c r="M516" s="22"/>
      <c r="N516" s="22"/>
      <c r="O516" s="224">
        <v>92.1</v>
      </c>
      <c r="P516" s="22"/>
      <c r="Q516" s="22"/>
      <c r="R516" s="26">
        <f t="shared" ref="R516:S516" si="186">E516</f>
        <v>34.6</v>
      </c>
      <c r="S516" s="22">
        <f t="shared" si="186"/>
        <v>22.8</v>
      </c>
      <c r="T516" s="22">
        <f>(R516+S516)/2</f>
        <v>28.7</v>
      </c>
      <c r="U516" s="22">
        <f t="shared" ref="U516:U518" si="187">IF(H516="","",6.1078*(10^(((7.5*H516)/(237.3+H516)))))</f>
        <v>32.82468122</v>
      </c>
      <c r="V516" s="22">
        <f t="shared" ref="V516:V522" si="188">IF(U516="","",U516-(0.8*(G516-H516)))</f>
        <v>30.42468122</v>
      </c>
      <c r="W516" s="22">
        <f t="shared" ref="W516:W518" si="189">IF(G516="","",6.1078*(10^(((7.5*G516)/(237.3+G516)))))</f>
        <v>39.13623594</v>
      </c>
      <c r="X516" s="22">
        <f t="shared" ref="X516:X522" si="190">IF(W516="","",(V516/W516)*100)</f>
        <v>77.74043795</v>
      </c>
      <c r="Y516" s="135">
        <f>O514+L516-O516</f>
        <v>4.52</v>
      </c>
      <c r="Z516" s="27"/>
      <c r="AA516" s="226">
        <v>1.0</v>
      </c>
      <c r="AB516" s="227">
        <v>1.0</v>
      </c>
      <c r="AC516" s="227">
        <v>1.0</v>
      </c>
      <c r="AD516" s="227">
        <v>2.0</v>
      </c>
      <c r="AE516" s="237" t="s">
        <v>622</v>
      </c>
    </row>
    <row r="517" ht="15.75" customHeight="1">
      <c r="A517" s="4" t="s">
        <v>64</v>
      </c>
      <c r="B517" s="229">
        <v>45550.0</v>
      </c>
      <c r="C517" s="3">
        <v>0.625</v>
      </c>
      <c r="D517" s="3">
        <v>0.75</v>
      </c>
      <c r="E517" s="242">
        <v>34.2</v>
      </c>
      <c r="F517" s="39"/>
      <c r="G517" s="242">
        <v>33.6</v>
      </c>
      <c r="H517" s="242">
        <v>26.6</v>
      </c>
      <c r="I517" s="39"/>
      <c r="J517" s="242" t="s">
        <v>81</v>
      </c>
      <c r="K517" s="39"/>
      <c r="L517" s="39"/>
      <c r="M517" s="39"/>
      <c r="N517" s="39"/>
      <c r="O517" s="39"/>
      <c r="P517" s="39"/>
      <c r="Q517" s="39"/>
      <c r="R517" s="41"/>
      <c r="S517" s="39"/>
      <c r="T517" s="39"/>
      <c r="U517" s="22">
        <f t="shared" si="187"/>
        <v>34.82194116</v>
      </c>
      <c r="V517" s="22">
        <f t="shared" si="188"/>
        <v>29.22194116</v>
      </c>
      <c r="W517" s="22">
        <f t="shared" si="189"/>
        <v>52.01365417</v>
      </c>
      <c r="X517" s="22">
        <f t="shared" si="190"/>
        <v>56.18128861</v>
      </c>
      <c r="Y517" s="42"/>
      <c r="Z517" s="32"/>
      <c r="AA517" s="245">
        <v>1.0</v>
      </c>
      <c r="AB517" s="246">
        <v>1.0</v>
      </c>
      <c r="AC517" s="246">
        <v>2.0</v>
      </c>
      <c r="AD517" s="246">
        <v>2.0</v>
      </c>
      <c r="AE517" s="247" t="s">
        <v>452</v>
      </c>
    </row>
    <row r="518" ht="15.75" customHeight="1">
      <c r="A518" s="8" t="s">
        <v>68</v>
      </c>
      <c r="B518" s="231">
        <v>45551.0</v>
      </c>
      <c r="C518" s="10">
        <v>0.375</v>
      </c>
      <c r="D518" s="10">
        <v>0.5</v>
      </c>
      <c r="E518" s="224">
        <v>34.8</v>
      </c>
      <c r="F518" s="224">
        <v>23.7</v>
      </c>
      <c r="G518" s="224">
        <v>29.8</v>
      </c>
      <c r="H518" s="224">
        <v>25.8</v>
      </c>
      <c r="I518" s="22"/>
      <c r="J518" s="224" t="s">
        <v>81</v>
      </c>
      <c r="K518" s="22"/>
      <c r="L518" s="224">
        <v>0.0</v>
      </c>
      <c r="M518" s="22"/>
      <c r="N518" s="22"/>
      <c r="O518" s="224">
        <v>85.14</v>
      </c>
      <c r="P518" s="22"/>
      <c r="Q518" s="22"/>
      <c r="R518" s="26">
        <f t="shared" ref="R518:S518" si="191">E518</f>
        <v>34.8</v>
      </c>
      <c r="S518" s="22">
        <f t="shared" si="191"/>
        <v>23.7</v>
      </c>
      <c r="T518" s="22">
        <f>(R518+S518)/2</f>
        <v>29.25</v>
      </c>
      <c r="U518" s="22">
        <f t="shared" si="187"/>
        <v>33.21594473</v>
      </c>
      <c r="V518" s="22">
        <f t="shared" si="188"/>
        <v>30.01594473</v>
      </c>
      <c r="W518" s="22">
        <f t="shared" si="189"/>
        <v>41.94208964</v>
      </c>
      <c r="X518" s="22">
        <f t="shared" si="190"/>
        <v>71.56521049</v>
      </c>
      <c r="Y518" s="135">
        <f>O516+L518-O518</f>
        <v>6.96</v>
      </c>
      <c r="Z518" s="27"/>
      <c r="AA518" s="226">
        <v>1.0</v>
      </c>
      <c r="AB518" s="227">
        <v>1.0</v>
      </c>
      <c r="AC518" s="227">
        <v>1.0</v>
      </c>
      <c r="AD518" s="227">
        <v>2.0</v>
      </c>
      <c r="AE518" s="237" t="s">
        <v>449</v>
      </c>
    </row>
    <row r="519" ht="15.75" customHeight="1">
      <c r="A519" s="4" t="s">
        <v>68</v>
      </c>
      <c r="B519" s="229">
        <v>45551.0</v>
      </c>
      <c r="C519" s="3">
        <v>0.625</v>
      </c>
      <c r="D519" s="3">
        <v>0.75</v>
      </c>
      <c r="E519" s="242">
        <v>34.8</v>
      </c>
      <c r="F519" s="39"/>
      <c r="G519" s="242">
        <v>34.2</v>
      </c>
      <c r="H519" s="242">
        <v>27.0</v>
      </c>
      <c r="I519" s="39"/>
      <c r="J519" s="242" t="s">
        <v>81</v>
      </c>
      <c r="K519" s="39"/>
      <c r="L519" s="39"/>
      <c r="M519" s="39"/>
      <c r="N519" s="39"/>
      <c r="O519" s="39"/>
      <c r="P519" s="39"/>
      <c r="Q519" s="39"/>
      <c r="R519" s="41"/>
      <c r="S519" s="39"/>
      <c r="T519" s="39"/>
      <c r="U519" s="339">
        <f>IF(H519="","",6.1078*(10^(((7.5*H519)/(237.3+H519)))))</f>
        <v>35.65000614</v>
      </c>
      <c r="V519" s="339">
        <f t="shared" si="188"/>
        <v>29.89000614</v>
      </c>
      <c r="W519" s="339">
        <f>IF(G519="","",6.1078*(10^(((7.5*G519)/(237.3+G519)))))</f>
        <v>53.78190594</v>
      </c>
      <c r="X519" s="339">
        <f t="shared" si="190"/>
        <v>55.5763237</v>
      </c>
      <c r="Y519" s="42"/>
      <c r="Z519" s="32"/>
      <c r="AA519" s="245">
        <v>1.0</v>
      </c>
      <c r="AB519" s="246">
        <v>1.0</v>
      </c>
      <c r="AC519" s="246">
        <v>1.0</v>
      </c>
      <c r="AD519" s="246">
        <v>2.0</v>
      </c>
      <c r="AE519" s="247" t="s">
        <v>442</v>
      </c>
    </row>
    <row r="520" ht="15.75" customHeight="1">
      <c r="A520" s="8" t="s">
        <v>38</v>
      </c>
      <c r="B520" s="231">
        <v>45552.0</v>
      </c>
      <c r="C520" s="10">
        <v>0.375</v>
      </c>
      <c r="D520" s="10">
        <v>0.5</v>
      </c>
      <c r="E520" s="224">
        <v>35.0</v>
      </c>
      <c r="F520" s="224">
        <v>23.3</v>
      </c>
      <c r="G520" s="224">
        <v>28.8</v>
      </c>
      <c r="H520" s="224">
        <v>25.6</v>
      </c>
      <c r="I520" s="22"/>
      <c r="J520" s="224" t="s">
        <v>81</v>
      </c>
      <c r="K520" s="22"/>
      <c r="L520" s="224">
        <v>0.0</v>
      </c>
      <c r="M520" s="22"/>
      <c r="N520" s="22"/>
      <c r="O520" s="224">
        <v>80.96</v>
      </c>
      <c r="P520" s="22"/>
      <c r="Q520" s="22"/>
      <c r="R520" s="26">
        <f t="shared" ref="R520:S520" si="192">E520</f>
        <v>35</v>
      </c>
      <c r="S520" s="22">
        <f t="shared" si="192"/>
        <v>23.3</v>
      </c>
      <c r="T520" s="22">
        <f>(R520+S520)/2</f>
        <v>29.15</v>
      </c>
      <c r="U520" s="22">
        <f>IF(H520="","",6.1078*(10^(((7.5*H520)/(237.3+H520)))))</f>
        <v>32.82468122</v>
      </c>
      <c r="V520" s="22">
        <f t="shared" si="188"/>
        <v>30.26468122</v>
      </c>
      <c r="W520" s="22">
        <f>IF(G520="","",6.1078*(10^(((7.5*G520)/(237.3+G520)))))</f>
        <v>39.59220806</v>
      </c>
      <c r="X520" s="22">
        <f t="shared" si="190"/>
        <v>76.44100366</v>
      </c>
      <c r="Y520" s="135">
        <f>O518+L520-O520</f>
        <v>4.18</v>
      </c>
      <c r="Z520" s="27"/>
      <c r="AA520" s="226">
        <v>1.0</v>
      </c>
      <c r="AB520" s="227">
        <v>1.0</v>
      </c>
      <c r="AC520" s="227">
        <v>1.0</v>
      </c>
      <c r="AD520" s="227">
        <v>0.0</v>
      </c>
      <c r="AE520" s="237" t="s">
        <v>622</v>
      </c>
    </row>
    <row r="521" ht="15.75" customHeight="1">
      <c r="A521" s="4" t="s">
        <v>38</v>
      </c>
      <c r="B521" s="229">
        <v>45552.0</v>
      </c>
      <c r="C521" s="3">
        <v>0.625</v>
      </c>
      <c r="D521" s="3">
        <v>0.75</v>
      </c>
      <c r="E521" s="242">
        <v>33.4</v>
      </c>
      <c r="F521" s="39"/>
      <c r="G521" s="242">
        <v>32.8</v>
      </c>
      <c r="H521" s="242">
        <v>26.8</v>
      </c>
      <c r="I521" s="39"/>
      <c r="J521" s="242" t="s">
        <v>81</v>
      </c>
      <c r="K521" s="39"/>
      <c r="L521" s="39"/>
      <c r="M521" s="39"/>
      <c r="N521" s="39"/>
      <c r="O521" s="39"/>
      <c r="P521" s="39"/>
      <c r="Q521" s="39"/>
      <c r="R521" s="41"/>
      <c r="S521" s="39"/>
      <c r="T521" s="39"/>
      <c r="U521" s="339">
        <f>IF(H521="","",6.1078*(10^(((7.5*H521)/(237.3+H521)))))</f>
        <v>35.23385461</v>
      </c>
      <c r="V521" s="339">
        <f t="shared" si="188"/>
        <v>30.43385461</v>
      </c>
      <c r="W521" s="339">
        <f>IF(G521="","",6.1078*(10^(((7.5*G521)/(237.3+G521)))))</f>
        <v>49.73459608</v>
      </c>
      <c r="X521" s="339">
        <f t="shared" si="190"/>
        <v>61.19252393</v>
      </c>
      <c r="Y521" s="42"/>
      <c r="Z521" s="32"/>
      <c r="AA521" s="245">
        <v>1.0</v>
      </c>
      <c r="AB521" s="246">
        <v>1.0</v>
      </c>
      <c r="AC521" s="246">
        <v>1.0</v>
      </c>
      <c r="AD521" s="246">
        <v>2.0</v>
      </c>
      <c r="AE521" s="52"/>
    </row>
    <row r="522" ht="15.75" customHeight="1">
      <c r="A522" s="8" t="s">
        <v>48</v>
      </c>
      <c r="B522" s="231">
        <v>45553.0</v>
      </c>
      <c r="C522" s="10">
        <v>0.375</v>
      </c>
      <c r="D522" s="10">
        <v>0.5</v>
      </c>
      <c r="E522" s="224">
        <v>33.6</v>
      </c>
      <c r="F522" s="224">
        <v>22.2</v>
      </c>
      <c r="G522" s="224">
        <v>28.8</v>
      </c>
      <c r="H522" s="224">
        <v>25.6</v>
      </c>
      <c r="I522" s="22"/>
      <c r="J522" s="224" t="s">
        <v>61</v>
      </c>
      <c r="K522" s="22"/>
      <c r="L522" s="224">
        <v>5.5</v>
      </c>
      <c r="M522" s="22"/>
      <c r="N522" s="22"/>
      <c r="O522" s="224">
        <v>80.02</v>
      </c>
      <c r="P522" s="22"/>
      <c r="Q522" s="22"/>
      <c r="R522" s="26">
        <f t="shared" ref="R522:S522" si="193">E522</f>
        <v>33.6</v>
      </c>
      <c r="S522" s="22">
        <f t="shared" si="193"/>
        <v>22.2</v>
      </c>
      <c r="T522" s="22">
        <f>(R522+S522)/2</f>
        <v>27.9</v>
      </c>
      <c r="U522" s="22">
        <f>IF(H522="","",6.1078*(10^(((7.5*H522)/(237.3+H522)))))</f>
        <v>32.82468122</v>
      </c>
      <c r="V522" s="22">
        <f t="shared" si="188"/>
        <v>30.26468122</v>
      </c>
      <c r="W522" s="22">
        <f>IF(G522="","",6.1078*(10^(((7.5*G522)/(237.3+G522)))))</f>
        <v>39.59220806</v>
      </c>
      <c r="X522" s="22">
        <f t="shared" si="190"/>
        <v>76.44100366</v>
      </c>
      <c r="Y522" s="135">
        <f>O520+L522-O522</f>
        <v>6.44</v>
      </c>
      <c r="Z522" s="27"/>
      <c r="AA522" s="226">
        <v>1.0</v>
      </c>
      <c r="AB522" s="227">
        <v>1.0</v>
      </c>
      <c r="AC522" s="227">
        <v>2.0</v>
      </c>
      <c r="AD522" s="227">
        <v>2.0</v>
      </c>
      <c r="AE522" s="237" t="s">
        <v>478</v>
      </c>
    </row>
    <row r="523" ht="15.75" customHeight="1">
      <c r="A523" s="4" t="s">
        <v>48</v>
      </c>
      <c r="B523" s="229">
        <v>45553.0</v>
      </c>
      <c r="C523" s="3">
        <v>0.625</v>
      </c>
      <c r="D523" s="3">
        <v>0.75</v>
      </c>
      <c r="E523" s="242">
        <v>33.2</v>
      </c>
      <c r="F523" s="242"/>
      <c r="G523" s="242">
        <v>32.6</v>
      </c>
      <c r="H523" s="242">
        <v>28.4</v>
      </c>
      <c r="I523" s="39"/>
      <c r="J523" s="242" t="s">
        <v>54</v>
      </c>
      <c r="K523" s="39"/>
      <c r="L523" s="39"/>
      <c r="M523" s="39"/>
      <c r="N523" s="39"/>
      <c r="O523" s="39"/>
      <c r="P523" s="39"/>
      <c r="Q523" s="39"/>
      <c r="R523" s="41"/>
      <c r="S523" s="39"/>
      <c r="T523" s="39"/>
      <c r="Y523" s="42"/>
      <c r="Z523" s="32"/>
      <c r="AA523" s="245">
        <v>1.0</v>
      </c>
      <c r="AB523" s="246">
        <v>1.0</v>
      </c>
      <c r="AC523" s="246">
        <v>2.0</v>
      </c>
      <c r="AD523" s="246">
        <v>3.0</v>
      </c>
      <c r="AE523" s="247" t="s">
        <v>625</v>
      </c>
    </row>
    <row r="524" ht="15.75" customHeight="1">
      <c r="A524" s="8" t="s">
        <v>53</v>
      </c>
      <c r="B524" s="231">
        <v>45554.0</v>
      </c>
      <c r="C524" s="10">
        <v>0.375</v>
      </c>
      <c r="D524" s="10">
        <v>0.5</v>
      </c>
      <c r="E524" s="224">
        <v>34.2</v>
      </c>
      <c r="F524" s="224">
        <v>21.9</v>
      </c>
      <c r="G524" s="224">
        <v>28.8</v>
      </c>
      <c r="H524" s="224">
        <v>25.2</v>
      </c>
      <c r="I524" s="22"/>
      <c r="J524" s="224" t="s">
        <v>61</v>
      </c>
      <c r="K524" s="22"/>
      <c r="L524" s="224">
        <v>0.0</v>
      </c>
      <c r="M524" s="22"/>
      <c r="N524" s="22"/>
      <c r="O524" s="224">
        <v>74.3</v>
      </c>
      <c r="P524" s="22"/>
      <c r="Q524" s="22"/>
      <c r="R524" s="26">
        <f t="shared" ref="R524:S524" si="194">E524</f>
        <v>34.2</v>
      </c>
      <c r="S524" s="22">
        <f t="shared" si="194"/>
        <v>21.9</v>
      </c>
      <c r="T524" s="22">
        <f>(R524+S524)/2</f>
        <v>28.05</v>
      </c>
      <c r="U524" s="22">
        <f>IF(H524="","",6.1078*(10^(((7.5*H524)/(237.3+H524)))))</f>
        <v>32.05419006</v>
      </c>
      <c r="V524" s="22">
        <f t="shared" ref="V524:V526" si="195">IF(U524="","",U524-(0.8*(G524-H524)))</f>
        <v>29.17419006</v>
      </c>
      <c r="W524" s="22">
        <f>IF(G524="","",6.1078*(10^(((7.5*G524)/(237.3+G524)))))</f>
        <v>39.59220806</v>
      </c>
      <c r="X524" s="22">
        <f t="shared" ref="X524:X526" si="196">IF(W524="","",(V524/W524)*100)</f>
        <v>73.68669616</v>
      </c>
      <c r="Y524" s="135">
        <f>O522+L524-O524</f>
        <v>5.72</v>
      </c>
      <c r="Z524" s="27"/>
      <c r="AA524" s="226">
        <v>1.0</v>
      </c>
      <c r="AB524" s="227">
        <v>1.0</v>
      </c>
      <c r="AC524" s="227">
        <v>1.0</v>
      </c>
      <c r="AD524" s="227">
        <v>2.0</v>
      </c>
      <c r="AE524" s="237" t="s">
        <v>440</v>
      </c>
    </row>
    <row r="525" ht="15.75" customHeight="1">
      <c r="A525" s="4" t="s">
        <v>53</v>
      </c>
      <c r="B525" s="229">
        <v>45554.0</v>
      </c>
      <c r="C525" s="3">
        <v>0.625</v>
      </c>
      <c r="D525" s="3">
        <v>0.75</v>
      </c>
      <c r="E525" s="242">
        <v>34.0</v>
      </c>
      <c r="F525" s="39"/>
      <c r="G525" s="242">
        <v>33.2</v>
      </c>
      <c r="H525" s="242">
        <v>26.0</v>
      </c>
      <c r="I525" s="39"/>
      <c r="J525" s="242" t="s">
        <v>79</v>
      </c>
      <c r="K525" s="39"/>
      <c r="L525" s="39"/>
      <c r="M525" s="39"/>
      <c r="N525" s="39"/>
      <c r="O525" s="39"/>
      <c r="P525" s="39"/>
      <c r="Q525" s="39"/>
      <c r="R525" s="41"/>
      <c r="S525" s="42"/>
      <c r="T525" s="39"/>
      <c r="U525" s="164">
        <f>IF(H525="","",6.1078*(10^(((7.5*H525)/(237.3+H525)))))</f>
        <v>33.61126698</v>
      </c>
      <c r="V525" s="164">
        <f t="shared" si="195"/>
        <v>27.85126698</v>
      </c>
      <c r="W525" s="164">
        <f>IF(G525="","",6.1078*(10^(((7.5*G525)/(237.3+G525)))))</f>
        <v>50.86304633</v>
      </c>
      <c r="X525" s="164">
        <f t="shared" si="196"/>
        <v>54.75737101</v>
      </c>
      <c r="Y525" s="42"/>
      <c r="Z525" s="32"/>
      <c r="AA525" s="245">
        <v>1.0</v>
      </c>
      <c r="AB525" s="246">
        <v>1.0</v>
      </c>
      <c r="AC525" s="246">
        <v>1.0</v>
      </c>
      <c r="AD525" s="246">
        <v>2.0</v>
      </c>
      <c r="AE525" s="247" t="s">
        <v>433</v>
      </c>
    </row>
    <row r="526" ht="15.75" customHeight="1">
      <c r="A526" s="8" t="s">
        <v>58</v>
      </c>
      <c r="B526" s="231">
        <v>45555.0</v>
      </c>
      <c r="C526" s="10">
        <v>0.375</v>
      </c>
      <c r="D526" s="10">
        <v>0.5</v>
      </c>
      <c r="E526" s="224">
        <v>34.2</v>
      </c>
      <c r="F526" s="224">
        <v>22.9</v>
      </c>
      <c r="G526" s="224">
        <v>28.6</v>
      </c>
      <c r="H526" s="224">
        <v>25.8</v>
      </c>
      <c r="I526" s="22"/>
      <c r="J526" s="224" t="s">
        <v>61</v>
      </c>
      <c r="K526" s="22"/>
      <c r="L526" s="224">
        <v>0.0</v>
      </c>
      <c r="M526" s="22"/>
      <c r="N526" s="22"/>
      <c r="O526" s="224">
        <v>70.02</v>
      </c>
      <c r="P526" s="22"/>
      <c r="Q526" s="22"/>
      <c r="R526" s="26">
        <f>E528</f>
        <v>34</v>
      </c>
      <c r="S526" s="22">
        <f>F526</f>
        <v>22.9</v>
      </c>
      <c r="T526" s="22">
        <f>(R526+S526)/2</f>
        <v>28.45</v>
      </c>
      <c r="U526" s="22">
        <f>IF(H526="","",6.1078*(10^(((7.5*H526)/(237.3+H526)))))</f>
        <v>33.21594473</v>
      </c>
      <c r="V526" s="22">
        <f t="shared" si="195"/>
        <v>30.97594473</v>
      </c>
      <c r="W526" s="22">
        <f>IF(G526="","",6.1078*(10^(((7.5*G526)/(237.3+G526)))))</f>
        <v>39.13623594</v>
      </c>
      <c r="X526" s="22">
        <f t="shared" si="196"/>
        <v>79.14901367</v>
      </c>
      <c r="Y526" s="135">
        <f>O524+L526-O526</f>
        <v>4.28</v>
      </c>
      <c r="Z526" s="27"/>
      <c r="AA526" s="226">
        <v>1.0</v>
      </c>
      <c r="AB526" s="227">
        <v>1.0</v>
      </c>
      <c r="AC526" s="227">
        <v>1.0</v>
      </c>
      <c r="AD526" s="227">
        <v>2.0</v>
      </c>
      <c r="AE526" s="237" t="s">
        <v>440</v>
      </c>
    </row>
    <row r="527" ht="15.75" customHeight="1">
      <c r="A527" s="4" t="s">
        <v>58</v>
      </c>
      <c r="B527" s="229">
        <v>45555.0</v>
      </c>
      <c r="C527" s="3">
        <v>0.625</v>
      </c>
      <c r="D527" s="3">
        <v>0.75</v>
      </c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41"/>
      <c r="S527" s="39"/>
      <c r="T527" s="39"/>
      <c r="U527" s="42"/>
      <c r="V527" s="22"/>
      <c r="W527" s="42"/>
      <c r="X527" s="42"/>
      <c r="Y527" s="42"/>
      <c r="Z527" s="32"/>
      <c r="AA527" s="230"/>
      <c r="AB527" s="45"/>
      <c r="AC527" s="45"/>
      <c r="AD527" s="45"/>
      <c r="AE527" s="52"/>
    </row>
    <row r="528" ht="15.75" customHeight="1">
      <c r="A528" s="8" t="s">
        <v>60</v>
      </c>
      <c r="B528" s="231">
        <v>45556.0</v>
      </c>
      <c r="C528" s="10">
        <v>0.375</v>
      </c>
      <c r="D528" s="10">
        <v>0.5</v>
      </c>
      <c r="E528" s="224">
        <v>34.0</v>
      </c>
      <c r="F528" s="224">
        <v>21.9</v>
      </c>
      <c r="G528" s="224">
        <v>28.8</v>
      </c>
      <c r="H528" s="224">
        <v>26.0</v>
      </c>
      <c r="I528" s="22"/>
      <c r="J528" s="224" t="s">
        <v>81</v>
      </c>
      <c r="K528" s="22"/>
      <c r="L528" s="224">
        <v>19.5</v>
      </c>
      <c r="M528" s="22"/>
      <c r="N528" s="22"/>
      <c r="O528" s="224">
        <v>82.4</v>
      </c>
      <c r="P528" s="22"/>
      <c r="Q528" s="22"/>
      <c r="R528" s="26">
        <f>E530</f>
        <v>34.2</v>
      </c>
      <c r="S528" s="22">
        <f>F528</f>
        <v>21.9</v>
      </c>
      <c r="T528" s="22">
        <f>(R528+S528)/2</f>
        <v>28.05</v>
      </c>
      <c r="U528" s="22">
        <f>IF(H528="","",6.1078*(10^(((7.5*H528)/(237.3+H528)))))</f>
        <v>33.61126698</v>
      </c>
      <c r="V528" s="22">
        <f>IF(U528="","",U528-(0.8*(G528-H528)))</f>
        <v>31.37126698</v>
      </c>
      <c r="W528" s="22">
        <f>IF(G528="","",6.1078*(10^(((7.5*G528)/(237.3+G528)))))</f>
        <v>39.59220806</v>
      </c>
      <c r="X528" s="22">
        <f>IF(W528="","",(V528/W528)*100)</f>
        <v>79.23596212</v>
      </c>
      <c r="Y528" s="135">
        <f>O526+L528-O528</f>
        <v>7.12</v>
      </c>
      <c r="Z528" s="27"/>
      <c r="AA528" s="226">
        <v>1.0</v>
      </c>
      <c r="AB528" s="227">
        <v>1.0</v>
      </c>
      <c r="AC528" s="227">
        <v>1.0</v>
      </c>
      <c r="AD528" s="227">
        <v>2.0</v>
      </c>
      <c r="AE528" s="237" t="s">
        <v>440</v>
      </c>
    </row>
    <row r="529" ht="15.75" customHeight="1">
      <c r="A529" s="4" t="s">
        <v>60</v>
      </c>
      <c r="B529" s="229">
        <v>45556.0</v>
      </c>
      <c r="C529" s="3">
        <v>0.625</v>
      </c>
      <c r="D529" s="3">
        <v>0.75</v>
      </c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41"/>
      <c r="S529" s="39"/>
      <c r="T529" s="39"/>
      <c r="U529" s="42"/>
      <c r="V529" s="22"/>
      <c r="W529" s="42"/>
      <c r="X529" s="42"/>
      <c r="Y529" s="42"/>
      <c r="Z529" s="32"/>
      <c r="AA529" s="230"/>
      <c r="AB529" s="45"/>
      <c r="AC529" s="45"/>
      <c r="AD529" s="45"/>
      <c r="AE529" s="52"/>
    </row>
    <row r="530" ht="15.75" customHeight="1">
      <c r="A530" s="8" t="s">
        <v>64</v>
      </c>
      <c r="B530" s="231">
        <v>45557.0</v>
      </c>
      <c r="C530" s="10">
        <v>0.375</v>
      </c>
      <c r="D530" s="10">
        <v>0.5</v>
      </c>
      <c r="E530" s="224">
        <v>34.2</v>
      </c>
      <c r="F530" s="224">
        <v>22.1</v>
      </c>
      <c r="G530" s="224">
        <v>29.0</v>
      </c>
      <c r="H530" s="224">
        <v>25.6</v>
      </c>
      <c r="I530" s="22"/>
      <c r="J530" s="224" t="s">
        <v>81</v>
      </c>
      <c r="K530" s="22"/>
      <c r="L530" s="224">
        <v>0.0</v>
      </c>
      <c r="M530" s="22"/>
      <c r="N530" s="22"/>
      <c r="O530" s="224">
        <v>77.58</v>
      </c>
      <c r="P530" s="22"/>
      <c r="Q530" s="22"/>
      <c r="R530" s="26">
        <f t="shared" ref="R530:S530" si="197">E530</f>
        <v>34.2</v>
      </c>
      <c r="S530" s="22">
        <f t="shared" si="197"/>
        <v>22.1</v>
      </c>
      <c r="T530" s="22">
        <f>(R530+S530)/2</f>
        <v>28.15</v>
      </c>
      <c r="U530" s="22">
        <f>IF(H530="","",6.1078*(10^(((7.5*H530)/(237.3+H530)))))</f>
        <v>32.82468122</v>
      </c>
      <c r="V530" s="22">
        <f t="shared" ref="V530:V532" si="198">IF(U530="","",U530-(0.8*(G530-H530)))</f>
        <v>30.10468122</v>
      </c>
      <c r="W530" s="22">
        <f>IF(G530="","",6.1078*(10^(((7.5*G530)/(237.3+G530)))))</f>
        <v>40.05279577</v>
      </c>
      <c r="X530" s="22">
        <f t="shared" ref="X530:X532" si="199">IF(W530="","",(V530/W530)*100)</f>
        <v>75.16249649</v>
      </c>
      <c r="Y530" s="135">
        <f>O528+L530-O530</f>
        <v>4.82</v>
      </c>
      <c r="Z530" s="27"/>
      <c r="AA530" s="226">
        <v>1.0</v>
      </c>
      <c r="AB530" s="227">
        <v>1.0</v>
      </c>
      <c r="AC530" s="227">
        <v>3.0</v>
      </c>
      <c r="AD530" s="227">
        <v>2.0</v>
      </c>
      <c r="AE530" s="237" t="s">
        <v>632</v>
      </c>
    </row>
    <row r="531" ht="15.75" customHeight="1">
      <c r="A531" s="4" t="s">
        <v>64</v>
      </c>
      <c r="B531" s="229">
        <v>45557.0</v>
      </c>
      <c r="C531" s="3">
        <v>0.625</v>
      </c>
      <c r="D531" s="3">
        <v>0.75</v>
      </c>
      <c r="E531" s="242">
        <v>33.8</v>
      </c>
      <c r="F531" s="39"/>
      <c r="G531" s="242">
        <v>33.0</v>
      </c>
      <c r="H531" s="242">
        <v>26.8</v>
      </c>
      <c r="I531" s="39"/>
      <c r="J531" s="242" t="s">
        <v>81</v>
      </c>
      <c r="K531" s="39"/>
      <c r="L531" s="39"/>
      <c r="M531" s="39"/>
      <c r="N531" s="39"/>
      <c r="O531" s="39"/>
      <c r="P531" s="39"/>
      <c r="Q531" s="39"/>
      <c r="R531" s="41"/>
      <c r="S531" s="39"/>
      <c r="T531" s="39"/>
      <c r="U531" s="164">
        <f>IF(H531="","",6.1078*(10^(((7.5*H531)/(237.3+H531)))))</f>
        <v>35.23385461</v>
      </c>
      <c r="V531" s="164">
        <f t="shared" si="198"/>
        <v>30.27385461</v>
      </c>
      <c r="W531" s="164">
        <f>IF(G531="","",6.1078*(10^(((7.5*G531)/(237.3+G531)))))</f>
        <v>50.29607399</v>
      </c>
      <c r="X531" s="164">
        <f t="shared" si="199"/>
        <v>60.19128772</v>
      </c>
      <c r="Y531" s="42"/>
      <c r="Z531" s="32"/>
      <c r="AA531" s="245">
        <v>1.0</v>
      </c>
      <c r="AB531" s="246">
        <v>1.0</v>
      </c>
      <c r="AC531" s="246">
        <v>3.0</v>
      </c>
      <c r="AD531" s="246">
        <v>2.0</v>
      </c>
      <c r="AE531" s="52"/>
    </row>
    <row r="532" ht="15.75" customHeight="1">
      <c r="A532" s="8" t="s">
        <v>68</v>
      </c>
      <c r="B532" s="231">
        <v>45558.0</v>
      </c>
      <c r="C532" s="10">
        <v>0.375</v>
      </c>
      <c r="D532" s="10">
        <v>0.5</v>
      </c>
      <c r="E532" s="224">
        <v>34.6</v>
      </c>
      <c r="F532" s="224">
        <v>21.8</v>
      </c>
      <c r="G532" s="224">
        <v>29.2</v>
      </c>
      <c r="H532" s="224">
        <v>25.8</v>
      </c>
      <c r="I532" s="22"/>
      <c r="J532" s="224" t="s">
        <v>81</v>
      </c>
      <c r="K532" s="22"/>
      <c r="L532" s="224">
        <v>0.0</v>
      </c>
      <c r="M532" s="22"/>
      <c r="N532" s="22"/>
      <c r="O532" s="224">
        <v>70.74</v>
      </c>
      <c r="P532" s="22"/>
      <c r="Q532" s="22"/>
      <c r="R532" s="26">
        <f t="shared" ref="R532:S532" si="200">E532</f>
        <v>34.6</v>
      </c>
      <c r="S532" s="22">
        <f t="shared" si="200"/>
        <v>21.8</v>
      </c>
      <c r="T532" s="22">
        <f>(R532+S532)/2</f>
        <v>28.2</v>
      </c>
      <c r="U532" s="22">
        <f>IF(H532="","",6.1078*(10^(((7.5*H532)/(237.3+H532)))))</f>
        <v>33.21594473</v>
      </c>
      <c r="V532" s="22">
        <f t="shared" si="198"/>
        <v>30.49594473</v>
      </c>
      <c r="W532" s="22">
        <f>IF(G532="","",6.1078*(10^(((7.5*G532)/(237.3+G532)))))</f>
        <v>40.51803823</v>
      </c>
      <c r="X532" s="22">
        <f t="shared" si="199"/>
        <v>75.26510676</v>
      </c>
      <c r="Y532" s="135">
        <f>O530+L532-O532</f>
        <v>6.84</v>
      </c>
      <c r="Z532" s="27"/>
      <c r="AA532" s="226">
        <v>1.0</v>
      </c>
      <c r="AB532" s="227">
        <v>1.0</v>
      </c>
      <c r="AC532" s="227">
        <v>1.0</v>
      </c>
      <c r="AD532" s="227">
        <v>2.0</v>
      </c>
      <c r="AE532" s="237" t="s">
        <v>619</v>
      </c>
    </row>
    <row r="533" ht="15.75" customHeight="1">
      <c r="A533" s="4" t="s">
        <v>68</v>
      </c>
      <c r="B533" s="229">
        <v>45558.0</v>
      </c>
      <c r="C533" s="3">
        <v>0.625</v>
      </c>
      <c r="D533" s="3">
        <v>0.75</v>
      </c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41"/>
      <c r="S533" s="39"/>
      <c r="T533" s="39"/>
      <c r="U533" s="42"/>
      <c r="V533" s="22"/>
      <c r="W533" s="42"/>
      <c r="X533" s="42"/>
      <c r="Y533" s="42"/>
      <c r="Z533" s="32"/>
      <c r="AA533" s="230"/>
      <c r="AB533" s="45"/>
      <c r="AC533" s="45"/>
      <c r="AD533" s="45"/>
      <c r="AE533" s="52"/>
    </row>
    <row r="534" ht="15.75" customHeight="1">
      <c r="A534" s="8" t="s">
        <v>38</v>
      </c>
      <c r="B534" s="231">
        <v>45559.0</v>
      </c>
      <c r="C534" s="10">
        <v>0.375</v>
      </c>
      <c r="D534" s="10">
        <v>0.5</v>
      </c>
      <c r="E534" s="224">
        <v>34.2</v>
      </c>
      <c r="F534" s="224">
        <v>22.4</v>
      </c>
      <c r="G534" s="224">
        <v>29.0</v>
      </c>
      <c r="H534" s="224">
        <v>25.2</v>
      </c>
      <c r="I534" s="22"/>
      <c r="J534" s="224" t="s">
        <v>81</v>
      </c>
      <c r="K534" s="22"/>
      <c r="L534" s="224">
        <v>0.0</v>
      </c>
      <c r="M534" s="22"/>
      <c r="N534" s="22"/>
      <c r="O534" s="224">
        <v>65.46</v>
      </c>
      <c r="P534" s="22"/>
      <c r="Q534" s="22"/>
      <c r="R534" s="26">
        <f t="shared" ref="R534:S534" si="201">E534</f>
        <v>34.2</v>
      </c>
      <c r="S534" s="22">
        <f t="shared" si="201"/>
        <v>22.4</v>
      </c>
      <c r="T534" s="22">
        <f>(R534+S534)/2</f>
        <v>28.3</v>
      </c>
      <c r="U534" s="22">
        <f>IF(H534="","",6.1078*(10^(((7.5*H534)/(237.3+H534)))))</f>
        <v>32.05419006</v>
      </c>
      <c r="V534" s="22">
        <f t="shared" ref="V534:V540" si="202">IF(U534="","",U534-(0.8*(G534-H534)))</f>
        <v>29.01419006</v>
      </c>
      <c r="W534" s="22">
        <f>IF(G534="","",6.1078*(10^(((7.5*G534)/(237.3+G534)))))</f>
        <v>40.05279577</v>
      </c>
      <c r="X534" s="22">
        <f t="shared" ref="X534:X540" si="203">IF(W534="","",(V534/W534)*100)</f>
        <v>72.43986218</v>
      </c>
      <c r="Y534" s="135">
        <f>O532+L534-O534</f>
        <v>5.28</v>
      </c>
      <c r="Z534" s="27"/>
      <c r="AA534" s="226">
        <v>1.0</v>
      </c>
      <c r="AB534" s="227">
        <v>1.0</v>
      </c>
      <c r="AC534" s="227">
        <v>1.0</v>
      </c>
      <c r="AD534" s="227">
        <v>2.0</v>
      </c>
      <c r="AE534" s="237" t="s">
        <v>440</v>
      </c>
    </row>
    <row r="535" ht="15.75" customHeight="1">
      <c r="A535" s="4" t="s">
        <v>38</v>
      </c>
      <c r="B535" s="229">
        <v>45559.0</v>
      </c>
      <c r="C535" s="3">
        <v>0.625</v>
      </c>
      <c r="D535" s="3">
        <v>0.75</v>
      </c>
      <c r="E535" s="242">
        <v>34.0</v>
      </c>
      <c r="F535" s="39"/>
      <c r="G535" s="242">
        <v>33.4</v>
      </c>
      <c r="H535" s="242">
        <v>26.6</v>
      </c>
      <c r="I535" s="39"/>
      <c r="J535" s="242" t="s">
        <v>81</v>
      </c>
      <c r="K535" s="39"/>
      <c r="L535" s="39"/>
      <c r="M535" s="39"/>
      <c r="N535" s="39"/>
      <c r="O535" s="39"/>
      <c r="P535" s="39"/>
      <c r="Q535" s="39"/>
      <c r="R535" s="41"/>
      <c r="S535" s="39"/>
      <c r="T535" s="39"/>
      <c r="U535" s="164">
        <f>IF(H535="","",6.1078*(10^(((7.5*H535)/(237.3+H535)))))</f>
        <v>34.82194116</v>
      </c>
      <c r="V535" s="164">
        <f t="shared" si="202"/>
        <v>29.38194116</v>
      </c>
      <c r="W535" s="164">
        <f>IF(G535="","",6.1078*(10^(((7.5*G535)/(237.3+G535)))))</f>
        <v>51.43555799</v>
      </c>
      <c r="X535" s="164">
        <f t="shared" si="203"/>
        <v>57.12379201</v>
      </c>
      <c r="Y535" s="42"/>
      <c r="Z535" s="32"/>
      <c r="AA535" s="230"/>
      <c r="AB535" s="45"/>
      <c r="AC535" s="45"/>
      <c r="AD535" s="45"/>
      <c r="AE535" s="247" t="s">
        <v>479</v>
      </c>
    </row>
    <row r="536" ht="15.75" customHeight="1">
      <c r="A536" s="8" t="s">
        <v>48</v>
      </c>
      <c r="B536" s="231">
        <v>45560.0</v>
      </c>
      <c r="C536" s="10">
        <v>0.375</v>
      </c>
      <c r="D536" s="10">
        <v>0.5</v>
      </c>
      <c r="E536" s="224">
        <v>34.6</v>
      </c>
      <c r="F536" s="224">
        <v>22.8</v>
      </c>
      <c r="G536" s="224">
        <v>29.2</v>
      </c>
      <c r="H536" s="224">
        <v>27.6</v>
      </c>
      <c r="I536" s="22"/>
      <c r="J536" s="224" t="s">
        <v>81</v>
      </c>
      <c r="K536" s="22"/>
      <c r="L536" s="224">
        <v>0.0</v>
      </c>
      <c r="M536" s="22"/>
      <c r="N536" s="22"/>
      <c r="O536" s="224">
        <v>60.31</v>
      </c>
      <c r="P536" s="22"/>
      <c r="Q536" s="22"/>
      <c r="R536" s="26">
        <f t="shared" ref="R536:S536" si="204">E536</f>
        <v>34.6</v>
      </c>
      <c r="S536" s="22">
        <f t="shared" si="204"/>
        <v>22.8</v>
      </c>
      <c r="T536" s="22">
        <f>(R536+S536)/2</f>
        <v>28.7</v>
      </c>
      <c r="U536" s="22">
        <f>IF(H536="","",6.1078*(10^(((7.5*H536)/(237.3+H536)))))</f>
        <v>36.92425667</v>
      </c>
      <c r="V536" s="22">
        <f t="shared" si="202"/>
        <v>35.64425667</v>
      </c>
      <c r="W536" s="22">
        <f>IF(G536="","",6.1078*(10^(((7.5*G536)/(237.3+G536)))))</f>
        <v>40.51803823</v>
      </c>
      <c r="X536" s="22">
        <f t="shared" si="203"/>
        <v>87.97132889</v>
      </c>
      <c r="Y536" s="135">
        <f>O534+L536-O536</f>
        <v>5.15</v>
      </c>
      <c r="Z536" s="27"/>
      <c r="AA536" s="226">
        <v>1.0</v>
      </c>
      <c r="AB536" s="227">
        <v>1.0</v>
      </c>
      <c r="AC536" s="227">
        <v>3.0</v>
      </c>
      <c r="AD536" s="227">
        <v>2.0</v>
      </c>
      <c r="AE536" s="237" t="s">
        <v>479</v>
      </c>
    </row>
    <row r="537" ht="15.75" customHeight="1">
      <c r="A537" s="4" t="s">
        <v>48</v>
      </c>
      <c r="B537" s="229">
        <v>45560.0</v>
      </c>
      <c r="C537" s="3">
        <v>0.625</v>
      </c>
      <c r="D537" s="3">
        <v>0.75</v>
      </c>
      <c r="E537" s="242">
        <v>34.8</v>
      </c>
      <c r="F537" s="39"/>
      <c r="G537" s="242">
        <v>34.2</v>
      </c>
      <c r="H537" s="242">
        <v>31.8</v>
      </c>
      <c r="I537" s="39"/>
      <c r="J537" s="242" t="s">
        <v>81</v>
      </c>
      <c r="K537" s="39"/>
      <c r="L537" s="39"/>
      <c r="M537" s="39"/>
      <c r="N537" s="39"/>
      <c r="O537" s="39"/>
      <c r="P537" s="39"/>
      <c r="Q537" s="39"/>
      <c r="R537" s="41"/>
      <c r="S537" s="39"/>
      <c r="T537" s="39"/>
      <c r="U537" s="164">
        <f>IF(H537="","",6.1078*(10^(((7.5*H537)/(237.3+H537)))))</f>
        <v>47.00807132</v>
      </c>
      <c r="V537" s="164">
        <f t="shared" si="202"/>
        <v>45.08807132</v>
      </c>
      <c r="W537" s="164">
        <f>IF(G537="","",6.1078*(10^(((7.5*G537)/(237.3+G537)))))</f>
        <v>53.78190594</v>
      </c>
      <c r="X537" s="164">
        <f t="shared" si="203"/>
        <v>83.83501948</v>
      </c>
      <c r="Y537" s="42"/>
      <c r="Z537" s="32"/>
      <c r="AA537" s="245">
        <v>1.0</v>
      </c>
      <c r="AB537" s="246">
        <v>1.0</v>
      </c>
      <c r="AC537" s="246">
        <v>2.0</v>
      </c>
      <c r="AD537" s="246">
        <v>2.0</v>
      </c>
      <c r="AE537" s="247" t="s">
        <v>452</v>
      </c>
    </row>
    <row r="538" ht="15.75" customHeight="1">
      <c r="A538" s="8" t="s">
        <v>53</v>
      </c>
      <c r="B538" s="231">
        <v>45561.0</v>
      </c>
      <c r="C538" s="10">
        <v>0.375</v>
      </c>
      <c r="D538" s="10">
        <v>0.5</v>
      </c>
      <c r="E538" s="224">
        <v>34.8</v>
      </c>
      <c r="F538" s="224">
        <v>23.3</v>
      </c>
      <c r="G538" s="224">
        <v>28.6</v>
      </c>
      <c r="H538" s="224">
        <v>27.0</v>
      </c>
      <c r="I538" s="22"/>
      <c r="J538" s="224" t="s">
        <v>81</v>
      </c>
      <c r="K538" s="22"/>
      <c r="L538" s="224">
        <v>0.0</v>
      </c>
      <c r="M538" s="22"/>
      <c r="N538" s="22"/>
      <c r="O538" s="224">
        <v>54.38</v>
      </c>
      <c r="P538" s="22"/>
      <c r="Q538" s="22"/>
      <c r="R538" s="26">
        <f t="shared" ref="R538:S538" si="205">E538</f>
        <v>34.8</v>
      </c>
      <c r="S538" s="22">
        <f t="shared" si="205"/>
        <v>23.3</v>
      </c>
      <c r="T538" s="22">
        <f>(R538+S538)/2</f>
        <v>29.05</v>
      </c>
      <c r="U538" s="22">
        <f t="shared" ref="U538:U540" si="206">IF(H538="","",6.1078*(10^(((7.5*H538)/(237.3+H538)))))</f>
        <v>35.65000614</v>
      </c>
      <c r="V538" s="22">
        <f t="shared" si="202"/>
        <v>34.37000614</v>
      </c>
      <c r="W538" s="22">
        <f t="shared" ref="W538:W540" si="207">IF(G538="","",6.1078*(10^(((7.5*G538)/(237.3+G538)))))</f>
        <v>39.13623594</v>
      </c>
      <c r="X538" s="22">
        <f t="shared" si="203"/>
        <v>87.82144045</v>
      </c>
      <c r="Y538" s="135">
        <f>O536+L538-O538</f>
        <v>5.93</v>
      </c>
      <c r="Z538" s="27"/>
      <c r="AA538" s="226">
        <v>1.0</v>
      </c>
      <c r="AB538" s="227">
        <v>1.0</v>
      </c>
      <c r="AC538" s="227">
        <v>1.0</v>
      </c>
      <c r="AD538" s="227">
        <v>2.0</v>
      </c>
      <c r="AE538" s="237" t="s">
        <v>440</v>
      </c>
    </row>
    <row r="539" ht="15.75" customHeight="1">
      <c r="A539" s="4" t="s">
        <v>53</v>
      </c>
      <c r="B539" s="229">
        <v>45561.0</v>
      </c>
      <c r="C539" s="3">
        <v>0.625</v>
      </c>
      <c r="D539" s="3">
        <v>0.75</v>
      </c>
      <c r="E539" s="242">
        <v>34.0</v>
      </c>
      <c r="F539" s="39"/>
      <c r="G539" s="242">
        <v>33.0</v>
      </c>
      <c r="H539" s="242">
        <v>32.6</v>
      </c>
      <c r="I539" s="39"/>
      <c r="J539" s="242" t="s">
        <v>74</v>
      </c>
      <c r="K539" s="39"/>
      <c r="L539" s="39"/>
      <c r="M539" s="39"/>
      <c r="N539" s="39"/>
      <c r="O539" s="39"/>
      <c r="P539" s="39"/>
      <c r="Q539" s="39"/>
      <c r="R539" s="41"/>
      <c r="S539" s="39"/>
      <c r="T539" s="39"/>
      <c r="U539" s="22">
        <f t="shared" si="206"/>
        <v>49.17856797</v>
      </c>
      <c r="V539" s="22">
        <f t="shared" si="202"/>
        <v>48.85856797</v>
      </c>
      <c r="W539" s="22">
        <f t="shared" si="207"/>
        <v>50.29607399</v>
      </c>
      <c r="X539" s="22">
        <f t="shared" si="203"/>
        <v>97.14191208</v>
      </c>
      <c r="Y539" s="42"/>
      <c r="Z539" s="32"/>
      <c r="AA539" s="245">
        <v>1.0</v>
      </c>
      <c r="AB539" s="246">
        <v>1.0</v>
      </c>
      <c r="AC539" s="246">
        <v>3.0</v>
      </c>
      <c r="AD539" s="246">
        <v>1.0</v>
      </c>
      <c r="AE539" s="247" t="s">
        <v>637</v>
      </c>
    </row>
    <row r="540" ht="15.75" customHeight="1">
      <c r="A540" s="8" t="s">
        <v>58</v>
      </c>
      <c r="B540" s="231">
        <v>45562.0</v>
      </c>
      <c r="C540" s="10">
        <v>0.375</v>
      </c>
      <c r="D540" s="10">
        <v>0.5</v>
      </c>
      <c r="E540" s="224">
        <v>34.2</v>
      </c>
      <c r="F540" s="224">
        <v>23.2</v>
      </c>
      <c r="G540" s="224">
        <v>29.8</v>
      </c>
      <c r="H540" s="224">
        <v>26.2</v>
      </c>
      <c r="I540" s="22"/>
      <c r="J540" s="224" t="s">
        <v>81</v>
      </c>
      <c r="K540" s="22"/>
      <c r="L540" s="224">
        <v>0.0</v>
      </c>
      <c r="M540" s="22"/>
      <c r="N540" s="22"/>
      <c r="O540" s="224">
        <v>48.3</v>
      </c>
      <c r="P540" s="224">
        <v>84.3</v>
      </c>
      <c r="Q540" s="22"/>
      <c r="R540" s="26">
        <f t="shared" ref="R540:S540" si="208">E540</f>
        <v>34.2</v>
      </c>
      <c r="S540" s="22">
        <f t="shared" si="208"/>
        <v>23.2</v>
      </c>
      <c r="T540" s="22">
        <f>(R540+S540)/2</f>
        <v>28.7</v>
      </c>
      <c r="U540" s="22">
        <f t="shared" si="206"/>
        <v>34.01068335</v>
      </c>
      <c r="V540" s="22">
        <f t="shared" si="202"/>
        <v>31.13068335</v>
      </c>
      <c r="W540" s="22">
        <f t="shared" si="207"/>
        <v>41.94208964</v>
      </c>
      <c r="X540" s="22">
        <f t="shared" si="203"/>
        <v>74.22301467</v>
      </c>
      <c r="Y540" s="135">
        <f>O538+L540-O540</f>
        <v>6.08</v>
      </c>
      <c r="Z540" s="27"/>
      <c r="AA540" s="226">
        <v>1.0</v>
      </c>
      <c r="AB540" s="227">
        <v>1.0</v>
      </c>
      <c r="AC540" s="227">
        <v>2.0</v>
      </c>
      <c r="AD540" s="227">
        <v>2.0</v>
      </c>
      <c r="AE540" s="237" t="s">
        <v>433</v>
      </c>
    </row>
    <row r="541" ht="15.75" customHeight="1">
      <c r="A541" s="4" t="s">
        <v>58</v>
      </c>
      <c r="B541" s="229">
        <v>45562.0</v>
      </c>
      <c r="C541" s="3">
        <v>0.625</v>
      </c>
      <c r="D541" s="3">
        <v>0.75</v>
      </c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41"/>
      <c r="S541" s="39"/>
      <c r="T541" s="39"/>
      <c r="U541" s="42"/>
      <c r="V541" s="22"/>
      <c r="W541" s="42"/>
      <c r="X541" s="42"/>
      <c r="Y541" s="42"/>
      <c r="Z541" s="32"/>
      <c r="AA541" s="230"/>
      <c r="AB541" s="45"/>
      <c r="AC541" s="45"/>
      <c r="AD541" s="45"/>
      <c r="AE541" s="52"/>
    </row>
    <row r="542" ht="15.75" customHeight="1">
      <c r="A542" s="8" t="s">
        <v>60</v>
      </c>
      <c r="B542" s="231">
        <v>45563.0</v>
      </c>
      <c r="C542" s="10">
        <v>0.375</v>
      </c>
      <c r="D542" s="10">
        <v>0.5</v>
      </c>
      <c r="E542" s="224">
        <v>34.8</v>
      </c>
      <c r="F542" s="224">
        <v>23.3</v>
      </c>
      <c r="G542" s="224">
        <v>28.6</v>
      </c>
      <c r="H542" s="224">
        <v>25.6</v>
      </c>
      <c r="I542" s="22"/>
      <c r="J542" s="224" t="s">
        <v>81</v>
      </c>
      <c r="K542" s="22"/>
      <c r="L542" s="224">
        <v>4.25</v>
      </c>
      <c r="M542" s="22"/>
      <c r="N542" s="22"/>
      <c r="O542" s="224">
        <v>83.78</v>
      </c>
      <c r="P542" s="22"/>
      <c r="Q542" s="22"/>
      <c r="R542" s="26">
        <f t="shared" ref="R542:S542" si="209">E542</f>
        <v>34.8</v>
      </c>
      <c r="S542" s="22">
        <f t="shared" si="209"/>
        <v>23.3</v>
      </c>
      <c r="T542" s="22">
        <f>(R542+S542)/2</f>
        <v>29.05</v>
      </c>
      <c r="U542" s="22">
        <f>IF(H542="","",6.1078*(10^(((7.5*H542)/(237.3+H542)))))</f>
        <v>32.82468122</v>
      </c>
      <c r="V542" s="22">
        <f>IF(U542="","",U542-(0.8*(G542-H542)))</f>
        <v>30.42468122</v>
      </c>
      <c r="W542" s="22">
        <f>IF(G542="","",6.1078*(10^(((7.5*G542)/(237.3+G542)))))</f>
        <v>39.13623594</v>
      </c>
      <c r="X542" s="22">
        <f>IF(W542="","",(V542/W542)*100)</f>
        <v>77.74043795</v>
      </c>
      <c r="Y542" s="135">
        <f>P540+L542-O542</f>
        <v>4.77</v>
      </c>
      <c r="Z542" s="27"/>
      <c r="AA542" s="226">
        <v>1.0</v>
      </c>
      <c r="AB542" s="227">
        <v>1.0</v>
      </c>
      <c r="AC542" s="227">
        <v>3.0</v>
      </c>
      <c r="AD542" s="227">
        <v>2.0</v>
      </c>
      <c r="AE542" s="237" t="s">
        <v>433</v>
      </c>
    </row>
    <row r="543" ht="15.75" customHeight="1">
      <c r="A543" s="4" t="s">
        <v>60</v>
      </c>
      <c r="B543" s="229">
        <v>45563.0</v>
      </c>
      <c r="C543" s="3">
        <v>0.625</v>
      </c>
      <c r="D543" s="3">
        <v>0.75</v>
      </c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41"/>
      <c r="S543" s="39"/>
      <c r="T543" s="39"/>
      <c r="U543" s="42"/>
      <c r="V543" s="22"/>
      <c r="W543" s="42"/>
      <c r="X543" s="42"/>
      <c r="Y543" s="42"/>
      <c r="Z543" s="32"/>
      <c r="AA543" s="230"/>
      <c r="AB543" s="45"/>
      <c r="AC543" s="45"/>
      <c r="AD543" s="45"/>
      <c r="AE543" s="52"/>
    </row>
    <row r="544" ht="15.75" customHeight="1">
      <c r="A544" s="8" t="s">
        <v>64</v>
      </c>
      <c r="B544" s="231">
        <v>45564.0</v>
      </c>
      <c r="C544" s="10">
        <v>0.375</v>
      </c>
      <c r="D544" s="10">
        <v>0.5</v>
      </c>
      <c r="E544" s="224">
        <v>34.4</v>
      </c>
      <c r="F544" s="224">
        <v>22.4</v>
      </c>
      <c r="G544" s="224">
        <v>28.8</v>
      </c>
      <c r="H544" s="224">
        <v>25.6</v>
      </c>
      <c r="I544" s="22"/>
      <c r="J544" s="224" t="s">
        <v>81</v>
      </c>
      <c r="K544" s="22"/>
      <c r="L544" s="224">
        <v>1.25</v>
      </c>
      <c r="M544" s="22"/>
      <c r="N544" s="22"/>
      <c r="O544" s="224">
        <v>76.32</v>
      </c>
      <c r="P544" s="22"/>
      <c r="Q544" s="22"/>
      <c r="R544" s="26">
        <f t="shared" ref="R544:S544" si="210">E544</f>
        <v>34.4</v>
      </c>
      <c r="S544" s="22">
        <f t="shared" si="210"/>
        <v>22.4</v>
      </c>
      <c r="T544" s="22">
        <f>(R544+S544)/2</f>
        <v>28.4</v>
      </c>
      <c r="U544" s="22">
        <f>IF(H544="","",6.1078*(10^(((7.5*H544)/(237.3+H544)))))</f>
        <v>32.82468122</v>
      </c>
      <c r="V544" s="22">
        <f>IF(U544="","",U544-(0.8*(G544-H544)))</f>
        <v>30.26468122</v>
      </c>
      <c r="W544" s="22">
        <f>IF(G544="","",6.1078*(10^(((7.5*G544)/(237.3+G544)))))</f>
        <v>39.59220806</v>
      </c>
      <c r="X544" s="22">
        <f>IF(W544="","",(V544/W544)*100)</f>
        <v>76.44100366</v>
      </c>
      <c r="Y544" s="135">
        <f>O542+L544-O544</f>
        <v>8.71</v>
      </c>
      <c r="Z544" s="27"/>
      <c r="AA544" s="226">
        <v>1.0</v>
      </c>
      <c r="AB544" s="227">
        <v>1.0</v>
      </c>
      <c r="AC544" s="227">
        <v>3.0</v>
      </c>
      <c r="AD544" s="227">
        <v>2.0</v>
      </c>
      <c r="AE544" s="237" t="s">
        <v>452</v>
      </c>
    </row>
    <row r="545" ht="15.75" customHeight="1">
      <c r="A545" s="4" t="s">
        <v>64</v>
      </c>
      <c r="B545" s="229">
        <v>45564.0</v>
      </c>
      <c r="C545" s="3">
        <v>0.625</v>
      </c>
      <c r="D545" s="3">
        <v>0.75</v>
      </c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41"/>
      <c r="S545" s="39"/>
      <c r="T545" s="39"/>
      <c r="U545" s="42"/>
      <c r="V545" s="22"/>
      <c r="W545" s="42"/>
      <c r="X545" s="42"/>
      <c r="Y545" s="42"/>
      <c r="Z545" s="32"/>
      <c r="AA545" s="230"/>
      <c r="AB545" s="45"/>
      <c r="AC545" s="45"/>
      <c r="AD545" s="45"/>
      <c r="AE545" s="52"/>
    </row>
    <row r="546" ht="15.75" customHeight="1">
      <c r="A546" s="8" t="s">
        <v>68</v>
      </c>
      <c r="B546" s="231">
        <v>45565.0</v>
      </c>
      <c r="C546" s="10">
        <v>0.375</v>
      </c>
      <c r="D546" s="10">
        <v>0.5</v>
      </c>
      <c r="E546" s="224">
        <v>33.8</v>
      </c>
      <c r="F546" s="224">
        <v>21.9</v>
      </c>
      <c r="G546" s="224">
        <v>28.2</v>
      </c>
      <c r="H546" s="224">
        <v>25.8</v>
      </c>
      <c r="I546" s="22"/>
      <c r="J546" s="224" t="s">
        <v>61</v>
      </c>
      <c r="K546" s="22"/>
      <c r="L546" s="224">
        <v>15.5</v>
      </c>
      <c r="M546" s="22"/>
      <c r="N546" s="22"/>
      <c r="O546" s="224">
        <v>83.2</v>
      </c>
      <c r="P546" s="22"/>
      <c r="Q546" s="22"/>
      <c r="R546" s="26">
        <f t="shared" ref="R546:S546" si="211">E546</f>
        <v>33.8</v>
      </c>
      <c r="S546" s="22">
        <f t="shared" si="211"/>
        <v>21.9</v>
      </c>
      <c r="T546" s="22">
        <f>(R546+S546)/2</f>
        <v>27.85</v>
      </c>
      <c r="U546" s="22">
        <f>IF(H546="","",6.1078*(10^(((7.5*H546)/(237.3+H546)))))</f>
        <v>33.21594473</v>
      </c>
      <c r="V546" s="22">
        <f>IF(U546="","",U546-(0.8*(G546-H546)))</f>
        <v>31.29594473</v>
      </c>
      <c r="W546" s="22">
        <f>IF(G546="","",6.1078*(10^(((7.5*G546)/(237.3+G546)))))</f>
        <v>38.23798312</v>
      </c>
      <c r="X546" s="22">
        <f>IF(W546="","",(V546/W546)*100)</f>
        <v>81.8451764</v>
      </c>
      <c r="Y546" s="135">
        <f>O544+L546-O546</f>
        <v>8.62</v>
      </c>
      <c r="Z546" s="27"/>
      <c r="AA546" s="226">
        <v>1.0</v>
      </c>
      <c r="AB546" s="227">
        <v>1.0</v>
      </c>
      <c r="AC546" s="227">
        <v>3.0</v>
      </c>
      <c r="AD546" s="227">
        <v>3.0</v>
      </c>
      <c r="AE546" s="237" t="s">
        <v>440</v>
      </c>
    </row>
    <row r="547" ht="15.75" customHeight="1">
      <c r="A547" s="4" t="s">
        <v>68</v>
      </c>
      <c r="B547" s="229">
        <v>45565.0</v>
      </c>
      <c r="C547" s="3">
        <v>0.625</v>
      </c>
      <c r="D547" s="3">
        <v>0.75</v>
      </c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41"/>
      <c r="S547" s="39"/>
      <c r="T547" s="39"/>
      <c r="U547" s="42"/>
      <c r="V547" s="22"/>
      <c r="W547" s="42"/>
      <c r="X547" s="42"/>
      <c r="Y547" s="42"/>
      <c r="Z547" s="32"/>
      <c r="AA547" s="230"/>
      <c r="AB547" s="45"/>
      <c r="AC547" s="45"/>
      <c r="AD547" s="45"/>
      <c r="AE547" s="52"/>
    </row>
    <row r="548" ht="15.75" customHeight="1">
      <c r="A548" s="8" t="s">
        <v>38</v>
      </c>
      <c r="B548" s="231">
        <v>45566.0</v>
      </c>
      <c r="C548" s="10">
        <v>0.375</v>
      </c>
      <c r="D548" s="10">
        <v>0.5</v>
      </c>
      <c r="E548" s="224">
        <v>34.0</v>
      </c>
      <c r="F548" s="224">
        <v>22.8</v>
      </c>
      <c r="G548" s="224">
        <v>29.4</v>
      </c>
      <c r="H548" s="224">
        <v>25.6</v>
      </c>
      <c r="I548" s="22"/>
      <c r="J548" s="224" t="s">
        <v>54</v>
      </c>
      <c r="K548" s="22"/>
      <c r="L548" s="224">
        <v>0.0</v>
      </c>
      <c r="M548" s="22"/>
      <c r="N548" s="22"/>
      <c r="O548" s="224">
        <v>82.1</v>
      </c>
      <c r="P548" s="22"/>
      <c r="Q548" s="22"/>
      <c r="R548" s="26">
        <f t="shared" ref="R548:S548" si="212">E548</f>
        <v>34</v>
      </c>
      <c r="S548" s="22">
        <f t="shared" si="212"/>
        <v>22.8</v>
      </c>
      <c r="T548" s="22">
        <f>(R548+S548)/2</f>
        <v>28.4</v>
      </c>
      <c r="U548" s="22">
        <f>IF(H548="","",6.1078*(10^(((7.5*H548)/(237.3+H548)))))</f>
        <v>32.82468122</v>
      </c>
      <c r="V548" s="22">
        <f>IF(U548="","",U548-(0.8*(G548-H548)))</f>
        <v>29.78468122</v>
      </c>
      <c r="W548" s="22">
        <f>IF(G548="","",6.1078*(10^(((7.5*G548)/(237.3+G548)))))</f>
        <v>40.98797486</v>
      </c>
      <c r="X548" s="22">
        <f>IF(W548="","",(V548/W548)*100)</f>
        <v>72.66687685</v>
      </c>
      <c r="Y548" s="135">
        <f>O546+L548-O548</f>
        <v>1.1</v>
      </c>
      <c r="Z548" s="27"/>
      <c r="AA548" s="226">
        <v>1.0</v>
      </c>
      <c r="AB548" s="227">
        <v>1.0</v>
      </c>
      <c r="AC548" s="227">
        <v>3.0</v>
      </c>
      <c r="AD548" s="227">
        <v>2.0</v>
      </c>
      <c r="AE548" s="237" t="s">
        <v>442</v>
      </c>
    </row>
    <row r="549" ht="15.75" customHeight="1">
      <c r="A549" s="4" t="s">
        <v>38</v>
      </c>
      <c r="B549" s="229">
        <v>45566.0</v>
      </c>
      <c r="C549" s="3">
        <v>0.625</v>
      </c>
      <c r="D549" s="3">
        <v>0.75</v>
      </c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41"/>
      <c r="S549" s="39"/>
      <c r="T549" s="39"/>
      <c r="U549" s="42"/>
      <c r="V549" s="22"/>
      <c r="W549" s="42"/>
      <c r="X549" s="42"/>
      <c r="Y549" s="42"/>
      <c r="Z549" s="32"/>
      <c r="AA549" s="230"/>
      <c r="AB549" s="45"/>
      <c r="AC549" s="45"/>
      <c r="AD549" s="45"/>
      <c r="AE549" s="52"/>
    </row>
    <row r="550" ht="15.75" customHeight="1">
      <c r="A550" s="8" t="s">
        <v>48</v>
      </c>
      <c r="B550" s="231">
        <v>45567.0</v>
      </c>
      <c r="C550" s="10">
        <v>0.375</v>
      </c>
      <c r="D550" s="10">
        <v>0.5</v>
      </c>
      <c r="E550" s="224">
        <v>33.6</v>
      </c>
      <c r="F550" s="224">
        <v>22.3</v>
      </c>
      <c r="G550" s="224">
        <v>29.0</v>
      </c>
      <c r="H550" s="224">
        <v>25.4</v>
      </c>
      <c r="I550" s="22"/>
      <c r="J550" s="224" t="s">
        <v>61</v>
      </c>
      <c r="K550" s="22"/>
      <c r="L550" s="224">
        <v>2.25</v>
      </c>
      <c r="M550" s="22"/>
      <c r="N550" s="22"/>
      <c r="O550" s="224">
        <v>79.6</v>
      </c>
      <c r="P550" s="22"/>
      <c r="Q550" s="22"/>
      <c r="R550" s="26">
        <f t="shared" ref="R550:S550" si="213">E550</f>
        <v>33.6</v>
      </c>
      <c r="S550" s="22">
        <f t="shared" si="213"/>
        <v>22.3</v>
      </c>
      <c r="T550" s="22">
        <f>(R550+S550)/2</f>
        <v>27.95</v>
      </c>
      <c r="U550" s="22">
        <f>IF(H550="","",6.1078*(10^(((7.5*H550)/(237.3+H550)))))</f>
        <v>32.43744129</v>
      </c>
      <c r="V550" s="22">
        <f>IF(U550="","",U550-(0.8*(G550-H550)))</f>
        <v>29.55744129</v>
      </c>
      <c r="W550" s="22">
        <f>IF(G550="","",6.1078*(10^(((7.5*G550)/(237.3+G550)))))</f>
        <v>40.05279577</v>
      </c>
      <c r="X550" s="22">
        <f>IF(W550="","",(V550/W550)*100)</f>
        <v>73.79620004</v>
      </c>
      <c r="Y550" s="135">
        <f>O548+L550-O550</f>
        <v>4.75</v>
      </c>
      <c r="Z550" s="27"/>
      <c r="AA550" s="226">
        <v>1.0</v>
      </c>
      <c r="AB550" s="227">
        <v>1.0</v>
      </c>
      <c r="AC550" s="227">
        <v>2.0</v>
      </c>
      <c r="AD550" s="227">
        <v>1.0</v>
      </c>
      <c r="AE550" s="237" t="s">
        <v>442</v>
      </c>
    </row>
    <row r="551" ht="15.75" customHeight="1">
      <c r="A551" s="4" t="s">
        <v>48</v>
      </c>
      <c r="B551" s="229">
        <v>45567.0</v>
      </c>
      <c r="C551" s="3">
        <v>0.625</v>
      </c>
      <c r="D551" s="3">
        <v>0.75</v>
      </c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41"/>
      <c r="S551" s="39"/>
      <c r="T551" s="39"/>
      <c r="U551" s="42"/>
      <c r="V551" s="22"/>
      <c r="W551" s="42"/>
      <c r="X551" s="42"/>
      <c r="Y551" s="42"/>
      <c r="Z551" s="32"/>
      <c r="AA551" s="230"/>
      <c r="AB551" s="45"/>
      <c r="AC551" s="45"/>
      <c r="AD551" s="45"/>
      <c r="AE551" s="52"/>
    </row>
    <row r="552" ht="15.75" customHeight="1">
      <c r="A552" s="8" t="s">
        <v>53</v>
      </c>
      <c r="B552" s="231">
        <v>45568.0</v>
      </c>
      <c r="C552" s="10">
        <v>0.375</v>
      </c>
      <c r="D552" s="10">
        <v>0.5</v>
      </c>
      <c r="E552" s="224">
        <v>33.6</v>
      </c>
      <c r="F552" s="224">
        <v>22.2</v>
      </c>
      <c r="G552" s="224">
        <v>28.2</v>
      </c>
      <c r="H552" s="224">
        <v>26.0</v>
      </c>
      <c r="I552" s="22"/>
      <c r="J552" s="224" t="s">
        <v>81</v>
      </c>
      <c r="K552" s="22"/>
      <c r="L552" s="224">
        <v>3.75</v>
      </c>
      <c r="M552" s="22"/>
      <c r="N552" s="22"/>
      <c r="O552" s="224">
        <v>81.6</v>
      </c>
      <c r="P552" s="22"/>
      <c r="Q552" s="22"/>
      <c r="R552" s="26">
        <f t="shared" ref="R552:S552" si="214">E552</f>
        <v>33.6</v>
      </c>
      <c r="S552" s="22">
        <f t="shared" si="214"/>
        <v>22.2</v>
      </c>
      <c r="T552" s="22">
        <f>(R552+S552)/2</f>
        <v>27.9</v>
      </c>
      <c r="U552" s="22">
        <f>IF(H552="","",6.1078*(10^(((7.5*H552)/(237.3+H552)))))</f>
        <v>33.61126698</v>
      </c>
      <c r="V552" s="22">
        <f>IF(U552="","",U552-(0.8*(G552-H552)))</f>
        <v>31.85126698</v>
      </c>
      <c r="W552" s="22">
        <f>IF(G552="","",6.1078*(10^(((7.5*G552)/(237.3+G552)))))</f>
        <v>38.23798312</v>
      </c>
      <c r="X552" s="22">
        <f>IF(W552="","",(V552/W552)*100)</f>
        <v>83.29745553</v>
      </c>
      <c r="Y552" s="135">
        <f>O550+L552-O552</f>
        <v>1.75</v>
      </c>
      <c r="Z552" s="27"/>
      <c r="AA552" s="226">
        <v>1.0</v>
      </c>
      <c r="AB552" s="227">
        <v>1.0</v>
      </c>
      <c r="AC552" s="227">
        <v>2.0</v>
      </c>
      <c r="AD552" s="227">
        <v>2.0</v>
      </c>
      <c r="AE552" s="237" t="s">
        <v>433</v>
      </c>
    </row>
    <row r="553" ht="15.75" customHeight="1">
      <c r="A553" s="4" t="s">
        <v>53</v>
      </c>
      <c r="B553" s="229">
        <v>45568.0</v>
      </c>
      <c r="C553" s="3">
        <v>0.625</v>
      </c>
      <c r="D553" s="3">
        <v>0.75</v>
      </c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41"/>
      <c r="S553" s="39"/>
      <c r="T553" s="39"/>
      <c r="U553" s="42"/>
      <c r="V553" s="22"/>
      <c r="W553" s="42"/>
      <c r="X553" s="42"/>
      <c r="Y553" s="42"/>
      <c r="Z553" s="32"/>
      <c r="AA553" s="230"/>
      <c r="AB553" s="45"/>
      <c r="AC553" s="45"/>
      <c r="AD553" s="45"/>
      <c r="AE553" s="52"/>
    </row>
    <row r="554" ht="15.75" customHeight="1">
      <c r="A554" s="8" t="s">
        <v>58</v>
      </c>
      <c r="B554" s="231">
        <v>45569.0</v>
      </c>
      <c r="C554" s="10">
        <v>0.375</v>
      </c>
      <c r="D554" s="10">
        <v>0.5</v>
      </c>
      <c r="E554" s="224">
        <v>33.4</v>
      </c>
      <c r="F554" s="224">
        <v>23.8</v>
      </c>
      <c r="G554" s="224">
        <v>29.8</v>
      </c>
      <c r="H554" s="224">
        <v>26.2</v>
      </c>
      <c r="I554" s="22"/>
      <c r="J554" s="224" t="s">
        <v>61</v>
      </c>
      <c r="K554" s="22"/>
      <c r="L554" s="224">
        <v>0.0</v>
      </c>
      <c r="M554" s="22"/>
      <c r="N554" s="22"/>
      <c r="O554" s="224">
        <v>76.55</v>
      </c>
      <c r="P554" s="22"/>
      <c r="Q554" s="22"/>
      <c r="R554" s="26">
        <f t="shared" ref="R554:S554" si="215">E554</f>
        <v>33.4</v>
      </c>
      <c r="S554" s="22">
        <f t="shared" si="215"/>
        <v>23.8</v>
      </c>
      <c r="T554" s="22">
        <f>(R554+S554)/2</f>
        <v>28.6</v>
      </c>
      <c r="U554" s="22">
        <f>IF(H554="","",6.1078*(10^(((7.5*H554)/(237.3+H554)))))</f>
        <v>34.01068335</v>
      </c>
      <c r="V554" s="22">
        <f>IF(U554="","",U554-(0.8*(G554-H554)))</f>
        <v>31.13068335</v>
      </c>
      <c r="W554" s="22">
        <f>IF(G554="","",6.1078*(10^(((7.5*G554)/(237.3+G554)))))</f>
        <v>41.94208964</v>
      </c>
      <c r="X554" s="22">
        <f>IF(W554="","",(V554/W554)*100)</f>
        <v>74.22301467</v>
      </c>
      <c r="Y554" s="135">
        <f>O552+L554-O554</f>
        <v>5.05</v>
      </c>
      <c r="Z554" s="27"/>
      <c r="AA554" s="226">
        <v>1.0</v>
      </c>
      <c r="AB554" s="227">
        <v>1.0</v>
      </c>
      <c r="AC554" s="227">
        <v>1.0</v>
      </c>
      <c r="AD554" s="227">
        <v>2.0</v>
      </c>
      <c r="AE554" s="237" t="s">
        <v>442</v>
      </c>
    </row>
    <row r="555" ht="15.75" customHeight="1">
      <c r="A555" s="4" t="s">
        <v>58</v>
      </c>
      <c r="B555" s="229">
        <v>45569.0</v>
      </c>
      <c r="C555" s="3">
        <v>0.625</v>
      </c>
      <c r="D555" s="3">
        <v>0.75</v>
      </c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41"/>
      <c r="S555" s="39"/>
      <c r="T555" s="39"/>
      <c r="U555" s="42"/>
      <c r="V555" s="22"/>
      <c r="W555" s="42"/>
      <c r="X555" s="42"/>
      <c r="Y555" s="42"/>
      <c r="Z555" s="32"/>
      <c r="AA555" s="230"/>
      <c r="AB555" s="45"/>
      <c r="AC555" s="45"/>
      <c r="AD555" s="45"/>
      <c r="AE555" s="52"/>
    </row>
    <row r="556" ht="15.75" customHeight="1">
      <c r="A556" s="8" t="s">
        <v>60</v>
      </c>
      <c r="B556" s="231">
        <v>45570.0</v>
      </c>
      <c r="C556" s="10">
        <v>0.375</v>
      </c>
      <c r="D556" s="10">
        <v>0.5</v>
      </c>
      <c r="E556" s="269">
        <v>34.6</v>
      </c>
      <c r="F556" s="269">
        <v>22.9</v>
      </c>
      <c r="G556" s="269">
        <v>28.8</v>
      </c>
      <c r="H556" s="269">
        <v>25.4</v>
      </c>
      <c r="I556" s="53"/>
      <c r="J556" s="269" t="s">
        <v>81</v>
      </c>
      <c r="K556" s="53"/>
      <c r="L556" s="269">
        <v>0.0</v>
      </c>
      <c r="M556" s="53"/>
      <c r="N556" s="53"/>
      <c r="O556" s="269">
        <v>70.82</v>
      </c>
      <c r="P556" s="22"/>
      <c r="Q556" s="22"/>
      <c r="R556" s="26">
        <f t="shared" ref="R556:S556" si="216">E556</f>
        <v>34.6</v>
      </c>
      <c r="S556" s="22">
        <f t="shared" si="216"/>
        <v>22.9</v>
      </c>
      <c r="T556" s="22">
        <f>(R556+S556)/2</f>
        <v>28.75</v>
      </c>
      <c r="U556" s="22">
        <f>IF(H556="","",6.1078*(10^(((7.5*H556)/(237.3+H556)))))</f>
        <v>32.43744129</v>
      </c>
      <c r="V556" s="22">
        <f>IF(U556="","",U556-(0.8*(G556-H556)))</f>
        <v>29.71744129</v>
      </c>
      <c r="W556" s="22">
        <f>IF(G556="","",6.1078*(10^(((7.5*G556)/(237.3+G556)))))</f>
        <v>39.59220806</v>
      </c>
      <c r="X556" s="22">
        <f>IF(W556="","",(V556/W556)*100)</f>
        <v>75.05881269</v>
      </c>
      <c r="Y556" s="135">
        <f>O554+L556-O556</f>
        <v>5.73</v>
      </c>
      <c r="Z556" s="27"/>
      <c r="AA556" s="226">
        <v>1.0</v>
      </c>
      <c r="AB556" s="227">
        <v>1.0</v>
      </c>
      <c r="AC556" s="227">
        <v>2.0</v>
      </c>
      <c r="AD556" s="227">
        <v>2.0</v>
      </c>
      <c r="AE556" s="237" t="s">
        <v>442</v>
      </c>
    </row>
    <row r="557" ht="15.75" customHeight="1">
      <c r="A557" s="4" t="s">
        <v>60</v>
      </c>
      <c r="B557" s="229">
        <v>45570.0</v>
      </c>
      <c r="C557" s="3">
        <v>0.625</v>
      </c>
      <c r="D557" s="3">
        <v>0.75</v>
      </c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41"/>
      <c r="S557" s="39"/>
      <c r="T557" s="39"/>
      <c r="U557" s="42"/>
      <c r="V557" s="22"/>
      <c r="W557" s="42"/>
      <c r="X557" s="42"/>
      <c r="Y557" s="42"/>
      <c r="Z557" s="32"/>
      <c r="AA557" s="230"/>
      <c r="AB557" s="45"/>
      <c r="AC557" s="45"/>
      <c r="AD557" s="45"/>
      <c r="AE557" s="52"/>
    </row>
    <row r="558" ht="15.75" customHeight="1">
      <c r="A558" s="8" t="s">
        <v>64</v>
      </c>
      <c r="B558" s="231">
        <v>45571.0</v>
      </c>
      <c r="C558" s="10">
        <v>0.375</v>
      </c>
      <c r="D558" s="10">
        <v>0.5</v>
      </c>
      <c r="E558" s="224">
        <v>35.2</v>
      </c>
      <c r="F558" s="224">
        <v>22.8</v>
      </c>
      <c r="G558" s="224">
        <v>29.6</v>
      </c>
      <c r="H558" s="224">
        <v>26.2</v>
      </c>
      <c r="I558" s="22"/>
      <c r="J558" s="224" t="s">
        <v>81</v>
      </c>
      <c r="K558" s="22"/>
      <c r="L558" s="224">
        <v>0.0</v>
      </c>
      <c r="M558" s="22"/>
      <c r="N558" s="22"/>
      <c r="O558" s="224">
        <v>67.4</v>
      </c>
      <c r="P558" s="22"/>
      <c r="Q558" s="22"/>
      <c r="R558" s="26">
        <f t="shared" ref="R558:S558" si="217">E558</f>
        <v>35.2</v>
      </c>
      <c r="S558" s="22">
        <f t="shared" si="217"/>
        <v>22.8</v>
      </c>
      <c r="T558" s="22">
        <f>(R558+S558)/2</f>
        <v>29</v>
      </c>
      <c r="U558" s="22">
        <f>IF(H558="","",6.1078*(10^(((7.5*H558)/(237.3+H558)))))</f>
        <v>34.01068335</v>
      </c>
      <c r="V558" s="22">
        <f>IF(U558="","",U558-(0.8*(G558-H558)))</f>
        <v>31.29068335</v>
      </c>
      <c r="W558" s="22">
        <f>IF(G558="","",6.1078*(10^(((7.5*G558)/(237.3+G558)))))</f>
        <v>41.46264535</v>
      </c>
      <c r="X558" s="22">
        <f>IF(W558="","",(V558/W558)*100)</f>
        <v>75.46716589</v>
      </c>
      <c r="Y558" s="135">
        <f>O556+L558-O558</f>
        <v>3.42</v>
      </c>
      <c r="Z558" s="27"/>
      <c r="AA558" s="226">
        <v>1.0</v>
      </c>
      <c r="AB558" s="227">
        <v>1.0</v>
      </c>
      <c r="AC558" s="227">
        <v>2.0</v>
      </c>
      <c r="AD558" s="227">
        <v>2.0</v>
      </c>
      <c r="AE558" s="237" t="s">
        <v>639</v>
      </c>
    </row>
    <row r="559" ht="15.75" customHeight="1">
      <c r="A559" s="4" t="s">
        <v>64</v>
      </c>
      <c r="B559" s="229">
        <v>45571.0</v>
      </c>
      <c r="C559" s="3">
        <v>0.625</v>
      </c>
      <c r="D559" s="3">
        <v>0.75</v>
      </c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41"/>
      <c r="S559" s="39"/>
      <c r="T559" s="39"/>
      <c r="U559" s="39"/>
      <c r="V559" s="22"/>
      <c r="W559" s="39"/>
      <c r="X559" s="39"/>
      <c r="Y559" s="42"/>
      <c r="Z559" s="32"/>
      <c r="AA559" s="230"/>
      <c r="AB559" s="45"/>
      <c r="AC559" s="45"/>
      <c r="AD559" s="45"/>
      <c r="AE559" s="52"/>
    </row>
    <row r="560" ht="15.75" customHeight="1">
      <c r="A560" s="8" t="s">
        <v>68</v>
      </c>
      <c r="B560" s="231">
        <v>45572.0</v>
      </c>
      <c r="C560" s="10">
        <v>0.375</v>
      </c>
      <c r="D560" s="10">
        <v>0.5</v>
      </c>
      <c r="E560" s="224">
        <v>33.2</v>
      </c>
      <c r="F560" s="224">
        <v>22.2</v>
      </c>
      <c r="G560" s="224">
        <v>28.6</v>
      </c>
      <c r="H560" s="224">
        <v>26.0</v>
      </c>
      <c r="I560" s="22"/>
      <c r="J560" s="224" t="s">
        <v>81</v>
      </c>
      <c r="K560" s="22"/>
      <c r="L560" s="224">
        <v>5.25</v>
      </c>
      <c r="M560" s="22"/>
      <c r="N560" s="22"/>
      <c r="O560" s="269">
        <v>68.7</v>
      </c>
      <c r="P560" s="22"/>
      <c r="Q560" s="22"/>
      <c r="R560" s="26">
        <f t="shared" ref="R560:S560" si="218">E560</f>
        <v>33.2</v>
      </c>
      <c r="S560" s="22">
        <f t="shared" si="218"/>
        <v>22.2</v>
      </c>
      <c r="T560" s="22">
        <f>(R560+S560)/2</f>
        <v>27.7</v>
      </c>
      <c r="U560" s="22">
        <f>IF(H560="","",6.1078*(10^(((7.5*H560)/(237.3+H560)))))</f>
        <v>33.61126698</v>
      </c>
      <c r="V560" s="22">
        <f>IF(U560="","",U560-(0.8*(G560-H560)))</f>
        <v>31.53126698</v>
      </c>
      <c r="W560" s="22">
        <f>IF(G560="","",6.1078*(10^(((7.5*G560)/(237.3+G560)))))</f>
        <v>39.13623594</v>
      </c>
      <c r="X560" s="22">
        <f>IF(W560="","",(V560/W560)*100)</f>
        <v>80.56796017</v>
      </c>
      <c r="Y560" s="135">
        <f>O558+L560-O560</f>
        <v>3.95</v>
      </c>
      <c r="Z560" s="27"/>
      <c r="AA560" s="226">
        <v>1.0</v>
      </c>
      <c r="AB560" s="227">
        <v>1.0</v>
      </c>
      <c r="AC560" s="227">
        <v>2.0</v>
      </c>
      <c r="AD560" s="227">
        <v>2.0</v>
      </c>
      <c r="AE560" s="237" t="s">
        <v>442</v>
      </c>
    </row>
    <row r="561" ht="15.75" customHeight="1">
      <c r="A561" s="4" t="s">
        <v>68</v>
      </c>
      <c r="B561" s="229">
        <v>45572.0</v>
      </c>
      <c r="C561" s="3">
        <v>0.625</v>
      </c>
      <c r="D561" s="3">
        <v>0.75</v>
      </c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41"/>
      <c r="S561" s="39"/>
      <c r="T561" s="39"/>
      <c r="U561" s="39"/>
      <c r="V561" s="22"/>
      <c r="W561" s="39"/>
      <c r="X561" s="39"/>
      <c r="Y561" s="42"/>
      <c r="Z561" s="32"/>
      <c r="AA561" s="230"/>
      <c r="AB561" s="45"/>
      <c r="AC561" s="45"/>
      <c r="AD561" s="45"/>
      <c r="AE561" s="52"/>
    </row>
    <row r="562" ht="15.75" customHeight="1">
      <c r="A562" s="8" t="s">
        <v>38</v>
      </c>
      <c r="B562" s="231">
        <v>45573.0</v>
      </c>
      <c r="C562" s="10">
        <v>0.375</v>
      </c>
      <c r="D562" s="10">
        <v>0.5</v>
      </c>
      <c r="E562" s="224">
        <v>34.0</v>
      </c>
      <c r="F562" s="224">
        <v>22.9</v>
      </c>
      <c r="G562" s="224">
        <v>29.2</v>
      </c>
      <c r="H562" s="224">
        <v>25.8</v>
      </c>
      <c r="I562" s="22"/>
      <c r="J562" s="224" t="s">
        <v>81</v>
      </c>
      <c r="K562" s="22"/>
      <c r="L562" s="224">
        <v>0.0</v>
      </c>
      <c r="M562" s="22"/>
      <c r="N562" s="22"/>
      <c r="O562" s="348">
        <v>65.72</v>
      </c>
      <c r="P562" s="142"/>
      <c r="Q562" s="22"/>
      <c r="R562" s="26">
        <f t="shared" ref="R562:S562" si="219">E562</f>
        <v>34</v>
      </c>
      <c r="S562" s="22">
        <f t="shared" si="219"/>
        <v>22.9</v>
      </c>
      <c r="T562" s="22">
        <f>(R562+S562)/2</f>
        <v>28.45</v>
      </c>
      <c r="U562" s="22">
        <f>IF(H562="","",6.1078*(10^(((7.5*H562)/(237.3+H562)))))</f>
        <v>33.21594473</v>
      </c>
      <c r="V562" s="22">
        <f>IF(U562="","",U562-(0.8*(G562-H562)))</f>
        <v>30.49594473</v>
      </c>
      <c r="W562" s="22">
        <f>IF(G562="","",6.1078*(10^(((7.5*G562)/(237.3+G562)))))</f>
        <v>40.51803823</v>
      </c>
      <c r="X562" s="22">
        <f>IF(W562="","",(V562/W562)*100)</f>
        <v>75.26510676</v>
      </c>
      <c r="Y562" s="135">
        <f>O560+L562-O562</f>
        <v>2.98</v>
      </c>
      <c r="Z562" s="27"/>
      <c r="AA562" s="226">
        <v>1.0</v>
      </c>
      <c r="AB562" s="227">
        <v>1.0</v>
      </c>
      <c r="AC562" s="227">
        <v>2.0</v>
      </c>
      <c r="AD562" s="227">
        <v>2.0</v>
      </c>
      <c r="AE562" s="237" t="s">
        <v>433</v>
      </c>
    </row>
    <row r="563" ht="15.75" customHeight="1">
      <c r="A563" s="4" t="s">
        <v>38</v>
      </c>
      <c r="B563" s="229">
        <v>45573.0</v>
      </c>
      <c r="C563" s="3">
        <v>0.625</v>
      </c>
      <c r="D563" s="3">
        <v>0.75</v>
      </c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41"/>
      <c r="S563" s="39"/>
      <c r="T563" s="39"/>
      <c r="U563" s="39"/>
      <c r="V563" s="22"/>
      <c r="W563" s="39"/>
      <c r="X563" s="39"/>
      <c r="Y563" s="42"/>
      <c r="Z563" s="32"/>
      <c r="AA563" s="230"/>
      <c r="AB563" s="45"/>
      <c r="AC563" s="45"/>
      <c r="AD563" s="45"/>
      <c r="AE563" s="52"/>
    </row>
    <row r="564" ht="15.75" customHeight="1">
      <c r="A564" s="8" t="s">
        <v>48</v>
      </c>
      <c r="B564" s="231">
        <v>45574.0</v>
      </c>
      <c r="C564" s="10">
        <v>0.375</v>
      </c>
      <c r="D564" s="10">
        <v>0.5</v>
      </c>
      <c r="E564" s="224">
        <v>33.4</v>
      </c>
      <c r="F564" s="224">
        <v>23.5</v>
      </c>
      <c r="G564" s="224">
        <v>29.2</v>
      </c>
      <c r="H564" s="224">
        <v>25.0</v>
      </c>
      <c r="I564" s="22"/>
      <c r="J564" s="224" t="s">
        <v>81</v>
      </c>
      <c r="K564" s="22"/>
      <c r="L564" s="224">
        <v>0.0</v>
      </c>
      <c r="M564" s="22"/>
      <c r="N564" s="22"/>
      <c r="O564" s="224">
        <v>61.12</v>
      </c>
      <c r="P564" s="22"/>
      <c r="Q564" s="22"/>
      <c r="R564" s="26">
        <f t="shared" ref="R564:S564" si="220">E564</f>
        <v>33.4</v>
      </c>
      <c r="S564" s="22">
        <f t="shared" si="220"/>
        <v>23.5</v>
      </c>
      <c r="T564" s="22">
        <f>(R564+S564)/2</f>
        <v>28.45</v>
      </c>
      <c r="U564" s="22">
        <f>IF(H564="","",6.1078*(10^(((7.5*H564)/(237.3+H564)))))</f>
        <v>31.67489286</v>
      </c>
      <c r="V564" s="22">
        <f>IF(U564="","",U564-(0.8*(G564-H564)))</f>
        <v>28.31489286</v>
      </c>
      <c r="W564" s="22">
        <f>IF(G564="","",6.1078*(10^(((7.5*G564)/(237.3+G564)))))</f>
        <v>40.51803823</v>
      </c>
      <c r="X564" s="22">
        <f>IF(W564="","",(V564/W564)*100)</f>
        <v>69.88219099</v>
      </c>
      <c r="Y564" s="135">
        <f>O562+L564-O564</f>
        <v>4.6</v>
      </c>
      <c r="Z564" s="27"/>
      <c r="AA564" s="226">
        <v>1.0</v>
      </c>
      <c r="AB564" s="227">
        <v>1.0</v>
      </c>
      <c r="AC564" s="227">
        <v>2.0</v>
      </c>
      <c r="AD564" s="227">
        <v>2.0</v>
      </c>
      <c r="AE564" s="237" t="s">
        <v>433</v>
      </c>
    </row>
    <row r="565" ht="15.75" customHeight="1">
      <c r="A565" s="4" t="s">
        <v>48</v>
      </c>
      <c r="B565" s="229">
        <v>45574.0</v>
      </c>
      <c r="C565" s="3">
        <v>0.625</v>
      </c>
      <c r="D565" s="3">
        <v>0.75</v>
      </c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39"/>
      <c r="Q565" s="39"/>
      <c r="R565" s="41"/>
      <c r="S565" s="39"/>
      <c r="T565" s="39"/>
      <c r="U565" s="39"/>
      <c r="V565" s="22"/>
      <c r="W565" s="39"/>
      <c r="X565" s="39"/>
      <c r="Y565" s="42"/>
      <c r="Z565" s="32"/>
      <c r="AA565" s="230"/>
      <c r="AB565" s="45"/>
      <c r="AC565" s="45"/>
      <c r="AD565" s="45"/>
      <c r="AE565" s="52"/>
    </row>
    <row r="566" ht="15.75" customHeight="1">
      <c r="A566" s="8" t="s">
        <v>53</v>
      </c>
      <c r="B566" s="231">
        <v>45575.0</v>
      </c>
      <c r="C566" s="10">
        <v>0.375</v>
      </c>
      <c r="D566" s="10">
        <v>0.5</v>
      </c>
      <c r="E566" s="224">
        <v>33.8</v>
      </c>
      <c r="F566" s="224">
        <v>22.8</v>
      </c>
      <c r="G566" s="224">
        <v>28.6</v>
      </c>
      <c r="H566" s="224">
        <v>26.0</v>
      </c>
      <c r="I566" s="22"/>
      <c r="J566" s="224" t="s">
        <v>81</v>
      </c>
      <c r="K566" s="22"/>
      <c r="L566" s="224">
        <v>4.5</v>
      </c>
      <c r="M566" s="22"/>
      <c r="N566" s="22"/>
      <c r="O566" s="224">
        <v>61.56</v>
      </c>
      <c r="P566" s="22"/>
      <c r="Q566" s="22"/>
      <c r="R566" s="26">
        <f t="shared" ref="R566:S566" si="221">E566</f>
        <v>33.8</v>
      </c>
      <c r="S566" s="22">
        <f t="shared" si="221"/>
        <v>22.8</v>
      </c>
      <c r="T566" s="22">
        <f>(R566+S566)/2</f>
        <v>28.3</v>
      </c>
      <c r="U566" s="22">
        <f>IF(H566="","",6.1078*(10^(((7.5*H566)/(237.3+H566)))))</f>
        <v>33.61126698</v>
      </c>
      <c r="V566" s="22">
        <f>IF(U566="","",U566-(0.8*(G566-H566)))</f>
        <v>31.53126698</v>
      </c>
      <c r="W566" s="22">
        <f>IF(G566="","",6.1078*(10^(((7.5*G566)/(237.3+G566)))))</f>
        <v>39.13623594</v>
      </c>
      <c r="X566" s="22">
        <f>IF(W566="","",(V566/W566)*100)</f>
        <v>80.56796017</v>
      </c>
      <c r="Y566" s="135">
        <f>O564+L566-O566</f>
        <v>4.06</v>
      </c>
      <c r="Z566" s="27"/>
      <c r="AA566" s="226">
        <v>1.0</v>
      </c>
      <c r="AB566" s="227">
        <v>1.0</v>
      </c>
      <c r="AC566" s="227">
        <v>1.0</v>
      </c>
      <c r="AD566" s="227">
        <v>2.0</v>
      </c>
      <c r="AE566" s="237" t="s">
        <v>440</v>
      </c>
    </row>
    <row r="567" ht="15.75" customHeight="1">
      <c r="A567" s="4" t="s">
        <v>53</v>
      </c>
      <c r="B567" s="229">
        <v>45575.0</v>
      </c>
      <c r="C567" s="3">
        <v>0.625</v>
      </c>
      <c r="D567" s="3">
        <v>0.75</v>
      </c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41"/>
      <c r="S567" s="39"/>
      <c r="T567" s="39"/>
      <c r="U567" s="39"/>
      <c r="V567" s="22"/>
      <c r="W567" s="39"/>
      <c r="X567" s="39"/>
      <c r="Y567" s="42"/>
      <c r="Z567" s="32"/>
      <c r="AA567" s="230"/>
      <c r="AB567" s="45"/>
      <c r="AC567" s="45"/>
      <c r="AD567" s="45"/>
      <c r="AE567" s="52"/>
    </row>
    <row r="568" ht="15.75" customHeight="1">
      <c r="A568" s="8" t="s">
        <v>58</v>
      </c>
      <c r="B568" s="231">
        <v>45576.0</v>
      </c>
      <c r="C568" s="10">
        <v>0.375</v>
      </c>
      <c r="D568" s="10">
        <v>0.5</v>
      </c>
      <c r="E568" s="224">
        <v>33.8</v>
      </c>
      <c r="F568" s="224">
        <v>22.9</v>
      </c>
      <c r="G568" s="224">
        <v>28.2</v>
      </c>
      <c r="H568" s="224">
        <v>25.4</v>
      </c>
      <c r="I568" s="22"/>
      <c r="J568" s="224" t="s">
        <v>81</v>
      </c>
      <c r="K568" s="22"/>
      <c r="L568" s="224">
        <v>3.75</v>
      </c>
      <c r="M568" s="22"/>
      <c r="N568" s="22"/>
      <c r="O568" s="224">
        <v>58.28</v>
      </c>
      <c r="P568" s="22"/>
      <c r="Q568" s="22"/>
      <c r="R568" s="26">
        <f t="shared" ref="R568:S568" si="222">E568</f>
        <v>33.8</v>
      </c>
      <c r="S568" s="22">
        <f t="shared" si="222"/>
        <v>22.9</v>
      </c>
      <c r="T568" s="22">
        <f>(R568+S568)/2</f>
        <v>28.35</v>
      </c>
      <c r="U568" s="22">
        <f>IF(H568="","",6.1078*(10^(((7.5*H568)/(237.3+H568)))))</f>
        <v>32.43744129</v>
      </c>
      <c r="V568" s="22">
        <f>IF(U568="","",U568-(0.8*(G568-H568)))</f>
        <v>30.19744129</v>
      </c>
      <c r="W568" s="22">
        <f>IF(G568="","",6.1078*(10^(((7.5*G568)/(237.3+G568)))))</f>
        <v>38.23798312</v>
      </c>
      <c r="X568" s="22">
        <f>IF(W568="","",(V568/W568)*100)</f>
        <v>78.97236943</v>
      </c>
      <c r="Y568" s="135">
        <f>O566+L568-O568</f>
        <v>7.03</v>
      </c>
      <c r="Z568" s="27"/>
      <c r="AA568" s="226">
        <v>1.0</v>
      </c>
      <c r="AB568" s="227">
        <v>1.0</v>
      </c>
      <c r="AC568" s="227">
        <v>1.0</v>
      </c>
      <c r="AD568" s="227">
        <v>2.0</v>
      </c>
      <c r="AE568" s="237" t="s">
        <v>440</v>
      </c>
    </row>
    <row r="569" ht="15.75" customHeight="1">
      <c r="A569" s="4" t="s">
        <v>58</v>
      </c>
      <c r="B569" s="229">
        <v>45576.0</v>
      </c>
      <c r="C569" s="3">
        <v>0.625</v>
      </c>
      <c r="D569" s="3">
        <v>0.75</v>
      </c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41"/>
      <c r="S569" s="39"/>
      <c r="T569" s="39"/>
      <c r="U569" s="42"/>
      <c r="V569" s="22"/>
      <c r="W569" s="42"/>
      <c r="X569" s="42"/>
      <c r="Y569" s="42"/>
      <c r="Z569" s="32"/>
      <c r="AA569" s="230"/>
      <c r="AB569" s="45"/>
      <c r="AC569" s="45"/>
      <c r="AD569" s="45"/>
      <c r="AE569" s="52"/>
    </row>
    <row r="570" ht="15.75" customHeight="1">
      <c r="A570" s="8" t="s">
        <v>60</v>
      </c>
      <c r="B570" s="231">
        <v>45577.0</v>
      </c>
      <c r="C570" s="10">
        <v>0.375</v>
      </c>
      <c r="D570" s="10">
        <v>0.5</v>
      </c>
      <c r="E570" s="224">
        <v>33.0</v>
      </c>
      <c r="F570" s="224">
        <v>22.0</v>
      </c>
      <c r="G570" s="224">
        <v>29.0</v>
      </c>
      <c r="H570" s="224">
        <v>25.0</v>
      </c>
      <c r="I570" s="22"/>
      <c r="J570" s="224" t="s">
        <v>81</v>
      </c>
      <c r="K570" s="22"/>
      <c r="L570" s="224">
        <v>1.0</v>
      </c>
      <c r="M570" s="22"/>
      <c r="N570" s="22"/>
      <c r="O570" s="224">
        <v>55.93</v>
      </c>
      <c r="P570" s="22"/>
      <c r="Q570" s="22"/>
      <c r="R570" s="26">
        <f t="shared" ref="R570:S570" si="223">E570</f>
        <v>33</v>
      </c>
      <c r="S570" s="22">
        <f t="shared" si="223"/>
        <v>22</v>
      </c>
      <c r="T570" s="22">
        <f>(R570+S570)/2</f>
        <v>27.5</v>
      </c>
      <c r="U570" s="22">
        <f>IF(H570="","",6.1078*(10^(((7.5*H570)/(237.3+H570)))))</f>
        <v>31.67489286</v>
      </c>
      <c r="V570" s="22">
        <f>IF(U570="","",U570-(0.8*(G570-H570)))</f>
        <v>28.47489286</v>
      </c>
      <c r="W570" s="22">
        <f>IF(G570="","",6.1078*(10^(((7.5*G570)/(237.3+G570)))))</f>
        <v>40.05279577</v>
      </c>
      <c r="X570" s="22">
        <f>IF(W570="","",(V570/W570)*100)</f>
        <v>71.09339638</v>
      </c>
      <c r="Y570" s="135">
        <f>O568+L570-O570</f>
        <v>3.35</v>
      </c>
      <c r="Z570" s="27"/>
      <c r="AA570" s="226">
        <v>1.0</v>
      </c>
      <c r="AB570" s="227">
        <v>2.0</v>
      </c>
      <c r="AC570" s="227">
        <v>3.0</v>
      </c>
      <c r="AD570" s="227">
        <v>3.0</v>
      </c>
      <c r="AE570" s="237" t="s">
        <v>479</v>
      </c>
    </row>
    <row r="571" ht="15.75" customHeight="1">
      <c r="A571" s="4" t="s">
        <v>60</v>
      </c>
      <c r="B571" s="229">
        <v>45577.0</v>
      </c>
      <c r="C571" s="3">
        <v>0.625</v>
      </c>
      <c r="D571" s="3">
        <v>0.75</v>
      </c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41"/>
      <c r="S571" s="39"/>
      <c r="T571" s="39"/>
      <c r="U571" s="42"/>
      <c r="V571" s="22"/>
      <c r="W571" s="42"/>
      <c r="X571" s="42"/>
      <c r="Y571" s="42"/>
      <c r="Z571" s="32"/>
      <c r="AA571" s="230"/>
      <c r="AB571" s="45"/>
      <c r="AC571" s="45"/>
      <c r="AD571" s="45"/>
      <c r="AE571" s="52"/>
    </row>
    <row r="572" ht="15.75" customHeight="1">
      <c r="A572" s="8" t="s">
        <v>64</v>
      </c>
      <c r="B572" s="231">
        <v>45578.0</v>
      </c>
      <c r="C572" s="10">
        <v>0.375</v>
      </c>
      <c r="D572" s="10">
        <v>0.5</v>
      </c>
      <c r="E572" s="224">
        <v>34.4</v>
      </c>
      <c r="F572" s="224">
        <v>21.9</v>
      </c>
      <c r="G572" s="224">
        <v>29.2</v>
      </c>
      <c r="H572" s="224">
        <v>26.2</v>
      </c>
      <c r="I572" s="22"/>
      <c r="J572" s="224" t="s">
        <v>81</v>
      </c>
      <c r="K572" s="22"/>
      <c r="L572" s="224">
        <v>1.5</v>
      </c>
      <c r="M572" s="22"/>
      <c r="N572" s="22"/>
      <c r="O572" s="224">
        <v>51.34</v>
      </c>
      <c r="P572" s="22"/>
      <c r="Q572" s="22"/>
      <c r="R572" s="26">
        <f t="shared" ref="R572:S572" si="224">E572</f>
        <v>34.4</v>
      </c>
      <c r="S572" s="22">
        <f t="shared" si="224"/>
        <v>21.9</v>
      </c>
      <c r="T572" s="22">
        <f>(R572+S572)/2</f>
        <v>28.15</v>
      </c>
      <c r="U572" s="22">
        <f>IF(H572="","",6.1078*(10^(((7.5*H572)/(237.3+H572)))))</f>
        <v>34.01068335</v>
      </c>
      <c r="V572" s="22">
        <f>IF(U572="","",U572-(0.8*(G572-H572)))</f>
        <v>31.61068335</v>
      </c>
      <c r="W572" s="22">
        <f>IF(G572="","",6.1078*(10^(((7.5*G572)/(237.3+G572)))))</f>
        <v>40.51803823</v>
      </c>
      <c r="X572" s="22">
        <f>IF(W572="","",(V572/W572)*100)</f>
        <v>78.01632243</v>
      </c>
      <c r="Y572" s="135">
        <f>O570+L572-O572</f>
        <v>6.09</v>
      </c>
      <c r="Z572" s="27"/>
      <c r="AA572" s="226">
        <v>1.0</v>
      </c>
      <c r="AB572" s="227">
        <v>2.0</v>
      </c>
      <c r="AC572" s="227">
        <v>3.0</v>
      </c>
      <c r="AD572" s="227">
        <v>2.0</v>
      </c>
      <c r="AE572" s="237" t="s">
        <v>479</v>
      </c>
    </row>
    <row r="573" ht="15.75" customHeight="1">
      <c r="A573" s="4" t="s">
        <v>64</v>
      </c>
      <c r="B573" s="229">
        <v>45578.0</v>
      </c>
      <c r="C573" s="3">
        <v>0.625</v>
      </c>
      <c r="D573" s="3">
        <v>0.75</v>
      </c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41"/>
      <c r="S573" s="39"/>
      <c r="T573" s="39"/>
      <c r="U573" s="42"/>
      <c r="V573" s="22"/>
      <c r="W573" s="42"/>
      <c r="X573" s="42"/>
      <c r="Y573" s="42"/>
      <c r="Z573" s="32"/>
      <c r="AA573" s="230"/>
      <c r="AB573" s="45"/>
      <c r="AC573" s="45"/>
      <c r="AD573" s="45"/>
      <c r="AE573" s="52"/>
    </row>
    <row r="574" ht="15.75" customHeight="1">
      <c r="A574" s="8" t="s">
        <v>68</v>
      </c>
      <c r="B574" s="231">
        <v>45579.0</v>
      </c>
      <c r="C574" s="10">
        <v>0.375</v>
      </c>
      <c r="D574" s="10">
        <v>0.5</v>
      </c>
      <c r="E574" s="224">
        <v>34.4</v>
      </c>
      <c r="F574" s="224">
        <v>22.6</v>
      </c>
      <c r="G574" s="224">
        <v>30.0</v>
      </c>
      <c r="H574" s="224">
        <v>26.4</v>
      </c>
      <c r="I574" s="22"/>
      <c r="J574" s="224" t="s">
        <v>81</v>
      </c>
      <c r="K574" s="22"/>
      <c r="L574" s="224">
        <v>0.0</v>
      </c>
      <c r="M574" s="22"/>
      <c r="N574" s="22"/>
      <c r="O574" s="224">
        <v>45.66</v>
      </c>
      <c r="P574" s="22"/>
      <c r="Q574" s="22"/>
      <c r="R574" s="26">
        <f t="shared" ref="R574:S574" si="225">E574</f>
        <v>34.4</v>
      </c>
      <c r="S574" s="22">
        <f t="shared" si="225"/>
        <v>22.6</v>
      </c>
      <c r="T574" s="22">
        <f>(R574+S574)/2</f>
        <v>28.5</v>
      </c>
      <c r="U574" s="22">
        <f>IF(H574="","",6.1078*(10^(((7.5*H574)/(237.3+H574)))))</f>
        <v>34.41422945</v>
      </c>
      <c r="V574" s="22">
        <f>IF(U574="","",U574-(0.8*(G574-H574)))</f>
        <v>31.53422945</v>
      </c>
      <c r="W574" s="22">
        <f>IF(G574="","",6.1078*(10^(((7.5*G574)/(237.3+G574)))))</f>
        <v>42.42634795</v>
      </c>
      <c r="X574" s="22">
        <f>IF(W574="","",(V574/W574)*100)</f>
        <v>74.32699484</v>
      </c>
      <c r="Y574" s="135">
        <f>O572+L574-O574</f>
        <v>5.68</v>
      </c>
      <c r="Z574" s="27"/>
      <c r="AA574" s="226">
        <v>1.0</v>
      </c>
      <c r="AB574" s="227">
        <v>1.0</v>
      </c>
      <c r="AC574" s="227">
        <v>2.0</v>
      </c>
      <c r="AD574" s="227">
        <v>2.0</v>
      </c>
      <c r="AE574" s="237" t="s">
        <v>474</v>
      </c>
    </row>
    <row r="575" ht="15.75" customHeight="1">
      <c r="A575" s="4" t="s">
        <v>68</v>
      </c>
      <c r="B575" s="229">
        <v>45579.0</v>
      </c>
      <c r="C575" s="3">
        <v>0.625</v>
      </c>
      <c r="D575" s="3">
        <v>0.75</v>
      </c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41"/>
      <c r="S575" s="39"/>
      <c r="T575" s="39"/>
      <c r="U575" s="42"/>
      <c r="V575" s="22"/>
      <c r="W575" s="42"/>
      <c r="X575" s="42"/>
      <c r="Y575" s="42"/>
      <c r="Z575" s="32"/>
      <c r="AA575" s="230"/>
      <c r="AB575" s="45"/>
      <c r="AC575" s="45"/>
      <c r="AD575" s="45"/>
      <c r="AE575" s="52"/>
    </row>
    <row r="576" ht="15.75" customHeight="1">
      <c r="A576" s="8" t="s">
        <v>38</v>
      </c>
      <c r="B576" s="231">
        <v>45580.0</v>
      </c>
      <c r="C576" s="10">
        <v>0.375</v>
      </c>
      <c r="D576" s="10">
        <v>0.5</v>
      </c>
      <c r="E576" s="224">
        <v>34.8</v>
      </c>
      <c r="F576" s="224">
        <v>22.6</v>
      </c>
      <c r="G576" s="224">
        <v>29.2</v>
      </c>
      <c r="H576" s="224">
        <v>25.6</v>
      </c>
      <c r="I576" s="22"/>
      <c r="J576" s="224" t="s">
        <v>81</v>
      </c>
      <c r="K576" s="22"/>
      <c r="L576" s="224">
        <v>0.0</v>
      </c>
      <c r="M576" s="22"/>
      <c r="N576" s="22"/>
      <c r="O576" s="224">
        <v>39.32</v>
      </c>
      <c r="P576" s="22"/>
      <c r="Q576" s="22"/>
      <c r="R576" s="26">
        <f t="shared" ref="R576:S576" si="226">E576</f>
        <v>34.8</v>
      </c>
      <c r="S576" s="22">
        <f t="shared" si="226"/>
        <v>22.6</v>
      </c>
      <c r="T576" s="22">
        <f>(R576+S576)/2</f>
        <v>28.7</v>
      </c>
      <c r="U576" s="22">
        <f>IF(H576="","",6.1078*(10^(((7.5*H576)/(237.3+H576)))))</f>
        <v>32.82468122</v>
      </c>
      <c r="V576" s="22">
        <f>IF(U576="","",U576-(0.8*(G576-H576)))</f>
        <v>29.94468122</v>
      </c>
      <c r="W576" s="22">
        <f>IF(G576="","",6.1078*(10^(((7.5*G576)/(237.3+G576)))))</f>
        <v>40.51803823</v>
      </c>
      <c r="X576" s="22">
        <f>IF(W576="","",(V576/W576)*100)</f>
        <v>73.90456824</v>
      </c>
      <c r="Y576" s="135">
        <f>O574+L576-O576</f>
        <v>6.34</v>
      </c>
      <c r="Z576" s="27"/>
      <c r="AA576" s="226">
        <v>1.0</v>
      </c>
      <c r="AB576" s="227">
        <v>1.0</v>
      </c>
      <c r="AC576" s="227">
        <v>2.0</v>
      </c>
      <c r="AD576" s="227">
        <v>2.0</v>
      </c>
      <c r="AE576" s="237" t="s">
        <v>474</v>
      </c>
    </row>
    <row r="577" ht="15.75" customHeight="1">
      <c r="A577" s="4" t="s">
        <v>38</v>
      </c>
      <c r="B577" s="229">
        <v>45580.0</v>
      </c>
      <c r="C577" s="3">
        <v>0.625</v>
      </c>
      <c r="D577" s="3">
        <v>0.75</v>
      </c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41"/>
      <c r="S577" s="39"/>
      <c r="T577" s="39"/>
      <c r="U577" s="42"/>
      <c r="V577" s="22"/>
      <c r="W577" s="42"/>
      <c r="X577" s="42"/>
      <c r="Y577" s="42"/>
      <c r="Z577" s="32"/>
      <c r="AA577" s="230"/>
      <c r="AB577" s="45"/>
      <c r="AC577" s="45"/>
      <c r="AD577" s="45"/>
      <c r="AE577" s="52"/>
    </row>
    <row r="578" ht="15.75" customHeight="1">
      <c r="A578" s="8" t="s">
        <v>48</v>
      </c>
      <c r="B578" s="231">
        <v>45581.0</v>
      </c>
      <c r="C578" s="10">
        <v>0.375</v>
      </c>
      <c r="D578" s="10">
        <v>0.5</v>
      </c>
      <c r="E578" s="224">
        <v>35.4</v>
      </c>
      <c r="F578" s="224">
        <v>22.0</v>
      </c>
      <c r="G578" s="224">
        <v>29.6</v>
      </c>
      <c r="H578" s="224">
        <v>25.8</v>
      </c>
      <c r="I578" s="22"/>
      <c r="J578" s="224" t="s">
        <v>81</v>
      </c>
      <c r="K578" s="22"/>
      <c r="L578" s="224">
        <v>0.0</v>
      </c>
      <c r="M578" s="22"/>
      <c r="N578" s="22"/>
      <c r="O578" s="224">
        <v>32.36</v>
      </c>
      <c r="P578" s="224">
        <v>82.42</v>
      </c>
      <c r="Q578" s="22"/>
      <c r="R578" s="26">
        <f t="shared" ref="R578:S578" si="227">E578</f>
        <v>35.4</v>
      </c>
      <c r="S578" s="22">
        <f t="shared" si="227"/>
        <v>22</v>
      </c>
      <c r="T578" s="22">
        <f>(R578+S578)/2</f>
        <v>28.7</v>
      </c>
      <c r="U578" s="22">
        <f>IF(H578="","",6.1078*(10^(((7.5*H578)/(237.3+H578)))))</f>
        <v>33.21594473</v>
      </c>
      <c r="V578" s="22">
        <f>IF(U578="","",U578-(0.8*(G578-H578)))</f>
        <v>30.17594473</v>
      </c>
      <c r="W578" s="22">
        <f>IF(G578="","",6.1078*(10^(((7.5*G578)/(237.3+G578)))))</f>
        <v>41.46264535</v>
      </c>
      <c r="X578" s="22">
        <f>IF(W578="","",(V578/W578)*100)</f>
        <v>72.77862876</v>
      </c>
      <c r="Y578" s="135">
        <f>O576+L578-O578</f>
        <v>6.96</v>
      </c>
      <c r="Z578" s="27"/>
      <c r="AA578" s="226">
        <v>1.0</v>
      </c>
      <c r="AB578" s="227">
        <v>1.0</v>
      </c>
      <c r="AC578" s="227">
        <v>1.0</v>
      </c>
      <c r="AD578" s="227">
        <v>2.0</v>
      </c>
      <c r="AE578" s="237" t="s">
        <v>619</v>
      </c>
    </row>
    <row r="579" ht="15.75" customHeight="1">
      <c r="A579" s="4" t="s">
        <v>48</v>
      </c>
      <c r="B579" s="229">
        <v>45581.0</v>
      </c>
      <c r="C579" s="3">
        <v>0.625</v>
      </c>
      <c r="D579" s="3">
        <v>0.75</v>
      </c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41"/>
      <c r="S579" s="39"/>
      <c r="T579" s="39"/>
      <c r="U579" s="42"/>
      <c r="V579" s="22"/>
      <c r="W579" s="42"/>
      <c r="X579" s="42"/>
      <c r="Y579" s="42"/>
      <c r="Z579" s="32"/>
      <c r="AA579" s="230"/>
      <c r="AB579" s="45"/>
      <c r="AC579" s="45"/>
      <c r="AD579" s="45"/>
      <c r="AE579" s="52"/>
    </row>
    <row r="580" ht="15.75" customHeight="1">
      <c r="A580" s="8" t="s">
        <v>53</v>
      </c>
      <c r="B580" s="231">
        <v>45582.0</v>
      </c>
      <c r="C580" s="10">
        <v>0.375</v>
      </c>
      <c r="D580" s="10">
        <v>0.5</v>
      </c>
      <c r="E580" s="224">
        <v>34.8</v>
      </c>
      <c r="F580" s="224">
        <v>22.8</v>
      </c>
      <c r="G580" s="224">
        <v>28.4</v>
      </c>
      <c r="H580" s="224">
        <v>25.6</v>
      </c>
      <c r="I580" s="22"/>
      <c r="J580" s="224" t="s">
        <v>81</v>
      </c>
      <c r="K580" s="22"/>
      <c r="L580" s="224">
        <v>0.0</v>
      </c>
      <c r="M580" s="22"/>
      <c r="N580" s="22"/>
      <c r="O580" s="224">
        <v>78.66</v>
      </c>
      <c r="P580" s="22"/>
      <c r="Q580" s="22"/>
      <c r="R580" s="26">
        <f t="shared" ref="R580:S580" si="228">E580</f>
        <v>34.8</v>
      </c>
      <c r="S580" s="22">
        <f t="shared" si="228"/>
        <v>22.8</v>
      </c>
      <c r="T580" s="22">
        <f>(R580+S580)/2</f>
        <v>28.8</v>
      </c>
      <c r="U580" s="22">
        <f>IF(H580="","",6.1078*(10^(((7.5*H580)/(237.3+H580)))))</f>
        <v>32.82468122</v>
      </c>
      <c r="V580" s="22">
        <f>IF(U580="","",U580-(0.8*(G580-H580)))</f>
        <v>30.58468122</v>
      </c>
      <c r="W580" s="22">
        <f>IF(G580="","",6.1078*(10^(((7.5*G580)/(237.3+G580)))))</f>
        <v>38.68484051</v>
      </c>
      <c r="X580" s="22">
        <f>IF(W580="","",(V580/W580)*100)</f>
        <v>79.06115371</v>
      </c>
      <c r="Y580" s="135">
        <f>P578+L580-O580</f>
        <v>3.76</v>
      </c>
      <c r="Z580" s="27"/>
      <c r="AA580" s="226">
        <v>1.0</v>
      </c>
      <c r="AB580" s="227">
        <v>1.0</v>
      </c>
      <c r="AC580" s="227">
        <v>1.0</v>
      </c>
      <c r="AD580" s="227">
        <v>2.0</v>
      </c>
      <c r="AE580" s="237" t="s">
        <v>449</v>
      </c>
    </row>
    <row r="581" ht="15.75" customHeight="1">
      <c r="A581" s="4" t="s">
        <v>53</v>
      </c>
      <c r="B581" s="229">
        <v>45582.0</v>
      </c>
      <c r="C581" s="3">
        <v>0.625</v>
      </c>
      <c r="D581" s="3">
        <v>0.75</v>
      </c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41"/>
      <c r="S581" s="39"/>
      <c r="T581" s="39"/>
      <c r="U581" s="39"/>
      <c r="V581" s="22"/>
      <c r="W581" s="39"/>
      <c r="X581" s="39"/>
      <c r="Y581" s="42"/>
      <c r="Z581" s="32"/>
      <c r="AA581" s="230"/>
      <c r="AB581" s="45"/>
      <c r="AC581" s="45"/>
      <c r="AD581" s="45"/>
      <c r="AE581" s="52"/>
    </row>
    <row r="582" ht="15.75" customHeight="1">
      <c r="A582" s="8" t="s">
        <v>58</v>
      </c>
      <c r="B582" s="231">
        <v>45583.0</v>
      </c>
      <c r="C582" s="10">
        <v>0.375</v>
      </c>
      <c r="D582" s="10">
        <v>0.5</v>
      </c>
      <c r="E582" s="224">
        <v>34.2</v>
      </c>
      <c r="F582" s="224">
        <v>22.8</v>
      </c>
      <c r="G582" s="224">
        <v>30.0</v>
      </c>
      <c r="H582" s="224">
        <v>26.0</v>
      </c>
      <c r="I582" s="22"/>
      <c r="J582" s="224" t="s">
        <v>81</v>
      </c>
      <c r="K582" s="22"/>
      <c r="L582" s="224">
        <v>0.0</v>
      </c>
      <c r="M582" s="22"/>
      <c r="N582" s="22"/>
      <c r="O582" s="224">
        <v>72.7</v>
      </c>
      <c r="P582" s="22"/>
      <c r="Q582" s="22"/>
      <c r="R582" s="26">
        <f t="shared" ref="R582:S582" si="229">E582</f>
        <v>34.2</v>
      </c>
      <c r="S582" s="22">
        <f t="shared" si="229"/>
        <v>22.8</v>
      </c>
      <c r="T582" s="22">
        <f>(R582+S582)/2</f>
        <v>28.5</v>
      </c>
      <c r="U582" s="22">
        <f>IF(H582="","",6.1078*(10^(((7.5*H582)/(237.3+H582)))))</f>
        <v>33.61126698</v>
      </c>
      <c r="V582" s="22">
        <f>IF(U582="","",U582-(0.8*(G582-H582)))</f>
        <v>30.41126698</v>
      </c>
      <c r="W582" s="22">
        <f>IF(G582="","",6.1078*(10^(((7.5*G582)/(237.3+G582)))))</f>
        <v>42.42634795</v>
      </c>
      <c r="X582" s="22">
        <f>IF(W582="","",(V582/W582)*100)</f>
        <v>71.68014325</v>
      </c>
      <c r="Y582" s="135">
        <f>O580+L582-O582</f>
        <v>5.96</v>
      </c>
      <c r="Z582" s="27"/>
      <c r="AA582" s="226">
        <v>1.0</v>
      </c>
      <c r="AB582" s="227">
        <v>1.0</v>
      </c>
      <c r="AC582" s="227">
        <v>2.0</v>
      </c>
      <c r="AD582" s="227">
        <v>2.0</v>
      </c>
      <c r="AE582" s="237" t="s">
        <v>474</v>
      </c>
    </row>
    <row r="583" ht="15.75" customHeight="1">
      <c r="A583" s="4" t="s">
        <v>58</v>
      </c>
      <c r="B583" s="229">
        <v>45583.0</v>
      </c>
      <c r="C583" s="3">
        <v>0.625</v>
      </c>
      <c r="D583" s="3">
        <v>0.75</v>
      </c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41"/>
      <c r="S583" s="39"/>
      <c r="T583" s="39"/>
      <c r="U583" s="39"/>
      <c r="V583" s="22"/>
      <c r="W583" s="39"/>
      <c r="X583" s="39"/>
      <c r="Y583" s="42"/>
      <c r="Z583" s="32"/>
      <c r="AA583" s="230"/>
      <c r="AB583" s="45"/>
      <c r="AC583" s="45"/>
      <c r="AD583" s="45"/>
      <c r="AE583" s="52"/>
    </row>
    <row r="584" ht="15.75" customHeight="1">
      <c r="A584" s="8" t="s">
        <v>60</v>
      </c>
      <c r="B584" s="231">
        <v>45584.0</v>
      </c>
      <c r="C584" s="10">
        <v>0.375</v>
      </c>
      <c r="D584" s="10">
        <v>0.5</v>
      </c>
      <c r="E584" s="224">
        <v>34.0</v>
      </c>
      <c r="F584" s="224">
        <v>22.4</v>
      </c>
      <c r="G584" s="224">
        <v>30.0</v>
      </c>
      <c r="H584" s="224">
        <v>25.4</v>
      </c>
      <c r="I584" s="22"/>
      <c r="J584" s="224" t="s">
        <v>61</v>
      </c>
      <c r="K584" s="22"/>
      <c r="L584" s="224">
        <v>0.0</v>
      </c>
      <c r="M584" s="22"/>
      <c r="N584" s="22"/>
      <c r="O584" s="224">
        <v>68.32</v>
      </c>
      <c r="P584" s="22"/>
      <c r="Q584" s="22"/>
      <c r="R584" s="26">
        <f t="shared" ref="R584:S584" si="230">E584</f>
        <v>34</v>
      </c>
      <c r="S584" s="22">
        <f t="shared" si="230"/>
        <v>22.4</v>
      </c>
      <c r="T584" s="22">
        <f>(R584+S584)/2</f>
        <v>28.2</v>
      </c>
      <c r="U584" s="22">
        <f>IF(H584="","",6.1078*(10^(((7.5*H584)/(237.3+H584)))))</f>
        <v>32.43744129</v>
      </c>
      <c r="V584" s="22">
        <f>IF(U584="","",U584-(0.8*(G584-H584)))</f>
        <v>28.75744129</v>
      </c>
      <c r="W584" s="22">
        <f>IF(G584="","",6.1078*(10^(((7.5*G584)/(237.3+G584)))))</f>
        <v>42.42634795</v>
      </c>
      <c r="X584" s="22">
        <f>IF(W584="","",(V584/W584)*100)</f>
        <v>67.78203329</v>
      </c>
      <c r="Y584" s="135">
        <f>O582+L584-O584</f>
        <v>4.38</v>
      </c>
      <c r="Z584" s="27"/>
      <c r="AA584" s="226">
        <v>1.0</v>
      </c>
      <c r="AB584" s="227">
        <v>1.0</v>
      </c>
      <c r="AC584" s="227">
        <v>2.0</v>
      </c>
      <c r="AD584" s="227">
        <v>2.0</v>
      </c>
      <c r="AE584" s="237" t="s">
        <v>474</v>
      </c>
    </row>
    <row r="585" ht="15.75" customHeight="1">
      <c r="A585" s="4" t="s">
        <v>60</v>
      </c>
      <c r="B585" s="229">
        <v>45584.0</v>
      </c>
      <c r="C585" s="3">
        <v>0.625</v>
      </c>
      <c r="D585" s="3">
        <v>0.75</v>
      </c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41"/>
      <c r="S585" s="39"/>
      <c r="T585" s="39"/>
      <c r="U585" s="39"/>
      <c r="V585" s="22"/>
      <c r="W585" s="39"/>
      <c r="X585" s="39"/>
      <c r="Y585" s="42"/>
      <c r="Z585" s="32"/>
      <c r="AA585" s="230"/>
      <c r="AB585" s="45"/>
      <c r="AC585" s="45"/>
      <c r="AD585" s="45"/>
      <c r="AE585" s="52"/>
    </row>
    <row r="586" ht="15.75" customHeight="1">
      <c r="A586" s="8" t="s">
        <v>64</v>
      </c>
      <c r="B586" s="231">
        <v>45585.0</v>
      </c>
      <c r="C586" s="10">
        <v>0.375</v>
      </c>
      <c r="D586" s="10">
        <v>0.5</v>
      </c>
      <c r="E586" s="224">
        <v>34.6</v>
      </c>
      <c r="F586" s="224">
        <v>22.9</v>
      </c>
      <c r="G586" s="224">
        <v>29.6</v>
      </c>
      <c r="H586" s="224">
        <v>26.0</v>
      </c>
      <c r="I586" s="22"/>
      <c r="J586" s="224" t="s">
        <v>81</v>
      </c>
      <c r="K586" s="22"/>
      <c r="L586" s="224">
        <v>0.0</v>
      </c>
      <c r="M586" s="22"/>
      <c r="N586" s="22"/>
      <c r="O586" s="224">
        <v>65.34</v>
      </c>
      <c r="P586" s="22"/>
      <c r="Q586" s="22"/>
      <c r="R586" s="26">
        <f t="shared" ref="R586:S586" si="231">E586</f>
        <v>34.6</v>
      </c>
      <c r="S586" s="22">
        <f t="shared" si="231"/>
        <v>22.9</v>
      </c>
      <c r="T586" s="22">
        <f>(R586+S586)/2</f>
        <v>28.75</v>
      </c>
      <c r="U586" s="22">
        <f>IF(H586="","",6.1078*(10^(((7.5*H586)/(237.3+H586)))))</f>
        <v>33.61126698</v>
      </c>
      <c r="V586" s="22">
        <f t="shared" ref="V586:V596" si="232">IF(U586="","",U586-(0.8*(G586-H586)))</f>
        <v>30.73126698</v>
      </c>
      <c r="W586" s="22">
        <f>IF(G586="","",6.1078*(10^(((7.5*G586)/(237.3+G586)))))</f>
        <v>41.46264535</v>
      </c>
      <c r="X586" s="22">
        <f t="shared" ref="X586:X596" si="233">IF(W586="","",(V586/W586)*100)</f>
        <v>74.11796021</v>
      </c>
      <c r="Y586" s="135">
        <f>O584+L586-O586</f>
        <v>2.98</v>
      </c>
      <c r="Z586" s="27"/>
      <c r="AA586" s="226">
        <v>1.0</v>
      </c>
      <c r="AB586" s="227">
        <v>1.0</v>
      </c>
      <c r="AC586" s="227">
        <v>3.0</v>
      </c>
      <c r="AD586" s="227">
        <v>2.0</v>
      </c>
      <c r="AE586" s="237" t="s">
        <v>433</v>
      </c>
    </row>
    <row r="587" ht="15.75" customHeight="1">
      <c r="A587" s="4" t="s">
        <v>64</v>
      </c>
      <c r="B587" s="229">
        <v>45585.0</v>
      </c>
      <c r="C587" s="3">
        <v>0.625</v>
      </c>
      <c r="D587" s="3">
        <v>0.75</v>
      </c>
      <c r="E587" s="242">
        <v>34.8</v>
      </c>
      <c r="F587" s="39"/>
      <c r="G587" s="242">
        <v>34.2</v>
      </c>
      <c r="H587" s="242">
        <v>27.0</v>
      </c>
      <c r="I587" s="39"/>
      <c r="J587" s="242" t="s">
        <v>81</v>
      </c>
      <c r="K587" s="39"/>
      <c r="L587" s="39"/>
      <c r="M587" s="39"/>
      <c r="N587" s="39"/>
      <c r="O587" s="39"/>
      <c r="P587" s="39"/>
      <c r="Q587" s="39"/>
      <c r="R587" s="41"/>
      <c r="S587" s="39"/>
      <c r="T587" s="39"/>
      <c r="U587" s="339">
        <f>IF(H587="","",6.1078*(10^(((7.5*H587)/(237.3+H587)))))</f>
        <v>35.65000614</v>
      </c>
      <c r="V587" s="339">
        <f t="shared" si="232"/>
        <v>29.89000614</v>
      </c>
      <c r="W587" s="339">
        <f>IF(G587="","",6.1078*(10^(((7.5*G587)/(237.3+G587)))))</f>
        <v>53.78190594</v>
      </c>
      <c r="X587" s="339">
        <f t="shared" si="233"/>
        <v>55.5763237</v>
      </c>
      <c r="Y587" s="42"/>
      <c r="Z587" s="32"/>
      <c r="AA587" s="245">
        <v>1.0</v>
      </c>
      <c r="AB587" s="246">
        <v>1.0</v>
      </c>
      <c r="AC587" s="246">
        <v>1.0</v>
      </c>
      <c r="AD587" s="246">
        <v>2.0</v>
      </c>
      <c r="AE587" s="247" t="s">
        <v>442</v>
      </c>
    </row>
    <row r="588" ht="15.75" customHeight="1">
      <c r="A588" s="8" t="s">
        <v>68</v>
      </c>
      <c r="B588" s="231">
        <v>45586.0</v>
      </c>
      <c r="C588" s="10">
        <v>0.375</v>
      </c>
      <c r="D588" s="10">
        <v>0.5</v>
      </c>
      <c r="E588" s="224">
        <v>34.8</v>
      </c>
      <c r="F588" s="224">
        <v>22.3</v>
      </c>
      <c r="G588" s="224">
        <v>30.0</v>
      </c>
      <c r="H588" s="224">
        <v>25.8</v>
      </c>
      <c r="I588" s="22"/>
      <c r="J588" s="224" t="s">
        <v>81</v>
      </c>
      <c r="K588" s="22"/>
      <c r="L588" s="224">
        <v>0.0</v>
      </c>
      <c r="M588" s="22"/>
      <c r="N588" s="22"/>
      <c r="O588" s="224">
        <v>60.68</v>
      </c>
      <c r="P588" s="224">
        <v>80.62</v>
      </c>
      <c r="Q588" s="22"/>
      <c r="R588" s="26">
        <f t="shared" ref="R588:S588" si="234">E588</f>
        <v>34.8</v>
      </c>
      <c r="S588" s="22">
        <f t="shared" si="234"/>
        <v>22.3</v>
      </c>
      <c r="T588" s="22">
        <f>(R588+S588)/2</f>
        <v>28.55</v>
      </c>
      <c r="U588" s="22">
        <f>IF(H588="","",6.1078*(10^(((7.5*H588)/(237.3+H588)))))</f>
        <v>33.21594473</v>
      </c>
      <c r="V588" s="22">
        <f t="shared" si="232"/>
        <v>29.85594473</v>
      </c>
      <c r="W588" s="22">
        <f>IF(G588="","",6.1078*(10^(((7.5*G588)/(237.3+G588)))))</f>
        <v>42.42634795</v>
      </c>
      <c r="X588" s="22">
        <f t="shared" si="233"/>
        <v>70.37123433</v>
      </c>
      <c r="Y588" s="135">
        <f>O586+L588-O588</f>
        <v>4.66</v>
      </c>
      <c r="Z588" s="27"/>
      <c r="AA588" s="226">
        <v>1.0</v>
      </c>
      <c r="AB588" s="227">
        <v>1.0</v>
      </c>
      <c r="AC588" s="227">
        <v>2.0</v>
      </c>
      <c r="AD588" s="227">
        <v>1.0</v>
      </c>
      <c r="AE588" s="237" t="s">
        <v>489</v>
      </c>
    </row>
    <row r="589" ht="15.75" customHeight="1">
      <c r="A589" s="4" t="s">
        <v>68</v>
      </c>
      <c r="B589" s="229">
        <v>45586.0</v>
      </c>
      <c r="C589" s="3">
        <v>0.625</v>
      </c>
      <c r="D589" s="3">
        <v>0.75</v>
      </c>
      <c r="E589" s="242">
        <v>34.2</v>
      </c>
      <c r="F589" s="39"/>
      <c r="G589" s="242">
        <v>33.6</v>
      </c>
      <c r="H589" s="242">
        <v>28.0</v>
      </c>
      <c r="I589" s="39"/>
      <c r="J589" s="242" t="s">
        <v>81</v>
      </c>
      <c r="K589" s="39"/>
      <c r="L589" s="39"/>
      <c r="M589" s="39"/>
      <c r="N589" s="39"/>
      <c r="O589" s="39"/>
      <c r="P589" s="39"/>
      <c r="Q589" s="39"/>
      <c r="R589" s="41"/>
      <c r="S589" s="39"/>
      <c r="T589" s="39"/>
      <c r="U589" s="339">
        <f>IF(H589="","",6.1078*(10^(((7.5*H589)/(237.3+H589)))))</f>
        <v>37.79562539</v>
      </c>
      <c r="V589" s="339">
        <f t="shared" si="232"/>
        <v>33.31562539</v>
      </c>
      <c r="W589" s="339">
        <f>IF(G589="","",6.1078*(10^(((7.5*G589)/(237.3+G589)))))</f>
        <v>52.01365417</v>
      </c>
      <c r="X589" s="339">
        <f t="shared" si="233"/>
        <v>64.05169167</v>
      </c>
      <c r="Y589" s="42"/>
      <c r="Z589" s="32"/>
      <c r="AA589" s="245">
        <v>1.0</v>
      </c>
      <c r="AB589" s="246">
        <v>1.0</v>
      </c>
      <c r="AC589" s="246">
        <v>2.0</v>
      </c>
      <c r="AD589" s="246">
        <v>1.0</v>
      </c>
      <c r="AE589" s="247" t="s">
        <v>452</v>
      </c>
    </row>
    <row r="590" ht="15.75" customHeight="1">
      <c r="A590" s="8" t="s">
        <v>38</v>
      </c>
      <c r="B590" s="231">
        <v>45587.0</v>
      </c>
      <c r="C590" s="10">
        <v>0.375</v>
      </c>
      <c r="D590" s="10">
        <v>0.5</v>
      </c>
      <c r="E590" s="224">
        <v>34.4</v>
      </c>
      <c r="F590" s="224">
        <v>22.8</v>
      </c>
      <c r="G590" s="224">
        <v>28.4</v>
      </c>
      <c r="H590" s="224">
        <v>25.8</v>
      </c>
      <c r="I590" s="22"/>
      <c r="J590" s="224" t="s">
        <v>81</v>
      </c>
      <c r="K590" s="22"/>
      <c r="L590" s="224">
        <v>3.75</v>
      </c>
      <c r="M590" s="22"/>
      <c r="N590" s="22"/>
      <c r="O590" s="224">
        <v>77.8</v>
      </c>
      <c r="P590" s="22"/>
      <c r="Q590" s="22"/>
      <c r="R590" s="26">
        <f t="shared" ref="R590:S590" si="235">E590</f>
        <v>34.4</v>
      </c>
      <c r="S590" s="22">
        <f t="shared" si="235"/>
        <v>22.8</v>
      </c>
      <c r="T590" s="22">
        <f>(R590+S590)/2</f>
        <v>28.6</v>
      </c>
      <c r="U590" s="22">
        <f>IF(H590="","",6.1078*(10^(((7.5*H590)/(237.3+H590)))))</f>
        <v>33.21594473</v>
      </c>
      <c r="V590" s="22">
        <f t="shared" si="232"/>
        <v>31.13594473</v>
      </c>
      <c r="W590" s="22">
        <f>IF(G590="","",6.1078*(10^(((7.5*G590)/(237.3+G590)))))</f>
        <v>38.68484051</v>
      </c>
      <c r="X590" s="22">
        <f t="shared" si="233"/>
        <v>80.48616545</v>
      </c>
      <c r="Y590" s="135">
        <f>P588+L590-O590</f>
        <v>6.57</v>
      </c>
      <c r="Z590" s="27"/>
      <c r="AA590" s="226">
        <v>1.0</v>
      </c>
      <c r="AB590" s="227">
        <v>1.0</v>
      </c>
      <c r="AC590" s="227">
        <v>2.0</v>
      </c>
      <c r="AD590" s="227">
        <v>2.0</v>
      </c>
      <c r="AE590" s="237" t="s">
        <v>474</v>
      </c>
    </row>
    <row r="591" ht="15.75" customHeight="1">
      <c r="A591" s="4" t="s">
        <v>38</v>
      </c>
      <c r="B591" s="229">
        <v>45587.0</v>
      </c>
      <c r="C591" s="3">
        <v>0.625</v>
      </c>
      <c r="D591" s="3">
        <v>0.75</v>
      </c>
      <c r="E591" s="39"/>
      <c r="F591" s="39"/>
      <c r="G591" s="242">
        <v>33.6</v>
      </c>
      <c r="H591" s="242">
        <v>26.6</v>
      </c>
      <c r="I591" s="39"/>
      <c r="J591" s="242" t="s">
        <v>81</v>
      </c>
      <c r="K591" s="39"/>
      <c r="L591" s="39"/>
      <c r="M591" s="39"/>
      <c r="N591" s="39"/>
      <c r="O591" s="39"/>
      <c r="P591" s="39"/>
      <c r="Q591" s="39"/>
      <c r="R591" s="41"/>
      <c r="S591" s="39"/>
      <c r="T591" s="39"/>
      <c r="U591" s="339">
        <f>IF(H591="","",6.1078*(10^(((7.5*H591)/(237.3+H591)))))</f>
        <v>34.82194116</v>
      </c>
      <c r="V591" s="339">
        <f t="shared" si="232"/>
        <v>29.22194116</v>
      </c>
      <c r="W591" s="339">
        <f>IF(G591="","",6.1078*(10^(((7.5*G591)/(237.3+G591)))))</f>
        <v>52.01365417</v>
      </c>
      <c r="X591" s="339">
        <f t="shared" si="233"/>
        <v>56.18128861</v>
      </c>
      <c r="Y591" s="42"/>
      <c r="Z591" s="32"/>
      <c r="AA591" s="245">
        <v>1.0</v>
      </c>
      <c r="AB591" s="246">
        <v>1.0</v>
      </c>
      <c r="AC591" s="246">
        <v>1.0</v>
      </c>
      <c r="AD591" s="246">
        <v>2.0</v>
      </c>
      <c r="AE591" s="247" t="s">
        <v>440</v>
      </c>
    </row>
    <row r="592" ht="15.75" customHeight="1">
      <c r="A592" s="8" t="s">
        <v>48</v>
      </c>
      <c r="B592" s="231">
        <v>45588.0</v>
      </c>
      <c r="C592" s="10">
        <v>0.375</v>
      </c>
      <c r="D592" s="10">
        <v>0.5</v>
      </c>
      <c r="E592" s="224">
        <v>34.6</v>
      </c>
      <c r="F592" s="224">
        <v>23.7</v>
      </c>
      <c r="G592" s="224">
        <v>29.6</v>
      </c>
      <c r="H592" s="224">
        <v>26.4</v>
      </c>
      <c r="I592" s="22"/>
      <c r="J592" s="224" t="s">
        <v>81</v>
      </c>
      <c r="K592" s="22"/>
      <c r="L592" s="224">
        <v>1.0</v>
      </c>
      <c r="M592" s="22"/>
      <c r="N592" s="22"/>
      <c r="O592" s="224">
        <v>77.42</v>
      </c>
      <c r="P592" s="22"/>
      <c r="Q592" s="22"/>
      <c r="R592" s="26">
        <f t="shared" ref="R592:S592" si="236">E592</f>
        <v>34.6</v>
      </c>
      <c r="S592" s="22">
        <f t="shared" si="236"/>
        <v>23.7</v>
      </c>
      <c r="T592" s="22">
        <f>(R592+S592)/2</f>
        <v>29.15</v>
      </c>
      <c r="U592" s="22">
        <f>IF(H592="","",6.1078*(10^(((7.5*H592)/(237.3+H592)))))</f>
        <v>34.41422945</v>
      </c>
      <c r="V592" s="22">
        <f t="shared" si="232"/>
        <v>31.85422945</v>
      </c>
      <c r="W592" s="22">
        <f>IF(G592="","",6.1078*(10^(((7.5*G592)/(237.3+G592)))))</f>
        <v>41.46264535</v>
      </c>
      <c r="X592" s="22">
        <f t="shared" si="233"/>
        <v>76.82633171</v>
      </c>
      <c r="Y592" s="135">
        <f>O590+L592-O592</f>
        <v>1.38</v>
      </c>
      <c r="Z592" s="27"/>
      <c r="AA592" s="226">
        <v>1.0</v>
      </c>
      <c r="AB592" s="227">
        <v>1.0</v>
      </c>
      <c r="AC592" s="227">
        <v>3.0</v>
      </c>
      <c r="AD592" s="227">
        <v>1.0</v>
      </c>
      <c r="AE592" s="237" t="s">
        <v>640</v>
      </c>
    </row>
    <row r="593" ht="15.75" customHeight="1">
      <c r="A593" s="4" t="s">
        <v>48</v>
      </c>
      <c r="B593" s="229">
        <v>45588.0</v>
      </c>
      <c r="C593" s="3">
        <v>0.625</v>
      </c>
      <c r="D593" s="3">
        <v>0.75</v>
      </c>
      <c r="E593" s="242"/>
      <c r="F593" s="39"/>
      <c r="G593" s="242">
        <v>33.0</v>
      </c>
      <c r="H593" s="242">
        <v>27.4</v>
      </c>
      <c r="I593" s="39"/>
      <c r="J593" s="242" t="s">
        <v>65</v>
      </c>
      <c r="K593" s="39"/>
      <c r="L593" s="39"/>
      <c r="M593" s="39"/>
      <c r="N593" s="39"/>
      <c r="O593" s="39"/>
      <c r="P593" s="39"/>
      <c r="Q593" s="39"/>
      <c r="R593" s="41"/>
      <c r="S593" s="39"/>
      <c r="T593" s="39"/>
      <c r="U593" s="339">
        <f>IF(H593="","",6.1078*(10^(((7.5*H593)/(237.3+H593)))))</f>
        <v>36.49517019</v>
      </c>
      <c r="V593" s="339">
        <f t="shared" si="232"/>
        <v>32.01517019</v>
      </c>
      <c r="W593" s="339">
        <f>IF(G593="","",6.1078*(10^(((7.5*G593)/(237.3+G593)))))</f>
        <v>50.29607399</v>
      </c>
      <c r="X593" s="339">
        <f t="shared" si="233"/>
        <v>63.65341794</v>
      </c>
      <c r="Y593" s="42"/>
      <c r="Z593" s="32"/>
      <c r="AA593" s="245">
        <v>1.0</v>
      </c>
      <c r="AB593" s="246">
        <v>1.0</v>
      </c>
      <c r="AC593" s="246">
        <v>1.0</v>
      </c>
      <c r="AD593" s="246">
        <v>2.0</v>
      </c>
      <c r="AE593" s="247" t="s">
        <v>440</v>
      </c>
    </row>
    <row r="594" ht="15.75" customHeight="1">
      <c r="A594" s="8" t="s">
        <v>53</v>
      </c>
      <c r="B594" s="231">
        <v>45589.0</v>
      </c>
      <c r="C594" s="10">
        <v>0.375</v>
      </c>
      <c r="D594" s="10">
        <v>0.5</v>
      </c>
      <c r="E594" s="224">
        <v>35.0</v>
      </c>
      <c r="F594" s="224">
        <v>22.1</v>
      </c>
      <c r="G594" s="224">
        <v>28.6</v>
      </c>
      <c r="H594" s="224">
        <v>25.0</v>
      </c>
      <c r="I594" s="22"/>
      <c r="J594" s="224" t="s">
        <v>81</v>
      </c>
      <c r="K594" s="22"/>
      <c r="L594" s="224">
        <v>0.0</v>
      </c>
      <c r="M594" s="22"/>
      <c r="N594" s="22"/>
      <c r="O594" s="224">
        <v>71.2</v>
      </c>
      <c r="P594" s="22"/>
      <c r="Q594" s="22"/>
      <c r="R594" s="26">
        <f t="shared" ref="R594:S594" si="237">E594</f>
        <v>35</v>
      </c>
      <c r="S594" s="22">
        <f t="shared" si="237"/>
        <v>22.1</v>
      </c>
      <c r="T594" s="22">
        <f>(R594+S594)/2</f>
        <v>28.55</v>
      </c>
      <c r="U594" s="22">
        <f>IF(H594="","",6.1078*(10^(((7.5*H594)/(237.3+H594)))))</f>
        <v>31.67489286</v>
      </c>
      <c r="V594" s="22">
        <f t="shared" si="232"/>
        <v>28.79489286</v>
      </c>
      <c r="W594" s="22">
        <f>IF(G594="","",6.1078*(10^(((7.5*G594)/(237.3+G594)))))</f>
        <v>39.13623594</v>
      </c>
      <c r="X594" s="22">
        <f t="shared" si="233"/>
        <v>73.57604064</v>
      </c>
      <c r="Y594" s="135">
        <f>O592+L594-O594</f>
        <v>6.22</v>
      </c>
      <c r="Z594" s="27"/>
      <c r="AA594" s="226">
        <v>1.0</v>
      </c>
      <c r="AB594" s="227">
        <v>1.0</v>
      </c>
      <c r="AC594" s="227">
        <v>3.0</v>
      </c>
      <c r="AD594" s="227">
        <v>2.0</v>
      </c>
      <c r="AE594" s="237" t="s">
        <v>433</v>
      </c>
    </row>
    <row r="595" ht="15.75" customHeight="1">
      <c r="A595" s="4" t="s">
        <v>53</v>
      </c>
      <c r="B595" s="229">
        <v>45589.0</v>
      </c>
      <c r="C595" s="3">
        <v>0.625</v>
      </c>
      <c r="D595" s="3">
        <v>0.75</v>
      </c>
      <c r="E595" s="54"/>
      <c r="F595" s="54"/>
      <c r="G595" s="242">
        <v>34.8</v>
      </c>
      <c r="H595" s="242">
        <v>27.2</v>
      </c>
      <c r="I595" s="54"/>
      <c r="J595" s="242" t="s">
        <v>54</v>
      </c>
      <c r="K595" s="54"/>
      <c r="L595" s="54"/>
      <c r="M595" s="54"/>
      <c r="N595" s="54"/>
      <c r="O595" s="54"/>
      <c r="P595" s="39"/>
      <c r="Q595" s="39"/>
      <c r="R595" s="41"/>
      <c r="S595" s="42"/>
      <c r="T595" s="39"/>
      <c r="U595" s="339">
        <f>IF(H595="","",6.1078*(10^(((7.5*H595)/(237.3+H595)))))</f>
        <v>36.07043238</v>
      </c>
      <c r="V595" s="339">
        <f t="shared" si="232"/>
        <v>29.99043238</v>
      </c>
      <c r="W595" s="339">
        <f>IF(G595="","",6.1078*(10^(((7.5*G595)/(237.3+G595)))))</f>
        <v>55.60207278</v>
      </c>
      <c r="X595" s="339">
        <f t="shared" si="233"/>
        <v>53.93761578</v>
      </c>
      <c r="Y595" s="42"/>
      <c r="Z595" s="32"/>
      <c r="AA595" s="245">
        <v>1.0</v>
      </c>
      <c r="AB595" s="246">
        <v>1.0</v>
      </c>
      <c r="AC595" s="246">
        <v>1.0</v>
      </c>
      <c r="AD595" s="246">
        <v>2.0</v>
      </c>
      <c r="AE595" s="247" t="s">
        <v>440</v>
      </c>
    </row>
    <row r="596" ht="15.75" customHeight="1">
      <c r="A596" s="8" t="s">
        <v>58</v>
      </c>
      <c r="B596" s="231">
        <v>45590.0</v>
      </c>
      <c r="C596" s="10">
        <v>0.375</v>
      </c>
      <c r="D596" s="10">
        <v>0.5</v>
      </c>
      <c r="E596" s="224">
        <v>34.8</v>
      </c>
      <c r="F596" s="224">
        <v>22.9</v>
      </c>
      <c r="G596" s="224">
        <v>29.2</v>
      </c>
      <c r="H596" s="224">
        <v>25.6</v>
      </c>
      <c r="I596" s="22"/>
      <c r="J596" s="224" t="s">
        <v>81</v>
      </c>
      <c r="K596" s="22"/>
      <c r="L596" s="224">
        <v>4.8</v>
      </c>
      <c r="M596" s="22"/>
      <c r="N596" s="22"/>
      <c r="O596" s="224">
        <v>69.6</v>
      </c>
      <c r="P596" s="22"/>
      <c r="Q596" s="22"/>
      <c r="R596" s="26">
        <f t="shared" ref="R596:S596" si="238">E596</f>
        <v>34.8</v>
      </c>
      <c r="S596" s="22">
        <f t="shared" si="238"/>
        <v>22.9</v>
      </c>
      <c r="T596" s="22">
        <f>(R596+S596)/2</f>
        <v>28.85</v>
      </c>
      <c r="U596" s="22">
        <f>IF(H596="","",6.1078*(10^(((7.5*H596)/(237.3+H596)))))</f>
        <v>32.82468122</v>
      </c>
      <c r="V596" s="22">
        <f t="shared" si="232"/>
        <v>29.94468122</v>
      </c>
      <c r="W596" s="22">
        <f>IF(G596="","",6.1078*(10^(((7.5*G596)/(237.3+G596)))))</f>
        <v>40.51803823</v>
      </c>
      <c r="X596" s="22">
        <f t="shared" si="233"/>
        <v>73.90456824</v>
      </c>
      <c r="Y596" s="135">
        <f>O594+L596-O596</f>
        <v>6.4</v>
      </c>
      <c r="Z596" s="27"/>
      <c r="AA596" s="226">
        <v>1.0</v>
      </c>
      <c r="AB596" s="227">
        <v>1.0</v>
      </c>
      <c r="AC596" s="227">
        <v>2.0</v>
      </c>
      <c r="AD596" s="227">
        <v>2.0</v>
      </c>
      <c r="AE596" s="237" t="s">
        <v>433</v>
      </c>
    </row>
    <row r="597" ht="15.75" customHeight="1">
      <c r="A597" s="4" t="s">
        <v>58</v>
      </c>
      <c r="B597" s="229">
        <v>45590.0</v>
      </c>
      <c r="C597" s="3">
        <v>0.625</v>
      </c>
      <c r="D597" s="3">
        <v>0.75</v>
      </c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42"/>
      <c r="R597" s="41"/>
      <c r="S597" s="42"/>
      <c r="T597" s="39"/>
      <c r="U597" s="42"/>
      <c r="V597" s="22"/>
      <c r="W597" s="42"/>
      <c r="X597" s="42"/>
      <c r="Y597" s="42"/>
      <c r="Z597" s="32"/>
      <c r="AA597" s="230"/>
      <c r="AB597" s="45"/>
      <c r="AC597" s="45"/>
      <c r="AD597" s="45"/>
      <c r="AE597" s="52"/>
    </row>
    <row r="598" ht="15.75" customHeight="1">
      <c r="A598" s="8" t="s">
        <v>60</v>
      </c>
      <c r="B598" s="231">
        <v>45591.0</v>
      </c>
      <c r="C598" s="10">
        <v>0.375</v>
      </c>
      <c r="D598" s="10">
        <v>0.5</v>
      </c>
      <c r="E598" s="224">
        <v>34.8</v>
      </c>
      <c r="F598" s="224">
        <v>22.2</v>
      </c>
      <c r="G598" s="224">
        <v>28.6</v>
      </c>
      <c r="H598" s="224">
        <v>25.6</v>
      </c>
      <c r="I598" s="22"/>
      <c r="J598" s="224" t="s">
        <v>65</v>
      </c>
      <c r="K598" s="22"/>
      <c r="L598" s="224">
        <v>8.75</v>
      </c>
      <c r="M598" s="22"/>
      <c r="N598" s="22"/>
      <c r="O598" s="224">
        <v>71.62</v>
      </c>
      <c r="P598" s="22"/>
      <c r="Q598" s="22"/>
      <c r="R598" s="26">
        <f t="shared" ref="R598:S598" si="239">E598</f>
        <v>34.8</v>
      </c>
      <c r="S598" s="22">
        <f t="shared" si="239"/>
        <v>22.2</v>
      </c>
      <c r="T598" s="22">
        <f>(R598+S598)/2</f>
        <v>28.5</v>
      </c>
      <c r="U598" s="22">
        <f>IF(H598="","",6.1078*(10^(((7.5*H598)/(237.3+H598)))))</f>
        <v>32.82468122</v>
      </c>
      <c r="V598" s="22">
        <f>IF(U598="","",U598-(0.8*(G598-H598)))</f>
        <v>30.42468122</v>
      </c>
      <c r="W598" s="22">
        <f>IF(G598="","",6.1078*(10^(((7.5*G598)/(237.3+G598)))))</f>
        <v>39.13623594</v>
      </c>
      <c r="X598" s="22">
        <f>IF(W598="","",(V598/W598)*100)</f>
        <v>77.74043795</v>
      </c>
      <c r="Y598" s="135">
        <f>O596+L598-O598</f>
        <v>6.73</v>
      </c>
      <c r="Z598" s="27"/>
      <c r="AA598" s="226">
        <v>1.0</v>
      </c>
      <c r="AB598" s="227">
        <v>1.0</v>
      </c>
      <c r="AC598" s="227">
        <v>2.0</v>
      </c>
      <c r="AD598" s="227">
        <v>2.0</v>
      </c>
      <c r="AE598" s="237" t="s">
        <v>452</v>
      </c>
    </row>
    <row r="599" ht="15.75" customHeight="1">
      <c r="A599" s="4" t="s">
        <v>60</v>
      </c>
      <c r="B599" s="229">
        <v>45591.0</v>
      </c>
      <c r="C599" s="3">
        <v>0.625</v>
      </c>
      <c r="D599" s="3">
        <v>0.75</v>
      </c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41"/>
      <c r="S599" s="39"/>
      <c r="T599" s="39"/>
      <c r="U599" s="39"/>
      <c r="V599" s="22"/>
      <c r="W599" s="39"/>
      <c r="X599" s="39"/>
      <c r="Y599" s="42"/>
      <c r="Z599" s="32"/>
      <c r="AA599" s="230"/>
      <c r="AB599" s="45"/>
      <c r="AC599" s="45"/>
      <c r="AD599" s="45"/>
      <c r="AE599" s="52"/>
    </row>
    <row r="600" ht="15.75" customHeight="1">
      <c r="A600" s="8" t="s">
        <v>64</v>
      </c>
      <c r="B600" s="231">
        <v>45592.0</v>
      </c>
      <c r="C600" s="10">
        <v>0.375</v>
      </c>
      <c r="D600" s="10">
        <v>0.5</v>
      </c>
      <c r="E600" s="224">
        <v>35.0</v>
      </c>
      <c r="F600" s="224">
        <v>22.8</v>
      </c>
      <c r="G600" s="224">
        <v>29.0</v>
      </c>
      <c r="H600" s="224">
        <v>25.8</v>
      </c>
      <c r="I600" s="22"/>
      <c r="J600" s="224" t="s">
        <v>81</v>
      </c>
      <c r="K600" s="22"/>
      <c r="L600" s="224">
        <v>0.0</v>
      </c>
      <c r="M600" s="22"/>
      <c r="N600" s="22"/>
      <c r="O600" s="224">
        <v>63.32</v>
      </c>
      <c r="P600" s="22"/>
      <c r="Q600" s="22"/>
      <c r="R600" s="26">
        <f t="shared" ref="R600:S600" si="240">E600</f>
        <v>35</v>
      </c>
      <c r="S600" s="22">
        <f t="shared" si="240"/>
        <v>22.8</v>
      </c>
      <c r="T600" s="22">
        <f>(R600+S600)/2</f>
        <v>28.9</v>
      </c>
      <c r="U600" s="22">
        <f>IF(H600="","",6.1078*(10^(((7.5*H600)/(237.3+H600)))))</f>
        <v>33.21594473</v>
      </c>
      <c r="V600" s="22">
        <f>IF(U600="","",U600-(0.8*(G600-H600)))</f>
        <v>30.65594473</v>
      </c>
      <c r="W600" s="22">
        <f>IF(G600="","",6.1078*(10^(((7.5*G600)/(237.3+G600)))))</f>
        <v>40.05279577</v>
      </c>
      <c r="X600" s="22">
        <f>IF(W600="","",(V600/W600)*100)</f>
        <v>76.53883866</v>
      </c>
      <c r="Y600" s="135">
        <f>O598+L600-O600</f>
        <v>8.3</v>
      </c>
      <c r="Z600" s="27"/>
      <c r="AA600" s="226">
        <v>1.0</v>
      </c>
      <c r="AB600" s="227">
        <v>1.0</v>
      </c>
      <c r="AC600" s="227">
        <v>1.0</v>
      </c>
      <c r="AD600" s="227">
        <v>2.0</v>
      </c>
      <c r="AE600" s="237" t="s">
        <v>433</v>
      </c>
    </row>
    <row r="601" ht="15.75" customHeight="1">
      <c r="A601" s="4" t="s">
        <v>64</v>
      </c>
      <c r="B601" s="229">
        <v>45592.0</v>
      </c>
      <c r="C601" s="3">
        <v>0.625</v>
      </c>
      <c r="D601" s="3">
        <v>0.75</v>
      </c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41"/>
      <c r="S601" s="39"/>
      <c r="T601" s="39"/>
      <c r="U601" s="39"/>
      <c r="V601" s="22"/>
      <c r="W601" s="39"/>
      <c r="X601" s="39"/>
      <c r="Y601" s="42"/>
      <c r="Z601" s="32"/>
      <c r="AA601" s="230"/>
      <c r="AB601" s="45"/>
      <c r="AC601" s="45"/>
      <c r="AD601" s="45"/>
      <c r="AE601" s="52"/>
    </row>
    <row r="602" ht="15.75" customHeight="1">
      <c r="A602" s="8" t="s">
        <v>68</v>
      </c>
      <c r="B602" s="231">
        <v>45593.0</v>
      </c>
      <c r="C602" s="10">
        <v>0.375</v>
      </c>
      <c r="D602" s="10">
        <v>0.5</v>
      </c>
      <c r="E602" s="224">
        <v>34.8</v>
      </c>
      <c r="F602" s="224">
        <v>22.4</v>
      </c>
      <c r="G602" s="224">
        <v>30.4</v>
      </c>
      <c r="H602" s="224">
        <v>27.8</v>
      </c>
      <c r="I602" s="22"/>
      <c r="J602" s="224" t="s">
        <v>81</v>
      </c>
      <c r="K602" s="22"/>
      <c r="L602" s="224">
        <v>0.0</v>
      </c>
      <c r="M602" s="22"/>
      <c r="N602" s="22"/>
      <c r="O602" s="224">
        <v>57.54</v>
      </c>
      <c r="P602" s="22"/>
      <c r="Q602" s="22"/>
      <c r="R602" s="26">
        <f t="shared" ref="R602:S602" si="241">E602</f>
        <v>34.8</v>
      </c>
      <c r="S602" s="22">
        <f t="shared" si="241"/>
        <v>22.4</v>
      </c>
      <c r="T602" s="22">
        <f>(R602+S602)/2</f>
        <v>28.6</v>
      </c>
      <c r="U602" s="22">
        <f>IF(H602="","",6.1078*(10^(((7.5*H602)/(237.3+H602)))))</f>
        <v>37.3577292</v>
      </c>
      <c r="V602" s="22">
        <f t="shared" ref="V602:V610" si="242">IF(U602="","",U602-(0.8*(G602-H602)))</f>
        <v>35.2777292</v>
      </c>
      <c r="W602" s="22">
        <f>IF(G602="","",6.1078*(10^(((7.5*G602)/(237.3+G602)))))</f>
        <v>43.4094688</v>
      </c>
      <c r="X602" s="22">
        <f t="shared" ref="X602:X610" si="243">IF(W602="","",(V602/W602)*100)</f>
        <v>81.2673598</v>
      </c>
      <c r="Y602" s="135">
        <f>O600+L602-O602</f>
        <v>5.78</v>
      </c>
      <c r="Z602" s="27"/>
      <c r="AA602" s="226">
        <v>1.0</v>
      </c>
      <c r="AB602" s="227">
        <v>1.0</v>
      </c>
      <c r="AC602" s="227">
        <v>3.0</v>
      </c>
      <c r="AD602" s="227">
        <v>2.0</v>
      </c>
      <c r="AE602" s="237" t="s">
        <v>642</v>
      </c>
    </row>
    <row r="603" ht="15.75" customHeight="1">
      <c r="A603" s="4" t="s">
        <v>68</v>
      </c>
      <c r="B603" s="229">
        <v>45593.0</v>
      </c>
      <c r="C603" s="3">
        <v>0.625</v>
      </c>
      <c r="D603" s="3">
        <v>0.75</v>
      </c>
      <c r="E603" s="242">
        <v>35.4</v>
      </c>
      <c r="F603" s="39"/>
      <c r="G603" s="242">
        <v>34.6</v>
      </c>
      <c r="H603" s="242">
        <v>27.6</v>
      </c>
      <c r="I603" s="39"/>
      <c r="J603" s="242" t="s">
        <v>81</v>
      </c>
      <c r="K603" s="39"/>
      <c r="L603" s="39"/>
      <c r="M603" s="39"/>
      <c r="N603" s="39"/>
      <c r="O603" s="39"/>
      <c r="P603" s="39"/>
      <c r="Q603" s="39"/>
      <c r="R603" s="41"/>
      <c r="S603" s="39"/>
      <c r="T603" s="39"/>
      <c r="U603" s="339">
        <f>IF(H603="","",6.1078*(10^(((7.5*H603)/(237.3+H603)))))</f>
        <v>36.92425667</v>
      </c>
      <c r="V603" s="339">
        <f t="shared" si="242"/>
        <v>31.32425667</v>
      </c>
      <c r="W603" s="339">
        <f>IF(G603="","",6.1078*(10^(((7.5*G603)/(237.3+G603)))))</f>
        <v>54.98950443</v>
      </c>
      <c r="X603" s="339">
        <f t="shared" si="243"/>
        <v>56.96406432</v>
      </c>
      <c r="Y603" s="42"/>
      <c r="Z603" s="32"/>
      <c r="AA603" s="245">
        <v>1.0</v>
      </c>
      <c r="AB603" s="246">
        <v>1.0</v>
      </c>
      <c r="AC603" s="246">
        <v>3.0</v>
      </c>
      <c r="AD603" s="246">
        <v>1.0</v>
      </c>
      <c r="AE603" s="247" t="s">
        <v>643</v>
      </c>
    </row>
    <row r="604" ht="15.75" customHeight="1">
      <c r="A604" s="8" t="s">
        <v>38</v>
      </c>
      <c r="B604" s="231">
        <v>45594.0</v>
      </c>
      <c r="C604" s="10">
        <v>0.375</v>
      </c>
      <c r="D604" s="10">
        <v>0.5</v>
      </c>
      <c r="E604" s="224">
        <v>35.4</v>
      </c>
      <c r="F604" s="224">
        <v>22.6</v>
      </c>
      <c r="G604" s="224">
        <v>29.6</v>
      </c>
      <c r="H604" s="224">
        <v>26.0</v>
      </c>
      <c r="I604" s="22"/>
      <c r="J604" s="224" t="s">
        <v>81</v>
      </c>
      <c r="K604" s="22"/>
      <c r="L604" s="224">
        <v>0.0</v>
      </c>
      <c r="M604" s="22"/>
      <c r="N604" s="22"/>
      <c r="O604" s="224">
        <v>54.61</v>
      </c>
      <c r="P604" s="22"/>
      <c r="Q604" s="22"/>
      <c r="R604" s="26">
        <f t="shared" ref="R604:S604" si="244">E604</f>
        <v>35.4</v>
      </c>
      <c r="S604" s="22">
        <f t="shared" si="244"/>
        <v>22.6</v>
      </c>
      <c r="T604" s="22">
        <f>(R604+S604)/2</f>
        <v>29</v>
      </c>
      <c r="U604" s="22">
        <f>IF(H604="","",6.1078*(10^(((7.5*H604)/(237.3+H604)))))</f>
        <v>33.61126698</v>
      </c>
      <c r="V604" s="22">
        <f t="shared" si="242"/>
        <v>30.73126698</v>
      </c>
      <c r="W604" s="22">
        <f>IF(G604="","",6.1078*(10^(((7.5*G604)/(237.3+G604)))))</f>
        <v>41.46264535</v>
      </c>
      <c r="X604" s="22">
        <f t="shared" si="243"/>
        <v>74.11796021</v>
      </c>
      <c r="Y604" s="135">
        <f>O602+L604-O604</f>
        <v>2.93</v>
      </c>
      <c r="Z604" s="27"/>
      <c r="AA604" s="226">
        <v>1.0</v>
      </c>
      <c r="AB604" s="227">
        <v>1.0</v>
      </c>
      <c r="AC604" s="227">
        <v>3.0</v>
      </c>
      <c r="AD604" s="227">
        <v>2.0</v>
      </c>
      <c r="AE604" s="237" t="s">
        <v>479</v>
      </c>
    </row>
    <row r="605" ht="15.75" customHeight="1">
      <c r="A605" s="4" t="s">
        <v>38</v>
      </c>
      <c r="B605" s="229">
        <v>45594.0</v>
      </c>
      <c r="C605" s="3">
        <v>0.625</v>
      </c>
      <c r="D605" s="3">
        <v>0.75</v>
      </c>
      <c r="E605" s="39"/>
      <c r="F605" s="39"/>
      <c r="G605" s="242">
        <v>34.0</v>
      </c>
      <c r="H605" s="242">
        <v>27.6</v>
      </c>
      <c r="I605" s="39"/>
      <c r="J605" s="242" t="s">
        <v>74</v>
      </c>
      <c r="K605" s="39"/>
      <c r="L605" s="242"/>
      <c r="M605" s="39"/>
      <c r="N605" s="39"/>
      <c r="O605" s="39"/>
      <c r="P605" s="39"/>
      <c r="Q605" s="39"/>
      <c r="R605" s="41"/>
      <c r="S605" s="39"/>
      <c r="T605" s="39"/>
      <c r="U605" s="339">
        <f>IF(H605="","",6.1078*(10^(((7.5*H605)/(237.3+H605)))))</f>
        <v>36.92425667</v>
      </c>
      <c r="V605" s="339">
        <f t="shared" si="242"/>
        <v>31.80425667</v>
      </c>
      <c r="W605" s="339">
        <f>IF(G605="","",6.1078*(10^(((7.5*G605)/(237.3+G605)))))</f>
        <v>53.18678224</v>
      </c>
      <c r="X605" s="339">
        <f t="shared" si="243"/>
        <v>59.79729424</v>
      </c>
      <c r="Y605" s="42"/>
      <c r="Z605" s="32"/>
      <c r="AA605" s="245">
        <v>1.0</v>
      </c>
      <c r="AB605" s="246">
        <v>1.0</v>
      </c>
      <c r="AC605" s="246">
        <v>1.0</v>
      </c>
      <c r="AD605" s="246">
        <v>2.0</v>
      </c>
      <c r="AE605" s="247" t="s">
        <v>440</v>
      </c>
    </row>
    <row r="606" ht="15.75" customHeight="1">
      <c r="A606" s="8" t="s">
        <v>48</v>
      </c>
      <c r="B606" s="231">
        <v>45595.0</v>
      </c>
      <c r="C606" s="10">
        <v>0.375</v>
      </c>
      <c r="D606" s="10">
        <v>0.5</v>
      </c>
      <c r="E606" s="224">
        <v>35.0</v>
      </c>
      <c r="F606" s="224">
        <v>22.8</v>
      </c>
      <c r="G606" s="224">
        <v>29.2</v>
      </c>
      <c r="H606" s="224">
        <v>25.8</v>
      </c>
      <c r="I606" s="22"/>
      <c r="J606" s="224" t="s">
        <v>61</v>
      </c>
      <c r="K606" s="22"/>
      <c r="L606" s="224">
        <v>20.0</v>
      </c>
      <c r="M606" s="22"/>
      <c r="N606" s="22"/>
      <c r="O606" s="224">
        <v>64.59</v>
      </c>
      <c r="P606" s="22"/>
      <c r="Q606" s="22"/>
      <c r="R606" s="26">
        <f t="shared" ref="R606:S606" si="245">E606</f>
        <v>35</v>
      </c>
      <c r="S606" s="22">
        <f t="shared" si="245"/>
        <v>22.8</v>
      </c>
      <c r="T606" s="22">
        <f>(R606+S606)/2</f>
        <v>28.9</v>
      </c>
      <c r="U606" s="22">
        <f>IF(H606="","",6.1078*(10^(((7.5*H606)/(237.3+H606)))))</f>
        <v>33.21594473</v>
      </c>
      <c r="V606" s="22">
        <f t="shared" si="242"/>
        <v>30.49594473</v>
      </c>
      <c r="W606" s="22">
        <f>IF(G606="","",6.1078*(10^(((7.5*G606)/(237.3+G606)))))</f>
        <v>40.51803823</v>
      </c>
      <c r="X606" s="22">
        <f t="shared" si="243"/>
        <v>75.26510676</v>
      </c>
      <c r="Y606" s="135">
        <f>O604+L606-O606</f>
        <v>10.02</v>
      </c>
      <c r="Z606" s="27"/>
      <c r="AA606" s="226">
        <v>1.0</v>
      </c>
      <c r="AB606" s="227">
        <v>1.0</v>
      </c>
      <c r="AC606" s="227">
        <v>3.0</v>
      </c>
      <c r="AD606" s="227">
        <v>2.0</v>
      </c>
      <c r="AE606" s="237" t="s">
        <v>475</v>
      </c>
    </row>
    <row r="607" ht="15.75" customHeight="1">
      <c r="A607" s="4" t="s">
        <v>48</v>
      </c>
      <c r="B607" s="229">
        <v>45595.0</v>
      </c>
      <c r="C607" s="3">
        <v>0.625</v>
      </c>
      <c r="D607" s="3">
        <v>0.75</v>
      </c>
      <c r="E607" s="39"/>
      <c r="F607" s="39"/>
      <c r="G607" s="242">
        <v>32.6</v>
      </c>
      <c r="H607" s="242">
        <v>27.0</v>
      </c>
      <c r="I607" s="39"/>
      <c r="J607" s="242" t="s">
        <v>61</v>
      </c>
      <c r="K607" s="39"/>
      <c r="L607" s="39"/>
      <c r="M607" s="39"/>
      <c r="N607" s="39"/>
      <c r="O607" s="39"/>
      <c r="P607" s="39"/>
      <c r="Q607" s="39"/>
      <c r="R607" s="41"/>
      <c r="S607" s="39"/>
      <c r="T607" s="39"/>
      <c r="U607" s="339">
        <f>IF(H607="","",6.1078*(10^(((7.5*H607)/(237.3+H607)))))</f>
        <v>35.65000614</v>
      </c>
      <c r="V607" s="339">
        <f t="shared" si="242"/>
        <v>31.17000614</v>
      </c>
      <c r="W607" s="339">
        <f>IF(G607="","",6.1078*(10^(((7.5*G607)/(237.3+G607)))))</f>
        <v>49.17856797</v>
      </c>
      <c r="X607" s="339">
        <f t="shared" si="243"/>
        <v>63.38128056</v>
      </c>
      <c r="Y607" s="42"/>
      <c r="Z607" s="32"/>
      <c r="AA607" s="245">
        <v>2.0</v>
      </c>
      <c r="AB607" s="246">
        <v>1.0</v>
      </c>
      <c r="AC607" s="246">
        <v>1.0</v>
      </c>
      <c r="AD607" s="246">
        <v>2.0</v>
      </c>
      <c r="AE607" s="247" t="s">
        <v>440</v>
      </c>
    </row>
    <row r="608" ht="15.75" customHeight="1">
      <c r="A608" s="8" t="s">
        <v>53</v>
      </c>
      <c r="B608" s="231">
        <v>45596.0</v>
      </c>
      <c r="C608" s="10">
        <v>0.375</v>
      </c>
      <c r="D608" s="10">
        <v>0.5</v>
      </c>
      <c r="E608" s="224">
        <v>33.8</v>
      </c>
      <c r="F608" s="224">
        <v>22.4</v>
      </c>
      <c r="G608" s="224">
        <v>29.4</v>
      </c>
      <c r="H608" s="224">
        <v>26.0</v>
      </c>
      <c r="I608" s="22"/>
      <c r="J608" s="224" t="s">
        <v>81</v>
      </c>
      <c r="K608" s="22"/>
      <c r="L608" s="224">
        <v>0.0</v>
      </c>
      <c r="M608" s="22"/>
      <c r="N608" s="22"/>
      <c r="O608" s="224">
        <v>59.24</v>
      </c>
      <c r="P608" s="22"/>
      <c r="Q608" s="22"/>
      <c r="R608" s="26">
        <f t="shared" ref="R608:S608" si="246">E608</f>
        <v>33.8</v>
      </c>
      <c r="S608" s="22">
        <f t="shared" si="246"/>
        <v>22.4</v>
      </c>
      <c r="T608" s="22">
        <f>(R608+S608)/2</f>
        <v>28.1</v>
      </c>
      <c r="U608" s="22">
        <f>IF(H608="","",6.1078*(10^(((7.5*H608)/(237.3+H608)))))</f>
        <v>33.61126698</v>
      </c>
      <c r="V608" s="22">
        <f t="shared" si="242"/>
        <v>30.89126698</v>
      </c>
      <c r="W608" s="22">
        <f>IF(G608="","",6.1078*(10^(((7.5*G608)/(237.3+G608)))))</f>
        <v>40.98797486</v>
      </c>
      <c r="X608" s="22">
        <f t="shared" si="243"/>
        <v>75.36665836</v>
      </c>
      <c r="Y608" s="135">
        <f>O606+L608-O608</f>
        <v>5.35</v>
      </c>
      <c r="Z608" s="27"/>
      <c r="AA608" s="226">
        <v>1.0</v>
      </c>
      <c r="AB608" s="227">
        <v>1.0</v>
      </c>
      <c r="AC608" s="227">
        <v>2.0</v>
      </c>
      <c r="AD608" s="227">
        <v>2.0</v>
      </c>
      <c r="AE608" s="237" t="s">
        <v>642</v>
      </c>
    </row>
    <row r="609" ht="15.75" customHeight="1">
      <c r="A609" s="4" t="s">
        <v>53</v>
      </c>
      <c r="B609" s="229">
        <v>45596.0</v>
      </c>
      <c r="C609" s="3">
        <v>0.625</v>
      </c>
      <c r="D609" s="3">
        <v>0.75</v>
      </c>
      <c r="E609" s="39"/>
      <c r="F609" s="39"/>
      <c r="G609" s="242">
        <v>27.4</v>
      </c>
      <c r="H609" s="242">
        <v>26.0</v>
      </c>
      <c r="I609" s="39"/>
      <c r="J609" s="242" t="s">
        <v>56</v>
      </c>
      <c r="K609" s="39"/>
      <c r="L609" s="39"/>
      <c r="M609" s="39"/>
      <c r="N609" s="39"/>
      <c r="O609" s="39"/>
      <c r="P609" s="39"/>
      <c r="Q609" s="39"/>
      <c r="R609" s="41"/>
      <c r="S609" s="39"/>
      <c r="T609" s="39"/>
      <c r="U609" s="339">
        <f>IF(H609="","",6.1078*(10^(((7.5*H609)/(237.3+H609)))))</f>
        <v>33.61126698</v>
      </c>
      <c r="V609" s="339">
        <f t="shared" si="242"/>
        <v>32.49126698</v>
      </c>
      <c r="W609" s="339">
        <f>IF(G609="","",6.1078*(10^(((7.5*G609)/(237.3+G609)))))</f>
        <v>36.49517019</v>
      </c>
      <c r="X609" s="339">
        <f t="shared" si="243"/>
        <v>89.02895046</v>
      </c>
      <c r="Y609" s="42"/>
      <c r="Z609" s="32"/>
      <c r="AA609" s="245">
        <v>1.0</v>
      </c>
      <c r="AB609" s="246">
        <v>1.0</v>
      </c>
      <c r="AC609" s="246">
        <v>1.0</v>
      </c>
      <c r="AD609" s="246">
        <v>2.0</v>
      </c>
      <c r="AE609" s="247" t="s">
        <v>440</v>
      </c>
    </row>
    <row r="610" ht="15.75" customHeight="1">
      <c r="A610" s="8" t="s">
        <v>58</v>
      </c>
      <c r="B610" s="231">
        <v>45597.0</v>
      </c>
      <c r="C610" s="10">
        <v>0.375</v>
      </c>
      <c r="D610" s="10">
        <v>0.5</v>
      </c>
      <c r="E610" s="224">
        <v>33.0</v>
      </c>
      <c r="F610" s="224">
        <v>22.4</v>
      </c>
      <c r="G610" s="224">
        <v>29.8</v>
      </c>
      <c r="H610" s="224">
        <v>25.6</v>
      </c>
      <c r="I610" s="22"/>
      <c r="J610" s="224" t="s">
        <v>65</v>
      </c>
      <c r="K610" s="22"/>
      <c r="L610" s="224">
        <v>40.25</v>
      </c>
      <c r="M610" s="22"/>
      <c r="N610" s="22"/>
      <c r="O610" s="224">
        <v>93.29</v>
      </c>
      <c r="P610" s="22"/>
      <c r="Q610" s="22"/>
      <c r="R610" s="26">
        <f t="shared" ref="R610:S610" si="247">E610</f>
        <v>33</v>
      </c>
      <c r="S610" s="22">
        <f t="shared" si="247"/>
        <v>22.4</v>
      </c>
      <c r="T610" s="22">
        <f>(R610+S610)/2</f>
        <v>27.7</v>
      </c>
      <c r="U610" s="22">
        <f>IF(H610="","",6.1078*(10^(((7.5*H610)/(237.3+H610)))))</f>
        <v>32.82468122</v>
      </c>
      <c r="V610" s="22">
        <f t="shared" si="242"/>
        <v>29.46468122</v>
      </c>
      <c r="W610" s="22">
        <f>IF(G610="","",6.1078*(10^(((7.5*G610)/(237.3+G610)))))</f>
        <v>41.94208964</v>
      </c>
      <c r="X610" s="22">
        <f t="shared" si="243"/>
        <v>70.25086606</v>
      </c>
      <c r="Y610" s="135">
        <f>O608+L610-O610</f>
        <v>6.2</v>
      </c>
      <c r="Z610" s="27"/>
      <c r="AA610" s="226">
        <v>1.0</v>
      </c>
      <c r="AB610" s="227">
        <v>1.0</v>
      </c>
      <c r="AC610" s="227">
        <v>2.0</v>
      </c>
      <c r="AD610" s="227">
        <v>2.0</v>
      </c>
      <c r="AE610" s="237" t="s">
        <v>479</v>
      </c>
    </row>
    <row r="611" ht="15.75" customHeight="1">
      <c r="A611" s="4" t="s">
        <v>58</v>
      </c>
      <c r="B611" s="229">
        <v>45597.0</v>
      </c>
      <c r="C611" s="3">
        <v>0.625</v>
      </c>
      <c r="D611" s="3">
        <v>0.75</v>
      </c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41"/>
      <c r="S611" s="39"/>
      <c r="T611" s="39"/>
      <c r="U611" s="39"/>
      <c r="V611" s="22"/>
      <c r="W611" s="39"/>
      <c r="X611" s="39"/>
      <c r="Y611" s="42"/>
      <c r="Z611" s="32"/>
      <c r="AA611" s="230"/>
      <c r="AB611" s="45"/>
      <c r="AC611" s="45"/>
      <c r="AD611" s="45"/>
      <c r="AE611" s="52"/>
    </row>
    <row r="612" ht="15.75" customHeight="1">
      <c r="A612" s="8" t="s">
        <v>60</v>
      </c>
      <c r="B612" s="231">
        <v>45598.0</v>
      </c>
      <c r="C612" s="10">
        <v>0.375</v>
      </c>
      <c r="D612" s="10">
        <v>0.5</v>
      </c>
      <c r="E612" s="224">
        <v>34.0</v>
      </c>
      <c r="F612" s="224">
        <v>23.0</v>
      </c>
      <c r="G612" s="224">
        <v>28.6</v>
      </c>
      <c r="H612" s="224">
        <v>26.0</v>
      </c>
      <c r="I612" s="22"/>
      <c r="J612" s="224" t="s">
        <v>81</v>
      </c>
      <c r="K612" s="22"/>
      <c r="L612" s="224">
        <v>0.0</v>
      </c>
      <c r="M612" s="22"/>
      <c r="N612" s="22"/>
      <c r="O612" s="224">
        <v>90.0</v>
      </c>
      <c r="P612" s="22"/>
      <c r="Q612" s="22"/>
      <c r="R612" s="26">
        <f t="shared" ref="R612:S612" si="248">E612</f>
        <v>34</v>
      </c>
      <c r="S612" s="22">
        <f t="shared" si="248"/>
        <v>23</v>
      </c>
      <c r="T612" s="22">
        <f>(R612+S612)/2</f>
        <v>28.5</v>
      </c>
      <c r="U612" s="22">
        <f>IF(H612="","",6.1078*(10^(((7.5*H612)/(237.3+H612)))))</f>
        <v>33.61126698</v>
      </c>
      <c r="V612" s="22">
        <f>IF(U612="","",U612-(0.8*(G612-H612)))</f>
        <v>31.53126698</v>
      </c>
      <c r="W612" s="22">
        <f>IF(G612="","",6.1078*(10^(((7.5*G612)/(237.3+G612)))))</f>
        <v>39.13623594</v>
      </c>
      <c r="X612" s="22">
        <f>IF(W612="","",(V612/W612)*100)</f>
        <v>80.56796017</v>
      </c>
      <c r="Y612" s="135">
        <f>O610+L612-O612</f>
        <v>3.29</v>
      </c>
      <c r="Z612" s="27"/>
      <c r="AA612" s="226">
        <v>1.0</v>
      </c>
      <c r="AB612" s="227">
        <v>1.0</v>
      </c>
      <c r="AC612" s="227">
        <v>2.0</v>
      </c>
      <c r="AD612" s="227">
        <v>2.0</v>
      </c>
      <c r="AE612" s="237" t="s">
        <v>433</v>
      </c>
    </row>
    <row r="613" ht="15.75" customHeight="1">
      <c r="A613" s="4" t="s">
        <v>60</v>
      </c>
      <c r="B613" s="229">
        <v>45598.0</v>
      </c>
      <c r="C613" s="3">
        <v>0.625</v>
      </c>
      <c r="D613" s="3">
        <v>0.75</v>
      </c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41"/>
      <c r="S613" s="39"/>
      <c r="T613" s="39"/>
      <c r="U613" s="39"/>
      <c r="V613" s="22"/>
      <c r="W613" s="39"/>
      <c r="X613" s="39"/>
      <c r="Y613" s="42"/>
      <c r="Z613" s="32"/>
      <c r="AA613" s="230"/>
      <c r="AB613" s="45"/>
      <c r="AC613" s="45"/>
      <c r="AD613" s="45"/>
      <c r="AE613" s="52"/>
    </row>
    <row r="614" ht="15.75" customHeight="1">
      <c r="A614" s="8" t="s">
        <v>64</v>
      </c>
      <c r="B614" s="231">
        <v>45599.0</v>
      </c>
      <c r="C614" s="10">
        <v>0.375</v>
      </c>
      <c r="D614" s="10">
        <v>0.5</v>
      </c>
      <c r="E614" s="224">
        <v>34.0</v>
      </c>
      <c r="F614" s="224">
        <v>22.3</v>
      </c>
      <c r="G614" s="224">
        <v>28.8</v>
      </c>
      <c r="H614" s="224">
        <v>25.0</v>
      </c>
      <c r="I614" s="22"/>
      <c r="J614" s="224" t="s">
        <v>81</v>
      </c>
      <c r="K614" s="22"/>
      <c r="L614" s="224">
        <v>0.0</v>
      </c>
      <c r="M614" s="22"/>
      <c r="N614" s="22"/>
      <c r="O614" s="224">
        <v>88.04</v>
      </c>
      <c r="P614" s="22"/>
      <c r="Q614" s="22"/>
      <c r="R614" s="26">
        <f t="shared" ref="R614:S614" si="249">E614</f>
        <v>34</v>
      </c>
      <c r="S614" s="22">
        <f t="shared" si="249"/>
        <v>22.3</v>
      </c>
      <c r="T614" s="22">
        <f>(R614+S614)/2</f>
        <v>28.15</v>
      </c>
      <c r="U614" s="22">
        <f>IF(H614="","",6.1078*(10^(((7.5*H614)/(237.3+H614)))))</f>
        <v>31.67489286</v>
      </c>
      <c r="V614" s="22">
        <f>IF(U614="","",U614-(0.8*(G614-H614)))</f>
        <v>28.63489286</v>
      </c>
      <c r="W614" s="22">
        <f>IF(G614="","",6.1078*(10^(((7.5*G614)/(237.3+G614)))))</f>
        <v>39.59220806</v>
      </c>
      <c r="X614" s="22">
        <f>IF(W614="","",(V614/W614)*100)</f>
        <v>72.32456653</v>
      </c>
      <c r="Y614" s="135">
        <f>O612+L614-O614</f>
        <v>1.96</v>
      </c>
      <c r="Z614" s="27"/>
      <c r="AA614" s="226">
        <v>1.0</v>
      </c>
      <c r="AB614" s="227">
        <v>1.0</v>
      </c>
      <c r="AC614" s="227">
        <v>1.0</v>
      </c>
      <c r="AD614" s="227">
        <v>2.0</v>
      </c>
      <c r="AE614" s="237" t="s">
        <v>433</v>
      </c>
    </row>
    <row r="615" ht="15.75" customHeight="1">
      <c r="A615" s="4" t="s">
        <v>64</v>
      </c>
      <c r="B615" s="229">
        <v>45599.0</v>
      </c>
      <c r="C615" s="3">
        <v>0.625</v>
      </c>
      <c r="D615" s="3">
        <v>0.75</v>
      </c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41"/>
      <c r="S615" s="39"/>
      <c r="T615" s="39"/>
      <c r="U615" s="39"/>
      <c r="V615" s="22"/>
      <c r="W615" s="39"/>
      <c r="X615" s="39"/>
      <c r="Y615" s="42"/>
      <c r="Z615" s="32"/>
      <c r="AA615" s="230"/>
      <c r="AB615" s="45"/>
      <c r="AC615" s="45"/>
      <c r="AD615" s="45"/>
      <c r="AE615" s="52"/>
    </row>
    <row r="616" ht="15.75" customHeight="1">
      <c r="A616" s="8" t="s">
        <v>68</v>
      </c>
      <c r="B616" s="231">
        <v>45600.0</v>
      </c>
      <c r="C616" s="10">
        <v>0.375</v>
      </c>
      <c r="D616" s="10">
        <v>0.5</v>
      </c>
      <c r="E616" s="224">
        <v>35.0</v>
      </c>
      <c r="F616" s="224">
        <v>22.4</v>
      </c>
      <c r="G616" s="224">
        <v>29.8</v>
      </c>
      <c r="H616" s="224">
        <v>26.2</v>
      </c>
      <c r="I616" s="22"/>
      <c r="J616" s="224" t="s">
        <v>81</v>
      </c>
      <c r="K616" s="22"/>
      <c r="L616" s="224">
        <v>0.0</v>
      </c>
      <c r="M616" s="22"/>
      <c r="N616" s="22"/>
      <c r="O616" s="224">
        <v>83.14</v>
      </c>
      <c r="P616" s="22"/>
      <c r="Q616" s="22"/>
      <c r="R616" s="26">
        <f t="shared" ref="R616:S616" si="250">E616</f>
        <v>35</v>
      </c>
      <c r="S616" s="22">
        <f t="shared" si="250"/>
        <v>22.4</v>
      </c>
      <c r="T616" s="22">
        <f>(R616+S616)/2</f>
        <v>28.7</v>
      </c>
      <c r="U616" s="22">
        <f>IF(H616="","",6.1078*(10^(((7.5*H616)/(237.3+H616)))))</f>
        <v>34.01068335</v>
      </c>
      <c r="V616" s="22">
        <f>IF(U616="","",U616-(0.8*(G616-H616)))</f>
        <v>31.13068335</v>
      </c>
      <c r="W616" s="22">
        <f>IF(G616="","",6.1078*(10^(((7.5*G616)/(237.3+G616)))))</f>
        <v>41.94208964</v>
      </c>
      <c r="X616" s="22">
        <f>IF(W616="","",(V616/W616)*100)</f>
        <v>74.22301467</v>
      </c>
      <c r="Y616" s="135">
        <f>O614+L616-O616</f>
        <v>4.9</v>
      </c>
      <c r="Z616" s="27"/>
      <c r="AA616" s="226">
        <v>1.0</v>
      </c>
      <c r="AB616" s="227">
        <v>1.0</v>
      </c>
      <c r="AC616" s="227">
        <v>2.0</v>
      </c>
      <c r="AD616" s="227">
        <v>2.0</v>
      </c>
      <c r="AE616" s="237" t="s">
        <v>433</v>
      </c>
    </row>
    <row r="617" ht="15.75" customHeight="1">
      <c r="A617" s="4" t="s">
        <v>68</v>
      </c>
      <c r="B617" s="229">
        <v>45600.0</v>
      </c>
      <c r="C617" s="3">
        <v>0.625</v>
      </c>
      <c r="D617" s="3">
        <v>0.75</v>
      </c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41"/>
      <c r="S617" s="39"/>
      <c r="T617" s="39"/>
      <c r="U617" s="39"/>
      <c r="V617" s="22"/>
      <c r="W617" s="39"/>
      <c r="X617" s="39"/>
      <c r="Y617" s="42"/>
      <c r="Z617" s="32"/>
      <c r="AA617" s="230"/>
      <c r="AB617" s="45"/>
      <c r="AC617" s="45"/>
      <c r="AD617" s="45"/>
      <c r="AE617" s="52"/>
    </row>
    <row r="618" ht="15.75" customHeight="1">
      <c r="A618" s="8" t="s">
        <v>38</v>
      </c>
      <c r="B618" s="231">
        <v>45601.0</v>
      </c>
      <c r="C618" s="10">
        <v>0.375</v>
      </c>
      <c r="D618" s="10">
        <v>0.5</v>
      </c>
      <c r="E618" s="224">
        <v>34.8</v>
      </c>
      <c r="F618" s="224">
        <v>23.8</v>
      </c>
      <c r="G618" s="224">
        <v>29.2</v>
      </c>
      <c r="H618" s="224">
        <v>26.0</v>
      </c>
      <c r="I618" s="22"/>
      <c r="J618" s="224" t="s">
        <v>61</v>
      </c>
      <c r="K618" s="22"/>
      <c r="L618" s="224">
        <v>0.0</v>
      </c>
      <c r="M618" s="22"/>
      <c r="N618" s="22"/>
      <c r="O618" s="224">
        <v>77.18</v>
      </c>
      <c r="P618" s="22"/>
      <c r="Q618" s="22"/>
      <c r="R618" s="26">
        <f t="shared" ref="R618:S618" si="251">E618</f>
        <v>34.8</v>
      </c>
      <c r="S618" s="22">
        <f t="shared" si="251"/>
        <v>23.8</v>
      </c>
      <c r="T618" s="22">
        <f>(R618+S618)/2</f>
        <v>29.3</v>
      </c>
      <c r="U618" s="22">
        <f>IF(H618="","",6.1078*(10^(((7.5*H618)/(237.3+H618)))))</f>
        <v>33.61126698</v>
      </c>
      <c r="V618" s="22">
        <f>IF(U618="","",U618-(0.8*(G618-H618)))</f>
        <v>31.05126698</v>
      </c>
      <c r="W618" s="22">
        <f>IF(G618="","",6.1078*(10^(((7.5*G618)/(237.3+G618)))))</f>
        <v>40.51803823</v>
      </c>
      <c r="X618" s="22">
        <f>IF(W618="","",(V618/W618)*100)</f>
        <v>76.63566238</v>
      </c>
      <c r="Y618" s="135">
        <f>O616+L618-O618</f>
        <v>5.96</v>
      </c>
      <c r="Z618" s="27"/>
      <c r="AA618" s="226">
        <v>1.0</v>
      </c>
      <c r="AB618" s="227">
        <v>1.0</v>
      </c>
      <c r="AC618" s="227">
        <v>3.0</v>
      </c>
      <c r="AD618" s="227">
        <v>2.0</v>
      </c>
      <c r="AE618" s="237" t="s">
        <v>478</v>
      </c>
    </row>
    <row r="619" ht="15.75" customHeight="1">
      <c r="A619" s="4" t="s">
        <v>38</v>
      </c>
      <c r="B619" s="229">
        <v>45601.0</v>
      </c>
      <c r="C619" s="3">
        <v>0.625</v>
      </c>
      <c r="D619" s="3">
        <v>0.75</v>
      </c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41"/>
      <c r="S619" s="39"/>
      <c r="T619" s="39"/>
      <c r="U619" s="39"/>
      <c r="V619" s="22"/>
      <c r="W619" s="39"/>
      <c r="X619" s="39"/>
      <c r="Y619" s="42"/>
      <c r="Z619" s="32"/>
      <c r="AA619" s="230"/>
      <c r="AB619" s="45"/>
      <c r="AC619" s="45"/>
      <c r="AD619" s="45"/>
      <c r="AE619" s="52"/>
    </row>
    <row r="620" ht="15.75" customHeight="1">
      <c r="A620" s="8" t="s">
        <v>48</v>
      </c>
      <c r="B620" s="231">
        <v>45602.0</v>
      </c>
      <c r="C620" s="10">
        <v>0.375</v>
      </c>
      <c r="D620" s="10">
        <v>0.5</v>
      </c>
      <c r="E620" s="224">
        <v>33.4</v>
      </c>
      <c r="F620" s="224">
        <v>23.9</v>
      </c>
      <c r="G620" s="224">
        <v>29.6</v>
      </c>
      <c r="H620" s="224">
        <v>25.8</v>
      </c>
      <c r="I620" s="22"/>
      <c r="J620" s="224" t="s">
        <v>81</v>
      </c>
      <c r="K620" s="22"/>
      <c r="L620" s="224">
        <v>26.5</v>
      </c>
      <c r="M620" s="22"/>
      <c r="N620" s="22"/>
      <c r="O620" s="224">
        <v>95.52</v>
      </c>
      <c r="P620" s="22"/>
      <c r="Q620" s="22"/>
      <c r="R620" s="26">
        <f t="shared" ref="R620:S620" si="252">E620</f>
        <v>33.4</v>
      </c>
      <c r="S620" s="22">
        <f t="shared" si="252"/>
        <v>23.9</v>
      </c>
      <c r="T620" s="22">
        <f>(R620+S620)/2</f>
        <v>28.65</v>
      </c>
      <c r="U620" s="22">
        <f>IF(H620="","",6.1078*(10^(((7.5*H620)/(237.3+H620)))))</f>
        <v>33.21594473</v>
      </c>
      <c r="V620" s="22">
        <f>IF(U620="","",U620-(0.8*(G620-H620)))</f>
        <v>30.17594473</v>
      </c>
      <c r="W620" s="22">
        <f>IF(G620="","",6.1078*(10^(((7.5*G620)/(237.3+G620)))))</f>
        <v>41.46264535</v>
      </c>
      <c r="X620" s="22">
        <f>IF(W620="","",(V620/W620)*100)</f>
        <v>72.77862876</v>
      </c>
      <c r="Y620" s="135">
        <f>O618+L620-O620</f>
        <v>8.16</v>
      </c>
      <c r="Z620" s="27"/>
      <c r="AA620" s="226">
        <v>1.0</v>
      </c>
      <c r="AB620" s="227">
        <v>1.0</v>
      </c>
      <c r="AC620" s="227">
        <v>2.0</v>
      </c>
      <c r="AD620" s="227">
        <v>2.0</v>
      </c>
      <c r="AE620" s="237" t="s">
        <v>452</v>
      </c>
    </row>
    <row r="621" ht="15.75" customHeight="1">
      <c r="A621" s="4" t="s">
        <v>48</v>
      </c>
      <c r="B621" s="229">
        <v>45602.0</v>
      </c>
      <c r="C621" s="3">
        <v>0.625</v>
      </c>
      <c r="D621" s="3">
        <v>0.75</v>
      </c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41"/>
      <c r="S621" s="39"/>
      <c r="T621" s="39"/>
      <c r="U621" s="39"/>
      <c r="V621" s="22"/>
      <c r="W621" s="39"/>
      <c r="X621" s="39"/>
      <c r="Y621" s="42"/>
      <c r="Z621" s="32"/>
      <c r="AA621" s="230"/>
      <c r="AB621" s="45"/>
      <c r="AC621" s="45"/>
      <c r="AD621" s="45"/>
      <c r="AE621" s="52"/>
    </row>
    <row r="622" ht="15.75" customHeight="1">
      <c r="A622" s="8" t="s">
        <v>53</v>
      </c>
      <c r="B622" s="231">
        <v>45603.0</v>
      </c>
      <c r="C622" s="10">
        <v>0.375</v>
      </c>
      <c r="D622" s="10">
        <v>0.5</v>
      </c>
      <c r="E622" s="224">
        <v>33.2</v>
      </c>
      <c r="F622" s="224">
        <v>22.3</v>
      </c>
      <c r="G622" s="224">
        <v>29.8</v>
      </c>
      <c r="H622" s="224">
        <v>26.4</v>
      </c>
      <c r="I622" s="22"/>
      <c r="J622" s="224" t="s">
        <v>81</v>
      </c>
      <c r="K622" s="22"/>
      <c r="L622" s="224">
        <v>0.0</v>
      </c>
      <c r="M622" s="22"/>
      <c r="N622" s="22"/>
      <c r="O622" s="224">
        <v>91.82</v>
      </c>
      <c r="P622" s="224">
        <v>78.52</v>
      </c>
      <c r="Q622" s="22"/>
      <c r="R622" s="26">
        <f t="shared" ref="R622:S622" si="253">E622</f>
        <v>33.2</v>
      </c>
      <c r="S622" s="22">
        <f t="shared" si="253"/>
        <v>22.3</v>
      </c>
      <c r="T622" s="22">
        <f>(R622+S622)/2</f>
        <v>27.75</v>
      </c>
      <c r="U622" s="22">
        <f>IF(H622="","",6.1078*(10^(((7.5*H622)/(237.3+H622)))))</f>
        <v>34.41422945</v>
      </c>
      <c r="V622" s="22">
        <f>IF(U622="","",U622-(0.8*(G622-H622)))</f>
        <v>31.69422945</v>
      </c>
      <c r="W622" s="22">
        <f>IF(G622="","",6.1078*(10^(((7.5*G622)/(237.3+G622)))))</f>
        <v>41.94208964</v>
      </c>
      <c r="X622" s="22">
        <f>IF(W622="","",(V622/W622)*100)</f>
        <v>75.56664373</v>
      </c>
      <c r="Y622" s="135">
        <f>O620+L622-O622</f>
        <v>3.7</v>
      </c>
      <c r="Z622" s="27"/>
      <c r="AA622" s="226">
        <v>1.0</v>
      </c>
      <c r="AB622" s="227">
        <v>1.0</v>
      </c>
      <c r="AC622" s="227">
        <v>1.0</v>
      </c>
      <c r="AD622" s="227">
        <v>2.0</v>
      </c>
      <c r="AE622" s="237" t="s">
        <v>644</v>
      </c>
    </row>
    <row r="623" ht="15.75" customHeight="1">
      <c r="A623" s="4" t="s">
        <v>53</v>
      </c>
      <c r="B623" s="229">
        <v>45603.0</v>
      </c>
      <c r="C623" s="3">
        <v>0.625</v>
      </c>
      <c r="D623" s="3">
        <v>0.75</v>
      </c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41"/>
      <c r="S623" s="39"/>
      <c r="T623" s="39"/>
      <c r="U623" s="39"/>
      <c r="V623" s="22"/>
      <c r="W623" s="39"/>
      <c r="X623" s="39"/>
      <c r="Y623" s="42"/>
      <c r="Z623" s="32"/>
      <c r="AA623" s="230"/>
      <c r="AB623" s="45"/>
      <c r="AC623" s="45"/>
      <c r="AD623" s="45"/>
      <c r="AE623" s="52"/>
    </row>
    <row r="624" ht="15.75" customHeight="1">
      <c r="A624" s="8" t="s">
        <v>58</v>
      </c>
      <c r="B624" s="231">
        <v>45604.0</v>
      </c>
      <c r="C624" s="10">
        <v>0.375</v>
      </c>
      <c r="D624" s="10">
        <v>0.5</v>
      </c>
      <c r="E624" s="224">
        <v>33.8</v>
      </c>
      <c r="F624" s="224">
        <v>22.7</v>
      </c>
      <c r="G624" s="224">
        <v>30.2</v>
      </c>
      <c r="H624" s="224">
        <v>27.6</v>
      </c>
      <c r="I624" s="22"/>
      <c r="J624" s="224" t="s">
        <v>78</v>
      </c>
      <c r="K624" s="22"/>
      <c r="L624" s="224">
        <v>3.25</v>
      </c>
      <c r="M624" s="22"/>
      <c r="N624" s="22"/>
      <c r="O624" s="224">
        <v>76.32</v>
      </c>
      <c r="P624" s="22"/>
      <c r="Q624" s="22"/>
      <c r="R624" s="26">
        <f t="shared" ref="R624:S624" si="254">E624</f>
        <v>33.8</v>
      </c>
      <c r="S624" s="22">
        <f t="shared" si="254"/>
        <v>22.7</v>
      </c>
      <c r="T624" s="22">
        <f>(R624+S624)/2</f>
        <v>28.25</v>
      </c>
      <c r="U624" s="22">
        <f>IF(H624="","",6.1078*(10^(((7.5*H624)/(237.3+H624)))))</f>
        <v>36.92425667</v>
      </c>
      <c r="V624" s="22">
        <f>IF(U624="","",U624-(0.8*(G624-H624)))</f>
        <v>34.84425667</v>
      </c>
      <c r="W624" s="22">
        <f>IF(G624="","",6.1078*(10^(((7.5*G624)/(237.3+G624)))))</f>
        <v>42.91546075</v>
      </c>
      <c r="X624" s="22">
        <f>IF(W624="","",(V624/W624)*100)</f>
        <v>81.19278241</v>
      </c>
      <c r="Y624" s="135">
        <f>P622+L624-O624</f>
        <v>5.45</v>
      </c>
      <c r="Z624" s="27"/>
      <c r="AA624" s="226">
        <v>1.0</v>
      </c>
      <c r="AB624" s="227">
        <v>1.0</v>
      </c>
      <c r="AC624" s="227">
        <v>1.0</v>
      </c>
      <c r="AD624" s="227">
        <v>2.0</v>
      </c>
      <c r="AE624" s="237" t="s">
        <v>452</v>
      </c>
    </row>
    <row r="625" ht="15.75" customHeight="1">
      <c r="A625" s="4" t="s">
        <v>58</v>
      </c>
      <c r="B625" s="229">
        <v>45604.0</v>
      </c>
      <c r="C625" s="3">
        <v>0.625</v>
      </c>
      <c r="D625" s="3">
        <v>0.75</v>
      </c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41"/>
      <c r="S625" s="39"/>
      <c r="T625" s="39"/>
      <c r="U625" s="39"/>
      <c r="V625" s="22"/>
      <c r="W625" s="39"/>
      <c r="X625" s="39"/>
      <c r="Y625" s="123"/>
      <c r="Z625" s="32"/>
      <c r="AA625" s="230"/>
      <c r="AB625" s="45"/>
      <c r="AC625" s="45"/>
      <c r="AD625" s="45"/>
      <c r="AE625" s="52"/>
    </row>
    <row r="626" ht="15.75" customHeight="1">
      <c r="A626" s="8" t="s">
        <v>60</v>
      </c>
      <c r="B626" s="231">
        <v>45605.0</v>
      </c>
      <c r="C626" s="10">
        <v>0.375</v>
      </c>
      <c r="D626" s="10">
        <v>0.5</v>
      </c>
      <c r="E626" s="350">
        <v>34.2</v>
      </c>
      <c r="F626" s="350">
        <v>23.5</v>
      </c>
      <c r="G626" s="350">
        <v>29.8</v>
      </c>
      <c r="H626" s="350">
        <v>26.6</v>
      </c>
      <c r="I626" s="132"/>
      <c r="J626" s="350" t="s">
        <v>81</v>
      </c>
      <c r="K626" s="132"/>
      <c r="L626" s="350">
        <v>0.0</v>
      </c>
      <c r="M626" s="132"/>
      <c r="N626" s="132"/>
      <c r="O626" s="350">
        <v>73.12</v>
      </c>
      <c r="P626" s="132"/>
      <c r="Q626" s="132"/>
      <c r="R626" s="26">
        <f t="shared" ref="R626:S626" si="255">E626</f>
        <v>34.2</v>
      </c>
      <c r="S626" s="22">
        <f t="shared" si="255"/>
        <v>23.5</v>
      </c>
      <c r="T626" s="22">
        <f>(R626+S626)/2</f>
        <v>28.85</v>
      </c>
      <c r="U626" s="22">
        <f>IF(H626="","",6.1078*(10^(((7.5*H626)/(237.3+H626)))))</f>
        <v>34.82194116</v>
      </c>
      <c r="V626" s="22">
        <f>IF(U626="","",U626-(0.8*(G626-H626)))</f>
        <v>32.26194116</v>
      </c>
      <c r="W626" s="22">
        <f>IF(G626="","",6.1078*(10^(((7.5*G626)/(237.3+G626)))))</f>
        <v>41.94208964</v>
      </c>
      <c r="X626" s="22">
        <f>IF(W626="","",(V626/W626)*100)</f>
        <v>76.9202046</v>
      </c>
      <c r="Y626" s="135">
        <f>O624+L626-O626</f>
        <v>3.2</v>
      </c>
      <c r="Z626" s="92"/>
      <c r="AA626" s="351">
        <v>1.0</v>
      </c>
      <c r="AB626" s="352">
        <v>1.0</v>
      </c>
      <c r="AC626" s="352">
        <v>1.0</v>
      </c>
      <c r="AD626" s="352">
        <v>2.0</v>
      </c>
      <c r="AE626" s="237" t="s">
        <v>452</v>
      </c>
    </row>
    <row r="627" ht="15.75" customHeight="1">
      <c r="A627" s="4" t="s">
        <v>60</v>
      </c>
      <c r="B627" s="229">
        <v>45605.0</v>
      </c>
      <c r="C627" s="3">
        <v>0.625</v>
      </c>
      <c r="D627" s="3">
        <v>0.75</v>
      </c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41"/>
      <c r="S627" s="39"/>
      <c r="T627" s="39"/>
      <c r="U627" s="39"/>
      <c r="V627" s="22"/>
      <c r="W627" s="39"/>
      <c r="X627" s="39"/>
      <c r="Y627" s="42"/>
      <c r="Z627" s="32"/>
      <c r="AA627" s="230"/>
      <c r="AB627" s="45"/>
      <c r="AC627" s="45"/>
      <c r="AD627" s="45"/>
      <c r="AE627" s="52"/>
    </row>
    <row r="628" ht="15.75" customHeight="1">
      <c r="A628" s="8" t="s">
        <v>64</v>
      </c>
      <c r="B628" s="231">
        <v>45606.0</v>
      </c>
      <c r="C628" s="10">
        <v>0.375</v>
      </c>
      <c r="D628" s="10">
        <v>0.5</v>
      </c>
      <c r="E628" s="224">
        <v>35.0</v>
      </c>
      <c r="F628" s="224">
        <v>23.5</v>
      </c>
      <c r="G628" s="224">
        <v>30.2</v>
      </c>
      <c r="H628" s="224">
        <v>26.0</v>
      </c>
      <c r="I628" s="22"/>
      <c r="J628" s="224" t="s">
        <v>61</v>
      </c>
      <c r="K628" s="22"/>
      <c r="L628" s="224">
        <v>2.5</v>
      </c>
      <c r="M628" s="22"/>
      <c r="N628" s="22"/>
      <c r="O628" s="224">
        <v>72.19</v>
      </c>
      <c r="P628" s="22"/>
      <c r="Q628" s="22"/>
      <c r="R628" s="26">
        <f t="shared" ref="R628:S628" si="256">E628</f>
        <v>35</v>
      </c>
      <c r="S628" s="22">
        <f t="shared" si="256"/>
        <v>23.5</v>
      </c>
      <c r="T628" s="22">
        <f>(R628+S628)/2</f>
        <v>29.25</v>
      </c>
      <c r="U628" s="22">
        <f>IF(H628="","",6.1078*(10^(((7.5*H628)/(237.3+H628)))))</f>
        <v>33.61126698</v>
      </c>
      <c r="V628" s="22">
        <f>IF(U628="","",U628-(0.8*(G628-H628)))</f>
        <v>30.25126698</v>
      </c>
      <c r="W628" s="22">
        <f>IF(G628="","",6.1078*(10^(((7.5*G628)/(237.3+G628)))))</f>
        <v>42.91546075</v>
      </c>
      <c r="X628" s="22">
        <f>IF(W628="","",(V628/W628)*100)</f>
        <v>70.49036979</v>
      </c>
      <c r="Y628" s="135">
        <f>O626+L628-O628</f>
        <v>3.43</v>
      </c>
      <c r="Z628" s="27"/>
      <c r="AA628" s="226">
        <v>1.0</v>
      </c>
      <c r="AB628" s="227">
        <v>2.0</v>
      </c>
      <c r="AC628" s="227">
        <v>2.0</v>
      </c>
      <c r="AD628" s="227">
        <v>2.0</v>
      </c>
      <c r="AE628" s="237" t="s">
        <v>478</v>
      </c>
    </row>
    <row r="629" ht="15.75" customHeight="1">
      <c r="A629" s="4" t="s">
        <v>64</v>
      </c>
      <c r="B629" s="229">
        <v>45606.0</v>
      </c>
      <c r="C629" s="3">
        <v>0.625</v>
      </c>
      <c r="D629" s="3">
        <v>0.75</v>
      </c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41"/>
      <c r="S629" s="39"/>
      <c r="T629" s="39"/>
      <c r="U629" s="39"/>
      <c r="V629" s="22"/>
      <c r="W629" s="39"/>
      <c r="X629" s="39"/>
      <c r="Y629" s="42"/>
      <c r="Z629" s="32"/>
      <c r="AA629" s="230"/>
      <c r="AB629" s="45"/>
      <c r="AC629" s="45"/>
      <c r="AD629" s="45"/>
      <c r="AE629" s="52"/>
    </row>
    <row r="630" ht="15.75" customHeight="1">
      <c r="A630" s="8" t="s">
        <v>68</v>
      </c>
      <c r="B630" s="231">
        <v>45607.0</v>
      </c>
      <c r="C630" s="10">
        <v>0.375</v>
      </c>
      <c r="D630" s="10">
        <v>0.5</v>
      </c>
      <c r="E630" s="224">
        <v>34.2</v>
      </c>
      <c r="F630" s="224">
        <v>22.5</v>
      </c>
      <c r="G630" s="224">
        <v>29.0</v>
      </c>
      <c r="H630" s="224">
        <v>26.2</v>
      </c>
      <c r="I630" s="22"/>
      <c r="J630" s="224" t="s">
        <v>61</v>
      </c>
      <c r="K630" s="22"/>
      <c r="L630" s="224">
        <v>1.75</v>
      </c>
      <c r="M630" s="22"/>
      <c r="N630" s="22"/>
      <c r="O630" s="224">
        <v>71.82</v>
      </c>
      <c r="P630" s="22"/>
      <c r="Q630" s="22"/>
      <c r="R630" s="26">
        <f t="shared" ref="R630:S630" si="257">E630</f>
        <v>34.2</v>
      </c>
      <c r="S630" s="22">
        <f t="shared" si="257"/>
        <v>22.5</v>
      </c>
      <c r="T630" s="22">
        <f>(R630+S630)/2</f>
        <v>28.35</v>
      </c>
      <c r="U630" s="22">
        <f>IF(H630="","",6.1078*(10^(((7.5*H630)/(237.3+H630)))))</f>
        <v>34.01068335</v>
      </c>
      <c r="V630" s="22">
        <f>IF(U630="","",U630-(0.8*(G630-H630)))</f>
        <v>31.77068335</v>
      </c>
      <c r="W630" s="22">
        <f>IF(G630="","",6.1078*(10^(((7.5*G630)/(237.3+G630)))))</f>
        <v>40.05279577</v>
      </c>
      <c r="X630" s="22">
        <f>IF(W630="","",(V630/W630)*100)</f>
        <v>79.3220117</v>
      </c>
      <c r="Y630" s="135">
        <f>O628+L630-O630</f>
        <v>2.12</v>
      </c>
      <c r="Z630" s="27"/>
      <c r="AA630" s="226">
        <v>1.0</v>
      </c>
      <c r="AB630" s="227">
        <v>2.0</v>
      </c>
      <c r="AC630" s="227">
        <v>2.0</v>
      </c>
      <c r="AD630" s="227">
        <v>2.0</v>
      </c>
      <c r="AE630" s="237" t="s">
        <v>479</v>
      </c>
    </row>
    <row r="631" ht="15.75" customHeight="1">
      <c r="A631" s="4" t="s">
        <v>68</v>
      </c>
      <c r="B631" s="229">
        <v>45607.0</v>
      </c>
      <c r="C631" s="3">
        <v>0.625</v>
      </c>
      <c r="D631" s="3">
        <v>0.75</v>
      </c>
      <c r="E631" s="39"/>
      <c r="F631" s="39"/>
      <c r="G631" s="39"/>
      <c r="H631" s="39"/>
      <c r="I631" s="39"/>
      <c r="J631" s="39"/>
      <c r="K631" s="39"/>
      <c r="L631" s="242"/>
      <c r="M631" s="39"/>
      <c r="N631" s="39"/>
      <c r="O631" s="39"/>
      <c r="P631" s="39"/>
      <c r="Q631" s="39"/>
      <c r="R631" s="41"/>
      <c r="S631" s="39"/>
      <c r="T631" s="39"/>
      <c r="U631" s="39"/>
      <c r="V631" s="22"/>
      <c r="W631" s="39"/>
      <c r="X631" s="39"/>
      <c r="Y631" s="42"/>
      <c r="Z631" s="32"/>
      <c r="AA631" s="230"/>
      <c r="AB631" s="45"/>
      <c r="AC631" s="45"/>
      <c r="AD631" s="45"/>
      <c r="AE631" s="52"/>
    </row>
    <row r="632" ht="15.75" customHeight="1">
      <c r="A632" s="8" t="s">
        <v>38</v>
      </c>
      <c r="B632" s="231">
        <v>45608.0</v>
      </c>
      <c r="C632" s="10">
        <v>0.375</v>
      </c>
      <c r="D632" s="10">
        <v>0.5</v>
      </c>
      <c r="E632" s="224">
        <v>33.4</v>
      </c>
      <c r="F632" s="224">
        <v>24.0</v>
      </c>
      <c r="G632" s="224">
        <v>29.2</v>
      </c>
      <c r="H632" s="224">
        <v>26.2</v>
      </c>
      <c r="I632" s="22"/>
      <c r="J632" s="224" t="s">
        <v>81</v>
      </c>
      <c r="K632" s="22"/>
      <c r="L632" s="224">
        <v>10.0</v>
      </c>
      <c r="M632" s="22"/>
      <c r="N632" s="22"/>
      <c r="O632" s="224">
        <v>73.28</v>
      </c>
      <c r="P632" s="22"/>
      <c r="Q632" s="22"/>
      <c r="R632" s="26">
        <f t="shared" ref="R632:S632" si="258">E632</f>
        <v>33.4</v>
      </c>
      <c r="S632" s="22">
        <f t="shared" si="258"/>
        <v>24</v>
      </c>
      <c r="T632" s="22">
        <f>(R632+S632)/2</f>
        <v>28.7</v>
      </c>
      <c r="U632" s="22">
        <f>IF(H632="","",6.1078*(10^(((7.5*H632)/(237.3+H632)))))</f>
        <v>34.01068335</v>
      </c>
      <c r="V632" s="22">
        <f>IF(U632="","",U632-(0.8*(G632-H632)))</f>
        <v>31.61068335</v>
      </c>
      <c r="W632" s="22">
        <f>IF(G632="","",6.1078*(10^(((7.5*G632)/(237.3+G632)))))</f>
        <v>40.51803823</v>
      </c>
      <c r="X632" s="22">
        <f>IF(W632="","",(V632/W632)*100)</f>
        <v>78.01632243</v>
      </c>
      <c r="Y632" s="135">
        <f>O630+L632-O632</f>
        <v>8.54</v>
      </c>
      <c r="Z632" s="27"/>
      <c r="AA632" s="226">
        <v>1.0</v>
      </c>
      <c r="AB632" s="227">
        <v>1.0</v>
      </c>
      <c r="AC632" s="227">
        <v>1.0</v>
      </c>
      <c r="AD632" s="227">
        <v>2.0</v>
      </c>
      <c r="AE632" s="237" t="s">
        <v>433</v>
      </c>
    </row>
    <row r="633" ht="15.75" customHeight="1">
      <c r="A633" s="4" t="s">
        <v>38</v>
      </c>
      <c r="B633" s="229">
        <v>45608.0</v>
      </c>
      <c r="C633" s="3">
        <v>0.625</v>
      </c>
      <c r="D633" s="3">
        <v>0.75</v>
      </c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41"/>
      <c r="S633" s="39"/>
      <c r="T633" s="39"/>
      <c r="U633" s="39"/>
      <c r="V633" s="22"/>
      <c r="W633" s="39"/>
      <c r="X633" s="39"/>
      <c r="Y633" s="42"/>
      <c r="Z633" s="32"/>
      <c r="AA633" s="230"/>
      <c r="AB633" s="45"/>
      <c r="AC633" s="45"/>
      <c r="AD633" s="45"/>
      <c r="AE633" s="52"/>
    </row>
    <row r="634" ht="15.75" customHeight="1">
      <c r="A634" s="8" t="s">
        <v>48</v>
      </c>
      <c r="B634" s="231">
        <v>45609.0</v>
      </c>
      <c r="C634" s="10">
        <v>0.375</v>
      </c>
      <c r="D634" s="10">
        <v>0.5</v>
      </c>
      <c r="E634" s="224">
        <v>33.6</v>
      </c>
      <c r="F634" s="224">
        <v>22.8</v>
      </c>
      <c r="G634" s="224">
        <v>29.2</v>
      </c>
      <c r="H634" s="224">
        <v>26.0</v>
      </c>
      <c r="I634" s="22"/>
      <c r="J634" s="224" t="s">
        <v>61</v>
      </c>
      <c r="K634" s="22"/>
      <c r="L634" s="224">
        <v>7.75</v>
      </c>
      <c r="M634" s="22"/>
      <c r="N634" s="22"/>
      <c r="O634" s="224">
        <v>74.1</v>
      </c>
      <c r="P634" s="22"/>
      <c r="Q634" s="22"/>
      <c r="R634" s="26">
        <f t="shared" ref="R634:S634" si="259">E634</f>
        <v>33.6</v>
      </c>
      <c r="S634" s="22">
        <f t="shared" si="259"/>
        <v>22.8</v>
      </c>
      <c r="T634" s="22">
        <f>(R634+S634)/2</f>
        <v>28.2</v>
      </c>
      <c r="U634" s="22">
        <f>IF(H634="","",6.1078*(10^(((7.5*H634)/(237.3+H634)))))</f>
        <v>33.61126698</v>
      </c>
      <c r="V634" s="22">
        <f>IF(U634="","",U634-(0.8*(G634-H634)))</f>
        <v>31.05126698</v>
      </c>
      <c r="W634" s="22">
        <f>IF(G634="","",6.1078*(10^(((7.5*G634)/(237.3+G634)))))</f>
        <v>40.51803823</v>
      </c>
      <c r="X634" s="22">
        <f>IF(W634="","",(V634/W634)*100)</f>
        <v>76.63566238</v>
      </c>
      <c r="Y634" s="135">
        <f>O632+L634-O634</f>
        <v>6.93</v>
      </c>
      <c r="Z634" s="27"/>
      <c r="AA634" s="226">
        <v>1.0</v>
      </c>
      <c r="AB634" s="227">
        <v>1.0</v>
      </c>
      <c r="AC634" s="227">
        <v>1.0</v>
      </c>
      <c r="AD634" s="227">
        <v>2.0</v>
      </c>
      <c r="AE634" s="237" t="s">
        <v>442</v>
      </c>
    </row>
    <row r="635" ht="15.75" customHeight="1">
      <c r="A635" s="4" t="s">
        <v>48</v>
      </c>
      <c r="B635" s="229">
        <v>45609.0</v>
      </c>
      <c r="C635" s="3">
        <v>0.625</v>
      </c>
      <c r="D635" s="3">
        <v>0.75</v>
      </c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41"/>
      <c r="S635" s="39"/>
      <c r="T635" s="39"/>
      <c r="U635" s="39"/>
      <c r="V635" s="22"/>
      <c r="W635" s="39"/>
      <c r="X635" s="39"/>
      <c r="Y635" s="42"/>
      <c r="Z635" s="32"/>
      <c r="AA635" s="230"/>
      <c r="AB635" s="45"/>
      <c r="AC635" s="45"/>
      <c r="AD635" s="45"/>
      <c r="AE635" s="52"/>
    </row>
    <row r="636" ht="15.75" customHeight="1">
      <c r="A636" s="8" t="s">
        <v>53</v>
      </c>
      <c r="B636" s="231">
        <v>45610.0</v>
      </c>
      <c r="C636" s="10">
        <v>0.375</v>
      </c>
      <c r="D636" s="10">
        <v>0.5</v>
      </c>
      <c r="E636" s="224">
        <v>34.4</v>
      </c>
      <c r="F636" s="224">
        <v>23.0</v>
      </c>
      <c r="G636" s="224">
        <v>29.2</v>
      </c>
      <c r="H636" s="224">
        <v>26.2</v>
      </c>
      <c r="I636" s="22"/>
      <c r="J636" s="224" t="s">
        <v>81</v>
      </c>
      <c r="K636" s="22"/>
      <c r="L636" s="224">
        <v>0.0</v>
      </c>
      <c r="M636" s="22"/>
      <c r="N636" s="22"/>
      <c r="O636" s="224">
        <v>71.62</v>
      </c>
      <c r="P636" s="22"/>
      <c r="Q636" s="22"/>
      <c r="R636" s="26">
        <f t="shared" ref="R636:S636" si="260">E636</f>
        <v>34.4</v>
      </c>
      <c r="S636" s="22">
        <f t="shared" si="260"/>
        <v>23</v>
      </c>
      <c r="T636" s="22">
        <f>(R636+S636)/2</f>
        <v>28.7</v>
      </c>
      <c r="U636" s="22">
        <f>IF(H636="","",6.1078*(10^(((7.5*H636)/(237.3+H636)))))</f>
        <v>34.01068335</v>
      </c>
      <c r="V636" s="22">
        <f>IF(U636="","",U636-(0.8*(G636-H636)))</f>
        <v>31.61068335</v>
      </c>
      <c r="W636" s="22">
        <f>IF(G636="","",6.1078*(10^(((7.5*G636)/(237.3+G636)))))</f>
        <v>40.51803823</v>
      </c>
      <c r="X636" s="22">
        <f>IF(W636="","",(V636/W636)*100)</f>
        <v>78.01632243</v>
      </c>
      <c r="Y636" s="135">
        <f>O634+L636-O636</f>
        <v>2.48</v>
      </c>
      <c r="Z636" s="27"/>
      <c r="AA636" s="226">
        <v>1.0</v>
      </c>
      <c r="AB636" s="227">
        <v>1.0</v>
      </c>
      <c r="AC636" s="227">
        <v>1.0</v>
      </c>
      <c r="AD636" s="227">
        <v>2.0</v>
      </c>
      <c r="AE636" s="237" t="s">
        <v>442</v>
      </c>
    </row>
    <row r="637" ht="15.75" customHeight="1">
      <c r="A637" s="4" t="s">
        <v>53</v>
      </c>
      <c r="B637" s="229">
        <v>45610.0</v>
      </c>
      <c r="C637" s="3">
        <v>0.625</v>
      </c>
      <c r="D637" s="3">
        <v>0.75</v>
      </c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41"/>
      <c r="S637" s="39"/>
      <c r="T637" s="39"/>
      <c r="U637" s="39"/>
      <c r="V637" s="22"/>
      <c r="W637" s="39"/>
      <c r="X637" s="39"/>
      <c r="Y637" s="42"/>
      <c r="Z637" s="32"/>
      <c r="AA637" s="230"/>
      <c r="AB637" s="45"/>
      <c r="AC637" s="45"/>
      <c r="AD637" s="45"/>
      <c r="AE637" s="52"/>
    </row>
    <row r="638" ht="15.75" customHeight="1">
      <c r="A638" s="8" t="s">
        <v>58</v>
      </c>
      <c r="B638" s="231">
        <v>45611.0</v>
      </c>
      <c r="C638" s="10">
        <v>0.375</v>
      </c>
      <c r="D638" s="10">
        <v>0.5</v>
      </c>
      <c r="E638" s="224">
        <v>34.6</v>
      </c>
      <c r="F638" s="224">
        <v>22.9</v>
      </c>
      <c r="G638" s="224">
        <v>29.2</v>
      </c>
      <c r="H638" s="224">
        <v>26.0</v>
      </c>
      <c r="I638" s="22"/>
      <c r="J638" s="224" t="s">
        <v>81</v>
      </c>
      <c r="K638" s="22"/>
      <c r="L638" s="224">
        <v>0.0</v>
      </c>
      <c r="M638" s="22"/>
      <c r="N638" s="22"/>
      <c r="O638" s="224">
        <v>66.54</v>
      </c>
      <c r="P638" s="22"/>
      <c r="Q638" s="22"/>
      <c r="R638" s="26">
        <f t="shared" ref="R638:S638" si="261">E638</f>
        <v>34.6</v>
      </c>
      <c r="S638" s="22">
        <f t="shared" si="261"/>
        <v>22.9</v>
      </c>
      <c r="T638" s="22">
        <f>(R638+S638)/2</f>
        <v>28.75</v>
      </c>
      <c r="U638" s="22">
        <f>IF(H638="","",6.1078*(10^(((7.5*H638)/(237.3+H638)))))</f>
        <v>33.61126698</v>
      </c>
      <c r="V638" s="22">
        <f>IF(U638="","",U638-(0.8*(G638-H638)))</f>
        <v>31.05126698</v>
      </c>
      <c r="W638" s="22">
        <f>IF(G638="","",6.1078*(10^(((7.5*G638)/(237.3+G638)))))</f>
        <v>40.51803823</v>
      </c>
      <c r="X638" s="22">
        <f>IF(W638="","",(V638/W638)*100)</f>
        <v>76.63566238</v>
      </c>
      <c r="Y638" s="135">
        <f>O636+L638-O638</f>
        <v>5.08</v>
      </c>
      <c r="Z638" s="27"/>
      <c r="AA638" s="226">
        <v>1.0</v>
      </c>
      <c r="AB638" s="227">
        <v>1.0</v>
      </c>
      <c r="AC638" s="227">
        <v>1.0</v>
      </c>
      <c r="AD638" s="227">
        <v>2.0</v>
      </c>
      <c r="AE638" s="237" t="s">
        <v>440</v>
      </c>
    </row>
    <row r="639" ht="15.75" customHeight="1">
      <c r="A639" s="4" t="s">
        <v>58</v>
      </c>
      <c r="B639" s="229">
        <v>45611.0</v>
      </c>
      <c r="C639" s="3">
        <v>0.625</v>
      </c>
      <c r="D639" s="3">
        <v>0.75</v>
      </c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41"/>
      <c r="S639" s="39"/>
      <c r="T639" s="39"/>
      <c r="U639" s="39"/>
      <c r="V639" s="22"/>
      <c r="W639" s="39"/>
      <c r="X639" s="39"/>
      <c r="Y639" s="42"/>
      <c r="Z639" s="32"/>
      <c r="AA639" s="230"/>
      <c r="AB639" s="45"/>
      <c r="AC639" s="45"/>
      <c r="AD639" s="45"/>
      <c r="AE639" s="52"/>
    </row>
    <row r="640" ht="15.75" customHeight="1">
      <c r="A640" s="8" t="s">
        <v>60</v>
      </c>
      <c r="B640" s="231">
        <v>45612.0</v>
      </c>
      <c r="C640" s="10">
        <v>0.375</v>
      </c>
      <c r="D640" s="10">
        <v>0.5</v>
      </c>
      <c r="E640" s="224">
        <v>34.2</v>
      </c>
      <c r="F640" s="224">
        <v>23.0</v>
      </c>
      <c r="G640" s="224">
        <v>29.2</v>
      </c>
      <c r="H640" s="224">
        <v>26.2</v>
      </c>
      <c r="I640" s="22"/>
      <c r="J640" s="224" t="s">
        <v>81</v>
      </c>
      <c r="K640" s="22"/>
      <c r="L640" s="224">
        <v>15.25</v>
      </c>
      <c r="M640" s="22"/>
      <c r="N640" s="22"/>
      <c r="O640" s="224">
        <v>76.18</v>
      </c>
      <c r="P640" s="22"/>
      <c r="Q640" s="22"/>
      <c r="R640" s="26">
        <f t="shared" ref="R640:S640" si="262">E640</f>
        <v>34.2</v>
      </c>
      <c r="S640" s="22">
        <f t="shared" si="262"/>
        <v>23</v>
      </c>
      <c r="T640" s="22">
        <f>(R640+S640)/2</f>
        <v>28.6</v>
      </c>
      <c r="U640" s="22">
        <f>IF(H640="","",6.1078*(10^(((7.5*H640)/(237.3+H640)))))</f>
        <v>34.01068335</v>
      </c>
      <c r="V640" s="22">
        <f>IF(U640="","",U640-(0.8*(G640-H640)))</f>
        <v>31.61068335</v>
      </c>
      <c r="W640" s="22">
        <f>IF(G640="","",6.1078*(10^(((7.5*G640)/(237.3+G640)))))</f>
        <v>40.51803823</v>
      </c>
      <c r="X640" s="22">
        <f>IF(W640="","",(V640/W640)*100)</f>
        <v>78.01632243</v>
      </c>
      <c r="Y640" s="135">
        <f>O638+L640-O640</f>
        <v>5.61</v>
      </c>
      <c r="Z640" s="27"/>
      <c r="AA640" s="226">
        <v>1.0</v>
      </c>
      <c r="AB640" s="227">
        <v>1.0</v>
      </c>
      <c r="AC640" s="227">
        <v>1.0</v>
      </c>
      <c r="AD640" s="227">
        <v>2.0</v>
      </c>
      <c r="AE640" s="237" t="s">
        <v>442</v>
      </c>
    </row>
    <row r="641" ht="15.75" customHeight="1">
      <c r="A641" s="4" t="s">
        <v>60</v>
      </c>
      <c r="B641" s="229">
        <v>45612.0</v>
      </c>
      <c r="C641" s="3">
        <v>0.625</v>
      </c>
      <c r="D641" s="3">
        <v>0.75</v>
      </c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41"/>
      <c r="S641" s="39"/>
      <c r="T641" s="39"/>
      <c r="U641" s="39"/>
      <c r="V641" s="22"/>
      <c r="W641" s="39"/>
      <c r="X641" s="39"/>
      <c r="Y641" s="42"/>
      <c r="Z641" s="32"/>
      <c r="AA641" s="230"/>
      <c r="AB641" s="45"/>
      <c r="AC641" s="45"/>
      <c r="AD641" s="45"/>
      <c r="AE641" s="52"/>
    </row>
    <row r="642" ht="15.75" customHeight="1">
      <c r="A642" s="8" t="s">
        <v>64</v>
      </c>
      <c r="B642" s="231">
        <v>45613.0</v>
      </c>
      <c r="C642" s="10">
        <v>0.375</v>
      </c>
      <c r="D642" s="10">
        <v>0.5</v>
      </c>
      <c r="E642" s="224">
        <v>34.6</v>
      </c>
      <c r="F642" s="224">
        <v>22.6</v>
      </c>
      <c r="G642" s="224">
        <v>29.4</v>
      </c>
      <c r="H642" s="224">
        <v>26.6</v>
      </c>
      <c r="I642" s="22"/>
      <c r="J642" s="224" t="s">
        <v>81</v>
      </c>
      <c r="K642" s="22"/>
      <c r="L642" s="224">
        <v>2.0</v>
      </c>
      <c r="M642" s="22"/>
      <c r="N642" s="22"/>
      <c r="O642" s="224">
        <v>77.6</v>
      </c>
      <c r="P642" s="22"/>
      <c r="Q642" s="22"/>
      <c r="R642" s="26">
        <f t="shared" ref="R642:S642" si="263">E642</f>
        <v>34.6</v>
      </c>
      <c r="S642" s="22">
        <f t="shared" si="263"/>
        <v>22.6</v>
      </c>
      <c r="T642" s="22">
        <f>(R642+S642)/2</f>
        <v>28.6</v>
      </c>
      <c r="U642" s="22">
        <f>IF(H642="","",6.1078*(10^(((7.5*H642)/(237.3+H642)))))</f>
        <v>34.82194116</v>
      </c>
      <c r="V642" s="22">
        <f>IF(U642="","",U642-(0.8*(G642-H642)))</f>
        <v>32.58194116</v>
      </c>
      <c r="W642" s="22">
        <f>IF(G642="","",6.1078*(10^(((7.5*G642)/(237.3+G642)))))</f>
        <v>40.98797486</v>
      </c>
      <c r="X642" s="22">
        <f>IF(W642="","",(V642/W642)*100)</f>
        <v>79.49146371</v>
      </c>
      <c r="Y642" s="135">
        <f>O640+L642-O642</f>
        <v>0.58</v>
      </c>
      <c r="Z642" s="27"/>
      <c r="AA642" s="226">
        <v>1.0</v>
      </c>
      <c r="AB642" s="227">
        <v>1.0</v>
      </c>
      <c r="AC642" s="227">
        <v>2.0</v>
      </c>
      <c r="AD642" s="227">
        <v>2.0</v>
      </c>
      <c r="AE642" s="237" t="s">
        <v>433</v>
      </c>
    </row>
    <row r="643" ht="15.75" customHeight="1">
      <c r="A643" s="4" t="s">
        <v>64</v>
      </c>
      <c r="B643" s="229">
        <v>45613.0</v>
      </c>
      <c r="C643" s="3">
        <v>0.625</v>
      </c>
      <c r="D643" s="3">
        <v>0.75</v>
      </c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41"/>
      <c r="S643" s="39"/>
      <c r="T643" s="39"/>
      <c r="U643" s="39"/>
      <c r="V643" s="22"/>
      <c r="W643" s="39"/>
      <c r="X643" s="39"/>
      <c r="Y643" s="42"/>
      <c r="Z643" s="32"/>
      <c r="AA643" s="230"/>
      <c r="AB643" s="45"/>
      <c r="AC643" s="45"/>
      <c r="AD643" s="45"/>
      <c r="AE643" s="52"/>
    </row>
    <row r="644" ht="15.75" customHeight="1">
      <c r="A644" s="8" t="s">
        <v>68</v>
      </c>
      <c r="B644" s="231">
        <v>45614.0</v>
      </c>
      <c r="C644" s="10">
        <v>0.375</v>
      </c>
      <c r="D644" s="10">
        <v>0.5</v>
      </c>
      <c r="E644" s="224">
        <v>33.8</v>
      </c>
      <c r="F644" s="224">
        <v>22.8</v>
      </c>
      <c r="G644" s="353">
        <v>29.0</v>
      </c>
      <c r="H644" s="353">
        <v>26.4</v>
      </c>
      <c r="I644" s="148"/>
      <c r="J644" s="353" t="s">
        <v>81</v>
      </c>
      <c r="K644" s="148"/>
      <c r="L644" s="353">
        <v>92.0</v>
      </c>
      <c r="M644" s="148"/>
      <c r="N644" s="148"/>
      <c r="O644" s="353">
        <v>100.0</v>
      </c>
      <c r="P644" s="224">
        <v>63.98</v>
      </c>
      <c r="Q644" s="22"/>
      <c r="R644" s="26">
        <f t="shared" ref="R644:S644" si="264">E644</f>
        <v>33.8</v>
      </c>
      <c r="S644" s="22">
        <f t="shared" si="264"/>
        <v>22.8</v>
      </c>
      <c r="T644" s="22">
        <f>(R644+S644)/2</f>
        <v>28.3</v>
      </c>
      <c r="U644" s="22">
        <f>IF(H644="","",6.1078*(10^(((7.5*H644)/(237.3+H644)))))</f>
        <v>34.41422945</v>
      </c>
      <c r="V644" s="22">
        <f>IF(U644="","",U644-(0.8*(G644-H644)))</f>
        <v>32.33422945</v>
      </c>
      <c r="W644" s="22">
        <f>IF(G644="","",6.1078*(10^(((7.5*G644)/(237.3+G644)))))</f>
        <v>40.05279577</v>
      </c>
      <c r="X644" s="22">
        <f>IF(W644="","",(V644/W644)*100)</f>
        <v>80.72901985</v>
      </c>
      <c r="Y644" s="135"/>
      <c r="Z644" s="27"/>
      <c r="AA644" s="226">
        <v>1.0</v>
      </c>
      <c r="AB644" s="227">
        <v>1.0</v>
      </c>
      <c r="AC644" s="227">
        <v>1.0</v>
      </c>
      <c r="AD644" s="227">
        <v>2.0</v>
      </c>
      <c r="AE644" s="237" t="s">
        <v>433</v>
      </c>
    </row>
    <row r="645" ht="15.75" customHeight="1">
      <c r="A645" s="4" t="s">
        <v>68</v>
      </c>
      <c r="B645" s="229">
        <v>45614.0</v>
      </c>
      <c r="C645" s="3">
        <v>0.625</v>
      </c>
      <c r="D645" s="3">
        <v>0.75</v>
      </c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41"/>
      <c r="S645" s="39"/>
      <c r="T645" s="39"/>
      <c r="U645" s="39"/>
      <c r="V645" s="22"/>
      <c r="W645" s="39"/>
      <c r="X645" s="39"/>
      <c r="Y645" s="42"/>
      <c r="Z645" s="32"/>
      <c r="AA645" s="230"/>
      <c r="AB645" s="45"/>
      <c r="AC645" s="45"/>
      <c r="AD645" s="45"/>
      <c r="AE645" s="52"/>
    </row>
    <row r="646" ht="15.75" customHeight="1">
      <c r="A646" s="8" t="s">
        <v>38</v>
      </c>
      <c r="B646" s="231">
        <v>45615.0</v>
      </c>
      <c r="C646" s="10">
        <v>0.375</v>
      </c>
      <c r="D646" s="10">
        <v>0.5</v>
      </c>
      <c r="E646" s="224">
        <v>34.8</v>
      </c>
      <c r="F646" s="224">
        <v>25.1</v>
      </c>
      <c r="G646" s="224">
        <v>30.0</v>
      </c>
      <c r="H646" s="224">
        <v>26.0</v>
      </c>
      <c r="I646" s="22"/>
      <c r="J646" s="224" t="s">
        <v>78</v>
      </c>
      <c r="K646" s="22"/>
      <c r="L646" s="224">
        <v>2.25</v>
      </c>
      <c r="M646" s="22"/>
      <c r="N646" s="22"/>
      <c r="O646" s="224">
        <v>62.9</v>
      </c>
      <c r="P646" s="22"/>
      <c r="Q646" s="22"/>
      <c r="R646" s="26">
        <f t="shared" ref="R646:S646" si="265">E646</f>
        <v>34.8</v>
      </c>
      <c r="S646" s="22">
        <f t="shared" si="265"/>
        <v>25.1</v>
      </c>
      <c r="T646" s="22">
        <f>(R646+S646)/2</f>
        <v>29.95</v>
      </c>
      <c r="U646" s="22">
        <f>IF(H646="","",6.1078*(10^(((7.5*H646)/(237.3+H646)))))</f>
        <v>33.61126698</v>
      </c>
      <c r="V646" s="22">
        <f>IF(U646="","",U646-(0.8*(G646-H646)))</f>
        <v>30.41126698</v>
      </c>
      <c r="W646" s="22">
        <f>IF(G646="","",6.1078*(10^(((7.5*G646)/(237.3+G646)))))</f>
        <v>42.42634795</v>
      </c>
      <c r="X646" s="22">
        <f>IF(W646="","",(V646/W646)*100)</f>
        <v>71.68014325</v>
      </c>
      <c r="Y646" s="135">
        <f>P644+L646-O646</f>
        <v>3.33</v>
      </c>
      <c r="Z646" s="27"/>
      <c r="AA646" s="226">
        <v>1.0</v>
      </c>
      <c r="AB646" s="227">
        <v>1.0</v>
      </c>
      <c r="AC646" s="227">
        <v>3.0</v>
      </c>
      <c r="AD646" s="227">
        <v>2.0</v>
      </c>
      <c r="AE646" s="237" t="s">
        <v>478</v>
      </c>
    </row>
    <row r="647" ht="15.75" customHeight="1">
      <c r="A647" s="4" t="s">
        <v>38</v>
      </c>
      <c r="B647" s="229">
        <v>45615.0</v>
      </c>
      <c r="C647" s="3">
        <v>0.625</v>
      </c>
      <c r="D647" s="3">
        <v>0.75</v>
      </c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41"/>
      <c r="S647" s="39"/>
      <c r="T647" s="39"/>
      <c r="U647" s="39"/>
      <c r="V647" s="22"/>
      <c r="W647" s="39"/>
      <c r="X647" s="39"/>
      <c r="Y647" s="42"/>
      <c r="Z647" s="32"/>
      <c r="AA647" s="230"/>
      <c r="AB647" s="45"/>
      <c r="AC647" s="45"/>
      <c r="AD647" s="45"/>
      <c r="AE647" s="52"/>
    </row>
    <row r="648" ht="15.75" customHeight="1">
      <c r="A648" s="8" t="s">
        <v>48</v>
      </c>
      <c r="B648" s="231">
        <v>45616.0</v>
      </c>
      <c r="C648" s="10">
        <v>0.375</v>
      </c>
      <c r="D648" s="10">
        <v>0.5</v>
      </c>
      <c r="E648" s="224">
        <v>34.6</v>
      </c>
      <c r="F648" s="224">
        <v>23.7</v>
      </c>
      <c r="G648" s="224">
        <v>29.4</v>
      </c>
      <c r="H648" s="224">
        <v>26.8</v>
      </c>
      <c r="I648" s="22"/>
      <c r="J648" s="224" t="s">
        <v>81</v>
      </c>
      <c r="K648" s="22"/>
      <c r="L648" s="224">
        <v>37.0</v>
      </c>
      <c r="M648" s="22"/>
      <c r="N648" s="22"/>
      <c r="O648" s="269">
        <v>88.98</v>
      </c>
      <c r="P648" s="22"/>
      <c r="Q648" s="22"/>
      <c r="R648" s="26">
        <f t="shared" ref="R648:S648" si="266">E648</f>
        <v>34.6</v>
      </c>
      <c r="S648" s="22">
        <f t="shared" si="266"/>
        <v>23.7</v>
      </c>
      <c r="T648" s="22">
        <f>(R648+S648)/2</f>
        <v>29.15</v>
      </c>
      <c r="U648" s="22">
        <f>IF(H648="","",6.1078*(10^(((7.5*H648)/(237.3+H648)))))</f>
        <v>35.23385461</v>
      </c>
      <c r="V648" s="22">
        <f>IF(U648="","",U648-(0.8*(G648-H648)))</f>
        <v>33.15385461</v>
      </c>
      <c r="W648" s="22">
        <f>IF(G648="","",6.1078*(10^(((7.5*G648)/(237.3+G648)))))</f>
        <v>40.98797486</v>
      </c>
      <c r="X648" s="22">
        <f>IF(W648="","",(V648/W648)*100)</f>
        <v>80.88678379</v>
      </c>
      <c r="Y648" s="135">
        <f>O646+L648-O648</f>
        <v>10.92</v>
      </c>
      <c r="Z648" s="27"/>
      <c r="AA648" s="226">
        <v>1.0</v>
      </c>
      <c r="AB648" s="227">
        <v>1.0</v>
      </c>
      <c r="AC648" s="227">
        <v>1.0</v>
      </c>
      <c r="AD648" s="227">
        <v>2.0</v>
      </c>
      <c r="AE648" s="237" t="s">
        <v>440</v>
      </c>
    </row>
    <row r="649" ht="15.75" customHeight="1">
      <c r="A649" s="4" t="s">
        <v>48</v>
      </c>
      <c r="B649" s="229">
        <v>45616.0</v>
      </c>
      <c r="C649" s="3">
        <v>0.625</v>
      </c>
      <c r="D649" s="3">
        <v>0.75</v>
      </c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41"/>
      <c r="S649" s="39"/>
      <c r="T649" s="39"/>
      <c r="U649" s="39"/>
      <c r="V649" s="22"/>
      <c r="W649" s="39"/>
      <c r="X649" s="39"/>
      <c r="Y649" s="42"/>
      <c r="Z649" s="32"/>
      <c r="AA649" s="230"/>
      <c r="AB649" s="45"/>
      <c r="AC649" s="45"/>
      <c r="AD649" s="45"/>
      <c r="AE649" s="52"/>
    </row>
    <row r="650" ht="15.75" customHeight="1">
      <c r="A650" s="8" t="s">
        <v>53</v>
      </c>
      <c r="B650" s="231">
        <v>45617.0</v>
      </c>
      <c r="C650" s="10">
        <v>0.375</v>
      </c>
      <c r="D650" s="10">
        <v>0.5</v>
      </c>
      <c r="E650" s="224">
        <v>33.6</v>
      </c>
      <c r="F650" s="224">
        <v>24.8</v>
      </c>
      <c r="G650" s="224">
        <v>28.8</v>
      </c>
      <c r="H650" s="224">
        <v>26.8</v>
      </c>
      <c r="I650" s="22"/>
      <c r="J650" s="224" t="s">
        <v>74</v>
      </c>
      <c r="K650" s="22"/>
      <c r="L650" s="224">
        <v>0.0</v>
      </c>
      <c r="M650" s="22"/>
      <c r="N650" s="22"/>
      <c r="O650" s="224">
        <v>82.58</v>
      </c>
      <c r="P650" s="22"/>
      <c r="Q650" s="22"/>
      <c r="R650" s="26">
        <f t="shared" ref="R650:S650" si="267">E650</f>
        <v>33.6</v>
      </c>
      <c r="S650" s="22">
        <f t="shared" si="267"/>
        <v>24.8</v>
      </c>
      <c r="T650" s="22">
        <f>(R650+S650)/2</f>
        <v>29.2</v>
      </c>
      <c r="U650" s="22">
        <f>IF(H650="","",6.1078*(10^(((7.5*H650)/(237.3+H650)))))</f>
        <v>35.23385461</v>
      </c>
      <c r="V650" s="22">
        <f>IF(U650="","",U650-(0.8*(G650-H650)))</f>
        <v>33.63385461</v>
      </c>
      <c r="W650" s="22">
        <f>IF(G650="","",6.1078*(10^(((7.5*G650)/(237.3+G650)))))</f>
        <v>39.59220806</v>
      </c>
      <c r="X650" s="22">
        <f>IF(W650="","",(V650/W650)*100)</f>
        <v>84.9506917</v>
      </c>
      <c r="Y650" s="135">
        <f>O648+L650-O650</f>
        <v>6.4</v>
      </c>
      <c r="Z650" s="27"/>
      <c r="AA650" s="226">
        <v>1.0</v>
      </c>
      <c r="AB650" s="227">
        <v>1.0</v>
      </c>
      <c r="AC650" s="227">
        <v>1.0</v>
      </c>
      <c r="AD650" s="227">
        <v>2.0</v>
      </c>
      <c r="AE650" s="237" t="s">
        <v>440</v>
      </c>
    </row>
    <row r="651" ht="15.75" customHeight="1">
      <c r="A651" s="4" t="s">
        <v>53</v>
      </c>
      <c r="B651" s="229">
        <v>45617.0</v>
      </c>
      <c r="C651" s="3">
        <v>0.625</v>
      </c>
      <c r="D651" s="3">
        <v>0.75</v>
      </c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41"/>
      <c r="S651" s="39"/>
      <c r="T651" s="39"/>
      <c r="U651" s="39"/>
      <c r="V651" s="22"/>
      <c r="W651" s="39"/>
      <c r="X651" s="39"/>
      <c r="Y651" s="42"/>
      <c r="Z651" s="32"/>
      <c r="AA651" s="230"/>
      <c r="AB651" s="45"/>
      <c r="AC651" s="45"/>
      <c r="AD651" s="45"/>
      <c r="AE651" s="52"/>
    </row>
    <row r="652" ht="15.75" customHeight="1">
      <c r="A652" s="8" t="s">
        <v>58</v>
      </c>
      <c r="B652" s="231">
        <v>45618.0</v>
      </c>
      <c r="C652" s="10">
        <v>0.375</v>
      </c>
      <c r="D652" s="10">
        <v>0.5</v>
      </c>
      <c r="E652" s="224">
        <v>34.2</v>
      </c>
      <c r="F652" s="224">
        <v>23.9</v>
      </c>
      <c r="G652" s="224">
        <v>29.2</v>
      </c>
      <c r="H652" s="224">
        <v>28.8</v>
      </c>
      <c r="I652" s="22"/>
      <c r="J652" s="224" t="s">
        <v>78</v>
      </c>
      <c r="K652" s="22"/>
      <c r="L652" s="224">
        <v>0.0</v>
      </c>
      <c r="M652" s="22"/>
      <c r="N652" s="22"/>
      <c r="O652" s="224">
        <v>76.24</v>
      </c>
      <c r="P652" s="224">
        <v>85.64</v>
      </c>
      <c r="Q652" s="22"/>
      <c r="R652" s="26">
        <f t="shared" ref="R652:S652" si="268">E652</f>
        <v>34.2</v>
      </c>
      <c r="S652" s="22">
        <f t="shared" si="268"/>
        <v>23.9</v>
      </c>
      <c r="T652" s="22">
        <f>(R652+S652)/2</f>
        <v>29.05</v>
      </c>
      <c r="U652" s="22">
        <f>IF(H652="","",6.1078*(10^(((7.5*H652)/(237.3+H652)))))</f>
        <v>39.59220806</v>
      </c>
      <c r="V652" s="22">
        <f>IF(U652="","",U652-(0.8*(G652-H652)))</f>
        <v>39.27220806</v>
      </c>
      <c r="W652" s="22">
        <f>IF(G652="","",6.1078*(10^(((7.5*G652)/(237.3+G652)))))</f>
        <v>40.51803823</v>
      </c>
      <c r="X652" s="22">
        <f>IF(W652="","",(V652/W652)*100)</f>
        <v>96.92524559</v>
      </c>
      <c r="Y652" s="135">
        <f>O650+L652-O652</f>
        <v>6.34</v>
      </c>
      <c r="Z652" s="27"/>
      <c r="AA652" s="226">
        <v>1.0</v>
      </c>
      <c r="AB652" s="227">
        <v>2.0</v>
      </c>
      <c r="AC652" s="227">
        <v>2.0</v>
      </c>
      <c r="AD652" s="227">
        <v>2.0</v>
      </c>
      <c r="AE652" s="237" t="s">
        <v>475</v>
      </c>
    </row>
    <row r="653" ht="15.75" customHeight="1">
      <c r="A653" s="4" t="s">
        <v>58</v>
      </c>
      <c r="B653" s="229">
        <v>45618.0</v>
      </c>
      <c r="C653" s="3">
        <v>0.625</v>
      </c>
      <c r="D653" s="3">
        <v>0.75</v>
      </c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41"/>
      <c r="S653" s="39"/>
      <c r="T653" s="39"/>
      <c r="U653" s="39"/>
      <c r="V653" s="22"/>
      <c r="W653" s="39"/>
      <c r="X653" s="39"/>
      <c r="Y653" s="42"/>
      <c r="Z653" s="32"/>
      <c r="AA653" s="230"/>
      <c r="AB653" s="45"/>
      <c r="AC653" s="45"/>
      <c r="AD653" s="45"/>
      <c r="AE653" s="52"/>
    </row>
    <row r="654" ht="15.75" customHeight="1">
      <c r="A654" s="8" t="s">
        <v>60</v>
      </c>
      <c r="B654" s="231">
        <v>45619.0</v>
      </c>
      <c r="C654" s="10">
        <v>0.375</v>
      </c>
      <c r="D654" s="10">
        <v>0.5</v>
      </c>
      <c r="E654" s="224">
        <v>34.6</v>
      </c>
      <c r="F654" s="224">
        <v>23.9</v>
      </c>
      <c r="G654" s="224">
        <v>28.4</v>
      </c>
      <c r="H654" s="224">
        <v>27.4</v>
      </c>
      <c r="I654" s="22"/>
      <c r="J654" s="224" t="s">
        <v>81</v>
      </c>
      <c r="K654" s="22"/>
      <c r="L654" s="224">
        <v>3.25</v>
      </c>
      <c r="M654" s="22"/>
      <c r="N654" s="22"/>
      <c r="O654" s="224">
        <v>85.68</v>
      </c>
      <c r="P654" s="22"/>
      <c r="Q654" s="22"/>
      <c r="R654" s="26">
        <f t="shared" ref="R654:S654" si="269">E654</f>
        <v>34.6</v>
      </c>
      <c r="S654" s="22">
        <f t="shared" si="269"/>
        <v>23.9</v>
      </c>
      <c r="T654" s="22">
        <f>(R654+S654)/2</f>
        <v>29.25</v>
      </c>
      <c r="U654" s="22">
        <f>IF(H654="","",6.1078*(10^(((7.5*H654)/(237.3+H654)))))</f>
        <v>36.49517019</v>
      </c>
      <c r="V654" s="22">
        <f>IF(U654="","",U654-(0.8*(G654-H654)))</f>
        <v>35.69517019</v>
      </c>
      <c r="W654" s="22">
        <f>IF(G654="","",6.1078*(10^(((7.5*G654)/(237.3+G654)))))</f>
        <v>38.68484051</v>
      </c>
      <c r="X654" s="22">
        <f>IF(W654="","",(V654/W654)*100)</f>
        <v>92.27172639</v>
      </c>
      <c r="Y654" s="135">
        <f>P652+L654-O654</f>
        <v>3.21</v>
      </c>
      <c r="Z654" s="27"/>
      <c r="AA654" s="226">
        <v>1.0</v>
      </c>
      <c r="AB654" s="227">
        <v>1.0</v>
      </c>
      <c r="AC654" s="227">
        <v>1.0</v>
      </c>
      <c r="AD654" s="227">
        <v>2.0</v>
      </c>
      <c r="AE654" s="237" t="s">
        <v>440</v>
      </c>
    </row>
    <row r="655" ht="15.75" customHeight="1">
      <c r="A655" s="4" t="s">
        <v>60</v>
      </c>
      <c r="B655" s="229">
        <v>45619.0</v>
      </c>
      <c r="C655" s="3">
        <v>0.625</v>
      </c>
      <c r="D655" s="3">
        <v>0.75</v>
      </c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41"/>
      <c r="S655" s="39"/>
      <c r="T655" s="39"/>
      <c r="U655" s="39"/>
      <c r="V655" s="22"/>
      <c r="W655" s="39"/>
      <c r="X655" s="39"/>
      <c r="Y655" s="42"/>
      <c r="Z655" s="32"/>
      <c r="AA655" s="230"/>
      <c r="AB655" s="45"/>
      <c r="AC655" s="45"/>
      <c r="AD655" s="45"/>
      <c r="AE655" s="52"/>
    </row>
    <row r="656" ht="15.75" customHeight="1">
      <c r="A656" s="8" t="s">
        <v>64</v>
      </c>
      <c r="B656" s="231">
        <v>45620.0</v>
      </c>
      <c r="C656" s="10">
        <v>0.375</v>
      </c>
      <c r="D656" s="10">
        <v>0.5</v>
      </c>
      <c r="E656" s="224">
        <v>34.6</v>
      </c>
      <c r="F656" s="224">
        <v>23.2</v>
      </c>
      <c r="G656" s="224">
        <v>29.2</v>
      </c>
      <c r="H656" s="224">
        <v>26.6</v>
      </c>
      <c r="I656" s="22"/>
      <c r="J656" s="224" t="s">
        <v>81</v>
      </c>
      <c r="K656" s="22"/>
      <c r="L656" s="224">
        <v>0.0</v>
      </c>
      <c r="M656" s="22"/>
      <c r="N656" s="22"/>
      <c r="O656" s="269">
        <v>80.86</v>
      </c>
      <c r="P656" s="22"/>
      <c r="Q656" s="22"/>
      <c r="R656" s="26">
        <f t="shared" ref="R656:S656" si="270">E656</f>
        <v>34.6</v>
      </c>
      <c r="S656" s="22">
        <f t="shared" si="270"/>
        <v>23.2</v>
      </c>
      <c r="T656" s="22">
        <f>(R656+S656)/2</f>
        <v>28.9</v>
      </c>
      <c r="U656" s="22">
        <f t="shared" ref="U656:U666" si="271">IF(H656="","",6.1078*(10^(((7.5*H656)/(237.3+H656)))))</f>
        <v>34.82194116</v>
      </c>
      <c r="V656" s="22">
        <f t="shared" ref="V656:V666" si="272">IF(U656="","",U656-(0.8*(G656-H656)))</f>
        <v>32.74194116</v>
      </c>
      <c r="W656" s="22">
        <f t="shared" ref="W656:W666" si="273">IF(G656="","",6.1078*(10^(((7.5*G656)/(237.3+G656)))))</f>
        <v>40.51803823</v>
      </c>
      <c r="X656" s="22">
        <f t="shared" ref="X656:X666" si="274">IF(W656="","",(V656/W656)*100)</f>
        <v>80.80830809</v>
      </c>
      <c r="Y656" s="135">
        <f>O654+L656-O656</f>
        <v>4.82</v>
      </c>
      <c r="Z656" s="27"/>
      <c r="AA656" s="226">
        <v>1.0</v>
      </c>
      <c r="AB656" s="227">
        <v>1.0</v>
      </c>
      <c r="AC656" s="227">
        <v>1.0</v>
      </c>
      <c r="AD656" s="227">
        <v>2.0</v>
      </c>
      <c r="AE656" s="237" t="s">
        <v>433</v>
      </c>
    </row>
    <row r="657" ht="15.75" customHeight="1">
      <c r="A657" s="4" t="s">
        <v>64</v>
      </c>
      <c r="B657" s="229">
        <v>45620.0</v>
      </c>
      <c r="C657" s="3">
        <v>0.625</v>
      </c>
      <c r="D657" s="3">
        <v>0.75</v>
      </c>
      <c r="E657" s="242">
        <v>32.6</v>
      </c>
      <c r="F657" s="39"/>
      <c r="G657" s="242">
        <v>32.2</v>
      </c>
      <c r="H657" s="242">
        <v>31.2</v>
      </c>
      <c r="I657" s="39"/>
      <c r="J657" s="242" t="s">
        <v>78</v>
      </c>
      <c r="K657" s="39"/>
      <c r="L657" s="39"/>
      <c r="M657" s="39"/>
      <c r="N657" s="39"/>
      <c r="O657" s="39"/>
      <c r="P657" s="39"/>
      <c r="Q657" s="39"/>
      <c r="R657" s="41"/>
      <c r="S657" s="39"/>
      <c r="T657" s="39"/>
      <c r="U657" s="22">
        <f t="shared" si="271"/>
        <v>45.43527778</v>
      </c>
      <c r="V657" s="22">
        <f t="shared" si="272"/>
        <v>44.63527778</v>
      </c>
      <c r="W657" s="22">
        <f t="shared" si="273"/>
        <v>48.08268417</v>
      </c>
      <c r="X657" s="22">
        <f t="shared" si="274"/>
        <v>92.83025386</v>
      </c>
      <c r="Y657" s="135"/>
      <c r="Z657" s="32"/>
      <c r="AA657" s="245">
        <v>1.0</v>
      </c>
      <c r="AB657" s="246">
        <v>1.0</v>
      </c>
      <c r="AC657" s="246">
        <v>2.0</v>
      </c>
      <c r="AD657" s="246">
        <v>2.0</v>
      </c>
      <c r="AE657" s="247" t="s">
        <v>433</v>
      </c>
    </row>
    <row r="658" ht="15.75" customHeight="1">
      <c r="A658" s="8" t="s">
        <v>68</v>
      </c>
      <c r="B658" s="231">
        <v>45621.0</v>
      </c>
      <c r="C658" s="10">
        <v>0.375</v>
      </c>
      <c r="D658" s="10">
        <v>0.5</v>
      </c>
      <c r="E658" s="224">
        <v>33.2</v>
      </c>
      <c r="F658" s="224">
        <v>23.3</v>
      </c>
      <c r="G658" s="224">
        <v>30.0</v>
      </c>
      <c r="H658" s="224">
        <v>27.2</v>
      </c>
      <c r="I658" s="22"/>
      <c r="J658" s="224" t="s">
        <v>74</v>
      </c>
      <c r="K658" s="22"/>
      <c r="L658" s="224">
        <v>0.0</v>
      </c>
      <c r="M658" s="22"/>
      <c r="N658" s="22"/>
      <c r="O658" s="224">
        <v>76.76</v>
      </c>
      <c r="P658" s="22"/>
      <c r="Q658" s="22"/>
      <c r="R658" s="26">
        <f t="shared" ref="R658:S658" si="275">E658</f>
        <v>33.2</v>
      </c>
      <c r="S658" s="22">
        <f t="shared" si="275"/>
        <v>23.3</v>
      </c>
      <c r="T658" s="22">
        <f>(R658+S658)/2</f>
        <v>28.25</v>
      </c>
      <c r="U658" s="22">
        <f t="shared" si="271"/>
        <v>36.07043238</v>
      </c>
      <c r="V658" s="22">
        <f t="shared" si="272"/>
        <v>33.83043238</v>
      </c>
      <c r="W658" s="22">
        <f t="shared" si="273"/>
        <v>42.42634795</v>
      </c>
      <c r="X658" s="22">
        <f t="shared" si="274"/>
        <v>79.73920457</v>
      </c>
      <c r="Y658" s="135">
        <f>O656+L658-O658</f>
        <v>4.1</v>
      </c>
      <c r="Z658" s="27"/>
      <c r="AA658" s="226">
        <v>1.0</v>
      </c>
      <c r="AB658" s="227">
        <v>1.0</v>
      </c>
      <c r="AC658" s="227">
        <v>2.0</v>
      </c>
      <c r="AD658" s="227">
        <v>2.0</v>
      </c>
      <c r="AE658" s="237" t="s">
        <v>640</v>
      </c>
    </row>
    <row r="659" ht="15.75" customHeight="1">
      <c r="A659" s="4" t="s">
        <v>68</v>
      </c>
      <c r="B659" s="229">
        <v>45621.0</v>
      </c>
      <c r="C659" s="3">
        <v>0.625</v>
      </c>
      <c r="D659" s="3">
        <v>0.75</v>
      </c>
      <c r="E659" s="242">
        <v>31.6</v>
      </c>
      <c r="F659" s="39"/>
      <c r="G659" s="242">
        <v>26.0</v>
      </c>
      <c r="H659" s="242">
        <v>24.6</v>
      </c>
      <c r="I659" s="39"/>
      <c r="J659" s="39"/>
      <c r="K659" s="39"/>
      <c r="L659" s="39"/>
      <c r="M659" s="39"/>
      <c r="N659" s="39"/>
      <c r="O659" s="39"/>
      <c r="P659" s="39"/>
      <c r="Q659" s="39"/>
      <c r="R659" s="41"/>
      <c r="S659" s="39"/>
      <c r="T659" s="39"/>
      <c r="U659" s="22">
        <f t="shared" si="271"/>
        <v>30.92802314</v>
      </c>
      <c r="V659" s="22">
        <f t="shared" si="272"/>
        <v>29.80802314</v>
      </c>
      <c r="W659" s="22">
        <f t="shared" si="273"/>
        <v>33.61126698</v>
      </c>
      <c r="X659" s="22">
        <f t="shared" si="274"/>
        <v>88.68461624</v>
      </c>
      <c r="Y659" s="42"/>
      <c r="Z659" s="32"/>
      <c r="AA659" s="245">
        <v>2.0</v>
      </c>
      <c r="AB659" s="246">
        <v>1.0</v>
      </c>
      <c r="AC659" s="246">
        <v>1.0</v>
      </c>
      <c r="AD659" s="246">
        <v>2.0</v>
      </c>
      <c r="AE659" s="247" t="s">
        <v>442</v>
      </c>
    </row>
    <row r="660" ht="15.75" customHeight="1">
      <c r="A660" s="8" t="s">
        <v>38</v>
      </c>
      <c r="B660" s="231">
        <v>45622.0</v>
      </c>
      <c r="C660" s="10">
        <v>0.375</v>
      </c>
      <c r="D660" s="10">
        <v>0.5</v>
      </c>
      <c r="E660" s="224">
        <v>32.0</v>
      </c>
      <c r="F660" s="224">
        <v>23.8</v>
      </c>
      <c r="G660" s="224">
        <v>29.0</v>
      </c>
      <c r="H660" s="224">
        <v>26.8</v>
      </c>
      <c r="I660" s="22"/>
      <c r="J660" s="224" t="s">
        <v>61</v>
      </c>
      <c r="K660" s="22"/>
      <c r="L660" s="224">
        <v>22.0</v>
      </c>
      <c r="M660" s="22"/>
      <c r="N660" s="22"/>
      <c r="O660" s="224">
        <v>93.62</v>
      </c>
      <c r="P660" s="22"/>
      <c r="Q660" s="22"/>
      <c r="R660" s="26">
        <f t="shared" ref="R660:S660" si="276">E660</f>
        <v>32</v>
      </c>
      <c r="S660" s="22">
        <f t="shared" si="276"/>
        <v>23.8</v>
      </c>
      <c r="T660" s="22">
        <f>(R660+S660)/2</f>
        <v>27.9</v>
      </c>
      <c r="U660" s="22">
        <f t="shared" si="271"/>
        <v>35.23385461</v>
      </c>
      <c r="V660" s="22">
        <f t="shared" si="272"/>
        <v>33.47385461</v>
      </c>
      <c r="W660" s="22">
        <f t="shared" si="273"/>
        <v>40.05279577</v>
      </c>
      <c r="X660" s="22">
        <f t="shared" si="274"/>
        <v>83.57432724</v>
      </c>
      <c r="Y660" s="135">
        <f>O658+L660-O660</f>
        <v>5.14</v>
      </c>
      <c r="Z660" s="27"/>
      <c r="AA660" s="226">
        <v>1.0</v>
      </c>
      <c r="AB660" s="227">
        <v>2.0</v>
      </c>
      <c r="AC660" s="227">
        <v>3.0</v>
      </c>
      <c r="AD660" s="227">
        <v>2.0</v>
      </c>
      <c r="AE660" s="237" t="s">
        <v>479</v>
      </c>
    </row>
    <row r="661" ht="15.75" customHeight="1">
      <c r="A661" s="4" t="s">
        <v>38</v>
      </c>
      <c r="B661" s="229">
        <v>45622.0</v>
      </c>
      <c r="C661" s="3">
        <v>0.625</v>
      </c>
      <c r="D661" s="3">
        <v>0.75</v>
      </c>
      <c r="E661" s="39"/>
      <c r="F661" s="39"/>
      <c r="G661" s="242">
        <v>30.2</v>
      </c>
      <c r="H661" s="242">
        <v>27.2</v>
      </c>
      <c r="I661" s="39"/>
      <c r="J661" s="242" t="s">
        <v>54</v>
      </c>
      <c r="K661" s="39"/>
      <c r="L661" s="39"/>
      <c r="M661" s="39"/>
      <c r="N661" s="39"/>
      <c r="O661" s="39"/>
      <c r="P661" s="39"/>
      <c r="Q661" s="39"/>
      <c r="R661" s="41"/>
      <c r="S661" s="39"/>
      <c r="T661" s="39"/>
      <c r="U661" s="22">
        <f t="shared" si="271"/>
        <v>36.07043238</v>
      </c>
      <c r="V661" s="22">
        <f t="shared" si="272"/>
        <v>33.67043238</v>
      </c>
      <c r="W661" s="22">
        <f t="shared" si="273"/>
        <v>42.91546075</v>
      </c>
      <c r="X661" s="22">
        <f t="shared" si="274"/>
        <v>78.457581</v>
      </c>
      <c r="Y661" s="42"/>
      <c r="Z661" s="32"/>
      <c r="AA661" s="245">
        <v>1.0</v>
      </c>
      <c r="AB661" s="246">
        <v>1.0</v>
      </c>
      <c r="AC661" s="246">
        <v>2.0</v>
      </c>
      <c r="AD661" s="246">
        <v>2.0</v>
      </c>
      <c r="AE661" s="247" t="s">
        <v>440</v>
      </c>
    </row>
    <row r="662" ht="15.75" customHeight="1">
      <c r="A662" s="8" t="s">
        <v>48</v>
      </c>
      <c r="B662" s="231">
        <v>45623.0</v>
      </c>
      <c r="C662" s="10">
        <v>0.375</v>
      </c>
      <c r="D662" s="10">
        <v>0.5</v>
      </c>
      <c r="E662" s="224">
        <v>31.8</v>
      </c>
      <c r="F662" s="224">
        <v>22.4</v>
      </c>
      <c r="G662" s="224">
        <v>28.4</v>
      </c>
      <c r="H662" s="224">
        <v>26.8</v>
      </c>
      <c r="I662" s="22"/>
      <c r="J662" s="224" t="s">
        <v>81</v>
      </c>
      <c r="K662" s="22"/>
      <c r="L662" s="224">
        <v>16.0</v>
      </c>
      <c r="M662" s="22"/>
      <c r="N662" s="22"/>
      <c r="O662" s="224">
        <v>100.0</v>
      </c>
      <c r="P662" s="224">
        <v>66.36</v>
      </c>
      <c r="Q662" s="22"/>
      <c r="R662" s="26">
        <f t="shared" ref="R662:S662" si="277">E662</f>
        <v>31.8</v>
      </c>
      <c r="S662" s="22">
        <f t="shared" si="277"/>
        <v>22.4</v>
      </c>
      <c r="T662" s="22">
        <f>(R662+S662)/2</f>
        <v>27.1</v>
      </c>
      <c r="U662" s="22">
        <f t="shared" si="271"/>
        <v>35.23385461</v>
      </c>
      <c r="V662" s="22">
        <f t="shared" si="272"/>
        <v>33.95385461</v>
      </c>
      <c r="W662" s="22">
        <f t="shared" si="273"/>
        <v>38.68484051</v>
      </c>
      <c r="X662" s="22">
        <f t="shared" si="274"/>
        <v>87.77043969</v>
      </c>
      <c r="Y662" s="135"/>
      <c r="Z662" s="27"/>
      <c r="AA662" s="226">
        <v>1.0</v>
      </c>
      <c r="AB662" s="227">
        <v>1.0</v>
      </c>
      <c r="AC662" s="227">
        <v>3.0</v>
      </c>
      <c r="AD662" s="227">
        <v>3.0</v>
      </c>
      <c r="AE662" s="237" t="s">
        <v>433</v>
      </c>
    </row>
    <row r="663" ht="15.75" customHeight="1">
      <c r="A663" s="4" t="s">
        <v>48</v>
      </c>
      <c r="B663" s="229">
        <v>45623.0</v>
      </c>
      <c r="C663" s="3">
        <v>0.625</v>
      </c>
      <c r="D663" s="3">
        <v>0.75</v>
      </c>
      <c r="E663" s="39"/>
      <c r="F663" s="39"/>
      <c r="G663" s="242">
        <v>32.8</v>
      </c>
      <c r="H663" s="242">
        <v>29.0</v>
      </c>
      <c r="I663" s="39"/>
      <c r="J663" s="242" t="s">
        <v>484</v>
      </c>
      <c r="K663" s="39"/>
      <c r="L663" s="39"/>
      <c r="M663" s="39"/>
      <c r="N663" s="39"/>
      <c r="O663" s="39"/>
      <c r="P663" s="39"/>
      <c r="Q663" s="39"/>
      <c r="R663" s="41"/>
      <c r="S663" s="39"/>
      <c r="T663" s="39"/>
      <c r="U663" s="22">
        <f t="shared" si="271"/>
        <v>40.05279577</v>
      </c>
      <c r="V663" s="22">
        <f t="shared" si="272"/>
        <v>37.01279577</v>
      </c>
      <c r="W663" s="22">
        <f t="shared" si="273"/>
        <v>49.73459608</v>
      </c>
      <c r="X663" s="22">
        <f t="shared" si="274"/>
        <v>74.42062205</v>
      </c>
      <c r="Y663" s="42"/>
      <c r="Z663" s="32"/>
      <c r="AA663" s="245">
        <v>1.0</v>
      </c>
      <c r="AB663" s="246">
        <v>1.0</v>
      </c>
      <c r="AC663" s="246">
        <v>1.0</v>
      </c>
      <c r="AD663" s="246">
        <v>2.0</v>
      </c>
      <c r="AE663" s="247" t="s">
        <v>645</v>
      </c>
    </row>
    <row r="664" ht="15.75" customHeight="1">
      <c r="A664" s="8" t="s">
        <v>53</v>
      </c>
      <c r="B664" s="231">
        <v>45624.0</v>
      </c>
      <c r="C664" s="10">
        <v>0.375</v>
      </c>
      <c r="D664" s="10">
        <v>0.5</v>
      </c>
      <c r="E664" s="224">
        <v>34.2</v>
      </c>
      <c r="F664" s="224">
        <v>23.5</v>
      </c>
      <c r="G664" s="224">
        <v>29.8</v>
      </c>
      <c r="H664" s="224">
        <v>27.2</v>
      </c>
      <c r="I664" s="22"/>
      <c r="J664" s="224" t="s">
        <v>81</v>
      </c>
      <c r="K664" s="22"/>
      <c r="L664" s="224">
        <v>34.5</v>
      </c>
      <c r="M664" s="22"/>
      <c r="N664" s="22"/>
      <c r="O664" s="224">
        <v>91.62</v>
      </c>
      <c r="P664" s="22"/>
      <c r="Q664" s="22"/>
      <c r="R664" s="26">
        <f t="shared" ref="R664:S664" si="278">E664</f>
        <v>34.2</v>
      </c>
      <c r="S664" s="22">
        <f t="shared" si="278"/>
        <v>23.5</v>
      </c>
      <c r="T664" s="22">
        <f>(R664+S664)/2</f>
        <v>28.85</v>
      </c>
      <c r="U664" s="22">
        <f t="shared" si="271"/>
        <v>36.07043238</v>
      </c>
      <c r="V664" s="22">
        <f t="shared" si="272"/>
        <v>33.99043238</v>
      </c>
      <c r="W664" s="22">
        <f t="shared" si="273"/>
        <v>41.94208964</v>
      </c>
      <c r="X664" s="22">
        <f t="shared" si="274"/>
        <v>81.04134217</v>
      </c>
      <c r="Y664" s="135">
        <f>P662+L664-O664</f>
        <v>9.24</v>
      </c>
      <c r="Z664" s="27"/>
      <c r="AA664" s="226">
        <v>1.0</v>
      </c>
      <c r="AB664" s="227">
        <v>1.0</v>
      </c>
      <c r="AC664" s="227">
        <v>3.0</v>
      </c>
      <c r="AD664" s="227">
        <v>2.0</v>
      </c>
      <c r="AE664" s="237" t="s">
        <v>433</v>
      </c>
    </row>
    <row r="665" ht="15.75" customHeight="1">
      <c r="A665" s="4" t="s">
        <v>53</v>
      </c>
      <c r="B665" s="229">
        <v>45624.0</v>
      </c>
      <c r="C665" s="3">
        <v>0.625</v>
      </c>
      <c r="D665" s="3">
        <v>0.75</v>
      </c>
      <c r="E665" s="39"/>
      <c r="F665" s="39"/>
      <c r="G665" s="242">
        <v>33.2</v>
      </c>
      <c r="H665" s="242">
        <v>30.0</v>
      </c>
      <c r="I665" s="39"/>
      <c r="J665" s="242" t="s">
        <v>61</v>
      </c>
      <c r="K665" s="39"/>
      <c r="L665" s="39"/>
      <c r="M665" s="39"/>
      <c r="N665" s="39"/>
      <c r="O665" s="39"/>
      <c r="P665" s="39"/>
      <c r="Q665" s="39"/>
      <c r="R665" s="41"/>
      <c r="S665" s="39"/>
      <c r="T665" s="39"/>
      <c r="U665" s="22">
        <f t="shared" si="271"/>
        <v>42.42634795</v>
      </c>
      <c r="V665" s="22">
        <f t="shared" si="272"/>
        <v>39.86634795</v>
      </c>
      <c r="W665" s="22">
        <f t="shared" si="273"/>
        <v>50.86304633</v>
      </c>
      <c r="X665" s="22">
        <f t="shared" si="274"/>
        <v>78.37978813</v>
      </c>
      <c r="Y665" s="42"/>
      <c r="Z665" s="32"/>
      <c r="AA665" s="245">
        <v>1.0</v>
      </c>
      <c r="AB665" s="246">
        <v>1.0</v>
      </c>
      <c r="AC665" s="246">
        <v>1.0</v>
      </c>
      <c r="AD665" s="246">
        <v>2.0</v>
      </c>
      <c r="AE665" s="247" t="s">
        <v>440</v>
      </c>
    </row>
    <row r="666" ht="15.75" customHeight="1">
      <c r="A666" s="8" t="s">
        <v>58</v>
      </c>
      <c r="B666" s="231">
        <v>45625.0</v>
      </c>
      <c r="C666" s="10">
        <v>0.375</v>
      </c>
      <c r="D666" s="10">
        <v>0.5</v>
      </c>
      <c r="E666" s="224">
        <v>34.2</v>
      </c>
      <c r="F666" s="224">
        <v>24.4</v>
      </c>
      <c r="G666" s="224">
        <v>29.8</v>
      </c>
      <c r="H666" s="224">
        <v>27.4</v>
      </c>
      <c r="I666" s="22"/>
      <c r="J666" s="224" t="s">
        <v>81</v>
      </c>
      <c r="K666" s="22"/>
      <c r="L666" s="224">
        <v>0.0</v>
      </c>
      <c r="M666" s="22"/>
      <c r="N666" s="22"/>
      <c r="O666" s="224">
        <v>87.18</v>
      </c>
      <c r="P666" s="22"/>
      <c r="Q666" s="22"/>
      <c r="R666" s="26">
        <f t="shared" ref="R666:S666" si="279">E666</f>
        <v>34.2</v>
      </c>
      <c r="S666" s="22">
        <f t="shared" si="279"/>
        <v>24.4</v>
      </c>
      <c r="T666" s="22">
        <f>(R666+S666)/2</f>
        <v>29.3</v>
      </c>
      <c r="U666" s="22">
        <f t="shared" si="271"/>
        <v>36.49517019</v>
      </c>
      <c r="V666" s="22">
        <f t="shared" si="272"/>
        <v>34.57517019</v>
      </c>
      <c r="W666" s="22">
        <f t="shared" si="273"/>
        <v>41.94208964</v>
      </c>
      <c r="X666" s="22">
        <f t="shared" si="274"/>
        <v>82.43549733</v>
      </c>
      <c r="Y666" s="135">
        <f>O664+L666-O666</f>
        <v>4.44</v>
      </c>
      <c r="Z666" s="27"/>
      <c r="AA666" s="226">
        <v>1.0</v>
      </c>
      <c r="AB666" s="227">
        <v>1.0</v>
      </c>
      <c r="AC666" s="227">
        <v>1.0</v>
      </c>
      <c r="AD666" s="227">
        <v>2.0</v>
      </c>
      <c r="AE666" s="237" t="s">
        <v>440</v>
      </c>
    </row>
    <row r="667" ht="15.75" customHeight="1">
      <c r="A667" s="4" t="s">
        <v>58</v>
      </c>
      <c r="B667" s="229">
        <v>45625.0</v>
      </c>
      <c r="C667" s="3">
        <v>0.625</v>
      </c>
      <c r="D667" s="3">
        <v>0.75</v>
      </c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41"/>
      <c r="S667" s="39"/>
      <c r="T667" s="39"/>
      <c r="U667" s="39"/>
      <c r="V667" s="22"/>
      <c r="W667" s="39"/>
      <c r="X667" s="39"/>
      <c r="Y667" s="42"/>
      <c r="Z667" s="32"/>
      <c r="AA667" s="230"/>
      <c r="AB667" s="45"/>
      <c r="AC667" s="45"/>
      <c r="AD667" s="45"/>
      <c r="AE667" s="52"/>
    </row>
    <row r="668" ht="15.75" customHeight="1">
      <c r="A668" s="8" t="s">
        <v>60</v>
      </c>
      <c r="B668" s="231">
        <v>45626.0</v>
      </c>
      <c r="C668" s="10">
        <v>0.375</v>
      </c>
      <c r="D668" s="10">
        <v>0.5</v>
      </c>
      <c r="E668" s="224">
        <v>32.8</v>
      </c>
      <c r="F668" s="224">
        <v>22.0</v>
      </c>
      <c r="G668" s="224">
        <v>30.2</v>
      </c>
      <c r="H668" s="224">
        <v>28.2</v>
      </c>
      <c r="I668" s="22"/>
      <c r="J668" s="224" t="s">
        <v>81</v>
      </c>
      <c r="K668" s="22"/>
      <c r="L668" s="224">
        <v>0.0</v>
      </c>
      <c r="M668" s="22"/>
      <c r="N668" s="22"/>
      <c r="O668" s="224">
        <v>83.1</v>
      </c>
      <c r="P668" s="22"/>
      <c r="Q668" s="22"/>
      <c r="R668" s="26">
        <f t="shared" ref="R668:S668" si="280">E668</f>
        <v>32.8</v>
      </c>
      <c r="S668" s="22">
        <f t="shared" si="280"/>
        <v>22</v>
      </c>
      <c r="T668" s="22">
        <f>(R668+S668)/2</f>
        <v>27.4</v>
      </c>
      <c r="U668" s="22">
        <f>IF(H668="","",6.1078*(10^(((7.5*H668)/(237.3+H668)))))</f>
        <v>38.23798312</v>
      </c>
      <c r="V668" s="22">
        <f>IF(U668="","",U668-(0.8*(G668-H668)))</f>
        <v>36.63798312</v>
      </c>
      <c r="W668" s="22">
        <f>IF(G668="","",6.1078*(10^(((7.5*G668)/(237.3+G668)))))</f>
        <v>42.91546075</v>
      </c>
      <c r="X668" s="22">
        <f>IF(W668="","",(V668/W668)*100)</f>
        <v>85.37245663</v>
      </c>
      <c r="Y668" s="135">
        <f>O666+L668-O668</f>
        <v>4.08</v>
      </c>
      <c r="Z668" s="27"/>
      <c r="AA668" s="226">
        <v>1.0</v>
      </c>
      <c r="AB668" s="227">
        <v>1.0</v>
      </c>
      <c r="AC668" s="227">
        <v>2.0</v>
      </c>
      <c r="AD668" s="227">
        <v>2.0</v>
      </c>
      <c r="AE668" s="237" t="s">
        <v>433</v>
      </c>
    </row>
    <row r="669" ht="15.75" customHeight="1">
      <c r="A669" s="4" t="s">
        <v>60</v>
      </c>
      <c r="B669" s="229">
        <v>45626.0</v>
      </c>
      <c r="C669" s="3">
        <v>0.625</v>
      </c>
      <c r="D669" s="3">
        <v>0.75</v>
      </c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41"/>
      <c r="S669" s="39"/>
      <c r="T669" s="39"/>
      <c r="U669" s="39"/>
      <c r="V669" s="22"/>
      <c r="W669" s="39"/>
      <c r="X669" s="39"/>
      <c r="Y669" s="42"/>
      <c r="Z669" s="32"/>
      <c r="AA669" s="230"/>
      <c r="AB669" s="45"/>
      <c r="AC669" s="45"/>
      <c r="AD669" s="45"/>
      <c r="AE669" s="52"/>
    </row>
    <row r="670" ht="15.75" customHeight="1">
      <c r="A670" s="8" t="s">
        <v>64</v>
      </c>
      <c r="B670" s="231">
        <v>45627.0</v>
      </c>
      <c r="C670" s="10">
        <v>0.375</v>
      </c>
      <c r="D670" s="10">
        <v>0.5</v>
      </c>
      <c r="E670" s="224">
        <v>33.8</v>
      </c>
      <c r="F670" s="224">
        <v>22.3</v>
      </c>
      <c r="G670" s="224">
        <v>29.0</v>
      </c>
      <c r="H670" s="224">
        <v>27.6</v>
      </c>
      <c r="I670" s="22"/>
      <c r="J670" s="224" t="s">
        <v>81</v>
      </c>
      <c r="K670" s="22"/>
      <c r="L670" s="224">
        <v>0.0</v>
      </c>
      <c r="M670" s="22"/>
      <c r="N670" s="22"/>
      <c r="O670" s="224">
        <v>80.44</v>
      </c>
      <c r="P670" s="22"/>
      <c r="Q670" s="22"/>
      <c r="R670" s="26">
        <f t="shared" ref="R670:S670" si="281">E670</f>
        <v>33.8</v>
      </c>
      <c r="S670" s="22">
        <f t="shared" si="281"/>
        <v>22.3</v>
      </c>
      <c r="T670" s="22">
        <f>(R670+S670)/2</f>
        <v>28.05</v>
      </c>
      <c r="U670" s="22">
        <f t="shared" ref="U670:U680" si="282">IF(H670="","",6.1078*(10^(((7.5*H670)/(237.3+H670)))))</f>
        <v>36.92425667</v>
      </c>
      <c r="V670" s="22">
        <f t="shared" ref="V670:V680" si="283">IF(U670="","",U670-(0.8*(G670-H670)))</f>
        <v>35.80425667</v>
      </c>
      <c r="W670" s="22">
        <f t="shared" ref="W670:W680" si="284">IF(G670="","",6.1078*(10^(((7.5*G670)/(237.3+G670)))))</f>
        <v>40.05279577</v>
      </c>
      <c r="X670" s="22">
        <f t="shared" ref="X670:X680" si="285">IF(W670="","",(V670/W670)*100)</f>
        <v>89.39265282</v>
      </c>
      <c r="Y670" s="135">
        <f>O668+L670-O670</f>
        <v>2.66</v>
      </c>
      <c r="Z670" s="27"/>
      <c r="AA670" s="226">
        <v>1.0</v>
      </c>
      <c r="AB670" s="227">
        <v>1.0</v>
      </c>
      <c r="AC670" s="227">
        <v>2.0</v>
      </c>
      <c r="AD670" s="227">
        <v>2.0</v>
      </c>
      <c r="AE670" s="237" t="s">
        <v>433</v>
      </c>
    </row>
    <row r="671" ht="15.75" customHeight="1">
      <c r="A671" s="4" t="s">
        <v>64</v>
      </c>
      <c r="B671" s="229">
        <v>45627.0</v>
      </c>
      <c r="C671" s="3">
        <v>0.625</v>
      </c>
      <c r="D671" s="3">
        <v>0.75</v>
      </c>
      <c r="E671" s="39"/>
      <c r="F671" s="39"/>
      <c r="G671" s="242">
        <v>33.4</v>
      </c>
      <c r="H671" s="242">
        <v>28.6</v>
      </c>
      <c r="I671" s="39"/>
      <c r="J671" s="242" t="s">
        <v>74</v>
      </c>
      <c r="K671" s="39"/>
      <c r="L671" s="39"/>
      <c r="M671" s="39"/>
      <c r="N671" s="39"/>
      <c r="O671" s="39"/>
      <c r="P671" s="39"/>
      <c r="Q671" s="39"/>
      <c r="R671" s="41"/>
      <c r="S671" s="39"/>
      <c r="T671" s="39"/>
      <c r="U671" s="22">
        <f t="shared" si="282"/>
        <v>39.13623594</v>
      </c>
      <c r="V671" s="22">
        <f t="shared" si="283"/>
        <v>35.29623594</v>
      </c>
      <c r="W671" s="22">
        <f t="shared" si="284"/>
        <v>51.43555799</v>
      </c>
      <c r="X671" s="22">
        <f t="shared" si="285"/>
        <v>68.62224756</v>
      </c>
      <c r="Y671" s="42"/>
      <c r="Z671" s="32"/>
      <c r="AA671" s="245">
        <v>1.0</v>
      </c>
      <c r="AB671" s="246">
        <v>1.0</v>
      </c>
      <c r="AC671" s="246">
        <v>2.0</v>
      </c>
      <c r="AD671" s="246">
        <v>2.0</v>
      </c>
      <c r="AE671" s="247" t="s">
        <v>433</v>
      </c>
    </row>
    <row r="672" ht="15.75" customHeight="1">
      <c r="A672" s="8" t="s">
        <v>68</v>
      </c>
      <c r="B672" s="231">
        <v>45628.0</v>
      </c>
      <c r="C672" s="10">
        <v>0.375</v>
      </c>
      <c r="D672" s="10">
        <v>0.5</v>
      </c>
      <c r="E672" s="224">
        <v>35.0</v>
      </c>
      <c r="F672" s="224">
        <v>23.5</v>
      </c>
      <c r="G672" s="224">
        <v>29.8</v>
      </c>
      <c r="H672" s="224">
        <v>26.8</v>
      </c>
      <c r="I672" s="22"/>
      <c r="J672" s="224" t="s">
        <v>81</v>
      </c>
      <c r="K672" s="22"/>
      <c r="L672" s="224">
        <v>0.0</v>
      </c>
      <c r="M672" s="22"/>
      <c r="N672" s="22"/>
      <c r="O672" s="224">
        <v>74.34</v>
      </c>
      <c r="P672" s="22"/>
      <c r="Q672" s="22"/>
      <c r="R672" s="26">
        <f t="shared" ref="R672:S672" si="286">E672</f>
        <v>35</v>
      </c>
      <c r="S672" s="22">
        <f t="shared" si="286"/>
        <v>23.5</v>
      </c>
      <c r="T672" s="22">
        <f>(R672+S672)/2</f>
        <v>29.25</v>
      </c>
      <c r="U672" s="22">
        <f t="shared" si="282"/>
        <v>35.23385461</v>
      </c>
      <c r="V672" s="22">
        <f t="shared" si="283"/>
        <v>32.83385461</v>
      </c>
      <c r="W672" s="22">
        <f t="shared" si="284"/>
        <v>41.94208964</v>
      </c>
      <c r="X672" s="22">
        <f t="shared" si="285"/>
        <v>78.2837834</v>
      </c>
      <c r="Y672" s="135">
        <f>O670+L672-O672</f>
        <v>6.1</v>
      </c>
      <c r="Z672" s="27"/>
      <c r="AA672" s="226">
        <v>1.0</v>
      </c>
      <c r="AB672" s="227">
        <v>1.0</v>
      </c>
      <c r="AC672" s="227">
        <v>3.0</v>
      </c>
      <c r="AD672" s="227">
        <v>2.0</v>
      </c>
      <c r="AE672" s="237" t="s">
        <v>433</v>
      </c>
    </row>
    <row r="673" ht="15.75" customHeight="1">
      <c r="A673" s="4" t="s">
        <v>68</v>
      </c>
      <c r="B673" s="229">
        <v>45628.0</v>
      </c>
      <c r="C673" s="3">
        <v>0.625</v>
      </c>
      <c r="D673" s="3">
        <v>0.75</v>
      </c>
      <c r="E673" s="242">
        <v>34.2</v>
      </c>
      <c r="F673" s="108"/>
      <c r="G673" s="242">
        <v>33.2</v>
      </c>
      <c r="H673" s="242">
        <v>29.2</v>
      </c>
      <c r="I673" s="39"/>
      <c r="J673" s="242" t="s">
        <v>81</v>
      </c>
      <c r="K673" s="39"/>
      <c r="L673" s="39"/>
      <c r="M673" s="39"/>
      <c r="N673" s="39"/>
      <c r="O673" s="39"/>
      <c r="P673" s="39"/>
      <c r="Q673" s="39"/>
      <c r="R673" s="41"/>
      <c r="S673" s="39"/>
      <c r="T673" s="39"/>
      <c r="U673" s="22">
        <f t="shared" si="282"/>
        <v>40.51803823</v>
      </c>
      <c r="V673" s="22">
        <f t="shared" si="283"/>
        <v>37.31803823</v>
      </c>
      <c r="W673" s="22">
        <f t="shared" si="284"/>
        <v>50.86304633</v>
      </c>
      <c r="X673" s="22">
        <f t="shared" si="285"/>
        <v>73.36964835</v>
      </c>
      <c r="Y673" s="42"/>
      <c r="Z673" s="32"/>
      <c r="AA673" s="245">
        <v>1.0</v>
      </c>
      <c r="AB673" s="246">
        <v>1.0</v>
      </c>
      <c r="AC673" s="246">
        <v>1.0</v>
      </c>
      <c r="AD673" s="246">
        <v>2.0</v>
      </c>
      <c r="AE673" s="247" t="s">
        <v>452</v>
      </c>
    </row>
    <row r="674" ht="15.75" customHeight="1">
      <c r="A674" s="8" t="s">
        <v>38</v>
      </c>
      <c r="B674" s="231">
        <v>45629.0</v>
      </c>
      <c r="C674" s="10">
        <v>0.375</v>
      </c>
      <c r="D674" s="10">
        <v>0.5</v>
      </c>
      <c r="E674" s="224">
        <v>34.8</v>
      </c>
      <c r="F674" s="224">
        <v>22.8</v>
      </c>
      <c r="G674" s="224">
        <v>29.2</v>
      </c>
      <c r="H674" s="224">
        <v>26.2</v>
      </c>
      <c r="I674" s="22"/>
      <c r="J674" s="224" t="s">
        <v>61</v>
      </c>
      <c r="K674" s="22"/>
      <c r="L674" s="224">
        <v>0.0</v>
      </c>
      <c r="M674" s="22"/>
      <c r="N674" s="22"/>
      <c r="O674" s="224">
        <v>69.75</v>
      </c>
      <c r="P674" s="22"/>
      <c r="Q674" s="22"/>
      <c r="R674" s="26">
        <f t="shared" ref="R674:S674" si="287">E674</f>
        <v>34.8</v>
      </c>
      <c r="S674" s="22">
        <f t="shared" si="287"/>
        <v>22.8</v>
      </c>
      <c r="T674" s="22">
        <f>(R674+S674)/2</f>
        <v>28.8</v>
      </c>
      <c r="U674" s="22">
        <f t="shared" si="282"/>
        <v>34.01068335</v>
      </c>
      <c r="V674" s="22">
        <f t="shared" si="283"/>
        <v>31.61068335</v>
      </c>
      <c r="W674" s="22">
        <f t="shared" si="284"/>
        <v>40.51803823</v>
      </c>
      <c r="X674" s="22">
        <f t="shared" si="285"/>
        <v>78.01632243</v>
      </c>
      <c r="Y674" s="135">
        <f>O672+L674-O674</f>
        <v>4.59</v>
      </c>
      <c r="Z674" s="27"/>
      <c r="AA674" s="226">
        <v>1.0</v>
      </c>
      <c r="AB674" s="227">
        <v>2.0</v>
      </c>
      <c r="AC674" s="227">
        <v>1.0</v>
      </c>
      <c r="AD674" s="227">
        <v>2.0</v>
      </c>
      <c r="AE674" s="237" t="s">
        <v>479</v>
      </c>
    </row>
    <row r="675" ht="15.75" customHeight="1">
      <c r="A675" s="4" t="s">
        <v>38</v>
      </c>
      <c r="B675" s="240">
        <v>45629.0</v>
      </c>
      <c r="C675" s="3">
        <v>0.625</v>
      </c>
      <c r="D675" s="3">
        <v>0.75</v>
      </c>
      <c r="E675" s="39"/>
      <c r="F675" s="286"/>
      <c r="G675" s="242">
        <v>34.4</v>
      </c>
      <c r="H675" s="242">
        <v>30.0</v>
      </c>
      <c r="I675" s="39"/>
      <c r="J675" s="242" t="s">
        <v>81</v>
      </c>
      <c r="K675" s="39"/>
      <c r="L675" s="39"/>
      <c r="M675" s="39"/>
      <c r="N675" s="39"/>
      <c r="O675" s="39"/>
      <c r="P675" s="39"/>
      <c r="Q675" s="39"/>
      <c r="R675" s="41"/>
      <c r="S675" s="39"/>
      <c r="T675" s="39"/>
      <c r="U675" s="22">
        <f t="shared" si="282"/>
        <v>42.42634795</v>
      </c>
      <c r="V675" s="22">
        <f t="shared" si="283"/>
        <v>38.90634795</v>
      </c>
      <c r="W675" s="22">
        <f t="shared" si="284"/>
        <v>54.3827978</v>
      </c>
      <c r="X675" s="22">
        <f t="shared" si="285"/>
        <v>71.54164465</v>
      </c>
      <c r="Y675" s="42"/>
      <c r="Z675" s="32"/>
      <c r="AA675" s="245">
        <v>1.0</v>
      </c>
      <c r="AB675" s="246">
        <v>1.0</v>
      </c>
      <c r="AC675" s="246">
        <v>1.0</v>
      </c>
      <c r="AD675" s="246">
        <v>2.0</v>
      </c>
      <c r="AE675" s="247" t="s">
        <v>440</v>
      </c>
    </row>
    <row r="676" ht="15.75" customHeight="1">
      <c r="A676" s="8" t="s">
        <v>48</v>
      </c>
      <c r="B676" s="231">
        <v>45630.0</v>
      </c>
      <c r="C676" s="10">
        <v>0.375</v>
      </c>
      <c r="D676" s="10">
        <v>0.5</v>
      </c>
      <c r="E676" s="224">
        <v>35.0</v>
      </c>
      <c r="F676" s="224">
        <v>22.8</v>
      </c>
      <c r="G676" s="224">
        <v>29.7</v>
      </c>
      <c r="H676" s="224">
        <v>27.0</v>
      </c>
      <c r="I676" s="22"/>
      <c r="J676" s="224" t="s">
        <v>61</v>
      </c>
      <c r="K676" s="22"/>
      <c r="L676" s="224">
        <v>0.0</v>
      </c>
      <c r="M676" s="22"/>
      <c r="N676" s="22"/>
      <c r="O676" s="224">
        <v>65.4</v>
      </c>
      <c r="P676" s="22"/>
      <c r="Q676" s="22"/>
      <c r="R676" s="26">
        <f t="shared" ref="R676:S676" si="288">E676</f>
        <v>35</v>
      </c>
      <c r="S676" s="22">
        <f t="shared" si="288"/>
        <v>22.8</v>
      </c>
      <c r="T676" s="22">
        <f>(R676+S676)/2</f>
        <v>28.9</v>
      </c>
      <c r="U676" s="22">
        <f t="shared" si="282"/>
        <v>35.65000614</v>
      </c>
      <c r="V676" s="22">
        <f t="shared" si="283"/>
        <v>33.49000614</v>
      </c>
      <c r="W676" s="22">
        <f t="shared" si="284"/>
        <v>41.70176826</v>
      </c>
      <c r="X676" s="22">
        <f t="shared" si="285"/>
        <v>80.3083599</v>
      </c>
      <c r="Y676" s="135">
        <f>O674+L676-O676</f>
        <v>4.35</v>
      </c>
      <c r="Z676" s="27"/>
      <c r="AA676" s="226">
        <v>1.0</v>
      </c>
      <c r="AB676" s="227">
        <v>1.0</v>
      </c>
      <c r="AC676" s="227">
        <v>1.0</v>
      </c>
      <c r="AD676" s="227">
        <v>1.0</v>
      </c>
      <c r="AE676" s="237" t="s">
        <v>479</v>
      </c>
    </row>
    <row r="677" ht="15.75" customHeight="1">
      <c r="A677" s="167" t="s">
        <v>48</v>
      </c>
      <c r="B677" s="229">
        <v>45630.0</v>
      </c>
      <c r="C677" s="168">
        <v>0.625</v>
      </c>
      <c r="D677" s="168">
        <v>0.75</v>
      </c>
      <c r="E677" s="51"/>
      <c r="F677" s="169"/>
      <c r="G677" s="354">
        <v>30.6</v>
      </c>
      <c r="H677" s="354">
        <v>28.4</v>
      </c>
      <c r="I677" s="51"/>
      <c r="J677" s="354" t="s">
        <v>74</v>
      </c>
      <c r="K677" s="51"/>
      <c r="L677" s="51"/>
      <c r="M677" s="51"/>
      <c r="N677" s="51"/>
      <c r="O677" s="51"/>
      <c r="P677" s="51"/>
      <c r="Q677" s="51"/>
      <c r="R677" s="41"/>
      <c r="S677" s="51"/>
      <c r="T677" s="39"/>
      <c r="U677" s="22">
        <f t="shared" si="282"/>
        <v>38.68484051</v>
      </c>
      <c r="V677" s="22">
        <f t="shared" si="283"/>
        <v>36.92484051</v>
      </c>
      <c r="W677" s="22">
        <f t="shared" si="284"/>
        <v>43.90841311</v>
      </c>
      <c r="X677" s="22">
        <f t="shared" si="285"/>
        <v>84.0951378</v>
      </c>
      <c r="Y677" s="51"/>
      <c r="Z677" s="170"/>
      <c r="AA677" s="355">
        <v>1.0</v>
      </c>
      <c r="AB677" s="356">
        <v>1.0</v>
      </c>
      <c r="AC677" s="356">
        <v>1.0</v>
      </c>
      <c r="AD677" s="356">
        <v>2.0</v>
      </c>
      <c r="AE677" s="357" t="s">
        <v>645</v>
      </c>
    </row>
    <row r="678" ht="15.75" customHeight="1">
      <c r="A678" s="8" t="s">
        <v>53</v>
      </c>
      <c r="B678" s="231">
        <v>45631.0</v>
      </c>
      <c r="C678" s="10">
        <v>0.375</v>
      </c>
      <c r="D678" s="10">
        <v>0.5</v>
      </c>
      <c r="E678" s="224">
        <v>33.8</v>
      </c>
      <c r="F678" s="224">
        <v>24.2</v>
      </c>
      <c r="G678" s="224">
        <v>29.0</v>
      </c>
      <c r="H678" s="224">
        <v>27.2</v>
      </c>
      <c r="I678" s="22"/>
      <c r="J678" s="224" t="s">
        <v>81</v>
      </c>
      <c r="K678" s="22"/>
      <c r="L678" s="224">
        <v>0.0</v>
      </c>
      <c r="M678" s="22"/>
      <c r="N678" s="22"/>
      <c r="O678" s="224">
        <v>59.42</v>
      </c>
      <c r="P678" s="22"/>
      <c r="Q678" s="22"/>
      <c r="R678" s="26">
        <f t="shared" ref="R678:S678" si="289">E678</f>
        <v>33.8</v>
      </c>
      <c r="S678" s="22">
        <f t="shared" si="289"/>
        <v>24.2</v>
      </c>
      <c r="T678" s="22">
        <f>(R678+S678)/2</f>
        <v>29</v>
      </c>
      <c r="U678" s="22">
        <f t="shared" si="282"/>
        <v>36.07043238</v>
      </c>
      <c r="V678" s="22">
        <f t="shared" si="283"/>
        <v>34.63043238</v>
      </c>
      <c r="W678" s="22">
        <f t="shared" si="284"/>
        <v>40.05279577</v>
      </c>
      <c r="X678" s="22">
        <f t="shared" si="285"/>
        <v>86.4619603</v>
      </c>
      <c r="Y678" s="135">
        <f>O676+L678-O678</f>
        <v>5.98</v>
      </c>
      <c r="Z678" s="27"/>
      <c r="AA678" s="226">
        <v>1.0</v>
      </c>
      <c r="AB678" s="227">
        <v>1.0</v>
      </c>
      <c r="AC678" s="227">
        <v>2.0</v>
      </c>
      <c r="AD678" s="227">
        <v>2.0</v>
      </c>
      <c r="AE678" s="237" t="s">
        <v>480</v>
      </c>
    </row>
    <row r="679" ht="15.75" customHeight="1">
      <c r="A679" s="4" t="s">
        <v>53</v>
      </c>
      <c r="B679" s="229">
        <v>45631.0</v>
      </c>
      <c r="C679" s="3">
        <v>0.625</v>
      </c>
      <c r="D679" s="3">
        <v>0.75</v>
      </c>
      <c r="E679" s="39"/>
      <c r="F679" s="108"/>
      <c r="G679" s="242">
        <v>32.4</v>
      </c>
      <c r="H679" s="242">
        <v>30.4</v>
      </c>
      <c r="I679" s="39"/>
      <c r="J679" s="242" t="s">
        <v>74</v>
      </c>
      <c r="K679" s="39"/>
      <c r="L679" s="39"/>
      <c r="M679" s="39"/>
      <c r="N679" s="39"/>
      <c r="O679" s="39"/>
      <c r="P679" s="39"/>
      <c r="Q679" s="39"/>
      <c r="R679" s="41"/>
      <c r="S679" s="39"/>
      <c r="T679" s="39"/>
      <c r="U679" s="22">
        <f t="shared" si="282"/>
        <v>43.4094688</v>
      </c>
      <c r="V679" s="22">
        <f t="shared" si="283"/>
        <v>41.8094688</v>
      </c>
      <c r="W679" s="22">
        <f t="shared" si="284"/>
        <v>48.62794535</v>
      </c>
      <c r="X679" s="22">
        <f t="shared" si="285"/>
        <v>85.97827545</v>
      </c>
      <c r="Y679" s="42"/>
      <c r="Z679" s="32"/>
      <c r="AA679" s="245">
        <v>1.0</v>
      </c>
      <c r="AB679" s="246">
        <v>1.0</v>
      </c>
      <c r="AC679" s="246">
        <v>2.0</v>
      </c>
      <c r="AD679" s="246">
        <v>2.0</v>
      </c>
      <c r="AE679" s="247" t="s">
        <v>645</v>
      </c>
    </row>
    <row r="680" ht="15.75" customHeight="1">
      <c r="A680" s="8" t="s">
        <v>58</v>
      </c>
      <c r="B680" s="231">
        <v>45632.0</v>
      </c>
      <c r="C680" s="10">
        <v>0.375</v>
      </c>
      <c r="D680" s="10">
        <v>0.5</v>
      </c>
      <c r="E680" s="224">
        <v>33.8</v>
      </c>
      <c r="F680" s="224">
        <v>24.6</v>
      </c>
      <c r="G680" s="224">
        <v>29.0</v>
      </c>
      <c r="H680" s="224">
        <v>28.0</v>
      </c>
      <c r="I680" s="22"/>
      <c r="J680" s="224" t="s">
        <v>81</v>
      </c>
      <c r="K680" s="22"/>
      <c r="L680" s="224">
        <v>0.0</v>
      </c>
      <c r="M680" s="22"/>
      <c r="N680" s="22"/>
      <c r="O680" s="224">
        <v>54.4</v>
      </c>
      <c r="P680" s="22"/>
      <c r="Q680" s="22"/>
      <c r="R680" s="26">
        <f t="shared" ref="R680:S680" si="290">E680</f>
        <v>33.8</v>
      </c>
      <c r="S680" s="22">
        <f t="shared" si="290"/>
        <v>24.6</v>
      </c>
      <c r="T680" s="22">
        <f>(R680+S680)/2</f>
        <v>29.2</v>
      </c>
      <c r="U680" s="22">
        <f t="shared" si="282"/>
        <v>37.79562539</v>
      </c>
      <c r="V680" s="22">
        <f t="shared" si="283"/>
        <v>36.99562539</v>
      </c>
      <c r="W680" s="22">
        <f t="shared" si="284"/>
        <v>40.05279577</v>
      </c>
      <c r="X680" s="22">
        <f t="shared" si="285"/>
        <v>92.36714861</v>
      </c>
      <c r="Y680" s="135">
        <f>O678+L680-O680</f>
        <v>5.02</v>
      </c>
      <c r="Z680" s="27"/>
      <c r="AA680" s="226">
        <v>1.0</v>
      </c>
      <c r="AB680" s="227">
        <v>1.0</v>
      </c>
      <c r="AC680" s="227">
        <v>1.0</v>
      </c>
      <c r="AD680" s="227">
        <v>2.0</v>
      </c>
      <c r="AE680" s="237" t="s">
        <v>433</v>
      </c>
    </row>
    <row r="681" ht="15.75" customHeight="1">
      <c r="A681" s="4" t="s">
        <v>58</v>
      </c>
      <c r="B681" s="229">
        <v>45632.0</v>
      </c>
      <c r="C681" s="3">
        <v>0.625</v>
      </c>
      <c r="D681" s="3">
        <v>0.75</v>
      </c>
      <c r="E681" s="39"/>
      <c r="F681" s="108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41"/>
      <c r="S681" s="39"/>
      <c r="T681" s="39"/>
      <c r="U681" s="39"/>
      <c r="V681" s="22"/>
      <c r="W681" s="39"/>
      <c r="X681" s="39"/>
      <c r="Y681" s="42"/>
      <c r="Z681" s="32"/>
      <c r="AA681" s="230"/>
      <c r="AB681" s="45"/>
      <c r="AC681" s="45"/>
      <c r="AD681" s="45"/>
      <c r="AE681" s="52"/>
    </row>
    <row r="682" ht="15.75" customHeight="1">
      <c r="A682" s="8" t="s">
        <v>60</v>
      </c>
      <c r="B682" s="231">
        <v>45633.0</v>
      </c>
      <c r="C682" s="10">
        <v>0.375</v>
      </c>
      <c r="D682" s="10">
        <v>0.5</v>
      </c>
      <c r="E682" s="224">
        <v>34.4</v>
      </c>
      <c r="F682" s="224">
        <v>24.6</v>
      </c>
      <c r="G682" s="227">
        <v>29.8</v>
      </c>
      <c r="H682" s="224">
        <v>29.0</v>
      </c>
      <c r="I682" s="22"/>
      <c r="J682" s="224" t="s">
        <v>81</v>
      </c>
      <c r="K682" s="22"/>
      <c r="L682" s="224">
        <v>0.0</v>
      </c>
      <c r="M682" s="22"/>
      <c r="N682" s="22"/>
      <c r="O682" s="224">
        <v>51.18</v>
      </c>
      <c r="P682" s="22"/>
      <c r="Q682" s="22"/>
      <c r="R682" s="26">
        <f t="shared" ref="R682:S682" si="291">E682</f>
        <v>34.4</v>
      </c>
      <c r="S682" s="22">
        <f t="shared" si="291"/>
        <v>24.6</v>
      </c>
      <c r="T682" s="22">
        <f>(R682+S682)/2</f>
        <v>29.5</v>
      </c>
      <c r="U682" s="22">
        <f>IF(H682="","",6.1078*(10^(((7.5*H682)/(237.3+H682)))))</f>
        <v>40.05279577</v>
      </c>
      <c r="V682" s="22">
        <f>IF(U682="","",U682-(0.8*(G682-H682)))</f>
        <v>39.41279577</v>
      </c>
      <c r="W682" s="22">
        <f>IF(G682="","",6.1078*(10^(((7.5*G682)/(237.3+G682)))))</f>
        <v>41.94208964</v>
      </c>
      <c r="X682" s="22">
        <f>IF(W682="","",(V682/W682)*100)</f>
        <v>93.96955686</v>
      </c>
      <c r="Y682" s="135">
        <f>O680+L682-O682</f>
        <v>3.22</v>
      </c>
      <c r="Z682" s="27"/>
      <c r="AA682" s="226">
        <v>1.0</v>
      </c>
      <c r="AB682" s="227">
        <v>1.0</v>
      </c>
      <c r="AC682" s="227">
        <v>2.0</v>
      </c>
      <c r="AD682" s="227">
        <v>2.0</v>
      </c>
      <c r="AE682" s="237" t="s">
        <v>440</v>
      </c>
    </row>
    <row r="683" ht="15.75" customHeight="1">
      <c r="A683" s="4" t="s">
        <v>60</v>
      </c>
      <c r="B683" s="229">
        <v>45633.0</v>
      </c>
      <c r="C683" s="3">
        <v>0.625</v>
      </c>
      <c r="D683" s="3">
        <v>0.75</v>
      </c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41"/>
      <c r="S683" s="39"/>
      <c r="T683" s="39"/>
      <c r="U683" s="39"/>
      <c r="V683" s="22"/>
      <c r="W683" s="39"/>
      <c r="X683" s="39"/>
      <c r="Y683" s="42"/>
      <c r="Z683" s="32"/>
      <c r="AA683" s="230"/>
      <c r="AB683" s="45"/>
      <c r="AC683" s="45"/>
      <c r="AD683" s="45"/>
      <c r="AE683" s="52"/>
    </row>
    <row r="684" ht="15.75" customHeight="1">
      <c r="A684" s="8" t="s">
        <v>64</v>
      </c>
      <c r="B684" s="231">
        <v>45634.0</v>
      </c>
      <c r="C684" s="10">
        <v>0.375</v>
      </c>
      <c r="D684" s="10">
        <v>0.5</v>
      </c>
      <c r="E684" s="224">
        <v>35.4</v>
      </c>
      <c r="F684" s="22"/>
      <c r="G684" s="224">
        <v>28.8</v>
      </c>
      <c r="H684" s="224">
        <v>28.2</v>
      </c>
      <c r="I684" s="22"/>
      <c r="J684" s="224" t="s">
        <v>81</v>
      </c>
      <c r="K684" s="22"/>
      <c r="L684" s="224">
        <v>0.0</v>
      </c>
      <c r="M684" s="22"/>
      <c r="N684" s="22"/>
      <c r="O684" s="224">
        <v>44.88</v>
      </c>
      <c r="P684" s="22"/>
      <c r="Q684" s="22"/>
      <c r="R684" s="26">
        <f t="shared" ref="R684:S684" si="292">E684</f>
        <v>35.4</v>
      </c>
      <c r="S684" s="22" t="str">
        <f t="shared" si="292"/>
        <v/>
      </c>
      <c r="T684" s="22">
        <f>(R684+S684)/2</f>
        <v>17.7</v>
      </c>
      <c r="U684" s="22">
        <f>IF(H684="","",6.1078*(10^(((7.5*H684)/(237.3+H684)))))</f>
        <v>38.23798312</v>
      </c>
      <c r="V684" s="22">
        <f>IF(U684="","",U684-(0.8*(G684-H684)))</f>
        <v>37.75798312</v>
      </c>
      <c r="W684" s="22">
        <f>IF(G684="","",6.1078*(10^(((7.5*G684)/(237.3+G684)))))</f>
        <v>39.59220806</v>
      </c>
      <c r="X684" s="22">
        <f>IF(W684="","",(V684/W684)*100)</f>
        <v>95.36720725</v>
      </c>
      <c r="Y684" s="135">
        <f>O682+L684-O684</f>
        <v>6.3</v>
      </c>
      <c r="Z684" s="27"/>
      <c r="AA684" s="226">
        <v>1.0</v>
      </c>
      <c r="AB684" s="227">
        <v>1.0</v>
      </c>
      <c r="AC684" s="227">
        <v>1.0</v>
      </c>
      <c r="AD684" s="227">
        <v>2.0</v>
      </c>
      <c r="AE684" s="237" t="s">
        <v>268</v>
      </c>
    </row>
    <row r="685" ht="15.75" customHeight="1">
      <c r="A685" s="4" t="s">
        <v>64</v>
      </c>
      <c r="B685" s="229">
        <v>45634.0</v>
      </c>
      <c r="C685" s="3">
        <v>0.625</v>
      </c>
      <c r="D685" s="3">
        <v>0.75</v>
      </c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41"/>
      <c r="S685" s="39"/>
      <c r="T685" s="39"/>
      <c r="U685" s="39"/>
      <c r="V685" s="22"/>
      <c r="W685" s="39"/>
      <c r="X685" s="39"/>
      <c r="Y685" s="42"/>
      <c r="Z685" s="32"/>
      <c r="AA685" s="230"/>
      <c r="AB685" s="45"/>
      <c r="AC685" s="45"/>
      <c r="AD685" s="45"/>
      <c r="AE685" s="52"/>
    </row>
    <row r="686" ht="15.75" customHeight="1">
      <c r="A686" s="8" t="s">
        <v>68</v>
      </c>
      <c r="B686" s="231">
        <v>45635.0</v>
      </c>
      <c r="C686" s="10">
        <v>0.375</v>
      </c>
      <c r="D686" s="10">
        <v>0.5</v>
      </c>
      <c r="E686" s="224">
        <v>34.9</v>
      </c>
      <c r="F686" s="224">
        <v>24.8</v>
      </c>
      <c r="G686" s="224">
        <v>29.4</v>
      </c>
      <c r="H686" s="224">
        <v>27.2</v>
      </c>
      <c r="I686" s="22"/>
      <c r="J686" s="224" t="s">
        <v>81</v>
      </c>
      <c r="K686" s="22"/>
      <c r="L686" s="224">
        <v>0.0</v>
      </c>
      <c r="M686" s="22"/>
      <c r="N686" s="22"/>
      <c r="O686" s="224">
        <v>40.4</v>
      </c>
      <c r="P686" s="22"/>
      <c r="Q686" s="22"/>
      <c r="R686" s="26">
        <f t="shared" ref="R686:S686" si="293">E686</f>
        <v>34.9</v>
      </c>
      <c r="S686" s="22">
        <f t="shared" si="293"/>
        <v>24.8</v>
      </c>
      <c r="T686" s="22">
        <f>(R686+S686)/2</f>
        <v>29.85</v>
      </c>
      <c r="U686" s="22">
        <f t="shared" ref="U686:U694" si="294">IF(H686="","",6.1078*(10^(((7.5*H686)/(237.3+H686)))))</f>
        <v>36.07043238</v>
      </c>
      <c r="V686" s="22">
        <f t="shared" ref="V686:V694" si="295">IF(U686="","",U686-(0.8*(G686-H686)))</f>
        <v>34.31043238</v>
      </c>
      <c r="W686" s="22">
        <f t="shared" ref="W686:W694" si="296">IF(G686="","",6.1078*(10^(((7.5*G686)/(237.3+G686)))))</f>
        <v>40.98797486</v>
      </c>
      <c r="X686" s="22">
        <f t="shared" ref="X686:X694" si="297">IF(W686="","",(V686/W686)*100)</f>
        <v>83.7085328</v>
      </c>
      <c r="Y686" s="135">
        <f>O684+L686-O686</f>
        <v>4.48</v>
      </c>
      <c r="Z686" s="27"/>
      <c r="AA686" s="226">
        <v>1.0</v>
      </c>
      <c r="AB686" s="227">
        <v>1.0</v>
      </c>
      <c r="AC686" s="227">
        <v>2.0</v>
      </c>
      <c r="AD686" s="227">
        <v>2.0</v>
      </c>
      <c r="AE686" s="237" t="s">
        <v>474</v>
      </c>
    </row>
    <row r="687" ht="15.75" customHeight="1">
      <c r="A687" s="4" t="s">
        <v>68</v>
      </c>
      <c r="B687" s="229">
        <v>45635.0</v>
      </c>
      <c r="C687" s="3">
        <v>0.625</v>
      </c>
      <c r="D687" s="3">
        <v>0.75</v>
      </c>
      <c r="E687" s="242">
        <v>34.8</v>
      </c>
      <c r="F687" s="39"/>
      <c r="G687" s="242">
        <v>33.0</v>
      </c>
      <c r="H687" s="242">
        <v>31.6</v>
      </c>
      <c r="I687" s="39"/>
      <c r="J687" s="242" t="s">
        <v>81</v>
      </c>
      <c r="K687" s="39"/>
      <c r="L687" s="39"/>
      <c r="M687" s="39"/>
      <c r="N687" s="39"/>
      <c r="O687" s="39"/>
      <c r="P687" s="39"/>
      <c r="Q687" s="39"/>
      <c r="R687" s="41"/>
      <c r="S687" s="39"/>
      <c r="T687" s="39"/>
      <c r="U687" s="22">
        <f t="shared" si="294"/>
        <v>46.47863297</v>
      </c>
      <c r="V687" s="22">
        <f t="shared" si="295"/>
        <v>45.35863297</v>
      </c>
      <c r="W687" s="22">
        <f t="shared" si="296"/>
        <v>50.29607399</v>
      </c>
      <c r="X687" s="22">
        <f t="shared" si="297"/>
        <v>90.18324767</v>
      </c>
      <c r="Y687" s="42"/>
      <c r="Z687" s="32"/>
      <c r="AA687" s="245">
        <v>1.0</v>
      </c>
      <c r="AB687" s="246">
        <v>1.0</v>
      </c>
      <c r="AC687" s="246">
        <v>1.0</v>
      </c>
      <c r="AD687" s="246">
        <v>2.0</v>
      </c>
      <c r="AE687" s="247" t="s">
        <v>452</v>
      </c>
    </row>
    <row r="688" ht="15.75" customHeight="1">
      <c r="A688" s="8" t="s">
        <v>38</v>
      </c>
      <c r="B688" s="231">
        <v>45636.0</v>
      </c>
      <c r="C688" s="10">
        <v>0.375</v>
      </c>
      <c r="D688" s="10">
        <v>0.5</v>
      </c>
      <c r="E688" s="224">
        <v>35.0</v>
      </c>
      <c r="F688" s="224">
        <v>22.7</v>
      </c>
      <c r="G688" s="224">
        <v>29.4</v>
      </c>
      <c r="H688" s="224">
        <v>27.34</v>
      </c>
      <c r="I688" s="22"/>
      <c r="J688" s="224" t="s">
        <v>61</v>
      </c>
      <c r="K688" s="22"/>
      <c r="L688" s="224">
        <v>0.0</v>
      </c>
      <c r="M688" s="22"/>
      <c r="N688" s="22"/>
      <c r="O688" s="224">
        <v>34.72</v>
      </c>
      <c r="P688" s="22"/>
      <c r="Q688" s="22"/>
      <c r="R688" s="26">
        <f t="shared" ref="R688:S688" si="298">E688</f>
        <v>35</v>
      </c>
      <c r="S688" s="22">
        <f t="shared" si="298"/>
        <v>22.7</v>
      </c>
      <c r="T688" s="22">
        <f>(R688+S688)/2</f>
        <v>28.85</v>
      </c>
      <c r="U688" s="22">
        <f t="shared" si="294"/>
        <v>36.36729393</v>
      </c>
      <c r="V688" s="22">
        <f t="shared" si="295"/>
        <v>34.71929393</v>
      </c>
      <c r="W688" s="22">
        <f t="shared" si="296"/>
        <v>40.98797486</v>
      </c>
      <c r="X688" s="22">
        <f t="shared" si="297"/>
        <v>84.70604865</v>
      </c>
      <c r="Y688" s="135">
        <f>O686+L688-O688</f>
        <v>5.68</v>
      </c>
      <c r="Z688" s="27"/>
      <c r="AA688" s="226">
        <v>1.0</v>
      </c>
      <c r="AB688" s="227">
        <v>1.0</v>
      </c>
      <c r="AC688" s="227">
        <v>2.0</v>
      </c>
      <c r="AD688" s="227">
        <v>2.0</v>
      </c>
      <c r="AE688" s="237" t="s">
        <v>478</v>
      </c>
    </row>
    <row r="689" ht="15.75" customHeight="1">
      <c r="A689" s="4" t="s">
        <v>38</v>
      </c>
      <c r="B689" s="229">
        <v>45636.0</v>
      </c>
      <c r="C689" s="3">
        <v>0.625</v>
      </c>
      <c r="D689" s="3">
        <v>0.75</v>
      </c>
      <c r="E689" s="39"/>
      <c r="F689" s="39"/>
      <c r="G689" s="242">
        <v>31.0</v>
      </c>
      <c r="H689" s="242">
        <v>30.0</v>
      </c>
      <c r="I689" s="39"/>
      <c r="J689" s="242" t="s">
        <v>74</v>
      </c>
      <c r="K689" s="39"/>
      <c r="L689" s="39"/>
      <c r="M689" s="39"/>
      <c r="N689" s="39"/>
      <c r="O689" s="39"/>
      <c r="P689" s="39"/>
      <c r="Q689" s="39"/>
      <c r="R689" s="41"/>
      <c r="S689" s="39"/>
      <c r="T689" s="39"/>
      <c r="U689" s="22">
        <f t="shared" si="294"/>
        <v>42.42634795</v>
      </c>
      <c r="V689" s="22">
        <f t="shared" si="295"/>
        <v>41.62634795</v>
      </c>
      <c r="W689" s="22">
        <f t="shared" si="296"/>
        <v>44.9212759</v>
      </c>
      <c r="X689" s="22">
        <f t="shared" si="297"/>
        <v>92.66510603</v>
      </c>
      <c r="Y689" s="42"/>
      <c r="Z689" s="32"/>
      <c r="AA689" s="245">
        <v>2.0</v>
      </c>
      <c r="AB689" s="246">
        <v>1.0</v>
      </c>
      <c r="AC689" s="246">
        <v>1.0</v>
      </c>
      <c r="AD689" s="246">
        <v>2.0</v>
      </c>
      <c r="AE689" s="247" t="s">
        <v>440</v>
      </c>
    </row>
    <row r="690" ht="15.75" customHeight="1">
      <c r="A690" s="8" t="s">
        <v>48</v>
      </c>
      <c r="B690" s="231">
        <v>45637.0</v>
      </c>
      <c r="C690" s="10">
        <v>0.375</v>
      </c>
      <c r="D690" s="10">
        <v>0.5</v>
      </c>
      <c r="E690" s="224">
        <v>33.2</v>
      </c>
      <c r="F690" s="224">
        <v>22.8</v>
      </c>
      <c r="G690" s="224">
        <v>29.6</v>
      </c>
      <c r="H690" s="224">
        <v>28.0</v>
      </c>
      <c r="I690" s="22"/>
      <c r="J690" s="224" t="s">
        <v>61</v>
      </c>
      <c r="K690" s="22"/>
      <c r="L690" s="224">
        <v>1.5</v>
      </c>
      <c r="M690" s="22"/>
      <c r="N690" s="22"/>
      <c r="O690" s="224">
        <v>35.02</v>
      </c>
      <c r="P690" s="22"/>
      <c r="Q690" s="22"/>
      <c r="R690" s="26">
        <f t="shared" ref="R690:S690" si="299">E690</f>
        <v>33.2</v>
      </c>
      <c r="S690" s="22">
        <f t="shared" si="299"/>
        <v>22.8</v>
      </c>
      <c r="T690" s="22">
        <f>(R690+S690)/2</f>
        <v>28</v>
      </c>
      <c r="U690" s="22">
        <f t="shared" si="294"/>
        <v>37.79562539</v>
      </c>
      <c r="V690" s="22">
        <f t="shared" si="295"/>
        <v>36.51562539</v>
      </c>
      <c r="W690" s="22">
        <f t="shared" si="296"/>
        <v>41.46264535</v>
      </c>
      <c r="X690" s="22">
        <f t="shared" si="297"/>
        <v>88.0687305</v>
      </c>
      <c r="Y690" s="135">
        <f>O688+L690-O690</f>
        <v>1.2</v>
      </c>
      <c r="Z690" s="27"/>
      <c r="AA690" s="226">
        <v>1.0</v>
      </c>
      <c r="AB690" s="227">
        <v>2.0</v>
      </c>
      <c r="AC690" s="227">
        <v>2.0</v>
      </c>
      <c r="AD690" s="227">
        <v>2.0</v>
      </c>
      <c r="AE690" s="237" t="s">
        <v>478</v>
      </c>
    </row>
    <row r="691" ht="15.75" customHeight="1">
      <c r="A691" s="4" t="s">
        <v>48</v>
      </c>
      <c r="B691" s="229">
        <v>45637.0</v>
      </c>
      <c r="C691" s="3">
        <v>0.625</v>
      </c>
      <c r="D691" s="3">
        <v>0.75</v>
      </c>
      <c r="E691" s="39"/>
      <c r="F691" s="39"/>
      <c r="G691" s="242">
        <v>28.4</v>
      </c>
      <c r="H691" s="242">
        <v>27.4</v>
      </c>
      <c r="I691" s="39"/>
      <c r="J691" s="242" t="s">
        <v>79</v>
      </c>
      <c r="K691" s="39"/>
      <c r="L691" s="39"/>
      <c r="M691" s="39"/>
      <c r="N691" s="39"/>
      <c r="O691" s="39"/>
      <c r="P691" s="39"/>
      <c r="Q691" s="39"/>
      <c r="R691" s="41"/>
      <c r="S691" s="39"/>
      <c r="T691" s="39"/>
      <c r="U691" s="22">
        <f t="shared" si="294"/>
        <v>36.49517019</v>
      </c>
      <c r="V691" s="22">
        <f t="shared" si="295"/>
        <v>35.69517019</v>
      </c>
      <c r="W691" s="22">
        <f t="shared" si="296"/>
        <v>38.68484051</v>
      </c>
      <c r="X691" s="22">
        <f t="shared" si="297"/>
        <v>92.27172639</v>
      </c>
      <c r="Y691" s="42"/>
      <c r="Z691" s="32"/>
      <c r="AA691" s="245">
        <v>1.0</v>
      </c>
      <c r="AB691" s="246">
        <v>1.0</v>
      </c>
      <c r="AC691" s="246">
        <v>2.0</v>
      </c>
      <c r="AD691" s="246">
        <v>2.0</v>
      </c>
      <c r="AE691" s="247" t="s">
        <v>440</v>
      </c>
    </row>
    <row r="692" ht="15.75" customHeight="1">
      <c r="A692" s="8" t="s">
        <v>53</v>
      </c>
      <c r="B692" s="231">
        <v>45638.0</v>
      </c>
      <c r="C692" s="10">
        <v>0.375</v>
      </c>
      <c r="D692" s="10">
        <v>0.5</v>
      </c>
      <c r="E692" s="224">
        <v>33.8</v>
      </c>
      <c r="F692" s="224">
        <v>22.9</v>
      </c>
      <c r="G692" s="224">
        <v>29.2</v>
      </c>
      <c r="H692" s="224">
        <v>27.0</v>
      </c>
      <c r="I692" s="22"/>
      <c r="J692" s="224" t="s">
        <v>81</v>
      </c>
      <c r="K692" s="22"/>
      <c r="L692" s="224">
        <v>30.75</v>
      </c>
      <c r="M692" s="22"/>
      <c r="N692" s="22"/>
      <c r="O692" s="224">
        <v>58.6</v>
      </c>
      <c r="P692" s="22"/>
      <c r="Q692" s="22"/>
      <c r="R692" s="26">
        <f t="shared" ref="R692:S692" si="300">E692</f>
        <v>33.8</v>
      </c>
      <c r="S692" s="22">
        <f t="shared" si="300"/>
        <v>22.9</v>
      </c>
      <c r="T692" s="22">
        <f>(R692+S692)/2</f>
        <v>28.35</v>
      </c>
      <c r="U692" s="22">
        <f t="shared" si="294"/>
        <v>35.65000614</v>
      </c>
      <c r="V692" s="22">
        <f t="shared" si="295"/>
        <v>33.89000614</v>
      </c>
      <c r="W692" s="22">
        <f t="shared" si="296"/>
        <v>40.51803823</v>
      </c>
      <c r="X692" s="22">
        <f t="shared" si="297"/>
        <v>83.64177443</v>
      </c>
      <c r="Y692" s="135">
        <f>O690+L692-O692</f>
        <v>7.17</v>
      </c>
      <c r="Z692" s="27"/>
      <c r="AA692" s="226">
        <v>1.0</v>
      </c>
      <c r="AB692" s="227">
        <v>1.0</v>
      </c>
      <c r="AC692" s="227">
        <v>1.0</v>
      </c>
      <c r="AD692" s="227">
        <v>2.0</v>
      </c>
      <c r="AE692" s="237" t="s">
        <v>433</v>
      </c>
    </row>
    <row r="693" ht="15.75" customHeight="1">
      <c r="A693" s="4" t="s">
        <v>53</v>
      </c>
      <c r="B693" s="229">
        <v>45638.0</v>
      </c>
      <c r="C693" s="3">
        <v>0.625</v>
      </c>
      <c r="D693" s="3">
        <v>0.75</v>
      </c>
      <c r="E693" s="39"/>
      <c r="F693" s="39"/>
      <c r="G693" s="242">
        <v>34.0</v>
      </c>
      <c r="H693" s="242">
        <v>33.0</v>
      </c>
      <c r="I693" s="39"/>
      <c r="J693" s="242" t="s">
        <v>74</v>
      </c>
      <c r="K693" s="39"/>
      <c r="L693" s="39"/>
      <c r="M693" s="39"/>
      <c r="N693" s="39"/>
      <c r="O693" s="39"/>
      <c r="P693" s="39"/>
      <c r="Q693" s="39"/>
      <c r="R693" s="41"/>
      <c r="S693" s="39"/>
      <c r="T693" s="39"/>
      <c r="U693" s="22">
        <f t="shared" si="294"/>
        <v>50.29607399</v>
      </c>
      <c r="V693" s="22">
        <f t="shared" si="295"/>
        <v>49.49607399</v>
      </c>
      <c r="W693" s="22">
        <f t="shared" si="296"/>
        <v>53.18678224</v>
      </c>
      <c r="X693" s="22">
        <f t="shared" si="297"/>
        <v>93.06085442</v>
      </c>
      <c r="Y693" s="42"/>
      <c r="Z693" s="32"/>
      <c r="AA693" s="245">
        <v>1.0</v>
      </c>
      <c r="AB693" s="246">
        <v>1.0</v>
      </c>
      <c r="AC693" s="246">
        <v>1.0</v>
      </c>
      <c r="AD693" s="246">
        <v>2.0</v>
      </c>
      <c r="AE693" s="247" t="s">
        <v>440</v>
      </c>
    </row>
    <row r="694" ht="15.75" customHeight="1">
      <c r="A694" s="8" t="s">
        <v>58</v>
      </c>
      <c r="B694" s="231">
        <v>45639.0</v>
      </c>
      <c r="C694" s="10">
        <v>0.375</v>
      </c>
      <c r="D694" s="10">
        <v>0.5</v>
      </c>
      <c r="E694" s="224">
        <v>34.4</v>
      </c>
      <c r="F694" s="224">
        <v>22.7</v>
      </c>
      <c r="G694" s="224">
        <v>29.9</v>
      </c>
      <c r="H694" s="224">
        <v>27.8</v>
      </c>
      <c r="I694" s="22"/>
      <c r="J694" s="224" t="s">
        <v>61</v>
      </c>
      <c r="K694" s="22"/>
      <c r="L694" s="224">
        <v>4.0</v>
      </c>
      <c r="M694" s="22"/>
      <c r="N694" s="22"/>
      <c r="O694" s="224">
        <v>56.64</v>
      </c>
      <c r="P694" s="22"/>
      <c r="Q694" s="22"/>
      <c r="R694" s="26">
        <f t="shared" ref="R694:S694" si="301">E694</f>
        <v>34.4</v>
      </c>
      <c r="S694" s="22">
        <f t="shared" si="301"/>
        <v>22.7</v>
      </c>
      <c r="T694" s="22">
        <f>(R694+S694)/2</f>
        <v>28.55</v>
      </c>
      <c r="U694" s="22">
        <f t="shared" si="294"/>
        <v>37.3577292</v>
      </c>
      <c r="V694" s="22">
        <f t="shared" si="295"/>
        <v>35.6777292</v>
      </c>
      <c r="W694" s="22">
        <f t="shared" si="296"/>
        <v>42.18361452</v>
      </c>
      <c r="X694" s="22">
        <f t="shared" si="297"/>
        <v>84.57722177</v>
      </c>
      <c r="Y694" s="135">
        <f>O692+L694-O694</f>
        <v>5.96</v>
      </c>
      <c r="Z694" s="27"/>
      <c r="AA694" s="226">
        <v>1.0</v>
      </c>
      <c r="AB694" s="227">
        <v>2.0</v>
      </c>
      <c r="AC694" s="227">
        <v>3.0</v>
      </c>
      <c r="AD694" s="227">
        <v>3.0</v>
      </c>
      <c r="AE694" s="237" t="s">
        <v>479</v>
      </c>
    </row>
    <row r="695" ht="15.75" customHeight="1">
      <c r="A695" s="4" t="s">
        <v>58</v>
      </c>
      <c r="B695" s="229">
        <v>45639.0</v>
      </c>
      <c r="C695" s="3">
        <v>0.625</v>
      </c>
      <c r="D695" s="3">
        <v>0.75</v>
      </c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41"/>
      <c r="S695" s="39"/>
      <c r="T695" s="39"/>
      <c r="U695" s="39"/>
      <c r="V695" s="22"/>
      <c r="W695" s="39"/>
      <c r="X695" s="39"/>
      <c r="Y695" s="42"/>
      <c r="Z695" s="32"/>
      <c r="AA695" s="230"/>
      <c r="AB695" s="45"/>
      <c r="AC695" s="45"/>
      <c r="AD695" s="45"/>
      <c r="AE695" s="52"/>
    </row>
    <row r="696" ht="15.75" customHeight="1">
      <c r="A696" s="8" t="s">
        <v>60</v>
      </c>
      <c r="B696" s="231">
        <v>45640.0</v>
      </c>
      <c r="C696" s="10">
        <v>0.375</v>
      </c>
      <c r="D696" s="10">
        <v>0.5</v>
      </c>
      <c r="E696" s="224">
        <v>34.2</v>
      </c>
      <c r="F696" s="224">
        <v>24.9</v>
      </c>
      <c r="G696" s="224">
        <v>29.8</v>
      </c>
      <c r="H696" s="224">
        <v>28.0</v>
      </c>
      <c r="I696" s="22"/>
      <c r="J696" s="224" t="s">
        <v>61</v>
      </c>
      <c r="K696" s="22"/>
      <c r="L696" s="224">
        <v>0.25</v>
      </c>
      <c r="M696" s="22"/>
      <c r="N696" s="22"/>
      <c r="O696" s="224">
        <v>53.06</v>
      </c>
      <c r="P696" s="224">
        <v>94.12</v>
      </c>
      <c r="Q696" s="22"/>
      <c r="R696" s="26">
        <f t="shared" ref="R696:S696" si="302">E696</f>
        <v>34.2</v>
      </c>
      <c r="S696" s="22">
        <f t="shared" si="302"/>
        <v>24.9</v>
      </c>
      <c r="T696" s="22">
        <f>(R696+S696)/2</f>
        <v>29.55</v>
      </c>
      <c r="U696" s="22">
        <f>IF(H696="","",6.1078*(10^(((7.5*H696)/(237.3+H696)))))</f>
        <v>37.79562539</v>
      </c>
      <c r="V696" s="22">
        <f>IF(U696="","",U696-(0.8*(G696-H696)))</f>
        <v>36.35562539</v>
      </c>
      <c r="W696" s="22">
        <f>IF(G696="","",6.1078*(10^(((7.5*G696)/(237.3+G696)))))</f>
        <v>41.94208964</v>
      </c>
      <c r="X696" s="22">
        <f>IF(W696="","",(V696/W696)*100)</f>
        <v>86.68052952</v>
      </c>
      <c r="Y696" s="135">
        <f>O694+L696-O696</f>
        <v>3.83</v>
      </c>
      <c r="Z696" s="27"/>
      <c r="AA696" s="226">
        <v>1.0</v>
      </c>
      <c r="AB696" s="227">
        <v>1.0</v>
      </c>
      <c r="AC696" s="227">
        <v>2.0</v>
      </c>
      <c r="AD696" s="227">
        <v>3.0</v>
      </c>
      <c r="AE696" s="237" t="s">
        <v>647</v>
      </c>
    </row>
    <row r="697" ht="15.75" customHeight="1">
      <c r="A697" s="4" t="s">
        <v>60</v>
      </c>
      <c r="B697" s="229">
        <v>45640.0</v>
      </c>
      <c r="C697" s="3">
        <v>0.625</v>
      </c>
      <c r="D697" s="3">
        <v>0.75</v>
      </c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41"/>
      <c r="S697" s="39"/>
      <c r="T697" s="39"/>
      <c r="U697" s="39"/>
      <c r="V697" s="22"/>
      <c r="W697" s="39"/>
      <c r="X697" s="39"/>
      <c r="Y697" s="42"/>
      <c r="Z697" s="32"/>
      <c r="AA697" s="230"/>
      <c r="AB697" s="45"/>
      <c r="AC697" s="45"/>
      <c r="AD697" s="45"/>
      <c r="AE697" s="52"/>
    </row>
    <row r="698" ht="15.75" customHeight="1">
      <c r="A698" s="8" t="s">
        <v>64</v>
      </c>
      <c r="B698" s="231">
        <v>45641.0</v>
      </c>
      <c r="C698" s="10">
        <v>0.375</v>
      </c>
      <c r="D698" s="10">
        <v>0.5</v>
      </c>
      <c r="E698" s="224">
        <v>33.2</v>
      </c>
      <c r="F698" s="224">
        <v>23.2</v>
      </c>
      <c r="G698" s="224">
        <v>29.4</v>
      </c>
      <c r="H698" s="224">
        <v>27.8</v>
      </c>
      <c r="I698" s="22"/>
      <c r="J698" s="224" t="s">
        <v>61</v>
      </c>
      <c r="K698" s="22"/>
      <c r="L698" s="224">
        <v>2.5</v>
      </c>
      <c r="M698" s="22"/>
      <c r="N698" s="22"/>
      <c r="O698" s="224">
        <v>91.33</v>
      </c>
      <c r="P698" s="22"/>
      <c r="Q698" s="22"/>
      <c r="R698" s="26">
        <f t="shared" ref="R698:S698" si="303">E698</f>
        <v>33.2</v>
      </c>
      <c r="S698" s="22">
        <f t="shared" si="303"/>
        <v>23.2</v>
      </c>
      <c r="T698" s="22">
        <f>(R698+S698)/2</f>
        <v>28.2</v>
      </c>
      <c r="U698" s="22">
        <f t="shared" ref="U698:U708" si="304">IF(H698="","",6.1078*(10^(((7.5*H698)/(237.3+H698)))))</f>
        <v>37.3577292</v>
      </c>
      <c r="V698" s="22">
        <f t="shared" ref="V698:V708" si="305">IF(U698="","",U698-(0.8*(G698-H698)))</f>
        <v>36.0777292</v>
      </c>
      <c r="W698" s="22">
        <f t="shared" ref="W698:W708" si="306">IF(G698="","",6.1078*(10^(((7.5*G698)/(237.3+G698)))))</f>
        <v>40.98797486</v>
      </c>
      <c r="X698" s="22">
        <f t="shared" ref="X698:X708" si="307">IF(W698="","",(V698/W698)*100)</f>
        <v>88.02027746</v>
      </c>
      <c r="Y698" s="135">
        <f>P696+L698-O698</f>
        <v>5.29</v>
      </c>
      <c r="Z698" s="27"/>
      <c r="AA698" s="226">
        <v>1.0</v>
      </c>
      <c r="AB698" s="227">
        <v>2.0</v>
      </c>
      <c r="AC698" s="227">
        <v>2.0</v>
      </c>
      <c r="AD698" s="227">
        <v>2.0</v>
      </c>
      <c r="AE698" s="237" t="s">
        <v>478</v>
      </c>
    </row>
    <row r="699" ht="15.75" customHeight="1">
      <c r="A699" s="4" t="s">
        <v>64</v>
      </c>
      <c r="B699" s="229">
        <v>45641.0</v>
      </c>
      <c r="C699" s="3">
        <v>0.625</v>
      </c>
      <c r="D699" s="3">
        <v>0.75</v>
      </c>
      <c r="E699" s="242">
        <v>33.6</v>
      </c>
      <c r="F699" s="39"/>
      <c r="G699" s="242">
        <v>32.2</v>
      </c>
      <c r="H699" s="242">
        <v>30.0</v>
      </c>
      <c r="I699" s="39"/>
      <c r="J699" s="242" t="s">
        <v>74</v>
      </c>
      <c r="K699" s="39"/>
      <c r="L699" s="39"/>
      <c r="M699" s="39"/>
      <c r="N699" s="39"/>
      <c r="O699" s="39"/>
      <c r="P699" s="39"/>
      <c r="Q699" s="39"/>
      <c r="R699" s="41"/>
      <c r="S699" s="39"/>
      <c r="T699" s="39"/>
      <c r="U699" s="22">
        <f t="shared" si="304"/>
        <v>42.42634795</v>
      </c>
      <c r="V699" s="22">
        <f t="shared" si="305"/>
        <v>40.66634795</v>
      </c>
      <c r="W699" s="22">
        <f t="shared" si="306"/>
        <v>48.08268417</v>
      </c>
      <c r="X699" s="22">
        <f t="shared" si="307"/>
        <v>84.57586894</v>
      </c>
      <c r="Y699" s="42"/>
      <c r="Z699" s="32"/>
      <c r="AA699" s="245">
        <v>2.0</v>
      </c>
      <c r="AB699" s="246">
        <v>1.0</v>
      </c>
      <c r="AC699" s="246">
        <v>1.0</v>
      </c>
      <c r="AD699" s="246">
        <v>3.0</v>
      </c>
      <c r="AE699" s="247" t="s">
        <v>442</v>
      </c>
    </row>
    <row r="700" ht="15.75" customHeight="1">
      <c r="A700" s="8" t="s">
        <v>68</v>
      </c>
      <c r="B700" s="231">
        <v>45642.0</v>
      </c>
      <c r="C700" s="10">
        <v>0.375</v>
      </c>
      <c r="D700" s="10">
        <v>0.5</v>
      </c>
      <c r="E700" s="224">
        <v>33.2</v>
      </c>
      <c r="F700" s="224">
        <v>23.8</v>
      </c>
      <c r="G700" s="224">
        <v>29.0</v>
      </c>
      <c r="H700" s="224">
        <v>27.0</v>
      </c>
      <c r="I700" s="22"/>
      <c r="J700" s="224" t="s">
        <v>61</v>
      </c>
      <c r="K700" s="22"/>
      <c r="L700" s="224">
        <v>0.0</v>
      </c>
      <c r="M700" s="22"/>
      <c r="N700" s="22"/>
      <c r="O700" s="224">
        <v>89.56</v>
      </c>
      <c r="P700" s="22"/>
      <c r="Q700" s="22"/>
      <c r="R700" s="26">
        <f t="shared" ref="R700:S700" si="308">E700</f>
        <v>33.2</v>
      </c>
      <c r="S700" s="22">
        <f t="shared" si="308"/>
        <v>23.8</v>
      </c>
      <c r="T700" s="22">
        <f>(R700+S700)/2</f>
        <v>28.5</v>
      </c>
      <c r="U700" s="22">
        <f t="shared" si="304"/>
        <v>35.65000614</v>
      </c>
      <c r="V700" s="22">
        <f t="shared" si="305"/>
        <v>34.05000614</v>
      </c>
      <c r="W700" s="22">
        <f t="shared" si="306"/>
        <v>40.05279577</v>
      </c>
      <c r="X700" s="22">
        <f t="shared" si="307"/>
        <v>85.01280743</v>
      </c>
      <c r="Y700" s="135">
        <f>O698+L700-O700</f>
        <v>1.77</v>
      </c>
      <c r="Z700" s="27"/>
      <c r="AA700" s="226">
        <v>1.0</v>
      </c>
      <c r="AB700" s="227">
        <v>1.0</v>
      </c>
      <c r="AC700" s="227">
        <v>2.0</v>
      </c>
      <c r="AD700" s="227">
        <v>2.0</v>
      </c>
      <c r="AE700" s="237" t="s">
        <v>475</v>
      </c>
    </row>
    <row r="701" ht="15.75" customHeight="1">
      <c r="A701" s="4" t="s">
        <v>68</v>
      </c>
      <c r="B701" s="229">
        <v>45642.0</v>
      </c>
      <c r="C701" s="3">
        <v>0.625</v>
      </c>
      <c r="D701" s="3">
        <v>0.75</v>
      </c>
      <c r="E701" s="242">
        <v>34.4</v>
      </c>
      <c r="F701" s="39"/>
      <c r="G701" s="242">
        <v>33.2</v>
      </c>
      <c r="H701" s="242">
        <v>30.2</v>
      </c>
      <c r="I701" s="39"/>
      <c r="J701" s="242" t="s">
        <v>65</v>
      </c>
      <c r="K701" s="39"/>
      <c r="L701" s="39"/>
      <c r="M701" s="39"/>
      <c r="N701" s="39"/>
      <c r="O701" s="39"/>
      <c r="P701" s="39"/>
      <c r="Q701" s="39"/>
      <c r="R701" s="41"/>
      <c r="S701" s="39"/>
      <c r="T701" s="39"/>
      <c r="U701" s="22">
        <f t="shared" si="304"/>
        <v>42.91546075</v>
      </c>
      <c r="V701" s="22">
        <f t="shared" si="305"/>
        <v>40.51546075</v>
      </c>
      <c r="W701" s="22">
        <f t="shared" si="306"/>
        <v>50.86304633</v>
      </c>
      <c r="X701" s="22">
        <f t="shared" si="307"/>
        <v>79.65598539</v>
      </c>
      <c r="Y701" s="42"/>
      <c r="Z701" s="32"/>
      <c r="AA701" s="245">
        <v>1.0</v>
      </c>
      <c r="AB701" s="246">
        <v>1.0</v>
      </c>
      <c r="AC701" s="246">
        <v>1.0</v>
      </c>
      <c r="AD701" s="246">
        <v>2.0</v>
      </c>
      <c r="AE701" s="247" t="s">
        <v>495</v>
      </c>
    </row>
    <row r="702" ht="15.75" customHeight="1">
      <c r="A702" s="8" t="s">
        <v>38</v>
      </c>
      <c r="B702" s="231">
        <v>45643.0</v>
      </c>
      <c r="C702" s="10">
        <v>0.375</v>
      </c>
      <c r="D702" s="10">
        <v>0.5</v>
      </c>
      <c r="E702" s="224">
        <v>34.6</v>
      </c>
      <c r="F702" s="224">
        <v>24.8</v>
      </c>
      <c r="G702" s="224">
        <v>30.4</v>
      </c>
      <c r="H702" s="224">
        <v>29.6</v>
      </c>
      <c r="I702" s="22"/>
      <c r="J702" s="224" t="s">
        <v>81</v>
      </c>
      <c r="K702" s="22"/>
      <c r="L702" s="224">
        <v>0.0</v>
      </c>
      <c r="M702" s="22"/>
      <c r="N702" s="22"/>
      <c r="O702" s="224">
        <v>83.56</v>
      </c>
      <c r="P702" s="22"/>
      <c r="Q702" s="22"/>
      <c r="R702" s="26">
        <f t="shared" ref="R702:S702" si="309">E702</f>
        <v>34.6</v>
      </c>
      <c r="S702" s="22">
        <f t="shared" si="309"/>
        <v>24.8</v>
      </c>
      <c r="T702" s="22">
        <f>(R702+S702)/2</f>
        <v>29.7</v>
      </c>
      <c r="U702" s="22">
        <f t="shared" si="304"/>
        <v>41.46264535</v>
      </c>
      <c r="V702" s="22">
        <f t="shared" si="305"/>
        <v>40.82264535</v>
      </c>
      <c r="W702" s="22">
        <f t="shared" si="306"/>
        <v>43.4094688</v>
      </c>
      <c r="X702" s="22">
        <f t="shared" si="307"/>
        <v>94.04087743</v>
      </c>
      <c r="Y702" s="135">
        <f>O700+L702-O702</f>
        <v>6</v>
      </c>
      <c r="Z702" s="27"/>
      <c r="AA702" s="226">
        <v>1.0</v>
      </c>
      <c r="AB702" s="227">
        <v>1.0</v>
      </c>
      <c r="AC702" s="227">
        <v>2.0</v>
      </c>
      <c r="AD702" s="227">
        <v>2.0</v>
      </c>
      <c r="AE702" s="237" t="s">
        <v>474</v>
      </c>
    </row>
    <row r="703" ht="15.75" customHeight="1">
      <c r="A703" s="4" t="s">
        <v>38</v>
      </c>
      <c r="B703" s="229">
        <v>45643.0</v>
      </c>
      <c r="C703" s="3">
        <v>0.625</v>
      </c>
      <c r="D703" s="3">
        <v>0.75</v>
      </c>
      <c r="E703" s="242">
        <v>33.1</v>
      </c>
      <c r="F703" s="39"/>
      <c r="G703" s="242">
        <v>32.9</v>
      </c>
      <c r="H703" s="242">
        <v>31.0</v>
      </c>
      <c r="I703" s="39"/>
      <c r="J703" s="242" t="s">
        <v>61</v>
      </c>
      <c r="K703" s="39"/>
      <c r="L703" s="39"/>
      <c r="M703" s="39"/>
      <c r="N703" s="39"/>
      <c r="O703" s="39"/>
      <c r="P703" s="39"/>
      <c r="Q703" s="39"/>
      <c r="R703" s="41"/>
      <c r="S703" s="39"/>
      <c r="T703" s="39"/>
      <c r="U703" s="22">
        <f t="shared" si="304"/>
        <v>44.9212759</v>
      </c>
      <c r="V703" s="22">
        <f t="shared" si="305"/>
        <v>43.4012759</v>
      </c>
      <c r="W703" s="22">
        <f t="shared" si="306"/>
        <v>50.01465102</v>
      </c>
      <c r="X703" s="22">
        <f t="shared" si="307"/>
        <v>86.77712433</v>
      </c>
      <c r="Y703" s="42"/>
      <c r="Z703" s="32"/>
      <c r="AA703" s="230"/>
      <c r="AB703" s="45"/>
      <c r="AC703" s="45"/>
      <c r="AD703" s="45"/>
      <c r="AE703" s="52"/>
    </row>
    <row r="704" ht="15.75" customHeight="1">
      <c r="A704" s="8" t="s">
        <v>48</v>
      </c>
      <c r="B704" s="231">
        <v>45644.0</v>
      </c>
      <c r="C704" s="10">
        <v>0.375</v>
      </c>
      <c r="D704" s="10">
        <v>0.5</v>
      </c>
      <c r="E704" s="224">
        <v>33.8</v>
      </c>
      <c r="F704" s="224">
        <v>24.6</v>
      </c>
      <c r="G704" s="224">
        <v>28.4</v>
      </c>
      <c r="H704" s="224">
        <v>26.4</v>
      </c>
      <c r="I704" s="22"/>
      <c r="J704" s="224" t="s">
        <v>61</v>
      </c>
      <c r="K704" s="22"/>
      <c r="L704" s="224">
        <v>0.0</v>
      </c>
      <c r="M704" s="22"/>
      <c r="N704" s="22"/>
      <c r="O704" s="224">
        <v>79.76</v>
      </c>
      <c r="P704" s="22"/>
      <c r="Q704" s="22"/>
      <c r="R704" s="26">
        <f t="shared" ref="R704:S704" si="310">E704</f>
        <v>33.8</v>
      </c>
      <c r="S704" s="22">
        <f t="shared" si="310"/>
        <v>24.6</v>
      </c>
      <c r="T704" s="22">
        <f>(R704+S704)/2</f>
        <v>29.2</v>
      </c>
      <c r="U704" s="22">
        <f t="shared" si="304"/>
        <v>34.41422945</v>
      </c>
      <c r="V704" s="22">
        <f t="shared" si="305"/>
        <v>32.81422945</v>
      </c>
      <c r="W704" s="22">
        <f t="shared" si="306"/>
        <v>38.68484051</v>
      </c>
      <c r="X704" s="22">
        <f t="shared" si="307"/>
        <v>84.82451788</v>
      </c>
      <c r="Y704" s="135">
        <f>O702+L704-O704</f>
        <v>3.8</v>
      </c>
      <c r="Z704" s="27"/>
      <c r="AA704" s="226">
        <v>1.0</v>
      </c>
      <c r="AB704" s="227">
        <v>2.0</v>
      </c>
      <c r="AC704" s="227">
        <v>2.0</v>
      </c>
      <c r="AD704" s="227">
        <v>3.0</v>
      </c>
      <c r="AE704" s="237" t="s">
        <v>475</v>
      </c>
    </row>
    <row r="705" ht="15.75" customHeight="1">
      <c r="A705" s="4" t="s">
        <v>48</v>
      </c>
      <c r="B705" s="240">
        <v>45644.0</v>
      </c>
      <c r="C705" s="3">
        <v>0.625</v>
      </c>
      <c r="D705" s="3">
        <v>0.75</v>
      </c>
      <c r="E705" s="39"/>
      <c r="F705" s="39"/>
      <c r="G705" s="242">
        <v>31.2</v>
      </c>
      <c r="H705" s="242">
        <v>30.0</v>
      </c>
      <c r="I705" s="39"/>
      <c r="J705" s="242" t="s">
        <v>81</v>
      </c>
      <c r="K705" s="39"/>
      <c r="L705" s="39"/>
      <c r="M705" s="39"/>
      <c r="N705" s="39"/>
      <c r="O705" s="39"/>
      <c r="P705" s="39"/>
      <c r="Q705" s="39"/>
      <c r="R705" s="41"/>
      <c r="S705" s="39"/>
      <c r="T705" s="39"/>
      <c r="U705" s="22">
        <f t="shared" si="304"/>
        <v>42.42634795</v>
      </c>
      <c r="V705" s="22">
        <f t="shared" si="305"/>
        <v>41.46634795</v>
      </c>
      <c r="W705" s="22">
        <f t="shared" si="306"/>
        <v>45.43527778</v>
      </c>
      <c r="X705" s="22">
        <f t="shared" si="307"/>
        <v>91.26465156</v>
      </c>
      <c r="Y705" s="42"/>
      <c r="Z705" s="32"/>
      <c r="AA705" s="245">
        <v>1.0</v>
      </c>
      <c r="AB705" s="246">
        <v>1.0</v>
      </c>
      <c r="AC705" s="246">
        <v>1.0</v>
      </c>
      <c r="AD705" s="246">
        <v>2.0</v>
      </c>
      <c r="AE705" s="247" t="s">
        <v>440</v>
      </c>
    </row>
    <row r="706" ht="15.75" customHeight="1">
      <c r="A706" s="8" t="s">
        <v>53</v>
      </c>
      <c r="B706" s="231">
        <v>45645.0</v>
      </c>
      <c r="C706" s="10">
        <v>0.375</v>
      </c>
      <c r="D706" s="10">
        <v>0.5</v>
      </c>
      <c r="E706" s="224">
        <v>34.0</v>
      </c>
      <c r="F706" s="224">
        <v>25.2</v>
      </c>
      <c r="G706" s="224">
        <v>29.4</v>
      </c>
      <c r="H706" s="224">
        <v>28.0</v>
      </c>
      <c r="I706" s="22"/>
      <c r="J706" s="224" t="s">
        <v>81</v>
      </c>
      <c r="K706" s="22"/>
      <c r="L706" s="224">
        <v>0.0</v>
      </c>
      <c r="M706" s="22"/>
      <c r="N706" s="22"/>
      <c r="O706" s="224">
        <v>73.86</v>
      </c>
      <c r="P706" s="22"/>
      <c r="Q706" s="22"/>
      <c r="R706" s="26">
        <f t="shared" ref="R706:S706" si="311">E706</f>
        <v>34</v>
      </c>
      <c r="S706" s="22">
        <f t="shared" si="311"/>
        <v>25.2</v>
      </c>
      <c r="T706" s="22">
        <f>(R706+S706)/2</f>
        <v>29.6</v>
      </c>
      <c r="U706" s="22">
        <f t="shared" si="304"/>
        <v>37.79562539</v>
      </c>
      <c r="V706" s="22">
        <f t="shared" si="305"/>
        <v>36.67562539</v>
      </c>
      <c r="W706" s="22">
        <f t="shared" si="306"/>
        <v>40.98797486</v>
      </c>
      <c r="X706" s="22">
        <f t="shared" si="307"/>
        <v>89.47898869</v>
      </c>
      <c r="Y706" s="135">
        <f>O704+L706-O706</f>
        <v>5.9</v>
      </c>
      <c r="Z706" s="27"/>
      <c r="AA706" s="226">
        <v>1.0</v>
      </c>
      <c r="AB706" s="227">
        <v>1.0</v>
      </c>
      <c r="AC706" s="227">
        <v>2.0</v>
      </c>
      <c r="AD706" s="227">
        <v>2.0</v>
      </c>
      <c r="AE706" s="237" t="s">
        <v>433</v>
      </c>
    </row>
    <row r="707" ht="15.75" customHeight="1">
      <c r="A707" s="167" t="s">
        <v>53</v>
      </c>
      <c r="B707" s="229">
        <v>45645.0</v>
      </c>
      <c r="C707" s="168">
        <v>0.625</v>
      </c>
      <c r="D707" s="168">
        <v>0.75</v>
      </c>
      <c r="E707" s="51"/>
      <c r="F707" s="51"/>
      <c r="G707" s="354">
        <v>33.4</v>
      </c>
      <c r="H707" s="354">
        <v>30.0</v>
      </c>
      <c r="I707" s="51"/>
      <c r="J707" s="354" t="s">
        <v>61</v>
      </c>
      <c r="K707" s="51"/>
      <c r="L707" s="51"/>
      <c r="M707" s="51"/>
      <c r="N707" s="51"/>
      <c r="O707" s="51"/>
      <c r="P707" s="51"/>
      <c r="Q707" s="51"/>
      <c r="R707" s="41"/>
      <c r="S707" s="51"/>
      <c r="T707" s="39"/>
      <c r="U707" s="22">
        <f t="shared" si="304"/>
        <v>42.42634795</v>
      </c>
      <c r="V707" s="22">
        <f t="shared" si="305"/>
        <v>39.70634795</v>
      </c>
      <c r="W707" s="22">
        <f t="shared" si="306"/>
        <v>51.43555799</v>
      </c>
      <c r="X707" s="22">
        <f t="shared" si="307"/>
        <v>77.19630057</v>
      </c>
      <c r="Y707" s="51"/>
      <c r="Z707" s="170"/>
      <c r="AA707" s="355">
        <v>1.0</v>
      </c>
      <c r="AB707" s="356">
        <v>1.0</v>
      </c>
      <c r="AC707" s="356">
        <v>1.0</v>
      </c>
      <c r="AD707" s="356">
        <v>2.0</v>
      </c>
      <c r="AE707" s="357" t="s">
        <v>645</v>
      </c>
    </row>
    <row r="708" ht="15.75" customHeight="1">
      <c r="A708" s="8" t="s">
        <v>58</v>
      </c>
      <c r="B708" s="231">
        <v>45646.0</v>
      </c>
      <c r="C708" s="10">
        <v>0.375</v>
      </c>
      <c r="D708" s="10">
        <v>0.5</v>
      </c>
      <c r="E708" s="224">
        <v>34.6</v>
      </c>
      <c r="F708" s="224">
        <v>23.5</v>
      </c>
      <c r="G708" s="224">
        <v>28.4</v>
      </c>
      <c r="H708" s="224">
        <v>27.2</v>
      </c>
      <c r="I708" s="22"/>
      <c r="J708" s="224" t="s">
        <v>81</v>
      </c>
      <c r="K708" s="22"/>
      <c r="L708" s="224">
        <v>2.75</v>
      </c>
      <c r="M708" s="22"/>
      <c r="N708" s="22"/>
      <c r="O708" s="224">
        <v>74.86</v>
      </c>
      <c r="P708" s="22"/>
      <c r="Q708" s="22"/>
      <c r="R708" s="26">
        <f t="shared" ref="R708:S708" si="312">E708</f>
        <v>34.6</v>
      </c>
      <c r="S708" s="22">
        <f t="shared" si="312"/>
        <v>23.5</v>
      </c>
      <c r="T708" s="22">
        <f>(R708+S708)/2</f>
        <v>29.05</v>
      </c>
      <c r="U708" s="22">
        <f t="shared" si="304"/>
        <v>36.07043238</v>
      </c>
      <c r="V708" s="22">
        <f t="shared" si="305"/>
        <v>35.11043238</v>
      </c>
      <c r="W708" s="22">
        <f t="shared" si="306"/>
        <v>38.68484051</v>
      </c>
      <c r="X708" s="22">
        <f t="shared" si="307"/>
        <v>90.76018389</v>
      </c>
      <c r="Y708" s="135">
        <f>O706+L708-O708</f>
        <v>1.75</v>
      </c>
      <c r="Z708" s="27"/>
      <c r="AA708" s="226">
        <v>1.0</v>
      </c>
      <c r="AB708" s="227">
        <v>1.0</v>
      </c>
      <c r="AC708" s="227">
        <v>1.0</v>
      </c>
      <c r="AD708" s="227">
        <v>3.0</v>
      </c>
      <c r="AE708" s="237" t="s">
        <v>433</v>
      </c>
    </row>
    <row r="709" ht="15.75" customHeight="1">
      <c r="A709" s="4" t="s">
        <v>58</v>
      </c>
      <c r="B709" s="229">
        <v>45646.0</v>
      </c>
      <c r="C709" s="3">
        <v>0.625</v>
      </c>
      <c r="D709" s="3">
        <v>0.75</v>
      </c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41"/>
      <c r="S709" s="39"/>
      <c r="T709" s="39"/>
      <c r="U709" s="39"/>
      <c r="V709" s="22"/>
      <c r="W709" s="39"/>
      <c r="X709" s="39"/>
      <c r="Y709" s="42"/>
      <c r="Z709" s="32"/>
      <c r="AA709" s="230"/>
      <c r="AB709" s="45"/>
      <c r="AC709" s="45"/>
      <c r="AD709" s="45"/>
      <c r="AE709" s="52"/>
    </row>
    <row r="710" ht="15.75" customHeight="1">
      <c r="A710" s="8" t="s">
        <v>60</v>
      </c>
      <c r="B710" s="231">
        <v>45647.0</v>
      </c>
      <c r="C710" s="10">
        <v>0.375</v>
      </c>
      <c r="D710" s="10">
        <v>0.5</v>
      </c>
      <c r="E710" s="224">
        <v>33.0</v>
      </c>
      <c r="F710" s="224">
        <v>25.1</v>
      </c>
      <c r="G710" s="224">
        <v>26.2</v>
      </c>
      <c r="H710" s="224">
        <v>25.8</v>
      </c>
      <c r="I710" s="22"/>
      <c r="J710" s="224" t="s">
        <v>61</v>
      </c>
      <c r="K710" s="22"/>
      <c r="L710" s="224">
        <v>0.0</v>
      </c>
      <c r="M710" s="22"/>
      <c r="N710" s="22"/>
      <c r="O710" s="224">
        <v>68.5</v>
      </c>
      <c r="P710" s="22"/>
      <c r="Q710" s="22"/>
      <c r="R710" s="26">
        <f t="shared" ref="R710:S710" si="313">E710</f>
        <v>33</v>
      </c>
      <c r="S710" s="22">
        <f t="shared" si="313"/>
        <v>25.1</v>
      </c>
      <c r="T710" s="22">
        <f>(R710+S710)/2</f>
        <v>29.05</v>
      </c>
      <c r="U710" s="22">
        <f>IF(H710="","",6.1078*(10^(((7.5*H710)/(237.3+H710)))))</f>
        <v>33.21594473</v>
      </c>
      <c r="V710" s="22">
        <f>IF(U710="","",U710-(0.8*(G710-H710)))</f>
        <v>32.89594473</v>
      </c>
      <c r="W710" s="22">
        <f>IF(G710="","",6.1078*(10^(((7.5*G710)/(237.3+G710)))))</f>
        <v>34.01068335</v>
      </c>
      <c r="X710" s="22">
        <f>IF(W710="","",(V710/W710)*100)</f>
        <v>96.7223869</v>
      </c>
      <c r="Y710" s="135">
        <f>O708+L710-O710</f>
        <v>6.36</v>
      </c>
      <c r="Z710" s="27"/>
      <c r="AA710" s="226">
        <v>2.0</v>
      </c>
      <c r="AB710" s="227">
        <v>1.0</v>
      </c>
      <c r="AC710" s="227">
        <v>1.0</v>
      </c>
      <c r="AD710" s="227">
        <v>3.0</v>
      </c>
      <c r="AE710" s="237" t="s">
        <v>442</v>
      </c>
    </row>
    <row r="711" ht="15.75" customHeight="1">
      <c r="A711" s="4" t="s">
        <v>60</v>
      </c>
      <c r="B711" s="229">
        <v>45647.0</v>
      </c>
      <c r="C711" s="3">
        <v>0.625</v>
      </c>
      <c r="D711" s="3">
        <v>0.75</v>
      </c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41"/>
      <c r="S711" s="39"/>
      <c r="T711" s="39"/>
      <c r="U711" s="39"/>
      <c r="V711" s="22"/>
      <c r="W711" s="39"/>
      <c r="X711" s="39"/>
      <c r="Y711" s="42"/>
      <c r="Z711" s="32"/>
      <c r="AA711" s="230"/>
      <c r="AB711" s="45"/>
      <c r="AC711" s="45"/>
      <c r="AD711" s="45"/>
      <c r="AE711" s="52"/>
    </row>
    <row r="712" ht="15.75" customHeight="1">
      <c r="A712" s="8" t="s">
        <v>64</v>
      </c>
      <c r="B712" s="231">
        <v>45648.0</v>
      </c>
      <c r="C712" s="10">
        <v>0.375</v>
      </c>
      <c r="D712" s="10">
        <v>0.5</v>
      </c>
      <c r="E712" s="224">
        <v>29.8</v>
      </c>
      <c r="F712" s="224">
        <v>24.0</v>
      </c>
      <c r="G712" s="224">
        <v>27.6</v>
      </c>
      <c r="H712" s="224">
        <v>26.8</v>
      </c>
      <c r="I712" s="22"/>
      <c r="J712" s="224" t="s">
        <v>61</v>
      </c>
      <c r="K712" s="22"/>
      <c r="L712" s="224">
        <v>0.0</v>
      </c>
      <c r="M712" s="22"/>
      <c r="N712" s="22"/>
      <c r="O712" s="224">
        <v>66.0</v>
      </c>
      <c r="P712" s="22"/>
      <c r="Q712" s="22"/>
      <c r="R712" s="26">
        <f t="shared" ref="R712:S712" si="314">E712</f>
        <v>29.8</v>
      </c>
      <c r="S712" s="22">
        <f t="shared" si="314"/>
        <v>24</v>
      </c>
      <c r="T712" s="22">
        <f>(R712+S712)/2</f>
        <v>26.9</v>
      </c>
      <c r="U712" s="22">
        <f>IF(H712="","",6.1078*(10^(((7.5*H712)/(237.3+H712)))))</f>
        <v>35.23385461</v>
      </c>
      <c r="V712" s="22">
        <f>IF(U712="","",U712-(0.8*(G712-H712)))</f>
        <v>34.59385461</v>
      </c>
      <c r="W712" s="22">
        <f>IF(G712="","",6.1078*(10^(((7.5*G712)/(237.3+G712)))))</f>
        <v>36.92425667</v>
      </c>
      <c r="X712" s="22">
        <f>IF(W712="","",(V712/W712)*100)</f>
        <v>93.68869607</v>
      </c>
      <c r="Y712" s="135">
        <f>O710+L712-O712</f>
        <v>2.5</v>
      </c>
      <c r="Z712" s="27"/>
      <c r="AA712" s="226">
        <v>1.0</v>
      </c>
      <c r="AB712" s="227">
        <v>1.0</v>
      </c>
      <c r="AC712" s="227">
        <v>2.0</v>
      </c>
      <c r="AD712" s="227">
        <v>2.0</v>
      </c>
      <c r="AE712" s="237" t="s">
        <v>442</v>
      </c>
    </row>
    <row r="713" ht="15.75" customHeight="1">
      <c r="A713" s="4" t="s">
        <v>64</v>
      </c>
      <c r="B713" s="229">
        <v>45648.0</v>
      </c>
      <c r="C713" s="3">
        <v>0.625</v>
      </c>
      <c r="D713" s="3">
        <v>0.75</v>
      </c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41"/>
      <c r="S713" s="39"/>
      <c r="T713" s="39"/>
      <c r="U713" s="39"/>
      <c r="V713" s="22"/>
      <c r="W713" s="39"/>
      <c r="X713" s="39"/>
      <c r="Y713" s="42"/>
      <c r="Z713" s="32"/>
      <c r="AA713" s="230"/>
      <c r="AB713" s="45"/>
      <c r="AC713" s="45"/>
      <c r="AD713" s="45"/>
      <c r="AE713" s="52"/>
    </row>
    <row r="714" ht="15.75" customHeight="1">
      <c r="A714" s="8" t="s">
        <v>68</v>
      </c>
      <c r="B714" s="231">
        <v>45649.0</v>
      </c>
      <c r="C714" s="10">
        <v>0.375</v>
      </c>
      <c r="D714" s="10">
        <v>0.5</v>
      </c>
      <c r="E714" s="224">
        <v>33.6</v>
      </c>
      <c r="F714" s="224">
        <v>23.8</v>
      </c>
      <c r="G714" s="224">
        <v>25.2</v>
      </c>
      <c r="H714" s="224">
        <v>24.8</v>
      </c>
      <c r="I714" s="22"/>
      <c r="J714" s="224" t="s">
        <v>61</v>
      </c>
      <c r="K714" s="22"/>
      <c r="L714" s="224">
        <v>0.0</v>
      </c>
      <c r="M714" s="22"/>
      <c r="N714" s="22"/>
      <c r="O714" s="224">
        <v>64.82</v>
      </c>
      <c r="P714" s="22"/>
      <c r="Q714" s="22"/>
      <c r="R714" s="26">
        <f t="shared" ref="R714:S714" si="315">E714</f>
        <v>33.6</v>
      </c>
      <c r="S714" s="22">
        <f t="shared" si="315"/>
        <v>23.8</v>
      </c>
      <c r="T714" s="22">
        <f>(R714+S714)/2</f>
        <v>28.7</v>
      </c>
      <c r="U714" s="22">
        <f>IF(H714="","",6.1078*(10^(((7.5*H714)/(237.3+H714)))))</f>
        <v>31.29951528</v>
      </c>
      <c r="V714" s="22">
        <f>IF(U714="","",U714-(0.8*(G714-H714)))</f>
        <v>30.97951528</v>
      </c>
      <c r="W714" s="22">
        <f>IF(G714="","",6.1078*(10^(((7.5*G714)/(237.3+G714)))))</f>
        <v>32.05419006</v>
      </c>
      <c r="X714" s="22">
        <f>IF(W714="","",(V714/W714)*100)</f>
        <v>96.64731889</v>
      </c>
      <c r="Y714" s="135">
        <f>O712+L714-O714</f>
        <v>1.18</v>
      </c>
      <c r="Z714" s="27"/>
      <c r="AA714" s="226">
        <v>1.0</v>
      </c>
      <c r="AB714" s="227">
        <v>1.0</v>
      </c>
      <c r="AC714" s="227">
        <v>2.0</v>
      </c>
      <c r="AD714" s="227">
        <v>3.0</v>
      </c>
      <c r="AE714" s="237" t="s">
        <v>478</v>
      </c>
    </row>
    <row r="715" ht="15.75" customHeight="1">
      <c r="A715" s="4" t="s">
        <v>68</v>
      </c>
      <c r="B715" s="229">
        <v>45649.0</v>
      </c>
      <c r="C715" s="3">
        <v>0.625</v>
      </c>
      <c r="D715" s="3">
        <v>0.75</v>
      </c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41"/>
      <c r="S715" s="39"/>
      <c r="T715" s="39"/>
      <c r="U715" s="39"/>
      <c r="V715" s="22"/>
      <c r="W715" s="39"/>
      <c r="X715" s="39"/>
      <c r="Y715" s="42"/>
      <c r="Z715" s="32"/>
      <c r="AA715" s="230"/>
      <c r="AB715" s="45"/>
      <c r="AC715" s="45"/>
      <c r="AD715" s="45"/>
      <c r="AE715" s="52"/>
    </row>
    <row r="716" ht="15.75" customHeight="1">
      <c r="A716" s="8" t="s">
        <v>38</v>
      </c>
      <c r="B716" s="231">
        <v>45650.0</v>
      </c>
      <c r="C716" s="10">
        <v>0.375</v>
      </c>
      <c r="D716" s="10">
        <v>0.5</v>
      </c>
      <c r="E716" s="224">
        <v>31.0</v>
      </c>
      <c r="F716" s="224">
        <v>23.7</v>
      </c>
      <c r="G716" s="224">
        <v>26.2</v>
      </c>
      <c r="H716" s="224">
        <v>25.2</v>
      </c>
      <c r="I716" s="22"/>
      <c r="J716" s="224" t="s">
        <v>61</v>
      </c>
      <c r="K716" s="22"/>
      <c r="L716" s="224">
        <v>0.75</v>
      </c>
      <c r="M716" s="22"/>
      <c r="N716" s="22"/>
      <c r="O716" s="224">
        <v>63.48</v>
      </c>
      <c r="P716" s="22"/>
      <c r="Q716" s="22"/>
      <c r="R716" s="26">
        <f t="shared" ref="R716:S716" si="316">E716</f>
        <v>31</v>
      </c>
      <c r="S716" s="22">
        <f t="shared" si="316"/>
        <v>23.7</v>
      </c>
      <c r="T716" s="22">
        <f>(R716+S716)/2</f>
        <v>27.35</v>
      </c>
      <c r="U716" s="22">
        <f>IF(H716="","",6.1078*(10^(((7.5*H716)/(237.3+H716)))))</f>
        <v>32.05419006</v>
      </c>
      <c r="V716" s="22">
        <f>IF(U716="","",U716-(0.8*(G716-H716)))</f>
        <v>31.25419006</v>
      </c>
      <c r="W716" s="22">
        <f>IF(G716="","",6.1078*(10^(((7.5*G716)/(237.3+G716)))))</f>
        <v>34.01068335</v>
      </c>
      <c r="X716" s="22">
        <f>IF(W716="","",(V716/W716)*100)</f>
        <v>91.89521345</v>
      </c>
      <c r="Y716" s="135">
        <f>O714+L716-O716</f>
        <v>2.09</v>
      </c>
      <c r="Z716" s="27"/>
      <c r="AA716" s="226">
        <v>1.0</v>
      </c>
      <c r="AB716" s="227">
        <v>2.0</v>
      </c>
      <c r="AC716" s="227">
        <v>2.0</v>
      </c>
      <c r="AD716" s="227">
        <v>3.0</v>
      </c>
      <c r="AE716" s="237" t="s">
        <v>478</v>
      </c>
    </row>
    <row r="717" ht="15.75" customHeight="1">
      <c r="A717" s="4" t="s">
        <v>38</v>
      </c>
      <c r="B717" s="229">
        <v>45650.0</v>
      </c>
      <c r="C717" s="3">
        <v>0.625</v>
      </c>
      <c r="D717" s="3">
        <v>0.75</v>
      </c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41"/>
      <c r="S717" s="39"/>
      <c r="T717" s="39"/>
      <c r="U717" s="39"/>
      <c r="V717" s="22"/>
      <c r="W717" s="39"/>
      <c r="X717" s="39"/>
      <c r="Y717" s="42"/>
      <c r="Z717" s="32"/>
      <c r="AA717" s="230"/>
      <c r="AB717" s="45"/>
      <c r="AC717" s="45"/>
      <c r="AD717" s="45"/>
      <c r="AE717" s="52"/>
    </row>
    <row r="718" ht="15.75" customHeight="1">
      <c r="A718" s="8" t="s">
        <v>48</v>
      </c>
      <c r="B718" s="231">
        <v>45651.0</v>
      </c>
      <c r="C718" s="10">
        <v>0.375</v>
      </c>
      <c r="D718" s="10">
        <v>0.5</v>
      </c>
      <c r="E718" s="224">
        <v>32.2</v>
      </c>
      <c r="F718" s="224">
        <v>23.1</v>
      </c>
      <c r="G718" s="224">
        <v>24.8</v>
      </c>
      <c r="H718" s="224">
        <v>24.2</v>
      </c>
      <c r="I718" s="22"/>
      <c r="J718" s="224" t="s">
        <v>81</v>
      </c>
      <c r="K718" s="22"/>
      <c r="L718" s="224">
        <v>25.0</v>
      </c>
      <c r="M718" s="22"/>
      <c r="N718" s="22"/>
      <c r="O718" s="224">
        <v>84.3</v>
      </c>
      <c r="P718" s="22"/>
      <c r="Q718" s="22"/>
      <c r="R718" s="26">
        <f t="shared" ref="R718:S718" si="317">E718</f>
        <v>32.2</v>
      </c>
      <c r="S718" s="22">
        <f t="shared" si="317"/>
        <v>23.1</v>
      </c>
      <c r="T718" s="22">
        <f>(R718+S718)/2</f>
        <v>27.65</v>
      </c>
      <c r="U718" s="22">
        <f>IF(H718="","",6.1078*(10^(((7.5*H718)/(237.3+H718)))))</f>
        <v>30.19655962</v>
      </c>
      <c r="V718" s="22">
        <f>IF(U718="","",U718-(0.8*(G718-H718)))</f>
        <v>29.71655962</v>
      </c>
      <c r="W718" s="22">
        <f>IF(G718="","",6.1078*(10^(((7.5*G718)/(237.3+G718)))))</f>
        <v>31.29951528</v>
      </c>
      <c r="X718" s="22">
        <f>IF(W718="","",(V718/W718)*100)</f>
        <v>94.94255535</v>
      </c>
      <c r="Y718" s="135">
        <f>O716+L718-O718</f>
        <v>4.18</v>
      </c>
      <c r="Z718" s="27"/>
      <c r="AA718" s="226">
        <v>1.0</v>
      </c>
      <c r="AB718" s="227">
        <v>1.0</v>
      </c>
      <c r="AC718" s="227">
        <v>1.0</v>
      </c>
      <c r="AD718" s="227">
        <v>3.0</v>
      </c>
      <c r="AE718" s="237" t="s">
        <v>649</v>
      </c>
    </row>
    <row r="719" ht="15.75" customHeight="1">
      <c r="A719" s="4" t="s">
        <v>48</v>
      </c>
      <c r="B719" s="229">
        <v>45651.0</v>
      </c>
      <c r="C719" s="3">
        <v>0.625</v>
      </c>
      <c r="D719" s="3">
        <v>0.75</v>
      </c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41"/>
      <c r="S719" s="39"/>
      <c r="T719" s="39"/>
      <c r="U719" s="39"/>
      <c r="V719" s="22"/>
      <c r="W719" s="39"/>
      <c r="X719" s="39"/>
      <c r="Y719" s="42"/>
      <c r="Z719" s="32"/>
      <c r="AA719" s="230"/>
      <c r="AB719" s="45"/>
      <c r="AC719" s="45"/>
      <c r="AD719" s="45"/>
      <c r="AE719" s="52"/>
    </row>
    <row r="720" ht="15.75" customHeight="1">
      <c r="A720" s="8" t="s">
        <v>53</v>
      </c>
      <c r="B720" s="231">
        <v>45652.0</v>
      </c>
      <c r="C720" s="10">
        <v>0.375</v>
      </c>
      <c r="D720" s="10">
        <v>0.5</v>
      </c>
      <c r="E720" s="224">
        <v>33.2</v>
      </c>
      <c r="F720" s="224">
        <v>21.1</v>
      </c>
      <c r="G720" s="224">
        <v>28.0</v>
      </c>
      <c r="H720" s="224">
        <v>26.8</v>
      </c>
      <c r="I720" s="22"/>
      <c r="J720" s="224" t="s">
        <v>81</v>
      </c>
      <c r="K720" s="22"/>
      <c r="L720" s="224">
        <v>0.0</v>
      </c>
      <c r="M720" s="22"/>
      <c r="N720" s="22"/>
      <c r="O720" s="224">
        <v>80.88</v>
      </c>
      <c r="P720" s="22"/>
      <c r="Q720" s="22"/>
      <c r="R720" s="26">
        <f t="shared" ref="R720:S720" si="318">E720</f>
        <v>33.2</v>
      </c>
      <c r="S720" s="22">
        <f t="shared" si="318"/>
        <v>21.1</v>
      </c>
      <c r="T720" s="22">
        <f>(R720+S720)/2</f>
        <v>27.15</v>
      </c>
      <c r="U720" s="22">
        <f>IF(H720="","",6.1078*(10^(((7.5*H720)/(237.3+H720)))))</f>
        <v>35.23385461</v>
      </c>
      <c r="V720" s="22">
        <f>IF(U720="","",U720-(0.8*(G720-H720)))</f>
        <v>34.27385461</v>
      </c>
      <c r="W720" s="22">
        <f>IF(G720="","",6.1078*(10^(((7.5*G720)/(237.3+G720)))))</f>
        <v>37.79562539</v>
      </c>
      <c r="X720" s="22">
        <f>IF(W720="","",(V720/W720)*100)</f>
        <v>90.6820677</v>
      </c>
      <c r="Y720" s="135">
        <f>O718+L720-O720</f>
        <v>3.42</v>
      </c>
      <c r="Z720" s="27"/>
      <c r="AA720" s="226">
        <v>1.0</v>
      </c>
      <c r="AB720" s="227">
        <v>1.0</v>
      </c>
      <c r="AC720" s="227">
        <v>1.0</v>
      </c>
      <c r="AD720" s="227">
        <v>2.0</v>
      </c>
      <c r="AE720" s="237" t="s">
        <v>433</v>
      </c>
    </row>
    <row r="721" ht="15.75" customHeight="1">
      <c r="A721" s="4" t="s">
        <v>53</v>
      </c>
      <c r="B721" s="229">
        <v>45652.0</v>
      </c>
      <c r="C721" s="3">
        <v>0.625</v>
      </c>
      <c r="D721" s="3">
        <v>0.75</v>
      </c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41"/>
      <c r="S721" s="39"/>
      <c r="T721" s="39"/>
      <c r="U721" s="39"/>
      <c r="V721" s="22"/>
      <c r="W721" s="39"/>
      <c r="X721" s="39"/>
      <c r="Y721" s="42"/>
      <c r="Z721" s="32"/>
      <c r="AA721" s="230"/>
      <c r="AB721" s="45"/>
      <c r="AC721" s="45"/>
      <c r="AD721" s="45"/>
      <c r="AE721" s="52"/>
    </row>
    <row r="722" ht="15.75" customHeight="1">
      <c r="A722" s="8" t="s">
        <v>58</v>
      </c>
      <c r="B722" s="231">
        <v>45653.0</v>
      </c>
      <c r="C722" s="10">
        <v>0.375</v>
      </c>
      <c r="D722" s="10">
        <v>0.5</v>
      </c>
      <c r="E722" s="224">
        <v>34.4</v>
      </c>
      <c r="F722" s="224">
        <v>22.8</v>
      </c>
      <c r="G722" s="224">
        <v>29.4</v>
      </c>
      <c r="H722" s="224">
        <v>28.8</v>
      </c>
      <c r="I722" s="22"/>
      <c r="J722" s="224" t="s">
        <v>81</v>
      </c>
      <c r="K722" s="22"/>
      <c r="L722" s="224">
        <v>18.0</v>
      </c>
      <c r="M722" s="22"/>
      <c r="N722" s="22"/>
      <c r="O722" s="224">
        <v>92.48</v>
      </c>
      <c r="P722" s="22"/>
      <c r="Q722" s="22"/>
      <c r="R722" s="26">
        <f t="shared" ref="R722:S722" si="319">E722</f>
        <v>34.4</v>
      </c>
      <c r="S722" s="22">
        <f t="shared" si="319"/>
        <v>22.8</v>
      </c>
      <c r="T722" s="22">
        <f>(R722+S722)/2</f>
        <v>28.6</v>
      </c>
      <c r="U722" s="22">
        <f>IF(H722="","",6.1078*(10^(((7.5*H722)/(237.3+H722)))))</f>
        <v>39.59220806</v>
      </c>
      <c r="V722" s="22">
        <f>IF(U722="","",U722-(0.8*(G722-H722)))</f>
        <v>39.11220806</v>
      </c>
      <c r="W722" s="22">
        <f>IF(G722="","",6.1078*(10^(((7.5*G722)/(237.3+G722)))))</f>
        <v>40.98797486</v>
      </c>
      <c r="X722" s="22">
        <f>IF(W722="","",(V722/W722)*100)</f>
        <v>95.42361679</v>
      </c>
      <c r="Y722" s="135">
        <f>O720+L722-O722</f>
        <v>6.4</v>
      </c>
      <c r="Z722" s="27"/>
      <c r="AA722" s="226">
        <v>1.0</v>
      </c>
      <c r="AB722" s="227">
        <v>1.0</v>
      </c>
      <c r="AC722" s="227">
        <v>1.0</v>
      </c>
      <c r="AD722" s="227">
        <v>2.0</v>
      </c>
      <c r="AE722" s="237" t="s">
        <v>440</v>
      </c>
    </row>
    <row r="723" ht="15.75" customHeight="1">
      <c r="A723" s="4" t="s">
        <v>58</v>
      </c>
      <c r="B723" s="229">
        <v>45653.0</v>
      </c>
      <c r="C723" s="3">
        <v>0.625</v>
      </c>
      <c r="D723" s="3">
        <v>0.75</v>
      </c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41"/>
      <c r="S723" s="39"/>
      <c r="T723" s="39"/>
      <c r="U723" s="39"/>
      <c r="V723" s="22"/>
      <c r="W723" s="39"/>
      <c r="X723" s="39"/>
      <c r="Y723" s="42"/>
      <c r="Z723" s="32"/>
      <c r="AA723" s="230"/>
      <c r="AB723" s="45"/>
      <c r="AC723" s="45"/>
      <c r="AD723" s="45"/>
      <c r="AE723" s="52"/>
    </row>
    <row r="724" ht="15.75" customHeight="1">
      <c r="A724" s="8" t="s">
        <v>60</v>
      </c>
      <c r="B724" s="231">
        <v>45654.0</v>
      </c>
      <c r="C724" s="10">
        <v>0.375</v>
      </c>
      <c r="D724" s="10">
        <v>0.5</v>
      </c>
      <c r="E724" s="224">
        <v>34.2</v>
      </c>
      <c r="F724" s="224">
        <v>23.0</v>
      </c>
      <c r="G724" s="224">
        <v>28.6</v>
      </c>
      <c r="H724" s="224">
        <v>27.8</v>
      </c>
      <c r="I724" s="22"/>
      <c r="J724" s="224" t="s">
        <v>81</v>
      </c>
      <c r="K724" s="22"/>
      <c r="L724" s="224">
        <v>7.25</v>
      </c>
      <c r="M724" s="22"/>
      <c r="N724" s="22"/>
      <c r="O724" s="224">
        <v>93.52</v>
      </c>
      <c r="P724" s="22"/>
      <c r="Q724" s="22"/>
      <c r="R724" s="26">
        <f t="shared" ref="R724:S724" si="320">E724</f>
        <v>34.2</v>
      </c>
      <c r="S724" s="22">
        <f t="shared" si="320"/>
        <v>23</v>
      </c>
      <c r="T724" s="22">
        <f>(R724+S724)/2</f>
        <v>28.6</v>
      </c>
      <c r="U724" s="22">
        <f>IF(H724="","",6.1078*(10^(((7.5*H724)/(237.3+H724)))))</f>
        <v>37.3577292</v>
      </c>
      <c r="V724" s="22">
        <f>IF(U724="","",U724-(0.8*(G724-H724)))</f>
        <v>36.7177292</v>
      </c>
      <c r="W724" s="22">
        <f>IF(G724="","",6.1078*(10^(((7.5*G724)/(237.3+G724)))))</f>
        <v>39.13623594</v>
      </c>
      <c r="X724" s="22">
        <f>IF(W724="","",(V724/W724)*100)</f>
        <v>93.82028782</v>
      </c>
      <c r="Y724" s="135">
        <f>O722+L724-O724</f>
        <v>6.21</v>
      </c>
      <c r="Z724" s="27"/>
      <c r="AA724" s="226">
        <v>1.0</v>
      </c>
      <c r="AB724" s="227">
        <v>1.0</v>
      </c>
      <c r="AC724" s="227">
        <v>1.0</v>
      </c>
      <c r="AD724" s="227">
        <v>2.0</v>
      </c>
      <c r="AE724" s="237" t="s">
        <v>433</v>
      </c>
    </row>
    <row r="725" ht="15.75" customHeight="1">
      <c r="A725" s="4" t="s">
        <v>60</v>
      </c>
      <c r="B725" s="229">
        <v>45654.0</v>
      </c>
      <c r="C725" s="3">
        <v>0.625</v>
      </c>
      <c r="D725" s="3">
        <v>0.75</v>
      </c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41"/>
      <c r="S725" s="39"/>
      <c r="T725" s="39"/>
      <c r="U725" s="39"/>
      <c r="V725" s="22"/>
      <c r="W725" s="39"/>
      <c r="X725" s="39"/>
      <c r="Y725" s="42"/>
      <c r="Z725" s="32"/>
      <c r="AA725" s="230"/>
      <c r="AB725" s="45"/>
      <c r="AC725" s="45"/>
      <c r="AD725" s="45"/>
      <c r="AE725" s="52"/>
    </row>
    <row r="726" ht="15.75" customHeight="1">
      <c r="A726" s="8" t="s">
        <v>64</v>
      </c>
      <c r="B726" s="231">
        <v>45655.0</v>
      </c>
      <c r="C726" s="10">
        <v>0.375</v>
      </c>
      <c r="D726" s="10">
        <v>0.5</v>
      </c>
      <c r="E726" s="224">
        <v>33.0</v>
      </c>
      <c r="F726" s="224">
        <v>23.1</v>
      </c>
      <c r="G726" s="224">
        <v>29.2</v>
      </c>
      <c r="H726" s="224">
        <v>28.0</v>
      </c>
      <c r="I726" s="22"/>
      <c r="J726" s="224" t="s">
        <v>81</v>
      </c>
      <c r="K726" s="22"/>
      <c r="L726" s="224">
        <v>13.25</v>
      </c>
      <c r="M726" s="22"/>
      <c r="N726" s="22"/>
      <c r="O726" s="224">
        <v>96.0</v>
      </c>
      <c r="P726" s="224">
        <v>72.4</v>
      </c>
      <c r="Q726" s="22"/>
      <c r="R726" s="26">
        <f t="shared" ref="R726:S726" si="321">E726</f>
        <v>33</v>
      </c>
      <c r="S726" s="22">
        <f t="shared" si="321"/>
        <v>23.1</v>
      </c>
      <c r="T726" s="22">
        <f>(R726+S726)/2</f>
        <v>28.05</v>
      </c>
      <c r="U726" s="22">
        <f>IF(H726="","",6.1078*(10^(((7.5*H726)/(237.3+H726)))))</f>
        <v>37.79562539</v>
      </c>
      <c r="V726" s="22">
        <f>IF(U726="","",U726-(0.8*(G726-H726)))</f>
        <v>36.83562539</v>
      </c>
      <c r="W726" s="22">
        <f>IF(G726="","",6.1078*(10^(((7.5*G726)/(237.3+G726)))))</f>
        <v>40.51803823</v>
      </c>
      <c r="X726" s="22">
        <f>IF(W726="","",(V726/W726)*100)</f>
        <v>90.91167046</v>
      </c>
      <c r="Y726" s="135">
        <f>O724+L726-O726</f>
        <v>10.77</v>
      </c>
      <c r="Z726" s="27"/>
      <c r="AA726" s="226">
        <v>1.0</v>
      </c>
      <c r="AB726" s="227">
        <v>1.0</v>
      </c>
      <c r="AC726" s="227">
        <v>2.0</v>
      </c>
      <c r="AD726" s="227">
        <v>2.0</v>
      </c>
      <c r="AE726" s="237" t="s">
        <v>442</v>
      </c>
    </row>
    <row r="727" ht="15.75" customHeight="1">
      <c r="A727" s="4" t="s">
        <v>64</v>
      </c>
      <c r="B727" s="229">
        <v>45655.0</v>
      </c>
      <c r="C727" s="3">
        <v>0.625</v>
      </c>
      <c r="D727" s="3">
        <v>0.75</v>
      </c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41"/>
      <c r="S727" s="39"/>
      <c r="T727" s="39"/>
      <c r="U727" s="39"/>
      <c r="V727" s="22"/>
      <c r="W727" s="39"/>
      <c r="X727" s="39"/>
      <c r="Y727" s="42"/>
      <c r="Z727" s="32"/>
      <c r="AA727" s="230"/>
      <c r="AB727" s="45"/>
      <c r="AC727" s="45"/>
      <c r="AD727" s="45"/>
      <c r="AE727" s="52"/>
    </row>
    <row r="728" ht="15.75" customHeight="1">
      <c r="A728" s="8" t="s">
        <v>68</v>
      </c>
      <c r="B728" s="231">
        <v>45656.0</v>
      </c>
      <c r="C728" s="10">
        <v>0.375</v>
      </c>
      <c r="D728" s="10">
        <v>0.5</v>
      </c>
      <c r="E728" s="224">
        <v>33.0</v>
      </c>
      <c r="F728" s="224">
        <v>23.1</v>
      </c>
      <c r="G728" s="224">
        <v>29.0</v>
      </c>
      <c r="H728" s="224">
        <v>27.8</v>
      </c>
      <c r="I728" s="22"/>
      <c r="J728" s="224" t="s">
        <v>81</v>
      </c>
      <c r="K728" s="22"/>
      <c r="L728" s="224">
        <v>26.5</v>
      </c>
      <c r="M728" s="22"/>
      <c r="N728" s="22"/>
      <c r="O728" s="224">
        <v>90.38</v>
      </c>
      <c r="P728" s="224">
        <v>73.82</v>
      </c>
      <c r="Q728" s="22"/>
      <c r="R728" s="26">
        <f t="shared" ref="R728:S728" si="322">E728</f>
        <v>33</v>
      </c>
      <c r="S728" s="22">
        <f t="shared" si="322"/>
        <v>23.1</v>
      </c>
      <c r="T728" s="22">
        <f>(R728+S728)/2</f>
        <v>28.05</v>
      </c>
      <c r="U728" s="22">
        <f>IF(H728="","",6.1078*(10^(((7.5*H728)/(237.3+H728)))))</f>
        <v>37.3577292</v>
      </c>
      <c r="V728" s="22">
        <f>IF(U728="","",U728-(0.8*(G728-H728)))</f>
        <v>36.3977292</v>
      </c>
      <c r="W728" s="22">
        <f>IF(G728="","",6.1078*(10^(((7.5*G728)/(237.3+G728)))))</f>
        <v>40.05279577</v>
      </c>
      <c r="X728" s="22">
        <f>IF(W728="","",(V728/W728)*100)</f>
        <v>90.87437843</v>
      </c>
      <c r="Y728" s="135">
        <f>P726+L728-O728</f>
        <v>8.52</v>
      </c>
      <c r="Z728" s="27"/>
      <c r="AA728" s="226">
        <v>1.0</v>
      </c>
      <c r="AB728" s="227">
        <v>1.0</v>
      </c>
      <c r="AC728" s="227">
        <v>2.0</v>
      </c>
      <c r="AD728" s="227">
        <v>2.0</v>
      </c>
      <c r="AE728" s="237" t="s">
        <v>442</v>
      </c>
    </row>
    <row r="729" ht="15.75" customHeight="1">
      <c r="A729" s="4" t="s">
        <v>68</v>
      </c>
      <c r="B729" s="240">
        <v>45656.0</v>
      </c>
      <c r="C729" s="3">
        <v>0.625</v>
      </c>
      <c r="D729" s="3">
        <v>0.75</v>
      </c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41"/>
      <c r="S729" s="39"/>
      <c r="T729" s="39"/>
      <c r="U729" s="39"/>
      <c r="V729" s="22"/>
      <c r="W729" s="39"/>
      <c r="X729" s="39"/>
      <c r="Y729" s="42"/>
      <c r="Z729" s="32"/>
      <c r="AA729" s="230"/>
      <c r="AB729" s="45"/>
      <c r="AC729" s="45"/>
      <c r="AD729" s="45"/>
      <c r="AE729" s="52"/>
    </row>
    <row r="730" ht="15.75" customHeight="1">
      <c r="A730" s="8" t="s">
        <v>38</v>
      </c>
      <c r="B730" s="373">
        <v>45657.0</v>
      </c>
      <c r="C730" s="10">
        <v>0.375</v>
      </c>
      <c r="D730" s="10">
        <v>0.5</v>
      </c>
      <c r="E730" s="224">
        <v>33.4</v>
      </c>
      <c r="F730" s="224">
        <v>22.7</v>
      </c>
      <c r="G730" s="224">
        <v>29.0</v>
      </c>
      <c r="H730" s="224">
        <v>28.0</v>
      </c>
      <c r="I730" s="22"/>
      <c r="J730" s="224" t="s">
        <v>81</v>
      </c>
      <c r="K730" s="22"/>
      <c r="L730" s="224">
        <v>13.0</v>
      </c>
      <c r="M730" s="22"/>
      <c r="N730" s="22"/>
      <c r="O730" s="224">
        <v>83.71</v>
      </c>
      <c r="P730" s="22"/>
      <c r="Q730" s="22"/>
      <c r="R730" s="26">
        <f t="shared" ref="R730:S730" si="323">E730</f>
        <v>33.4</v>
      </c>
      <c r="S730" s="22">
        <f t="shared" si="323"/>
        <v>22.7</v>
      </c>
      <c r="T730" s="22">
        <f>(R730+S730)/2</f>
        <v>28.05</v>
      </c>
      <c r="U730" s="22">
        <f>IF(H730="","",6.1078*(10^(((7.5*H730)/(237.3+H730)))))</f>
        <v>37.79562539</v>
      </c>
      <c r="V730" s="22">
        <f>IF(U730="","",U730-(0.8*(G730-H730)))</f>
        <v>36.99562539</v>
      </c>
      <c r="W730" s="22">
        <f>IF(G730="","",6.1078*(10^(((7.5*G730)/(237.3+G730)))))</f>
        <v>40.05279577</v>
      </c>
      <c r="X730" s="22">
        <f>IF(W730="","",(V730/W730)*100)</f>
        <v>92.36714861</v>
      </c>
      <c r="Y730" s="135">
        <f>P728+L730-O730</f>
        <v>3.11</v>
      </c>
      <c r="Z730" s="363"/>
      <c r="AA730" s="364">
        <v>1.0</v>
      </c>
      <c r="AB730" s="365">
        <v>1.0</v>
      </c>
      <c r="AC730" s="365">
        <v>1.0</v>
      </c>
      <c r="AD730" s="365">
        <v>2.0</v>
      </c>
      <c r="AE730" s="366" t="s">
        <v>440</v>
      </c>
    </row>
    <row r="731" ht="15.75" customHeight="1">
      <c r="A731" s="167" t="s">
        <v>38</v>
      </c>
      <c r="B731" s="240">
        <v>45657.0</v>
      </c>
      <c r="C731" s="168">
        <v>0.625</v>
      </c>
      <c r="D731" s="168">
        <v>0.75</v>
      </c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6"/>
      <c r="S731" s="175"/>
      <c r="T731" s="51"/>
      <c r="U731" s="175"/>
      <c r="V731" s="22"/>
      <c r="W731" s="175"/>
      <c r="X731" s="175"/>
      <c r="Y731" s="175"/>
      <c r="Z731" s="177"/>
      <c r="AA731" s="368"/>
      <c r="AB731" s="177"/>
      <c r="AC731" s="177"/>
      <c r="AD731" s="177"/>
      <c r="AE731" s="175"/>
    </row>
    <row r="732" ht="15.75" customHeight="1">
      <c r="A732" s="211"/>
      <c r="B732" s="212"/>
      <c r="C732" s="213"/>
      <c r="D732" s="213"/>
      <c r="E732" s="374"/>
      <c r="F732" s="374"/>
      <c r="G732" s="374"/>
      <c r="H732" s="374"/>
      <c r="I732" s="211"/>
      <c r="J732" s="260"/>
      <c r="K732" s="375"/>
      <c r="L732" s="374"/>
      <c r="M732" s="376"/>
      <c r="N732" s="376"/>
      <c r="O732" s="374"/>
      <c r="P732" s="375"/>
      <c r="Q732" s="377"/>
      <c r="R732" s="26"/>
      <c r="S732" s="22"/>
      <c r="T732" s="22"/>
      <c r="U732" s="22"/>
      <c r="V732" s="22"/>
      <c r="W732" s="22"/>
      <c r="X732" s="22"/>
      <c r="Y732" s="135"/>
      <c r="Z732" s="258"/>
      <c r="AA732" s="259"/>
      <c r="AB732" s="260"/>
      <c r="AC732" s="260"/>
      <c r="AD732" s="260"/>
      <c r="AE732" s="222"/>
    </row>
    <row r="733" ht="15.75" customHeight="1">
      <c r="A733" s="8"/>
      <c r="B733" s="223"/>
      <c r="C733" s="10"/>
      <c r="D733" s="10"/>
      <c r="E733" s="224"/>
      <c r="F733" s="224"/>
      <c r="G733" s="224"/>
      <c r="H733" s="224"/>
      <c r="I733" s="224"/>
      <c r="J733" s="224"/>
      <c r="K733" s="224"/>
      <c r="L733" s="224"/>
      <c r="M733" s="22"/>
      <c r="N733" s="22"/>
      <c r="O733" s="224"/>
      <c r="P733" s="22"/>
      <c r="Q733" s="24"/>
      <c r="R733" s="133"/>
      <c r="S733" s="134"/>
      <c r="T733" s="22"/>
      <c r="U733" s="134"/>
      <c r="V733" s="103"/>
      <c r="W733" s="134"/>
      <c r="X733" s="134"/>
      <c r="Y733" s="135"/>
      <c r="Z733" s="36"/>
      <c r="AA733" s="226"/>
      <c r="AB733" s="227"/>
      <c r="AC733" s="227"/>
      <c r="AD733" s="227"/>
      <c r="AE733" s="228"/>
    </row>
    <row r="734" ht="15.75" customHeight="1">
      <c r="A734" s="4"/>
      <c r="B734" s="229"/>
      <c r="C734" s="3"/>
      <c r="D734" s="3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40"/>
      <c r="R734" s="41"/>
      <c r="S734" s="42"/>
      <c r="T734" s="39"/>
      <c r="U734" s="39"/>
      <c r="V734" s="22"/>
      <c r="W734" s="39"/>
      <c r="X734" s="39"/>
      <c r="Y734" s="43"/>
      <c r="Z734" s="44"/>
      <c r="AA734" s="230"/>
      <c r="AB734" s="45"/>
      <c r="AC734" s="45"/>
      <c r="AD734" s="45"/>
      <c r="AE734" s="45"/>
    </row>
    <row r="735" ht="15.75" customHeight="1">
      <c r="A735" s="8"/>
      <c r="B735" s="231"/>
      <c r="C735" s="10"/>
      <c r="D735" s="10"/>
      <c r="E735" s="224"/>
      <c r="F735" s="224"/>
      <c r="G735" s="224"/>
      <c r="H735" s="224"/>
      <c r="I735" s="224"/>
      <c r="J735" s="224"/>
      <c r="K735" s="224"/>
      <c r="L735" s="224"/>
      <c r="M735" s="22"/>
      <c r="N735" s="22"/>
      <c r="O735" s="224"/>
      <c r="P735" s="22"/>
      <c r="Q735" s="24"/>
      <c r="R735" s="26"/>
      <c r="S735" s="22"/>
      <c r="T735" s="22"/>
      <c r="U735" s="22"/>
      <c r="V735" s="22"/>
      <c r="W735" s="22"/>
      <c r="X735" s="22"/>
      <c r="Y735" s="35"/>
      <c r="Z735" s="36"/>
      <c r="AA735" s="226"/>
      <c r="AB735" s="227"/>
      <c r="AC735" s="227"/>
      <c r="AD735" s="227"/>
      <c r="AE735" s="228"/>
    </row>
    <row r="736" ht="15.75" customHeight="1">
      <c r="A736" s="4"/>
      <c r="B736" s="229"/>
      <c r="C736" s="3"/>
      <c r="D736" s="3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40"/>
      <c r="R736" s="41"/>
      <c r="S736" s="51"/>
      <c r="T736" s="39"/>
      <c r="U736" s="39"/>
      <c r="V736" s="22"/>
      <c r="W736" s="39"/>
      <c r="X736" s="39"/>
      <c r="Y736" s="43"/>
      <c r="Z736" s="44"/>
      <c r="AA736" s="230"/>
      <c r="AB736" s="45"/>
      <c r="AC736" s="45"/>
      <c r="AD736" s="45"/>
      <c r="AE736" s="52"/>
    </row>
    <row r="737" ht="15.75" customHeight="1">
      <c r="A737" s="8"/>
      <c r="B737" s="231"/>
      <c r="C737" s="10"/>
      <c r="D737" s="10"/>
      <c r="E737" s="224"/>
      <c r="F737" s="224"/>
      <c r="G737" s="224"/>
      <c r="H737" s="224"/>
      <c r="I737" s="224"/>
      <c r="J737" s="224"/>
      <c r="K737" s="224"/>
      <c r="L737" s="224"/>
      <c r="M737" s="22"/>
      <c r="N737" s="22"/>
      <c r="O737" s="224"/>
      <c r="P737" s="22"/>
      <c r="Q737" s="24"/>
      <c r="R737" s="26"/>
      <c r="S737" s="22"/>
      <c r="T737" s="22"/>
      <c r="U737" s="22"/>
      <c r="V737" s="22"/>
      <c r="W737" s="22"/>
      <c r="X737" s="22"/>
      <c r="Y737" s="35"/>
      <c r="Z737" s="36"/>
      <c r="AA737" s="226"/>
      <c r="AB737" s="227"/>
      <c r="AC737" s="227"/>
      <c r="AD737" s="227"/>
      <c r="AE737" s="237"/>
    </row>
    <row r="738" ht="15.75" customHeight="1">
      <c r="A738" s="4"/>
      <c r="B738" s="229"/>
      <c r="C738" s="3"/>
      <c r="D738" s="3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40"/>
      <c r="R738" s="41"/>
      <c r="S738" s="42"/>
      <c r="T738" s="39"/>
      <c r="U738" s="39"/>
      <c r="V738" s="22"/>
      <c r="W738" s="39"/>
      <c r="X738" s="39"/>
      <c r="Y738" s="43"/>
      <c r="Z738" s="44"/>
      <c r="AA738" s="230"/>
      <c r="AB738" s="45"/>
      <c r="AC738" s="45"/>
      <c r="AD738" s="45"/>
      <c r="AE738" s="52"/>
    </row>
    <row r="739" ht="15.75" customHeight="1">
      <c r="A739" s="8"/>
      <c r="B739" s="231"/>
      <c r="C739" s="10"/>
      <c r="D739" s="10"/>
      <c r="E739" s="224"/>
      <c r="F739" s="224"/>
      <c r="G739" s="224"/>
      <c r="H739" s="224"/>
      <c r="I739" s="224"/>
      <c r="J739" s="224"/>
      <c r="K739" s="224"/>
      <c r="L739" s="224"/>
      <c r="M739" s="22"/>
      <c r="N739" s="22"/>
      <c r="O739" s="224"/>
      <c r="P739" s="224"/>
      <c r="Q739" s="24"/>
      <c r="R739" s="26"/>
      <c r="S739" s="22"/>
      <c r="T739" s="22"/>
      <c r="U739" s="22"/>
      <c r="V739" s="22"/>
      <c r="W739" s="22"/>
      <c r="X739" s="22"/>
      <c r="Y739" s="35"/>
      <c r="Z739" s="36"/>
      <c r="AA739" s="226"/>
      <c r="AB739" s="227"/>
      <c r="AC739" s="227"/>
      <c r="AD739" s="227"/>
      <c r="AE739" s="237"/>
    </row>
    <row r="740" ht="15.75" customHeight="1">
      <c r="A740" s="4"/>
      <c r="B740" s="240"/>
      <c r="C740" s="3"/>
      <c r="D740" s="3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40"/>
      <c r="R740" s="41"/>
      <c r="S740" s="42"/>
      <c r="T740" s="39"/>
      <c r="U740" s="39"/>
      <c r="V740" s="22"/>
      <c r="W740" s="39"/>
      <c r="X740" s="39"/>
      <c r="Y740" s="43"/>
      <c r="Z740" s="44"/>
      <c r="AA740" s="230"/>
      <c r="AB740" s="45"/>
      <c r="AC740" s="45"/>
      <c r="AD740" s="45"/>
      <c r="AE740" s="52"/>
    </row>
    <row r="741" ht="15.75" customHeight="1">
      <c r="A741" s="8"/>
      <c r="B741" s="231"/>
      <c r="C741" s="10"/>
      <c r="D741" s="10"/>
      <c r="E741" s="224"/>
      <c r="F741" s="224"/>
      <c r="G741" s="224"/>
      <c r="H741" s="224"/>
      <c r="I741" s="224"/>
      <c r="J741" s="224"/>
      <c r="K741" s="224"/>
      <c r="L741" s="224"/>
      <c r="M741" s="22"/>
      <c r="N741" s="22"/>
      <c r="O741" s="224"/>
      <c r="P741" s="224"/>
      <c r="Q741" s="24"/>
      <c r="R741" s="26"/>
      <c r="S741" s="22"/>
      <c r="T741" s="22"/>
      <c r="U741" s="22"/>
      <c r="V741" s="22"/>
      <c r="W741" s="22"/>
      <c r="X741" s="22"/>
      <c r="Y741" s="35"/>
      <c r="Z741" s="36"/>
      <c r="AA741" s="226"/>
      <c r="AB741" s="227"/>
      <c r="AC741" s="227"/>
      <c r="AD741" s="227"/>
      <c r="AE741" s="237"/>
    </row>
    <row r="742" ht="15.75" customHeight="1">
      <c r="A742" s="4"/>
      <c r="B742" s="229"/>
      <c r="C742" s="3"/>
      <c r="D742" s="3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40"/>
      <c r="R742" s="41"/>
      <c r="S742" s="42"/>
      <c r="T742" s="39"/>
      <c r="U742" s="39"/>
      <c r="V742" s="22"/>
      <c r="W742" s="39"/>
      <c r="X742" s="39"/>
      <c r="Y742" s="43"/>
      <c r="Z742" s="44"/>
      <c r="AA742" s="230"/>
      <c r="AB742" s="45"/>
      <c r="AC742" s="45"/>
      <c r="AD742" s="45"/>
      <c r="AE742" s="52"/>
    </row>
    <row r="743" ht="15.75" customHeight="1">
      <c r="A743" s="8"/>
      <c r="B743" s="231"/>
      <c r="C743" s="10"/>
      <c r="D743" s="10"/>
      <c r="E743" s="224"/>
      <c r="F743" s="224"/>
      <c r="G743" s="224"/>
      <c r="H743" s="224"/>
      <c r="I743" s="224"/>
      <c r="J743" s="224"/>
      <c r="K743" s="224"/>
      <c r="L743" s="224"/>
      <c r="M743" s="22"/>
      <c r="N743" s="22"/>
      <c r="O743" s="207"/>
      <c r="P743" s="224"/>
      <c r="Q743" s="24"/>
      <c r="R743" s="26"/>
      <c r="S743" s="22"/>
      <c r="T743" s="22"/>
      <c r="U743" s="22"/>
      <c r="V743" s="22"/>
      <c r="W743" s="22"/>
      <c r="X743" s="22"/>
      <c r="Y743" s="135"/>
      <c r="Z743" s="36"/>
      <c r="AA743" s="226"/>
      <c r="AB743" s="227"/>
      <c r="AC743" s="227"/>
      <c r="AD743" s="227"/>
      <c r="AE743" s="237"/>
    </row>
    <row r="744" ht="15.75" customHeight="1">
      <c r="A744" s="4"/>
      <c r="B744" s="229"/>
      <c r="C744" s="3"/>
      <c r="D744" s="3"/>
      <c r="E744" s="242"/>
      <c r="F744" s="39"/>
      <c r="G744" s="242"/>
      <c r="H744" s="242"/>
      <c r="I744" s="242"/>
      <c r="J744" s="242"/>
      <c r="K744" s="242"/>
      <c r="L744" s="39"/>
      <c r="M744" s="39"/>
      <c r="N744" s="39"/>
      <c r="O744" s="39"/>
      <c r="P744" s="39"/>
      <c r="Q744" s="40"/>
      <c r="R744" s="41"/>
      <c r="S744" s="134"/>
      <c r="T744" s="134"/>
      <c r="U744" s="134"/>
      <c r="V744" s="103"/>
      <c r="W744" s="134"/>
      <c r="X744" s="134"/>
      <c r="Y744" s="43"/>
      <c r="Z744" s="44"/>
      <c r="AA744" s="230"/>
      <c r="AB744" s="45"/>
      <c r="AC744" s="45"/>
      <c r="AD744" s="45"/>
      <c r="AE744" s="52"/>
    </row>
    <row r="745" ht="15.75" customHeight="1">
      <c r="A745" s="8"/>
      <c r="B745" s="231"/>
      <c r="C745" s="10"/>
      <c r="D745" s="10"/>
      <c r="E745" s="224"/>
      <c r="F745" s="224"/>
      <c r="G745" s="224"/>
      <c r="H745" s="224"/>
      <c r="I745" s="224"/>
      <c r="J745" s="224"/>
      <c r="K745" s="224"/>
      <c r="L745" s="224"/>
      <c r="M745" s="22"/>
      <c r="N745" s="22"/>
      <c r="O745" s="224"/>
      <c r="P745" s="224"/>
      <c r="Q745" s="24"/>
      <c r="R745" s="26"/>
      <c r="S745" s="22"/>
      <c r="T745" s="22"/>
      <c r="U745" s="22"/>
      <c r="V745" s="22"/>
      <c r="W745" s="22"/>
      <c r="X745" s="22"/>
      <c r="Y745" s="135"/>
      <c r="Z745" s="36"/>
      <c r="AA745" s="226"/>
      <c r="AB745" s="227"/>
      <c r="AC745" s="227"/>
      <c r="AD745" s="227"/>
      <c r="AE745" s="237"/>
    </row>
    <row r="746" ht="15.75" customHeight="1">
      <c r="A746" s="4"/>
      <c r="B746" s="229"/>
      <c r="C746" s="3"/>
      <c r="D746" s="3"/>
      <c r="E746" s="242"/>
      <c r="F746" s="39"/>
      <c r="G746" s="242"/>
      <c r="H746" s="242"/>
      <c r="I746" s="242"/>
      <c r="J746" s="242"/>
      <c r="K746" s="242"/>
      <c r="L746" s="39"/>
      <c r="M746" s="39"/>
      <c r="N746" s="39"/>
      <c r="O746" s="39"/>
      <c r="P746" s="39"/>
      <c r="Q746" s="40"/>
      <c r="R746" s="41"/>
      <c r="S746" s="42"/>
      <c r="T746" s="39"/>
      <c r="U746" s="134"/>
      <c r="V746" s="103"/>
      <c r="W746" s="134"/>
      <c r="X746" s="134"/>
      <c r="Y746" s="43"/>
      <c r="Z746" s="44"/>
      <c r="AA746" s="245"/>
      <c r="AB746" s="246"/>
      <c r="AC746" s="246"/>
      <c r="AD746" s="246"/>
      <c r="AE746" s="247"/>
    </row>
    <row r="747" ht="15.75" customHeight="1">
      <c r="A747" s="8"/>
      <c r="B747" s="231"/>
      <c r="C747" s="10"/>
      <c r="D747" s="10"/>
      <c r="E747" s="224"/>
      <c r="F747" s="224"/>
      <c r="G747" s="224"/>
      <c r="H747" s="224"/>
      <c r="I747" s="224"/>
      <c r="J747" s="224"/>
      <c r="K747" s="224"/>
      <c r="L747" s="224"/>
      <c r="M747" s="22"/>
      <c r="N747" s="22"/>
      <c r="O747" s="224"/>
      <c r="P747" s="22"/>
      <c r="Q747" s="24"/>
      <c r="R747" s="26"/>
      <c r="S747" s="22"/>
      <c r="T747" s="22"/>
      <c r="U747" s="22"/>
      <c r="V747" s="22"/>
      <c r="W747" s="22"/>
      <c r="X747" s="22"/>
      <c r="Y747" s="135"/>
      <c r="Z747" s="36"/>
      <c r="AA747" s="226"/>
      <c r="AB747" s="227"/>
      <c r="AC747" s="227"/>
      <c r="AD747" s="227"/>
      <c r="AE747" s="237"/>
    </row>
    <row r="748" ht="15.75" customHeight="1">
      <c r="A748" s="4"/>
      <c r="B748" s="229"/>
      <c r="C748" s="3"/>
      <c r="D748" s="3"/>
      <c r="E748" s="242"/>
      <c r="F748" s="39"/>
      <c r="G748" s="242"/>
      <c r="H748" s="242"/>
      <c r="I748" s="242"/>
      <c r="J748" s="242"/>
      <c r="K748" s="242"/>
      <c r="L748" s="39"/>
      <c r="M748" s="39"/>
      <c r="N748" s="39"/>
      <c r="O748" s="39"/>
      <c r="P748" s="39"/>
      <c r="Q748" s="40"/>
      <c r="R748" s="41"/>
      <c r="S748" s="42"/>
      <c r="T748" s="39"/>
      <c r="U748" s="134"/>
      <c r="V748" s="103"/>
      <c r="W748" s="134"/>
      <c r="X748" s="134"/>
      <c r="Y748" s="43"/>
      <c r="Z748" s="44"/>
      <c r="AA748" s="245"/>
      <c r="AB748" s="246"/>
      <c r="AC748" s="246"/>
      <c r="AD748" s="246"/>
      <c r="AE748" s="247"/>
    </row>
    <row r="749" ht="15.75" customHeight="1">
      <c r="A749" s="8"/>
      <c r="B749" s="231"/>
      <c r="C749" s="10"/>
      <c r="D749" s="10"/>
      <c r="E749" s="224"/>
      <c r="F749" s="224"/>
      <c r="G749" s="224"/>
      <c r="H749" s="224"/>
      <c r="I749" s="224"/>
      <c r="J749" s="224"/>
      <c r="K749" s="224"/>
      <c r="L749" s="224"/>
      <c r="M749" s="22"/>
      <c r="N749" s="22"/>
      <c r="O749" s="224"/>
      <c r="P749" s="22"/>
      <c r="Q749" s="24"/>
      <c r="R749" s="26"/>
      <c r="S749" s="22"/>
      <c r="T749" s="22"/>
      <c r="U749" s="22"/>
      <c r="V749" s="22"/>
      <c r="W749" s="22"/>
      <c r="X749" s="22"/>
      <c r="Y749" s="135"/>
      <c r="Z749" s="36"/>
      <c r="AA749" s="226"/>
      <c r="AB749" s="227"/>
      <c r="AC749" s="227"/>
      <c r="AD749" s="227"/>
      <c r="AE749" s="237"/>
    </row>
    <row r="750" ht="15.75" customHeight="1">
      <c r="A750" s="4"/>
      <c r="B750" s="229"/>
      <c r="C750" s="3"/>
      <c r="D750" s="3"/>
      <c r="E750" s="242"/>
      <c r="F750" s="39"/>
      <c r="G750" s="242"/>
      <c r="H750" s="242"/>
      <c r="I750" s="242"/>
      <c r="J750" s="242"/>
      <c r="K750" s="242"/>
      <c r="L750" s="39"/>
      <c r="M750" s="39"/>
      <c r="N750" s="39"/>
      <c r="O750" s="39"/>
      <c r="P750" s="39"/>
      <c r="Q750" s="40"/>
      <c r="R750" s="41"/>
      <c r="S750" s="42"/>
      <c r="T750" s="39"/>
      <c r="U750" s="134"/>
      <c r="V750" s="103"/>
      <c r="W750" s="134"/>
      <c r="X750" s="134"/>
      <c r="Y750" s="43"/>
      <c r="Z750" s="44"/>
      <c r="AA750" s="245"/>
      <c r="AB750" s="246"/>
      <c r="AC750" s="246"/>
      <c r="AD750" s="246"/>
      <c r="AE750" s="247"/>
    </row>
    <row r="751" ht="15.75" customHeight="1">
      <c r="A751" s="8"/>
      <c r="B751" s="231"/>
      <c r="C751" s="10"/>
      <c r="D751" s="10"/>
      <c r="E751" s="224"/>
      <c r="F751" s="224"/>
      <c r="G751" s="224"/>
      <c r="H751" s="224"/>
      <c r="I751" s="224"/>
      <c r="J751" s="224"/>
      <c r="K751" s="224"/>
      <c r="L751" s="224"/>
      <c r="M751" s="22"/>
      <c r="N751" s="22"/>
      <c r="O751" s="224"/>
      <c r="P751" s="22"/>
      <c r="Q751" s="24"/>
      <c r="R751" s="26"/>
      <c r="S751" s="22"/>
      <c r="T751" s="22"/>
      <c r="U751" s="22"/>
      <c r="V751" s="22"/>
      <c r="W751" s="22"/>
      <c r="X751" s="22"/>
      <c r="Y751" s="135"/>
      <c r="Z751" s="36"/>
      <c r="AA751" s="226"/>
      <c r="AB751" s="227"/>
      <c r="AC751" s="227"/>
      <c r="AD751" s="227"/>
      <c r="AE751" s="237"/>
    </row>
    <row r="752" ht="15.75" customHeight="1">
      <c r="A752" s="4"/>
      <c r="B752" s="229"/>
      <c r="C752" s="3"/>
      <c r="D752" s="3"/>
      <c r="E752" s="242"/>
      <c r="F752" s="39"/>
      <c r="G752" s="242"/>
      <c r="H752" s="242"/>
      <c r="I752" s="242"/>
      <c r="J752" s="242"/>
      <c r="K752" s="242"/>
      <c r="L752" s="39"/>
      <c r="M752" s="39"/>
      <c r="N752" s="39"/>
      <c r="O752" s="39"/>
      <c r="P752" s="39"/>
      <c r="Q752" s="40"/>
      <c r="R752" s="41"/>
      <c r="S752" s="42"/>
      <c r="T752" s="39"/>
      <c r="U752" s="134"/>
      <c r="V752" s="103"/>
      <c r="W752" s="134"/>
      <c r="X752" s="134"/>
      <c r="Y752" s="43"/>
      <c r="Z752" s="44"/>
      <c r="AA752" s="245"/>
      <c r="AB752" s="246"/>
      <c r="AC752" s="246"/>
      <c r="AD752" s="246"/>
      <c r="AE752" s="247"/>
    </row>
    <row r="753" ht="15.75" customHeight="1">
      <c r="A753" s="8"/>
      <c r="B753" s="231"/>
      <c r="C753" s="10"/>
      <c r="D753" s="10"/>
      <c r="E753" s="224"/>
      <c r="F753" s="224"/>
      <c r="G753" s="224"/>
      <c r="H753" s="224"/>
      <c r="I753" s="224"/>
      <c r="J753" s="224"/>
      <c r="K753" s="224"/>
      <c r="L753" s="224"/>
      <c r="M753" s="22"/>
      <c r="N753" s="22"/>
      <c r="O753" s="224"/>
      <c r="P753" s="22"/>
      <c r="Q753" s="24"/>
      <c r="R753" s="26"/>
      <c r="S753" s="22"/>
      <c r="T753" s="22"/>
      <c r="U753" s="22"/>
      <c r="V753" s="22"/>
      <c r="W753" s="22"/>
      <c r="X753" s="22"/>
      <c r="Y753" s="135"/>
      <c r="Z753" s="36"/>
      <c r="AA753" s="226"/>
      <c r="AB753" s="227"/>
      <c r="AC753" s="227"/>
      <c r="AD753" s="227"/>
      <c r="AE753" s="237"/>
    </row>
    <row r="754" ht="15.75" customHeight="1">
      <c r="A754" s="4"/>
      <c r="B754" s="229"/>
      <c r="C754" s="3"/>
      <c r="D754" s="3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40"/>
      <c r="R754" s="41"/>
      <c r="S754" s="42"/>
      <c r="T754" s="39"/>
      <c r="U754" s="39"/>
      <c r="V754" s="22"/>
      <c r="W754" s="39"/>
      <c r="X754" s="39"/>
      <c r="Y754" s="43"/>
      <c r="Z754" s="44"/>
      <c r="AA754" s="230"/>
      <c r="AB754" s="45"/>
      <c r="AC754" s="45"/>
      <c r="AD754" s="45"/>
      <c r="AE754" s="52"/>
    </row>
    <row r="755" ht="15.75" customHeight="1">
      <c r="A755" s="8"/>
      <c r="B755" s="231"/>
      <c r="C755" s="10"/>
      <c r="D755" s="10"/>
      <c r="E755" s="224"/>
      <c r="F755" s="224"/>
      <c r="G755" s="224"/>
      <c r="H755" s="224"/>
      <c r="I755" s="224"/>
      <c r="J755" s="224"/>
      <c r="K755" s="224"/>
      <c r="L755" s="224"/>
      <c r="M755" s="22"/>
      <c r="N755" s="22"/>
      <c r="O755" s="224"/>
      <c r="P755" s="22"/>
      <c r="Q755" s="95"/>
      <c r="R755" s="26"/>
      <c r="S755" s="22"/>
      <c r="T755" s="22"/>
      <c r="U755" s="22"/>
      <c r="V755" s="22"/>
      <c r="W755" s="22"/>
      <c r="X755" s="22"/>
      <c r="Y755" s="135"/>
      <c r="Z755" s="36"/>
      <c r="AA755" s="226"/>
      <c r="AB755" s="227"/>
      <c r="AC755" s="227"/>
      <c r="AD755" s="227"/>
      <c r="AE755" s="249"/>
    </row>
    <row r="756" ht="15.75" customHeight="1">
      <c r="A756" s="4"/>
      <c r="B756" s="229"/>
      <c r="C756" s="3"/>
      <c r="D756" s="3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40"/>
      <c r="R756" s="41"/>
      <c r="S756" s="42"/>
      <c r="T756" s="39"/>
      <c r="U756" s="39"/>
      <c r="V756" s="22"/>
      <c r="W756" s="39"/>
      <c r="X756" s="39"/>
      <c r="Y756" s="43"/>
      <c r="Z756" s="44"/>
      <c r="AA756" s="230"/>
      <c r="AB756" s="45"/>
      <c r="AC756" s="45"/>
      <c r="AD756" s="45"/>
      <c r="AE756" s="52"/>
    </row>
    <row r="757" ht="15.75" customHeight="1">
      <c r="A757" s="8"/>
      <c r="B757" s="231"/>
      <c r="C757" s="10"/>
      <c r="D757" s="10"/>
      <c r="E757" s="224"/>
      <c r="F757" s="224"/>
      <c r="G757" s="224"/>
      <c r="H757" s="224"/>
      <c r="I757" s="34"/>
      <c r="J757" s="224"/>
      <c r="K757" s="224"/>
      <c r="L757" s="224"/>
      <c r="M757" s="22"/>
      <c r="N757" s="22"/>
      <c r="O757" s="224"/>
      <c r="P757" s="24"/>
      <c r="Q757" s="24"/>
      <c r="R757" s="26"/>
      <c r="S757" s="22"/>
      <c r="T757" s="22"/>
      <c r="U757" s="22"/>
      <c r="V757" s="22"/>
      <c r="W757" s="22"/>
      <c r="X757" s="22"/>
      <c r="Y757" s="135"/>
      <c r="Z757" s="36"/>
      <c r="AA757" s="226"/>
      <c r="AB757" s="227"/>
      <c r="AC757" s="227"/>
      <c r="AD757" s="227"/>
      <c r="AE757" s="49"/>
    </row>
    <row r="758" ht="15.75" customHeight="1">
      <c r="A758" s="4"/>
      <c r="B758" s="229"/>
      <c r="C758" s="3"/>
      <c r="D758" s="3"/>
      <c r="E758" s="242"/>
      <c r="F758" s="39"/>
      <c r="G758" s="242"/>
      <c r="H758" s="242"/>
      <c r="I758" s="242"/>
      <c r="J758" s="242"/>
      <c r="K758" s="242"/>
      <c r="L758" s="39"/>
      <c r="M758" s="39"/>
      <c r="N758" s="39"/>
      <c r="P758" s="39"/>
      <c r="Q758" s="40"/>
      <c r="R758" s="41"/>
      <c r="S758" s="42"/>
      <c r="T758" s="39"/>
      <c r="U758" s="134"/>
      <c r="V758" s="103"/>
      <c r="W758" s="134"/>
      <c r="X758" s="134"/>
      <c r="Y758" s="43"/>
      <c r="Z758" s="44"/>
      <c r="AA758" s="245"/>
      <c r="AB758" s="246"/>
      <c r="AC758" s="246"/>
      <c r="AD758" s="246"/>
      <c r="AE758" s="247"/>
    </row>
    <row r="759" ht="15.75" customHeight="1">
      <c r="A759" s="8"/>
      <c r="B759" s="231"/>
      <c r="C759" s="10"/>
      <c r="D759" s="10"/>
      <c r="E759" s="224"/>
      <c r="F759" s="224"/>
      <c r="G759" s="224"/>
      <c r="H759" s="224"/>
      <c r="I759" s="224"/>
      <c r="J759" s="224"/>
      <c r="K759" s="224"/>
      <c r="L759" s="224"/>
      <c r="M759" s="22"/>
      <c r="N759" s="22"/>
      <c r="O759" s="224"/>
      <c r="P759" s="22"/>
      <c r="Q759" s="24"/>
      <c r="R759" s="26"/>
      <c r="S759" s="22"/>
      <c r="T759" s="22"/>
      <c r="U759" s="22"/>
      <c r="V759" s="22"/>
      <c r="W759" s="22"/>
      <c r="X759" s="22"/>
      <c r="Y759" s="135"/>
      <c r="Z759" s="36"/>
      <c r="AA759" s="226"/>
      <c r="AB759" s="227"/>
      <c r="AC759" s="227"/>
      <c r="AD759" s="227"/>
      <c r="AE759" s="237"/>
    </row>
    <row r="760" ht="15.75" customHeight="1">
      <c r="A760" s="4"/>
      <c r="B760" s="229"/>
      <c r="C760" s="3"/>
      <c r="D760" s="3"/>
      <c r="E760" s="242"/>
      <c r="F760" s="39"/>
      <c r="G760" s="242"/>
      <c r="H760" s="242"/>
      <c r="I760" s="242"/>
      <c r="J760" s="242"/>
      <c r="K760" s="242"/>
      <c r="L760" s="39"/>
      <c r="M760" s="39"/>
      <c r="N760" s="39"/>
      <c r="O760" s="39"/>
      <c r="P760" s="39"/>
      <c r="Q760" s="40"/>
      <c r="R760" s="41"/>
      <c r="S760" s="42"/>
      <c r="T760" s="39"/>
      <c r="U760" s="134"/>
      <c r="V760" s="103"/>
      <c r="W760" s="134"/>
      <c r="X760" s="134"/>
      <c r="Y760" s="43"/>
      <c r="Z760" s="44"/>
      <c r="AA760" s="245"/>
      <c r="AB760" s="246"/>
      <c r="AC760" s="246"/>
      <c r="AD760" s="246"/>
      <c r="AE760" s="52"/>
    </row>
    <row r="761" ht="15.75" customHeight="1">
      <c r="A761" s="8"/>
      <c r="B761" s="231"/>
      <c r="C761" s="10"/>
      <c r="D761" s="10"/>
      <c r="E761" s="224"/>
      <c r="F761" s="224"/>
      <c r="G761" s="224"/>
      <c r="H761" s="224"/>
      <c r="I761" s="224"/>
      <c r="J761" s="224"/>
      <c r="K761" s="224"/>
      <c r="L761" s="224"/>
      <c r="M761" s="22"/>
      <c r="N761" s="22"/>
      <c r="O761" s="224"/>
      <c r="P761" s="22"/>
      <c r="Q761" s="24"/>
      <c r="R761" s="26"/>
      <c r="S761" s="22"/>
      <c r="T761" s="22"/>
      <c r="U761" s="22"/>
      <c r="V761" s="22"/>
      <c r="W761" s="22"/>
      <c r="X761" s="22"/>
      <c r="Y761" s="135"/>
      <c r="Z761" s="36"/>
      <c r="AA761" s="226"/>
      <c r="AB761" s="227"/>
      <c r="AC761" s="227"/>
      <c r="AD761" s="227"/>
      <c r="AE761" s="237"/>
    </row>
    <row r="762" ht="15.75" customHeight="1">
      <c r="A762" s="4"/>
      <c r="B762" s="229"/>
      <c r="C762" s="3"/>
      <c r="D762" s="3"/>
      <c r="E762" s="242"/>
      <c r="F762" s="39"/>
      <c r="G762" s="242"/>
      <c r="H762" s="242"/>
      <c r="I762" s="242"/>
      <c r="J762" s="242"/>
      <c r="K762" s="242"/>
      <c r="L762" s="39"/>
      <c r="M762" s="39"/>
      <c r="N762" s="39"/>
      <c r="O762" s="39"/>
      <c r="P762" s="39"/>
      <c r="Q762" s="40"/>
      <c r="R762" s="41"/>
      <c r="S762" s="42"/>
      <c r="T762" s="39"/>
      <c r="U762" s="134"/>
      <c r="V762" s="103"/>
      <c r="W762" s="134"/>
      <c r="X762" s="134"/>
      <c r="Y762" s="43"/>
      <c r="Z762" s="44"/>
      <c r="AA762" s="245"/>
      <c r="AB762" s="246"/>
      <c r="AC762" s="246"/>
      <c r="AD762" s="246"/>
      <c r="AE762" s="52"/>
    </row>
    <row r="763" ht="15.75" customHeight="1">
      <c r="A763" s="8"/>
      <c r="B763" s="231"/>
      <c r="C763" s="10"/>
      <c r="D763" s="10"/>
      <c r="E763" s="224"/>
      <c r="F763" s="224"/>
      <c r="G763" s="224"/>
      <c r="H763" s="224"/>
      <c r="I763" s="224"/>
      <c r="J763" s="224"/>
      <c r="K763" s="224"/>
      <c r="L763" s="224"/>
      <c r="M763" s="22"/>
      <c r="N763" s="22"/>
      <c r="O763" s="224"/>
      <c r="P763" s="22"/>
      <c r="Q763" s="24"/>
      <c r="R763" s="26"/>
      <c r="S763" s="22"/>
      <c r="T763" s="22"/>
      <c r="U763" s="22"/>
      <c r="V763" s="22"/>
      <c r="W763" s="22"/>
      <c r="X763" s="22"/>
      <c r="Y763" s="135"/>
      <c r="Z763" s="36"/>
      <c r="AA763" s="226"/>
      <c r="AB763" s="227"/>
      <c r="AC763" s="227"/>
      <c r="AD763" s="227"/>
      <c r="AE763" s="237"/>
    </row>
    <row r="764" ht="15.75" customHeight="1">
      <c r="A764" s="4"/>
      <c r="B764" s="229"/>
      <c r="C764" s="3"/>
      <c r="D764" s="3"/>
      <c r="E764" s="242"/>
      <c r="F764" s="39"/>
      <c r="G764" s="242"/>
      <c r="H764" s="242"/>
      <c r="I764" s="242"/>
      <c r="J764" s="242"/>
      <c r="K764" s="242"/>
      <c r="L764" s="39"/>
      <c r="M764" s="39"/>
      <c r="N764" s="39"/>
      <c r="O764" s="39"/>
      <c r="P764" s="97"/>
      <c r="Q764" s="40"/>
      <c r="R764" s="41"/>
      <c r="S764" s="42"/>
      <c r="T764" s="39"/>
      <c r="U764" s="134"/>
      <c r="V764" s="103"/>
      <c r="W764" s="134"/>
      <c r="X764" s="134"/>
      <c r="Y764" s="43"/>
      <c r="Z764" s="99"/>
      <c r="AA764" s="245"/>
      <c r="AB764" s="246"/>
      <c r="AC764" s="246"/>
      <c r="AD764" s="246"/>
      <c r="AE764" s="247"/>
    </row>
    <row r="765" ht="15.75" customHeight="1">
      <c r="A765" s="8"/>
      <c r="B765" s="231"/>
      <c r="C765" s="10"/>
      <c r="D765" s="10"/>
      <c r="E765" s="224"/>
      <c r="F765" s="224"/>
      <c r="G765" s="224"/>
      <c r="H765" s="224"/>
      <c r="I765" s="224"/>
      <c r="J765" s="224"/>
      <c r="K765" s="224"/>
      <c r="L765" s="224"/>
      <c r="M765" s="22"/>
      <c r="N765" s="22"/>
      <c r="O765" s="224"/>
      <c r="P765" s="22"/>
      <c r="Q765" s="24"/>
      <c r="R765" s="26"/>
      <c r="S765" s="22"/>
      <c r="T765" s="22"/>
      <c r="U765" s="22"/>
      <c r="V765" s="22"/>
      <c r="W765" s="22"/>
      <c r="X765" s="22"/>
      <c r="Y765" s="135"/>
      <c r="Z765" s="36"/>
      <c r="AA765" s="226"/>
      <c r="AB765" s="227"/>
      <c r="AC765" s="227"/>
      <c r="AD765" s="227"/>
      <c r="AE765" s="237"/>
    </row>
    <row r="766" ht="15.75" customHeight="1">
      <c r="A766" s="4"/>
      <c r="B766" s="229"/>
      <c r="C766" s="3"/>
      <c r="D766" s="3"/>
      <c r="E766" s="242"/>
      <c r="F766" s="39"/>
      <c r="G766" s="242"/>
      <c r="H766" s="242"/>
      <c r="I766" s="242"/>
      <c r="J766" s="242"/>
      <c r="K766" s="242"/>
      <c r="L766" s="39"/>
      <c r="M766" s="39"/>
      <c r="N766" s="39"/>
      <c r="O766" s="39"/>
      <c r="P766" s="39"/>
      <c r="Q766" s="40"/>
      <c r="R766" s="41"/>
      <c r="S766" s="42"/>
      <c r="T766" s="39"/>
      <c r="U766" s="134"/>
      <c r="V766" s="103"/>
      <c r="W766" s="134"/>
      <c r="X766" s="134"/>
      <c r="Y766" s="43"/>
      <c r="Z766" s="44"/>
      <c r="AA766" s="245"/>
      <c r="AB766" s="246"/>
      <c r="AC766" s="246"/>
      <c r="AD766" s="246"/>
      <c r="AE766" s="247"/>
    </row>
    <row r="767" ht="15.75" customHeight="1">
      <c r="A767" s="8"/>
      <c r="B767" s="231"/>
      <c r="C767" s="10"/>
      <c r="D767" s="10"/>
      <c r="E767" s="224"/>
      <c r="F767" s="224"/>
      <c r="G767" s="224"/>
      <c r="H767" s="224"/>
      <c r="I767" s="224"/>
      <c r="J767" s="224"/>
      <c r="K767" s="224"/>
      <c r="L767" s="224"/>
      <c r="M767" s="22"/>
      <c r="N767" s="22"/>
      <c r="O767" s="224"/>
      <c r="P767" s="22"/>
      <c r="Q767" s="24"/>
      <c r="R767" s="26"/>
      <c r="S767" s="22"/>
      <c r="T767" s="22"/>
      <c r="U767" s="22"/>
      <c r="V767" s="22"/>
      <c r="W767" s="22"/>
      <c r="X767" s="22"/>
      <c r="Y767" s="135"/>
      <c r="Z767" s="36"/>
      <c r="AA767" s="226"/>
      <c r="AB767" s="227"/>
      <c r="AC767" s="227"/>
      <c r="AD767" s="227"/>
      <c r="AE767" s="237"/>
    </row>
    <row r="768" ht="15.75" customHeight="1">
      <c r="A768" s="4"/>
      <c r="B768" s="229"/>
      <c r="C768" s="3"/>
      <c r="D768" s="3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40"/>
      <c r="R768" s="41"/>
      <c r="S768" s="42"/>
      <c r="T768" s="39"/>
      <c r="U768" s="39"/>
      <c r="V768" s="22"/>
      <c r="W768" s="39"/>
      <c r="X768" s="39"/>
      <c r="Y768" s="43"/>
      <c r="Z768" s="44"/>
      <c r="AA768" s="230"/>
      <c r="AB768" s="45"/>
      <c r="AC768" s="45"/>
      <c r="AD768" s="45"/>
      <c r="AE768" s="52"/>
    </row>
    <row r="769" ht="15.75" customHeight="1">
      <c r="A769" s="8"/>
      <c r="B769" s="231"/>
      <c r="C769" s="10"/>
      <c r="D769" s="10"/>
      <c r="E769" s="224"/>
      <c r="F769" s="224"/>
      <c r="G769" s="224"/>
      <c r="H769" s="224"/>
      <c r="I769" s="224"/>
      <c r="J769" s="224"/>
      <c r="K769" s="224"/>
      <c r="L769" s="224"/>
      <c r="M769" s="22"/>
      <c r="N769" s="22"/>
      <c r="O769" s="224"/>
      <c r="P769" s="22"/>
      <c r="Q769" s="24"/>
      <c r="R769" s="26"/>
      <c r="S769" s="22"/>
      <c r="T769" s="22"/>
      <c r="U769" s="22"/>
      <c r="V769" s="22"/>
      <c r="W769" s="22"/>
      <c r="X769" s="22"/>
      <c r="Y769" s="135"/>
      <c r="Z769" s="36"/>
      <c r="AA769" s="226"/>
      <c r="AB769" s="227"/>
      <c r="AC769" s="227"/>
      <c r="AD769" s="227"/>
      <c r="AE769" s="237"/>
    </row>
    <row r="770" ht="15.75" customHeight="1">
      <c r="A770" s="4"/>
      <c r="B770" s="229"/>
      <c r="C770" s="3"/>
      <c r="D770" s="3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40"/>
      <c r="R770" s="41"/>
      <c r="S770" s="42"/>
      <c r="T770" s="39"/>
      <c r="U770" s="39"/>
      <c r="V770" s="22"/>
      <c r="W770" s="39"/>
      <c r="X770" s="39"/>
      <c r="Y770" s="43"/>
      <c r="Z770" s="44"/>
      <c r="AA770" s="230"/>
      <c r="AB770" s="45"/>
      <c r="AC770" s="45"/>
      <c r="AD770" s="45"/>
      <c r="AE770" s="52"/>
    </row>
    <row r="771" ht="15.75" customHeight="1">
      <c r="A771" s="8"/>
      <c r="B771" s="231"/>
      <c r="C771" s="10"/>
      <c r="D771" s="10"/>
      <c r="E771" s="224"/>
      <c r="F771" s="224"/>
      <c r="G771" s="224"/>
      <c r="H771" s="224"/>
      <c r="I771" s="224"/>
      <c r="J771" s="224"/>
      <c r="K771" s="224"/>
      <c r="L771" s="224"/>
      <c r="M771" s="22"/>
      <c r="N771" s="22"/>
      <c r="O771" s="224"/>
      <c r="P771" s="22"/>
      <c r="Q771" s="24"/>
      <c r="R771" s="26"/>
      <c r="S771" s="22"/>
      <c r="T771" s="22"/>
      <c r="U771" s="22"/>
      <c r="V771" s="22"/>
      <c r="W771" s="22"/>
      <c r="X771" s="22"/>
      <c r="Y771" s="135"/>
      <c r="Z771" s="36"/>
      <c r="AA771" s="226"/>
      <c r="AB771" s="227"/>
      <c r="AC771" s="227"/>
      <c r="AD771" s="227"/>
      <c r="AE771" s="237"/>
    </row>
    <row r="772" ht="15.75" customHeight="1">
      <c r="A772" s="4"/>
      <c r="B772" s="229"/>
      <c r="C772" s="3"/>
      <c r="D772" s="3"/>
      <c r="E772" s="242"/>
      <c r="F772" s="242"/>
      <c r="G772" s="242"/>
      <c r="H772" s="242"/>
      <c r="I772" s="242"/>
      <c r="J772" s="242"/>
      <c r="K772" s="242"/>
      <c r="L772" s="39"/>
      <c r="M772" s="39"/>
      <c r="N772" s="39"/>
      <c r="O772" s="39"/>
      <c r="P772" s="39"/>
      <c r="Q772" s="40"/>
      <c r="R772" s="41"/>
      <c r="S772" s="42"/>
      <c r="T772" s="39"/>
      <c r="U772" s="22"/>
      <c r="V772" s="22"/>
      <c r="W772" s="22"/>
      <c r="X772" s="22"/>
      <c r="Y772" s="43"/>
      <c r="Z772" s="44"/>
      <c r="AA772" s="245"/>
      <c r="AB772" s="246"/>
      <c r="AC772" s="246"/>
      <c r="AD772" s="246"/>
      <c r="AE772" s="247"/>
    </row>
    <row r="773" ht="15.75" customHeight="1">
      <c r="A773" s="8"/>
      <c r="B773" s="231"/>
      <c r="C773" s="10"/>
      <c r="D773" s="10"/>
      <c r="E773" s="224"/>
      <c r="F773" s="224"/>
      <c r="G773" s="224"/>
      <c r="H773" s="224"/>
      <c r="I773" s="22"/>
      <c r="J773" s="224"/>
      <c r="K773" s="22"/>
      <c r="L773" s="224"/>
      <c r="M773" s="22"/>
      <c r="N773" s="22"/>
      <c r="O773" s="224"/>
      <c r="P773" s="22"/>
      <c r="Q773" s="24"/>
      <c r="R773" s="26"/>
      <c r="S773" s="22"/>
      <c r="T773" s="22"/>
      <c r="U773" s="22"/>
      <c r="V773" s="22"/>
      <c r="W773" s="22"/>
      <c r="X773" s="22"/>
      <c r="Y773" s="135"/>
      <c r="Z773" s="36"/>
      <c r="AA773" s="226"/>
      <c r="AB773" s="227"/>
      <c r="AC773" s="227"/>
      <c r="AD773" s="227"/>
      <c r="AE773" s="237"/>
    </row>
    <row r="774" ht="15.75" customHeight="1">
      <c r="A774" s="4"/>
      <c r="B774" s="229"/>
      <c r="C774" s="3"/>
      <c r="D774" s="3"/>
      <c r="E774" s="242"/>
      <c r="F774" s="39"/>
      <c r="G774" s="242"/>
      <c r="H774" s="242"/>
      <c r="I774" s="242"/>
      <c r="J774" s="242"/>
      <c r="K774" s="242"/>
      <c r="L774" s="39"/>
      <c r="M774" s="39"/>
      <c r="N774" s="39"/>
      <c r="O774" s="39"/>
      <c r="P774" s="39"/>
      <c r="Q774" s="40"/>
      <c r="R774" s="41"/>
      <c r="S774" s="42"/>
      <c r="T774" s="39"/>
      <c r="U774" s="22"/>
      <c r="V774" s="22"/>
      <c r="W774" s="22"/>
      <c r="X774" s="22"/>
      <c r="Y774" s="43"/>
      <c r="Z774" s="44"/>
      <c r="AA774" s="245"/>
      <c r="AB774" s="246"/>
      <c r="AC774" s="246"/>
      <c r="AD774" s="246"/>
      <c r="AE774" s="52"/>
    </row>
    <row r="775" ht="15.75" customHeight="1">
      <c r="A775" s="8"/>
      <c r="B775" s="231"/>
      <c r="C775" s="10"/>
      <c r="D775" s="10"/>
      <c r="E775" s="224"/>
      <c r="F775" s="224"/>
      <c r="G775" s="224"/>
      <c r="H775" s="224"/>
      <c r="I775" s="224"/>
      <c r="J775" s="224"/>
      <c r="K775" s="224"/>
      <c r="L775" s="224"/>
      <c r="M775" s="224"/>
      <c r="N775" s="22"/>
      <c r="O775" s="224"/>
      <c r="P775" s="22"/>
      <c r="Q775" s="24"/>
      <c r="R775" s="26"/>
      <c r="S775" s="22"/>
      <c r="T775" s="22"/>
      <c r="U775" s="22"/>
      <c r="V775" s="22"/>
      <c r="W775" s="22"/>
      <c r="X775" s="22"/>
      <c r="Y775" s="135"/>
      <c r="Z775" s="36"/>
      <c r="AA775" s="226"/>
      <c r="AB775" s="227"/>
      <c r="AC775" s="227"/>
      <c r="AD775" s="227"/>
      <c r="AE775" s="237"/>
    </row>
    <row r="776" ht="15.75" customHeight="1">
      <c r="A776" s="4"/>
      <c r="B776" s="229"/>
      <c r="C776" s="3"/>
      <c r="D776" s="3"/>
      <c r="E776" s="242"/>
      <c r="F776" s="39"/>
      <c r="G776" s="242"/>
      <c r="H776" s="242"/>
      <c r="I776" s="242"/>
      <c r="J776" s="242"/>
      <c r="K776" s="242"/>
      <c r="L776" s="39"/>
      <c r="M776" s="39"/>
      <c r="N776" s="39"/>
      <c r="O776" s="39"/>
      <c r="P776" s="39"/>
      <c r="Q776" s="40"/>
      <c r="R776" s="41"/>
      <c r="S776" s="42"/>
      <c r="T776" s="39"/>
      <c r="U776" s="22"/>
      <c r="V776" s="22"/>
      <c r="W776" s="22"/>
      <c r="X776" s="22"/>
      <c r="Y776" s="43"/>
      <c r="Z776" s="44"/>
      <c r="AA776" s="245"/>
      <c r="AB776" s="246"/>
      <c r="AC776" s="246"/>
      <c r="AD776" s="246"/>
      <c r="AE776" s="247"/>
    </row>
    <row r="777" ht="15.75" customHeight="1">
      <c r="A777" s="8"/>
      <c r="B777" s="231"/>
      <c r="C777" s="10"/>
      <c r="D777" s="10"/>
      <c r="E777" s="224"/>
      <c r="F777" s="224"/>
      <c r="G777" s="224"/>
      <c r="H777" s="224"/>
      <c r="I777" s="224"/>
      <c r="J777" s="224"/>
      <c r="K777" s="224"/>
      <c r="L777" s="224"/>
      <c r="M777" s="22"/>
      <c r="N777" s="22"/>
      <c r="O777" s="224"/>
      <c r="P777" s="22"/>
      <c r="Q777" s="24"/>
      <c r="R777" s="26"/>
      <c r="S777" s="22"/>
      <c r="T777" s="22"/>
      <c r="U777" s="22"/>
      <c r="V777" s="22"/>
      <c r="W777" s="22"/>
      <c r="X777" s="22"/>
      <c r="Y777" s="135"/>
      <c r="Z777" s="36"/>
      <c r="AA777" s="226"/>
      <c r="AB777" s="227"/>
      <c r="AC777" s="227"/>
      <c r="AD777" s="227"/>
      <c r="AE777" s="237"/>
    </row>
    <row r="778" ht="15.75" customHeight="1">
      <c r="A778" s="4"/>
      <c r="B778" s="229"/>
      <c r="C778" s="3"/>
      <c r="D778" s="3"/>
      <c r="E778" s="242"/>
      <c r="F778" s="39"/>
      <c r="G778" s="242"/>
      <c r="H778" s="242"/>
      <c r="I778" s="242"/>
      <c r="J778" s="242"/>
      <c r="K778" s="242"/>
      <c r="L778" s="39"/>
      <c r="M778" s="39"/>
      <c r="N778" s="39"/>
      <c r="O778" s="39"/>
      <c r="P778" s="39"/>
      <c r="Q778" s="40"/>
      <c r="R778" s="41"/>
      <c r="S778" s="42"/>
      <c r="T778" s="39"/>
      <c r="U778" s="22"/>
      <c r="V778" s="22"/>
      <c r="W778" s="22"/>
      <c r="X778" s="22"/>
      <c r="Y778" s="43"/>
      <c r="Z778" s="44"/>
      <c r="AA778" s="245"/>
      <c r="AB778" s="246"/>
      <c r="AC778" s="246"/>
      <c r="AD778" s="246"/>
      <c r="AE778" s="247"/>
    </row>
    <row r="779" ht="15.75" customHeight="1">
      <c r="A779" s="8"/>
      <c r="B779" s="231"/>
      <c r="C779" s="10"/>
      <c r="D779" s="10"/>
      <c r="E779" s="224"/>
      <c r="F779" s="224"/>
      <c r="G779" s="224"/>
      <c r="H779" s="224"/>
      <c r="I779" s="22"/>
      <c r="J779" s="224"/>
      <c r="K779" s="22"/>
      <c r="L779" s="224"/>
      <c r="M779" s="22"/>
      <c r="N779" s="22"/>
      <c r="O779" s="224"/>
      <c r="P779" s="22"/>
      <c r="Q779" s="24"/>
      <c r="R779" s="26"/>
      <c r="S779" s="22"/>
      <c r="T779" s="22"/>
      <c r="U779" s="22"/>
      <c r="V779" s="22"/>
      <c r="W779" s="22"/>
      <c r="X779" s="22"/>
      <c r="Y779" s="135"/>
      <c r="Z779" s="36"/>
      <c r="AA779" s="226"/>
      <c r="AB779" s="227"/>
      <c r="AC779" s="227"/>
      <c r="AD779" s="227"/>
      <c r="AE779" s="237"/>
    </row>
    <row r="780" ht="15.75" customHeight="1">
      <c r="A780" s="4"/>
      <c r="B780" s="229"/>
      <c r="C780" s="3"/>
      <c r="D780" s="3"/>
      <c r="E780" s="242"/>
      <c r="F780" s="39"/>
      <c r="G780" s="242"/>
      <c r="H780" s="242"/>
      <c r="I780" s="39"/>
      <c r="J780" s="242"/>
      <c r="K780" s="39"/>
      <c r="L780" s="39"/>
      <c r="M780" s="39"/>
      <c r="N780" s="39"/>
      <c r="O780" s="39"/>
      <c r="P780" s="39"/>
      <c r="Q780" s="40"/>
      <c r="R780" s="41"/>
      <c r="S780" s="42"/>
      <c r="T780" s="39"/>
      <c r="U780" s="22"/>
      <c r="V780" s="22"/>
      <c r="W780" s="22"/>
      <c r="X780" s="22"/>
      <c r="Y780" s="43"/>
      <c r="Z780" s="44"/>
      <c r="AA780" s="230"/>
      <c r="AB780" s="45"/>
      <c r="AC780" s="45"/>
      <c r="AD780" s="45"/>
      <c r="AE780" s="52"/>
    </row>
    <row r="781" ht="15.75" customHeight="1">
      <c r="A781" s="8"/>
      <c r="B781" s="231"/>
      <c r="C781" s="10"/>
      <c r="D781" s="10"/>
      <c r="E781" s="224"/>
      <c r="F781" s="224"/>
      <c r="G781" s="224"/>
      <c r="H781" s="224"/>
      <c r="I781" s="22"/>
      <c r="J781" s="224"/>
      <c r="K781" s="22"/>
      <c r="L781" s="224"/>
      <c r="M781" s="22"/>
      <c r="N781" s="22"/>
      <c r="O781" s="224"/>
      <c r="P781" s="224"/>
      <c r="Q781" s="24"/>
      <c r="R781" s="26"/>
      <c r="S781" s="22"/>
      <c r="T781" s="22"/>
      <c r="U781" s="22"/>
      <c r="V781" s="22"/>
      <c r="W781" s="22"/>
      <c r="X781" s="22"/>
      <c r="Y781" s="35"/>
      <c r="Z781" s="36"/>
      <c r="AA781" s="226"/>
      <c r="AB781" s="227"/>
      <c r="AC781" s="227"/>
      <c r="AD781" s="37"/>
      <c r="AE781" s="237"/>
    </row>
    <row r="782" ht="15.75" customHeight="1">
      <c r="A782" s="4"/>
      <c r="B782" s="229"/>
      <c r="C782" s="3"/>
      <c r="D782" s="3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40"/>
      <c r="R782" s="41"/>
      <c r="S782" s="42"/>
      <c r="T782" s="39"/>
      <c r="U782" s="39"/>
      <c r="V782" s="22"/>
      <c r="W782" s="39"/>
      <c r="X782" s="39"/>
      <c r="Y782" s="43"/>
      <c r="Z782" s="44"/>
      <c r="AA782" s="230"/>
      <c r="AB782" s="45"/>
      <c r="AC782" s="45"/>
      <c r="AD782" s="45"/>
      <c r="AE782" s="52"/>
    </row>
    <row r="783" ht="15.75" customHeight="1">
      <c r="A783" s="8"/>
      <c r="B783" s="252"/>
      <c r="C783" s="10"/>
      <c r="D783" s="10"/>
      <c r="E783" s="224"/>
      <c r="F783" s="224"/>
      <c r="G783" s="224"/>
      <c r="H783" s="224"/>
      <c r="I783" s="22"/>
      <c r="J783" s="224"/>
      <c r="K783" s="22"/>
      <c r="L783" s="224"/>
      <c r="M783" s="22"/>
      <c r="N783" s="22"/>
      <c r="O783" s="224"/>
      <c r="P783" s="22"/>
      <c r="Q783" s="24"/>
      <c r="R783" s="26"/>
      <c r="S783" s="22"/>
      <c r="T783" s="22"/>
      <c r="U783" s="22"/>
      <c r="V783" s="22"/>
      <c r="W783" s="22"/>
      <c r="X783" s="22"/>
      <c r="Y783" s="135"/>
      <c r="Z783" s="36"/>
      <c r="AA783" s="226"/>
      <c r="AB783" s="227"/>
      <c r="AC783" s="227"/>
      <c r="AD783" s="227"/>
      <c r="AE783" s="237"/>
    </row>
    <row r="784" ht="15.75" customHeight="1">
      <c r="A784" s="4"/>
      <c r="B784" s="253"/>
      <c r="C784" s="3"/>
      <c r="D784" s="3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40"/>
      <c r="R784" s="41"/>
      <c r="S784" s="42"/>
      <c r="T784" s="39"/>
      <c r="U784" s="39"/>
      <c r="V784" s="22"/>
      <c r="W784" s="39"/>
      <c r="X784" s="39"/>
      <c r="Y784" s="43"/>
      <c r="Z784" s="44"/>
      <c r="AA784" s="230"/>
      <c r="AB784" s="45"/>
      <c r="AC784" s="45"/>
      <c r="AD784" s="45"/>
      <c r="AE784" s="52"/>
    </row>
    <row r="785" ht="15.75" customHeight="1">
      <c r="A785" s="8"/>
      <c r="B785" s="252"/>
      <c r="C785" s="10"/>
      <c r="D785" s="10"/>
      <c r="E785" s="224"/>
      <c r="F785" s="224"/>
      <c r="G785" s="224"/>
      <c r="H785" s="224"/>
      <c r="I785" s="22"/>
      <c r="J785" s="224"/>
      <c r="K785" s="22"/>
      <c r="L785" s="224"/>
      <c r="M785" s="22"/>
      <c r="N785" s="22"/>
      <c r="O785" s="224"/>
      <c r="P785" s="22"/>
      <c r="Q785" s="24"/>
      <c r="R785" s="26"/>
      <c r="S785" s="22"/>
      <c r="T785" s="22"/>
      <c r="U785" s="22"/>
      <c r="V785" s="22"/>
      <c r="W785" s="22"/>
      <c r="X785" s="22"/>
      <c r="Y785" s="135"/>
      <c r="Z785" s="36"/>
      <c r="AA785" s="226"/>
      <c r="AB785" s="227"/>
      <c r="AC785" s="227"/>
      <c r="AD785" s="227"/>
      <c r="AE785" s="237"/>
    </row>
    <row r="786" ht="15.75" customHeight="1">
      <c r="A786" s="4"/>
      <c r="B786" s="253"/>
      <c r="C786" s="3"/>
      <c r="D786" s="3"/>
      <c r="E786" s="242"/>
      <c r="F786" s="39"/>
      <c r="G786" s="242"/>
      <c r="H786" s="242"/>
      <c r="I786" s="39"/>
      <c r="J786" s="242"/>
      <c r="K786" s="39"/>
      <c r="L786" s="39"/>
      <c r="M786" s="39"/>
      <c r="N786" s="39"/>
      <c r="O786" s="39"/>
      <c r="P786" s="39"/>
      <c r="Q786" s="40"/>
      <c r="R786" s="41"/>
      <c r="S786" s="42"/>
      <c r="T786" s="39"/>
      <c r="U786" s="22"/>
      <c r="V786" s="22"/>
      <c r="W786" s="22"/>
      <c r="X786" s="22"/>
      <c r="Y786" s="43"/>
      <c r="Z786" s="44"/>
      <c r="AA786" s="245"/>
      <c r="AB786" s="246"/>
      <c r="AC786" s="246"/>
      <c r="AD786" s="246"/>
      <c r="AE786" s="247"/>
    </row>
    <row r="787" ht="15.75" customHeight="1">
      <c r="A787" s="8"/>
      <c r="B787" s="252"/>
      <c r="C787" s="10"/>
      <c r="D787" s="10"/>
      <c r="E787" s="224"/>
      <c r="F787" s="224"/>
      <c r="G787" s="224"/>
      <c r="H787" s="224"/>
      <c r="I787" s="22"/>
      <c r="J787" s="224"/>
      <c r="K787" s="22"/>
      <c r="L787" s="224"/>
      <c r="M787" s="22"/>
      <c r="N787" s="22"/>
      <c r="O787" s="224"/>
      <c r="P787" s="22"/>
      <c r="Q787" s="24"/>
      <c r="R787" s="26"/>
      <c r="S787" s="22"/>
      <c r="T787" s="22"/>
      <c r="U787" s="22"/>
      <c r="V787" s="22"/>
      <c r="W787" s="22"/>
      <c r="X787" s="22"/>
      <c r="Y787" s="135"/>
      <c r="Z787" s="36"/>
      <c r="AA787" s="226"/>
      <c r="AB787" s="227"/>
      <c r="AC787" s="227"/>
      <c r="AD787" s="227"/>
      <c r="AE787" s="237"/>
    </row>
    <row r="788" ht="15.75" customHeight="1">
      <c r="A788" s="4"/>
      <c r="B788" s="253"/>
      <c r="C788" s="3"/>
      <c r="D788" s="3"/>
      <c r="E788" s="242"/>
      <c r="F788" s="39"/>
      <c r="G788" s="242"/>
      <c r="H788" s="242"/>
      <c r="I788" s="39"/>
      <c r="J788" s="242"/>
      <c r="K788" s="39"/>
      <c r="L788" s="39"/>
      <c r="M788" s="39"/>
      <c r="N788" s="39"/>
      <c r="O788" s="39"/>
      <c r="P788" s="39"/>
      <c r="Q788" s="40"/>
      <c r="R788" s="41"/>
      <c r="S788" s="42"/>
      <c r="T788" s="39"/>
      <c r="U788" s="22"/>
      <c r="V788" s="22"/>
      <c r="W788" s="22"/>
      <c r="X788" s="22"/>
      <c r="Y788" s="43"/>
      <c r="Z788" s="44"/>
      <c r="AA788" s="245"/>
      <c r="AB788" s="246"/>
      <c r="AC788" s="246"/>
      <c r="AD788" s="246"/>
      <c r="AE788" s="247"/>
    </row>
    <row r="789" ht="15.75" customHeight="1">
      <c r="A789" s="8"/>
      <c r="B789" s="252"/>
      <c r="C789" s="10"/>
      <c r="D789" s="10"/>
      <c r="E789" s="224"/>
      <c r="F789" s="224"/>
      <c r="G789" s="224"/>
      <c r="H789" s="224"/>
      <c r="I789" s="22"/>
      <c r="J789" s="224"/>
      <c r="K789" s="22"/>
      <c r="L789" s="224"/>
      <c r="M789" s="22"/>
      <c r="N789" s="22"/>
      <c r="O789" s="224"/>
      <c r="P789" s="224"/>
      <c r="Q789" s="24"/>
      <c r="R789" s="26"/>
      <c r="S789" s="22"/>
      <c r="T789" s="22"/>
      <c r="U789" s="22"/>
      <c r="V789" s="22"/>
      <c r="W789" s="22"/>
      <c r="X789" s="22"/>
      <c r="Y789" s="135"/>
      <c r="Z789" s="36"/>
      <c r="AA789" s="226"/>
      <c r="AB789" s="227"/>
      <c r="AC789" s="227"/>
      <c r="AD789" s="227"/>
      <c r="AE789" s="237"/>
    </row>
    <row r="790" ht="15.75" customHeight="1">
      <c r="A790" s="4"/>
      <c r="B790" s="253"/>
      <c r="C790" s="3"/>
      <c r="D790" s="3"/>
      <c r="E790" s="242"/>
      <c r="F790" s="39"/>
      <c r="G790" s="242"/>
      <c r="H790" s="242"/>
      <c r="I790" s="39"/>
      <c r="J790" s="242"/>
      <c r="K790" s="39"/>
      <c r="L790" s="39"/>
      <c r="M790" s="39"/>
      <c r="N790" s="39"/>
      <c r="O790" s="39"/>
      <c r="P790" s="39"/>
      <c r="Q790" s="40"/>
      <c r="R790" s="41"/>
      <c r="S790" s="42"/>
      <c r="T790" s="39"/>
      <c r="U790" s="22"/>
      <c r="V790" s="22"/>
      <c r="W790" s="22"/>
      <c r="X790" s="22"/>
      <c r="Y790" s="43"/>
      <c r="Z790" s="44"/>
      <c r="AA790" s="245"/>
      <c r="AB790" s="246"/>
      <c r="AC790" s="246"/>
      <c r="AD790" s="246"/>
      <c r="AE790" s="247"/>
    </row>
    <row r="791" ht="15.75" customHeight="1">
      <c r="A791" s="8"/>
      <c r="B791" s="252"/>
      <c r="C791" s="10"/>
      <c r="D791" s="10"/>
      <c r="E791" s="224"/>
      <c r="F791" s="224"/>
      <c r="G791" s="224"/>
      <c r="H791" s="224"/>
      <c r="I791" s="22"/>
      <c r="J791" s="224"/>
      <c r="K791" s="22"/>
      <c r="L791" s="224"/>
      <c r="M791" s="224"/>
      <c r="N791" s="22"/>
      <c r="O791" s="224"/>
      <c r="P791" s="22"/>
      <c r="Q791" s="24"/>
      <c r="R791" s="26"/>
      <c r="S791" s="22"/>
      <c r="T791" s="22"/>
      <c r="U791" s="22"/>
      <c r="V791" s="22"/>
      <c r="W791" s="22"/>
      <c r="X791" s="22"/>
      <c r="Y791" s="135"/>
      <c r="Z791" s="36"/>
      <c r="AA791" s="226"/>
      <c r="AB791" s="227"/>
      <c r="AC791" s="227"/>
      <c r="AD791" s="227"/>
      <c r="AE791" s="237"/>
    </row>
    <row r="792" ht="15.75" customHeight="1">
      <c r="A792" s="4"/>
      <c r="B792" s="253"/>
      <c r="C792" s="3"/>
      <c r="D792" s="3"/>
      <c r="E792" s="242"/>
      <c r="F792" s="39"/>
      <c r="G792" s="242"/>
      <c r="H792" s="242"/>
      <c r="I792" s="39"/>
      <c r="J792" s="242"/>
      <c r="K792" s="39"/>
      <c r="L792" s="39"/>
      <c r="M792" s="39"/>
      <c r="N792" s="39"/>
      <c r="O792" s="39"/>
      <c r="P792" s="39"/>
      <c r="Q792" s="40"/>
      <c r="R792" s="41"/>
      <c r="S792" s="42"/>
      <c r="T792" s="39"/>
      <c r="U792" s="22"/>
      <c r="V792" s="22"/>
      <c r="W792" s="22"/>
      <c r="X792" s="22"/>
      <c r="Y792" s="43"/>
      <c r="Z792" s="44"/>
      <c r="AA792" s="245"/>
      <c r="AB792" s="246"/>
      <c r="AC792" s="246"/>
      <c r="AD792" s="246"/>
      <c r="AE792" s="247"/>
    </row>
    <row r="793" ht="15.75" customHeight="1">
      <c r="A793" s="8"/>
      <c r="B793" s="252"/>
      <c r="C793" s="10"/>
      <c r="D793" s="10"/>
      <c r="E793" s="224"/>
      <c r="F793" s="224"/>
      <c r="G793" s="224"/>
      <c r="H793" s="224"/>
      <c r="I793" s="22"/>
      <c r="J793" s="224"/>
      <c r="K793" s="22"/>
      <c r="L793" s="224"/>
      <c r="M793" s="22"/>
      <c r="N793" s="22"/>
      <c r="O793" s="224"/>
      <c r="P793" s="224"/>
      <c r="Q793" s="24"/>
      <c r="R793" s="26"/>
      <c r="S793" s="22"/>
      <c r="T793" s="22"/>
      <c r="U793" s="22"/>
      <c r="V793" s="22"/>
      <c r="W793" s="22"/>
      <c r="X793" s="22"/>
      <c r="Y793" s="135"/>
      <c r="Z793" s="36"/>
      <c r="AA793" s="226"/>
      <c r="AB793" s="227"/>
      <c r="AC793" s="227"/>
      <c r="AD793" s="227"/>
      <c r="AE793" s="237"/>
    </row>
    <row r="794" ht="15.75" customHeight="1">
      <c r="A794" s="4"/>
      <c r="B794" s="253"/>
      <c r="C794" s="3"/>
      <c r="D794" s="3"/>
      <c r="E794" s="242"/>
      <c r="F794" s="39"/>
      <c r="G794" s="242"/>
      <c r="H794" s="242"/>
      <c r="I794" s="39"/>
      <c r="J794" s="242"/>
      <c r="K794" s="39"/>
      <c r="L794" s="39"/>
      <c r="M794" s="39"/>
      <c r="N794" s="39"/>
      <c r="O794" s="39"/>
      <c r="P794" s="39"/>
      <c r="Q794" s="40"/>
      <c r="R794" s="41"/>
      <c r="S794" s="42"/>
      <c r="T794" s="39"/>
      <c r="U794" s="22"/>
      <c r="V794" s="22"/>
      <c r="W794" s="22"/>
      <c r="X794" s="22"/>
      <c r="Y794" s="43"/>
      <c r="Z794" s="44"/>
      <c r="AA794" s="245"/>
      <c r="AB794" s="246"/>
      <c r="AC794" s="246"/>
      <c r="AD794" s="246"/>
      <c r="AE794" s="247"/>
    </row>
    <row r="795" ht="15.75" customHeight="1">
      <c r="A795" s="8"/>
      <c r="B795" s="231"/>
      <c r="C795" s="10"/>
      <c r="D795" s="10"/>
      <c r="E795" s="224"/>
      <c r="F795" s="224"/>
      <c r="G795" s="224"/>
      <c r="H795" s="224"/>
      <c r="I795" s="22"/>
      <c r="J795" s="224"/>
      <c r="K795" s="22"/>
      <c r="L795" s="224"/>
      <c r="M795" s="22"/>
      <c r="N795" s="22"/>
      <c r="O795" s="224"/>
      <c r="P795" s="22"/>
      <c r="Q795" s="24"/>
      <c r="R795" s="26"/>
      <c r="S795" s="22"/>
      <c r="T795" s="22"/>
      <c r="U795" s="22"/>
      <c r="V795" s="22"/>
      <c r="W795" s="22"/>
      <c r="X795" s="22"/>
      <c r="Y795" s="135"/>
      <c r="Z795" s="36"/>
      <c r="AA795" s="226"/>
      <c r="AB795" s="227"/>
      <c r="AC795" s="227"/>
      <c r="AD795" s="227"/>
      <c r="AE795" s="237"/>
    </row>
    <row r="796" ht="15.75" customHeight="1">
      <c r="A796" s="4"/>
      <c r="B796" s="229"/>
      <c r="C796" s="3"/>
      <c r="D796" s="3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40"/>
      <c r="R796" s="41"/>
      <c r="S796" s="42"/>
      <c r="T796" s="39"/>
      <c r="U796" s="39"/>
      <c r="V796" s="22"/>
      <c r="W796" s="39"/>
      <c r="X796" s="39"/>
      <c r="Y796" s="43"/>
      <c r="Z796" s="44"/>
      <c r="AA796" s="230"/>
      <c r="AB796" s="45"/>
      <c r="AC796" s="45"/>
      <c r="AD796" s="45"/>
      <c r="AE796" s="52"/>
    </row>
    <row r="797" ht="15.75" customHeight="1">
      <c r="A797" s="8"/>
      <c r="B797" s="231"/>
      <c r="C797" s="10"/>
      <c r="D797" s="10"/>
      <c r="E797" s="224"/>
      <c r="F797" s="224"/>
      <c r="G797" s="224"/>
      <c r="H797" s="224"/>
      <c r="I797" s="22"/>
      <c r="J797" s="224"/>
      <c r="K797" s="22"/>
      <c r="L797" s="224"/>
      <c r="M797" s="22"/>
      <c r="N797" s="22"/>
      <c r="O797" s="224"/>
      <c r="P797" s="22"/>
      <c r="Q797" s="24"/>
      <c r="R797" s="26"/>
      <c r="S797" s="22"/>
      <c r="T797" s="22"/>
      <c r="U797" s="22"/>
      <c r="V797" s="22"/>
      <c r="W797" s="22"/>
      <c r="X797" s="22"/>
      <c r="Y797" s="135"/>
      <c r="Z797" s="36"/>
      <c r="AA797" s="226"/>
      <c r="AB797" s="227"/>
      <c r="AC797" s="227"/>
      <c r="AD797" s="227"/>
      <c r="AE797" s="237"/>
    </row>
    <row r="798" ht="15.75" customHeight="1">
      <c r="A798" s="4"/>
      <c r="B798" s="229"/>
      <c r="C798" s="3"/>
      <c r="D798" s="3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40"/>
      <c r="R798" s="41"/>
      <c r="S798" s="42"/>
      <c r="T798" s="39"/>
      <c r="U798" s="39"/>
      <c r="V798" s="22"/>
      <c r="W798" s="39"/>
      <c r="X798" s="39"/>
      <c r="Y798" s="43"/>
      <c r="Z798" s="44"/>
      <c r="AA798" s="230"/>
      <c r="AB798" s="45"/>
      <c r="AC798" s="45"/>
      <c r="AD798" s="45"/>
      <c r="AE798" s="52"/>
    </row>
    <row r="799" ht="15.75" customHeight="1">
      <c r="A799" s="8"/>
      <c r="B799" s="231"/>
      <c r="C799" s="10"/>
      <c r="D799" s="10"/>
      <c r="E799" s="224"/>
      <c r="F799" s="224"/>
      <c r="G799" s="224"/>
      <c r="H799" s="224"/>
      <c r="I799" s="22"/>
      <c r="J799" s="224"/>
      <c r="K799" s="22"/>
      <c r="L799" s="224"/>
      <c r="M799" s="22"/>
      <c r="N799" s="22"/>
      <c r="O799" s="224"/>
      <c r="P799" s="224"/>
      <c r="Q799" s="24"/>
      <c r="R799" s="26"/>
      <c r="S799" s="22"/>
      <c r="T799" s="22"/>
      <c r="U799" s="22"/>
      <c r="V799" s="22"/>
      <c r="W799" s="22"/>
      <c r="X799" s="22"/>
      <c r="Y799" s="135"/>
      <c r="Z799" s="36"/>
      <c r="AA799" s="226"/>
      <c r="AB799" s="227"/>
      <c r="AC799" s="227"/>
      <c r="AD799" s="227"/>
      <c r="AE799" s="237"/>
    </row>
    <row r="800" ht="15.75" customHeight="1">
      <c r="A800" s="4"/>
      <c r="B800" s="229"/>
      <c r="C800" s="3"/>
      <c r="D800" s="3"/>
      <c r="E800" s="242"/>
      <c r="F800" s="39"/>
      <c r="G800" s="242"/>
      <c r="H800" s="242"/>
      <c r="I800" s="39"/>
      <c r="J800" s="242"/>
      <c r="K800" s="39"/>
      <c r="L800" s="39"/>
      <c r="M800" s="39"/>
      <c r="N800" s="39"/>
      <c r="O800" s="39"/>
      <c r="P800" s="39"/>
      <c r="Q800" s="40"/>
      <c r="R800" s="41"/>
      <c r="S800" s="42"/>
      <c r="T800" s="39"/>
      <c r="U800" s="22"/>
      <c r="V800" s="22"/>
      <c r="W800" s="22"/>
      <c r="X800" s="22"/>
      <c r="Y800" s="43"/>
      <c r="Z800" s="44"/>
      <c r="AA800" s="245"/>
      <c r="AB800" s="246"/>
      <c r="AC800" s="246"/>
      <c r="AD800" s="246"/>
      <c r="AE800" s="247"/>
    </row>
    <row r="801" ht="15.75" customHeight="1">
      <c r="A801" s="8"/>
      <c r="B801" s="231"/>
      <c r="C801" s="10"/>
      <c r="D801" s="10"/>
      <c r="E801" s="224"/>
      <c r="F801" s="224"/>
      <c r="G801" s="224"/>
      <c r="H801" s="224"/>
      <c r="I801" s="22"/>
      <c r="J801" s="224"/>
      <c r="K801" s="22"/>
      <c r="L801" s="224"/>
      <c r="M801" s="22"/>
      <c r="N801" s="22"/>
      <c r="O801" s="224"/>
      <c r="P801" s="22"/>
      <c r="Q801" s="24"/>
      <c r="R801" s="26"/>
      <c r="S801" s="22"/>
      <c r="T801" s="22"/>
      <c r="U801" s="22"/>
      <c r="V801" s="22"/>
      <c r="W801" s="22"/>
      <c r="X801" s="22"/>
      <c r="Y801" s="135"/>
      <c r="Z801" s="36"/>
      <c r="AA801" s="226"/>
      <c r="AB801" s="227"/>
      <c r="AC801" s="227"/>
      <c r="AD801" s="227"/>
      <c r="AE801" s="237"/>
    </row>
    <row r="802" ht="15.75" customHeight="1">
      <c r="A802" s="4"/>
      <c r="B802" s="240"/>
      <c r="C802" s="3"/>
      <c r="D802" s="3"/>
      <c r="E802" s="242"/>
      <c r="F802" s="39"/>
      <c r="G802" s="242"/>
      <c r="H802" s="242"/>
      <c r="I802" s="39"/>
      <c r="J802" s="242"/>
      <c r="K802" s="39"/>
      <c r="L802" s="39"/>
      <c r="M802" s="39"/>
      <c r="N802" s="39"/>
      <c r="O802" s="39"/>
      <c r="P802" s="39"/>
      <c r="Q802" s="40"/>
      <c r="R802" s="41"/>
      <c r="S802" s="42"/>
      <c r="T802" s="39"/>
      <c r="U802" s="22"/>
      <c r="V802" s="22"/>
      <c r="W802" s="22"/>
      <c r="X802" s="22"/>
      <c r="Y802" s="43"/>
      <c r="Z802" s="44"/>
      <c r="AA802" s="245"/>
      <c r="AB802" s="246"/>
      <c r="AC802" s="246"/>
      <c r="AD802" s="246"/>
      <c r="AE802" s="247"/>
    </row>
    <row r="803" ht="15.75" customHeight="1">
      <c r="A803" s="8"/>
      <c r="B803" s="231"/>
      <c r="C803" s="10"/>
      <c r="D803" s="10"/>
      <c r="E803" s="224"/>
      <c r="F803" s="224"/>
      <c r="G803" s="224"/>
      <c r="H803" s="224"/>
      <c r="I803" s="22"/>
      <c r="J803" s="224"/>
      <c r="K803" s="22"/>
      <c r="L803" s="224"/>
      <c r="M803" s="22"/>
      <c r="N803" s="22"/>
      <c r="O803" s="224"/>
      <c r="P803" s="22"/>
      <c r="Q803" s="24"/>
      <c r="R803" s="26"/>
      <c r="S803" s="22"/>
      <c r="T803" s="22"/>
      <c r="U803" s="22"/>
      <c r="V803" s="22"/>
      <c r="W803" s="22"/>
      <c r="X803" s="22"/>
      <c r="Y803" s="135"/>
      <c r="Z803" s="36"/>
      <c r="AA803" s="226"/>
      <c r="AB803" s="227"/>
      <c r="AC803" s="227"/>
      <c r="AD803" s="227"/>
      <c r="AE803" s="237"/>
    </row>
    <row r="804" ht="15.75" customHeight="1">
      <c r="A804" s="4"/>
      <c r="B804" s="229"/>
      <c r="C804" s="3"/>
      <c r="D804" s="3"/>
      <c r="E804" s="242"/>
      <c r="F804" s="39"/>
      <c r="G804" s="242"/>
      <c r="H804" s="242"/>
      <c r="I804" s="39"/>
      <c r="J804" s="242"/>
      <c r="K804" s="39"/>
      <c r="L804" s="39"/>
      <c r="M804" s="39"/>
      <c r="N804" s="39"/>
      <c r="O804" s="39"/>
      <c r="P804" s="39"/>
      <c r="Q804" s="40"/>
      <c r="R804" s="41"/>
      <c r="S804" s="42"/>
      <c r="T804" s="39"/>
      <c r="U804" s="22"/>
      <c r="V804" s="22"/>
      <c r="W804" s="22"/>
      <c r="X804" s="22"/>
      <c r="Y804" s="43"/>
      <c r="Z804" s="44"/>
      <c r="AA804" s="245"/>
      <c r="AB804" s="246"/>
      <c r="AC804" s="246"/>
      <c r="AD804" s="246"/>
      <c r="AE804" s="247"/>
    </row>
    <row r="805" ht="15.75" customHeight="1">
      <c r="A805" s="8"/>
      <c r="B805" s="231"/>
      <c r="C805" s="10"/>
      <c r="D805" s="10"/>
      <c r="E805" s="224"/>
      <c r="F805" s="224"/>
      <c r="G805" s="224"/>
      <c r="H805" s="224"/>
      <c r="I805" s="22"/>
      <c r="J805" s="224"/>
      <c r="K805" s="22"/>
      <c r="L805" s="224"/>
      <c r="M805" s="22"/>
      <c r="N805" s="22"/>
      <c r="O805" s="224"/>
      <c r="P805" s="224"/>
      <c r="Q805" s="24"/>
      <c r="R805" s="26"/>
      <c r="S805" s="22"/>
      <c r="T805" s="22"/>
      <c r="U805" s="22"/>
      <c r="V805" s="22"/>
      <c r="W805" s="22"/>
      <c r="X805" s="22"/>
      <c r="Y805" s="135"/>
      <c r="Z805" s="36"/>
      <c r="AA805" s="226"/>
      <c r="AB805" s="227"/>
      <c r="AC805" s="227"/>
      <c r="AD805" s="227"/>
      <c r="AE805" s="237"/>
    </row>
    <row r="806" ht="15.75" customHeight="1">
      <c r="A806" s="4"/>
      <c r="B806" s="229"/>
      <c r="C806" s="3"/>
      <c r="D806" s="3"/>
      <c r="E806" s="242"/>
      <c r="F806" s="39"/>
      <c r="G806" s="242"/>
      <c r="H806" s="242"/>
      <c r="I806" s="39"/>
      <c r="J806" s="242"/>
      <c r="K806" s="39"/>
      <c r="L806" s="39"/>
      <c r="M806" s="39"/>
      <c r="N806" s="39"/>
      <c r="O806" s="39"/>
      <c r="P806" s="39"/>
      <c r="Q806" s="40"/>
      <c r="R806" s="41"/>
      <c r="S806" s="42"/>
      <c r="T806" s="39"/>
      <c r="U806" s="22"/>
      <c r="V806" s="22"/>
      <c r="W806" s="22"/>
      <c r="X806" s="22"/>
      <c r="Y806" s="43"/>
      <c r="Z806" s="44"/>
      <c r="AA806" s="245"/>
      <c r="AB806" s="246"/>
      <c r="AC806" s="246"/>
      <c r="AD806" s="246"/>
      <c r="AE806" s="247"/>
    </row>
    <row r="807" ht="15.75" customHeight="1">
      <c r="A807" s="8"/>
      <c r="B807" s="231"/>
      <c r="C807" s="10"/>
      <c r="D807" s="10"/>
      <c r="E807" s="224"/>
      <c r="F807" s="224"/>
      <c r="G807" s="224"/>
      <c r="H807" s="224"/>
      <c r="I807" s="22"/>
      <c r="J807" s="224"/>
      <c r="K807" s="22"/>
      <c r="L807" s="224"/>
      <c r="M807" s="22"/>
      <c r="N807" s="22"/>
      <c r="O807" s="224"/>
      <c r="P807" s="22"/>
      <c r="Q807" s="24"/>
      <c r="R807" s="26"/>
      <c r="S807" s="22"/>
      <c r="T807" s="22"/>
      <c r="U807" s="22"/>
      <c r="V807" s="22"/>
      <c r="W807" s="22"/>
      <c r="X807" s="22"/>
      <c r="Y807" s="135"/>
      <c r="Z807" s="36"/>
      <c r="AA807" s="226"/>
      <c r="AB807" s="227"/>
      <c r="AC807" s="227"/>
      <c r="AD807" s="227"/>
      <c r="AE807" s="237"/>
    </row>
    <row r="808" ht="15.75" customHeight="1">
      <c r="A808" s="4"/>
      <c r="B808" s="229"/>
      <c r="C808" s="3"/>
      <c r="D808" s="3"/>
      <c r="E808" s="242"/>
      <c r="F808" s="39"/>
      <c r="G808" s="242"/>
      <c r="H808" s="242"/>
      <c r="I808" s="39"/>
      <c r="J808" s="242"/>
      <c r="K808" s="39"/>
      <c r="L808" s="39"/>
      <c r="M808" s="39"/>
      <c r="N808" s="39"/>
      <c r="O808" s="39"/>
      <c r="P808" s="39"/>
      <c r="Q808" s="40"/>
      <c r="R808" s="41"/>
      <c r="S808" s="42"/>
      <c r="T808" s="39"/>
      <c r="U808" s="22"/>
      <c r="V808" s="22"/>
      <c r="W808" s="22"/>
      <c r="X808" s="22"/>
      <c r="Y808" s="43"/>
      <c r="Z808" s="44"/>
      <c r="AA808" s="245"/>
      <c r="AB808" s="246"/>
      <c r="AC808" s="246"/>
      <c r="AD808" s="246"/>
      <c r="AE808" s="247"/>
    </row>
    <row r="809" ht="15.75" customHeight="1">
      <c r="A809" s="8"/>
      <c r="B809" s="231"/>
      <c r="C809" s="10"/>
      <c r="D809" s="10"/>
      <c r="E809" s="224"/>
      <c r="F809" s="224"/>
      <c r="G809" s="224"/>
      <c r="H809" s="224"/>
      <c r="I809" s="22"/>
      <c r="J809" s="224"/>
      <c r="K809" s="22"/>
      <c r="L809" s="224"/>
      <c r="M809" s="22"/>
      <c r="N809" s="22"/>
      <c r="O809" s="224"/>
      <c r="P809" s="224"/>
      <c r="Q809" s="24"/>
      <c r="R809" s="26"/>
      <c r="S809" s="22"/>
      <c r="T809" s="22"/>
      <c r="U809" s="22"/>
      <c r="V809" s="22"/>
      <c r="W809" s="22"/>
      <c r="X809" s="22"/>
      <c r="Y809" s="135"/>
      <c r="Z809" s="36"/>
      <c r="AA809" s="226"/>
      <c r="AB809" s="227"/>
      <c r="AC809" s="227"/>
      <c r="AD809" s="227"/>
      <c r="AE809" s="237"/>
    </row>
    <row r="810" ht="15.75" customHeight="1">
      <c r="A810" s="4"/>
      <c r="B810" s="229"/>
      <c r="C810" s="3"/>
      <c r="D810" s="3"/>
      <c r="E810" s="39"/>
      <c r="F810" s="39"/>
      <c r="G810" s="1"/>
      <c r="H810" s="39"/>
      <c r="I810" s="39"/>
      <c r="J810" s="39"/>
      <c r="K810" s="39"/>
      <c r="L810" s="39"/>
      <c r="M810" s="39"/>
      <c r="N810" s="39"/>
      <c r="O810" s="39"/>
      <c r="P810" s="39"/>
      <c r="Q810" s="40"/>
      <c r="R810" s="41"/>
      <c r="S810" s="42"/>
      <c r="T810" s="39"/>
      <c r="U810" s="39"/>
      <c r="V810" s="22"/>
      <c r="W810" s="39"/>
      <c r="X810" s="39"/>
      <c r="Y810" s="43"/>
      <c r="Z810" s="44"/>
      <c r="AA810" s="230"/>
      <c r="AB810" s="45"/>
      <c r="AC810" s="45"/>
      <c r="AD810" s="45"/>
      <c r="AE810" s="52"/>
    </row>
    <row r="811" ht="15.75" customHeight="1">
      <c r="A811" s="8"/>
      <c r="B811" s="231"/>
      <c r="C811" s="10"/>
      <c r="D811" s="10"/>
      <c r="E811" s="224"/>
      <c r="F811" s="224"/>
      <c r="G811" s="224"/>
      <c r="H811" s="224"/>
      <c r="I811" s="22"/>
      <c r="J811" s="224"/>
      <c r="K811" s="22"/>
      <c r="L811" s="224"/>
      <c r="M811" s="22"/>
      <c r="N811" s="22"/>
      <c r="O811" s="224"/>
      <c r="P811" s="22"/>
      <c r="Q811" s="24"/>
      <c r="R811" s="26"/>
      <c r="S811" s="22"/>
      <c r="T811" s="22"/>
      <c r="U811" s="22"/>
      <c r="V811" s="22"/>
      <c r="W811" s="22"/>
      <c r="X811" s="22"/>
      <c r="Y811" s="135"/>
      <c r="Z811" s="36"/>
      <c r="AA811" s="226"/>
      <c r="AB811" s="227"/>
      <c r="AC811" s="227"/>
      <c r="AD811" s="227"/>
      <c r="AE811" s="237"/>
    </row>
    <row r="812" ht="15.75" customHeight="1">
      <c r="A812" s="4"/>
      <c r="B812" s="229"/>
      <c r="C812" s="3"/>
      <c r="D812" s="3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40"/>
      <c r="R812" s="41"/>
      <c r="S812" s="42"/>
      <c r="T812" s="39"/>
      <c r="U812" s="39"/>
      <c r="V812" s="22"/>
      <c r="W812" s="39"/>
      <c r="X812" s="39"/>
      <c r="Y812" s="43"/>
      <c r="Z812" s="44"/>
      <c r="AA812" s="230"/>
      <c r="AB812" s="45"/>
      <c r="AC812" s="45"/>
      <c r="AD812" s="45"/>
      <c r="AE812" s="52"/>
    </row>
    <row r="813" ht="15.75" customHeight="1">
      <c r="A813" s="8"/>
      <c r="B813" s="231"/>
      <c r="C813" s="10"/>
      <c r="D813" s="10"/>
      <c r="E813" s="224"/>
      <c r="F813" s="224"/>
      <c r="G813" s="224"/>
      <c r="H813" s="224"/>
      <c r="I813" s="22"/>
      <c r="J813" s="224"/>
      <c r="K813" s="22"/>
      <c r="L813" s="224"/>
      <c r="M813" s="22"/>
      <c r="N813" s="22"/>
      <c r="O813" s="224"/>
      <c r="P813" s="224"/>
      <c r="Q813" s="24"/>
      <c r="R813" s="26"/>
      <c r="S813" s="22"/>
      <c r="T813" s="22"/>
      <c r="U813" s="22"/>
      <c r="V813" s="22"/>
      <c r="W813" s="22"/>
      <c r="X813" s="22"/>
      <c r="Y813" s="135"/>
      <c r="Z813" s="36"/>
      <c r="AA813" s="226"/>
      <c r="AB813" s="227"/>
      <c r="AC813" s="227"/>
      <c r="AD813" s="227"/>
      <c r="AE813" s="237"/>
    </row>
    <row r="814" ht="15.75" customHeight="1">
      <c r="A814" s="4"/>
      <c r="B814" s="229"/>
      <c r="C814" s="3"/>
      <c r="D814" s="3"/>
      <c r="E814" s="242"/>
      <c r="F814" s="242"/>
      <c r="G814" s="242"/>
      <c r="H814" s="242"/>
      <c r="I814" s="39"/>
      <c r="J814" s="242"/>
      <c r="K814" s="39"/>
      <c r="L814" s="39"/>
      <c r="M814" s="39"/>
      <c r="N814" s="39"/>
      <c r="O814" s="39"/>
      <c r="P814" s="39"/>
      <c r="Q814" s="40"/>
      <c r="R814" s="41"/>
      <c r="S814" s="42"/>
      <c r="T814" s="39"/>
      <c r="U814" s="22"/>
      <c r="V814" s="22"/>
      <c r="W814" s="22"/>
      <c r="X814" s="22"/>
      <c r="Y814" s="43"/>
      <c r="Z814" s="44"/>
      <c r="AA814" s="230"/>
      <c r="AB814" s="45"/>
      <c r="AC814" s="45"/>
      <c r="AD814" s="45"/>
      <c r="AE814" s="52"/>
    </row>
    <row r="815" ht="15.75" customHeight="1">
      <c r="A815" s="8"/>
      <c r="B815" s="231"/>
      <c r="C815" s="10"/>
      <c r="D815" s="10"/>
      <c r="E815" s="224"/>
      <c r="F815" s="224"/>
      <c r="G815" s="224"/>
      <c r="H815" s="224"/>
      <c r="I815" s="22"/>
      <c r="J815" s="224"/>
      <c r="K815" s="22"/>
      <c r="L815" s="224"/>
      <c r="M815" s="22"/>
      <c r="N815" s="22"/>
      <c r="O815" s="224"/>
      <c r="P815" s="22"/>
      <c r="Q815" s="24"/>
      <c r="R815" s="26"/>
      <c r="S815" s="22"/>
      <c r="T815" s="22"/>
      <c r="U815" s="22"/>
      <c r="V815" s="22"/>
      <c r="W815" s="22"/>
      <c r="X815" s="22"/>
      <c r="Y815" s="135"/>
      <c r="Z815" s="36"/>
      <c r="AA815" s="226"/>
      <c r="AB815" s="227"/>
      <c r="AC815" s="227"/>
      <c r="AD815" s="227"/>
      <c r="AE815" s="237"/>
    </row>
    <row r="816" ht="15.75" customHeight="1">
      <c r="A816" s="4"/>
      <c r="B816" s="229"/>
      <c r="C816" s="3"/>
      <c r="D816" s="3"/>
      <c r="E816" s="242"/>
      <c r="F816" s="39"/>
      <c r="G816" s="242"/>
      <c r="H816" s="242"/>
      <c r="I816" s="39"/>
      <c r="J816" s="242"/>
      <c r="K816" s="39"/>
      <c r="L816" s="39"/>
      <c r="M816" s="39"/>
      <c r="N816" s="39"/>
      <c r="O816" s="39"/>
      <c r="P816" s="39"/>
      <c r="Q816" s="40"/>
      <c r="R816" s="41"/>
      <c r="S816" s="42"/>
      <c r="T816" s="39"/>
      <c r="U816" s="22"/>
      <c r="V816" s="22"/>
      <c r="W816" s="22"/>
      <c r="X816" s="22"/>
      <c r="Y816" s="43"/>
      <c r="Z816" s="44"/>
      <c r="AA816" s="245"/>
      <c r="AB816" s="246"/>
      <c r="AC816" s="246"/>
      <c r="AD816" s="246"/>
      <c r="AE816" s="247"/>
    </row>
    <row r="817" ht="15.75" customHeight="1">
      <c r="A817" s="8"/>
      <c r="B817" s="231"/>
      <c r="C817" s="10"/>
      <c r="D817" s="10"/>
      <c r="E817" s="224"/>
      <c r="F817" s="224"/>
      <c r="G817" s="224"/>
      <c r="H817" s="224"/>
      <c r="I817" s="22"/>
      <c r="J817" s="224"/>
      <c r="K817" s="22"/>
      <c r="L817" s="224"/>
      <c r="M817" s="22"/>
      <c r="N817" s="22"/>
      <c r="O817" s="224"/>
      <c r="P817" s="22"/>
      <c r="Q817" s="24"/>
      <c r="R817" s="26"/>
      <c r="S817" s="22"/>
      <c r="T817" s="22"/>
      <c r="U817" s="22"/>
      <c r="V817" s="22"/>
      <c r="W817" s="22"/>
      <c r="X817" s="22"/>
      <c r="Y817" s="135"/>
      <c r="Z817" s="36"/>
      <c r="AA817" s="226"/>
      <c r="AB817" s="227"/>
      <c r="AC817" s="227"/>
      <c r="AD817" s="227"/>
      <c r="AE817" s="237"/>
    </row>
    <row r="818" ht="15.75" customHeight="1">
      <c r="A818" s="4"/>
      <c r="B818" s="229"/>
      <c r="C818" s="3"/>
      <c r="D818" s="3"/>
      <c r="E818" s="242"/>
      <c r="F818" s="39"/>
      <c r="G818" s="242"/>
      <c r="H818" s="242"/>
      <c r="I818" s="39"/>
      <c r="J818" s="242"/>
      <c r="K818" s="39"/>
      <c r="L818" s="39"/>
      <c r="M818" s="39"/>
      <c r="N818" s="39"/>
      <c r="O818" s="39"/>
      <c r="P818" s="39"/>
      <c r="Q818" s="40"/>
      <c r="R818" s="41"/>
      <c r="S818" s="42"/>
      <c r="T818" s="39"/>
      <c r="U818" s="22"/>
      <c r="V818" s="22"/>
      <c r="W818" s="22"/>
      <c r="X818" s="22"/>
      <c r="Y818" s="43"/>
      <c r="Z818" s="44"/>
      <c r="AA818" s="245"/>
      <c r="AB818" s="246"/>
      <c r="AC818" s="246"/>
      <c r="AD818" s="246"/>
      <c r="AE818" s="52"/>
    </row>
    <row r="819" ht="15.75" customHeight="1">
      <c r="A819" s="8"/>
      <c r="B819" s="231"/>
      <c r="C819" s="10"/>
      <c r="D819" s="10"/>
      <c r="E819" s="224"/>
      <c r="F819" s="224"/>
      <c r="G819" s="224"/>
      <c r="H819" s="224"/>
      <c r="I819" s="22"/>
      <c r="J819" s="224"/>
      <c r="K819" s="22"/>
      <c r="L819" s="224"/>
      <c r="M819" s="22"/>
      <c r="N819" s="22"/>
      <c r="O819" s="224"/>
      <c r="P819" s="22"/>
      <c r="Q819" s="24"/>
      <c r="R819" s="26"/>
      <c r="S819" s="22"/>
      <c r="T819" s="22"/>
      <c r="U819" s="22"/>
      <c r="V819" s="22"/>
      <c r="W819" s="22"/>
      <c r="X819" s="22"/>
      <c r="Y819" s="135"/>
      <c r="Z819" s="36"/>
      <c r="AA819" s="226"/>
      <c r="AB819" s="227"/>
      <c r="AC819" s="227"/>
      <c r="AD819" s="227"/>
      <c r="AE819" s="237"/>
    </row>
    <row r="820" ht="15.75" customHeight="1">
      <c r="A820" s="4"/>
      <c r="B820" s="229"/>
      <c r="C820" s="3"/>
      <c r="D820" s="3"/>
      <c r="E820" s="242"/>
      <c r="F820" s="39"/>
      <c r="G820" s="242"/>
      <c r="H820" s="242"/>
      <c r="I820" s="39"/>
      <c r="J820" s="242"/>
      <c r="K820" s="39"/>
      <c r="L820" s="39"/>
      <c r="M820" s="39"/>
      <c r="N820" s="39"/>
      <c r="O820" s="39"/>
      <c r="P820" s="39"/>
      <c r="Q820" s="40"/>
      <c r="R820" s="41"/>
      <c r="S820" s="42"/>
      <c r="T820" s="39"/>
      <c r="U820" s="22"/>
      <c r="V820" s="22"/>
      <c r="W820" s="22"/>
      <c r="X820" s="22"/>
      <c r="Y820" s="43"/>
      <c r="Z820" s="44"/>
      <c r="AA820" s="245"/>
      <c r="AB820" s="246"/>
      <c r="AC820" s="246"/>
      <c r="AD820" s="246"/>
      <c r="AE820" s="247"/>
    </row>
    <row r="821" ht="15.75" customHeight="1">
      <c r="A821" s="8"/>
      <c r="B821" s="231"/>
      <c r="C821" s="10"/>
      <c r="D821" s="10"/>
      <c r="E821" s="224"/>
      <c r="F821" s="224"/>
      <c r="G821" s="224"/>
      <c r="H821" s="224"/>
      <c r="I821" s="22"/>
      <c r="J821" s="224"/>
      <c r="K821" s="22"/>
      <c r="L821" s="224"/>
      <c r="M821" s="22"/>
      <c r="N821" s="22"/>
      <c r="O821" s="224"/>
      <c r="P821" s="224"/>
      <c r="Q821" s="24"/>
      <c r="R821" s="26"/>
      <c r="S821" s="22"/>
      <c r="T821" s="22"/>
      <c r="U821" s="22"/>
      <c r="V821" s="22"/>
      <c r="W821" s="22"/>
      <c r="X821" s="22"/>
      <c r="Y821" s="135"/>
      <c r="Z821" s="36"/>
      <c r="AA821" s="226"/>
      <c r="AB821" s="227"/>
      <c r="AC821" s="227"/>
      <c r="AD821" s="227"/>
      <c r="AE821" s="237"/>
    </row>
    <row r="822" ht="15.75" customHeight="1">
      <c r="A822" s="4"/>
      <c r="B822" s="229"/>
      <c r="C822" s="3"/>
      <c r="D822" s="3"/>
      <c r="E822" s="242"/>
      <c r="F822" s="39"/>
      <c r="G822" s="242"/>
      <c r="H822" s="242"/>
      <c r="I822" s="39"/>
      <c r="J822" s="242"/>
      <c r="K822" s="39"/>
      <c r="L822" s="39"/>
      <c r="M822" s="39"/>
      <c r="N822" s="39"/>
      <c r="O822" s="39"/>
      <c r="P822" s="39"/>
      <c r="Q822" s="40"/>
      <c r="R822" s="41"/>
      <c r="S822" s="42"/>
      <c r="T822" s="39"/>
      <c r="U822" s="22"/>
      <c r="V822" s="22"/>
      <c r="W822" s="22"/>
      <c r="X822" s="22"/>
      <c r="Y822" s="43"/>
      <c r="Z822" s="44"/>
      <c r="AA822" s="245"/>
      <c r="AB822" s="246"/>
      <c r="AC822" s="246"/>
      <c r="AD822" s="246"/>
      <c r="AE822" s="247"/>
    </row>
    <row r="823" ht="15.75" customHeight="1">
      <c r="A823" s="8"/>
      <c r="B823" s="252"/>
      <c r="C823" s="10"/>
      <c r="D823" s="10"/>
      <c r="E823" s="224"/>
      <c r="F823" s="224"/>
      <c r="G823" s="224"/>
      <c r="H823" s="224"/>
      <c r="I823" s="22"/>
      <c r="J823" s="224"/>
      <c r="K823" s="22"/>
      <c r="L823" s="224"/>
      <c r="M823" s="22"/>
      <c r="N823" s="22"/>
      <c r="O823" s="224"/>
      <c r="P823" s="22"/>
      <c r="Q823" s="24"/>
      <c r="R823" s="26"/>
      <c r="S823" s="22"/>
      <c r="T823" s="22"/>
      <c r="U823" s="22"/>
      <c r="V823" s="22"/>
      <c r="W823" s="22"/>
      <c r="X823" s="22"/>
      <c r="Y823" s="135"/>
      <c r="Z823" s="36"/>
      <c r="AA823" s="226"/>
      <c r="AB823" s="227"/>
      <c r="AC823" s="227"/>
      <c r="AD823" s="227"/>
      <c r="AE823" s="237"/>
    </row>
    <row r="824" ht="15.75" customHeight="1">
      <c r="A824" s="4"/>
      <c r="B824" s="253"/>
      <c r="C824" s="3"/>
      <c r="D824" s="3"/>
      <c r="E824" s="39"/>
      <c r="F824" s="39"/>
      <c r="G824" s="1"/>
      <c r="H824" s="1"/>
      <c r="I824" s="39"/>
      <c r="J824" s="39"/>
      <c r="K824" s="39"/>
      <c r="L824" s="39"/>
      <c r="M824" s="39"/>
      <c r="N824" s="39"/>
      <c r="O824" s="39"/>
      <c r="P824" s="39"/>
      <c r="Q824" s="40"/>
      <c r="R824" s="41"/>
      <c r="S824" s="42"/>
      <c r="T824" s="39"/>
      <c r="U824" s="39"/>
      <c r="V824" s="22"/>
      <c r="W824" s="39"/>
      <c r="X824" s="39"/>
      <c r="Y824" s="43"/>
      <c r="Z824" s="44"/>
      <c r="AA824" s="230"/>
      <c r="AB824" s="45"/>
      <c r="AC824" s="45"/>
      <c r="AD824" s="45"/>
      <c r="AE824" s="52"/>
    </row>
    <row r="825" ht="15.75" customHeight="1">
      <c r="A825" s="8"/>
      <c r="B825" s="252"/>
      <c r="C825" s="10"/>
      <c r="D825" s="10"/>
      <c r="E825" s="224"/>
      <c r="F825" s="224"/>
      <c r="G825" s="224"/>
      <c r="H825" s="224"/>
      <c r="I825" s="13"/>
      <c r="J825" s="34"/>
      <c r="K825" s="13"/>
      <c r="L825" s="224"/>
      <c r="M825" s="22"/>
      <c r="N825" s="22"/>
      <c r="O825" s="224"/>
      <c r="P825" s="22"/>
      <c r="Q825" s="24"/>
      <c r="R825" s="26"/>
      <c r="S825" s="22"/>
      <c r="T825" s="22"/>
      <c r="U825" s="22"/>
      <c r="V825" s="22"/>
      <c r="W825" s="22"/>
      <c r="X825" s="22"/>
      <c r="Y825" s="135"/>
      <c r="Z825" s="36"/>
      <c r="AA825" s="226"/>
      <c r="AB825" s="227"/>
      <c r="AC825" s="227"/>
      <c r="AD825" s="227"/>
      <c r="AE825" s="237"/>
    </row>
    <row r="826" ht="15.75" customHeight="1">
      <c r="A826" s="4"/>
      <c r="B826" s="253"/>
      <c r="C826" s="3"/>
      <c r="D826" s="3"/>
      <c r="E826" s="39"/>
      <c r="F826" s="39"/>
      <c r="G826" s="1"/>
      <c r="H826" s="1"/>
      <c r="I826" s="1"/>
      <c r="J826" s="1"/>
      <c r="K826" s="1"/>
      <c r="L826" s="39"/>
      <c r="M826" s="39"/>
      <c r="N826" s="39"/>
      <c r="O826" s="39"/>
      <c r="P826" s="39"/>
      <c r="Q826" s="40"/>
      <c r="R826" s="41"/>
      <c r="S826" s="42"/>
      <c r="T826" s="39"/>
      <c r="U826" s="39"/>
      <c r="V826" s="22"/>
      <c r="W826" s="39"/>
      <c r="X826" s="39"/>
      <c r="Y826" s="43"/>
      <c r="Z826" s="44"/>
      <c r="AA826" s="230"/>
      <c r="AB826" s="45"/>
      <c r="AC826" s="45"/>
      <c r="AD826" s="45"/>
      <c r="AE826" s="52"/>
    </row>
    <row r="827" ht="15.75" customHeight="1">
      <c r="A827" s="8"/>
      <c r="B827" s="252"/>
      <c r="C827" s="10"/>
      <c r="D827" s="10"/>
      <c r="E827" s="224"/>
      <c r="F827" s="224"/>
      <c r="G827" s="224"/>
      <c r="H827" s="224"/>
      <c r="I827" s="22"/>
      <c r="J827" s="224"/>
      <c r="K827" s="22"/>
      <c r="L827" s="224"/>
      <c r="M827" s="22"/>
      <c r="N827" s="22"/>
      <c r="O827" s="224"/>
      <c r="P827" s="22"/>
      <c r="Q827" s="24"/>
      <c r="R827" s="26"/>
      <c r="S827" s="22"/>
      <c r="T827" s="22"/>
      <c r="U827" s="22"/>
      <c r="V827" s="22"/>
      <c r="W827" s="22"/>
      <c r="X827" s="22"/>
      <c r="Y827" s="135"/>
      <c r="Z827" s="36"/>
      <c r="AA827" s="267"/>
      <c r="AB827" s="37"/>
      <c r="AC827" s="37"/>
      <c r="AD827" s="37"/>
      <c r="AE827" s="49"/>
    </row>
    <row r="828" ht="15.75" customHeight="1">
      <c r="A828" s="4"/>
      <c r="B828" s="253"/>
      <c r="C828" s="3"/>
      <c r="D828" s="3"/>
      <c r="E828" s="242"/>
      <c r="F828" s="39"/>
      <c r="G828" s="242"/>
      <c r="H828" s="242"/>
      <c r="I828" s="39"/>
      <c r="J828" s="242"/>
      <c r="K828" s="39"/>
      <c r="L828" s="39"/>
      <c r="M828" s="39"/>
      <c r="N828" s="39"/>
      <c r="O828" s="39"/>
      <c r="P828" s="39"/>
      <c r="Q828" s="40"/>
      <c r="R828" s="41"/>
      <c r="S828" s="42"/>
      <c r="T828" s="22"/>
      <c r="U828" s="22"/>
      <c r="V828" s="22"/>
      <c r="W828" s="22"/>
      <c r="X828" s="22"/>
      <c r="Y828" s="43"/>
      <c r="Z828" s="44"/>
      <c r="AA828" s="245"/>
      <c r="AB828" s="246"/>
      <c r="AC828" s="246"/>
      <c r="AD828" s="246"/>
      <c r="AE828" s="247"/>
    </row>
    <row r="829" ht="15.75" customHeight="1">
      <c r="A829" s="8"/>
      <c r="B829" s="252"/>
      <c r="C829" s="10"/>
      <c r="D829" s="10"/>
      <c r="E829" s="224"/>
      <c r="F829" s="224"/>
      <c r="G829" s="224"/>
      <c r="H829" s="224"/>
      <c r="I829" s="22"/>
      <c r="J829" s="224"/>
      <c r="K829" s="22"/>
      <c r="L829" s="224"/>
      <c r="M829" s="22"/>
      <c r="N829" s="22"/>
      <c r="O829" s="224"/>
      <c r="P829" s="22"/>
      <c r="Q829" s="24"/>
      <c r="R829" s="26"/>
      <c r="S829" s="22"/>
      <c r="T829" s="22"/>
      <c r="U829" s="22"/>
      <c r="V829" s="22"/>
      <c r="W829" s="22"/>
      <c r="X829" s="22"/>
      <c r="Y829" s="135"/>
      <c r="Z829" s="36"/>
      <c r="AA829" s="226"/>
      <c r="AB829" s="227"/>
      <c r="AC829" s="227"/>
      <c r="AD829" s="227"/>
      <c r="AE829" s="237"/>
    </row>
    <row r="830" ht="15.75" customHeight="1">
      <c r="A830" s="4"/>
      <c r="B830" s="253"/>
      <c r="C830" s="3"/>
      <c r="D830" s="3"/>
      <c r="E830" s="242"/>
      <c r="F830" s="39"/>
      <c r="G830" s="242"/>
      <c r="H830" s="242"/>
      <c r="I830" s="39"/>
      <c r="J830" s="242"/>
      <c r="K830" s="39"/>
      <c r="L830" s="39"/>
      <c r="M830" s="39"/>
      <c r="N830" s="39"/>
      <c r="O830" s="39"/>
      <c r="P830" s="39"/>
      <c r="Q830" s="40"/>
      <c r="R830" s="41"/>
      <c r="S830" s="42"/>
      <c r="T830" s="39"/>
      <c r="U830" s="22"/>
      <c r="V830" s="22"/>
      <c r="W830" s="22"/>
      <c r="X830" s="22"/>
      <c r="Y830" s="43"/>
      <c r="Z830" s="44"/>
      <c r="AA830" s="245"/>
      <c r="AB830" s="246"/>
      <c r="AC830" s="246"/>
      <c r="AD830" s="246"/>
      <c r="AE830" s="247"/>
    </row>
    <row r="831" ht="15.75" customHeight="1">
      <c r="A831" s="8"/>
      <c r="B831" s="252"/>
      <c r="C831" s="10"/>
      <c r="D831" s="10"/>
      <c r="E831" s="224"/>
      <c r="F831" s="224"/>
      <c r="G831" s="224"/>
      <c r="H831" s="224"/>
      <c r="I831" s="22"/>
      <c r="J831" s="224"/>
      <c r="K831" s="22"/>
      <c r="L831" s="224"/>
      <c r="M831" s="22"/>
      <c r="N831" s="22"/>
      <c r="O831" s="224"/>
      <c r="P831" s="224"/>
      <c r="Q831" s="24"/>
      <c r="R831" s="26"/>
      <c r="S831" s="22"/>
      <c r="T831" s="22"/>
      <c r="U831" s="22"/>
      <c r="V831" s="22"/>
      <c r="W831" s="22"/>
      <c r="X831" s="22"/>
      <c r="Y831" s="135"/>
      <c r="Z831" s="36"/>
      <c r="AA831" s="226"/>
      <c r="AB831" s="227"/>
      <c r="AC831" s="227"/>
      <c r="AD831" s="227"/>
      <c r="AE831" s="49"/>
    </row>
    <row r="832" ht="15.75" customHeight="1">
      <c r="A832" s="4"/>
      <c r="B832" s="253"/>
      <c r="C832" s="3"/>
      <c r="D832" s="3"/>
      <c r="E832" s="242"/>
      <c r="F832" s="39"/>
      <c r="G832" s="242"/>
      <c r="H832" s="242"/>
      <c r="I832" s="39"/>
      <c r="J832" s="242"/>
      <c r="K832" s="39"/>
      <c r="L832" s="39"/>
      <c r="M832" s="39"/>
      <c r="N832" s="39"/>
      <c r="O832" s="39"/>
      <c r="P832" s="39"/>
      <c r="Q832" s="40"/>
      <c r="R832" s="41"/>
      <c r="S832" s="42"/>
      <c r="T832" s="39"/>
      <c r="U832" s="22"/>
      <c r="V832" s="22"/>
      <c r="W832" s="22"/>
      <c r="X832" s="22"/>
      <c r="Y832" s="43"/>
      <c r="Z832" s="44"/>
      <c r="AA832" s="245"/>
      <c r="AB832" s="246"/>
      <c r="AC832" s="246"/>
      <c r="AD832" s="246"/>
      <c r="AE832" s="52"/>
    </row>
    <row r="833" ht="15.75" customHeight="1">
      <c r="A833" s="8"/>
      <c r="B833" s="252"/>
      <c r="C833" s="10"/>
      <c r="D833" s="10"/>
      <c r="E833" s="224"/>
      <c r="F833" s="224"/>
      <c r="G833" s="224"/>
      <c r="H833" s="224"/>
      <c r="I833" s="22"/>
      <c r="J833" s="224"/>
      <c r="K833" s="22"/>
      <c r="L833" s="224"/>
      <c r="M833" s="22"/>
      <c r="N833" s="22"/>
      <c r="O833" s="224"/>
      <c r="P833" s="22"/>
      <c r="Q833" s="24"/>
      <c r="R833" s="26"/>
      <c r="S833" s="22"/>
      <c r="T833" s="22"/>
      <c r="U833" s="22"/>
      <c r="V833" s="22"/>
      <c r="W833" s="22"/>
      <c r="X833" s="22"/>
      <c r="Y833" s="135"/>
      <c r="Z833" s="36"/>
      <c r="AA833" s="226"/>
      <c r="AB833" s="227"/>
      <c r="AC833" s="227"/>
      <c r="AD833" s="227"/>
      <c r="AE833" s="237"/>
    </row>
    <row r="834" ht="15.75" customHeight="1">
      <c r="A834" s="4"/>
      <c r="B834" s="253"/>
      <c r="C834" s="3"/>
      <c r="D834" s="3"/>
      <c r="E834" s="242"/>
      <c r="F834" s="39"/>
      <c r="G834" s="242"/>
      <c r="H834" s="242"/>
      <c r="I834" s="39"/>
      <c r="J834" s="242"/>
      <c r="K834" s="39"/>
      <c r="L834" s="39"/>
      <c r="M834" s="39"/>
      <c r="N834" s="39"/>
      <c r="O834" s="39"/>
      <c r="P834" s="39"/>
      <c r="Q834" s="40"/>
      <c r="R834" s="41"/>
      <c r="S834" s="42"/>
      <c r="T834" s="39"/>
      <c r="U834" s="22"/>
      <c r="V834" s="22"/>
      <c r="W834" s="22"/>
      <c r="X834" s="22"/>
      <c r="Y834" s="43"/>
      <c r="Z834" s="44"/>
      <c r="AA834" s="245"/>
      <c r="AB834" s="246"/>
      <c r="AC834" s="246"/>
      <c r="AD834" s="246"/>
      <c r="AE834" s="247"/>
    </row>
    <row r="835" ht="15.75" customHeight="1">
      <c r="A835" s="8"/>
      <c r="B835" s="252"/>
      <c r="C835" s="10"/>
      <c r="D835" s="10"/>
      <c r="E835" s="224"/>
      <c r="F835" s="224"/>
      <c r="G835" s="224"/>
      <c r="H835" s="224"/>
      <c r="I835" s="22"/>
      <c r="J835" s="224"/>
      <c r="K835" s="22"/>
      <c r="L835" s="224"/>
      <c r="M835" s="22"/>
      <c r="N835" s="22"/>
      <c r="O835" s="224"/>
      <c r="P835" s="22"/>
      <c r="Q835" s="24"/>
      <c r="R835" s="26"/>
      <c r="S835" s="22"/>
      <c r="T835" s="22"/>
      <c r="U835" s="22"/>
      <c r="V835" s="22"/>
      <c r="W835" s="22"/>
      <c r="X835" s="22"/>
      <c r="Y835" s="135"/>
      <c r="Z835" s="36"/>
      <c r="AA835" s="226"/>
      <c r="AB835" s="227"/>
      <c r="AC835" s="227"/>
      <c r="AD835" s="227"/>
      <c r="AE835" s="237"/>
    </row>
    <row r="836" ht="15.75" customHeight="1">
      <c r="A836" s="4"/>
      <c r="B836" s="253"/>
      <c r="C836" s="3"/>
      <c r="D836" s="3"/>
      <c r="E836" s="242"/>
      <c r="F836" s="39"/>
      <c r="G836" s="242"/>
      <c r="H836" s="242"/>
      <c r="I836" s="39"/>
      <c r="J836" s="242"/>
      <c r="K836" s="39"/>
      <c r="L836" s="39"/>
      <c r="M836" s="39"/>
      <c r="N836" s="39"/>
      <c r="O836" s="39"/>
      <c r="P836" s="39"/>
      <c r="Q836" s="40"/>
      <c r="R836" s="41"/>
      <c r="S836" s="42"/>
      <c r="T836" s="39"/>
      <c r="U836" s="22"/>
      <c r="V836" s="22"/>
      <c r="W836" s="22"/>
      <c r="X836" s="22"/>
      <c r="Y836" s="43"/>
      <c r="Z836" s="44"/>
      <c r="AA836" s="245"/>
      <c r="AB836" s="246"/>
      <c r="AC836" s="246"/>
      <c r="AD836" s="246"/>
      <c r="AE836" s="247"/>
    </row>
    <row r="837" ht="15.75" customHeight="1">
      <c r="A837" s="8"/>
      <c r="B837" s="252"/>
      <c r="C837" s="10"/>
      <c r="D837" s="10"/>
      <c r="E837" s="224"/>
      <c r="F837" s="224"/>
      <c r="G837" s="224"/>
      <c r="H837" s="224"/>
      <c r="I837" s="22"/>
      <c r="J837" s="224"/>
      <c r="K837" s="22"/>
      <c r="L837" s="224"/>
      <c r="M837" s="22"/>
      <c r="N837" s="22"/>
      <c r="O837" s="224"/>
      <c r="P837" s="224"/>
      <c r="Q837" s="24"/>
      <c r="R837" s="26"/>
      <c r="S837" s="22"/>
      <c r="T837" s="22"/>
      <c r="U837" s="22"/>
      <c r="V837" s="22"/>
      <c r="W837" s="22"/>
      <c r="X837" s="22"/>
      <c r="Y837" s="135"/>
      <c r="Z837" s="36"/>
      <c r="AA837" s="226"/>
      <c r="AB837" s="227"/>
      <c r="AC837" s="227"/>
      <c r="AD837" s="227"/>
      <c r="AE837" s="237"/>
    </row>
    <row r="838" ht="15.75" customHeight="1">
      <c r="A838" s="4"/>
      <c r="B838" s="253"/>
      <c r="C838" s="3"/>
      <c r="D838" s="3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40"/>
      <c r="R838" s="41"/>
      <c r="S838" s="42"/>
      <c r="T838" s="39"/>
      <c r="U838" s="39"/>
      <c r="V838" s="22"/>
      <c r="W838" s="39"/>
      <c r="X838" s="39"/>
      <c r="Y838" s="43"/>
      <c r="Z838" s="44"/>
      <c r="AA838" s="230"/>
      <c r="AB838" s="45"/>
      <c r="AC838" s="45"/>
      <c r="AD838" s="45"/>
      <c r="AE838" s="52"/>
    </row>
    <row r="839" ht="15.75" customHeight="1">
      <c r="A839" s="8"/>
      <c r="B839" s="252"/>
      <c r="C839" s="10"/>
      <c r="D839" s="10"/>
      <c r="E839" s="224"/>
      <c r="F839" s="224"/>
      <c r="G839" s="224"/>
      <c r="H839" s="224"/>
      <c r="I839" s="22"/>
      <c r="J839" s="224"/>
      <c r="K839" s="22"/>
      <c r="L839" s="224"/>
      <c r="M839" s="22"/>
      <c r="N839" s="22"/>
      <c r="O839" s="224"/>
      <c r="P839" s="22"/>
      <c r="Q839" s="24"/>
      <c r="R839" s="26"/>
      <c r="S839" s="22"/>
      <c r="T839" s="22"/>
      <c r="U839" s="22"/>
      <c r="V839" s="22"/>
      <c r="W839" s="22"/>
      <c r="X839" s="22"/>
      <c r="Y839" s="135"/>
      <c r="Z839" s="36"/>
      <c r="AA839" s="226"/>
      <c r="AB839" s="227"/>
      <c r="AC839" s="227"/>
      <c r="AD839" s="227"/>
      <c r="AE839" s="237"/>
    </row>
    <row r="840" ht="15.75" customHeight="1">
      <c r="A840" s="4"/>
      <c r="B840" s="253"/>
      <c r="C840" s="3"/>
      <c r="D840" s="3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40"/>
      <c r="R840" s="41"/>
      <c r="S840" s="42"/>
      <c r="T840" s="39"/>
      <c r="U840" s="39"/>
      <c r="V840" s="22"/>
      <c r="W840" s="39"/>
      <c r="X840" s="39"/>
      <c r="Y840" s="43"/>
      <c r="Z840" s="44"/>
      <c r="AA840" s="230"/>
      <c r="AB840" s="45"/>
      <c r="AC840" s="45"/>
      <c r="AD840" s="45"/>
      <c r="AE840" s="52"/>
    </row>
    <row r="841" ht="15.75" customHeight="1">
      <c r="A841" s="8"/>
      <c r="B841" s="252"/>
      <c r="C841" s="10"/>
      <c r="D841" s="10"/>
      <c r="E841" s="224"/>
      <c r="F841" s="224"/>
      <c r="G841" s="224"/>
      <c r="H841" s="224"/>
      <c r="I841" s="22"/>
      <c r="J841" s="224"/>
      <c r="K841" s="22"/>
      <c r="L841" s="224"/>
      <c r="M841" s="22"/>
      <c r="N841" s="22"/>
      <c r="O841" s="224"/>
      <c r="P841" s="22"/>
      <c r="Q841" s="24"/>
      <c r="R841" s="26"/>
      <c r="S841" s="22"/>
      <c r="T841" s="22"/>
      <c r="U841" s="22"/>
      <c r="V841" s="22"/>
      <c r="W841" s="22"/>
      <c r="X841" s="22"/>
      <c r="Y841" s="135"/>
      <c r="Z841" s="36"/>
      <c r="AA841" s="226"/>
      <c r="AB841" s="227"/>
      <c r="AC841" s="227"/>
      <c r="AD841" s="227"/>
      <c r="AE841" s="237"/>
    </row>
    <row r="842" ht="15.75" customHeight="1">
      <c r="A842" s="4"/>
      <c r="B842" s="253"/>
      <c r="C842" s="3"/>
      <c r="D842" s="3"/>
      <c r="E842" s="242"/>
      <c r="F842" s="39"/>
      <c r="G842" s="242"/>
      <c r="H842" s="242"/>
      <c r="I842" s="39"/>
      <c r="J842" s="242"/>
      <c r="K842" s="39"/>
      <c r="L842" s="39"/>
      <c r="M842" s="39"/>
      <c r="N842" s="39"/>
      <c r="O842" s="39"/>
      <c r="P842" s="39"/>
      <c r="Q842" s="40"/>
      <c r="R842" s="41"/>
      <c r="S842" s="42"/>
      <c r="T842" s="39"/>
      <c r="U842" s="22"/>
      <c r="V842" s="22"/>
      <c r="W842" s="22"/>
      <c r="X842" s="22"/>
      <c r="Y842" s="43"/>
      <c r="Z842" s="44"/>
      <c r="AA842" s="245"/>
      <c r="AB842" s="246"/>
      <c r="AC842" s="246"/>
      <c r="AD842" s="246"/>
      <c r="AE842" s="247"/>
    </row>
    <row r="843" ht="15.75" customHeight="1">
      <c r="A843" s="8"/>
      <c r="B843" s="252"/>
      <c r="C843" s="10"/>
      <c r="D843" s="10"/>
      <c r="E843" s="224"/>
      <c r="F843" s="224"/>
      <c r="G843" s="224"/>
      <c r="H843" s="224"/>
      <c r="I843" s="22"/>
      <c r="J843" s="224"/>
      <c r="K843" s="22"/>
      <c r="L843" s="224"/>
      <c r="M843" s="22"/>
      <c r="N843" s="22"/>
      <c r="O843" s="224"/>
      <c r="P843" s="22"/>
      <c r="Q843" s="24"/>
      <c r="R843" s="26"/>
      <c r="S843" s="22"/>
      <c r="T843" s="22"/>
      <c r="U843" s="22"/>
      <c r="V843" s="22"/>
      <c r="W843" s="22"/>
      <c r="X843" s="22"/>
      <c r="Y843" s="135"/>
      <c r="Z843" s="36"/>
      <c r="AA843" s="226"/>
      <c r="AB843" s="227"/>
      <c r="AC843" s="227"/>
      <c r="AD843" s="227"/>
      <c r="AE843" s="237"/>
    </row>
    <row r="844" ht="15.75" customHeight="1">
      <c r="A844" s="4"/>
      <c r="B844" s="253"/>
      <c r="C844" s="3"/>
      <c r="D844" s="3"/>
      <c r="E844" s="242"/>
      <c r="F844" s="39"/>
      <c r="G844" s="242"/>
      <c r="H844" s="242"/>
      <c r="I844" s="39"/>
      <c r="J844" s="242"/>
      <c r="K844" s="39"/>
      <c r="L844" s="39"/>
      <c r="M844" s="39"/>
      <c r="N844" s="39"/>
      <c r="O844" s="53"/>
      <c r="P844" s="39"/>
      <c r="Q844" s="40"/>
      <c r="R844" s="41"/>
      <c r="S844" s="42"/>
      <c r="T844" s="39"/>
      <c r="U844" s="22"/>
      <c r="V844" s="22"/>
      <c r="W844" s="22"/>
      <c r="X844" s="22"/>
      <c r="Y844" s="43"/>
      <c r="Z844" s="44"/>
      <c r="AA844" s="245"/>
      <c r="AB844" s="246"/>
      <c r="AC844" s="246"/>
      <c r="AD844" s="246"/>
      <c r="AE844" s="247"/>
    </row>
    <row r="845" ht="15.75" customHeight="1">
      <c r="A845" s="8"/>
      <c r="B845" s="252"/>
      <c r="C845" s="10"/>
      <c r="D845" s="10"/>
      <c r="E845" s="224"/>
      <c r="F845" s="224"/>
      <c r="G845" s="224"/>
      <c r="H845" s="224"/>
      <c r="I845" s="22"/>
      <c r="J845" s="224"/>
      <c r="K845" s="22"/>
      <c r="L845" s="224"/>
      <c r="M845" s="22"/>
      <c r="N845" s="22"/>
      <c r="O845" s="224"/>
      <c r="P845" s="22"/>
      <c r="Q845" s="24"/>
      <c r="R845" s="26"/>
      <c r="S845" s="22"/>
      <c r="T845" s="22"/>
      <c r="U845" s="22"/>
      <c r="V845" s="22"/>
      <c r="W845" s="22"/>
      <c r="X845" s="22"/>
      <c r="Y845" s="135"/>
      <c r="Z845" s="36"/>
      <c r="AA845" s="226"/>
      <c r="AB845" s="227"/>
      <c r="AC845" s="227"/>
      <c r="AD845" s="227"/>
      <c r="AE845" s="237"/>
    </row>
    <row r="846" ht="15.75" customHeight="1">
      <c r="A846" s="4"/>
      <c r="B846" s="253"/>
      <c r="C846" s="3"/>
      <c r="D846" s="3"/>
      <c r="E846" s="242"/>
      <c r="F846" s="39"/>
      <c r="G846" s="242"/>
      <c r="H846" s="242"/>
      <c r="I846" s="39"/>
      <c r="J846" s="242"/>
      <c r="K846" s="39"/>
      <c r="L846" s="39"/>
      <c r="M846" s="39"/>
      <c r="N846" s="39"/>
      <c r="O846" s="39"/>
      <c r="P846" s="39"/>
      <c r="Q846" s="40"/>
      <c r="R846" s="41"/>
      <c r="S846" s="42"/>
      <c r="T846" s="39"/>
      <c r="U846" s="22"/>
      <c r="V846" s="22"/>
      <c r="W846" s="22"/>
      <c r="X846" s="22"/>
      <c r="Y846" s="43"/>
      <c r="Z846" s="44"/>
      <c r="AA846" s="245"/>
      <c r="AB846" s="246"/>
      <c r="AC846" s="246"/>
      <c r="AD846" s="246"/>
      <c r="AE846" s="247"/>
    </row>
    <row r="847" ht="15.75" customHeight="1">
      <c r="A847" s="8"/>
      <c r="B847" s="252"/>
      <c r="C847" s="10"/>
      <c r="D847" s="10"/>
      <c r="E847" s="224"/>
      <c r="F847" s="224"/>
      <c r="G847" s="224"/>
      <c r="H847" s="224"/>
      <c r="I847" s="22"/>
      <c r="J847" s="224"/>
      <c r="K847" s="22"/>
      <c r="L847" s="224"/>
      <c r="M847" s="22"/>
      <c r="N847" s="22"/>
      <c r="O847" s="224"/>
      <c r="P847" s="224"/>
      <c r="Q847" s="24"/>
      <c r="R847" s="26"/>
      <c r="S847" s="22"/>
      <c r="T847" s="22"/>
      <c r="U847" s="22"/>
      <c r="V847" s="22"/>
      <c r="W847" s="22"/>
      <c r="X847" s="22"/>
      <c r="Y847" s="135"/>
      <c r="Z847" s="36"/>
      <c r="AA847" s="226"/>
      <c r="AB847" s="227"/>
      <c r="AC847" s="227"/>
      <c r="AD847" s="227"/>
      <c r="AE847" s="237"/>
    </row>
    <row r="848" ht="15.75" customHeight="1">
      <c r="A848" s="4"/>
      <c r="B848" s="253"/>
      <c r="C848" s="3"/>
      <c r="D848" s="3"/>
      <c r="E848" s="242"/>
      <c r="F848" s="39"/>
      <c r="G848" s="242"/>
      <c r="H848" s="242"/>
      <c r="I848" s="39"/>
      <c r="J848" s="242"/>
      <c r="K848" s="39"/>
      <c r="L848" s="39"/>
      <c r="M848" s="39"/>
      <c r="N848" s="39"/>
      <c r="O848" s="39"/>
      <c r="P848" s="39"/>
      <c r="Q848" s="40"/>
      <c r="R848" s="41"/>
      <c r="S848" s="42"/>
      <c r="T848" s="39"/>
      <c r="U848" s="22"/>
      <c r="V848" s="22"/>
      <c r="W848" s="22"/>
      <c r="X848" s="22"/>
      <c r="Y848" s="43"/>
      <c r="Z848" s="44"/>
      <c r="AA848" s="245"/>
      <c r="AB848" s="246"/>
      <c r="AC848" s="246"/>
      <c r="AD848" s="246"/>
      <c r="AE848" s="247"/>
    </row>
    <row r="849" ht="15.75" customHeight="1">
      <c r="A849" s="8"/>
      <c r="B849" s="252"/>
      <c r="C849" s="10"/>
      <c r="D849" s="10"/>
      <c r="E849" s="224"/>
      <c r="F849" s="224"/>
      <c r="G849" s="224"/>
      <c r="H849" s="224"/>
      <c r="I849" s="22"/>
      <c r="J849" s="224"/>
      <c r="K849" s="22"/>
      <c r="L849" s="224"/>
      <c r="M849" s="22"/>
      <c r="N849" s="22"/>
      <c r="O849" s="224"/>
      <c r="P849" s="224"/>
      <c r="Q849" s="24"/>
      <c r="R849" s="26"/>
      <c r="S849" s="22"/>
      <c r="T849" s="22"/>
      <c r="U849" s="22"/>
      <c r="V849" s="22"/>
      <c r="W849" s="22"/>
      <c r="X849" s="22"/>
      <c r="Y849" s="135"/>
      <c r="Z849" s="36"/>
      <c r="AA849" s="226"/>
      <c r="AB849" s="227"/>
      <c r="AC849" s="227"/>
      <c r="AD849" s="227"/>
      <c r="AE849" s="237"/>
    </row>
    <row r="850" ht="15.75" customHeight="1">
      <c r="A850" s="4"/>
      <c r="B850" s="253"/>
      <c r="C850" s="3"/>
      <c r="D850" s="3"/>
      <c r="E850" s="242"/>
      <c r="F850" s="39"/>
      <c r="G850" s="242"/>
      <c r="H850" s="242"/>
      <c r="I850" s="39"/>
      <c r="J850" s="242"/>
      <c r="K850" s="39"/>
      <c r="L850" s="39"/>
      <c r="M850" s="39"/>
      <c r="N850" s="39"/>
      <c r="O850" s="39"/>
      <c r="P850" s="39"/>
      <c r="Q850" s="40"/>
      <c r="R850" s="41"/>
      <c r="S850" s="42"/>
      <c r="T850" s="39"/>
      <c r="U850" s="22"/>
      <c r="V850" s="22"/>
      <c r="W850" s="22"/>
      <c r="X850" s="22"/>
      <c r="Y850" s="43"/>
      <c r="Z850" s="44"/>
      <c r="AA850" s="245"/>
      <c r="AB850" s="246"/>
      <c r="AC850" s="246"/>
      <c r="AD850" s="246"/>
      <c r="AE850" s="247"/>
    </row>
    <row r="851" ht="15.75" customHeight="1">
      <c r="A851" s="8"/>
      <c r="B851" s="231"/>
      <c r="C851" s="10"/>
      <c r="D851" s="10"/>
      <c r="E851" s="224"/>
      <c r="F851" s="224"/>
      <c r="G851" s="224"/>
      <c r="H851" s="224"/>
      <c r="I851" s="22"/>
      <c r="J851" s="224"/>
      <c r="K851" s="22"/>
      <c r="L851" s="224"/>
      <c r="M851" s="22"/>
      <c r="N851" s="22"/>
      <c r="O851" s="224"/>
      <c r="P851" s="22"/>
      <c r="Q851" s="24"/>
      <c r="R851" s="26"/>
      <c r="S851" s="22"/>
      <c r="T851" s="22"/>
      <c r="U851" s="22"/>
      <c r="V851" s="22"/>
      <c r="W851" s="22"/>
      <c r="X851" s="22"/>
      <c r="Y851" s="135"/>
      <c r="Z851" s="36"/>
      <c r="AA851" s="226"/>
      <c r="AB851" s="227"/>
      <c r="AC851" s="227"/>
      <c r="AD851" s="227"/>
      <c r="AE851" s="237"/>
    </row>
    <row r="852" ht="15.75" customHeight="1">
      <c r="A852" s="4"/>
      <c r="B852" s="229"/>
      <c r="C852" s="3"/>
      <c r="D852" s="3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40"/>
      <c r="R852" s="41"/>
      <c r="S852" s="42"/>
      <c r="T852" s="39"/>
      <c r="U852" s="39"/>
      <c r="V852" s="22"/>
      <c r="W852" s="39"/>
      <c r="X852" s="39"/>
      <c r="Y852" s="43"/>
      <c r="Z852" s="44"/>
      <c r="AA852" s="230"/>
      <c r="AB852" s="45"/>
      <c r="AC852" s="45"/>
      <c r="AD852" s="45"/>
      <c r="AE852" s="52"/>
    </row>
    <row r="853" ht="15.75" customHeight="1">
      <c r="A853" s="8"/>
      <c r="B853" s="231"/>
      <c r="C853" s="10"/>
      <c r="D853" s="10"/>
      <c r="E853" s="224"/>
      <c r="F853" s="224"/>
      <c r="G853" s="224"/>
      <c r="H853" s="224"/>
      <c r="I853" s="22"/>
      <c r="J853" s="224"/>
      <c r="K853" s="22"/>
      <c r="L853" s="224"/>
      <c r="M853" s="22"/>
      <c r="N853" s="22"/>
      <c r="O853" s="224"/>
      <c r="P853" s="224"/>
      <c r="Q853" s="24"/>
      <c r="R853" s="26"/>
      <c r="S853" s="22"/>
      <c r="T853" s="22"/>
      <c r="U853" s="22"/>
      <c r="V853" s="22"/>
      <c r="W853" s="22"/>
      <c r="X853" s="22"/>
      <c r="Y853" s="35"/>
      <c r="Z853" s="36"/>
      <c r="AA853" s="226"/>
      <c r="AB853" s="227"/>
      <c r="AC853" s="227"/>
      <c r="AD853" s="227"/>
      <c r="AE853" s="237"/>
    </row>
    <row r="854" ht="15.75" customHeight="1">
      <c r="A854" s="4"/>
      <c r="B854" s="229"/>
      <c r="C854" s="3"/>
      <c r="D854" s="3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40"/>
      <c r="R854" s="41"/>
      <c r="S854" s="42"/>
      <c r="T854" s="39"/>
      <c r="U854" s="39"/>
      <c r="V854" s="22"/>
      <c r="W854" s="39"/>
      <c r="X854" s="39"/>
      <c r="Y854" s="43"/>
      <c r="Z854" s="44"/>
      <c r="AA854" s="230"/>
      <c r="AB854" s="45"/>
      <c r="AC854" s="45"/>
      <c r="AD854" s="45"/>
      <c r="AE854" s="52"/>
    </row>
    <row r="855" ht="15.75" customHeight="1">
      <c r="A855" s="8"/>
      <c r="B855" s="231"/>
      <c r="C855" s="10"/>
      <c r="D855" s="10"/>
      <c r="E855" s="224"/>
      <c r="F855" s="224"/>
      <c r="G855" s="224"/>
      <c r="H855" s="224"/>
      <c r="I855" s="22"/>
      <c r="J855" s="224"/>
      <c r="K855" s="22"/>
      <c r="L855" s="224"/>
      <c r="M855" s="22"/>
      <c r="N855" s="22"/>
      <c r="O855" s="224"/>
      <c r="P855" s="22"/>
      <c r="Q855" s="24"/>
      <c r="R855" s="26"/>
      <c r="S855" s="22"/>
      <c r="T855" s="22"/>
      <c r="U855" s="22"/>
      <c r="V855" s="22"/>
      <c r="W855" s="22"/>
      <c r="X855" s="22"/>
      <c r="Y855" s="135"/>
      <c r="Z855" s="36"/>
      <c r="AA855" s="226"/>
      <c r="AB855" s="227"/>
      <c r="AC855" s="227"/>
      <c r="AD855" s="227"/>
      <c r="AE855" s="237"/>
    </row>
    <row r="856" ht="15.75" customHeight="1">
      <c r="A856" s="4"/>
      <c r="B856" s="229"/>
      <c r="C856" s="3"/>
      <c r="D856" s="3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40"/>
      <c r="R856" s="41"/>
      <c r="S856" s="42"/>
      <c r="T856" s="39"/>
      <c r="U856" s="39"/>
      <c r="V856" s="22"/>
      <c r="W856" s="39"/>
      <c r="X856" s="39"/>
      <c r="Y856" s="43"/>
      <c r="Z856" s="44"/>
      <c r="AA856" s="230"/>
      <c r="AB856" s="45"/>
      <c r="AC856" s="45"/>
      <c r="AD856" s="45"/>
      <c r="AE856" s="52"/>
    </row>
    <row r="857" ht="15.75" customHeight="1">
      <c r="A857" s="8"/>
      <c r="B857" s="231"/>
      <c r="C857" s="10"/>
      <c r="D857" s="10"/>
      <c r="E857" s="224"/>
      <c r="F857" s="224"/>
      <c r="G857" s="224"/>
      <c r="H857" s="224"/>
      <c r="I857" s="22"/>
      <c r="J857" s="224"/>
      <c r="K857" s="22"/>
      <c r="L857" s="224"/>
      <c r="M857" s="22"/>
      <c r="N857" s="22"/>
      <c r="O857" s="224"/>
      <c r="P857" s="22"/>
      <c r="Q857" s="24"/>
      <c r="R857" s="26"/>
      <c r="S857" s="22"/>
      <c r="T857" s="22"/>
      <c r="U857" s="22"/>
      <c r="V857" s="22"/>
      <c r="W857" s="22"/>
      <c r="X857" s="22"/>
      <c r="Y857" s="135"/>
      <c r="Z857" s="36"/>
      <c r="AA857" s="226"/>
      <c r="AB857" s="227"/>
      <c r="AC857" s="227"/>
      <c r="AD857" s="227"/>
      <c r="AE857" s="237"/>
    </row>
    <row r="858" ht="15.75" customHeight="1">
      <c r="A858" s="4"/>
      <c r="B858" s="240"/>
      <c r="C858" s="3"/>
      <c r="D858" s="3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40"/>
      <c r="R858" s="41"/>
      <c r="S858" s="42"/>
      <c r="T858" s="39"/>
      <c r="U858" s="39"/>
      <c r="V858" s="22"/>
      <c r="W858" s="39"/>
      <c r="X858" s="39"/>
      <c r="Y858" s="43"/>
      <c r="Z858" s="44"/>
      <c r="AA858" s="230"/>
      <c r="AB858" s="45"/>
      <c r="AC858" s="45"/>
      <c r="AD858" s="45"/>
      <c r="AE858" s="52"/>
    </row>
    <row r="859" ht="15.75" customHeight="1">
      <c r="A859" s="8"/>
      <c r="B859" s="231"/>
      <c r="C859" s="10"/>
      <c r="D859" s="10"/>
      <c r="E859" s="224"/>
      <c r="F859" s="224"/>
      <c r="G859" s="224"/>
      <c r="H859" s="224"/>
      <c r="I859" s="22"/>
      <c r="J859" s="224"/>
      <c r="K859" s="22"/>
      <c r="L859" s="224"/>
      <c r="M859" s="22"/>
      <c r="N859" s="22"/>
      <c r="O859" s="224"/>
      <c r="P859" s="224"/>
      <c r="Q859" s="24"/>
      <c r="R859" s="26"/>
      <c r="S859" s="22"/>
      <c r="T859" s="22"/>
      <c r="U859" s="22"/>
      <c r="V859" s="22"/>
      <c r="W859" s="22"/>
      <c r="X859" s="22"/>
      <c r="Y859" s="135"/>
      <c r="Z859" s="36"/>
      <c r="AA859" s="226"/>
      <c r="AB859" s="227"/>
      <c r="AC859" s="227"/>
      <c r="AD859" s="227"/>
      <c r="AE859" s="237"/>
    </row>
    <row r="860" ht="15.75" customHeight="1">
      <c r="A860" s="4"/>
      <c r="B860" s="229"/>
      <c r="C860" s="3"/>
      <c r="D860" s="3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40"/>
      <c r="R860" s="41"/>
      <c r="S860" s="42"/>
      <c r="T860" s="39"/>
      <c r="U860" s="39"/>
      <c r="V860" s="22"/>
      <c r="W860" s="39"/>
      <c r="X860" s="39"/>
      <c r="Y860" s="43"/>
      <c r="Z860" s="44"/>
      <c r="AA860" s="230"/>
      <c r="AB860" s="45"/>
      <c r="AC860" s="45"/>
      <c r="AD860" s="45"/>
      <c r="AE860" s="52"/>
    </row>
    <row r="861" ht="15.75" customHeight="1">
      <c r="A861" s="8"/>
      <c r="B861" s="231"/>
      <c r="C861" s="10"/>
      <c r="D861" s="10"/>
      <c r="E861" s="224"/>
      <c r="F861" s="224"/>
      <c r="G861" s="224"/>
      <c r="H861" s="224"/>
      <c r="I861" s="22"/>
      <c r="J861" s="224"/>
      <c r="K861" s="22"/>
      <c r="L861" s="224"/>
      <c r="M861" s="22"/>
      <c r="N861" s="22"/>
      <c r="O861" s="224"/>
      <c r="P861" s="22"/>
      <c r="Q861" s="24"/>
      <c r="R861" s="26"/>
      <c r="S861" s="22"/>
      <c r="T861" s="22"/>
      <c r="U861" s="22"/>
      <c r="V861" s="22"/>
      <c r="W861" s="22"/>
      <c r="X861" s="22"/>
      <c r="Y861" s="135"/>
      <c r="Z861" s="36"/>
      <c r="AA861" s="226"/>
      <c r="AB861" s="227"/>
      <c r="AC861" s="227"/>
      <c r="AD861" s="227"/>
      <c r="AE861" s="237"/>
    </row>
    <row r="862" ht="15.75" customHeight="1">
      <c r="A862" s="4"/>
      <c r="B862" s="229"/>
      <c r="C862" s="3"/>
      <c r="D862" s="3"/>
      <c r="E862" s="242"/>
      <c r="F862" s="242"/>
      <c r="G862" s="268"/>
      <c r="H862" s="268"/>
      <c r="I862" s="105"/>
      <c r="J862" s="268"/>
      <c r="K862" s="105"/>
      <c r="L862" s="39"/>
      <c r="M862" s="39"/>
      <c r="N862" s="39"/>
      <c r="O862" s="39"/>
      <c r="P862" s="39"/>
      <c r="Q862" s="40"/>
      <c r="R862" s="41"/>
      <c r="S862" s="42"/>
      <c r="T862" s="39"/>
      <c r="U862" s="22"/>
      <c r="V862" s="22"/>
      <c r="W862" s="22"/>
      <c r="X862" s="22"/>
      <c r="Y862" s="43"/>
      <c r="Z862" s="44"/>
      <c r="AA862" s="245"/>
      <c r="AB862" s="246"/>
      <c r="AC862" s="246"/>
      <c r="AD862" s="246"/>
      <c r="AE862" s="247"/>
    </row>
    <row r="863" ht="15.75" customHeight="1">
      <c r="A863" s="8"/>
      <c r="B863" s="231"/>
      <c r="C863" s="10"/>
      <c r="D863" s="10"/>
      <c r="E863" s="224"/>
      <c r="F863" s="224"/>
      <c r="G863" s="224"/>
      <c r="H863" s="224"/>
      <c r="I863" s="22"/>
      <c r="J863" s="224"/>
      <c r="K863" s="22"/>
      <c r="L863" s="224"/>
      <c r="M863" s="224"/>
      <c r="N863" s="22"/>
      <c r="O863" s="224"/>
      <c r="P863" s="224"/>
      <c r="Q863" s="24"/>
      <c r="R863" s="26"/>
      <c r="S863" s="22"/>
      <c r="T863" s="22"/>
      <c r="U863" s="22"/>
      <c r="V863" s="22"/>
      <c r="W863" s="22"/>
      <c r="X863" s="22"/>
      <c r="Y863" s="135"/>
      <c r="Z863" s="36"/>
      <c r="AA863" s="226"/>
      <c r="AB863" s="227"/>
      <c r="AC863" s="227"/>
      <c r="AD863" s="227"/>
      <c r="AE863" s="237"/>
    </row>
    <row r="864" ht="15.75" customHeight="1">
      <c r="A864" s="4"/>
      <c r="B864" s="229"/>
      <c r="C864" s="3"/>
      <c r="D864" s="3"/>
      <c r="E864" s="242"/>
      <c r="F864" s="39"/>
      <c r="G864" s="242"/>
      <c r="H864" s="242"/>
      <c r="I864" s="39"/>
      <c r="J864" s="242"/>
      <c r="K864" s="39"/>
      <c r="L864" s="39"/>
      <c r="M864" s="39"/>
      <c r="N864" s="39"/>
      <c r="O864" s="39"/>
      <c r="P864" s="39"/>
      <c r="Q864" s="40"/>
      <c r="R864" s="41"/>
      <c r="S864" s="42"/>
      <c r="T864" s="39"/>
      <c r="U864" s="22"/>
      <c r="V864" s="22"/>
      <c r="W864" s="22"/>
      <c r="X864" s="22"/>
      <c r="Y864" s="43"/>
      <c r="Z864" s="44"/>
      <c r="AA864" s="245"/>
      <c r="AB864" s="246"/>
      <c r="AC864" s="246"/>
      <c r="AD864" s="246"/>
      <c r="AE864" s="247"/>
    </row>
    <row r="865" ht="15.75" customHeight="1">
      <c r="A865" s="8"/>
      <c r="B865" s="231"/>
      <c r="C865" s="10"/>
      <c r="D865" s="10"/>
      <c r="E865" s="224"/>
      <c r="F865" s="224"/>
      <c r="G865" s="224"/>
      <c r="H865" s="224"/>
      <c r="I865" s="22"/>
      <c r="J865" s="224"/>
      <c r="K865" s="22"/>
      <c r="L865" s="224"/>
      <c r="M865" s="22"/>
      <c r="N865" s="22"/>
      <c r="O865" s="269"/>
      <c r="P865" s="224"/>
      <c r="Q865" s="24"/>
      <c r="R865" s="26"/>
      <c r="S865" s="22"/>
      <c r="T865" s="22"/>
      <c r="U865" s="22"/>
      <c r="V865" s="22"/>
      <c r="W865" s="22"/>
      <c r="X865" s="22"/>
      <c r="Y865" s="135"/>
      <c r="Z865" s="36"/>
      <c r="AA865" s="226"/>
      <c r="AB865" s="227"/>
      <c r="AC865" s="227"/>
      <c r="AD865" s="227"/>
      <c r="AE865" s="237"/>
    </row>
    <row r="866" ht="15.75" customHeight="1">
      <c r="A866" s="4"/>
      <c r="B866" s="229"/>
      <c r="C866" s="3"/>
      <c r="D866" s="3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40"/>
      <c r="R866" s="41"/>
      <c r="S866" s="42"/>
      <c r="T866" s="39"/>
      <c r="U866" s="39"/>
      <c r="V866" s="22"/>
      <c r="W866" s="39"/>
      <c r="X866" s="39"/>
      <c r="Y866" s="43"/>
      <c r="Z866" s="44"/>
      <c r="AA866" s="230"/>
      <c r="AB866" s="45"/>
      <c r="AC866" s="45"/>
      <c r="AD866" s="45"/>
      <c r="AE866" s="52"/>
    </row>
    <row r="867" ht="15.75" customHeight="1">
      <c r="A867" s="8"/>
      <c r="B867" s="231"/>
      <c r="C867" s="10"/>
      <c r="D867" s="10"/>
      <c r="E867" s="224"/>
      <c r="F867" s="224"/>
      <c r="G867" s="224"/>
      <c r="H867" s="224"/>
      <c r="I867" s="22"/>
      <c r="J867" s="224"/>
      <c r="K867" s="22"/>
      <c r="L867" s="224"/>
      <c r="M867" s="22"/>
      <c r="N867" s="22"/>
      <c r="O867" s="224"/>
      <c r="P867" s="22"/>
      <c r="Q867" s="24"/>
      <c r="R867" s="26"/>
      <c r="S867" s="22"/>
      <c r="T867" s="22"/>
      <c r="U867" s="22"/>
      <c r="V867" s="22"/>
      <c r="W867" s="22"/>
      <c r="X867" s="22"/>
      <c r="Y867" s="35"/>
      <c r="Z867" s="36"/>
      <c r="AA867" s="226"/>
      <c r="AB867" s="227"/>
      <c r="AC867" s="227"/>
      <c r="AD867" s="227"/>
      <c r="AE867" s="237"/>
    </row>
    <row r="868" ht="15.75" customHeight="1">
      <c r="A868" s="4"/>
      <c r="B868" s="229"/>
      <c r="C868" s="3"/>
      <c r="D868" s="3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40"/>
      <c r="R868" s="41"/>
      <c r="S868" s="42"/>
      <c r="T868" s="39"/>
      <c r="U868" s="39"/>
      <c r="V868" s="22"/>
      <c r="W868" s="39"/>
      <c r="X868" s="39"/>
      <c r="Y868" s="43"/>
      <c r="Z868" s="44"/>
      <c r="AA868" s="230"/>
      <c r="AB868" s="45"/>
      <c r="AC868" s="45"/>
      <c r="AD868" s="45"/>
      <c r="AE868" s="52"/>
    </row>
    <row r="869" ht="15.75" customHeight="1">
      <c r="A869" s="8"/>
      <c r="B869" s="231"/>
      <c r="C869" s="10"/>
      <c r="D869" s="10"/>
      <c r="E869" s="224"/>
      <c r="F869" s="224"/>
      <c r="G869" s="224"/>
      <c r="H869" s="224"/>
      <c r="I869" s="22"/>
      <c r="J869" s="224"/>
      <c r="K869" s="22"/>
      <c r="L869" s="224"/>
      <c r="M869" s="22"/>
      <c r="N869" s="22"/>
      <c r="O869" s="269"/>
      <c r="P869" s="224"/>
      <c r="Q869" s="24"/>
      <c r="R869" s="26"/>
      <c r="S869" s="22"/>
      <c r="T869" s="22"/>
      <c r="U869" s="22"/>
      <c r="V869" s="22"/>
      <c r="W869" s="22"/>
      <c r="X869" s="22"/>
      <c r="Y869" s="135"/>
      <c r="Z869" s="36"/>
      <c r="AA869" s="226"/>
      <c r="AB869" s="227"/>
      <c r="AC869" s="227"/>
      <c r="AD869" s="227"/>
      <c r="AE869" s="237"/>
    </row>
    <row r="870" ht="15.75" customHeight="1">
      <c r="A870" s="4"/>
      <c r="B870" s="229"/>
      <c r="C870" s="3"/>
      <c r="D870" s="3"/>
      <c r="E870" s="242"/>
      <c r="F870" s="39"/>
      <c r="G870" s="242"/>
      <c r="H870" s="242"/>
      <c r="I870" s="39"/>
      <c r="J870" s="242"/>
      <c r="K870" s="39"/>
      <c r="L870" s="39"/>
      <c r="M870" s="39"/>
      <c r="N870" s="39"/>
      <c r="O870" s="39"/>
      <c r="P870" s="39"/>
      <c r="Q870" s="40"/>
      <c r="R870" s="41"/>
      <c r="S870" s="42"/>
      <c r="T870" s="39"/>
      <c r="U870" s="22"/>
      <c r="V870" s="22"/>
      <c r="W870" s="22"/>
      <c r="X870" s="22"/>
      <c r="Y870" s="43"/>
      <c r="Z870" s="44"/>
      <c r="AA870" s="245"/>
      <c r="AB870" s="246"/>
      <c r="AC870" s="246"/>
      <c r="AD870" s="246"/>
      <c r="AE870" s="247"/>
    </row>
    <row r="871" ht="15.75" customHeight="1">
      <c r="A871" s="8"/>
      <c r="B871" s="231"/>
      <c r="C871" s="10"/>
      <c r="D871" s="10"/>
      <c r="E871" s="224"/>
      <c r="F871" s="224"/>
      <c r="G871" s="224"/>
      <c r="H871" s="224"/>
      <c r="I871" s="22"/>
      <c r="J871" s="224"/>
      <c r="K871" s="22"/>
      <c r="L871" s="224"/>
      <c r="M871" s="22"/>
      <c r="N871" s="22"/>
      <c r="O871" s="224"/>
      <c r="P871" s="22"/>
      <c r="Q871" s="24"/>
      <c r="R871" s="26"/>
      <c r="S871" s="22"/>
      <c r="T871" s="22"/>
      <c r="U871" s="22"/>
      <c r="V871" s="22"/>
      <c r="W871" s="22"/>
      <c r="X871" s="22"/>
      <c r="Y871" s="135"/>
      <c r="Z871" s="36"/>
      <c r="AA871" s="226"/>
      <c r="AB871" s="227"/>
      <c r="AC871" s="227"/>
      <c r="AD871" s="227"/>
      <c r="AE871" s="237"/>
    </row>
    <row r="872" ht="15.75" customHeight="1">
      <c r="A872" s="4"/>
      <c r="B872" s="229"/>
      <c r="C872" s="3"/>
      <c r="D872" s="3"/>
      <c r="E872" s="261"/>
      <c r="F872" s="42"/>
      <c r="G872" s="261"/>
      <c r="H872" s="261"/>
      <c r="I872" s="42"/>
      <c r="J872" s="261"/>
      <c r="K872" s="42"/>
      <c r="L872" s="42"/>
      <c r="M872" s="39"/>
      <c r="N872" s="42"/>
      <c r="O872" s="42"/>
      <c r="P872" s="42"/>
      <c r="Q872" s="40"/>
      <c r="R872" s="41"/>
      <c r="S872" s="42"/>
      <c r="T872" s="39"/>
      <c r="U872" s="22"/>
      <c r="V872" s="22"/>
      <c r="W872" s="22"/>
      <c r="X872" s="22"/>
      <c r="Y872" s="43"/>
      <c r="Z872" s="44"/>
      <c r="AA872" s="245"/>
      <c r="AB872" s="246"/>
      <c r="AC872" s="246"/>
      <c r="AD872" s="246"/>
      <c r="AE872" s="247"/>
    </row>
    <row r="873" ht="15.75" customHeight="1">
      <c r="A873" s="8"/>
      <c r="B873" s="231"/>
      <c r="C873" s="10"/>
      <c r="D873" s="10"/>
      <c r="E873" s="224"/>
      <c r="F873" s="224"/>
      <c r="G873" s="224"/>
      <c r="H873" s="224"/>
      <c r="I873" s="22"/>
      <c r="J873" s="224"/>
      <c r="K873" s="22"/>
      <c r="L873" s="224"/>
      <c r="M873" s="22"/>
      <c r="N873" s="22"/>
      <c r="O873" s="224"/>
      <c r="P873" s="22"/>
      <c r="Q873" s="24"/>
      <c r="R873" s="26"/>
      <c r="S873" s="22"/>
      <c r="T873" s="22"/>
      <c r="U873" s="22"/>
      <c r="V873" s="22"/>
      <c r="W873" s="22"/>
      <c r="X873" s="22"/>
      <c r="Y873" s="135"/>
      <c r="Z873" s="36"/>
      <c r="AA873" s="226"/>
      <c r="AB873" s="227"/>
      <c r="AC873" s="227"/>
      <c r="AD873" s="227"/>
      <c r="AE873" s="237"/>
    </row>
    <row r="874" ht="15.75" customHeight="1">
      <c r="A874" s="4"/>
      <c r="B874" s="229"/>
      <c r="C874" s="3"/>
      <c r="D874" s="3"/>
      <c r="E874" s="261"/>
      <c r="F874" s="42"/>
      <c r="G874" s="261"/>
      <c r="H874" s="261"/>
      <c r="I874" s="42"/>
      <c r="J874" s="261"/>
      <c r="K874" s="42"/>
      <c r="L874" s="42"/>
      <c r="M874" s="39"/>
      <c r="N874" s="42"/>
      <c r="O874" s="42"/>
      <c r="P874" s="42"/>
      <c r="Q874" s="40"/>
      <c r="R874" s="41"/>
      <c r="S874" s="42"/>
      <c r="T874" s="39"/>
      <c r="U874" s="22"/>
      <c r="V874" s="22"/>
      <c r="W874" s="22"/>
      <c r="X874" s="22"/>
      <c r="Y874" s="43"/>
      <c r="Z874" s="44"/>
      <c r="AA874" s="245"/>
      <c r="AB874" s="246"/>
      <c r="AC874" s="246"/>
      <c r="AD874" s="246"/>
      <c r="AE874" s="247"/>
    </row>
    <row r="875" ht="15.75" customHeight="1">
      <c r="A875" s="8"/>
      <c r="B875" s="231"/>
      <c r="C875" s="10"/>
      <c r="D875" s="10"/>
      <c r="E875" s="224"/>
      <c r="F875" s="224"/>
      <c r="G875" s="224"/>
      <c r="H875" s="224"/>
      <c r="I875" s="22"/>
      <c r="J875" s="224"/>
      <c r="K875" s="22"/>
      <c r="L875" s="224"/>
      <c r="M875" s="22"/>
      <c r="N875" s="22"/>
      <c r="O875" s="269"/>
      <c r="P875" s="224"/>
      <c r="Q875" s="24"/>
      <c r="R875" s="26"/>
      <c r="S875" s="22"/>
      <c r="T875" s="22"/>
      <c r="U875" s="22"/>
      <c r="V875" s="22"/>
      <c r="W875" s="22"/>
      <c r="X875" s="22"/>
      <c r="Y875" s="135"/>
      <c r="Z875" s="36"/>
      <c r="AA875" s="226"/>
      <c r="AB875" s="227"/>
      <c r="AC875" s="227"/>
      <c r="AD875" s="227"/>
      <c r="AE875" s="237"/>
    </row>
    <row r="876" ht="15.75" customHeight="1">
      <c r="A876" s="4"/>
      <c r="B876" s="229"/>
      <c r="C876" s="3"/>
      <c r="D876" s="3"/>
      <c r="E876" s="261"/>
      <c r="F876" s="42"/>
      <c r="G876" s="261"/>
      <c r="H876" s="261"/>
      <c r="I876" s="42"/>
      <c r="J876" s="261"/>
      <c r="K876" s="42"/>
      <c r="L876" s="42"/>
      <c r="M876" s="39"/>
      <c r="N876" s="42"/>
      <c r="O876" s="42"/>
      <c r="P876" s="42"/>
      <c r="Q876" s="40"/>
      <c r="R876" s="41"/>
      <c r="S876" s="42"/>
      <c r="T876" s="39"/>
      <c r="U876" s="22"/>
      <c r="V876" s="22"/>
      <c r="W876" s="22"/>
      <c r="X876" s="22"/>
      <c r="Y876" s="43"/>
      <c r="Z876" s="44"/>
      <c r="AA876" s="245"/>
      <c r="AB876" s="246"/>
      <c r="AC876" s="246"/>
      <c r="AD876" s="246"/>
      <c r="AE876" s="247"/>
    </row>
    <row r="877" ht="15.75" customHeight="1">
      <c r="A877" s="8"/>
      <c r="B877" s="231"/>
      <c r="C877" s="10"/>
      <c r="D877" s="10"/>
      <c r="E877" s="224"/>
      <c r="F877" s="224"/>
      <c r="G877" s="224"/>
      <c r="H877" s="224"/>
      <c r="I877" s="22"/>
      <c r="J877" s="224"/>
      <c r="K877" s="22"/>
      <c r="L877" s="224"/>
      <c r="M877" s="22"/>
      <c r="N877" s="22"/>
      <c r="O877" s="224"/>
      <c r="P877" s="22"/>
      <c r="Q877" s="24"/>
      <c r="R877" s="26"/>
      <c r="S877" s="22"/>
      <c r="T877" s="22"/>
      <c r="U877" s="22"/>
      <c r="V877" s="22"/>
      <c r="W877" s="22"/>
      <c r="X877" s="22"/>
      <c r="Y877" s="135"/>
      <c r="Z877" s="36"/>
      <c r="AA877" s="226"/>
      <c r="AB877" s="227"/>
      <c r="AC877" s="227"/>
      <c r="AD877" s="227"/>
      <c r="AE877" s="237"/>
    </row>
    <row r="878" ht="15.75" customHeight="1">
      <c r="A878" s="4"/>
      <c r="B878" s="229"/>
      <c r="C878" s="3"/>
      <c r="D878" s="3"/>
      <c r="E878" s="242"/>
      <c r="F878" s="39"/>
      <c r="G878" s="242"/>
      <c r="H878" s="242"/>
      <c r="I878" s="39"/>
      <c r="J878" s="242"/>
      <c r="K878" s="39"/>
      <c r="L878" s="39"/>
      <c r="M878" s="39"/>
      <c r="N878" s="39"/>
      <c r="O878" s="39"/>
      <c r="P878" s="39"/>
      <c r="Q878" s="40"/>
      <c r="R878" s="41"/>
      <c r="S878" s="42"/>
      <c r="T878" s="39"/>
      <c r="U878" s="22"/>
      <c r="V878" s="22"/>
      <c r="W878" s="22"/>
      <c r="X878" s="22"/>
      <c r="Y878" s="43"/>
      <c r="Z878" s="44"/>
      <c r="AA878" s="245"/>
      <c r="AB878" s="246"/>
      <c r="AC878" s="246"/>
      <c r="AD878" s="246"/>
      <c r="AE878" s="247"/>
    </row>
    <row r="879" ht="15.75" customHeight="1">
      <c r="A879" s="8"/>
      <c r="B879" s="252"/>
      <c r="C879" s="10"/>
      <c r="D879" s="10"/>
      <c r="E879" s="224"/>
      <c r="F879" s="224"/>
      <c r="G879" s="224"/>
      <c r="H879" s="224"/>
      <c r="I879" s="22"/>
      <c r="J879" s="224"/>
      <c r="K879" s="22"/>
      <c r="L879" s="224"/>
      <c r="M879" s="22"/>
      <c r="N879" s="22"/>
      <c r="O879" s="224"/>
      <c r="P879" s="22"/>
      <c r="Q879" s="24"/>
      <c r="R879" s="26"/>
      <c r="S879" s="22"/>
      <c r="T879" s="22"/>
      <c r="U879" s="22"/>
      <c r="V879" s="22"/>
      <c r="W879" s="22"/>
      <c r="X879" s="22"/>
      <c r="Y879" s="135"/>
      <c r="Z879" s="36"/>
      <c r="AA879" s="226"/>
      <c r="AB879" s="227"/>
      <c r="AC879" s="227"/>
      <c r="AD879" s="227"/>
      <c r="AE879" s="237"/>
    </row>
    <row r="880" ht="15.75" customHeight="1">
      <c r="A880" s="4"/>
      <c r="B880" s="253"/>
      <c r="C880" s="3"/>
      <c r="D880" s="3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40"/>
      <c r="R880" s="41"/>
      <c r="S880" s="42"/>
      <c r="T880" s="39"/>
      <c r="U880" s="39"/>
      <c r="V880" s="22"/>
      <c r="W880" s="39"/>
      <c r="X880" s="39"/>
      <c r="Y880" s="43"/>
      <c r="Z880" s="44"/>
      <c r="AA880" s="230"/>
      <c r="AB880" s="45"/>
      <c r="AC880" s="45"/>
      <c r="AD880" s="45"/>
      <c r="AE880" s="52"/>
    </row>
    <row r="881" ht="15.75" customHeight="1">
      <c r="A881" s="8"/>
      <c r="B881" s="252"/>
      <c r="C881" s="10"/>
      <c r="D881" s="10"/>
      <c r="E881" s="224"/>
      <c r="F881" s="224"/>
      <c r="G881" s="224"/>
      <c r="H881" s="224"/>
      <c r="I881" s="22"/>
      <c r="J881" s="224"/>
      <c r="K881" s="22"/>
      <c r="L881" s="224"/>
      <c r="M881" s="22"/>
      <c r="N881" s="22"/>
      <c r="O881" s="224"/>
      <c r="P881" s="22"/>
      <c r="Q881" s="24"/>
      <c r="R881" s="26"/>
      <c r="S881" s="22"/>
      <c r="T881" s="22"/>
      <c r="U881" s="22"/>
      <c r="V881" s="22"/>
      <c r="W881" s="22"/>
      <c r="X881" s="22"/>
      <c r="Y881" s="135"/>
      <c r="Z881" s="36"/>
      <c r="AA881" s="226"/>
      <c r="AB881" s="227"/>
      <c r="AC881" s="227"/>
      <c r="AD881" s="227"/>
      <c r="AE881" s="237"/>
    </row>
    <row r="882" ht="15.75" customHeight="1">
      <c r="A882" s="4"/>
      <c r="B882" s="253"/>
      <c r="C882" s="3"/>
      <c r="D882" s="3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40"/>
      <c r="R882" s="41"/>
      <c r="S882" s="42"/>
      <c r="T882" s="39"/>
      <c r="U882" s="39"/>
      <c r="V882" s="22"/>
      <c r="W882" s="39"/>
      <c r="X882" s="39"/>
      <c r="Y882" s="43"/>
      <c r="Z882" s="44"/>
      <c r="AA882" s="230"/>
      <c r="AB882" s="45"/>
      <c r="AC882" s="45"/>
      <c r="AD882" s="45"/>
      <c r="AE882" s="52"/>
    </row>
    <row r="883" ht="15.75" customHeight="1">
      <c r="A883" s="8"/>
      <c r="B883" s="252"/>
      <c r="C883" s="10"/>
      <c r="D883" s="10"/>
      <c r="E883" s="224"/>
      <c r="F883" s="224"/>
      <c r="G883" s="224"/>
      <c r="H883" s="224"/>
      <c r="I883" s="22"/>
      <c r="J883" s="224"/>
      <c r="K883" s="22"/>
      <c r="L883" s="224"/>
      <c r="M883" s="22"/>
      <c r="N883" s="22"/>
      <c r="O883" s="224"/>
      <c r="P883" s="22"/>
      <c r="Q883" s="24"/>
      <c r="R883" s="26"/>
      <c r="S883" s="22"/>
      <c r="T883" s="22"/>
      <c r="U883" s="22"/>
      <c r="V883" s="22"/>
      <c r="W883" s="22"/>
      <c r="X883" s="22"/>
      <c r="Y883" s="135"/>
      <c r="Z883" s="36"/>
      <c r="AA883" s="226"/>
      <c r="AB883" s="227"/>
      <c r="AC883" s="227"/>
      <c r="AD883" s="227"/>
      <c r="AE883" s="237"/>
    </row>
    <row r="884" ht="15.75" customHeight="1">
      <c r="A884" s="4"/>
      <c r="B884" s="253"/>
      <c r="C884" s="3"/>
      <c r="D884" s="3"/>
      <c r="E884" s="242"/>
      <c r="F884" s="39"/>
      <c r="G884" s="242"/>
      <c r="H884" s="242"/>
      <c r="I884" s="39"/>
      <c r="J884" s="242"/>
      <c r="K884" s="39"/>
      <c r="L884" s="39"/>
      <c r="M884" s="39"/>
      <c r="N884" s="39"/>
      <c r="O884" s="39"/>
      <c r="P884" s="39"/>
      <c r="Q884" s="40"/>
      <c r="R884" s="41"/>
      <c r="S884" s="42"/>
      <c r="T884" s="39"/>
      <c r="U884" s="22"/>
      <c r="V884" s="22"/>
      <c r="W884" s="22"/>
      <c r="X884" s="22"/>
      <c r="Y884" s="43"/>
      <c r="Z884" s="44"/>
      <c r="AA884" s="245"/>
      <c r="AB884" s="246"/>
      <c r="AC884" s="246"/>
      <c r="AD884" s="246"/>
      <c r="AE884" s="247"/>
    </row>
    <row r="885" ht="15.75" customHeight="1">
      <c r="A885" s="8"/>
      <c r="B885" s="252"/>
      <c r="C885" s="10"/>
      <c r="D885" s="10"/>
      <c r="E885" s="224"/>
      <c r="F885" s="224"/>
      <c r="G885" s="224"/>
      <c r="H885" s="224"/>
      <c r="J885" s="224"/>
      <c r="K885" s="22"/>
      <c r="L885" s="224"/>
      <c r="M885" s="22"/>
      <c r="N885" s="22"/>
      <c r="O885" s="224"/>
      <c r="P885" s="22"/>
      <c r="Q885" s="24"/>
      <c r="R885" s="26"/>
      <c r="S885" s="22"/>
      <c r="T885" s="22"/>
      <c r="U885" s="22"/>
      <c r="V885" s="22"/>
      <c r="W885" s="22"/>
      <c r="X885" s="22"/>
      <c r="Y885" s="135"/>
      <c r="Z885" s="36"/>
      <c r="AA885" s="267"/>
      <c r="AB885" s="37"/>
      <c r="AC885" s="37"/>
      <c r="AD885" s="37"/>
      <c r="AE885" s="49"/>
    </row>
    <row r="886" ht="15.75" customHeight="1">
      <c r="A886" s="4"/>
      <c r="B886" s="253"/>
      <c r="C886" s="3"/>
      <c r="D886" s="3"/>
      <c r="E886" s="242"/>
      <c r="F886" s="39"/>
      <c r="G886" s="242"/>
      <c r="H886" s="242"/>
      <c r="I886" s="39"/>
      <c r="J886" s="242"/>
      <c r="K886" s="39"/>
      <c r="L886" s="39"/>
      <c r="M886" s="39"/>
      <c r="N886" s="39"/>
      <c r="O886" s="39"/>
      <c r="P886" s="39"/>
      <c r="Q886" s="40"/>
      <c r="R886" s="41"/>
      <c r="S886" s="42"/>
      <c r="T886" s="39"/>
      <c r="U886" s="22"/>
      <c r="V886" s="22"/>
      <c r="W886" s="22"/>
      <c r="X886" s="22"/>
      <c r="Y886" s="43"/>
      <c r="Z886" s="44"/>
      <c r="AA886" s="245"/>
      <c r="AB886" s="246"/>
      <c r="AC886" s="246"/>
      <c r="AD886" s="246"/>
      <c r="AE886" s="247"/>
    </row>
    <row r="887" ht="15.75" customHeight="1">
      <c r="A887" s="8"/>
      <c r="B887" s="252"/>
      <c r="C887" s="10"/>
      <c r="D887" s="10"/>
      <c r="E887" s="224"/>
      <c r="F887" s="224"/>
      <c r="G887" s="224"/>
      <c r="H887" s="224"/>
      <c r="I887" s="22"/>
      <c r="J887" s="224"/>
      <c r="K887" s="22"/>
      <c r="L887" s="224"/>
      <c r="M887" s="224"/>
      <c r="N887" s="22"/>
      <c r="O887" s="224"/>
      <c r="P887" s="224"/>
      <c r="Q887" s="24"/>
      <c r="R887" s="26"/>
      <c r="S887" s="22"/>
      <c r="T887" s="22"/>
      <c r="U887" s="22"/>
      <c r="V887" s="22"/>
      <c r="W887" s="22"/>
      <c r="X887" s="22"/>
      <c r="Y887" s="135"/>
      <c r="Z887" s="36"/>
      <c r="AA887" s="267"/>
      <c r="AB887" s="37"/>
      <c r="AC887" s="37"/>
      <c r="AD887" s="37"/>
      <c r="AE887" s="49"/>
    </row>
    <row r="888" ht="15.75" customHeight="1">
      <c r="A888" s="4"/>
      <c r="B888" s="253"/>
      <c r="C888" s="3"/>
      <c r="D888" s="3"/>
      <c r="E888" s="242"/>
      <c r="F888" s="39"/>
      <c r="G888" s="242"/>
      <c r="H888" s="224"/>
      <c r="I888" s="39"/>
      <c r="J888" s="242"/>
      <c r="K888" s="39"/>
      <c r="L888" s="39"/>
      <c r="M888" s="39"/>
      <c r="N888" s="39"/>
      <c r="O888" s="39"/>
      <c r="P888" s="39"/>
      <c r="Q888" s="40"/>
      <c r="R888" s="41"/>
      <c r="S888" s="42"/>
      <c r="T888" s="39"/>
      <c r="U888" s="22"/>
      <c r="V888" s="22"/>
      <c r="W888" s="22"/>
      <c r="X888" s="22"/>
      <c r="Y888" s="43"/>
      <c r="Z888" s="44"/>
      <c r="AA888" s="245"/>
      <c r="AB888" s="246"/>
      <c r="AC888" s="246"/>
      <c r="AD888" s="246"/>
      <c r="AE888" s="52"/>
    </row>
    <row r="889" ht="15.75" customHeight="1">
      <c r="A889" s="8"/>
      <c r="B889" s="252"/>
      <c r="C889" s="10"/>
      <c r="D889" s="10"/>
      <c r="E889" s="224"/>
      <c r="F889" s="224"/>
      <c r="G889" s="224"/>
      <c r="H889" s="224"/>
      <c r="I889" s="22"/>
      <c r="J889" s="224"/>
      <c r="K889" s="22"/>
      <c r="L889" s="224"/>
      <c r="M889" s="22"/>
      <c r="N889" s="22"/>
      <c r="O889" s="224"/>
      <c r="P889" s="22"/>
      <c r="Q889" s="24"/>
      <c r="R889" s="26"/>
      <c r="S889" s="22"/>
      <c r="T889" s="22"/>
      <c r="U889" s="22"/>
      <c r="V889" s="22"/>
      <c r="W889" s="22"/>
      <c r="X889" s="22"/>
      <c r="Y889" s="135"/>
      <c r="Z889" s="36"/>
      <c r="AA889" s="226"/>
      <c r="AB889" s="227"/>
      <c r="AC889" s="227"/>
      <c r="AD889" s="227"/>
      <c r="AE889" s="237"/>
    </row>
    <row r="890" ht="15.75" customHeight="1">
      <c r="A890" s="4"/>
      <c r="B890" s="253"/>
      <c r="C890" s="3"/>
      <c r="D890" s="3"/>
      <c r="E890" s="242"/>
      <c r="F890" s="39"/>
      <c r="G890" s="242"/>
      <c r="H890" s="242"/>
      <c r="I890" s="39"/>
      <c r="J890" s="242"/>
      <c r="K890" s="39"/>
      <c r="L890" s="39"/>
      <c r="M890" s="39"/>
      <c r="N890" s="39"/>
      <c r="O890" s="39"/>
      <c r="P890" s="39"/>
      <c r="Q890" s="40"/>
      <c r="R890" s="41"/>
      <c r="S890" s="42"/>
      <c r="T890" s="39"/>
      <c r="U890" s="22"/>
      <c r="V890" s="22"/>
      <c r="W890" s="22"/>
      <c r="X890" s="22"/>
      <c r="Y890" s="43"/>
      <c r="Z890" s="44"/>
      <c r="AA890" s="245"/>
      <c r="AB890" s="246"/>
      <c r="AC890" s="246"/>
      <c r="AD890" s="246"/>
      <c r="AE890" s="247"/>
    </row>
    <row r="891" ht="15.75" customHeight="1">
      <c r="A891" s="8"/>
      <c r="B891" s="252"/>
      <c r="C891" s="10"/>
      <c r="D891" s="10"/>
      <c r="E891" s="224"/>
      <c r="F891" s="224"/>
      <c r="G891" s="224"/>
      <c r="H891" s="224"/>
      <c r="I891" s="22"/>
      <c r="J891" s="224"/>
      <c r="K891" s="22"/>
      <c r="L891" s="224"/>
      <c r="M891" s="22"/>
      <c r="N891" s="22"/>
      <c r="O891" s="224"/>
      <c r="P891" s="22"/>
      <c r="Q891" s="24"/>
      <c r="R891" s="26"/>
      <c r="S891" s="22"/>
      <c r="T891" s="22"/>
      <c r="U891" s="22"/>
      <c r="V891" s="22"/>
      <c r="W891" s="22"/>
      <c r="X891" s="22"/>
      <c r="Y891" s="135"/>
      <c r="Z891" s="36"/>
      <c r="AA891" s="226"/>
      <c r="AB891" s="227"/>
      <c r="AC891" s="227"/>
      <c r="AD891" s="227"/>
      <c r="AE891" s="237"/>
    </row>
    <row r="892" ht="15.75" customHeight="1">
      <c r="A892" s="4"/>
      <c r="B892" s="253"/>
      <c r="C892" s="3"/>
      <c r="D892" s="3"/>
      <c r="E892" s="242"/>
      <c r="F892" s="39"/>
      <c r="G892" s="242"/>
      <c r="H892" s="242"/>
      <c r="I892" s="39"/>
      <c r="J892" s="242"/>
      <c r="K892" s="39"/>
      <c r="L892" s="39"/>
      <c r="M892" s="39"/>
      <c r="N892" s="39"/>
      <c r="O892" s="39"/>
      <c r="P892" s="39"/>
      <c r="Q892" s="40"/>
      <c r="R892" s="41"/>
      <c r="S892" s="42"/>
      <c r="T892" s="39"/>
      <c r="U892" s="22"/>
      <c r="V892" s="22"/>
      <c r="W892" s="22"/>
      <c r="X892" s="22"/>
      <c r="Y892" s="43"/>
      <c r="Z892" s="44"/>
      <c r="AA892" s="245"/>
      <c r="AB892" s="246"/>
      <c r="AC892" s="246"/>
      <c r="AD892" s="246"/>
      <c r="AE892" s="247"/>
    </row>
    <row r="893" ht="15.75" customHeight="1">
      <c r="A893" s="8"/>
      <c r="B893" s="252"/>
      <c r="C893" s="10"/>
      <c r="D893" s="10"/>
      <c r="E893" s="224"/>
      <c r="F893" s="224"/>
      <c r="G893" s="224"/>
      <c r="H893" s="224"/>
      <c r="I893" s="22"/>
      <c r="J893" s="224"/>
      <c r="K893" s="22"/>
      <c r="L893" s="224"/>
      <c r="M893" s="22"/>
      <c r="N893" s="22"/>
      <c r="O893" s="224"/>
      <c r="P893" s="22"/>
      <c r="Q893" s="24"/>
      <c r="R893" s="26"/>
      <c r="S893" s="22"/>
      <c r="T893" s="22"/>
      <c r="U893" s="22"/>
      <c r="V893" s="22"/>
      <c r="W893" s="22"/>
      <c r="X893" s="22"/>
      <c r="Y893" s="135"/>
      <c r="Z893" s="36"/>
      <c r="AA893" s="226"/>
      <c r="AB893" s="227"/>
      <c r="AC893" s="227"/>
      <c r="AD893" s="227"/>
      <c r="AE893" s="237"/>
    </row>
    <row r="894" ht="15.75" customHeight="1">
      <c r="A894" s="4"/>
      <c r="B894" s="253"/>
      <c r="C894" s="3"/>
      <c r="D894" s="3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40"/>
      <c r="R894" s="41"/>
      <c r="S894" s="42"/>
      <c r="T894" s="39"/>
      <c r="U894" s="39"/>
      <c r="V894" s="22"/>
      <c r="W894" s="39"/>
      <c r="X894" s="39"/>
      <c r="Y894" s="43"/>
      <c r="Z894" s="44"/>
      <c r="AA894" s="230"/>
      <c r="AB894" s="45"/>
      <c r="AC894" s="45"/>
      <c r="AD894" s="45"/>
      <c r="AE894" s="52"/>
    </row>
    <row r="895" ht="15.75" customHeight="1">
      <c r="A895" s="8"/>
      <c r="B895" s="252"/>
      <c r="C895" s="10"/>
      <c r="D895" s="10"/>
      <c r="E895" s="224"/>
      <c r="F895" s="224"/>
      <c r="G895" s="224"/>
      <c r="H895" s="224"/>
      <c r="I895" s="22"/>
      <c r="J895" s="224"/>
      <c r="K895" s="22"/>
      <c r="L895" s="224"/>
      <c r="M895" s="22"/>
      <c r="N895" s="22"/>
      <c r="O895" s="224"/>
      <c r="P895" s="224"/>
      <c r="Q895" s="24"/>
      <c r="R895" s="26"/>
      <c r="S895" s="22"/>
      <c r="T895" s="22"/>
      <c r="U895" s="22"/>
      <c r="V895" s="22"/>
      <c r="W895" s="22"/>
      <c r="X895" s="22"/>
      <c r="Y895" s="135"/>
      <c r="Z895" s="36"/>
      <c r="AA895" s="226"/>
      <c r="AB895" s="227"/>
      <c r="AC895" s="227"/>
      <c r="AD895" s="227"/>
      <c r="AE895" s="237"/>
    </row>
    <row r="896" ht="15.75" customHeight="1">
      <c r="A896" s="4"/>
      <c r="B896" s="253"/>
      <c r="C896" s="3"/>
      <c r="D896" s="3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40"/>
      <c r="R896" s="41"/>
      <c r="S896" s="42"/>
      <c r="T896" s="39"/>
      <c r="U896" s="39"/>
      <c r="V896" s="22"/>
      <c r="W896" s="39"/>
      <c r="X896" s="39"/>
      <c r="Y896" s="43"/>
      <c r="Z896" s="44"/>
      <c r="AA896" s="230"/>
      <c r="AB896" s="45"/>
      <c r="AC896" s="45"/>
      <c r="AD896" s="45"/>
      <c r="AE896" s="52"/>
    </row>
    <row r="897" ht="15.75" customHeight="1">
      <c r="A897" s="8"/>
      <c r="B897" s="252"/>
      <c r="C897" s="10"/>
      <c r="D897" s="10"/>
      <c r="E897" s="224"/>
      <c r="F897" s="224"/>
      <c r="G897" s="224"/>
      <c r="H897" s="224"/>
      <c r="I897" s="22"/>
      <c r="J897" s="224"/>
      <c r="K897" s="22"/>
      <c r="L897" s="224"/>
      <c r="M897" s="22"/>
      <c r="N897" s="22"/>
      <c r="O897" s="224"/>
      <c r="P897" s="22"/>
      <c r="Q897" s="24"/>
      <c r="R897" s="26"/>
      <c r="S897" s="22"/>
      <c r="T897" s="22"/>
      <c r="U897" s="22"/>
      <c r="V897" s="22"/>
      <c r="W897" s="22"/>
      <c r="X897" s="22"/>
      <c r="Y897" s="135"/>
      <c r="Z897" s="36"/>
      <c r="AA897" s="226"/>
      <c r="AB897" s="227"/>
      <c r="AC897" s="227"/>
      <c r="AD897" s="227"/>
      <c r="AE897" s="237"/>
    </row>
    <row r="898" ht="15.75" customHeight="1">
      <c r="A898" s="4"/>
      <c r="B898" s="253"/>
      <c r="C898" s="3"/>
      <c r="D898" s="3"/>
      <c r="E898" s="242"/>
      <c r="F898" s="39"/>
      <c r="G898" s="242"/>
      <c r="H898" s="242"/>
      <c r="I898" s="39"/>
      <c r="J898" s="39"/>
      <c r="K898" s="39"/>
      <c r="L898" s="39"/>
      <c r="M898" s="39"/>
      <c r="N898" s="39"/>
      <c r="O898" s="39"/>
      <c r="P898" s="39"/>
      <c r="Q898" s="40"/>
      <c r="R898" s="41"/>
      <c r="S898" s="42"/>
      <c r="T898" s="39"/>
      <c r="U898" s="22"/>
      <c r="V898" s="22"/>
      <c r="W898" s="22"/>
      <c r="X898" s="22"/>
      <c r="Y898" s="43"/>
      <c r="Z898" s="44"/>
      <c r="AA898" s="245"/>
      <c r="AB898" s="246"/>
      <c r="AC898" s="246"/>
      <c r="AD898" s="246"/>
      <c r="AE898" s="247"/>
    </row>
    <row r="899" ht="15.75" customHeight="1">
      <c r="A899" s="8"/>
      <c r="B899" s="252"/>
      <c r="C899" s="10"/>
      <c r="D899" s="10"/>
      <c r="E899" s="224"/>
      <c r="F899" s="224"/>
      <c r="G899" s="224"/>
      <c r="H899" s="224"/>
      <c r="I899" s="22"/>
      <c r="J899" s="224"/>
      <c r="K899" s="22"/>
      <c r="L899" s="224"/>
      <c r="M899" s="22"/>
      <c r="N899" s="22"/>
      <c r="O899" s="224"/>
      <c r="P899" s="22"/>
      <c r="Q899" s="24"/>
      <c r="R899" s="26"/>
      <c r="S899" s="22"/>
      <c r="T899" s="22"/>
      <c r="U899" s="22"/>
      <c r="V899" s="22"/>
      <c r="W899" s="22"/>
      <c r="X899" s="22"/>
      <c r="Y899" s="135"/>
      <c r="Z899" s="36"/>
      <c r="AA899" s="226"/>
      <c r="AB899" s="227"/>
      <c r="AC899" s="227"/>
      <c r="AD899" s="227"/>
      <c r="AE899" s="237"/>
    </row>
    <row r="900" ht="15.75" customHeight="1">
      <c r="A900" s="4"/>
      <c r="B900" s="253"/>
      <c r="C900" s="3"/>
      <c r="D900" s="3"/>
      <c r="E900" s="242"/>
      <c r="F900" s="39"/>
      <c r="G900" s="242"/>
      <c r="H900" s="242"/>
      <c r="I900" s="39"/>
      <c r="J900" s="242"/>
      <c r="K900" s="39"/>
      <c r="L900" s="39"/>
      <c r="M900" s="39"/>
      <c r="N900" s="39"/>
      <c r="O900" s="39"/>
      <c r="P900" s="39"/>
      <c r="Q900" s="40"/>
      <c r="R900" s="41"/>
      <c r="S900" s="42"/>
      <c r="T900" s="39"/>
      <c r="U900" s="22"/>
      <c r="V900" s="22"/>
      <c r="W900" s="22"/>
      <c r="X900" s="22"/>
      <c r="Y900" s="43"/>
      <c r="Z900" s="44"/>
      <c r="AA900" s="245"/>
      <c r="AB900" s="246"/>
      <c r="AC900" s="246"/>
      <c r="AD900" s="246"/>
      <c r="AE900" s="247"/>
    </row>
    <row r="901" ht="15.75" customHeight="1">
      <c r="A901" s="8"/>
      <c r="B901" s="252"/>
      <c r="C901" s="10"/>
      <c r="D901" s="10"/>
      <c r="E901" s="224"/>
      <c r="F901" s="224"/>
      <c r="G901" s="224"/>
      <c r="H901" s="224"/>
      <c r="I901" s="22"/>
      <c r="J901" s="224"/>
      <c r="K901" s="22"/>
      <c r="L901" s="224"/>
      <c r="M901" s="22"/>
      <c r="N901" s="22"/>
      <c r="O901" s="224"/>
      <c r="P901" s="22"/>
      <c r="Q901" s="24"/>
      <c r="R901" s="26"/>
      <c r="S901" s="22"/>
      <c r="T901" s="22"/>
      <c r="U901" s="22"/>
      <c r="V901" s="22"/>
      <c r="W901" s="22"/>
      <c r="X901" s="22"/>
      <c r="Y901" s="135"/>
      <c r="Z901" s="36"/>
      <c r="AA901" s="226"/>
      <c r="AB901" s="227"/>
      <c r="AC901" s="227"/>
      <c r="AD901" s="227"/>
      <c r="AE901" s="237"/>
    </row>
    <row r="902" ht="15.75" customHeight="1">
      <c r="A902" s="4"/>
      <c r="B902" s="253"/>
      <c r="C902" s="3"/>
      <c r="D902" s="3"/>
      <c r="E902" s="242"/>
      <c r="F902" s="39"/>
      <c r="G902" s="242"/>
      <c r="H902" s="242"/>
      <c r="I902" s="39"/>
      <c r="J902" s="242"/>
      <c r="K902" s="39"/>
      <c r="L902" s="39"/>
      <c r="M902" s="39"/>
      <c r="N902" s="39"/>
      <c r="O902" s="39"/>
      <c r="P902" s="39"/>
      <c r="Q902" s="40"/>
      <c r="R902" s="41"/>
      <c r="S902" s="42"/>
      <c r="T902" s="39"/>
      <c r="U902" s="22"/>
      <c r="V902" s="22"/>
      <c r="W902" s="22"/>
      <c r="X902" s="22"/>
      <c r="Y902" s="43"/>
      <c r="Z902" s="44"/>
      <c r="AA902" s="245"/>
      <c r="AB902" s="246"/>
      <c r="AC902" s="246"/>
      <c r="AD902" s="246"/>
      <c r="AE902" s="247"/>
    </row>
    <row r="903" ht="15.75" customHeight="1">
      <c r="A903" s="8"/>
      <c r="B903" s="252"/>
      <c r="C903" s="10"/>
      <c r="D903" s="10"/>
      <c r="E903" s="224"/>
      <c r="F903" s="224"/>
      <c r="G903" s="224"/>
      <c r="H903" s="224"/>
      <c r="I903" s="22"/>
      <c r="J903" s="224"/>
      <c r="K903" s="22"/>
      <c r="L903" s="224"/>
      <c r="M903" s="22"/>
      <c r="N903" s="22"/>
      <c r="O903" s="224"/>
      <c r="P903" s="22"/>
      <c r="Q903" s="24"/>
      <c r="R903" s="26"/>
      <c r="S903" s="22"/>
      <c r="T903" s="22"/>
      <c r="U903" s="22"/>
      <c r="V903" s="22"/>
      <c r="W903" s="22"/>
      <c r="X903" s="22"/>
      <c r="Y903" s="135"/>
      <c r="Z903" s="36"/>
      <c r="AA903" s="226"/>
      <c r="AB903" s="227"/>
      <c r="AC903" s="227"/>
      <c r="AD903" s="227"/>
      <c r="AE903" s="237"/>
    </row>
    <row r="904" ht="15.75" customHeight="1">
      <c r="A904" s="4"/>
      <c r="B904" s="253"/>
      <c r="C904" s="3"/>
      <c r="D904" s="3"/>
      <c r="E904" s="242"/>
      <c r="F904" s="39"/>
      <c r="G904" s="242"/>
      <c r="H904" s="242"/>
      <c r="I904" s="39"/>
      <c r="J904" s="242"/>
      <c r="K904" s="39"/>
      <c r="L904" s="39"/>
      <c r="M904" s="39"/>
      <c r="N904" s="39"/>
      <c r="O904" s="39"/>
      <c r="P904" s="39"/>
      <c r="Q904" s="40"/>
      <c r="R904" s="41"/>
      <c r="S904" s="42"/>
      <c r="T904" s="39"/>
      <c r="U904" s="22"/>
      <c r="V904" s="22"/>
      <c r="W904" s="22"/>
      <c r="X904" s="22"/>
      <c r="Y904" s="43"/>
      <c r="Z904" s="44"/>
      <c r="AA904" s="245"/>
      <c r="AB904" s="246"/>
      <c r="AC904" s="246"/>
      <c r="AD904" s="246"/>
      <c r="AE904" s="247"/>
    </row>
    <row r="905" ht="15.75" customHeight="1">
      <c r="A905" s="8"/>
      <c r="B905" s="252"/>
      <c r="C905" s="10"/>
      <c r="D905" s="10"/>
      <c r="E905" s="224"/>
      <c r="F905" s="224"/>
      <c r="G905" s="224"/>
      <c r="H905" s="224"/>
      <c r="I905" s="22"/>
      <c r="J905" s="224"/>
      <c r="K905" s="22"/>
      <c r="L905" s="224"/>
      <c r="M905" s="22"/>
      <c r="N905" s="22"/>
      <c r="O905" s="224"/>
      <c r="P905" s="22"/>
      <c r="Q905" s="24"/>
      <c r="R905" s="26"/>
      <c r="S905" s="22"/>
      <c r="T905" s="22"/>
      <c r="U905" s="22"/>
      <c r="V905" s="22"/>
      <c r="W905" s="22"/>
      <c r="X905" s="22"/>
      <c r="Y905" s="135"/>
      <c r="Z905" s="36"/>
      <c r="AA905" s="226"/>
      <c r="AB905" s="227"/>
      <c r="AC905" s="227"/>
      <c r="AD905" s="227"/>
      <c r="AE905" s="283"/>
    </row>
    <row r="906" ht="15.75" customHeight="1">
      <c r="A906" s="4"/>
      <c r="B906" s="253"/>
      <c r="C906" s="3"/>
      <c r="D906" s="3"/>
      <c r="E906" s="242"/>
      <c r="F906" s="39"/>
      <c r="G906" s="242"/>
      <c r="H906" s="242"/>
      <c r="I906" s="39"/>
      <c r="J906" s="242"/>
      <c r="K906" s="39"/>
      <c r="L906" s="39"/>
      <c r="M906" s="39"/>
      <c r="N906" s="39"/>
      <c r="O906" s="39"/>
      <c r="P906" s="39"/>
      <c r="Q906" s="40"/>
      <c r="R906" s="41"/>
      <c r="S906" s="42"/>
      <c r="T906" s="39"/>
      <c r="U906" s="22"/>
      <c r="V906" s="22"/>
      <c r="W906" s="22"/>
      <c r="X906" s="22"/>
      <c r="Y906" s="43"/>
      <c r="Z906" s="44"/>
      <c r="AA906" s="245"/>
      <c r="AB906" s="246"/>
      <c r="AC906" s="246"/>
      <c r="AD906" s="246"/>
      <c r="AE906" s="247"/>
    </row>
    <row r="907" ht="15.75" customHeight="1">
      <c r="A907" s="8"/>
      <c r="B907" s="252"/>
      <c r="C907" s="10"/>
      <c r="D907" s="10"/>
      <c r="E907" s="224"/>
      <c r="F907" s="224"/>
      <c r="G907" s="224"/>
      <c r="H907" s="224"/>
      <c r="I907" s="22"/>
      <c r="J907" s="224"/>
      <c r="K907" s="22"/>
      <c r="L907" s="224"/>
      <c r="M907" s="22"/>
      <c r="N907" s="22"/>
      <c r="O907" s="224"/>
      <c r="P907" s="22"/>
      <c r="Q907" s="24"/>
      <c r="R907" s="26"/>
      <c r="S907" s="22"/>
      <c r="T907" s="22"/>
      <c r="U907" s="22"/>
      <c r="V907" s="22"/>
      <c r="W907" s="22"/>
      <c r="X907" s="22"/>
      <c r="Y907" s="135"/>
      <c r="Z907" s="36"/>
      <c r="AA907" s="226"/>
      <c r="AB907" s="227"/>
      <c r="AC907" s="227"/>
      <c r="AD907" s="227"/>
      <c r="AE907" s="283"/>
    </row>
    <row r="908" ht="15.75" customHeight="1">
      <c r="A908" s="4"/>
      <c r="B908" s="253"/>
      <c r="C908" s="3"/>
      <c r="D908" s="3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40"/>
      <c r="R908" s="41"/>
      <c r="S908" s="42"/>
      <c r="T908" s="39"/>
      <c r="U908" s="39"/>
      <c r="V908" s="22"/>
      <c r="W908" s="39"/>
      <c r="X908" s="39"/>
      <c r="Y908" s="43"/>
      <c r="Z908" s="44"/>
      <c r="AA908" s="230"/>
      <c r="AB908" s="45"/>
      <c r="AC908" s="45"/>
      <c r="AD908" s="45"/>
      <c r="AE908" s="52"/>
    </row>
    <row r="909" ht="15.75" customHeight="1">
      <c r="A909" s="8"/>
      <c r="B909" s="252"/>
      <c r="C909" s="10"/>
      <c r="D909" s="10"/>
      <c r="E909" s="224"/>
      <c r="F909" s="224"/>
      <c r="G909" s="224"/>
      <c r="H909" s="224"/>
      <c r="I909" s="22"/>
      <c r="J909" s="224"/>
      <c r="K909" s="22"/>
      <c r="L909" s="224"/>
      <c r="M909" s="22"/>
      <c r="N909" s="22"/>
      <c r="O909" s="224"/>
      <c r="P909" s="22"/>
      <c r="Q909" s="24"/>
      <c r="R909" s="26"/>
      <c r="S909" s="22"/>
      <c r="T909" s="22"/>
      <c r="U909" s="22"/>
      <c r="V909" s="22"/>
      <c r="W909" s="22"/>
      <c r="X909" s="22"/>
      <c r="Y909" s="135"/>
      <c r="Z909" s="36"/>
      <c r="AA909" s="226"/>
      <c r="AB909" s="227"/>
      <c r="AC909" s="227"/>
      <c r="AD909" s="227"/>
      <c r="AE909" s="283"/>
    </row>
    <row r="910" ht="15.75" customHeight="1">
      <c r="A910" s="4"/>
      <c r="B910" s="253"/>
      <c r="C910" s="3"/>
      <c r="D910" s="3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40"/>
      <c r="R910" s="41"/>
      <c r="S910" s="42"/>
      <c r="T910" s="39"/>
      <c r="U910" s="39"/>
      <c r="V910" s="22"/>
      <c r="W910" s="39"/>
      <c r="X910" s="39"/>
      <c r="Y910" s="43"/>
      <c r="Z910" s="44"/>
      <c r="AA910" s="230"/>
      <c r="AB910" s="45"/>
      <c r="AC910" s="45"/>
      <c r="AD910" s="45"/>
      <c r="AE910" s="52"/>
    </row>
    <row r="911" ht="15.75" customHeight="1">
      <c r="A911" s="8"/>
      <c r="B911" s="252"/>
      <c r="C911" s="10"/>
      <c r="D911" s="10"/>
      <c r="E911" s="224"/>
      <c r="F911" s="224"/>
      <c r="G911" s="224"/>
      <c r="H911" s="224"/>
      <c r="I911" s="22"/>
      <c r="J911" s="224"/>
      <c r="K911" s="22"/>
      <c r="L911" s="224"/>
      <c r="M911" s="22"/>
      <c r="N911" s="22"/>
      <c r="O911" s="224"/>
      <c r="P911" s="224"/>
      <c r="Q911" s="24"/>
      <c r="R911" s="26"/>
      <c r="S911" s="22"/>
      <c r="T911" s="22"/>
      <c r="U911" s="22"/>
      <c r="V911" s="22"/>
      <c r="W911" s="22"/>
      <c r="X911" s="22"/>
      <c r="Y911" s="135"/>
      <c r="Z911" s="36"/>
      <c r="AA911" s="226"/>
      <c r="AB911" s="227"/>
      <c r="AC911" s="227"/>
      <c r="AD911" s="227"/>
      <c r="AE911" s="237"/>
    </row>
    <row r="912" ht="15.75" customHeight="1">
      <c r="A912" s="4"/>
      <c r="B912" s="253"/>
      <c r="C912" s="3"/>
      <c r="D912" s="3"/>
      <c r="E912" s="242"/>
      <c r="F912" s="39"/>
      <c r="G912" s="242"/>
      <c r="H912" s="242"/>
      <c r="I912" s="39"/>
      <c r="J912" s="242"/>
      <c r="K912" s="39"/>
      <c r="L912" s="39"/>
      <c r="M912" s="39"/>
      <c r="N912" s="39"/>
      <c r="O912" s="39"/>
      <c r="P912" s="39"/>
      <c r="Q912" s="40"/>
      <c r="R912" s="41"/>
      <c r="S912" s="39"/>
      <c r="T912" s="39"/>
      <c r="U912" s="22"/>
      <c r="V912" s="22"/>
      <c r="W912" s="22"/>
      <c r="X912" s="22"/>
      <c r="Y912" s="115"/>
      <c r="Z912" s="44"/>
      <c r="AA912" s="245"/>
      <c r="AB912" s="246"/>
      <c r="AC912" s="246"/>
      <c r="AD912" s="246"/>
      <c r="AE912" s="247"/>
    </row>
    <row r="913" ht="15.75" customHeight="1">
      <c r="A913" s="8"/>
      <c r="B913" s="252"/>
      <c r="C913" s="10"/>
      <c r="D913" s="10"/>
      <c r="E913" s="224"/>
      <c r="F913" s="224"/>
      <c r="G913" s="224"/>
      <c r="H913" s="224"/>
      <c r="I913" s="22"/>
      <c r="J913" s="224"/>
      <c r="K913" s="22"/>
      <c r="L913" s="224"/>
      <c r="M913" s="22"/>
      <c r="N913" s="22"/>
      <c r="O913" s="224"/>
      <c r="P913" s="22"/>
      <c r="Q913" s="24"/>
      <c r="R913" s="26"/>
      <c r="S913" s="22"/>
      <c r="T913" s="22"/>
      <c r="U913" s="22"/>
      <c r="V913" s="22"/>
      <c r="W913" s="22"/>
      <c r="X913" s="22"/>
      <c r="Y913" s="135"/>
      <c r="Z913" s="36"/>
      <c r="AA913" s="226"/>
      <c r="AB913" s="227"/>
      <c r="AC913" s="227"/>
      <c r="AD913" s="227"/>
      <c r="AE913" s="283"/>
    </row>
    <row r="914" ht="15.75" customHeight="1">
      <c r="A914" s="4"/>
      <c r="B914" s="253"/>
      <c r="C914" s="3"/>
      <c r="D914" s="3"/>
      <c r="E914" s="242"/>
      <c r="F914" s="39"/>
      <c r="G914" s="242"/>
      <c r="H914" s="242"/>
      <c r="I914" s="39"/>
      <c r="J914" s="242"/>
      <c r="K914" s="39"/>
      <c r="L914" s="39"/>
      <c r="M914" s="39"/>
      <c r="N914" s="39"/>
      <c r="O914" s="39"/>
      <c r="P914" s="39"/>
      <c r="Q914" s="40"/>
      <c r="R914" s="41"/>
      <c r="S914" s="39"/>
      <c r="T914" s="39"/>
      <c r="U914" s="22"/>
      <c r="V914" s="22"/>
      <c r="W914" s="22"/>
      <c r="X914" s="22"/>
      <c r="Y914" s="115"/>
      <c r="Z914" s="44"/>
      <c r="AA914" s="245"/>
      <c r="AB914" s="246"/>
      <c r="AC914" s="246"/>
      <c r="AD914" s="246"/>
      <c r="AE914" s="247"/>
    </row>
    <row r="915" ht="15.75" customHeight="1">
      <c r="A915" s="8"/>
      <c r="B915" s="252"/>
      <c r="C915" s="10"/>
      <c r="D915" s="10"/>
      <c r="E915" s="224"/>
      <c r="F915" s="224"/>
      <c r="G915" s="224"/>
      <c r="H915" s="224"/>
      <c r="I915" s="22"/>
      <c r="J915" s="224"/>
      <c r="K915" s="22"/>
      <c r="L915" s="224"/>
      <c r="M915" s="22"/>
      <c r="N915" s="22"/>
      <c r="O915" s="224"/>
      <c r="P915" s="22"/>
      <c r="Q915" s="35"/>
      <c r="R915" s="26"/>
      <c r="S915" s="22"/>
      <c r="T915" s="22"/>
      <c r="U915" s="22"/>
      <c r="V915" s="22"/>
      <c r="W915" s="22"/>
      <c r="X915" s="22"/>
      <c r="Y915" s="135"/>
      <c r="Z915" s="27"/>
      <c r="AA915" s="226"/>
      <c r="AB915" s="227"/>
      <c r="AC915" s="227"/>
      <c r="AD915" s="227"/>
      <c r="AE915" s="283"/>
    </row>
    <row r="916" ht="15.75" customHeight="1">
      <c r="A916" s="4"/>
      <c r="B916" s="253"/>
      <c r="C916" s="3"/>
      <c r="D916" s="3"/>
      <c r="E916" s="242"/>
      <c r="F916" s="39"/>
      <c r="G916" s="242"/>
      <c r="H916" s="242"/>
      <c r="I916" s="39"/>
      <c r="J916" s="242"/>
      <c r="K916" s="39"/>
      <c r="L916" s="39"/>
      <c r="M916" s="39"/>
      <c r="N916" s="39"/>
      <c r="O916" s="39"/>
      <c r="P916" s="39"/>
      <c r="Q916" s="116"/>
      <c r="R916" s="41"/>
      <c r="S916" s="39"/>
      <c r="T916" s="39"/>
      <c r="U916" s="22"/>
      <c r="V916" s="22"/>
      <c r="W916" s="22"/>
      <c r="X916" s="22"/>
      <c r="Y916" s="115"/>
      <c r="Z916" s="32"/>
      <c r="AA916" s="245"/>
      <c r="AB916" s="246"/>
      <c r="AC916" s="246"/>
      <c r="AD916" s="246"/>
      <c r="AE916" s="247"/>
    </row>
    <row r="917" ht="15.75" customHeight="1">
      <c r="A917" s="8"/>
      <c r="B917" s="252"/>
      <c r="C917" s="10"/>
      <c r="D917" s="10"/>
      <c r="E917" s="224"/>
      <c r="F917" s="224"/>
      <c r="G917" s="224"/>
      <c r="H917" s="224"/>
      <c r="I917" s="22"/>
      <c r="J917" s="224"/>
      <c r="K917" s="22"/>
      <c r="L917" s="224"/>
      <c r="M917" s="22"/>
      <c r="N917" s="22"/>
      <c r="O917" s="224"/>
      <c r="P917" s="22"/>
      <c r="Q917" s="35"/>
      <c r="R917" s="26"/>
      <c r="S917" s="22"/>
      <c r="T917" s="22"/>
      <c r="U917" s="22"/>
      <c r="V917" s="22"/>
      <c r="W917" s="22"/>
      <c r="X917" s="22"/>
      <c r="Y917" s="135"/>
      <c r="Z917" s="27"/>
      <c r="AA917" s="226"/>
      <c r="AB917" s="227"/>
      <c r="AC917" s="227"/>
      <c r="AD917" s="227"/>
      <c r="AE917" s="283"/>
    </row>
    <row r="918" ht="15.75" customHeight="1">
      <c r="A918" s="4"/>
      <c r="B918" s="253"/>
      <c r="C918" s="3"/>
      <c r="D918" s="3"/>
      <c r="E918" s="39"/>
      <c r="F918" s="242"/>
      <c r="G918" s="242"/>
      <c r="H918" s="242"/>
      <c r="I918" s="39"/>
      <c r="J918" s="242"/>
      <c r="K918" s="39"/>
      <c r="L918" s="39"/>
      <c r="M918" s="39"/>
      <c r="N918" s="39"/>
      <c r="O918" s="39"/>
      <c r="P918" s="39"/>
      <c r="Q918" s="116"/>
      <c r="R918" s="41"/>
      <c r="S918" s="39"/>
      <c r="T918" s="39"/>
      <c r="U918" s="22"/>
      <c r="V918" s="22"/>
      <c r="W918" s="22"/>
      <c r="X918" s="22"/>
      <c r="Y918" s="115"/>
      <c r="Z918" s="32"/>
      <c r="AA918" s="245"/>
      <c r="AB918" s="246"/>
      <c r="AC918" s="246"/>
      <c r="AD918" s="246"/>
      <c r="AE918" s="247"/>
    </row>
    <row r="919" ht="15.75" customHeight="1">
      <c r="A919" s="8"/>
      <c r="B919" s="252"/>
      <c r="C919" s="10"/>
      <c r="D919" s="10"/>
      <c r="E919" s="224"/>
      <c r="F919" s="224"/>
      <c r="G919" s="224"/>
      <c r="H919" s="224"/>
      <c r="I919" s="22"/>
      <c r="J919" s="224"/>
      <c r="K919" s="22"/>
      <c r="L919" s="224"/>
      <c r="M919" s="22"/>
      <c r="N919" s="22"/>
      <c r="O919" s="224"/>
      <c r="P919" s="22"/>
      <c r="Q919" s="35"/>
      <c r="R919" s="26"/>
      <c r="S919" s="22"/>
      <c r="T919" s="22"/>
      <c r="U919" s="22"/>
      <c r="V919" s="22"/>
      <c r="W919" s="22"/>
      <c r="X919" s="22"/>
      <c r="Y919" s="135"/>
      <c r="Z919" s="27"/>
      <c r="AA919" s="226"/>
      <c r="AB919" s="227"/>
      <c r="AC919" s="227"/>
      <c r="AD919" s="227"/>
      <c r="AE919" s="112"/>
    </row>
    <row r="920" ht="15.75" customHeight="1">
      <c r="A920" s="4"/>
      <c r="B920" s="253"/>
      <c r="C920" s="3"/>
      <c r="D920" s="3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116"/>
      <c r="R920" s="41"/>
      <c r="S920" s="39"/>
      <c r="T920" s="39"/>
      <c r="U920" s="39"/>
      <c r="V920" s="22"/>
      <c r="W920" s="39"/>
      <c r="X920" s="39"/>
      <c r="Y920" s="115"/>
      <c r="Z920" s="32"/>
      <c r="AA920" s="230"/>
      <c r="AB920" s="45"/>
      <c r="AC920" s="45"/>
      <c r="AD920" s="45"/>
      <c r="AE920" s="52"/>
    </row>
    <row r="921" ht="15.75" customHeight="1">
      <c r="A921" s="8"/>
      <c r="B921" s="252"/>
      <c r="C921" s="10"/>
      <c r="D921" s="10"/>
      <c r="E921" s="224"/>
      <c r="F921" s="224"/>
      <c r="G921" s="224"/>
      <c r="H921" s="224"/>
      <c r="I921" s="22"/>
      <c r="J921" s="224"/>
      <c r="K921" s="22"/>
      <c r="L921" s="224"/>
      <c r="M921" s="22"/>
      <c r="N921" s="22"/>
      <c r="O921" s="224"/>
      <c r="P921" s="22"/>
      <c r="Q921" s="35"/>
      <c r="R921" s="26"/>
      <c r="S921" s="22"/>
      <c r="T921" s="22"/>
      <c r="U921" s="22"/>
      <c r="V921" s="22"/>
      <c r="W921" s="22"/>
      <c r="X921" s="22"/>
      <c r="Y921" s="135"/>
      <c r="Z921" s="27"/>
      <c r="AA921" s="226"/>
      <c r="AB921" s="227"/>
      <c r="AC921" s="227"/>
      <c r="AD921" s="227"/>
      <c r="AE921" s="283"/>
    </row>
    <row r="922" ht="15.75" customHeight="1">
      <c r="A922" s="4"/>
      <c r="B922" s="253"/>
      <c r="C922" s="3"/>
      <c r="D922" s="3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116"/>
      <c r="R922" s="41"/>
      <c r="S922" s="39"/>
      <c r="T922" s="39"/>
      <c r="U922" s="39"/>
      <c r="V922" s="22"/>
      <c r="W922" s="39"/>
      <c r="X922" s="39"/>
      <c r="Y922" s="115"/>
      <c r="Z922" s="32"/>
      <c r="AA922" s="230"/>
      <c r="AB922" s="45"/>
      <c r="AC922" s="45"/>
      <c r="AD922" s="45"/>
      <c r="AE922" s="52"/>
    </row>
    <row r="923" ht="15.75" customHeight="1">
      <c r="A923" s="8"/>
      <c r="B923" s="252"/>
      <c r="C923" s="10"/>
      <c r="D923" s="10"/>
      <c r="E923" s="224"/>
      <c r="F923" s="224"/>
      <c r="G923" s="224"/>
      <c r="H923" s="224"/>
      <c r="I923" s="22"/>
      <c r="J923" s="224"/>
      <c r="K923" s="22"/>
      <c r="L923" s="224"/>
      <c r="M923" s="22"/>
      <c r="N923" s="22"/>
      <c r="O923" s="224"/>
      <c r="P923" s="22"/>
      <c r="Q923" s="35"/>
      <c r="R923" s="26"/>
      <c r="S923" s="22"/>
      <c r="T923" s="22"/>
      <c r="U923" s="22"/>
      <c r="V923" s="22"/>
      <c r="W923" s="22"/>
      <c r="X923" s="22"/>
      <c r="Y923" s="135"/>
      <c r="Z923" s="27"/>
      <c r="AA923" s="226"/>
      <c r="AB923" s="227"/>
      <c r="AC923" s="227"/>
      <c r="AD923" s="227"/>
      <c r="AE923" s="283"/>
    </row>
    <row r="924" ht="15.75" customHeight="1">
      <c r="A924" s="4"/>
      <c r="B924" s="253"/>
      <c r="C924" s="3"/>
      <c r="D924" s="3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116"/>
      <c r="R924" s="41"/>
      <c r="S924" s="39"/>
      <c r="T924" s="39"/>
      <c r="U924" s="39"/>
      <c r="V924" s="22"/>
      <c r="W924" s="39"/>
      <c r="X924" s="39"/>
      <c r="Y924" s="115"/>
      <c r="Z924" s="32"/>
      <c r="AA924" s="230"/>
      <c r="AB924" s="45"/>
      <c r="AC924" s="45"/>
      <c r="AD924" s="45"/>
      <c r="AE924" s="52"/>
    </row>
    <row r="925" ht="15.75" customHeight="1">
      <c r="A925" s="8"/>
      <c r="B925" s="252"/>
      <c r="C925" s="10"/>
      <c r="D925" s="10"/>
      <c r="E925" s="224"/>
      <c r="F925" s="224"/>
      <c r="G925" s="224"/>
      <c r="H925" s="224"/>
      <c r="I925" s="22"/>
      <c r="J925" s="224"/>
      <c r="K925" s="22"/>
      <c r="L925" s="224"/>
      <c r="M925" s="22"/>
      <c r="N925" s="22"/>
      <c r="O925" s="224"/>
      <c r="P925" s="22"/>
      <c r="Q925" s="35"/>
      <c r="R925" s="26"/>
      <c r="S925" s="22"/>
      <c r="T925" s="22"/>
      <c r="U925" s="22"/>
      <c r="V925" s="22"/>
      <c r="W925" s="22"/>
      <c r="X925" s="22"/>
      <c r="Y925" s="114"/>
      <c r="Z925" s="27"/>
      <c r="AA925" s="226"/>
      <c r="AB925" s="227"/>
      <c r="AC925" s="227"/>
      <c r="AD925" s="227"/>
      <c r="AE925" s="237"/>
    </row>
    <row r="926" ht="15.75" customHeight="1">
      <c r="A926" s="4"/>
      <c r="B926" s="253"/>
      <c r="C926" s="3"/>
      <c r="D926" s="3"/>
      <c r="E926" s="242"/>
      <c r="F926" s="39"/>
      <c r="G926" s="242"/>
      <c r="H926" s="242"/>
      <c r="I926" s="39"/>
      <c r="J926" s="242"/>
      <c r="K926" s="39"/>
      <c r="L926" s="39"/>
      <c r="M926" s="39"/>
      <c r="N926" s="39"/>
      <c r="O926" s="39"/>
      <c r="P926" s="39"/>
      <c r="Q926" s="116"/>
      <c r="R926" s="41"/>
      <c r="S926" s="39"/>
      <c r="T926" s="39"/>
      <c r="U926" s="22"/>
      <c r="V926" s="22"/>
      <c r="W926" s="22"/>
      <c r="X926" s="22"/>
      <c r="Y926" s="115"/>
      <c r="Z926" s="44"/>
      <c r="AA926" s="245"/>
      <c r="AB926" s="246"/>
      <c r="AC926" s="246"/>
      <c r="AD926" s="246"/>
      <c r="AE926" s="286"/>
    </row>
    <row r="927" ht="15.75" customHeight="1">
      <c r="A927" s="8"/>
      <c r="B927" s="252"/>
      <c r="C927" s="10"/>
      <c r="D927" s="10"/>
      <c r="E927" s="224"/>
      <c r="F927" s="224"/>
      <c r="G927" s="224"/>
      <c r="H927" s="224"/>
      <c r="I927" s="22"/>
      <c r="J927" s="224"/>
      <c r="K927" s="22"/>
      <c r="L927" s="224"/>
      <c r="M927" s="22"/>
      <c r="N927" s="22"/>
      <c r="O927" s="224"/>
      <c r="P927" s="22"/>
      <c r="Q927" s="35"/>
      <c r="R927" s="26"/>
      <c r="S927" s="22"/>
      <c r="T927" s="22"/>
      <c r="U927" s="22"/>
      <c r="V927" s="22"/>
      <c r="W927" s="22"/>
      <c r="X927" s="22"/>
      <c r="Y927" s="135"/>
      <c r="Z927" s="36"/>
      <c r="AA927" s="226"/>
      <c r="AB927" s="227"/>
      <c r="AC927" s="227"/>
      <c r="AD927" s="227"/>
      <c r="AE927" s="283"/>
    </row>
    <row r="928" ht="15.75" customHeight="1">
      <c r="A928" s="4"/>
      <c r="B928" s="253"/>
      <c r="C928" s="3"/>
      <c r="D928" s="3"/>
      <c r="E928" s="242"/>
      <c r="F928" s="39"/>
      <c r="G928" s="242"/>
      <c r="H928" s="242"/>
      <c r="I928" s="39"/>
      <c r="J928" s="242"/>
      <c r="K928" s="39"/>
      <c r="L928" s="39"/>
      <c r="M928" s="39"/>
      <c r="N928" s="39"/>
      <c r="O928" s="39"/>
      <c r="P928" s="39"/>
      <c r="Q928" s="116"/>
      <c r="R928" s="41"/>
      <c r="S928" s="39"/>
      <c r="T928" s="39"/>
      <c r="U928" s="22"/>
      <c r="V928" s="22"/>
      <c r="W928" s="22"/>
      <c r="X928" s="22"/>
      <c r="Y928" s="115"/>
      <c r="Z928" s="44"/>
      <c r="AA928" s="245"/>
      <c r="AB928" s="246"/>
      <c r="AC928" s="246"/>
      <c r="AD928" s="246"/>
      <c r="AE928" s="286"/>
    </row>
    <row r="929" ht="15.75" customHeight="1">
      <c r="A929" s="8"/>
      <c r="B929" s="252"/>
      <c r="C929" s="10"/>
      <c r="D929" s="10"/>
      <c r="E929" s="224"/>
      <c r="F929" s="224"/>
      <c r="G929" s="224"/>
      <c r="H929" s="224"/>
      <c r="I929" s="22"/>
      <c r="J929" s="224"/>
      <c r="K929" s="22"/>
      <c r="L929" s="224"/>
      <c r="M929" s="22"/>
      <c r="N929" s="22"/>
      <c r="O929" s="224"/>
      <c r="P929" s="224"/>
      <c r="Q929" s="35"/>
      <c r="R929" s="26"/>
      <c r="S929" s="22"/>
      <c r="T929" s="22"/>
      <c r="U929" s="22"/>
      <c r="V929" s="22"/>
      <c r="W929" s="22"/>
      <c r="X929" s="22"/>
      <c r="Y929" s="135"/>
      <c r="Z929" s="36"/>
      <c r="AA929" s="226"/>
      <c r="AB929" s="227"/>
      <c r="AC929" s="227"/>
      <c r="AD929" s="227"/>
      <c r="AE929" s="283"/>
    </row>
    <row r="930" ht="15.75" customHeight="1">
      <c r="A930" s="4"/>
      <c r="B930" s="253"/>
      <c r="C930" s="3"/>
      <c r="D930" s="3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116"/>
      <c r="R930" s="41"/>
      <c r="S930" s="39"/>
      <c r="T930" s="39"/>
      <c r="U930" s="39"/>
      <c r="V930" s="22"/>
      <c r="W930" s="39"/>
      <c r="X930" s="39"/>
      <c r="Y930" s="115"/>
      <c r="Z930" s="44"/>
      <c r="AA930" s="230"/>
      <c r="AB930" s="45"/>
      <c r="AC930" s="45"/>
      <c r="AD930" s="45"/>
      <c r="AE930" s="108"/>
    </row>
    <row r="931" ht="15.75" customHeight="1">
      <c r="A931" s="8"/>
      <c r="B931" s="252"/>
      <c r="C931" s="10"/>
      <c r="D931" s="10"/>
      <c r="E931" s="224"/>
      <c r="F931" s="224"/>
      <c r="G931" s="224"/>
      <c r="H931" s="224"/>
      <c r="I931" s="22"/>
      <c r="J931" s="224"/>
      <c r="K931" s="22"/>
      <c r="L931" s="224"/>
      <c r="M931" s="22"/>
      <c r="N931" s="22"/>
      <c r="O931" s="224"/>
      <c r="P931" s="224"/>
      <c r="Q931" s="35"/>
      <c r="R931" s="26"/>
      <c r="S931" s="22"/>
      <c r="T931" s="22"/>
      <c r="U931" s="22"/>
      <c r="V931" s="22"/>
      <c r="W931" s="22"/>
      <c r="X931" s="22"/>
      <c r="Y931" s="135"/>
      <c r="Z931" s="36"/>
      <c r="AA931" s="226"/>
      <c r="AB931" s="227"/>
      <c r="AC931" s="227"/>
      <c r="AD931" s="227"/>
      <c r="AE931" s="283"/>
    </row>
  </sheetData>
  <conditionalFormatting sqref="L119:L120 L850:L851">
    <cfRule type="expression" dxfId="0" priority="1">
      <formula>"M120+M119"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86"/>
    <col customWidth="1" min="2" max="2" width="12.86"/>
    <col customWidth="1" min="3" max="3" width="9.29"/>
    <col customWidth="1" min="4" max="4" width="8.86"/>
    <col customWidth="1" min="5" max="5" width="6.0"/>
    <col customWidth="1" min="6" max="6" width="5.43"/>
    <col customWidth="1" min="7" max="7" width="5.29"/>
    <col customWidth="1" min="8" max="8" width="7.0"/>
    <col customWidth="1" min="9" max="9" width="5.29"/>
    <col customWidth="1" min="10" max="10" width="8.71"/>
    <col customWidth="1" min="11" max="11" width="5.86"/>
    <col customWidth="1" min="12" max="13" width="8.29"/>
    <col customWidth="1" min="14" max="14" width="9.43"/>
    <col customWidth="1" min="15" max="15" width="6.71"/>
    <col customWidth="1" min="16" max="16" width="8.14"/>
    <col customWidth="1" min="17" max="17" width="6.43"/>
    <col customWidth="1" min="18" max="18" width="8.86"/>
    <col customWidth="1" min="19" max="19" width="8.29"/>
    <col customWidth="1" min="20" max="20" width="7.0"/>
    <col customWidth="1" min="21" max="23" width="5.43"/>
    <col customWidth="1" min="24" max="24" width="6.43"/>
    <col customWidth="1" min="25" max="25" width="8.86"/>
    <col customWidth="1" min="26" max="26" width="7.29"/>
    <col customWidth="1" min="27" max="27" width="7.0"/>
    <col customWidth="1" min="28" max="28" width="10.71"/>
    <col customWidth="1" min="29" max="29" width="7.0"/>
    <col customWidth="1" min="30" max="30" width="9.0"/>
    <col customWidth="1" min="31" max="31" width="70.57"/>
  </cols>
  <sheetData>
    <row r="1">
      <c r="A1" s="222" t="s">
        <v>471</v>
      </c>
      <c r="B1" s="212" t="s">
        <v>17</v>
      </c>
      <c r="C1" s="213" t="s">
        <v>2</v>
      </c>
      <c r="D1" s="213" t="s">
        <v>3</v>
      </c>
      <c r="E1" s="211" t="s">
        <v>4</v>
      </c>
      <c r="F1" s="211" t="s">
        <v>5</v>
      </c>
      <c r="G1" s="214" t="s">
        <v>7</v>
      </c>
      <c r="H1" s="211" t="s">
        <v>8</v>
      </c>
      <c r="I1" s="211" t="s">
        <v>9</v>
      </c>
      <c r="J1" s="211" t="s">
        <v>27</v>
      </c>
      <c r="K1" s="211" t="s">
        <v>10</v>
      </c>
      <c r="L1" s="211" t="s">
        <v>26</v>
      </c>
      <c r="M1" s="211" t="s">
        <v>28</v>
      </c>
      <c r="N1" s="211" t="s">
        <v>29</v>
      </c>
      <c r="O1" s="211" t="s">
        <v>23</v>
      </c>
      <c r="P1" s="211" t="s">
        <v>30</v>
      </c>
      <c r="Q1" s="216" t="s">
        <v>15</v>
      </c>
      <c r="R1" s="217" t="s">
        <v>16</v>
      </c>
      <c r="S1" s="211" t="s">
        <v>18</v>
      </c>
      <c r="T1" s="218" t="s">
        <v>6</v>
      </c>
      <c r="U1" s="211" t="s">
        <v>19</v>
      </c>
      <c r="V1" s="211" t="s">
        <v>20</v>
      </c>
      <c r="W1" s="211" t="s">
        <v>21</v>
      </c>
      <c r="X1" s="211" t="s">
        <v>22</v>
      </c>
      <c r="Y1" s="219" t="s">
        <v>31</v>
      </c>
      <c r="Z1" s="220" t="s">
        <v>32</v>
      </c>
      <c r="AA1" s="221" t="s">
        <v>33</v>
      </c>
      <c r="AB1" s="211" t="s">
        <v>34</v>
      </c>
      <c r="AC1" s="211" t="s">
        <v>35</v>
      </c>
      <c r="AD1" s="211" t="s">
        <v>36</v>
      </c>
      <c r="AE1" s="222" t="s">
        <v>429</v>
      </c>
    </row>
    <row r="2">
      <c r="A2" s="255" t="s">
        <v>472</v>
      </c>
      <c r="B2" s="256">
        <v>46023.0</v>
      </c>
      <c r="C2" s="10">
        <v>0.375</v>
      </c>
      <c r="D2" s="10">
        <v>0.5</v>
      </c>
      <c r="E2" s="224">
        <v>33.6</v>
      </c>
      <c r="F2" s="224">
        <v>22.5</v>
      </c>
      <c r="G2" s="224">
        <v>29.2</v>
      </c>
      <c r="H2" s="224">
        <v>28.0</v>
      </c>
      <c r="I2" s="224"/>
      <c r="J2" s="224" t="s">
        <v>81</v>
      </c>
      <c r="K2" s="224"/>
      <c r="L2" s="224">
        <v>3.0</v>
      </c>
      <c r="M2" s="22"/>
      <c r="N2" s="22"/>
      <c r="O2" s="224">
        <v>80.8</v>
      </c>
      <c r="P2" s="22"/>
      <c r="Q2" s="257"/>
      <c r="R2" s="26">
        <f t="shared" ref="R2:S2" si="1">E2</f>
        <v>33.6</v>
      </c>
      <c r="S2" s="22">
        <f t="shared" si="1"/>
        <v>22.5</v>
      </c>
      <c r="T2" s="22">
        <f>(R2+S2)/2</f>
        <v>28.05</v>
      </c>
      <c r="U2" s="22">
        <f>IF(H2="","",6.1078*(10^(((7.5*H2)/(237.3+H2)))))</f>
        <v>37.79562539</v>
      </c>
      <c r="V2" s="22">
        <f>IF(U2="","",U2-(0.8*(G2-H2)))</f>
        <v>36.83562539</v>
      </c>
      <c r="W2" s="22">
        <f>IF(G2="","",6.1078*(10^(((7.5*G2)/(237.3+G2)))))</f>
        <v>40.51803823</v>
      </c>
      <c r="X2" s="22">
        <f>IF(W2="","",(V2/W2)*100)</f>
        <v>90.91167046</v>
      </c>
      <c r="Y2" s="135">
        <f>'2025'!O730+L2-O2</f>
        <v>5.91</v>
      </c>
      <c r="Z2" s="258"/>
      <c r="AA2" s="259">
        <v>1.0</v>
      </c>
      <c r="AB2" s="260">
        <v>1.0</v>
      </c>
      <c r="AC2" s="260">
        <v>1.0</v>
      </c>
      <c r="AD2" s="260">
        <v>2.0</v>
      </c>
      <c r="AE2" s="228" t="s">
        <v>440</v>
      </c>
    </row>
    <row r="3">
      <c r="A3" s="255" t="s">
        <v>472</v>
      </c>
      <c r="B3" s="256">
        <v>46023.0</v>
      </c>
      <c r="C3" s="3">
        <v>0.625</v>
      </c>
      <c r="D3" s="3">
        <v>0.75</v>
      </c>
      <c r="E3" s="261"/>
      <c r="F3" s="261"/>
      <c r="G3" s="261"/>
      <c r="H3" s="261"/>
      <c r="I3" s="261"/>
      <c r="J3" s="261"/>
      <c r="K3" s="261"/>
      <c r="L3" s="261"/>
      <c r="M3" s="42"/>
      <c r="N3" s="42"/>
      <c r="O3" s="261"/>
      <c r="P3" s="42"/>
      <c r="Q3" s="262"/>
      <c r="R3" s="133"/>
      <c r="S3" s="134"/>
      <c r="T3" s="263"/>
      <c r="U3" s="134"/>
      <c r="V3" s="103"/>
      <c r="W3" s="134"/>
      <c r="X3" s="134"/>
      <c r="Y3" s="135"/>
      <c r="Z3" s="36"/>
      <c r="AA3" s="226"/>
      <c r="AB3" s="227"/>
      <c r="AC3" s="227"/>
      <c r="AD3" s="227"/>
      <c r="AE3" s="228"/>
    </row>
    <row r="4">
      <c r="A4" s="8" t="s">
        <v>53</v>
      </c>
      <c r="B4" s="256">
        <v>46024.0</v>
      </c>
      <c r="C4" s="10">
        <v>0.375</v>
      </c>
      <c r="D4" s="10">
        <v>0.5</v>
      </c>
      <c r="E4" s="224">
        <v>33.8</v>
      </c>
      <c r="F4" s="224">
        <v>22.7</v>
      </c>
      <c r="G4" s="224">
        <v>28.6</v>
      </c>
      <c r="H4" s="224">
        <v>27.2</v>
      </c>
      <c r="I4" s="224"/>
      <c r="J4" s="224"/>
      <c r="K4" s="224"/>
      <c r="L4" s="224">
        <v>13.75</v>
      </c>
      <c r="M4" s="22"/>
      <c r="N4" s="22"/>
      <c r="O4" s="224">
        <v>88.12</v>
      </c>
      <c r="P4" s="22"/>
      <c r="Q4" s="24"/>
      <c r="R4" s="26">
        <f t="shared" ref="R4:S4" si="2">E4</f>
        <v>33.8</v>
      </c>
      <c r="S4" s="22">
        <f t="shared" si="2"/>
        <v>22.7</v>
      </c>
      <c r="T4" s="22">
        <f>(R4+S4)/2</f>
        <v>28.25</v>
      </c>
      <c r="U4" s="22">
        <f>IF(H4="","",6.1078*(10^(((7.5*H4)/(237.3+H4)))))</f>
        <v>36.07043238</v>
      </c>
      <c r="V4" s="22">
        <f>IF(U4="","",U4-(0.8*(G4-H4)))</f>
        <v>34.95043238</v>
      </c>
      <c r="W4" s="22">
        <f>IF(G4="","",6.1078*(10^(((7.5*G4)/(237.3+G4)))))</f>
        <v>39.13623594</v>
      </c>
      <c r="X4" s="22">
        <f>IF(W4="","",(V4/W4)*100)</f>
        <v>89.30453208</v>
      </c>
      <c r="Y4" s="135">
        <f>O2+L4-O4</f>
        <v>6.43</v>
      </c>
      <c r="Z4" s="36"/>
      <c r="AA4" s="226">
        <v>1.0</v>
      </c>
      <c r="AB4" s="227">
        <v>1.0</v>
      </c>
      <c r="AC4" s="227">
        <v>2.0</v>
      </c>
      <c r="AD4" s="227">
        <v>2.0</v>
      </c>
      <c r="AE4" s="228" t="s">
        <v>440</v>
      </c>
    </row>
    <row r="5">
      <c r="A5" s="4" t="s">
        <v>53</v>
      </c>
      <c r="B5" s="264">
        <v>46024.0</v>
      </c>
      <c r="C5" s="3">
        <v>0.625</v>
      </c>
      <c r="D5" s="3">
        <v>0.75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  <c r="R5" s="41"/>
      <c r="S5" s="42"/>
      <c r="T5" s="39"/>
      <c r="U5" s="39"/>
      <c r="V5" s="22"/>
      <c r="W5" s="39"/>
      <c r="X5" s="39"/>
      <c r="Y5" s="43"/>
      <c r="Z5" s="44"/>
      <c r="AA5" s="230"/>
      <c r="AB5" s="45"/>
      <c r="AC5" s="45"/>
      <c r="AD5" s="45"/>
      <c r="AE5" s="45"/>
    </row>
    <row r="6">
      <c r="A6" s="8" t="s">
        <v>58</v>
      </c>
      <c r="B6" s="210">
        <v>43833.0</v>
      </c>
      <c r="C6" s="10">
        <v>0.375</v>
      </c>
      <c r="D6" s="10">
        <v>0.5</v>
      </c>
      <c r="E6" s="224">
        <v>33.2</v>
      </c>
      <c r="F6" s="224">
        <v>22.5</v>
      </c>
      <c r="G6" s="224">
        <v>29.0</v>
      </c>
      <c r="H6" s="224">
        <v>27.6</v>
      </c>
      <c r="I6" s="224"/>
      <c r="J6" s="224" t="s">
        <v>78</v>
      </c>
      <c r="K6" s="224"/>
      <c r="L6" s="224">
        <v>8.5</v>
      </c>
      <c r="M6" s="22"/>
      <c r="N6" s="22"/>
      <c r="O6" s="224">
        <v>92.64</v>
      </c>
      <c r="P6" s="22"/>
      <c r="Q6" s="24"/>
      <c r="R6" s="26">
        <f t="shared" ref="R6:S6" si="3">E6</f>
        <v>33.2</v>
      </c>
      <c r="S6" s="22">
        <f t="shared" si="3"/>
        <v>22.5</v>
      </c>
      <c r="T6" s="22">
        <f>(R6+S6)/2</f>
        <v>27.85</v>
      </c>
      <c r="U6" s="22">
        <f>IF(H6="","",6.1078*(10^(((7.5*H6)/(237.3+H6)))))</f>
        <v>36.92425667</v>
      </c>
      <c r="V6" s="22">
        <f>IF(U6="","",U6-(0.8*(G6-H6)))</f>
        <v>35.80425667</v>
      </c>
      <c r="W6" s="22">
        <f>IF(G6="","",6.1078*(10^(((7.5*G6)/(237.3+G6)))))</f>
        <v>40.05279577</v>
      </c>
      <c r="X6" s="22">
        <f>IF(W6="","",(V6/W6)*100)</f>
        <v>89.39265282</v>
      </c>
      <c r="Y6" s="135">
        <f>O4+L6-O6</f>
        <v>3.98</v>
      </c>
      <c r="Z6" s="36"/>
      <c r="AA6" s="226">
        <v>1.0</v>
      </c>
      <c r="AB6" s="227">
        <v>1.0</v>
      </c>
      <c r="AC6" s="227">
        <v>2.0</v>
      </c>
      <c r="AD6" s="227">
        <v>2.0</v>
      </c>
      <c r="AE6" s="228" t="s">
        <v>433</v>
      </c>
    </row>
    <row r="7">
      <c r="A7" s="4" t="s">
        <v>58</v>
      </c>
      <c r="B7" s="204">
        <v>43833.0</v>
      </c>
      <c r="C7" s="3">
        <v>0.625</v>
      </c>
      <c r="D7" s="3">
        <v>0.75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  <c r="R7" s="41"/>
      <c r="S7" s="51"/>
      <c r="T7" s="39"/>
      <c r="U7" s="39"/>
      <c r="V7" s="22"/>
      <c r="W7" s="39"/>
      <c r="X7" s="39"/>
      <c r="Y7" s="43"/>
      <c r="Z7" s="44"/>
      <c r="AA7" s="230"/>
      <c r="AB7" s="45"/>
      <c r="AC7" s="45"/>
      <c r="AD7" s="45"/>
      <c r="AE7" s="52"/>
    </row>
    <row r="8">
      <c r="A8" s="8" t="s">
        <v>60</v>
      </c>
      <c r="B8" s="210">
        <v>43834.0</v>
      </c>
      <c r="C8" s="10">
        <v>0.375</v>
      </c>
      <c r="D8" s="10">
        <v>0.5</v>
      </c>
      <c r="E8" s="224">
        <v>33.4</v>
      </c>
      <c r="F8" s="224">
        <v>23.1</v>
      </c>
      <c r="G8" s="224">
        <v>28.6</v>
      </c>
      <c r="H8" s="224">
        <v>27.8</v>
      </c>
      <c r="I8" s="224"/>
      <c r="J8" s="224" t="s">
        <v>81</v>
      </c>
      <c r="K8" s="224"/>
      <c r="L8" s="224">
        <v>0.0</v>
      </c>
      <c r="M8" s="22"/>
      <c r="N8" s="22"/>
      <c r="O8" s="224">
        <v>89.76</v>
      </c>
      <c r="P8" s="224">
        <v>86.32</v>
      </c>
      <c r="Q8" s="24"/>
      <c r="R8" s="26">
        <f t="shared" ref="R8:S8" si="4">E8</f>
        <v>33.4</v>
      </c>
      <c r="S8" s="22">
        <f t="shared" si="4"/>
        <v>23.1</v>
      </c>
      <c r="T8" s="22">
        <f>(R8+S8)/2</f>
        <v>28.25</v>
      </c>
      <c r="U8" s="22">
        <f>IF(H8="","",6.1078*(10^(((7.5*H8)/(237.3+H8)))))</f>
        <v>37.3577292</v>
      </c>
      <c r="V8" s="22">
        <f>IF(U8="","",U8-(0.8*(G8-H8)))</f>
        <v>36.7177292</v>
      </c>
      <c r="W8" s="22">
        <f>IF(G8="","",6.1078*(10^(((7.5*G8)/(237.3+G8)))))</f>
        <v>39.13623594</v>
      </c>
      <c r="X8" s="22">
        <f>IF(W8="","",(V8/W8)*100)</f>
        <v>93.82028782</v>
      </c>
      <c r="Y8" s="135">
        <f>O6+L8-O8</f>
        <v>2.88</v>
      </c>
      <c r="Z8" s="36"/>
      <c r="AA8" s="226">
        <v>1.0</v>
      </c>
      <c r="AB8" s="227">
        <v>1.0</v>
      </c>
      <c r="AC8" s="227">
        <v>2.0</v>
      </c>
      <c r="AD8" s="227">
        <v>2.0</v>
      </c>
      <c r="AE8" s="237" t="s">
        <v>433</v>
      </c>
    </row>
    <row r="9">
      <c r="A9" s="4" t="s">
        <v>60</v>
      </c>
      <c r="B9" s="225">
        <v>43834.0</v>
      </c>
      <c r="C9" s="3">
        <v>0.625</v>
      </c>
      <c r="D9" s="3">
        <v>0.75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40"/>
      <c r="R9" s="41"/>
      <c r="S9" s="42"/>
      <c r="T9" s="39"/>
      <c r="U9" s="39"/>
      <c r="V9" s="22"/>
      <c r="W9" s="39"/>
      <c r="X9" s="39"/>
      <c r="Y9" s="43"/>
      <c r="Z9" s="44"/>
      <c r="AA9" s="230"/>
      <c r="AB9" s="45"/>
      <c r="AC9" s="45"/>
      <c r="AD9" s="45"/>
      <c r="AE9" s="52"/>
    </row>
    <row r="10">
      <c r="A10" s="8" t="s">
        <v>64</v>
      </c>
      <c r="B10" s="210">
        <v>43835.0</v>
      </c>
      <c r="C10" s="10">
        <v>0.375</v>
      </c>
      <c r="D10" s="10">
        <v>0.5</v>
      </c>
      <c r="E10" s="224">
        <v>34.0</v>
      </c>
      <c r="F10" s="224">
        <v>22.7</v>
      </c>
      <c r="G10" s="224">
        <v>28.8</v>
      </c>
      <c r="H10" s="224">
        <v>27.6</v>
      </c>
      <c r="I10" s="224"/>
      <c r="J10" s="224" t="s">
        <v>81</v>
      </c>
      <c r="K10" s="224"/>
      <c r="L10" s="224">
        <v>0.0</v>
      </c>
      <c r="M10" s="22"/>
      <c r="N10" s="22"/>
      <c r="O10" s="224">
        <v>83.68</v>
      </c>
      <c r="P10" s="224"/>
      <c r="Q10" s="24"/>
      <c r="R10" s="26">
        <f t="shared" ref="R10:S10" si="5">E10</f>
        <v>34</v>
      </c>
      <c r="S10" s="22">
        <f t="shared" si="5"/>
        <v>22.7</v>
      </c>
      <c r="T10" s="22">
        <f>(R10+S10)/2</f>
        <v>28.35</v>
      </c>
      <c r="U10" s="22">
        <f>IF(H10="","",6.1078*(10^(((7.5*H10)/(237.3+H10)))))</f>
        <v>36.92425667</v>
      </c>
      <c r="V10" s="22">
        <f>IF(U10="","",U10-(0.8*(G10-H10)))</f>
        <v>35.96425667</v>
      </c>
      <c r="W10" s="22">
        <f>IF(G10="","",6.1078*(10^(((7.5*G10)/(237.3+G10)))))</f>
        <v>39.59220806</v>
      </c>
      <c r="X10" s="22">
        <f>IF(W10="","",(V10/W10)*100)</f>
        <v>90.83670356</v>
      </c>
      <c r="Y10" s="135">
        <f>P8+L10-O10</f>
        <v>2.64</v>
      </c>
      <c r="Z10" s="36"/>
      <c r="AA10" s="226">
        <v>1.0</v>
      </c>
      <c r="AB10" s="227">
        <v>1.0</v>
      </c>
      <c r="AC10" s="227">
        <v>1.0</v>
      </c>
      <c r="AD10" s="227">
        <v>2.0</v>
      </c>
      <c r="AE10" s="237" t="s">
        <v>440</v>
      </c>
    </row>
    <row r="11">
      <c r="A11" s="4" t="s">
        <v>64</v>
      </c>
      <c r="B11" s="204">
        <v>43835.0</v>
      </c>
      <c r="C11" s="3">
        <v>0.625</v>
      </c>
      <c r="D11" s="3">
        <v>0.75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0"/>
      <c r="R11" s="41"/>
      <c r="S11" s="42"/>
      <c r="T11" s="39"/>
      <c r="U11" s="39"/>
      <c r="V11" s="22"/>
      <c r="W11" s="39"/>
      <c r="X11" s="39"/>
      <c r="Y11" s="43"/>
      <c r="Z11" s="44"/>
      <c r="AA11" s="230"/>
      <c r="AB11" s="45"/>
      <c r="AC11" s="45"/>
      <c r="AD11" s="45"/>
      <c r="AE11" s="52"/>
    </row>
    <row r="12">
      <c r="A12" s="8" t="s">
        <v>68</v>
      </c>
      <c r="B12" s="210">
        <v>43836.0</v>
      </c>
      <c r="C12" s="10">
        <v>0.375</v>
      </c>
      <c r="D12" s="10">
        <v>0.5</v>
      </c>
      <c r="E12" s="224">
        <v>35.0</v>
      </c>
      <c r="F12" s="224">
        <v>22.3</v>
      </c>
      <c r="G12" s="224">
        <v>28.4</v>
      </c>
      <c r="H12" s="224">
        <v>27.6</v>
      </c>
      <c r="I12" s="224"/>
      <c r="J12" s="224" t="s">
        <v>81</v>
      </c>
      <c r="K12" s="224"/>
      <c r="L12" s="224">
        <v>14.0</v>
      </c>
      <c r="M12" s="22"/>
      <c r="N12" s="22"/>
      <c r="O12" s="224">
        <v>90.56</v>
      </c>
      <c r="P12" s="224"/>
      <c r="Q12" s="24"/>
      <c r="R12" s="26">
        <f t="shared" ref="R12:S12" si="6">E12</f>
        <v>35</v>
      </c>
      <c r="S12" s="22">
        <f t="shared" si="6"/>
        <v>22.3</v>
      </c>
      <c r="T12" s="22">
        <f>(R12+S12)/2</f>
        <v>28.65</v>
      </c>
      <c r="U12" s="22">
        <f>IF(H12="","",6.1078*(10^(((7.5*H12)/(237.3+H12)))))</f>
        <v>36.92425667</v>
      </c>
      <c r="V12" s="22">
        <f t="shared" ref="V12:V20" si="7">IF(U12="","",U12-(0.8*(G12-H12)))</f>
        <v>36.28425667</v>
      </c>
      <c r="W12" s="22">
        <f>IF(G12="","",6.1078*(10^(((7.5*G12)/(237.3+G12)))))</f>
        <v>38.68484051</v>
      </c>
      <c r="X12" s="22">
        <f>IF(W12="","",(V12/W12)*100)</f>
        <v>93.79451019</v>
      </c>
      <c r="Y12" s="135">
        <f>O10+L12-O12</f>
        <v>7.12</v>
      </c>
      <c r="Z12" s="36"/>
      <c r="AA12" s="226">
        <v>1.0</v>
      </c>
      <c r="AB12" s="227">
        <v>1.0</v>
      </c>
      <c r="AC12" s="227">
        <v>3.0</v>
      </c>
      <c r="AD12" s="227">
        <v>1.0</v>
      </c>
      <c r="AE12" s="237" t="s">
        <v>474</v>
      </c>
    </row>
    <row r="13">
      <c r="A13" s="4" t="s">
        <v>68</v>
      </c>
      <c r="B13" s="204">
        <v>43836.0</v>
      </c>
      <c r="C13" s="3">
        <v>0.625</v>
      </c>
      <c r="D13" s="3">
        <v>0.75</v>
      </c>
      <c r="E13" s="242">
        <v>34.4</v>
      </c>
      <c r="F13" s="39"/>
      <c r="G13" s="242">
        <v>33.4</v>
      </c>
      <c r="H13" s="242">
        <v>32.8</v>
      </c>
      <c r="I13" s="39"/>
      <c r="J13" s="242" t="s">
        <v>78</v>
      </c>
      <c r="K13" s="39"/>
      <c r="L13" s="39"/>
      <c r="M13" s="39"/>
      <c r="N13" s="39"/>
      <c r="O13" s="39"/>
      <c r="P13" s="39"/>
      <c r="Q13" s="40"/>
      <c r="R13" s="41"/>
      <c r="S13" s="42"/>
      <c r="T13" s="39"/>
      <c r="U13" s="134">
        <f>IF(H13="","",6.1078*(10^(((7.5*H13)/(237.3+H13)))))</f>
        <v>49.73459608</v>
      </c>
      <c r="V13" s="103">
        <f t="shared" si="7"/>
        <v>49.25459608</v>
      </c>
      <c r="W13" s="134">
        <f>IF(H13="","",6.1078*(10^(((7.5*H13)/(237.3+H13)))))</f>
        <v>49.73459608</v>
      </c>
      <c r="X13" s="134">
        <f>IF(W13="","",(V13/W13)*100)</f>
        <v>99.03487705</v>
      </c>
      <c r="Y13" s="43"/>
      <c r="Z13" s="44"/>
      <c r="AA13" s="245">
        <v>1.0</v>
      </c>
      <c r="AB13" s="246">
        <v>1.0</v>
      </c>
      <c r="AC13" s="246">
        <v>2.0</v>
      </c>
      <c r="AD13" s="246">
        <v>2.0</v>
      </c>
      <c r="AE13" s="247" t="s">
        <v>452</v>
      </c>
    </row>
    <row r="14">
      <c r="A14" s="8" t="s">
        <v>38</v>
      </c>
      <c r="B14" s="210">
        <v>43837.0</v>
      </c>
      <c r="C14" s="10">
        <v>0.375</v>
      </c>
      <c r="D14" s="10">
        <v>0.5</v>
      </c>
      <c r="E14" s="224">
        <v>35.8</v>
      </c>
      <c r="F14" s="224">
        <v>23.3</v>
      </c>
      <c r="G14" s="224">
        <v>27.6</v>
      </c>
      <c r="H14" s="224">
        <v>26.4</v>
      </c>
      <c r="I14" s="224"/>
      <c r="J14" s="224" t="s">
        <v>79</v>
      </c>
      <c r="K14" s="224"/>
      <c r="L14" s="224">
        <v>5.0</v>
      </c>
      <c r="M14" s="22"/>
      <c r="N14" s="22"/>
      <c r="O14" s="207">
        <v>88.82</v>
      </c>
      <c r="P14" s="224"/>
      <c r="Q14" s="24"/>
      <c r="R14" s="26">
        <f t="shared" ref="R14:S14" si="8">E14</f>
        <v>35.8</v>
      </c>
      <c r="S14" s="22">
        <f t="shared" si="8"/>
        <v>23.3</v>
      </c>
      <c r="T14" s="22">
        <f>(R14+S14)/2</f>
        <v>29.55</v>
      </c>
      <c r="U14" s="22">
        <f>IF(H14="","",6.1078*(10^(((7.5*H14)/(237.3+H14)))))</f>
        <v>34.41422945</v>
      </c>
      <c r="V14" s="22">
        <f t="shared" si="7"/>
        <v>33.45422945</v>
      </c>
      <c r="W14" s="22">
        <f>IF(G14="","",6.1078*(10^(((7.5*G14)/(237.3+G14)))))</f>
        <v>36.92425667</v>
      </c>
      <c r="X14" s="22">
        <f>IF(W14="","",(V14/W14)*100)</f>
        <v>90.60230988</v>
      </c>
      <c r="Y14" s="135">
        <f>O12+L14-O14</f>
        <v>6.74</v>
      </c>
      <c r="Z14" s="36"/>
      <c r="AA14" s="226">
        <v>1.0</v>
      </c>
      <c r="AB14" s="227">
        <v>1.0</v>
      </c>
      <c r="AC14" s="227">
        <v>3.0</v>
      </c>
      <c r="AD14" s="227">
        <v>3.0</v>
      </c>
      <c r="AE14" s="237" t="s">
        <v>475</v>
      </c>
    </row>
    <row r="15">
      <c r="A15" s="4" t="s">
        <v>38</v>
      </c>
      <c r="B15" s="204">
        <v>43837.0</v>
      </c>
      <c r="C15" s="3">
        <v>0.625</v>
      </c>
      <c r="D15" s="3">
        <v>0.75</v>
      </c>
      <c r="E15" s="242"/>
      <c r="F15" s="242"/>
      <c r="G15" s="242">
        <v>32.0</v>
      </c>
      <c r="H15" s="242">
        <v>30.4</v>
      </c>
      <c r="I15" s="242"/>
      <c r="J15" s="242" t="s">
        <v>61</v>
      </c>
      <c r="K15" s="242"/>
      <c r="L15" s="39"/>
      <c r="M15" s="39"/>
      <c r="N15" s="39"/>
      <c r="O15" s="39"/>
      <c r="P15" s="39"/>
      <c r="Q15" s="40"/>
      <c r="R15" s="41"/>
      <c r="S15" s="42"/>
      <c r="T15" s="39"/>
      <c r="U15" s="134">
        <f>IF(H15="","",6.1078*(10^(((7.5*H15)/(237.3+H15)))))</f>
        <v>43.4094688</v>
      </c>
      <c r="V15" s="103">
        <f t="shared" si="7"/>
        <v>42.1294688</v>
      </c>
      <c r="W15" s="134">
        <f>IF(H15="","",6.1078*(10^(((7.5*H15)/(237.3+H15)))))</f>
        <v>43.4094688</v>
      </c>
      <c r="X15" s="134">
        <f>IF(W15="","",(V15/W15)*100)</f>
        <v>97.05133457</v>
      </c>
      <c r="Y15" s="43"/>
      <c r="Z15" s="44"/>
      <c r="AA15" s="245">
        <v>1.0</v>
      </c>
      <c r="AB15" s="246">
        <v>1.0</v>
      </c>
      <c r="AC15" s="246">
        <v>1.0</v>
      </c>
      <c r="AD15" s="246">
        <v>2.0</v>
      </c>
      <c r="AE15" s="247" t="s">
        <v>440</v>
      </c>
    </row>
    <row r="16">
      <c r="A16" s="8" t="s">
        <v>48</v>
      </c>
      <c r="B16" s="210">
        <v>43838.0</v>
      </c>
      <c r="C16" s="10">
        <v>0.375</v>
      </c>
      <c r="D16" s="10">
        <v>0.5</v>
      </c>
      <c r="E16" s="224">
        <v>33.2</v>
      </c>
      <c r="F16" s="224">
        <v>23.4</v>
      </c>
      <c r="G16" s="224">
        <v>28.2</v>
      </c>
      <c r="H16" s="224">
        <v>25.8</v>
      </c>
      <c r="I16" s="224"/>
      <c r="J16" s="224" t="s">
        <v>61</v>
      </c>
      <c r="K16" s="224"/>
      <c r="L16" s="224">
        <v>0.25</v>
      </c>
      <c r="M16" s="22"/>
      <c r="N16" s="22"/>
      <c r="O16" s="224">
        <v>87.92</v>
      </c>
      <c r="P16" s="224"/>
      <c r="Q16" s="24"/>
      <c r="R16" s="26">
        <f t="shared" ref="R16:S16" si="9">E16</f>
        <v>33.2</v>
      </c>
      <c r="S16" s="22">
        <f t="shared" si="9"/>
        <v>23.4</v>
      </c>
      <c r="T16" s="22">
        <f>(R16+S16)/2</f>
        <v>28.3</v>
      </c>
      <c r="U16" s="22">
        <f>IF(H16="","",6.1078*(10^(((7.5*H16)/(237.3+H16)))))</f>
        <v>33.21594473</v>
      </c>
      <c r="V16" s="22">
        <f t="shared" si="7"/>
        <v>31.29594473</v>
      </c>
      <c r="W16" s="22">
        <f>IF(G16="","",6.1078*(10^(((7.5*G16)/(237.3+G16)))))</f>
        <v>38.23798312</v>
      </c>
      <c r="X16" s="22">
        <f>IF(W16="","",(V16/W16)*100)</f>
        <v>81.8451764</v>
      </c>
      <c r="Y16" s="135">
        <f>O14+L16-O16</f>
        <v>1.15</v>
      </c>
      <c r="Z16" s="36"/>
      <c r="AA16" s="226">
        <v>1.0</v>
      </c>
      <c r="AB16" s="227">
        <v>1.0</v>
      </c>
      <c r="AC16" s="227">
        <v>1.0</v>
      </c>
      <c r="AD16" s="227">
        <v>2.0</v>
      </c>
      <c r="AE16" s="237" t="s">
        <v>478</v>
      </c>
    </row>
    <row r="17">
      <c r="A17" s="4" t="s">
        <v>48</v>
      </c>
      <c r="B17" s="204">
        <v>43838.0</v>
      </c>
      <c r="C17" s="3">
        <v>0.625</v>
      </c>
      <c r="D17" s="3">
        <v>0.75</v>
      </c>
      <c r="E17" s="242"/>
      <c r="F17" s="39"/>
      <c r="G17" s="242">
        <v>30.8</v>
      </c>
      <c r="H17" s="242">
        <v>28.2</v>
      </c>
      <c r="I17" s="242"/>
      <c r="J17" s="242" t="s">
        <v>56</v>
      </c>
      <c r="K17" s="242"/>
      <c r="L17" s="39"/>
      <c r="M17" s="39"/>
      <c r="N17" s="39"/>
      <c r="O17" s="39"/>
      <c r="P17" s="39"/>
      <c r="Q17" s="40"/>
      <c r="R17" s="41"/>
      <c r="S17" s="42"/>
      <c r="T17" s="39"/>
      <c r="U17" s="134">
        <f>IF(H17="","",6.1078*(10^(((7.5*H17)/(237.3+H17)))))</f>
        <v>38.23798312</v>
      </c>
      <c r="V17" s="103">
        <f t="shared" si="7"/>
        <v>36.15798312</v>
      </c>
      <c r="W17" s="134">
        <f>IF(H17="","",6.1078*(10^(((7.5*H17)/(237.3+H17)))))</f>
        <v>38.23798312</v>
      </c>
      <c r="X17" s="134">
        <f>IF(W17="","",(V17/W17)*100)</f>
        <v>94.56038256</v>
      </c>
      <c r="Y17" s="43"/>
      <c r="Z17" s="44"/>
      <c r="AA17" s="245">
        <v>1.0</v>
      </c>
      <c r="AB17" s="246">
        <v>1.0</v>
      </c>
      <c r="AC17" s="246">
        <v>1.0</v>
      </c>
      <c r="AD17" s="246">
        <v>2.0</v>
      </c>
      <c r="AE17" s="247" t="s">
        <v>440</v>
      </c>
    </row>
    <row r="18">
      <c r="A18" s="8" t="s">
        <v>53</v>
      </c>
      <c r="B18" s="210">
        <v>43839.0</v>
      </c>
      <c r="C18" s="10">
        <v>0.375</v>
      </c>
      <c r="D18" s="10">
        <v>0.5</v>
      </c>
      <c r="E18" s="224">
        <v>33.6</v>
      </c>
      <c r="F18" s="224">
        <v>22.7</v>
      </c>
      <c r="G18" s="224">
        <v>28.4</v>
      </c>
      <c r="H18" s="224">
        <v>26.0</v>
      </c>
      <c r="I18" s="224"/>
      <c r="J18" s="224" t="s">
        <v>78</v>
      </c>
      <c r="K18" s="224"/>
      <c r="L18" s="224">
        <v>37.25</v>
      </c>
      <c r="M18" s="22"/>
      <c r="N18" s="22"/>
      <c r="O18" s="224">
        <v>100.0</v>
      </c>
      <c r="P18" s="224">
        <v>70.72</v>
      </c>
      <c r="Q18" s="24"/>
      <c r="R18" s="26">
        <f t="shared" ref="R18:S18" si="10">E18</f>
        <v>33.6</v>
      </c>
      <c r="S18" s="22">
        <f t="shared" si="10"/>
        <v>22.7</v>
      </c>
      <c r="T18" s="22">
        <f>(R18+S18)/2</f>
        <v>28.15</v>
      </c>
      <c r="U18" s="22">
        <f>IF(H18="","",6.1078*(10^(((7.5*H18)/(237.3+H18)))))</f>
        <v>33.61126698</v>
      </c>
      <c r="V18" s="22">
        <f t="shared" si="7"/>
        <v>31.69126698</v>
      </c>
      <c r="W18" s="22">
        <f>IF(G18="","",6.1078*(10^(((7.5*G18)/(237.3+G18)))))</f>
        <v>38.68484051</v>
      </c>
      <c r="X18" s="22">
        <f>IF(W18="","",(V18/W18)*100)</f>
        <v>81.92166898</v>
      </c>
      <c r="Y18" s="135"/>
      <c r="Z18" s="36"/>
      <c r="AA18" s="226">
        <v>1.0</v>
      </c>
      <c r="AB18" s="227">
        <v>1.0</v>
      </c>
      <c r="AC18" s="227">
        <v>2.0</v>
      </c>
      <c r="AD18" s="227">
        <v>2.0</v>
      </c>
      <c r="AE18" s="237" t="s">
        <v>433</v>
      </c>
    </row>
    <row r="19">
      <c r="A19" s="4" t="s">
        <v>53</v>
      </c>
      <c r="B19" s="204">
        <v>43839.0</v>
      </c>
      <c r="C19" s="3">
        <v>0.625</v>
      </c>
      <c r="D19" s="3">
        <v>0.75</v>
      </c>
      <c r="E19" s="242"/>
      <c r="F19" s="39"/>
      <c r="G19" s="242">
        <v>31.4</v>
      </c>
      <c r="H19" s="242">
        <v>29.8</v>
      </c>
      <c r="I19" s="242"/>
      <c r="J19" s="242" t="s">
        <v>56</v>
      </c>
      <c r="K19" s="242"/>
      <c r="L19" s="39"/>
      <c r="M19" s="39"/>
      <c r="N19" s="39"/>
      <c r="O19" s="39"/>
      <c r="P19" s="39"/>
      <c r="Q19" s="40"/>
      <c r="R19" s="41"/>
      <c r="S19" s="42"/>
      <c r="T19" s="39"/>
      <c r="U19" s="134">
        <f>IF(H19="","",6.1078*(10^(((7.5*H19)/(237.3+H19)))))</f>
        <v>41.94208964</v>
      </c>
      <c r="V19" s="103">
        <f t="shared" si="7"/>
        <v>40.66208964</v>
      </c>
      <c r="W19" s="134">
        <f>IF(H19="","",6.1078*(10^(((7.5*H19)/(237.3+H19)))))</f>
        <v>41.94208964</v>
      </c>
      <c r="X19" s="134">
        <f>IF(W19="","",(V19/W19)*100)</f>
        <v>96.94817304</v>
      </c>
      <c r="Y19" s="43"/>
      <c r="Z19" s="44"/>
      <c r="AA19" s="245">
        <v>2.0</v>
      </c>
      <c r="AB19" s="246">
        <v>1.0</v>
      </c>
      <c r="AC19" s="246">
        <v>1.0</v>
      </c>
      <c r="AD19" s="246">
        <v>2.0</v>
      </c>
      <c r="AE19" s="247" t="s">
        <v>440</v>
      </c>
    </row>
    <row r="20">
      <c r="A20" s="8" t="s">
        <v>58</v>
      </c>
      <c r="B20" s="210">
        <v>43840.0</v>
      </c>
      <c r="C20" s="10">
        <v>0.375</v>
      </c>
      <c r="D20" s="10">
        <v>0.5</v>
      </c>
      <c r="E20" s="224">
        <v>33.8</v>
      </c>
      <c r="F20" s="224">
        <v>21.5</v>
      </c>
      <c r="G20" s="224">
        <v>29.2</v>
      </c>
      <c r="H20" s="224">
        <v>27.4</v>
      </c>
      <c r="I20" s="224"/>
      <c r="J20" s="224" t="s">
        <v>61</v>
      </c>
      <c r="K20" s="224"/>
      <c r="L20" s="224">
        <v>3.5</v>
      </c>
      <c r="M20" s="22"/>
      <c r="N20" s="22"/>
      <c r="O20" s="224">
        <v>68.18</v>
      </c>
      <c r="P20" s="22"/>
      <c r="Q20" s="24"/>
      <c r="R20" s="26">
        <f t="shared" ref="R20:S20" si="11">E20</f>
        <v>33.8</v>
      </c>
      <c r="S20" s="22">
        <f t="shared" si="11"/>
        <v>21.5</v>
      </c>
      <c r="T20" s="22">
        <f>(R20+S20)/2</f>
        <v>27.65</v>
      </c>
      <c r="U20" s="22">
        <f>IF(H20="","",6.1078*(10^(((7.5*H20)/(237.3+H20)))))</f>
        <v>36.49517019</v>
      </c>
      <c r="V20" s="22">
        <f t="shared" si="7"/>
        <v>35.05517019</v>
      </c>
      <c r="W20" s="22">
        <f>IF(G20="","",6.1078*(10^(((7.5*G20)/(237.3+G20)))))</f>
        <v>40.51803823</v>
      </c>
      <c r="X20" s="22">
        <f>IF(W20="","",(V20/W20)*100)</f>
        <v>86.5174419</v>
      </c>
      <c r="Y20" s="135">
        <f>P18+L20-O20</f>
        <v>6.04</v>
      </c>
      <c r="Z20" s="36"/>
      <c r="AA20" s="226">
        <v>1.0</v>
      </c>
      <c r="AB20" s="227">
        <v>1.0</v>
      </c>
      <c r="AC20" s="227">
        <v>2.0</v>
      </c>
      <c r="AD20" s="227">
        <v>2.0</v>
      </c>
      <c r="AE20" s="237" t="s">
        <v>479</v>
      </c>
    </row>
    <row r="21">
      <c r="A21" s="4" t="s">
        <v>58</v>
      </c>
      <c r="B21" s="204">
        <v>43840.0</v>
      </c>
      <c r="C21" s="3">
        <v>0.625</v>
      </c>
      <c r="D21" s="3">
        <v>0.75</v>
      </c>
      <c r="E21" s="242"/>
      <c r="F21" s="39"/>
      <c r="G21" s="242"/>
      <c r="H21" s="242"/>
      <c r="I21" s="242"/>
      <c r="J21" s="242"/>
      <c r="K21" s="242"/>
      <c r="L21" s="39"/>
      <c r="M21" s="39"/>
      <c r="N21" s="39"/>
      <c r="O21" s="39"/>
      <c r="P21" s="39"/>
      <c r="Q21" s="40"/>
      <c r="R21" s="41"/>
      <c r="S21" s="42"/>
      <c r="T21" s="39"/>
      <c r="U21" s="134"/>
      <c r="V21" s="103"/>
      <c r="W21" s="134"/>
      <c r="X21" s="134"/>
      <c r="Y21" s="43"/>
      <c r="Z21" s="44"/>
      <c r="AA21" s="245"/>
      <c r="AB21" s="246"/>
      <c r="AC21" s="246"/>
      <c r="AD21" s="246"/>
      <c r="AE21" s="247"/>
    </row>
    <row r="22">
      <c r="A22" s="8" t="s">
        <v>60</v>
      </c>
      <c r="B22" s="210">
        <v>43841.0</v>
      </c>
      <c r="C22" s="10">
        <v>0.375</v>
      </c>
      <c r="D22" s="10">
        <v>0.5</v>
      </c>
      <c r="E22" s="224">
        <v>33.6</v>
      </c>
      <c r="F22" s="224">
        <v>23.1</v>
      </c>
      <c r="G22" s="224">
        <v>28.4</v>
      </c>
      <c r="H22" s="224">
        <v>27.0</v>
      </c>
      <c r="I22" s="224"/>
      <c r="J22" s="224" t="s">
        <v>61</v>
      </c>
      <c r="K22" s="224"/>
      <c r="L22" s="224">
        <v>1.25</v>
      </c>
      <c r="M22" s="22"/>
      <c r="N22" s="22"/>
      <c r="O22" s="224">
        <v>65.84</v>
      </c>
      <c r="P22" s="22"/>
      <c r="Q22" s="24"/>
      <c r="R22" s="26">
        <f t="shared" ref="R22:S22" si="12">E22</f>
        <v>33.6</v>
      </c>
      <c r="S22" s="22">
        <f t="shared" si="12"/>
        <v>23.1</v>
      </c>
      <c r="T22" s="22">
        <f>(R22+S22)/2</f>
        <v>28.35</v>
      </c>
      <c r="U22" s="22">
        <f>IF(H22="","",6.1078*(10^(((7.5*H22)/(237.3+H22)))))</f>
        <v>35.65000614</v>
      </c>
      <c r="V22" s="22">
        <f>IF(U22="","",U22-(0.8*(G22-H22)))</f>
        <v>34.53000614</v>
      </c>
      <c r="W22" s="22">
        <f>IF(G22="","",6.1078*(10^(((7.5*G22)/(237.3+G22)))))</f>
        <v>38.68484051</v>
      </c>
      <c r="X22" s="22">
        <f>IF(W22="","",(V22/W22)*100)</f>
        <v>89.25978675</v>
      </c>
      <c r="Y22" s="135">
        <f>O20+L22-O22</f>
        <v>3.59</v>
      </c>
      <c r="Z22" s="36"/>
      <c r="AA22" s="226">
        <v>1.0</v>
      </c>
      <c r="AB22" s="227">
        <v>1.0</v>
      </c>
      <c r="AC22" s="227">
        <v>2.0</v>
      </c>
      <c r="AD22" s="227">
        <v>2.0</v>
      </c>
      <c r="AE22" s="237" t="s">
        <v>479</v>
      </c>
    </row>
    <row r="23" ht="15.75" customHeight="1">
      <c r="A23" s="4" t="s">
        <v>60</v>
      </c>
      <c r="B23" s="204">
        <v>43841.0</v>
      </c>
      <c r="C23" s="3">
        <v>0.625</v>
      </c>
      <c r="D23" s="3">
        <v>0.75</v>
      </c>
      <c r="E23" s="242"/>
      <c r="F23" s="39"/>
      <c r="G23" s="242"/>
      <c r="H23" s="242"/>
      <c r="I23" s="242"/>
      <c r="J23" s="242"/>
      <c r="K23" s="242"/>
      <c r="L23" s="39"/>
      <c r="M23" s="39"/>
      <c r="N23" s="39"/>
      <c r="O23" s="39"/>
      <c r="P23" s="39"/>
      <c r="Q23" s="40"/>
      <c r="R23" s="41"/>
      <c r="S23" s="42"/>
      <c r="T23" s="39"/>
      <c r="U23" s="134"/>
      <c r="V23" s="103"/>
      <c r="W23" s="134"/>
      <c r="X23" s="134"/>
      <c r="Y23" s="43"/>
      <c r="Z23" s="44"/>
      <c r="AA23" s="245"/>
      <c r="AB23" s="246"/>
      <c r="AC23" s="246"/>
      <c r="AD23" s="246"/>
      <c r="AE23" s="247"/>
    </row>
    <row r="24" ht="15.75" customHeight="1">
      <c r="A24" s="8" t="s">
        <v>64</v>
      </c>
      <c r="B24" s="210">
        <v>43842.0</v>
      </c>
      <c r="C24" s="10">
        <v>0.375</v>
      </c>
      <c r="D24" s="10">
        <v>0.5</v>
      </c>
      <c r="E24" s="224">
        <v>33.2</v>
      </c>
      <c r="F24" s="224">
        <v>23.0</v>
      </c>
      <c r="G24" s="224">
        <v>29.0</v>
      </c>
      <c r="H24" s="224">
        <v>27.0</v>
      </c>
      <c r="I24" s="224"/>
      <c r="J24" s="224" t="s">
        <v>81</v>
      </c>
      <c r="K24" s="224"/>
      <c r="L24" s="224">
        <v>5.5</v>
      </c>
      <c r="M24" s="22"/>
      <c r="N24" s="22"/>
      <c r="O24" s="224">
        <v>68.8</v>
      </c>
      <c r="P24" s="22"/>
      <c r="Q24" s="24"/>
      <c r="R24" s="26">
        <f t="shared" ref="R24:S24" si="13">E24</f>
        <v>33.2</v>
      </c>
      <c r="S24" s="22">
        <f t="shared" si="13"/>
        <v>23</v>
      </c>
      <c r="T24" s="22">
        <f>(R24+S24)/2</f>
        <v>28.1</v>
      </c>
      <c r="U24" s="22">
        <f>IF(H24="","",6.1078*(10^(((7.5*H24)/(237.3+H24)))))</f>
        <v>35.65000614</v>
      </c>
      <c r="V24" s="22">
        <f>IF(U24="","",U24-(0.8*(G24-H24)))</f>
        <v>34.05000614</v>
      </c>
      <c r="W24" s="22">
        <f>IF(G24="","",6.1078*(10^(((7.5*G24)/(237.3+G24)))))</f>
        <v>40.05279577</v>
      </c>
      <c r="X24" s="22">
        <f>IF(W24="","",(V24/W24)*100)</f>
        <v>85.01280743</v>
      </c>
      <c r="Y24" s="135">
        <f>O22+L24-O24</f>
        <v>2.54</v>
      </c>
      <c r="Z24" s="36"/>
      <c r="AA24" s="226">
        <v>1.0</v>
      </c>
      <c r="AB24" s="227">
        <v>1.0</v>
      </c>
      <c r="AC24" s="227">
        <v>1.0</v>
      </c>
      <c r="AD24" s="227">
        <v>2.0</v>
      </c>
      <c r="AE24" s="237" t="s">
        <v>480</v>
      </c>
    </row>
    <row r="25" ht="15.75" customHeight="1">
      <c r="A25" s="4" t="s">
        <v>64</v>
      </c>
      <c r="B25" s="204">
        <v>43842.0</v>
      </c>
      <c r="C25" s="3">
        <v>0.625</v>
      </c>
      <c r="D25" s="3">
        <v>0.75</v>
      </c>
      <c r="E25" s="242"/>
      <c r="F25" s="242"/>
      <c r="G25" s="242"/>
      <c r="H25" s="242"/>
      <c r="I25" s="39"/>
      <c r="J25" s="242"/>
      <c r="K25" s="39"/>
      <c r="L25" s="242"/>
      <c r="M25" s="39"/>
      <c r="N25" s="39"/>
      <c r="O25" s="242"/>
      <c r="P25" s="39"/>
      <c r="Q25" s="40"/>
      <c r="R25" s="41"/>
      <c r="S25" s="42"/>
      <c r="T25" s="39"/>
      <c r="U25" s="39"/>
      <c r="V25" s="22"/>
      <c r="W25" s="39"/>
      <c r="X25" s="39"/>
      <c r="Y25" s="43"/>
      <c r="Z25" s="44"/>
      <c r="AA25" s="230"/>
      <c r="AB25" s="45"/>
      <c r="AC25" s="45"/>
      <c r="AD25" s="45"/>
      <c r="AE25" s="52"/>
    </row>
    <row r="26" ht="15.75" customHeight="1">
      <c r="A26" s="8" t="s">
        <v>68</v>
      </c>
      <c r="B26" s="210">
        <v>43843.0</v>
      </c>
      <c r="C26" s="10">
        <v>0.375</v>
      </c>
      <c r="D26" s="10">
        <v>0.5</v>
      </c>
      <c r="E26" s="224">
        <v>34.2</v>
      </c>
      <c r="F26" s="224">
        <v>33.2</v>
      </c>
      <c r="G26" s="224">
        <v>28.8</v>
      </c>
      <c r="H26" s="224">
        <v>27.4</v>
      </c>
      <c r="I26" s="224"/>
      <c r="J26" s="224" t="s">
        <v>61</v>
      </c>
      <c r="K26" s="224"/>
      <c r="L26" s="224">
        <v>2.0</v>
      </c>
      <c r="M26" s="22"/>
      <c r="N26" s="22"/>
      <c r="O26" s="224">
        <v>64.54</v>
      </c>
      <c r="P26" s="22"/>
      <c r="Q26" s="95"/>
      <c r="R26" s="26">
        <f t="shared" ref="R26:S26" si="14">E26</f>
        <v>34.2</v>
      </c>
      <c r="S26" s="22">
        <f t="shared" si="14"/>
        <v>33.2</v>
      </c>
      <c r="T26" s="22">
        <f>(R26+S26)/2</f>
        <v>33.7</v>
      </c>
      <c r="U26" s="22">
        <f>IF(H26="","",6.1078*(10^(((7.5*H26)/(237.3+H26)))))</f>
        <v>36.49517019</v>
      </c>
      <c r="V26" s="22">
        <f t="shared" ref="V26:V34" si="15">IF(U26="","",U26-(0.8*(G26-H26)))</f>
        <v>35.37517019</v>
      </c>
      <c r="W26" s="22">
        <f>IF(G26="","",6.1078*(10^(((7.5*G26)/(237.3+G26)))))</f>
        <v>39.59220806</v>
      </c>
      <c r="X26" s="22">
        <f>IF(W26="","",(V26/W26)*100)</f>
        <v>89.34881866</v>
      </c>
      <c r="Y26" s="135">
        <f>O24+L26-O26</f>
        <v>6.26</v>
      </c>
      <c r="Z26" s="36"/>
      <c r="AA26" s="226">
        <v>1.0</v>
      </c>
      <c r="AB26" s="227">
        <v>1.0</v>
      </c>
      <c r="AC26" s="227">
        <v>2.0</v>
      </c>
      <c r="AD26" s="227">
        <v>2.0</v>
      </c>
      <c r="AE26" s="249" t="s">
        <v>474</v>
      </c>
    </row>
    <row r="27" ht="15.75" customHeight="1">
      <c r="A27" s="4" t="s">
        <v>68</v>
      </c>
      <c r="B27" s="204">
        <v>43843.0</v>
      </c>
      <c r="C27" s="3">
        <v>0.625</v>
      </c>
      <c r="D27" s="3">
        <v>0.75</v>
      </c>
      <c r="E27" s="242"/>
      <c r="F27" s="39"/>
      <c r="G27" s="242">
        <v>28.0</v>
      </c>
      <c r="H27" s="242">
        <v>27.0</v>
      </c>
      <c r="I27" s="39"/>
      <c r="J27" s="242" t="s">
        <v>78</v>
      </c>
      <c r="K27" s="39"/>
      <c r="L27" s="39"/>
      <c r="M27" s="39"/>
      <c r="N27" s="39"/>
      <c r="O27" s="39"/>
      <c r="P27" s="39"/>
      <c r="Q27" s="40"/>
      <c r="R27" s="41"/>
      <c r="S27" s="42"/>
      <c r="T27" s="39"/>
      <c r="U27" s="134">
        <f>IF(H27="","",6.1078*(10^(((7.5*H27)/(237.3+H27)))))</f>
        <v>35.65000614</v>
      </c>
      <c r="V27" s="103">
        <f t="shared" si="15"/>
        <v>34.85000614</v>
      </c>
      <c r="W27" s="134">
        <f>IF(H27="","",6.1078*(10^(((7.5*H27)/(237.3+H27)))))</f>
        <v>35.65000614</v>
      </c>
      <c r="X27" s="134">
        <f>IF(W27="","",(V27/W27)*100)</f>
        <v>97.75596112</v>
      </c>
      <c r="Y27" s="43"/>
      <c r="Z27" s="44"/>
      <c r="AA27" s="245">
        <v>1.0</v>
      </c>
      <c r="AB27" s="246">
        <v>1.0</v>
      </c>
      <c r="AC27" s="246">
        <v>1.0</v>
      </c>
      <c r="AD27" s="246">
        <v>3.0</v>
      </c>
      <c r="AE27" s="247" t="s">
        <v>452</v>
      </c>
    </row>
    <row r="28" ht="15.75" customHeight="1">
      <c r="A28" s="8" t="s">
        <v>38</v>
      </c>
      <c r="B28" s="210">
        <v>43844.0</v>
      </c>
      <c r="C28" s="10">
        <v>0.375</v>
      </c>
      <c r="D28" s="10">
        <v>0.5</v>
      </c>
      <c r="E28" s="224">
        <v>33.2</v>
      </c>
      <c r="F28" s="224">
        <v>23.8</v>
      </c>
      <c r="G28" s="224">
        <v>28.4</v>
      </c>
      <c r="H28" s="224">
        <v>27.0</v>
      </c>
      <c r="I28" s="34"/>
      <c r="J28" s="224" t="s">
        <v>61</v>
      </c>
      <c r="K28" s="224"/>
      <c r="L28" s="224">
        <v>3.0</v>
      </c>
      <c r="M28" s="22"/>
      <c r="N28" s="22"/>
      <c r="O28" s="224">
        <v>65.42</v>
      </c>
      <c r="P28" s="24"/>
      <c r="Q28" s="24"/>
      <c r="R28" s="26">
        <f t="shared" ref="R28:S28" si="16">E28</f>
        <v>33.2</v>
      </c>
      <c r="S28" s="22">
        <f t="shared" si="16"/>
        <v>23.8</v>
      </c>
      <c r="T28" s="22">
        <f>(R28+S28)/2</f>
        <v>28.5</v>
      </c>
      <c r="U28" s="22">
        <f>IF(H28="","",6.1078*(10^(((7.5*H28)/(237.3+H28)))))</f>
        <v>35.65000614</v>
      </c>
      <c r="V28" s="22">
        <f t="shared" si="15"/>
        <v>34.53000614</v>
      </c>
      <c r="W28" s="22">
        <f>IF(G28="","",6.1078*(10^(((7.5*G28)/(237.3+G28)))))</f>
        <v>38.68484051</v>
      </c>
      <c r="X28" s="22">
        <f>IF(W28="","",(V28/W28)*100)</f>
        <v>89.25978675</v>
      </c>
      <c r="Y28" s="135">
        <f>O26+L28-O28</f>
        <v>2.12</v>
      </c>
      <c r="Z28" s="36"/>
      <c r="AA28" s="226">
        <v>1.0</v>
      </c>
      <c r="AB28" s="227">
        <v>2.0</v>
      </c>
      <c r="AC28" s="227">
        <v>3.0</v>
      </c>
      <c r="AD28" s="227">
        <v>3.0</v>
      </c>
      <c r="AE28" s="237" t="s">
        <v>479</v>
      </c>
    </row>
    <row r="29" ht="15.75" customHeight="1">
      <c r="A29" s="4" t="s">
        <v>38</v>
      </c>
      <c r="B29" s="204">
        <v>43844.0</v>
      </c>
      <c r="C29" s="3">
        <v>0.625</v>
      </c>
      <c r="D29" s="3">
        <v>0.75</v>
      </c>
      <c r="E29" s="242"/>
      <c r="F29" s="39"/>
      <c r="G29" s="242">
        <v>32.0</v>
      </c>
      <c r="H29" s="242">
        <v>29.2</v>
      </c>
      <c r="I29" s="242"/>
      <c r="J29" s="242" t="s">
        <v>81</v>
      </c>
      <c r="K29" s="242"/>
      <c r="L29" s="39"/>
      <c r="M29" s="39"/>
      <c r="N29" s="39"/>
      <c r="P29" s="39"/>
      <c r="Q29" s="40"/>
      <c r="R29" s="41"/>
      <c r="S29" s="42"/>
      <c r="T29" s="39"/>
      <c r="U29" s="134">
        <f>IF(H29="","",6.1078*(10^(((7.5*H29)/(237.3+H29)))))</f>
        <v>40.51803823</v>
      </c>
      <c r="V29" s="103">
        <f t="shared" si="15"/>
        <v>38.27803823</v>
      </c>
      <c r="W29" s="134">
        <f>IF(H29="","",6.1078*(10^(((7.5*H29)/(237.3+H29)))))</f>
        <v>40.51803823</v>
      </c>
      <c r="X29" s="134">
        <f>IF(W29="","",(V29/W29)*100)</f>
        <v>94.47159809</v>
      </c>
      <c r="Y29" s="43"/>
      <c r="Z29" s="44"/>
      <c r="AA29" s="245">
        <v>1.0</v>
      </c>
      <c r="AB29" s="246">
        <v>1.0</v>
      </c>
      <c r="AC29" s="246">
        <v>1.0</v>
      </c>
      <c r="AD29" s="246">
        <v>3.0</v>
      </c>
      <c r="AE29" s="247" t="s">
        <v>440</v>
      </c>
    </row>
    <row r="30" ht="15.75" customHeight="1">
      <c r="A30" s="8" t="s">
        <v>48</v>
      </c>
      <c r="B30" s="210">
        <v>43845.0</v>
      </c>
      <c r="C30" s="10">
        <v>0.375</v>
      </c>
      <c r="D30" s="10">
        <v>0.5</v>
      </c>
      <c r="E30" s="224">
        <v>33.6</v>
      </c>
      <c r="F30" s="224">
        <v>22.4</v>
      </c>
      <c r="G30" s="224">
        <v>26.6</v>
      </c>
      <c r="H30" s="224">
        <v>25.8</v>
      </c>
      <c r="I30" s="224"/>
      <c r="J30" s="224" t="s">
        <v>61</v>
      </c>
      <c r="K30" s="224"/>
      <c r="L30" s="224">
        <v>3.5</v>
      </c>
      <c r="M30" s="22"/>
      <c r="N30" s="22"/>
      <c r="O30" s="224">
        <v>63.68</v>
      </c>
      <c r="P30" s="22"/>
      <c r="Q30" s="24"/>
      <c r="R30" s="26">
        <f t="shared" ref="R30:S30" si="17">E30</f>
        <v>33.6</v>
      </c>
      <c r="S30" s="22">
        <f t="shared" si="17"/>
        <v>22.4</v>
      </c>
      <c r="T30" s="22">
        <f>(R30+S30)/2</f>
        <v>28</v>
      </c>
      <c r="U30" s="22">
        <f>IF(H30="","",6.1078*(10^(((7.5*H30)/(237.3+H30)))))</f>
        <v>33.21594473</v>
      </c>
      <c r="V30" s="22">
        <f t="shared" si="15"/>
        <v>32.57594473</v>
      </c>
      <c r="W30" s="22">
        <f>IF(G30="","",6.1078*(10^(((7.5*G30)/(237.3+G30)))))</f>
        <v>34.82194116</v>
      </c>
      <c r="X30" s="22">
        <f>IF(W30="","",(V30/W30)*100)</f>
        <v>93.55005391</v>
      </c>
      <c r="Y30" s="135">
        <f>O28+L30-O30</f>
        <v>5.24</v>
      </c>
      <c r="Z30" s="36"/>
      <c r="AA30" s="226">
        <v>1.0</v>
      </c>
      <c r="AB30" s="227">
        <v>2.0</v>
      </c>
      <c r="AC30" s="227">
        <v>3.0</v>
      </c>
      <c r="AD30" s="227">
        <v>3.0</v>
      </c>
      <c r="AE30" s="237" t="s">
        <v>479</v>
      </c>
    </row>
    <row r="31" ht="15.75" customHeight="1">
      <c r="A31" s="4" t="s">
        <v>48</v>
      </c>
      <c r="B31" s="204">
        <v>43845.0</v>
      </c>
      <c r="C31" s="3">
        <v>0.625</v>
      </c>
      <c r="D31" s="3">
        <v>0.75</v>
      </c>
      <c r="E31" s="242"/>
      <c r="F31" s="39"/>
      <c r="G31" s="242">
        <v>29.8</v>
      </c>
      <c r="H31" s="242">
        <v>28.2</v>
      </c>
      <c r="I31" s="242"/>
      <c r="J31" s="242" t="s">
        <v>61</v>
      </c>
      <c r="K31" s="242"/>
      <c r="L31" s="39"/>
      <c r="M31" s="39"/>
      <c r="N31" s="39"/>
      <c r="O31" s="39"/>
      <c r="P31" s="39"/>
      <c r="Q31" s="40"/>
      <c r="R31" s="41"/>
      <c r="S31" s="42"/>
      <c r="T31" s="39"/>
      <c r="U31" s="134">
        <f>IF(H31="","",6.1078*(10^(((7.5*H31)/(237.3+H31)))))</f>
        <v>38.23798312</v>
      </c>
      <c r="V31" s="103">
        <f t="shared" si="15"/>
        <v>36.95798312</v>
      </c>
      <c r="W31" s="134">
        <f>IF(H31="","",6.1078*(10^(((7.5*H31)/(237.3+H31)))))</f>
        <v>38.23798312</v>
      </c>
      <c r="X31" s="134">
        <f>IF(W31="","",(V31/W31)*100)</f>
        <v>96.65254311</v>
      </c>
      <c r="Y31" s="43"/>
      <c r="Z31" s="44"/>
      <c r="AA31" s="245">
        <v>1.0</v>
      </c>
      <c r="AB31" s="246">
        <v>1.0</v>
      </c>
      <c r="AC31" s="246">
        <v>1.0</v>
      </c>
      <c r="AD31" s="246">
        <v>2.0</v>
      </c>
      <c r="AE31" s="247" t="s">
        <v>440</v>
      </c>
    </row>
    <row r="32" ht="15.75" customHeight="1">
      <c r="A32" s="8" t="s">
        <v>53</v>
      </c>
      <c r="B32" s="210">
        <v>43846.0</v>
      </c>
      <c r="C32" s="10">
        <v>0.375</v>
      </c>
      <c r="D32" s="10">
        <v>0.5</v>
      </c>
      <c r="E32" s="224">
        <v>33.2</v>
      </c>
      <c r="F32" s="224">
        <v>23.4</v>
      </c>
      <c r="G32" s="224">
        <v>29.2</v>
      </c>
      <c r="H32" s="224">
        <v>27.8</v>
      </c>
      <c r="I32" s="224"/>
      <c r="J32" s="224" t="s">
        <v>81</v>
      </c>
      <c r="K32" s="224"/>
      <c r="L32" s="224">
        <v>0.0</v>
      </c>
      <c r="M32" s="22"/>
      <c r="N32" s="22"/>
      <c r="O32" s="224">
        <v>62.78</v>
      </c>
      <c r="P32" s="22"/>
      <c r="Q32" s="24"/>
      <c r="R32" s="26">
        <f t="shared" ref="R32:S32" si="18">E32</f>
        <v>33.2</v>
      </c>
      <c r="S32" s="22">
        <f t="shared" si="18"/>
        <v>23.4</v>
      </c>
      <c r="T32" s="22">
        <f>(R32+S32)/2</f>
        <v>28.3</v>
      </c>
      <c r="U32" s="22">
        <f>IF(H32="","",6.1078*(10^(((7.5*H32)/(237.3+H32)))))</f>
        <v>37.3577292</v>
      </c>
      <c r="V32" s="22">
        <f t="shared" si="15"/>
        <v>36.2377292</v>
      </c>
      <c r="W32" s="22">
        <f>IF(G32="","",6.1078*(10^(((7.5*G32)/(237.3+G32)))))</f>
        <v>40.51803823</v>
      </c>
      <c r="X32" s="22">
        <f>IF(W32="","",(V32/W32)*100)</f>
        <v>89.43604079</v>
      </c>
      <c r="Y32" s="135">
        <f>O30+L32-O32</f>
        <v>0.9</v>
      </c>
      <c r="Z32" s="36"/>
      <c r="AA32" s="245">
        <v>1.0</v>
      </c>
      <c r="AB32" s="246">
        <v>1.0</v>
      </c>
      <c r="AC32" s="246">
        <v>2.0</v>
      </c>
      <c r="AD32" s="246">
        <v>2.0</v>
      </c>
      <c r="AE32" s="237" t="s">
        <v>482</v>
      </c>
    </row>
    <row r="33" ht="15.75" customHeight="1">
      <c r="A33" s="4" t="s">
        <v>53</v>
      </c>
      <c r="B33" s="204">
        <v>43846.0</v>
      </c>
      <c r="C33" s="3">
        <v>0.625</v>
      </c>
      <c r="D33" s="3">
        <v>0.75</v>
      </c>
      <c r="E33" s="242"/>
      <c r="F33" s="39"/>
      <c r="G33" s="242">
        <v>33.0</v>
      </c>
      <c r="H33" s="242">
        <v>30.8</v>
      </c>
      <c r="I33" s="242"/>
      <c r="J33" s="242" t="s">
        <v>54</v>
      </c>
      <c r="K33" s="242"/>
      <c r="L33" s="39"/>
      <c r="M33" s="39"/>
      <c r="N33" s="39"/>
      <c r="O33" s="39"/>
      <c r="P33" s="39"/>
      <c r="Q33" s="40"/>
      <c r="R33" s="41"/>
      <c r="S33" s="42"/>
      <c r="T33" s="39"/>
      <c r="U33" s="134">
        <f>IF(H33="","",6.1078*(10^(((7.5*H33)/(237.3+H33)))))</f>
        <v>44.41233496</v>
      </c>
      <c r="V33" s="103">
        <f t="shared" si="15"/>
        <v>42.65233496</v>
      </c>
      <c r="W33" s="134">
        <f>IF(H33="","",6.1078*(10^(((7.5*H33)/(237.3+H33)))))</f>
        <v>44.41233496</v>
      </c>
      <c r="X33" s="134">
        <f>IF(W33="","",(V33/W33)*100)</f>
        <v>96.03713698</v>
      </c>
      <c r="Y33" s="43"/>
      <c r="Z33" s="44"/>
      <c r="AE33" s="247" t="s">
        <v>483</v>
      </c>
    </row>
    <row r="34" ht="15.75" customHeight="1">
      <c r="A34" s="8" t="s">
        <v>58</v>
      </c>
      <c r="B34" s="210">
        <v>43847.0</v>
      </c>
      <c r="C34" s="10">
        <v>0.375</v>
      </c>
      <c r="D34" s="10">
        <v>0.5</v>
      </c>
      <c r="E34" s="224">
        <v>34.2</v>
      </c>
      <c r="F34" s="224">
        <v>24.1</v>
      </c>
      <c r="G34" s="224">
        <v>29.0</v>
      </c>
      <c r="H34" s="224">
        <v>27.8</v>
      </c>
      <c r="I34" s="224"/>
      <c r="J34" s="224" t="s">
        <v>61</v>
      </c>
      <c r="K34" s="224"/>
      <c r="L34" s="224">
        <v>5.0</v>
      </c>
      <c r="M34" s="22"/>
      <c r="N34" s="22"/>
      <c r="O34" s="224">
        <v>62.08</v>
      </c>
      <c r="P34" s="22"/>
      <c r="Q34" s="24"/>
      <c r="R34" s="26">
        <f t="shared" ref="R34:S34" si="19">E34</f>
        <v>34.2</v>
      </c>
      <c r="S34" s="22">
        <f t="shared" si="19"/>
        <v>24.1</v>
      </c>
      <c r="T34" s="22">
        <f>(R34+S34)/2</f>
        <v>29.15</v>
      </c>
      <c r="U34" s="22">
        <f>IF(H34="","",6.1078*(10^(((7.5*H34)/(237.3+H34)))))</f>
        <v>37.3577292</v>
      </c>
      <c r="V34" s="22">
        <f t="shared" si="15"/>
        <v>36.3977292</v>
      </c>
      <c r="W34" s="22">
        <f>IF(G34="","",6.1078*(10^(((7.5*G34)/(237.3+G34)))))</f>
        <v>40.05279577</v>
      </c>
      <c r="X34" s="22">
        <f>IF(W34="","",(V34/W34)*100)</f>
        <v>90.87437843</v>
      </c>
      <c r="Y34" s="135">
        <f>O32+L34-O34</f>
        <v>5.7</v>
      </c>
      <c r="Z34" s="36"/>
      <c r="AA34" s="226">
        <v>1.0</v>
      </c>
      <c r="AB34" s="227">
        <v>1.0</v>
      </c>
      <c r="AC34" s="227">
        <v>1.0</v>
      </c>
      <c r="AD34" s="227">
        <v>3.0</v>
      </c>
      <c r="AE34" s="237" t="s">
        <v>483</v>
      </c>
    </row>
    <row r="35" ht="15.75" customHeight="1">
      <c r="A35" s="4" t="s">
        <v>58</v>
      </c>
      <c r="B35" s="204">
        <v>43847.0</v>
      </c>
      <c r="C35" s="3">
        <v>0.625</v>
      </c>
      <c r="D35" s="3">
        <v>0.75</v>
      </c>
      <c r="E35" s="242"/>
      <c r="F35" s="39"/>
      <c r="G35" s="242"/>
      <c r="H35" s="242"/>
      <c r="I35" s="242"/>
      <c r="J35" s="242"/>
      <c r="K35" s="242"/>
      <c r="L35" s="39"/>
      <c r="M35" s="39"/>
      <c r="N35" s="39"/>
      <c r="O35" s="39"/>
      <c r="P35" s="97"/>
      <c r="Q35" s="40"/>
      <c r="R35" s="41"/>
      <c r="S35" s="42"/>
      <c r="T35" s="39"/>
      <c r="U35" s="134"/>
      <c r="V35" s="103"/>
      <c r="W35" s="134"/>
      <c r="X35" s="134"/>
      <c r="Y35" s="43"/>
      <c r="Z35" s="99"/>
      <c r="AA35" s="245"/>
      <c r="AB35" s="246"/>
      <c r="AC35" s="246"/>
      <c r="AD35" s="246"/>
      <c r="AE35" s="247"/>
    </row>
    <row r="36" ht="15.75" customHeight="1">
      <c r="A36" s="8" t="s">
        <v>60</v>
      </c>
      <c r="B36" s="210">
        <v>43848.0</v>
      </c>
      <c r="C36" s="10">
        <v>0.375</v>
      </c>
      <c r="D36" s="10">
        <v>0.5</v>
      </c>
      <c r="E36" s="224">
        <v>33.6</v>
      </c>
      <c r="F36" s="224">
        <v>24.9</v>
      </c>
      <c r="G36" s="224">
        <v>26.6</v>
      </c>
      <c r="H36" s="224">
        <v>25.8</v>
      </c>
      <c r="I36" s="224"/>
      <c r="J36" s="224" t="s">
        <v>65</v>
      </c>
      <c r="K36" s="224"/>
      <c r="L36" s="224">
        <v>3.5</v>
      </c>
      <c r="M36" s="22"/>
      <c r="N36" s="22"/>
      <c r="O36" s="224">
        <v>63.18</v>
      </c>
      <c r="P36" s="22"/>
      <c r="Q36" s="24"/>
      <c r="R36" s="26">
        <f t="shared" ref="R36:S36" si="20">E36</f>
        <v>33.6</v>
      </c>
      <c r="S36" s="22">
        <f t="shared" si="20"/>
        <v>24.9</v>
      </c>
      <c r="T36" s="22">
        <f>(R36+S36)/2</f>
        <v>29.25</v>
      </c>
      <c r="U36" s="22">
        <f>IF(H36="","",6.1078*(10^(((7.5*H36)/(237.3+H36)))))</f>
        <v>33.21594473</v>
      </c>
      <c r="V36" s="22">
        <f>IF(U36="","",U36-(0.8*(G36-H36)))</f>
        <v>32.57594473</v>
      </c>
      <c r="W36" s="22">
        <f>IF(G36="","",6.1078*(10^(((7.5*G36)/(237.3+G36)))))</f>
        <v>34.82194116</v>
      </c>
      <c r="X36" s="22">
        <f>IF(W36="","",(V36/W36)*100)</f>
        <v>93.55005391</v>
      </c>
      <c r="Y36" s="135">
        <f>O34+L36-O36</f>
        <v>2.4</v>
      </c>
      <c r="Z36" s="36"/>
      <c r="AA36" s="226">
        <v>1.0</v>
      </c>
      <c r="AB36" s="227">
        <v>2.0</v>
      </c>
      <c r="AC36" s="227">
        <v>3.0</v>
      </c>
      <c r="AD36" s="227">
        <v>3.0</v>
      </c>
      <c r="AE36" s="237" t="s">
        <v>478</v>
      </c>
    </row>
    <row r="37" ht="15.75" customHeight="1">
      <c r="A37" s="4" t="s">
        <v>60</v>
      </c>
      <c r="B37" s="204">
        <v>43848.0</v>
      </c>
      <c r="C37" s="3">
        <v>0.625</v>
      </c>
      <c r="D37" s="3">
        <v>0.75</v>
      </c>
      <c r="E37" s="242"/>
      <c r="F37" s="39"/>
      <c r="G37" s="242"/>
      <c r="H37" s="242"/>
      <c r="I37" s="242"/>
      <c r="J37" s="242"/>
      <c r="K37" s="242"/>
      <c r="L37" s="39"/>
      <c r="M37" s="39"/>
      <c r="N37" s="39"/>
      <c r="O37" s="39"/>
      <c r="P37" s="39"/>
      <c r="Q37" s="40"/>
      <c r="R37" s="41"/>
      <c r="S37" s="42"/>
      <c r="T37" s="39"/>
      <c r="U37" s="134"/>
      <c r="V37" s="103"/>
      <c r="W37" s="134"/>
      <c r="X37" s="134"/>
      <c r="Y37" s="43"/>
      <c r="Z37" s="44"/>
      <c r="AA37" s="245"/>
      <c r="AB37" s="246"/>
      <c r="AC37" s="246"/>
      <c r="AD37" s="246"/>
      <c r="AE37" s="247"/>
    </row>
    <row r="38" ht="15.75" customHeight="1">
      <c r="A38" s="8" t="s">
        <v>64</v>
      </c>
      <c r="B38" s="210">
        <v>43849.0</v>
      </c>
      <c r="C38" s="10">
        <v>0.375</v>
      </c>
      <c r="D38" s="10">
        <v>0.5</v>
      </c>
      <c r="E38" s="224">
        <v>33.8</v>
      </c>
      <c r="F38" s="224">
        <v>23.9</v>
      </c>
      <c r="G38" s="224">
        <v>27.8</v>
      </c>
      <c r="H38" s="224">
        <v>27.0</v>
      </c>
      <c r="I38" s="224"/>
      <c r="J38" s="224" t="s">
        <v>81</v>
      </c>
      <c r="K38" s="224"/>
      <c r="L38" s="224">
        <v>3.0</v>
      </c>
      <c r="M38" s="22"/>
      <c r="N38" s="22"/>
      <c r="O38" s="224">
        <v>64.8</v>
      </c>
      <c r="P38" s="22"/>
      <c r="Q38" s="24"/>
      <c r="R38" s="26">
        <f t="shared" ref="R38:S38" si="21">E38</f>
        <v>33.8</v>
      </c>
      <c r="S38" s="22">
        <f t="shared" si="21"/>
        <v>23.9</v>
      </c>
      <c r="T38" s="22">
        <f>(R38+S38)/2</f>
        <v>28.85</v>
      </c>
      <c r="U38" s="22">
        <f>IF(H38="","",6.1078*(10^(((7.5*H38)/(237.3+H38)))))</f>
        <v>35.65000614</v>
      </c>
      <c r="V38" s="22">
        <f t="shared" ref="V38:V50" si="22">IF(U38="","",U38-(0.8*(G38-H38)))</f>
        <v>35.01000614</v>
      </c>
      <c r="W38" s="22">
        <f>IF(G38="","",6.1078*(10^(((7.5*G38)/(237.3+G38)))))</f>
        <v>37.3577292</v>
      </c>
      <c r="X38" s="22">
        <f>IF(W38="","",(V38/W38)*100)</f>
        <v>93.71556272</v>
      </c>
      <c r="Y38" s="135">
        <f>O36+L38-O38</f>
        <v>1.38</v>
      </c>
      <c r="Z38" s="36"/>
      <c r="AA38" s="226">
        <v>1.0</v>
      </c>
      <c r="AB38" s="227">
        <v>1.0</v>
      </c>
      <c r="AC38" s="227">
        <v>1.0</v>
      </c>
      <c r="AD38" s="227">
        <v>3.0</v>
      </c>
      <c r="AE38" s="237" t="s">
        <v>433</v>
      </c>
    </row>
    <row r="39" ht="15.75" customHeight="1">
      <c r="A39" s="4" t="s">
        <v>64</v>
      </c>
      <c r="B39" s="204">
        <v>43849.0</v>
      </c>
      <c r="C39" s="3">
        <v>0.625</v>
      </c>
      <c r="D39" s="3">
        <v>0.75</v>
      </c>
      <c r="E39" s="242">
        <v>32.0</v>
      </c>
      <c r="F39" s="39"/>
      <c r="G39" s="242">
        <v>26.6</v>
      </c>
      <c r="H39" s="242">
        <v>25.8</v>
      </c>
      <c r="I39" s="39"/>
      <c r="J39" s="242" t="s">
        <v>484</v>
      </c>
      <c r="K39" s="39"/>
      <c r="L39" s="39"/>
      <c r="M39" s="39"/>
      <c r="N39" s="39"/>
      <c r="O39" s="39"/>
      <c r="P39" s="39"/>
      <c r="Q39" s="40"/>
      <c r="R39" s="41"/>
      <c r="S39" s="42"/>
      <c r="T39" s="39"/>
      <c r="U39" s="134">
        <f>IF(H39="","",6.1078*(10^(((7.5*H39)/(237.3+H39)))))</f>
        <v>33.21594473</v>
      </c>
      <c r="V39" s="103">
        <f t="shared" si="22"/>
        <v>32.57594473</v>
      </c>
      <c r="W39" s="134">
        <f>IF(H39="","",6.1078*(10^(((7.5*H39)/(237.3+H39)))))</f>
        <v>33.21594473</v>
      </c>
      <c r="X39" s="134">
        <f>IF(W39="","",(V39/W39)*100)</f>
        <v>98.07321452</v>
      </c>
      <c r="Y39" s="43"/>
      <c r="Z39" s="44"/>
      <c r="AA39" s="245">
        <v>1.0</v>
      </c>
      <c r="AB39" s="246">
        <v>1.0</v>
      </c>
      <c r="AC39" s="246">
        <v>1.0</v>
      </c>
      <c r="AD39" s="246">
        <v>2.0</v>
      </c>
      <c r="AE39" s="247" t="s">
        <v>433</v>
      </c>
    </row>
    <row r="40" ht="15.75" customHeight="1">
      <c r="A40" s="8" t="s">
        <v>68</v>
      </c>
      <c r="B40" s="210">
        <v>43850.0</v>
      </c>
      <c r="C40" s="10">
        <v>0.375</v>
      </c>
      <c r="D40" s="10">
        <v>0.5</v>
      </c>
      <c r="E40" s="224">
        <v>33.0</v>
      </c>
      <c r="F40" s="224">
        <v>23.0</v>
      </c>
      <c r="G40" s="224">
        <v>27.6</v>
      </c>
      <c r="H40" s="224">
        <v>26.6</v>
      </c>
      <c r="I40" s="224"/>
      <c r="J40" s="224" t="s">
        <v>79</v>
      </c>
      <c r="K40" s="224"/>
      <c r="L40" s="224">
        <v>8.0</v>
      </c>
      <c r="M40" s="22"/>
      <c r="N40" s="22"/>
      <c r="O40" s="224">
        <v>65.4</v>
      </c>
      <c r="P40" s="22"/>
      <c r="Q40" s="24"/>
      <c r="R40" s="26">
        <f t="shared" ref="R40:S40" si="23">E40</f>
        <v>33</v>
      </c>
      <c r="S40" s="22">
        <f t="shared" si="23"/>
        <v>23</v>
      </c>
      <c r="T40" s="22">
        <f>(R40+S40)/2</f>
        <v>28</v>
      </c>
      <c r="U40" s="22">
        <f>IF(H40="","",6.1078*(10^(((7.5*H40)/(237.3+H40)))))</f>
        <v>34.82194116</v>
      </c>
      <c r="V40" s="22">
        <f t="shared" si="22"/>
        <v>34.02194116</v>
      </c>
      <c r="W40" s="22">
        <f>IF(G40="","",6.1078*(10^(((7.5*G40)/(237.3+G40)))))</f>
        <v>36.92425667</v>
      </c>
      <c r="X40" s="22">
        <f>IF(W40="","",(V40/W40)*100)</f>
        <v>92.13981332</v>
      </c>
      <c r="Y40" s="135">
        <f>O38+L40-O40</f>
        <v>7.4</v>
      </c>
      <c r="Z40" s="36"/>
      <c r="AA40" s="226">
        <v>1.0</v>
      </c>
      <c r="AB40" s="227">
        <v>1.0</v>
      </c>
      <c r="AC40" s="227">
        <v>1.0</v>
      </c>
      <c r="AD40" s="227">
        <v>2.0</v>
      </c>
      <c r="AE40" s="237" t="s">
        <v>478</v>
      </c>
    </row>
    <row r="41" ht="15.75" customHeight="1">
      <c r="A41" s="4" t="s">
        <v>68</v>
      </c>
      <c r="B41" s="204">
        <v>43850.0</v>
      </c>
      <c r="C41" s="3">
        <v>0.625</v>
      </c>
      <c r="D41" s="3">
        <v>0.75</v>
      </c>
      <c r="E41" s="242">
        <v>32.6</v>
      </c>
      <c r="F41" s="39"/>
      <c r="G41" s="242">
        <v>31.2</v>
      </c>
      <c r="H41" s="242">
        <v>29.2</v>
      </c>
      <c r="I41" s="39"/>
      <c r="J41" s="242" t="s">
        <v>81</v>
      </c>
      <c r="K41" s="39"/>
      <c r="L41" s="39"/>
      <c r="M41" s="39"/>
      <c r="N41" s="39"/>
      <c r="O41" s="39"/>
      <c r="P41" s="39"/>
      <c r="Q41" s="40"/>
      <c r="R41" s="41"/>
      <c r="S41" s="42"/>
      <c r="T41" s="39"/>
      <c r="U41" s="134">
        <f>IF(H41="","",6.1078*(10^(((7.5*H41)/(237.3+H41)))))</f>
        <v>40.51803823</v>
      </c>
      <c r="V41" s="103">
        <f t="shared" si="22"/>
        <v>38.91803823</v>
      </c>
      <c r="W41" s="134">
        <f>IF(H41="","",6.1078*(10^(((7.5*H41)/(237.3+H41)))))</f>
        <v>40.51803823</v>
      </c>
      <c r="X41" s="134">
        <f>IF(W41="","",(V41/W41)*100)</f>
        <v>96.05114149</v>
      </c>
      <c r="Y41" s="43"/>
      <c r="Z41" s="44"/>
      <c r="AA41" s="245">
        <v>1.0</v>
      </c>
      <c r="AB41" s="246">
        <v>1.0</v>
      </c>
      <c r="AC41" s="246">
        <v>2.0</v>
      </c>
      <c r="AD41" s="246">
        <v>2.0</v>
      </c>
      <c r="AE41" s="247" t="s">
        <v>452</v>
      </c>
    </row>
    <row r="42" ht="15.75" customHeight="1">
      <c r="A42" s="8" t="s">
        <v>38</v>
      </c>
      <c r="B42" s="210">
        <v>43851.0</v>
      </c>
      <c r="C42" s="10">
        <v>0.375</v>
      </c>
      <c r="D42" s="10">
        <v>0.5</v>
      </c>
      <c r="E42" s="224">
        <v>33.0</v>
      </c>
      <c r="F42" s="224">
        <v>23.5</v>
      </c>
      <c r="G42" s="224">
        <v>29.4</v>
      </c>
      <c r="H42" s="224">
        <v>28.2</v>
      </c>
      <c r="I42" s="224"/>
      <c r="J42" s="224" t="s">
        <v>81</v>
      </c>
      <c r="K42" s="224"/>
      <c r="L42" s="224">
        <v>0.0</v>
      </c>
      <c r="M42" s="22"/>
      <c r="N42" s="22"/>
      <c r="O42" s="224">
        <v>59.16</v>
      </c>
      <c r="P42" s="22"/>
      <c r="Q42" s="24"/>
      <c r="R42" s="26">
        <f t="shared" ref="R42:S42" si="24">E42</f>
        <v>33</v>
      </c>
      <c r="S42" s="22">
        <f t="shared" si="24"/>
        <v>23.5</v>
      </c>
      <c r="T42" s="22">
        <f>(R42+S42)/2</f>
        <v>28.25</v>
      </c>
      <c r="U42" s="22">
        <f>IF(H42="","",6.1078*(10^(((7.5*H42)/(237.3+H42)))))</f>
        <v>38.23798312</v>
      </c>
      <c r="V42" s="22">
        <f t="shared" si="22"/>
        <v>37.27798312</v>
      </c>
      <c r="W42" s="22">
        <f>IF(G42="","",6.1078*(10^(((7.5*G42)/(237.3+G42)))))</f>
        <v>40.98797486</v>
      </c>
      <c r="X42" s="22">
        <f>IF(W42="","",(V42/W42)*100)</f>
        <v>90.94858491</v>
      </c>
      <c r="Y42" s="135">
        <f>O40+L42-O42</f>
        <v>6.24</v>
      </c>
      <c r="Z42" s="36"/>
      <c r="AA42" s="226">
        <v>1.0</v>
      </c>
      <c r="AB42" s="227">
        <v>1.0</v>
      </c>
      <c r="AC42" s="227">
        <v>2.0</v>
      </c>
      <c r="AD42" s="227">
        <v>2.0</v>
      </c>
      <c r="AE42" s="237" t="s">
        <v>474</v>
      </c>
    </row>
    <row r="43" ht="15.75" customHeight="1">
      <c r="A43" s="4" t="s">
        <v>38</v>
      </c>
      <c r="B43" s="204">
        <v>43851.0</v>
      </c>
      <c r="C43" s="3">
        <v>0.625</v>
      </c>
      <c r="D43" s="3">
        <v>0.75</v>
      </c>
      <c r="E43" s="242"/>
      <c r="F43" s="242"/>
      <c r="G43" s="242">
        <v>30.0</v>
      </c>
      <c r="H43" s="242">
        <v>29.8</v>
      </c>
      <c r="I43" s="242"/>
      <c r="J43" s="242" t="s">
        <v>65</v>
      </c>
      <c r="K43" s="242"/>
      <c r="L43" s="39"/>
      <c r="M43" s="39"/>
      <c r="N43" s="39"/>
      <c r="O43" s="39"/>
      <c r="P43" s="39"/>
      <c r="Q43" s="40"/>
      <c r="R43" s="41"/>
      <c r="S43" s="42"/>
      <c r="T43" s="39"/>
      <c r="U43" s="134">
        <f>IF(H43="","",6.1078*(10^(((7.5*H43)/(237.3+H43)))))</f>
        <v>41.94208964</v>
      </c>
      <c r="V43" s="103">
        <f t="shared" si="22"/>
        <v>41.78208964</v>
      </c>
      <c r="W43" s="134">
        <f>IF(H43="","",6.1078*(10^(((7.5*H43)/(237.3+H43)))))</f>
        <v>41.94208964</v>
      </c>
      <c r="X43" s="134">
        <f>IF(W43="","",(V43/W43)*100)</f>
        <v>99.61852163</v>
      </c>
      <c r="Y43" s="43"/>
      <c r="Z43" s="44"/>
      <c r="AA43" s="245">
        <v>2.0</v>
      </c>
      <c r="AB43" s="246">
        <v>1.0</v>
      </c>
      <c r="AC43" s="246">
        <v>1.0</v>
      </c>
      <c r="AD43" s="246">
        <v>2.0</v>
      </c>
      <c r="AE43" s="247" t="s">
        <v>440</v>
      </c>
    </row>
    <row r="44" ht="15.75" customHeight="1">
      <c r="A44" s="8" t="s">
        <v>48</v>
      </c>
      <c r="B44" s="210">
        <v>43852.0</v>
      </c>
      <c r="C44" s="10">
        <v>0.375</v>
      </c>
      <c r="D44" s="10">
        <v>0.5</v>
      </c>
      <c r="E44" s="224">
        <v>33.0</v>
      </c>
      <c r="F44" s="224">
        <v>23.6</v>
      </c>
      <c r="G44" s="224">
        <v>26.2</v>
      </c>
      <c r="H44" s="224">
        <v>25.8</v>
      </c>
      <c r="I44" s="22"/>
      <c r="J44" s="224" t="s">
        <v>81</v>
      </c>
      <c r="K44" s="22"/>
      <c r="L44" s="224">
        <v>2.75</v>
      </c>
      <c r="M44" s="22"/>
      <c r="N44" s="22"/>
      <c r="O44" s="224">
        <v>60.36</v>
      </c>
      <c r="P44" s="22"/>
      <c r="Q44" s="24"/>
      <c r="R44" s="26">
        <f t="shared" ref="R44:S44" si="25">E44</f>
        <v>33</v>
      </c>
      <c r="S44" s="22">
        <f t="shared" si="25"/>
        <v>23.6</v>
      </c>
      <c r="T44" s="22">
        <f>(R44+S44)/2</f>
        <v>28.3</v>
      </c>
      <c r="U44" s="22">
        <f>IF(H44="","",6.1078*(10^(((7.5*H44)/(237.3+H44)))))</f>
        <v>33.21594473</v>
      </c>
      <c r="V44" s="22">
        <f t="shared" si="22"/>
        <v>32.89594473</v>
      </c>
      <c r="W44" s="22">
        <f>IF(G44="","",6.1078*(10^(((7.5*G44)/(237.3+G44)))))</f>
        <v>34.01068335</v>
      </c>
      <c r="X44" s="22">
        <f>IF(W44="","",(V44/W44)*100)</f>
        <v>96.7223869</v>
      </c>
      <c r="Y44" s="135">
        <f>O42+L44-O44</f>
        <v>1.55</v>
      </c>
      <c r="Z44" s="36"/>
      <c r="AA44" s="226">
        <v>1.0</v>
      </c>
      <c r="AB44" s="227">
        <v>1.0</v>
      </c>
      <c r="AC44" s="227">
        <v>3.0</v>
      </c>
      <c r="AD44" s="227">
        <v>3.0</v>
      </c>
      <c r="AE44" s="237" t="s">
        <v>474</v>
      </c>
    </row>
    <row r="45" ht="15.75" customHeight="1">
      <c r="A45" s="4" t="s">
        <v>48</v>
      </c>
      <c r="B45" s="204">
        <v>43852.0</v>
      </c>
      <c r="C45" s="3">
        <v>0.625</v>
      </c>
      <c r="D45" s="3">
        <v>0.75</v>
      </c>
      <c r="E45" s="242"/>
      <c r="F45" s="39"/>
      <c r="G45" s="242">
        <v>31.6</v>
      </c>
      <c r="H45" s="242">
        <v>30.0</v>
      </c>
      <c r="I45" s="242"/>
      <c r="J45" s="242" t="s">
        <v>79</v>
      </c>
      <c r="K45" s="242"/>
      <c r="L45" s="39"/>
      <c r="M45" s="39"/>
      <c r="N45" s="39"/>
      <c r="O45" s="39"/>
      <c r="P45" s="39"/>
      <c r="Q45" s="40"/>
      <c r="R45" s="41"/>
      <c r="S45" s="42"/>
      <c r="T45" s="39"/>
      <c r="U45" s="134">
        <f>IF(H45="","",6.1078*(10^(((7.5*H45)/(237.3+H45)))))</f>
        <v>42.42634795</v>
      </c>
      <c r="V45" s="103">
        <f t="shared" si="22"/>
        <v>41.14634795</v>
      </c>
      <c r="W45" s="134">
        <f>IF(H45="","",6.1078*(10^(((7.5*H45)/(237.3+H45)))))</f>
        <v>42.42634795</v>
      </c>
      <c r="X45" s="134">
        <f>IF(W45="","",(V45/W45)*100)</f>
        <v>96.98300688</v>
      </c>
      <c r="Y45" s="43"/>
      <c r="Z45" s="44"/>
      <c r="AA45" s="245">
        <v>1.0</v>
      </c>
      <c r="AB45" s="246">
        <v>1.0</v>
      </c>
      <c r="AC45" s="246">
        <v>1.0</v>
      </c>
      <c r="AD45" s="246">
        <v>2.0</v>
      </c>
      <c r="AE45" s="247" t="s">
        <v>440</v>
      </c>
    </row>
    <row r="46" ht="15.75" customHeight="1">
      <c r="A46" s="8" t="s">
        <v>53</v>
      </c>
      <c r="B46" s="210">
        <v>43853.0</v>
      </c>
      <c r="C46" s="10">
        <v>0.375</v>
      </c>
      <c r="D46" s="10">
        <v>0.5</v>
      </c>
      <c r="E46" s="224">
        <v>33.0</v>
      </c>
      <c r="F46" s="224">
        <v>24.8</v>
      </c>
      <c r="G46" s="224">
        <v>27.8</v>
      </c>
      <c r="H46" s="224">
        <v>27.2</v>
      </c>
      <c r="I46" s="224"/>
      <c r="J46" s="224" t="s">
        <v>81</v>
      </c>
      <c r="K46" s="224"/>
      <c r="L46" s="224">
        <v>8.0</v>
      </c>
      <c r="M46" s="224"/>
      <c r="N46" s="22"/>
      <c r="O46" s="224">
        <v>66.38</v>
      </c>
      <c r="P46" s="22"/>
      <c r="Q46" s="24"/>
      <c r="R46" s="26">
        <f t="shared" ref="R46:S46" si="26">E46</f>
        <v>33</v>
      </c>
      <c r="S46" s="22">
        <f t="shared" si="26"/>
        <v>24.8</v>
      </c>
      <c r="T46" s="22">
        <f>(R46+S46)/2</f>
        <v>28.9</v>
      </c>
      <c r="U46" s="22">
        <f>IF(H46="","",6.1078*(10^(((7.5*H46)/(237.3+H46)))))</f>
        <v>36.07043238</v>
      </c>
      <c r="V46" s="22">
        <f t="shared" si="22"/>
        <v>35.59043238</v>
      </c>
      <c r="W46" s="22">
        <f>IF(G46="","",6.1078*(10^(((7.5*G46)/(237.3+G46)))))</f>
        <v>37.3577292</v>
      </c>
      <c r="X46" s="22">
        <f>IF(W46="","",(V46/W46)*100)</f>
        <v>95.26926058</v>
      </c>
      <c r="Y46" s="135">
        <f>O44+L46-O46</f>
        <v>1.98</v>
      </c>
      <c r="Z46" s="36"/>
      <c r="AA46" s="226">
        <v>1.0</v>
      </c>
      <c r="AB46" s="227">
        <v>1.0</v>
      </c>
      <c r="AC46" s="227">
        <v>3.0</v>
      </c>
      <c r="AD46" s="227">
        <v>2.0</v>
      </c>
      <c r="AE46" s="237" t="s">
        <v>485</v>
      </c>
    </row>
    <row r="47" ht="15.75" customHeight="1">
      <c r="A47" s="4" t="s">
        <v>53</v>
      </c>
      <c r="B47" s="204">
        <v>43853.0</v>
      </c>
      <c r="C47" s="3">
        <v>0.625</v>
      </c>
      <c r="D47" s="3">
        <v>0.75</v>
      </c>
      <c r="E47" s="242"/>
      <c r="F47" s="39"/>
      <c r="G47" s="242">
        <v>29.2</v>
      </c>
      <c r="H47" s="242">
        <v>28.2</v>
      </c>
      <c r="I47" s="242"/>
      <c r="J47" s="242" t="s">
        <v>81</v>
      </c>
      <c r="K47" s="242"/>
      <c r="L47" s="39"/>
      <c r="M47" s="39"/>
      <c r="N47" s="39"/>
      <c r="O47" s="39"/>
      <c r="P47" s="39"/>
      <c r="Q47" s="40"/>
      <c r="R47" s="41"/>
      <c r="S47" s="42"/>
      <c r="T47" s="39"/>
      <c r="U47" s="134">
        <f>IF(H47="","",6.1078*(10^(((7.5*H47)/(237.3+H47)))))</f>
        <v>38.23798312</v>
      </c>
      <c r="V47" s="103">
        <f t="shared" si="22"/>
        <v>37.43798312</v>
      </c>
      <c r="W47" s="134">
        <f>IF(H47="","",6.1078*(10^(((7.5*H47)/(237.3+H47)))))</f>
        <v>38.23798312</v>
      </c>
      <c r="X47" s="134">
        <f>IF(W47="","",(V47/W47)*100)</f>
        <v>97.90783944</v>
      </c>
      <c r="Y47" s="43"/>
      <c r="Z47" s="44"/>
      <c r="AA47" s="245">
        <v>1.0</v>
      </c>
      <c r="AB47" s="246">
        <v>1.0</v>
      </c>
      <c r="AC47" s="246">
        <v>1.0</v>
      </c>
      <c r="AD47" s="246">
        <v>2.0</v>
      </c>
      <c r="AE47" s="247" t="s">
        <v>440</v>
      </c>
    </row>
    <row r="48" ht="15.75" customHeight="1">
      <c r="A48" s="8" t="s">
        <v>58</v>
      </c>
      <c r="B48" s="210">
        <v>43854.0</v>
      </c>
      <c r="C48" s="10">
        <v>0.375</v>
      </c>
      <c r="D48" s="10">
        <v>0.5</v>
      </c>
      <c r="E48" s="224">
        <v>32.0</v>
      </c>
      <c r="F48" s="224">
        <v>24.3</v>
      </c>
      <c r="G48" s="224">
        <v>26.0</v>
      </c>
      <c r="H48" s="224">
        <v>25.6</v>
      </c>
      <c r="I48" s="224"/>
      <c r="J48" s="224" t="s">
        <v>74</v>
      </c>
      <c r="K48" s="224"/>
      <c r="L48" s="224">
        <v>0.0</v>
      </c>
      <c r="M48" s="22"/>
      <c r="N48" s="22"/>
      <c r="O48" s="224">
        <v>62.78</v>
      </c>
      <c r="P48" s="224">
        <v>74.72</v>
      </c>
      <c r="Q48" s="24"/>
      <c r="R48" s="26">
        <f t="shared" ref="R48:S48" si="27">E48</f>
        <v>32</v>
      </c>
      <c r="S48" s="22">
        <f t="shared" si="27"/>
        <v>24.3</v>
      </c>
      <c r="T48" s="22">
        <f>(R48+S48)/2</f>
        <v>28.15</v>
      </c>
      <c r="U48" s="22">
        <f>IF(H48="","",6.1078*(10^(((7.5*H48)/(237.3+H48)))))</f>
        <v>32.82468122</v>
      </c>
      <c r="V48" s="22">
        <f t="shared" si="22"/>
        <v>32.50468122</v>
      </c>
      <c r="W48" s="22">
        <f>IF(G48="","",6.1078*(10^(((7.5*G48)/(237.3+G48)))))</f>
        <v>33.61126698</v>
      </c>
      <c r="X48" s="22">
        <f>IF(W48="","",(V48/W48)*100)</f>
        <v>96.70769398</v>
      </c>
      <c r="Y48" s="135">
        <f>O46+L48-O48</f>
        <v>3.6</v>
      </c>
      <c r="Z48" s="36"/>
      <c r="AA48" s="226">
        <v>1.0</v>
      </c>
      <c r="AB48" s="227">
        <v>1.0</v>
      </c>
      <c r="AC48" s="227">
        <v>1.0</v>
      </c>
      <c r="AD48" s="227">
        <v>3.0</v>
      </c>
      <c r="AE48" s="237" t="s">
        <v>440</v>
      </c>
    </row>
    <row r="49" ht="15.75" customHeight="1">
      <c r="A49" s="4" t="s">
        <v>58</v>
      </c>
      <c r="B49" s="204">
        <v>43854.0</v>
      </c>
      <c r="C49" s="3">
        <v>0.625</v>
      </c>
      <c r="D49" s="3">
        <v>0.75</v>
      </c>
      <c r="E49" s="242"/>
      <c r="F49" s="39"/>
      <c r="G49" s="242"/>
      <c r="H49" s="242"/>
      <c r="I49" s="242"/>
      <c r="J49" s="242"/>
      <c r="K49" s="242"/>
      <c r="L49" s="39"/>
      <c r="M49" s="39"/>
      <c r="N49" s="39"/>
      <c r="O49" s="39"/>
      <c r="P49" s="39"/>
      <c r="Q49" s="40"/>
      <c r="R49" s="41"/>
      <c r="S49" s="42"/>
      <c r="T49" s="39"/>
      <c r="U49" s="134" t="str">
        <f>IF(H49="","",6.1078*(10^(((7.5*H49)/(237.3+H49)))))</f>
        <v/>
      </c>
      <c r="V49" s="103" t="str">
        <f t="shared" si="22"/>
        <v/>
      </c>
      <c r="W49" s="134" t="str">
        <f>IF(H49="","",6.1078*(10^(((7.5*H49)/(237.3+H49)))))</f>
        <v/>
      </c>
      <c r="X49" s="134" t="str">
        <f>IF(W49="","",(V49/W49)*100)</f>
        <v/>
      </c>
      <c r="Y49" s="43"/>
      <c r="Z49" s="44"/>
      <c r="AA49" s="245"/>
      <c r="AB49" s="246"/>
      <c r="AC49" s="246"/>
      <c r="AD49" s="246"/>
      <c r="AE49" s="247"/>
    </row>
    <row r="50" ht="15.75" customHeight="1">
      <c r="A50" s="8" t="s">
        <v>60</v>
      </c>
      <c r="B50" s="210">
        <v>43855.0</v>
      </c>
      <c r="C50" s="10">
        <v>0.375</v>
      </c>
      <c r="D50" s="10">
        <v>0.5</v>
      </c>
      <c r="E50" s="224">
        <v>32.4</v>
      </c>
      <c r="F50" s="224">
        <v>24.0</v>
      </c>
      <c r="G50" s="224">
        <v>28.6</v>
      </c>
      <c r="H50" s="224">
        <v>27.8</v>
      </c>
      <c r="I50" s="22"/>
      <c r="J50" s="224" t="s">
        <v>54</v>
      </c>
      <c r="K50" s="22"/>
      <c r="L50" s="224">
        <v>0.0</v>
      </c>
      <c r="M50" s="22"/>
      <c r="N50" s="22"/>
      <c r="O50" s="224">
        <v>70.8</v>
      </c>
      <c r="P50" s="22"/>
      <c r="Q50" s="24"/>
      <c r="R50" s="26">
        <f t="shared" ref="R50:S50" si="28">E50</f>
        <v>32.4</v>
      </c>
      <c r="S50" s="22">
        <f t="shared" si="28"/>
        <v>24</v>
      </c>
      <c r="T50" s="22">
        <f>(R50+S50)/2</f>
        <v>28.2</v>
      </c>
      <c r="U50" s="22">
        <f>IF(H50="","",6.1078*(10^(((7.5*H50)/(237.3+H50)))))</f>
        <v>37.3577292</v>
      </c>
      <c r="V50" s="22">
        <f t="shared" si="22"/>
        <v>36.7177292</v>
      </c>
      <c r="W50" s="22">
        <f>IF(G50="","",6.1078*(10^(((7.5*G50)/(237.3+G50)))))</f>
        <v>39.13623594</v>
      </c>
      <c r="X50" s="22">
        <f>IF(W50="","",(V50/W50)*100)</f>
        <v>93.82028782</v>
      </c>
      <c r="Y50" s="135">
        <f>P48+L50-O50</f>
        <v>3.92</v>
      </c>
      <c r="Z50" s="36"/>
      <c r="AA50" s="226">
        <v>1.0</v>
      </c>
      <c r="AB50" s="227">
        <v>1.0</v>
      </c>
      <c r="AC50" s="227">
        <v>1.0</v>
      </c>
      <c r="AD50" s="227">
        <v>2.0</v>
      </c>
      <c r="AE50" s="237" t="s">
        <v>440</v>
      </c>
    </row>
    <row r="51" ht="15.75" customHeight="1">
      <c r="A51" s="4" t="s">
        <v>60</v>
      </c>
      <c r="B51" s="204">
        <v>43855.0</v>
      </c>
      <c r="C51" s="3">
        <v>0.625</v>
      </c>
      <c r="D51" s="3">
        <v>0.75</v>
      </c>
      <c r="E51" s="242"/>
      <c r="F51" s="39"/>
      <c r="G51" s="242"/>
      <c r="H51" s="242"/>
      <c r="I51" s="39"/>
      <c r="J51" s="242"/>
      <c r="K51" s="39"/>
      <c r="L51" s="39"/>
      <c r="M51" s="39"/>
      <c r="N51" s="39"/>
      <c r="O51" s="39"/>
      <c r="P51" s="39"/>
      <c r="Q51" s="40"/>
      <c r="R51" s="41"/>
      <c r="S51" s="42"/>
      <c r="T51" s="39"/>
      <c r="U51" s="22"/>
      <c r="V51" s="22"/>
      <c r="W51" s="22"/>
      <c r="X51" s="22"/>
      <c r="Y51" s="43"/>
      <c r="Z51" s="44"/>
      <c r="AA51" s="230"/>
      <c r="AB51" s="45"/>
      <c r="AC51" s="45"/>
      <c r="AD51" s="45"/>
      <c r="AE51" s="52"/>
    </row>
    <row r="52" ht="15.75" customHeight="1">
      <c r="A52" s="8" t="s">
        <v>64</v>
      </c>
      <c r="B52" s="270">
        <v>43856.0</v>
      </c>
      <c r="C52" s="10">
        <v>0.375</v>
      </c>
      <c r="D52" s="10">
        <v>0.5</v>
      </c>
      <c r="E52" s="224">
        <v>35.4</v>
      </c>
      <c r="F52" s="224">
        <v>24.1</v>
      </c>
      <c r="G52" s="224">
        <v>28.8</v>
      </c>
      <c r="H52" s="224">
        <v>27.8</v>
      </c>
      <c r="I52" s="22"/>
      <c r="J52" s="224" t="s">
        <v>81</v>
      </c>
      <c r="K52" s="22"/>
      <c r="L52" s="224">
        <v>13.0</v>
      </c>
      <c r="M52" s="22"/>
      <c r="N52" s="22"/>
      <c r="O52" s="224">
        <v>75.48</v>
      </c>
      <c r="P52" s="224"/>
      <c r="Q52" s="24"/>
      <c r="R52" s="26">
        <f t="shared" ref="R52:S52" si="29">E52</f>
        <v>35.4</v>
      </c>
      <c r="S52" s="22">
        <f t="shared" si="29"/>
        <v>24.1</v>
      </c>
      <c r="T52" s="22">
        <f>(R52+S52)/2</f>
        <v>29.75</v>
      </c>
      <c r="U52" s="22">
        <f>IF(H52="","",6.1078*(10^(((7.5*H52)/(237.3+H52)))))</f>
        <v>37.3577292</v>
      </c>
      <c r="V52" s="22">
        <f t="shared" ref="V52:V62" si="30">IF(U52="","",U52-(0.8*(G52-H52)))</f>
        <v>36.5577292</v>
      </c>
      <c r="W52" s="22">
        <f>IF(G52="","",6.1078*(10^(((7.5*G52)/(237.3+G52)))))</f>
        <v>39.59220806</v>
      </c>
      <c r="X52" s="22">
        <f>IF(W52="","",(V52/W52)*100)</f>
        <v>92.33566651</v>
      </c>
      <c r="Y52" s="135">
        <f>O50+L52-O52</f>
        <v>8.32</v>
      </c>
      <c r="Z52" s="36"/>
      <c r="AA52" s="226">
        <v>1.0</v>
      </c>
      <c r="AB52" s="227">
        <v>1.0</v>
      </c>
      <c r="AC52" s="227">
        <v>2.0</v>
      </c>
      <c r="AD52" s="227">
        <v>2.0</v>
      </c>
      <c r="AE52" s="237" t="s">
        <v>433</v>
      </c>
    </row>
    <row r="53" ht="15.75" customHeight="1">
      <c r="A53" s="4" t="s">
        <v>64</v>
      </c>
      <c r="B53" s="271">
        <v>43856.0</v>
      </c>
      <c r="C53" s="3">
        <v>0.625</v>
      </c>
      <c r="D53" s="3">
        <v>0.75</v>
      </c>
      <c r="E53" s="39"/>
      <c r="F53" s="39"/>
      <c r="G53" s="242">
        <v>24.8</v>
      </c>
      <c r="H53" s="242">
        <v>24.2</v>
      </c>
      <c r="I53" s="39"/>
      <c r="J53" s="242" t="s">
        <v>78</v>
      </c>
      <c r="K53" s="39"/>
      <c r="L53" s="39"/>
      <c r="M53" s="39"/>
      <c r="N53" s="39"/>
      <c r="O53" s="39"/>
      <c r="P53" s="39"/>
      <c r="Q53" s="40"/>
      <c r="R53" s="41"/>
      <c r="S53" s="42"/>
      <c r="T53" s="39"/>
      <c r="U53" s="134">
        <f>IF(H53="","",6.1078*(10^(((7.5*H53)/(237.3+H53)))))</f>
        <v>30.19655962</v>
      </c>
      <c r="V53" s="103">
        <f t="shared" si="30"/>
        <v>29.71655962</v>
      </c>
      <c r="W53" s="134">
        <f>IF(H53="","",6.1078*(10^(((7.5*H53)/(237.3+H53)))))</f>
        <v>30.19655962</v>
      </c>
      <c r="X53" s="134">
        <f>IF(W53="","",(V53/W53)*100)</f>
        <v>98.41041494</v>
      </c>
      <c r="Y53" s="43"/>
      <c r="Z53" s="44"/>
      <c r="AA53" s="245">
        <v>3.0</v>
      </c>
      <c r="AB53" s="246">
        <v>1.0</v>
      </c>
      <c r="AC53" s="246">
        <v>3.0</v>
      </c>
      <c r="AD53" s="246">
        <v>3.0</v>
      </c>
      <c r="AE53" s="247" t="s">
        <v>442</v>
      </c>
    </row>
    <row r="54" ht="15.75" customHeight="1">
      <c r="A54" s="8" t="s">
        <v>68</v>
      </c>
      <c r="B54" s="270">
        <v>43857.0</v>
      </c>
      <c r="C54" s="10">
        <v>0.375</v>
      </c>
      <c r="D54" s="10">
        <v>0.5</v>
      </c>
      <c r="E54" s="224">
        <v>33.4</v>
      </c>
      <c r="F54" s="224">
        <v>23.5</v>
      </c>
      <c r="G54" s="224">
        <v>27.8</v>
      </c>
      <c r="H54" s="224">
        <v>27.0</v>
      </c>
      <c r="I54" s="22"/>
      <c r="J54" s="224" t="s">
        <v>65</v>
      </c>
      <c r="K54" s="22"/>
      <c r="L54" s="224">
        <v>28.0</v>
      </c>
      <c r="M54" s="22"/>
      <c r="N54" s="22"/>
      <c r="O54" s="224">
        <v>95.1</v>
      </c>
      <c r="P54" s="224">
        <v>72.74</v>
      </c>
      <c r="Q54" s="24"/>
      <c r="R54" s="26">
        <f t="shared" ref="R54:S54" si="31">E54</f>
        <v>33.4</v>
      </c>
      <c r="S54" s="22">
        <f t="shared" si="31"/>
        <v>23.5</v>
      </c>
      <c r="T54" s="22">
        <f>(R54+S54)/2</f>
        <v>28.45</v>
      </c>
      <c r="U54" s="22">
        <f>IF(H54="","",6.1078*(10^(((7.5*H54)/(237.3+H54)))))</f>
        <v>35.65000614</v>
      </c>
      <c r="V54" s="22">
        <f t="shared" si="30"/>
        <v>35.01000614</v>
      </c>
      <c r="W54" s="22">
        <f>IF(G54="","",6.1078*(10^(((7.5*G54)/(237.3+G54)))))</f>
        <v>37.3577292</v>
      </c>
      <c r="X54" s="22">
        <f>IF(W54="","",(V54/W54)*100)</f>
        <v>93.71556272</v>
      </c>
      <c r="Y54" s="135">
        <f>O52+L54-O54</f>
        <v>8.38</v>
      </c>
      <c r="Z54" s="36"/>
      <c r="AA54" s="226">
        <v>1.0</v>
      </c>
      <c r="AB54" s="227">
        <v>1.0</v>
      </c>
      <c r="AC54" s="227">
        <v>1.0</v>
      </c>
      <c r="AD54" s="227">
        <v>2.0</v>
      </c>
      <c r="AE54" s="237" t="s">
        <v>440</v>
      </c>
    </row>
    <row r="55" ht="15.75" customHeight="1">
      <c r="A55" s="4" t="s">
        <v>68</v>
      </c>
      <c r="B55" s="271">
        <v>43857.0</v>
      </c>
      <c r="C55" s="3">
        <v>0.625</v>
      </c>
      <c r="D55" s="3">
        <v>0.75</v>
      </c>
      <c r="E55" s="39"/>
      <c r="F55" s="39"/>
      <c r="G55" s="242">
        <v>23.8</v>
      </c>
      <c r="H55" s="242">
        <v>23.4</v>
      </c>
      <c r="I55" s="39"/>
      <c r="J55" s="242" t="s">
        <v>81</v>
      </c>
      <c r="K55" s="39"/>
      <c r="L55" s="39"/>
      <c r="M55" s="39"/>
      <c r="N55" s="39"/>
      <c r="O55" s="39"/>
      <c r="P55" s="39"/>
      <c r="Q55" s="40"/>
      <c r="R55" s="41"/>
      <c r="S55" s="42"/>
      <c r="T55" s="39"/>
      <c r="U55" s="134">
        <f>IF(H55="","",6.1078*(10^(((7.5*H55)/(237.3+H55)))))</f>
        <v>28.77878002</v>
      </c>
      <c r="V55" s="103">
        <f t="shared" si="30"/>
        <v>28.45878002</v>
      </c>
      <c r="W55" s="134">
        <f>IF(H55="","",6.1078*(10^(((7.5*H55)/(237.3+H55)))))</f>
        <v>28.77878002</v>
      </c>
      <c r="X55" s="134">
        <f>IF(W55="","",(V55/W55)*100)</f>
        <v>98.88806961</v>
      </c>
      <c r="Y55" s="43"/>
      <c r="Z55" s="44"/>
      <c r="AA55" s="245">
        <v>2.0</v>
      </c>
      <c r="AB55" s="246">
        <v>1.0</v>
      </c>
      <c r="AC55" s="246">
        <v>1.0</v>
      </c>
      <c r="AD55" s="246">
        <v>3.0</v>
      </c>
      <c r="AE55" s="52"/>
    </row>
    <row r="56" ht="15.75" customHeight="1">
      <c r="A56" s="8" t="s">
        <v>38</v>
      </c>
      <c r="B56" s="270">
        <v>43858.0</v>
      </c>
      <c r="C56" s="10">
        <v>0.375</v>
      </c>
      <c r="D56" s="10">
        <v>0.5</v>
      </c>
      <c r="E56" s="224">
        <v>29.8</v>
      </c>
      <c r="F56" s="224">
        <v>22.9</v>
      </c>
      <c r="G56" s="224">
        <v>25.4</v>
      </c>
      <c r="H56" s="224">
        <v>24.8</v>
      </c>
      <c r="I56" s="22"/>
      <c r="J56" s="224" t="s">
        <v>81</v>
      </c>
      <c r="K56" s="22"/>
      <c r="L56" s="224">
        <v>35.25</v>
      </c>
      <c r="M56" s="22"/>
      <c r="N56" s="22"/>
      <c r="O56" s="224">
        <v>95.84</v>
      </c>
      <c r="P56" s="224">
        <v>72.32</v>
      </c>
      <c r="Q56" s="24"/>
      <c r="R56" s="26">
        <f t="shared" ref="R56:S56" si="32">E56</f>
        <v>29.8</v>
      </c>
      <c r="S56" s="22">
        <f t="shared" si="32"/>
        <v>22.9</v>
      </c>
      <c r="T56" s="22">
        <f>(R56+S56)/2</f>
        <v>26.35</v>
      </c>
      <c r="U56" s="22">
        <f>IF(H56="","",6.1078*(10^(((7.5*H56)/(237.3+H56)))))</f>
        <v>31.29951528</v>
      </c>
      <c r="V56" s="22">
        <f t="shared" si="30"/>
        <v>30.81951528</v>
      </c>
      <c r="W56" s="22">
        <f>IF(G56="","",6.1078*(10^(((7.5*G56)/(237.3+G56)))))</f>
        <v>32.43744129</v>
      </c>
      <c r="X56" s="22">
        <f>IF(W56="","",(V56/W56)*100)</f>
        <v>95.01216513</v>
      </c>
      <c r="Y56" s="135">
        <f>P54+L56-O56</f>
        <v>12.15</v>
      </c>
      <c r="Z56" s="36"/>
      <c r="AA56" s="226">
        <v>1.0</v>
      </c>
      <c r="AB56" s="227">
        <v>3.0</v>
      </c>
      <c r="AC56" s="227">
        <v>3.0</v>
      </c>
      <c r="AD56" s="227">
        <v>3.0</v>
      </c>
      <c r="AE56" s="237" t="s">
        <v>478</v>
      </c>
    </row>
    <row r="57" ht="15.75" customHeight="1">
      <c r="A57" s="4" t="s">
        <v>38</v>
      </c>
      <c r="B57" s="271">
        <v>43858.0</v>
      </c>
      <c r="C57" s="3">
        <v>0.625</v>
      </c>
      <c r="D57" s="3">
        <v>0.75</v>
      </c>
      <c r="E57" s="242"/>
      <c r="F57" s="39"/>
      <c r="G57" s="242">
        <v>30.2</v>
      </c>
      <c r="H57" s="242">
        <v>29.4</v>
      </c>
      <c r="I57" s="39"/>
      <c r="J57" s="242" t="s">
        <v>81</v>
      </c>
      <c r="K57" s="39"/>
      <c r="L57" s="39"/>
      <c r="M57" s="39"/>
      <c r="N57" s="39"/>
      <c r="O57" s="39"/>
      <c r="P57" s="39"/>
      <c r="Q57" s="40"/>
      <c r="R57" s="41"/>
      <c r="S57" s="42"/>
      <c r="T57" s="39"/>
      <c r="U57" s="134">
        <f>IF(H57="","",6.1078*(10^(((7.5*H57)/(237.3+H57)))))</f>
        <v>40.98797486</v>
      </c>
      <c r="V57" s="103">
        <f t="shared" si="30"/>
        <v>40.34797486</v>
      </c>
      <c r="W57" s="134">
        <f>IF(H57="","",6.1078*(10^(((7.5*H57)/(237.3+H57)))))</f>
        <v>40.98797486</v>
      </c>
      <c r="X57" s="134">
        <f>IF(W57="","",(V57/W57)*100)</f>
        <v>98.43856643</v>
      </c>
      <c r="Y57" s="43"/>
      <c r="Z57" s="44"/>
      <c r="AA57" s="245">
        <v>1.0</v>
      </c>
      <c r="AB57" s="246">
        <v>1.0</v>
      </c>
      <c r="AC57" s="246">
        <v>1.0</v>
      </c>
      <c r="AD57" s="246">
        <v>2.0</v>
      </c>
      <c r="AE57" s="247" t="s">
        <v>440</v>
      </c>
    </row>
    <row r="58" ht="15.75" customHeight="1">
      <c r="A58" s="8" t="s">
        <v>48</v>
      </c>
      <c r="B58" s="270">
        <v>43859.0</v>
      </c>
      <c r="C58" s="10">
        <v>0.375</v>
      </c>
      <c r="D58" s="10">
        <v>0.5</v>
      </c>
      <c r="E58" s="224">
        <v>32.2</v>
      </c>
      <c r="F58" s="224">
        <v>23.0</v>
      </c>
      <c r="G58" s="224">
        <v>27.4</v>
      </c>
      <c r="H58" s="224">
        <v>26.0</v>
      </c>
      <c r="I58" s="22"/>
      <c r="J58" s="224" t="s">
        <v>81</v>
      </c>
      <c r="K58" s="22"/>
      <c r="L58" s="224">
        <v>0.0</v>
      </c>
      <c r="M58" s="22"/>
      <c r="N58" s="22"/>
      <c r="O58" s="224">
        <v>69.4</v>
      </c>
      <c r="P58" s="22"/>
      <c r="Q58" s="24"/>
      <c r="R58" s="26">
        <f t="shared" ref="R58:S58" si="33">E58</f>
        <v>32.2</v>
      </c>
      <c r="S58" s="22">
        <f t="shared" si="33"/>
        <v>23</v>
      </c>
      <c r="T58" s="22">
        <f>(R58+S58)/2</f>
        <v>27.6</v>
      </c>
      <c r="U58" s="22">
        <f>IF(H58="","",6.1078*(10^(((7.5*H58)/(237.3+H58)))))</f>
        <v>33.61126698</v>
      </c>
      <c r="V58" s="22">
        <f t="shared" si="30"/>
        <v>32.49126698</v>
      </c>
      <c r="W58" s="22">
        <f>IF(G58="","",6.1078*(10^(((7.5*G58)/(237.3+G58)))))</f>
        <v>36.49517019</v>
      </c>
      <c r="X58" s="22">
        <f>IF(W58="","",(V58/W58)*100)</f>
        <v>89.02895046</v>
      </c>
      <c r="Y58" s="135">
        <f>P56+L58-O58</f>
        <v>2.92</v>
      </c>
      <c r="Z58" s="36"/>
      <c r="AA58" s="226">
        <v>1.0</v>
      </c>
      <c r="AB58" s="227">
        <v>3.0</v>
      </c>
      <c r="AC58" s="227">
        <v>3.0</v>
      </c>
      <c r="AD58" s="227">
        <v>3.0</v>
      </c>
      <c r="AE58" s="237" t="s">
        <v>478</v>
      </c>
    </row>
    <row r="59" ht="15.75" customHeight="1">
      <c r="A59" s="4" t="s">
        <v>48</v>
      </c>
      <c r="B59" s="271">
        <v>43859.0</v>
      </c>
      <c r="C59" s="3">
        <v>0.625</v>
      </c>
      <c r="D59" s="3">
        <v>0.75</v>
      </c>
      <c r="E59" s="242"/>
      <c r="F59" s="39"/>
      <c r="G59" s="242">
        <v>32.6</v>
      </c>
      <c r="H59" s="242">
        <v>31.8</v>
      </c>
      <c r="I59" s="39"/>
      <c r="J59" s="242" t="s">
        <v>81</v>
      </c>
      <c r="K59" s="39"/>
      <c r="L59" s="39"/>
      <c r="M59" s="39"/>
      <c r="N59" s="39"/>
      <c r="O59" s="39"/>
      <c r="P59" s="39"/>
      <c r="Q59" s="40"/>
      <c r="R59" s="41"/>
      <c r="S59" s="42"/>
      <c r="T59" s="39"/>
      <c r="U59" s="134">
        <f>IF(H59="","",6.1078*(10^(((7.5*H59)/(237.3+H59)))))</f>
        <v>47.00807132</v>
      </c>
      <c r="V59" s="103">
        <f t="shared" si="30"/>
        <v>46.36807132</v>
      </c>
      <c r="W59" s="134">
        <f>IF(H59="","",6.1078*(10^(((7.5*H59)/(237.3+H59)))))</f>
        <v>47.00807132</v>
      </c>
      <c r="X59" s="134">
        <f>IF(W59="","",(V59/W59)*100)</f>
        <v>98.63853168</v>
      </c>
      <c r="Y59" s="43"/>
      <c r="Z59" s="44"/>
      <c r="AA59" s="245">
        <v>1.0</v>
      </c>
      <c r="AB59" s="246">
        <v>1.0</v>
      </c>
      <c r="AC59" s="246">
        <v>1.0</v>
      </c>
      <c r="AD59" s="246">
        <v>2.0</v>
      </c>
      <c r="AE59" s="247" t="s">
        <v>440</v>
      </c>
    </row>
    <row r="60" ht="15.75" customHeight="1">
      <c r="A60" s="8" t="s">
        <v>53</v>
      </c>
      <c r="B60" s="270">
        <v>43860.0</v>
      </c>
      <c r="C60" s="10">
        <v>0.375</v>
      </c>
      <c r="D60" s="10">
        <v>0.5</v>
      </c>
      <c r="E60" s="224">
        <v>33.6</v>
      </c>
      <c r="F60" s="224">
        <v>22.6</v>
      </c>
      <c r="G60" s="224">
        <v>28.4</v>
      </c>
      <c r="H60" s="224">
        <v>27.6</v>
      </c>
      <c r="I60" s="22"/>
      <c r="J60" s="224" t="s">
        <v>81</v>
      </c>
      <c r="K60" s="22"/>
      <c r="L60" s="224">
        <v>1.25</v>
      </c>
      <c r="M60" s="22"/>
      <c r="N60" s="22"/>
      <c r="O60" s="224">
        <v>64.22</v>
      </c>
      <c r="P60" s="224"/>
      <c r="Q60" s="24"/>
      <c r="R60" s="26">
        <f t="shared" ref="R60:S60" si="34">E60</f>
        <v>33.6</v>
      </c>
      <c r="S60" s="22">
        <f t="shared" si="34"/>
        <v>22.6</v>
      </c>
      <c r="T60" s="22">
        <f>(R60+S60)/2</f>
        <v>28.1</v>
      </c>
      <c r="U60" s="22">
        <f>IF(H60="","",6.1078*(10^(((7.5*H60)/(237.3+H60)))))</f>
        <v>36.92425667</v>
      </c>
      <c r="V60" s="22">
        <f t="shared" si="30"/>
        <v>36.28425667</v>
      </c>
      <c r="W60" s="22">
        <f>IF(G60="","",6.1078*(10^(((7.5*G60)/(237.3+G60)))))</f>
        <v>38.68484051</v>
      </c>
      <c r="X60" s="22">
        <f>IF(W60="","",(V60/W60)*100)</f>
        <v>93.79451019</v>
      </c>
      <c r="Y60" s="135">
        <f>O58+L60-O60</f>
        <v>6.43</v>
      </c>
      <c r="Z60" s="36"/>
      <c r="AA60" s="226">
        <v>1.0</v>
      </c>
      <c r="AB60" s="227">
        <v>1.0</v>
      </c>
      <c r="AC60" s="227">
        <v>2.0</v>
      </c>
      <c r="AD60" s="227">
        <v>2.0</v>
      </c>
      <c r="AE60" s="237" t="s">
        <v>433</v>
      </c>
    </row>
    <row r="61" ht="15.75" customHeight="1">
      <c r="A61" s="4" t="s">
        <v>53</v>
      </c>
      <c r="B61" s="271">
        <v>43860.0</v>
      </c>
      <c r="C61" s="3">
        <v>0.625</v>
      </c>
      <c r="D61" s="3">
        <v>0.75</v>
      </c>
      <c r="E61" s="242"/>
      <c r="F61" s="39"/>
      <c r="G61" s="242">
        <v>31.0</v>
      </c>
      <c r="H61" s="242">
        <v>30.0</v>
      </c>
      <c r="I61" s="39"/>
      <c r="J61" s="242" t="s">
        <v>74</v>
      </c>
      <c r="K61" s="39"/>
      <c r="L61" s="39"/>
      <c r="M61" s="39"/>
      <c r="N61" s="39"/>
      <c r="O61" s="39"/>
      <c r="P61" s="39"/>
      <c r="Q61" s="40"/>
      <c r="R61" s="41"/>
      <c r="S61" s="42"/>
      <c r="T61" s="39"/>
      <c r="U61" s="134">
        <f>IF(H61="","",6.1078*(10^(((7.5*H61)/(237.3+H61)))))</f>
        <v>42.42634795</v>
      </c>
      <c r="V61" s="103">
        <f t="shared" si="30"/>
        <v>41.62634795</v>
      </c>
      <c r="W61" s="134">
        <f>IF(H61="","",6.1078*(10^(((7.5*H61)/(237.3+H61)))))</f>
        <v>42.42634795</v>
      </c>
      <c r="X61" s="134">
        <f>IF(W61="","",(V61/W61)*100)</f>
        <v>98.1143793</v>
      </c>
      <c r="Y61" s="43"/>
      <c r="Z61" s="44"/>
      <c r="AA61" s="245">
        <v>1.0</v>
      </c>
      <c r="AB61" s="246">
        <v>2.0</v>
      </c>
      <c r="AC61" s="246">
        <v>3.0</v>
      </c>
      <c r="AD61" s="246">
        <v>3.0</v>
      </c>
      <c r="AE61" s="247" t="s">
        <v>478</v>
      </c>
    </row>
    <row r="62" ht="15.75" customHeight="1">
      <c r="A62" s="8" t="s">
        <v>58</v>
      </c>
      <c r="B62" s="270">
        <v>43861.0</v>
      </c>
      <c r="C62" s="10">
        <v>0.375</v>
      </c>
      <c r="D62" s="10">
        <v>0.5</v>
      </c>
      <c r="E62" s="224">
        <v>33.0</v>
      </c>
      <c r="F62" s="224">
        <v>23.3</v>
      </c>
      <c r="G62" s="224">
        <v>28.2</v>
      </c>
      <c r="H62" s="224">
        <v>27.2</v>
      </c>
      <c r="I62" s="22"/>
      <c r="J62" s="224" t="s">
        <v>54</v>
      </c>
      <c r="K62" s="22"/>
      <c r="L62" s="224">
        <v>7.5</v>
      </c>
      <c r="M62" s="224"/>
      <c r="N62" s="22"/>
      <c r="O62" s="224">
        <v>68.28</v>
      </c>
      <c r="P62" s="22"/>
      <c r="Q62" s="24"/>
      <c r="R62" s="26">
        <f t="shared" ref="R62:S62" si="35">E62</f>
        <v>33</v>
      </c>
      <c r="S62" s="22">
        <f t="shared" si="35"/>
        <v>23.3</v>
      </c>
      <c r="T62" s="22">
        <f>(R62+S62)/2</f>
        <v>28.15</v>
      </c>
      <c r="U62" s="22">
        <f>IF(H62="","",6.1078*(10^(((7.5*H62)/(237.3+H62)))))</f>
        <v>36.07043238</v>
      </c>
      <c r="V62" s="22">
        <f t="shared" si="30"/>
        <v>35.27043238</v>
      </c>
      <c r="W62" s="22">
        <f>IF(G62="","",6.1078*(10^(((7.5*G62)/(237.3+G62)))))</f>
        <v>38.23798312</v>
      </c>
      <c r="X62" s="22">
        <f>IF(W62="","",(V62/W62)*100)</f>
        <v>92.23925925</v>
      </c>
      <c r="Y62" s="135">
        <f>O60+L62-O62</f>
        <v>3.44</v>
      </c>
      <c r="Z62" s="36"/>
      <c r="AA62" s="226">
        <v>1.0</v>
      </c>
      <c r="AB62" s="227">
        <v>1.0</v>
      </c>
      <c r="AC62" s="227">
        <v>2.0</v>
      </c>
      <c r="AD62" s="227">
        <v>2.0</v>
      </c>
      <c r="AE62" s="237" t="s">
        <v>488</v>
      </c>
    </row>
    <row r="63" ht="15.75" customHeight="1">
      <c r="A63" s="4" t="s">
        <v>58</v>
      </c>
      <c r="B63" s="271">
        <v>43861.0</v>
      </c>
      <c r="C63" s="3">
        <v>0.625</v>
      </c>
      <c r="D63" s="3">
        <v>0.75</v>
      </c>
      <c r="E63" s="242"/>
      <c r="F63" s="39"/>
      <c r="G63" s="242"/>
      <c r="H63" s="242"/>
      <c r="I63" s="39"/>
      <c r="J63" s="242"/>
      <c r="K63" s="39"/>
      <c r="L63" s="39"/>
      <c r="M63" s="39"/>
      <c r="N63" s="39"/>
      <c r="O63" s="39"/>
      <c r="P63" s="39"/>
      <c r="Q63" s="40"/>
      <c r="R63" s="273"/>
      <c r="S63" s="42"/>
      <c r="T63" s="39"/>
      <c r="U63" s="22"/>
      <c r="V63" s="22"/>
      <c r="W63" s="22"/>
      <c r="X63" s="22"/>
      <c r="Y63" s="43"/>
      <c r="Z63" s="44"/>
      <c r="AA63" s="245"/>
      <c r="AB63" s="246"/>
      <c r="AC63" s="246"/>
      <c r="AD63" s="246"/>
      <c r="AE63" s="247"/>
    </row>
    <row r="64" ht="15.75" customHeight="1">
      <c r="A64" s="8" t="s">
        <v>60</v>
      </c>
      <c r="B64" s="210">
        <v>43862.0</v>
      </c>
      <c r="C64" s="10">
        <v>0.375</v>
      </c>
      <c r="D64" s="10">
        <v>0.5</v>
      </c>
      <c r="E64" s="224">
        <v>33.0</v>
      </c>
      <c r="F64" s="224">
        <v>23.0</v>
      </c>
      <c r="G64" s="224">
        <v>29.0</v>
      </c>
      <c r="H64" s="224">
        <v>28.0</v>
      </c>
      <c r="I64" s="22"/>
      <c r="J64" s="224" t="s">
        <v>81</v>
      </c>
      <c r="K64" s="22"/>
      <c r="L64" s="224">
        <v>7.5</v>
      </c>
      <c r="M64" s="22"/>
      <c r="N64" s="22"/>
      <c r="O64" s="224">
        <v>70.26</v>
      </c>
      <c r="P64" s="224"/>
      <c r="Q64" s="24"/>
      <c r="R64" s="26">
        <f t="shared" ref="R64:S64" si="36">E64</f>
        <v>33</v>
      </c>
      <c r="S64" s="22">
        <f t="shared" si="36"/>
        <v>23</v>
      </c>
      <c r="T64" s="22">
        <f>(R64+S64)/2</f>
        <v>28</v>
      </c>
      <c r="U64" s="22">
        <f>IF(H64="","",6.1078*(10^(((7.5*H64)/(237.3+H64)))))</f>
        <v>37.79562539</v>
      </c>
      <c r="V64" s="22">
        <f>IF(U64="","",U64-(0.8*(G64-H64)))</f>
        <v>36.99562539</v>
      </c>
      <c r="W64" s="22">
        <f>IF(G64="","",6.1078*(10^(((7.5*G64)/(237.3+G64)))))</f>
        <v>40.05279577</v>
      </c>
      <c r="X64" s="22">
        <f>IF(W64="","",(V64/W64)*100)</f>
        <v>92.36714861</v>
      </c>
      <c r="Y64" s="135">
        <f>O62+L64-O64</f>
        <v>5.52</v>
      </c>
      <c r="Z64" s="36"/>
      <c r="AA64" s="226">
        <v>1.0</v>
      </c>
      <c r="AB64" s="227">
        <v>1.0</v>
      </c>
      <c r="AC64" s="227">
        <v>1.0</v>
      </c>
      <c r="AD64" s="227">
        <v>2.0</v>
      </c>
      <c r="AE64" s="237" t="s">
        <v>433</v>
      </c>
    </row>
    <row r="65" ht="15.75" customHeight="1">
      <c r="A65" s="4" t="s">
        <v>60</v>
      </c>
      <c r="B65" s="204">
        <v>43862.0</v>
      </c>
      <c r="C65" s="3">
        <v>0.625</v>
      </c>
      <c r="D65" s="3">
        <v>0.75</v>
      </c>
      <c r="E65" s="242"/>
      <c r="F65" s="39"/>
      <c r="G65" s="242"/>
      <c r="H65" s="242"/>
      <c r="I65" s="39"/>
      <c r="J65" s="242"/>
      <c r="K65" s="39"/>
      <c r="L65" s="39"/>
      <c r="M65" s="39"/>
      <c r="N65" s="39"/>
      <c r="O65" s="39"/>
      <c r="P65" s="39"/>
      <c r="Q65" s="40"/>
      <c r="R65" s="41"/>
      <c r="S65" s="42"/>
      <c r="T65" s="39"/>
      <c r="U65" s="22"/>
      <c r="V65" s="224"/>
      <c r="W65" s="22"/>
      <c r="X65" s="22"/>
      <c r="Y65" s="43"/>
      <c r="Z65" s="44"/>
      <c r="AA65" s="245"/>
      <c r="AB65" s="246"/>
      <c r="AC65" s="246"/>
      <c r="AD65" s="246"/>
      <c r="AE65" s="247"/>
    </row>
    <row r="66" ht="15.75" customHeight="1">
      <c r="A66" s="8" t="s">
        <v>64</v>
      </c>
      <c r="B66" s="210">
        <v>43863.0</v>
      </c>
      <c r="C66" s="10">
        <v>0.375</v>
      </c>
      <c r="D66" s="10">
        <v>0.5</v>
      </c>
      <c r="E66" s="224">
        <v>34.2</v>
      </c>
      <c r="F66" s="224">
        <v>24.5</v>
      </c>
      <c r="G66" s="224">
        <v>29.4</v>
      </c>
      <c r="H66" s="224">
        <v>28.2</v>
      </c>
      <c r="I66" s="22"/>
      <c r="J66" s="224" t="s">
        <v>78</v>
      </c>
      <c r="K66" s="22"/>
      <c r="L66" s="224">
        <v>0.0</v>
      </c>
      <c r="M66" s="22"/>
      <c r="N66" s="22"/>
      <c r="O66" s="224">
        <v>66.9</v>
      </c>
      <c r="P66" s="22"/>
      <c r="Q66" s="24"/>
      <c r="R66" s="26">
        <f t="shared" ref="R66:S66" si="37">E66</f>
        <v>34.2</v>
      </c>
      <c r="S66" s="22">
        <f t="shared" si="37"/>
        <v>24.5</v>
      </c>
      <c r="T66" s="22">
        <f>(R66+S66)/2</f>
        <v>29.35</v>
      </c>
      <c r="U66" s="22">
        <f>IF(H66="","",6.1078*(10^(((7.5*H66)/(237.3+H66)))))</f>
        <v>38.23798312</v>
      </c>
      <c r="V66" s="22">
        <f>IF(U66="","",U66-(0.8*(G66-H66)))</f>
        <v>37.27798312</v>
      </c>
      <c r="W66" s="22">
        <f>IF(G66="","",6.1078*(10^(((7.5*G66)/(237.3+G66)))))</f>
        <v>40.98797486</v>
      </c>
      <c r="X66" s="22">
        <f>IF(W66="","",(V66/W66)*100)</f>
        <v>90.94858491</v>
      </c>
      <c r="Y66" s="135">
        <f>O64+L66-O66</f>
        <v>3.36</v>
      </c>
      <c r="Z66" s="36"/>
      <c r="AA66" s="226">
        <v>1.0</v>
      </c>
      <c r="AB66" s="227">
        <v>1.0</v>
      </c>
      <c r="AC66" s="227">
        <v>2.0</v>
      </c>
      <c r="AD66" s="227">
        <v>2.0</v>
      </c>
      <c r="AE66" s="237" t="s">
        <v>433</v>
      </c>
    </row>
    <row r="67" ht="15.75" customHeight="1">
      <c r="A67" s="4" t="s">
        <v>64</v>
      </c>
      <c r="B67" s="204">
        <v>43863.0</v>
      </c>
      <c r="C67" s="3">
        <v>0.625</v>
      </c>
      <c r="D67" s="3">
        <v>0.75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40"/>
      <c r="R67" s="41"/>
      <c r="S67" s="42"/>
      <c r="T67" s="39"/>
      <c r="U67" s="39"/>
      <c r="V67" s="22"/>
      <c r="W67" s="39"/>
      <c r="X67" s="39"/>
      <c r="Y67" s="43"/>
      <c r="Z67" s="44"/>
      <c r="AA67" s="230"/>
      <c r="AB67" s="45"/>
      <c r="AC67" s="45"/>
      <c r="AD67" s="45"/>
      <c r="AE67" s="52"/>
    </row>
    <row r="68" ht="15.75" customHeight="1">
      <c r="A68" s="8" t="s">
        <v>68</v>
      </c>
      <c r="B68" s="210">
        <v>43864.0</v>
      </c>
      <c r="C68" s="10">
        <v>0.375</v>
      </c>
      <c r="D68" s="10">
        <v>0.5</v>
      </c>
      <c r="E68" s="224">
        <v>33.0</v>
      </c>
      <c r="F68" s="224">
        <v>23.4</v>
      </c>
      <c r="G68" s="224">
        <v>29.4</v>
      </c>
      <c r="H68" s="224">
        <v>28.2</v>
      </c>
      <c r="I68" s="22"/>
      <c r="J68" s="224" t="s">
        <v>61</v>
      </c>
      <c r="K68" s="22"/>
      <c r="L68" s="224">
        <v>7.25</v>
      </c>
      <c r="M68" s="22"/>
      <c r="N68" s="22"/>
      <c r="O68" s="224">
        <v>70.08</v>
      </c>
      <c r="P68" s="22"/>
      <c r="Q68" s="24"/>
      <c r="R68" s="26">
        <f t="shared" ref="R68:S68" si="38">E68</f>
        <v>33</v>
      </c>
      <c r="S68" s="22">
        <f t="shared" si="38"/>
        <v>23.4</v>
      </c>
      <c r="T68" s="22">
        <f>(R68+S68)/2</f>
        <v>28.2</v>
      </c>
      <c r="U68" s="22">
        <f t="shared" ref="U68:U74" si="39">IF(H68="","",6.1078*(10^(((7.5*H68)/(237.3+H68)))))</f>
        <v>38.23798312</v>
      </c>
      <c r="V68" s="22">
        <f t="shared" ref="V68:V74" si="40">IF(U68="","",U68-(0.8*(G68-H68)))</f>
        <v>37.27798312</v>
      </c>
      <c r="W68" s="22">
        <f t="shared" ref="W68:W74" si="41">IF(G68="","",6.1078*(10^(((7.5*G68)/(237.3+G68)))))</f>
        <v>40.98797486</v>
      </c>
      <c r="X68" s="22">
        <f t="shared" ref="X68:X74" si="42">IF(W68="","",(V68/W68)*100)</f>
        <v>90.94858491</v>
      </c>
      <c r="Y68" s="135">
        <f>O66+L68-O68</f>
        <v>4.07</v>
      </c>
      <c r="Z68" s="36"/>
      <c r="AA68" s="226">
        <v>1.0</v>
      </c>
      <c r="AB68" s="227">
        <v>1.0</v>
      </c>
      <c r="AC68" s="227">
        <v>2.0</v>
      </c>
      <c r="AD68" s="227">
        <v>2.0</v>
      </c>
      <c r="AE68" s="237" t="s">
        <v>474</v>
      </c>
    </row>
    <row r="69" ht="15.75" customHeight="1">
      <c r="A69" s="4" t="s">
        <v>68</v>
      </c>
      <c r="B69" s="204">
        <v>43864.0</v>
      </c>
      <c r="C69" s="3">
        <v>0.625</v>
      </c>
      <c r="D69" s="3">
        <v>0.75</v>
      </c>
      <c r="E69" s="39"/>
      <c r="F69" s="39"/>
      <c r="G69" s="242">
        <v>31.4</v>
      </c>
      <c r="H69" s="242">
        <v>30.0</v>
      </c>
      <c r="I69" s="39"/>
      <c r="J69" s="242" t="s">
        <v>74</v>
      </c>
      <c r="K69" s="39"/>
      <c r="L69" s="39"/>
      <c r="M69" s="39"/>
      <c r="N69" s="39"/>
      <c r="O69" s="39"/>
      <c r="P69" s="39"/>
      <c r="Q69" s="40"/>
      <c r="R69" s="41"/>
      <c r="S69" s="42"/>
      <c r="T69" s="39"/>
      <c r="U69" s="22">
        <f t="shared" si="39"/>
        <v>42.42634795</v>
      </c>
      <c r="V69" s="22">
        <f t="shared" si="40"/>
        <v>41.30634795</v>
      </c>
      <c r="W69" s="22">
        <f t="shared" si="41"/>
        <v>45.95438267</v>
      </c>
      <c r="X69" s="22">
        <f t="shared" si="42"/>
        <v>89.88554637</v>
      </c>
      <c r="Y69" s="43"/>
      <c r="Z69" s="44"/>
      <c r="AA69" s="245">
        <v>1.0</v>
      </c>
      <c r="AB69" s="246">
        <v>1.0</v>
      </c>
      <c r="AC69" s="246">
        <v>2.0</v>
      </c>
      <c r="AD69" s="246">
        <v>2.0</v>
      </c>
      <c r="AE69" s="247" t="s">
        <v>474</v>
      </c>
    </row>
    <row r="70" ht="15.75" customHeight="1">
      <c r="A70" s="8" t="s">
        <v>38</v>
      </c>
      <c r="B70" s="210">
        <v>43865.0</v>
      </c>
      <c r="C70" s="10">
        <v>0.375</v>
      </c>
      <c r="D70" s="10">
        <v>0.5</v>
      </c>
      <c r="E70" s="224">
        <v>33.2</v>
      </c>
      <c r="F70" s="224">
        <v>24.3</v>
      </c>
      <c r="G70" s="224">
        <v>28.6</v>
      </c>
      <c r="H70" s="224">
        <v>27.8</v>
      </c>
      <c r="I70" s="22"/>
      <c r="J70" s="224" t="s">
        <v>81</v>
      </c>
      <c r="K70" s="22"/>
      <c r="L70" s="224">
        <v>0.0</v>
      </c>
      <c r="M70" s="22"/>
      <c r="N70" s="22"/>
      <c r="O70" s="224">
        <v>67.74</v>
      </c>
      <c r="P70" s="224"/>
      <c r="Q70" s="24"/>
      <c r="R70" s="26">
        <f t="shared" ref="R70:S70" si="43">E70</f>
        <v>33.2</v>
      </c>
      <c r="S70" s="22">
        <f t="shared" si="43"/>
        <v>24.3</v>
      </c>
      <c r="T70" s="22">
        <f>(R70+S70)/2</f>
        <v>28.75</v>
      </c>
      <c r="U70" s="22">
        <f t="shared" si="39"/>
        <v>37.3577292</v>
      </c>
      <c r="V70" s="22">
        <f t="shared" si="40"/>
        <v>36.7177292</v>
      </c>
      <c r="W70" s="22">
        <f t="shared" si="41"/>
        <v>39.13623594</v>
      </c>
      <c r="X70" s="22">
        <f t="shared" si="42"/>
        <v>93.82028782</v>
      </c>
      <c r="Y70" s="135">
        <f>O68+L70-O70</f>
        <v>2.34</v>
      </c>
      <c r="Z70" s="36"/>
      <c r="AA70" s="226">
        <v>1.0</v>
      </c>
      <c r="AB70" s="227">
        <v>1.0</v>
      </c>
      <c r="AC70" s="227">
        <v>1.0</v>
      </c>
      <c r="AD70" s="227">
        <v>2.0</v>
      </c>
      <c r="AE70" s="237" t="s">
        <v>440</v>
      </c>
    </row>
    <row r="71" ht="15.75" customHeight="1">
      <c r="A71" s="4" t="s">
        <v>38</v>
      </c>
      <c r="B71" s="225">
        <v>43865.0</v>
      </c>
      <c r="C71" s="3">
        <v>0.625</v>
      </c>
      <c r="D71" s="3">
        <v>0.75</v>
      </c>
      <c r="E71" s="242"/>
      <c r="F71" s="39"/>
      <c r="G71" s="242"/>
      <c r="H71" s="242"/>
      <c r="I71" s="39"/>
      <c r="J71" s="242"/>
      <c r="K71" s="39"/>
      <c r="L71" s="39"/>
      <c r="M71" s="39"/>
      <c r="N71" s="39"/>
      <c r="O71" s="39"/>
      <c r="P71" s="39"/>
      <c r="Q71" s="40"/>
      <c r="R71" s="41"/>
      <c r="S71" s="42"/>
      <c r="T71" s="39"/>
      <c r="U71" s="22" t="str">
        <f t="shared" si="39"/>
        <v/>
      </c>
      <c r="V71" s="22" t="str">
        <f t="shared" si="40"/>
        <v/>
      </c>
      <c r="W71" s="22" t="str">
        <f t="shared" si="41"/>
        <v/>
      </c>
      <c r="X71" s="22" t="str">
        <f t="shared" si="42"/>
        <v/>
      </c>
      <c r="Y71" s="43"/>
      <c r="Z71" s="44"/>
      <c r="AA71" s="245"/>
      <c r="AB71" s="246"/>
      <c r="AC71" s="246"/>
      <c r="AD71" s="246"/>
      <c r="AE71" s="247"/>
    </row>
    <row r="72" ht="15.75" customHeight="1">
      <c r="A72" s="8" t="s">
        <v>48</v>
      </c>
      <c r="B72" s="210">
        <v>43866.0</v>
      </c>
      <c r="C72" s="10">
        <v>0.375</v>
      </c>
      <c r="D72" s="276">
        <v>0.5</v>
      </c>
      <c r="E72" s="277">
        <v>33.8</v>
      </c>
      <c r="F72" s="224">
        <v>24.1</v>
      </c>
      <c r="G72" s="224">
        <v>27.4</v>
      </c>
      <c r="H72" s="224">
        <v>26.6</v>
      </c>
      <c r="I72" s="22"/>
      <c r="J72" s="224" t="s">
        <v>81</v>
      </c>
      <c r="K72" s="278"/>
      <c r="L72" s="277">
        <v>4.0</v>
      </c>
      <c r="M72" s="22"/>
      <c r="N72" s="22"/>
      <c r="O72" s="224">
        <v>65.56</v>
      </c>
      <c r="P72" s="22"/>
      <c r="Q72" s="24"/>
      <c r="R72" s="26">
        <f t="shared" ref="R72:S72" si="44">E72</f>
        <v>33.8</v>
      </c>
      <c r="S72" s="22">
        <f t="shared" si="44"/>
        <v>24.1</v>
      </c>
      <c r="T72" s="22">
        <f>(R72+S72)/2</f>
        <v>28.95</v>
      </c>
      <c r="U72" s="22">
        <f t="shared" si="39"/>
        <v>34.82194116</v>
      </c>
      <c r="V72" s="22">
        <f t="shared" si="40"/>
        <v>34.18194116</v>
      </c>
      <c r="W72" s="22">
        <f t="shared" si="41"/>
        <v>36.49517019</v>
      </c>
      <c r="X72" s="22">
        <f t="shared" si="42"/>
        <v>93.66154752</v>
      </c>
      <c r="Y72" s="135">
        <f>O70+L72-O72</f>
        <v>6.18</v>
      </c>
      <c r="Z72" s="36"/>
      <c r="AA72" s="226">
        <v>1.0</v>
      </c>
      <c r="AB72" s="227">
        <v>2.0</v>
      </c>
      <c r="AC72" s="227">
        <v>2.0</v>
      </c>
      <c r="AD72" s="227">
        <v>2.0</v>
      </c>
      <c r="AE72" s="237" t="s">
        <v>478</v>
      </c>
    </row>
    <row r="73" ht="15.75" customHeight="1">
      <c r="A73" s="8" t="s">
        <v>48</v>
      </c>
      <c r="B73" s="204">
        <v>43866.0</v>
      </c>
      <c r="C73" s="74">
        <v>0.625</v>
      </c>
      <c r="D73" s="3">
        <v>0.75</v>
      </c>
      <c r="E73" s="224">
        <v>32.4</v>
      </c>
      <c r="F73" s="224"/>
      <c r="G73" s="224">
        <v>30.4</v>
      </c>
      <c r="H73" s="224">
        <v>29.6</v>
      </c>
      <c r="I73" s="22"/>
      <c r="J73" s="279" t="s">
        <v>81</v>
      </c>
      <c r="K73" s="164"/>
      <c r="L73" s="39"/>
      <c r="M73" s="280"/>
      <c r="N73" s="39"/>
      <c r="O73" s="39"/>
      <c r="P73" s="39"/>
      <c r="Q73" s="40"/>
      <c r="R73" s="41"/>
      <c r="S73" s="42"/>
      <c r="T73" s="39"/>
      <c r="U73" s="22">
        <f t="shared" si="39"/>
        <v>41.46264535</v>
      </c>
      <c r="V73" s="22">
        <f t="shared" si="40"/>
        <v>40.82264535</v>
      </c>
      <c r="W73" s="22">
        <f t="shared" si="41"/>
        <v>43.4094688</v>
      </c>
      <c r="X73" s="22">
        <f t="shared" si="42"/>
        <v>94.04087743</v>
      </c>
      <c r="Y73" s="43"/>
      <c r="Z73" s="44"/>
      <c r="AA73" s="245">
        <v>1.0</v>
      </c>
      <c r="AB73" s="246">
        <v>1.0</v>
      </c>
      <c r="AC73" s="246">
        <v>1.0</v>
      </c>
      <c r="AD73" s="246">
        <v>3.0</v>
      </c>
      <c r="AE73" s="247" t="s">
        <v>433</v>
      </c>
    </row>
    <row r="74" ht="15.75" customHeight="1">
      <c r="A74" s="8" t="s">
        <v>53</v>
      </c>
      <c r="B74" s="210">
        <v>43867.0</v>
      </c>
      <c r="C74" s="10">
        <v>0.375</v>
      </c>
      <c r="D74" s="65">
        <v>0.5</v>
      </c>
      <c r="E74" s="281">
        <v>32.4</v>
      </c>
      <c r="F74" s="224">
        <v>24.8</v>
      </c>
      <c r="G74" s="224">
        <v>28.4</v>
      </c>
      <c r="H74" s="224">
        <v>27.8</v>
      </c>
      <c r="I74" s="22"/>
      <c r="J74" s="224" t="s">
        <v>81</v>
      </c>
      <c r="K74" s="282"/>
      <c r="L74" s="281">
        <v>0.0</v>
      </c>
      <c r="M74" s="22"/>
      <c r="N74" s="22"/>
      <c r="O74" s="224">
        <v>64.56</v>
      </c>
      <c r="P74" s="22"/>
      <c r="Q74" s="24"/>
      <c r="R74" s="26">
        <f t="shared" ref="R74:S74" si="45">E74</f>
        <v>32.4</v>
      </c>
      <c r="S74" s="22">
        <f t="shared" si="45"/>
        <v>24.8</v>
      </c>
      <c r="T74" s="22">
        <f>(R74+S74)/2</f>
        <v>28.6</v>
      </c>
      <c r="U74" s="22">
        <f t="shared" si="39"/>
        <v>37.3577292</v>
      </c>
      <c r="V74" s="22">
        <f t="shared" si="40"/>
        <v>36.8777292</v>
      </c>
      <c r="W74" s="22">
        <f t="shared" si="41"/>
        <v>38.68484051</v>
      </c>
      <c r="X74" s="22">
        <f t="shared" si="42"/>
        <v>95.32863188</v>
      </c>
      <c r="Y74" s="135">
        <f>O72+L74-O74</f>
        <v>1</v>
      </c>
      <c r="Z74" s="36"/>
      <c r="AA74" s="226">
        <v>1.0</v>
      </c>
      <c r="AB74" s="227">
        <v>1.0</v>
      </c>
      <c r="AC74" s="227">
        <v>1.0</v>
      </c>
      <c r="AD74" s="227">
        <v>2.0</v>
      </c>
      <c r="AE74" s="237" t="s">
        <v>433</v>
      </c>
    </row>
    <row r="75" ht="15.75" customHeight="1">
      <c r="A75" s="8" t="s">
        <v>53</v>
      </c>
      <c r="B75" s="204">
        <v>43867.0</v>
      </c>
      <c r="C75" s="3">
        <v>0.625</v>
      </c>
      <c r="D75" s="3">
        <v>0.75</v>
      </c>
      <c r="E75" s="242"/>
      <c r="F75" s="39"/>
      <c r="G75" s="242"/>
      <c r="H75" s="242"/>
      <c r="I75" s="39"/>
      <c r="J75" s="242"/>
      <c r="K75" s="39"/>
      <c r="L75" s="39"/>
      <c r="M75" s="39"/>
      <c r="N75" s="39"/>
      <c r="O75" s="39"/>
      <c r="P75" s="39"/>
      <c r="Q75" s="40"/>
      <c r="R75" s="41"/>
      <c r="S75" s="42"/>
      <c r="T75" s="39"/>
      <c r="U75" s="22"/>
      <c r="V75" s="22"/>
      <c r="W75" s="22"/>
      <c r="X75" s="22"/>
      <c r="Y75" s="43"/>
      <c r="Z75" s="44"/>
      <c r="AA75" s="245"/>
      <c r="AB75" s="246"/>
      <c r="AC75" s="246"/>
      <c r="AD75" s="246"/>
      <c r="AE75" s="247"/>
    </row>
    <row r="76" ht="15.75" customHeight="1">
      <c r="A76" s="8" t="s">
        <v>58</v>
      </c>
      <c r="B76" s="210">
        <v>43868.0</v>
      </c>
      <c r="C76" s="10">
        <v>0.375</v>
      </c>
      <c r="D76" s="10">
        <v>0.5</v>
      </c>
      <c r="E76" s="224">
        <v>32.0</v>
      </c>
      <c r="F76" s="224">
        <v>24.4</v>
      </c>
      <c r="G76" s="224">
        <v>29.4</v>
      </c>
      <c r="H76" s="224">
        <v>28.2</v>
      </c>
      <c r="I76" s="22"/>
      <c r="J76" s="224" t="s">
        <v>78</v>
      </c>
      <c r="K76" s="22"/>
      <c r="L76" s="224">
        <v>40.0</v>
      </c>
      <c r="M76" s="22"/>
      <c r="N76" s="22"/>
      <c r="O76" s="224">
        <v>93.3</v>
      </c>
      <c r="P76" s="224"/>
      <c r="Q76" s="24"/>
      <c r="R76" s="26">
        <f t="shared" ref="R76:S76" si="46">E76</f>
        <v>32</v>
      </c>
      <c r="S76" s="22">
        <f t="shared" si="46"/>
        <v>24.4</v>
      </c>
      <c r="T76" s="22">
        <f>(R76+S76)/2</f>
        <v>28.2</v>
      </c>
      <c r="U76" s="22">
        <f>IF(H76="","",6.1078*(10^(((7.5*H76)/(237.3+H76)))))</f>
        <v>38.23798312</v>
      </c>
      <c r="V76" s="22">
        <f>IF(U76="","",U76-(0.8*(G76-H76)))</f>
        <v>37.27798312</v>
      </c>
      <c r="W76" s="22">
        <f>IF(G76="","",6.1078*(10^(((7.5*G76)/(237.3+G76)))))</f>
        <v>40.98797486</v>
      </c>
      <c r="X76" s="22">
        <f>IF(W76="","",(V76/W76)*100)</f>
        <v>90.94858491</v>
      </c>
      <c r="Y76" s="135">
        <f>O74+L76-O76</f>
        <v>11.26</v>
      </c>
      <c r="Z76" s="36"/>
      <c r="AA76" s="226">
        <v>1.0</v>
      </c>
      <c r="AB76" s="227">
        <v>2.0</v>
      </c>
      <c r="AC76" s="227">
        <v>2.0</v>
      </c>
      <c r="AD76" s="227">
        <v>2.0</v>
      </c>
      <c r="AE76" s="237" t="s">
        <v>479</v>
      </c>
    </row>
    <row r="77" ht="15.75" customHeight="1">
      <c r="A77" s="4" t="s">
        <v>58</v>
      </c>
      <c r="B77" s="204">
        <v>43868.0</v>
      </c>
      <c r="C77" s="3">
        <v>0.625</v>
      </c>
      <c r="D77" s="3">
        <v>0.75</v>
      </c>
      <c r="E77" s="242"/>
      <c r="F77" s="39"/>
      <c r="G77" s="242"/>
      <c r="H77" s="242"/>
      <c r="I77" s="39"/>
      <c r="J77" s="242"/>
      <c r="K77" s="39"/>
      <c r="L77" s="39"/>
      <c r="M77" s="39"/>
      <c r="N77" s="39"/>
      <c r="O77" s="39"/>
      <c r="P77" s="39"/>
      <c r="Q77" s="40"/>
      <c r="R77" s="41"/>
      <c r="S77" s="42"/>
      <c r="T77" s="39"/>
      <c r="U77" s="22"/>
      <c r="V77" s="22"/>
      <c r="W77" s="22"/>
      <c r="X77" s="22"/>
      <c r="Y77" s="43"/>
      <c r="Z77" s="44"/>
      <c r="AA77" s="245"/>
      <c r="AB77" s="246"/>
      <c r="AC77" s="246"/>
      <c r="AD77" s="246"/>
      <c r="AE77" s="247"/>
    </row>
    <row r="78" ht="15.75" customHeight="1">
      <c r="A78" s="8" t="s">
        <v>60</v>
      </c>
      <c r="B78" s="210">
        <v>43869.0</v>
      </c>
      <c r="C78" s="10">
        <v>0.375</v>
      </c>
      <c r="D78" s="10">
        <v>0.5</v>
      </c>
      <c r="E78" s="224">
        <v>32.0</v>
      </c>
      <c r="F78" s="224">
        <v>23.0</v>
      </c>
      <c r="G78" s="224">
        <v>24.6</v>
      </c>
      <c r="H78" s="224">
        <v>24.2</v>
      </c>
      <c r="I78" s="22"/>
      <c r="J78" s="224" t="s">
        <v>78</v>
      </c>
      <c r="K78" s="22"/>
      <c r="L78" s="224">
        <v>53.75</v>
      </c>
      <c r="M78" s="22"/>
      <c r="N78" s="22"/>
      <c r="O78" s="224">
        <v>100.0</v>
      </c>
      <c r="P78" s="224">
        <v>72.82</v>
      </c>
      <c r="Q78" s="24"/>
      <c r="R78" s="26">
        <f t="shared" ref="R78:S78" si="47">E78</f>
        <v>32</v>
      </c>
      <c r="S78" s="22">
        <f t="shared" si="47"/>
        <v>23</v>
      </c>
      <c r="T78" s="22">
        <f>(R78+S78)/2</f>
        <v>27.5</v>
      </c>
      <c r="U78" s="22">
        <f>IF(H78="","",6.1078*(10^(((7.5*H78)/(237.3+H78)))))</f>
        <v>30.19655962</v>
      </c>
      <c r="V78" s="22">
        <f>IF(U78="","",U78-(0.8*(G78-H78)))</f>
        <v>29.87655962</v>
      </c>
      <c r="W78" s="22">
        <f>IF(G78="","",6.1078*(10^(((7.5*G78)/(237.3+G78)))))</f>
        <v>30.92802314</v>
      </c>
      <c r="X78" s="22">
        <f>IF(W78="","",(V78/W78)*100)</f>
        <v>96.60028864</v>
      </c>
      <c r="Y78" s="215">
        <v>0.0</v>
      </c>
      <c r="Z78" s="36"/>
      <c r="AA78" s="226">
        <v>1.0</v>
      </c>
      <c r="AB78" s="227">
        <v>1.0</v>
      </c>
      <c r="AC78" s="227">
        <v>2.0</v>
      </c>
      <c r="AD78" s="227">
        <v>2.0</v>
      </c>
      <c r="AE78" s="237" t="s">
        <v>433</v>
      </c>
    </row>
    <row r="79" ht="15.75" customHeight="1">
      <c r="A79" s="4" t="s">
        <v>60</v>
      </c>
      <c r="B79" s="204">
        <v>43869.0</v>
      </c>
      <c r="C79" s="3">
        <v>0.625</v>
      </c>
      <c r="D79" s="3">
        <v>0.75</v>
      </c>
      <c r="E79" s="242"/>
      <c r="F79" s="39"/>
      <c r="G79" s="242"/>
      <c r="H79" s="242"/>
      <c r="I79" s="39"/>
      <c r="J79" s="242"/>
      <c r="K79" s="39"/>
      <c r="L79" s="39"/>
      <c r="M79" s="39"/>
      <c r="N79" s="39"/>
      <c r="O79" s="39"/>
      <c r="P79" s="39"/>
      <c r="Q79" s="40"/>
      <c r="R79" s="41"/>
      <c r="S79" s="42"/>
      <c r="T79" s="39"/>
      <c r="U79" s="22"/>
      <c r="V79" s="22"/>
      <c r="W79" s="22"/>
      <c r="X79" s="22"/>
      <c r="Y79" s="43"/>
      <c r="Z79" s="44"/>
      <c r="AA79" s="245"/>
      <c r="AB79" s="246"/>
      <c r="AC79" s="246"/>
      <c r="AD79" s="246"/>
      <c r="AE79" s="247"/>
    </row>
    <row r="80" ht="15.75" customHeight="1">
      <c r="A80" s="8" t="s">
        <v>64</v>
      </c>
      <c r="B80" s="210">
        <v>43870.0</v>
      </c>
      <c r="C80" s="10">
        <v>0.375</v>
      </c>
      <c r="D80" s="10">
        <v>0.5</v>
      </c>
      <c r="E80" s="224">
        <v>31.0</v>
      </c>
      <c r="F80" s="224">
        <v>22.3</v>
      </c>
      <c r="G80" s="224">
        <v>25.0</v>
      </c>
      <c r="H80" s="224">
        <v>24.6</v>
      </c>
      <c r="I80" s="22"/>
      <c r="J80" s="224" t="s">
        <v>78</v>
      </c>
      <c r="K80" s="22"/>
      <c r="L80" s="224">
        <v>0.0</v>
      </c>
      <c r="M80" s="22"/>
      <c r="N80" s="22"/>
      <c r="O80" s="224">
        <v>73.38</v>
      </c>
      <c r="P80" s="224"/>
      <c r="Q80" s="24"/>
      <c r="R80" s="26">
        <f t="shared" ref="R80:S80" si="48">E80</f>
        <v>31</v>
      </c>
      <c r="S80" s="22">
        <f t="shared" si="48"/>
        <v>22.3</v>
      </c>
      <c r="T80" s="22">
        <f>(R80+S80)/2</f>
        <v>26.65</v>
      </c>
      <c r="U80" s="22">
        <f t="shared" ref="U80:U90" si="49">IF(H80="","",6.1078*(10^(((7.5*H80)/(237.3+H80)))))</f>
        <v>30.92802314</v>
      </c>
      <c r="V80" s="22">
        <f t="shared" ref="V80:V90" si="50">IF(U80="","",U80-(0.8*(G80-H80)))</f>
        <v>30.60802314</v>
      </c>
      <c r="W80" s="22">
        <f t="shared" ref="W80:W90" si="51">IF(G80="","",6.1078*(10^(((7.5*G80)/(237.3+G80)))))</f>
        <v>31.67489286</v>
      </c>
      <c r="X80" s="22">
        <f t="shared" ref="X80:X90" si="52">IF(W80="","",(V80/W80)*100)</f>
        <v>96.63181269</v>
      </c>
      <c r="Y80" s="135">
        <f>O80+L80-P78</f>
        <v>0.56</v>
      </c>
      <c r="Z80" s="36"/>
      <c r="AA80" s="226">
        <v>1.0</v>
      </c>
      <c r="AB80" s="227">
        <v>1.0</v>
      </c>
      <c r="AC80" s="227">
        <v>3.0</v>
      </c>
      <c r="AD80" s="227">
        <v>2.0</v>
      </c>
      <c r="AE80" s="237" t="s">
        <v>478</v>
      </c>
    </row>
    <row r="81" ht="15.75" customHeight="1">
      <c r="A81" s="4" t="s">
        <v>64</v>
      </c>
      <c r="B81" s="204">
        <v>43870.0</v>
      </c>
      <c r="C81" s="3">
        <v>0.625</v>
      </c>
      <c r="D81" s="3">
        <v>0.75</v>
      </c>
      <c r="E81" s="242">
        <v>32.8</v>
      </c>
      <c r="F81" s="39"/>
      <c r="G81" s="284">
        <v>28.6</v>
      </c>
      <c r="H81" s="242">
        <v>28.0</v>
      </c>
      <c r="I81" s="39"/>
      <c r="J81" s="242" t="s">
        <v>65</v>
      </c>
      <c r="K81" s="39"/>
      <c r="L81" s="39"/>
      <c r="M81" s="39"/>
      <c r="N81" s="39"/>
      <c r="O81" s="39"/>
      <c r="P81" s="39"/>
      <c r="Q81" s="40"/>
      <c r="R81" s="41"/>
      <c r="S81" s="42"/>
      <c r="T81" s="39"/>
      <c r="U81" s="22">
        <f t="shared" si="49"/>
        <v>37.79562539</v>
      </c>
      <c r="V81" s="22">
        <f t="shared" si="50"/>
        <v>37.31562539</v>
      </c>
      <c r="W81" s="22">
        <f t="shared" si="51"/>
        <v>39.13623594</v>
      </c>
      <c r="X81" s="22">
        <f t="shared" si="52"/>
        <v>95.34801826</v>
      </c>
      <c r="Y81" s="43"/>
      <c r="Z81" s="44"/>
      <c r="AA81" s="245">
        <v>2.0</v>
      </c>
      <c r="AB81" s="246">
        <v>1.0</v>
      </c>
      <c r="AC81" s="246">
        <v>1.0</v>
      </c>
      <c r="AD81" s="246">
        <v>3.0</v>
      </c>
      <c r="AE81" s="247" t="s">
        <v>433</v>
      </c>
    </row>
    <row r="82" ht="15.75" customHeight="1">
      <c r="A82" s="8" t="s">
        <v>68</v>
      </c>
      <c r="B82" s="210">
        <v>43871.0</v>
      </c>
      <c r="C82" s="10">
        <v>0.375</v>
      </c>
      <c r="D82" s="10">
        <v>0.5</v>
      </c>
      <c r="E82" s="224">
        <v>32.8</v>
      </c>
      <c r="F82" s="224">
        <v>22.4</v>
      </c>
      <c r="G82" s="224">
        <v>26.6</v>
      </c>
      <c r="H82" s="224">
        <v>26.0</v>
      </c>
      <c r="I82" s="22"/>
      <c r="J82" s="224" t="s">
        <v>54</v>
      </c>
      <c r="K82" s="22"/>
      <c r="L82" s="224">
        <v>35.75</v>
      </c>
      <c r="M82" s="22"/>
      <c r="N82" s="22"/>
      <c r="O82" s="224">
        <v>100.0</v>
      </c>
      <c r="P82" s="224">
        <v>73.25</v>
      </c>
      <c r="Q82" s="24"/>
      <c r="R82" s="26">
        <f t="shared" ref="R82:S82" si="53">E82</f>
        <v>32.8</v>
      </c>
      <c r="S82" s="22">
        <f t="shared" si="53"/>
        <v>22.4</v>
      </c>
      <c r="T82" s="22">
        <f>(R82+S82)/2</f>
        <v>27.6</v>
      </c>
      <c r="U82" s="22">
        <f t="shared" si="49"/>
        <v>33.61126698</v>
      </c>
      <c r="V82" s="22">
        <f t="shared" si="50"/>
        <v>33.13126698</v>
      </c>
      <c r="W82" s="22">
        <f t="shared" si="51"/>
        <v>34.82194116</v>
      </c>
      <c r="X82" s="22">
        <f t="shared" si="52"/>
        <v>95.14480203</v>
      </c>
      <c r="Y82" s="135">
        <f>O80+L82-O82</f>
        <v>9.13</v>
      </c>
      <c r="Z82" s="36"/>
      <c r="AA82" s="226">
        <v>1.0</v>
      </c>
      <c r="AB82" s="227">
        <v>1.0</v>
      </c>
      <c r="AC82" s="227">
        <v>2.0</v>
      </c>
      <c r="AD82" s="227">
        <v>1.0</v>
      </c>
      <c r="AE82" s="237" t="s">
        <v>478</v>
      </c>
    </row>
    <row r="83" ht="15.75" customHeight="1">
      <c r="A83" s="4" t="s">
        <v>68</v>
      </c>
      <c r="B83" s="204">
        <v>43871.0</v>
      </c>
      <c r="C83" s="3">
        <v>0.625</v>
      </c>
      <c r="D83" s="3">
        <v>0.75</v>
      </c>
      <c r="E83" s="242">
        <v>33.0</v>
      </c>
      <c r="F83" s="39"/>
      <c r="G83" s="242">
        <v>32.4</v>
      </c>
      <c r="H83" s="242">
        <v>31.8</v>
      </c>
      <c r="I83" s="39"/>
      <c r="J83" s="242" t="s">
        <v>81</v>
      </c>
      <c r="K83" s="39"/>
      <c r="L83" s="39"/>
      <c r="M83" s="39"/>
      <c r="N83" s="39"/>
      <c r="O83" s="39"/>
      <c r="P83" s="39"/>
      <c r="Q83" s="40"/>
      <c r="R83" s="41"/>
      <c r="S83" s="42"/>
      <c r="T83" s="39"/>
      <c r="U83" s="22">
        <f t="shared" si="49"/>
        <v>47.00807132</v>
      </c>
      <c r="V83" s="22">
        <f t="shared" si="50"/>
        <v>46.52807132</v>
      </c>
      <c r="W83" s="22">
        <f t="shared" si="51"/>
        <v>48.62794535</v>
      </c>
      <c r="X83" s="22">
        <f t="shared" si="52"/>
        <v>95.68175457</v>
      </c>
      <c r="Y83" s="43"/>
      <c r="Z83" s="44"/>
      <c r="AA83" s="245">
        <v>1.0</v>
      </c>
      <c r="AB83" s="246">
        <v>1.0</v>
      </c>
      <c r="AC83" s="246">
        <v>1.0</v>
      </c>
      <c r="AD83" s="246">
        <v>2.0</v>
      </c>
      <c r="AE83" s="247" t="s">
        <v>452</v>
      </c>
    </row>
    <row r="84" ht="15.75" customHeight="1">
      <c r="A84" s="8" t="s">
        <v>38</v>
      </c>
      <c r="B84" s="210">
        <v>43872.0</v>
      </c>
      <c r="C84" s="10">
        <v>0.375</v>
      </c>
      <c r="D84" s="10">
        <v>0.5</v>
      </c>
      <c r="E84" s="224">
        <v>34.0</v>
      </c>
      <c r="F84" s="224">
        <v>23.2</v>
      </c>
      <c r="G84" s="224">
        <v>28.8</v>
      </c>
      <c r="H84" s="224">
        <v>27.2</v>
      </c>
      <c r="I84" s="22"/>
      <c r="J84" s="224" t="s">
        <v>61</v>
      </c>
      <c r="K84" s="22"/>
      <c r="L84" s="224">
        <v>0.0</v>
      </c>
      <c r="M84" s="22"/>
      <c r="N84" s="22"/>
      <c r="O84" s="224">
        <v>65.5</v>
      </c>
      <c r="P84" s="224"/>
      <c r="Q84" s="24"/>
      <c r="R84" s="26">
        <f t="shared" ref="R84:S84" si="54">E84</f>
        <v>34</v>
      </c>
      <c r="S84" s="22">
        <f t="shared" si="54"/>
        <v>23.2</v>
      </c>
      <c r="T84" s="22">
        <f>(R84+S84)/2</f>
        <v>28.6</v>
      </c>
      <c r="U84" s="22">
        <f t="shared" si="49"/>
        <v>36.07043238</v>
      </c>
      <c r="V84" s="22">
        <f t="shared" si="50"/>
        <v>34.79043238</v>
      </c>
      <c r="W84" s="22">
        <f t="shared" si="51"/>
        <v>39.59220806</v>
      </c>
      <c r="X84" s="22">
        <f t="shared" si="52"/>
        <v>87.87191744</v>
      </c>
      <c r="Y84" s="135">
        <f>P82+L84-O84</f>
        <v>7.75</v>
      </c>
      <c r="Z84" s="36"/>
      <c r="AA84" s="226">
        <v>1.0</v>
      </c>
      <c r="AB84" s="227">
        <v>1.0</v>
      </c>
      <c r="AC84" s="227">
        <v>2.0</v>
      </c>
      <c r="AD84" s="227">
        <v>2.0</v>
      </c>
      <c r="AE84" s="237" t="s">
        <v>474</v>
      </c>
    </row>
    <row r="85" ht="15.75" customHeight="1">
      <c r="A85" s="4" t="s">
        <v>38</v>
      </c>
      <c r="B85" s="204">
        <v>43872.0</v>
      </c>
      <c r="C85" s="3">
        <v>0.625</v>
      </c>
      <c r="D85" s="3">
        <v>0.75</v>
      </c>
      <c r="E85" s="242"/>
      <c r="F85" s="242"/>
      <c r="G85" s="242">
        <v>29.2</v>
      </c>
      <c r="H85" s="242">
        <v>28.8</v>
      </c>
      <c r="I85" s="39"/>
      <c r="J85" s="242" t="s">
        <v>74</v>
      </c>
      <c r="K85" s="39"/>
      <c r="L85" s="39"/>
      <c r="M85" s="39"/>
      <c r="N85" s="39"/>
      <c r="O85" s="39"/>
      <c r="P85" s="39"/>
      <c r="Q85" s="40"/>
      <c r="R85" s="41"/>
      <c r="S85" s="42"/>
      <c r="T85" s="39"/>
      <c r="U85" s="22">
        <f t="shared" si="49"/>
        <v>39.59220806</v>
      </c>
      <c r="V85" s="22">
        <f t="shared" si="50"/>
        <v>39.27220806</v>
      </c>
      <c r="W85" s="22">
        <f t="shared" si="51"/>
        <v>40.51803823</v>
      </c>
      <c r="X85" s="22">
        <f t="shared" si="52"/>
        <v>96.92524559</v>
      </c>
      <c r="Y85" s="43"/>
      <c r="Z85" s="44"/>
      <c r="AA85" s="245">
        <v>1.0</v>
      </c>
      <c r="AB85" s="246">
        <v>1.0</v>
      </c>
      <c r="AC85" s="246">
        <v>1.0</v>
      </c>
      <c r="AD85" s="246">
        <v>2.0</v>
      </c>
      <c r="AE85" s="247" t="s">
        <v>440</v>
      </c>
    </row>
    <row r="86" ht="15.75" customHeight="1">
      <c r="A86" s="8" t="s">
        <v>48</v>
      </c>
      <c r="B86" s="210">
        <v>43873.0</v>
      </c>
      <c r="C86" s="10">
        <v>0.375</v>
      </c>
      <c r="D86" s="10">
        <v>0.5</v>
      </c>
      <c r="E86" s="224">
        <v>33.0</v>
      </c>
      <c r="F86" s="224">
        <v>24.4</v>
      </c>
      <c r="G86" s="224">
        <v>27.6</v>
      </c>
      <c r="H86" s="224">
        <v>27.4</v>
      </c>
      <c r="I86" s="22"/>
      <c r="J86" s="224" t="s">
        <v>61</v>
      </c>
      <c r="K86" s="22"/>
      <c r="L86" s="224">
        <v>33.75</v>
      </c>
      <c r="M86" s="22"/>
      <c r="N86" s="22"/>
      <c r="O86" s="224">
        <v>100.0</v>
      </c>
      <c r="P86" s="224">
        <v>72.28</v>
      </c>
      <c r="Q86" s="24"/>
      <c r="R86" s="26">
        <f t="shared" ref="R86:S86" si="55">E86</f>
        <v>33</v>
      </c>
      <c r="S86" s="22">
        <f t="shared" si="55"/>
        <v>24.4</v>
      </c>
      <c r="T86" s="22">
        <f>(R86+S86)/2</f>
        <v>28.7</v>
      </c>
      <c r="U86" s="22">
        <f t="shared" si="49"/>
        <v>36.49517019</v>
      </c>
      <c r="V86" s="22">
        <f t="shared" si="50"/>
        <v>36.33517019</v>
      </c>
      <c r="W86" s="22">
        <f t="shared" si="51"/>
        <v>36.92425667</v>
      </c>
      <c r="X86" s="22">
        <f t="shared" si="52"/>
        <v>98.40460841</v>
      </c>
      <c r="Y86" s="215">
        <v>0.0</v>
      </c>
      <c r="Z86" s="36"/>
      <c r="AA86" s="226">
        <v>1.0</v>
      </c>
      <c r="AB86" s="227">
        <v>2.0</v>
      </c>
      <c r="AC86" s="227">
        <v>3.0</v>
      </c>
      <c r="AD86" s="227">
        <v>3.0</v>
      </c>
      <c r="AE86" s="237" t="s">
        <v>478</v>
      </c>
    </row>
    <row r="87" ht="15.75" customHeight="1">
      <c r="A87" s="4" t="s">
        <v>48</v>
      </c>
      <c r="B87" s="204">
        <v>43873.0</v>
      </c>
      <c r="C87" s="3">
        <v>0.625</v>
      </c>
      <c r="D87" s="3">
        <v>0.75</v>
      </c>
      <c r="E87" s="242"/>
      <c r="F87" s="39"/>
      <c r="G87" s="242">
        <v>27.4</v>
      </c>
      <c r="H87" s="242">
        <v>26.8</v>
      </c>
      <c r="I87" s="39"/>
      <c r="J87" s="242" t="s">
        <v>81</v>
      </c>
      <c r="K87" s="39"/>
      <c r="L87" s="39"/>
      <c r="M87" s="39"/>
      <c r="N87" s="39"/>
      <c r="O87" s="39"/>
      <c r="P87" s="39"/>
      <c r="Q87" s="40"/>
      <c r="R87" s="41"/>
      <c r="S87" s="42"/>
      <c r="T87" s="39"/>
      <c r="U87" s="22">
        <f t="shared" si="49"/>
        <v>35.23385461</v>
      </c>
      <c r="V87" s="22">
        <f t="shared" si="50"/>
        <v>34.75385461</v>
      </c>
      <c r="W87" s="22">
        <f t="shared" si="51"/>
        <v>36.49517019</v>
      </c>
      <c r="X87" s="22">
        <f t="shared" si="52"/>
        <v>95.22864102</v>
      </c>
      <c r="Y87" s="43"/>
      <c r="Z87" s="44"/>
      <c r="AA87" s="245">
        <v>1.0</v>
      </c>
      <c r="AB87" s="246">
        <v>1.0</v>
      </c>
      <c r="AC87" s="246">
        <v>2.0</v>
      </c>
      <c r="AD87" s="246">
        <v>3.0</v>
      </c>
      <c r="AE87" s="247" t="s">
        <v>493</v>
      </c>
    </row>
    <row r="88" ht="15.75" customHeight="1">
      <c r="A88" s="8" t="s">
        <v>53</v>
      </c>
      <c r="B88" s="210">
        <v>43874.0</v>
      </c>
      <c r="C88" s="10">
        <v>0.375</v>
      </c>
      <c r="D88" s="10">
        <v>0.5</v>
      </c>
      <c r="E88" s="224">
        <v>31.2</v>
      </c>
      <c r="F88" s="224">
        <v>23.1</v>
      </c>
      <c r="G88" s="224">
        <v>28.4</v>
      </c>
      <c r="H88" s="224">
        <v>27.4</v>
      </c>
      <c r="I88" s="22"/>
      <c r="J88" s="224" t="s">
        <v>61</v>
      </c>
      <c r="K88" s="22"/>
      <c r="L88" s="224">
        <v>14.25</v>
      </c>
      <c r="M88" s="22"/>
      <c r="N88" s="22"/>
      <c r="O88" s="224">
        <v>100.0</v>
      </c>
      <c r="P88" s="224">
        <v>72.8</v>
      </c>
      <c r="Q88" s="24"/>
      <c r="R88" s="26">
        <f t="shared" ref="R88:S88" si="56">E88</f>
        <v>31.2</v>
      </c>
      <c r="S88" s="22">
        <f t="shared" si="56"/>
        <v>23.1</v>
      </c>
      <c r="T88" s="22">
        <f>(R88+S88)/2</f>
        <v>27.15</v>
      </c>
      <c r="U88" s="22">
        <f t="shared" si="49"/>
        <v>36.49517019</v>
      </c>
      <c r="V88" s="22">
        <f t="shared" si="50"/>
        <v>35.69517019</v>
      </c>
      <c r="W88" s="22">
        <f t="shared" si="51"/>
        <v>38.68484051</v>
      </c>
      <c r="X88" s="22">
        <f t="shared" si="52"/>
        <v>92.27172639</v>
      </c>
      <c r="Y88" s="215">
        <v>0.0</v>
      </c>
      <c r="Z88" s="36"/>
      <c r="AA88" s="226">
        <v>1.0</v>
      </c>
      <c r="AB88" s="227">
        <v>2.0</v>
      </c>
      <c r="AC88" s="227">
        <v>3.0</v>
      </c>
      <c r="AD88" s="227">
        <v>3.0</v>
      </c>
      <c r="AE88" s="237" t="s">
        <v>478</v>
      </c>
    </row>
    <row r="89" ht="15.75" customHeight="1">
      <c r="A89" s="4" t="s">
        <v>53</v>
      </c>
      <c r="B89" s="204">
        <v>43874.0</v>
      </c>
      <c r="C89" s="3">
        <v>0.625</v>
      </c>
      <c r="D89" s="3">
        <v>0.75</v>
      </c>
      <c r="E89" s="242"/>
      <c r="F89" s="39"/>
      <c r="G89" s="242">
        <v>26.6</v>
      </c>
      <c r="H89" s="242">
        <v>26.0</v>
      </c>
      <c r="I89" s="39"/>
      <c r="J89" s="242" t="s">
        <v>81</v>
      </c>
      <c r="K89" s="39"/>
      <c r="L89" s="39"/>
      <c r="M89" s="39"/>
      <c r="N89" s="39"/>
      <c r="O89" s="39"/>
      <c r="P89" s="39"/>
      <c r="Q89" s="40"/>
      <c r="R89" s="41"/>
      <c r="S89" s="42"/>
      <c r="T89" s="39"/>
      <c r="U89" s="22">
        <f t="shared" si="49"/>
        <v>33.61126698</v>
      </c>
      <c r="V89" s="22">
        <f t="shared" si="50"/>
        <v>33.13126698</v>
      </c>
      <c r="W89" s="22">
        <f t="shared" si="51"/>
        <v>34.82194116</v>
      </c>
      <c r="X89" s="22">
        <f t="shared" si="52"/>
        <v>95.14480203</v>
      </c>
      <c r="Y89" s="43"/>
      <c r="Z89" s="44"/>
      <c r="AA89" s="245">
        <v>2.0</v>
      </c>
      <c r="AB89" s="246">
        <v>1.0</v>
      </c>
      <c r="AC89" s="246">
        <v>2.0</v>
      </c>
      <c r="AD89" s="246">
        <v>3.0</v>
      </c>
      <c r="AE89" s="247" t="s">
        <v>493</v>
      </c>
    </row>
    <row r="90" ht="15.75" customHeight="1">
      <c r="A90" s="8" t="s">
        <v>58</v>
      </c>
      <c r="B90" s="210">
        <v>43875.0</v>
      </c>
      <c r="C90" s="10">
        <v>0.375</v>
      </c>
      <c r="D90" s="10">
        <v>0.5</v>
      </c>
      <c r="E90" s="224">
        <v>31.6</v>
      </c>
      <c r="F90" s="224">
        <v>24.0</v>
      </c>
      <c r="G90" s="224">
        <v>24.8</v>
      </c>
      <c r="H90" s="224">
        <v>24.6</v>
      </c>
      <c r="I90" s="22"/>
      <c r="J90" s="224" t="s">
        <v>81</v>
      </c>
      <c r="K90" s="22"/>
      <c r="L90" s="224">
        <v>5.25</v>
      </c>
      <c r="M90" s="22"/>
      <c r="N90" s="22"/>
      <c r="O90" s="224">
        <v>65.8</v>
      </c>
      <c r="P90" s="22"/>
      <c r="Q90" s="24"/>
      <c r="R90" s="26">
        <f t="shared" ref="R90:S90" si="57">E90</f>
        <v>31.6</v>
      </c>
      <c r="S90" s="22">
        <f t="shared" si="57"/>
        <v>24</v>
      </c>
      <c r="T90" s="22">
        <f>(R90+S90)/2</f>
        <v>27.8</v>
      </c>
      <c r="U90" s="22">
        <f t="shared" si="49"/>
        <v>30.92802314</v>
      </c>
      <c r="V90" s="22">
        <f t="shared" si="50"/>
        <v>30.76802314</v>
      </c>
      <c r="W90" s="22">
        <f t="shared" si="51"/>
        <v>31.29951528</v>
      </c>
      <c r="X90" s="22">
        <f t="shared" si="52"/>
        <v>98.30191574</v>
      </c>
      <c r="Y90" s="135">
        <f>P88+L90-O90</f>
        <v>12.25</v>
      </c>
      <c r="Z90" s="36"/>
      <c r="AA90" s="226">
        <v>2.0</v>
      </c>
      <c r="AB90" s="227">
        <v>2.0</v>
      </c>
      <c r="AC90" s="227">
        <v>3.0</v>
      </c>
      <c r="AD90" s="227">
        <v>3.0</v>
      </c>
      <c r="AE90" s="237" t="s">
        <v>474</v>
      </c>
    </row>
    <row r="91" ht="15.75" customHeight="1">
      <c r="A91" s="4" t="s">
        <v>58</v>
      </c>
      <c r="B91" s="204">
        <v>43875.0</v>
      </c>
      <c r="C91" s="3">
        <v>0.625</v>
      </c>
      <c r="D91" s="3">
        <v>0.75</v>
      </c>
      <c r="E91" s="242"/>
      <c r="F91" s="39"/>
      <c r="G91" s="242"/>
      <c r="H91" s="242"/>
      <c r="I91" s="39"/>
      <c r="J91" s="242"/>
      <c r="K91" s="39"/>
      <c r="L91" s="39"/>
      <c r="M91" s="39"/>
      <c r="N91" s="39"/>
      <c r="O91" s="39"/>
      <c r="P91" s="39"/>
      <c r="Q91" s="40"/>
      <c r="R91" s="41"/>
      <c r="S91" s="42"/>
      <c r="T91" s="39"/>
      <c r="U91" s="22"/>
      <c r="V91" s="22"/>
      <c r="W91" s="22"/>
      <c r="X91" s="22"/>
      <c r="Y91" s="43"/>
      <c r="Z91" s="44"/>
      <c r="AA91" s="245"/>
      <c r="AB91" s="246"/>
      <c r="AC91" s="246"/>
      <c r="AD91" s="246"/>
      <c r="AE91" s="247"/>
    </row>
    <row r="92" ht="15.75" customHeight="1">
      <c r="A92" s="8" t="s">
        <v>60</v>
      </c>
      <c r="B92" s="270">
        <v>43876.0</v>
      </c>
      <c r="C92" s="10">
        <v>0.375</v>
      </c>
      <c r="D92" s="10">
        <v>0.5</v>
      </c>
      <c r="E92" s="224">
        <v>33.0</v>
      </c>
      <c r="F92" s="224">
        <v>23.1</v>
      </c>
      <c r="G92" s="224">
        <v>26.6</v>
      </c>
      <c r="H92" s="224">
        <v>25.8</v>
      </c>
      <c r="I92" s="22"/>
      <c r="J92" s="224" t="s">
        <v>61</v>
      </c>
      <c r="K92" s="22"/>
      <c r="L92" s="224">
        <v>15.75</v>
      </c>
      <c r="M92" s="22"/>
      <c r="N92" s="22"/>
      <c r="O92" s="224">
        <v>76.84</v>
      </c>
      <c r="P92" s="224"/>
      <c r="Q92" s="24"/>
      <c r="R92" s="26">
        <f>E90</f>
        <v>31.6</v>
      </c>
      <c r="S92" s="22">
        <f>F92</f>
        <v>23.1</v>
      </c>
      <c r="T92" s="22">
        <f>(R92+S92)/2</f>
        <v>27.35</v>
      </c>
      <c r="U92" s="22">
        <f>IF(H92="","",6.1078*(10^(((7.5*H92)/(237.3+H92)))))</f>
        <v>33.21594473</v>
      </c>
      <c r="V92" s="22">
        <f>IF(U92="","",U92-(0.8*(G92-H92)))</f>
        <v>32.57594473</v>
      </c>
      <c r="W92" s="22">
        <f>IF(G92="","",6.1078*(10^(((7.5*G92)/(237.3+G92)))))</f>
        <v>34.82194116</v>
      </c>
      <c r="X92" s="22">
        <f>IF(W92="","",(V92/W92)*100)</f>
        <v>93.55005391</v>
      </c>
      <c r="Y92" s="135">
        <f>O90+L92-O92</f>
        <v>4.71</v>
      </c>
      <c r="Z92" s="36"/>
      <c r="AA92" s="226">
        <v>1.0</v>
      </c>
      <c r="AB92" s="227">
        <v>1.0</v>
      </c>
      <c r="AC92" s="227">
        <v>3.0</v>
      </c>
      <c r="AD92" s="227">
        <v>2.0</v>
      </c>
      <c r="AE92" s="237" t="s">
        <v>440</v>
      </c>
    </row>
    <row r="93" ht="15.75" customHeight="1">
      <c r="A93" s="4" t="s">
        <v>60</v>
      </c>
      <c r="B93" s="271">
        <v>43876.0</v>
      </c>
      <c r="C93" s="3">
        <v>0.625</v>
      </c>
      <c r="D93" s="3">
        <v>0.75</v>
      </c>
      <c r="E93" s="242"/>
      <c r="F93" s="39"/>
      <c r="G93" s="242"/>
      <c r="H93" s="242"/>
      <c r="I93" s="39"/>
      <c r="J93" s="242"/>
      <c r="K93" s="39"/>
      <c r="L93" s="39"/>
      <c r="M93" s="39"/>
      <c r="N93" s="39"/>
      <c r="O93" s="39"/>
      <c r="P93" s="39"/>
      <c r="Q93" s="40"/>
      <c r="R93" s="41"/>
      <c r="S93" s="42"/>
      <c r="T93" s="39"/>
      <c r="U93" s="22"/>
      <c r="V93" s="22"/>
      <c r="W93" s="22"/>
      <c r="X93" s="22"/>
      <c r="Y93" s="43"/>
      <c r="Z93" s="44"/>
      <c r="AA93" s="245"/>
      <c r="AB93" s="246"/>
      <c r="AC93" s="246"/>
      <c r="AD93" s="246"/>
      <c r="AE93" s="247"/>
    </row>
    <row r="94" ht="15.75" customHeight="1">
      <c r="A94" s="8" t="s">
        <v>64</v>
      </c>
      <c r="B94" s="270">
        <v>43877.0</v>
      </c>
      <c r="C94" s="10">
        <v>0.375</v>
      </c>
      <c r="D94" s="10">
        <v>0.5</v>
      </c>
      <c r="E94" s="224">
        <v>32.8</v>
      </c>
      <c r="F94" s="224">
        <v>23.8</v>
      </c>
      <c r="G94" s="224">
        <v>28.2</v>
      </c>
      <c r="H94" s="224">
        <v>28.0</v>
      </c>
      <c r="I94" s="22"/>
      <c r="J94" s="224" t="s">
        <v>81</v>
      </c>
      <c r="K94" s="22"/>
      <c r="L94" s="224">
        <v>3.25</v>
      </c>
      <c r="M94" s="22"/>
      <c r="N94" s="22"/>
      <c r="O94" s="224">
        <v>74.2</v>
      </c>
      <c r="P94" s="22"/>
      <c r="Q94" s="24"/>
      <c r="R94" s="26">
        <f>E92</f>
        <v>33</v>
      </c>
      <c r="S94" s="22">
        <f>F94</f>
        <v>23.8</v>
      </c>
      <c r="T94" s="22">
        <f>(R94+S94)/2</f>
        <v>28.4</v>
      </c>
      <c r="U94" s="22">
        <f>IF(H94="","",6.1078*(10^(((7.5*H94)/(237.3+H94)))))</f>
        <v>37.79562539</v>
      </c>
      <c r="V94" s="22">
        <f>IF(U94="","",U94-(0.8*(G94-H94)))</f>
        <v>37.63562539</v>
      </c>
      <c r="W94" s="22">
        <f>IF(G94="","",6.1078*(10^(((7.5*G94)/(237.3+G94)))))</f>
        <v>38.23798312</v>
      </c>
      <c r="X94" s="22">
        <f>IF(W94="","",(V94/W94)*100)</f>
        <v>98.42471366</v>
      </c>
      <c r="Y94" s="135">
        <f>O92+L94-O94</f>
        <v>5.89</v>
      </c>
      <c r="Z94" s="36"/>
      <c r="AA94" s="226">
        <v>1.0</v>
      </c>
      <c r="AB94" s="227">
        <v>1.0</v>
      </c>
      <c r="AC94" s="227">
        <v>2.0</v>
      </c>
      <c r="AD94" s="227">
        <v>2.0</v>
      </c>
      <c r="AE94" s="237" t="s">
        <v>474</v>
      </c>
    </row>
    <row r="95" ht="15.75" customHeight="1">
      <c r="A95" s="4" t="s">
        <v>64</v>
      </c>
      <c r="B95" s="271">
        <v>43877.0</v>
      </c>
      <c r="C95" s="3">
        <v>0.625</v>
      </c>
      <c r="D95" s="3">
        <v>0.75</v>
      </c>
      <c r="E95" s="39"/>
      <c r="F95" s="39"/>
      <c r="G95" s="1"/>
      <c r="H95" s="1"/>
      <c r="I95" s="39"/>
      <c r="J95" s="39"/>
      <c r="K95" s="39"/>
      <c r="L95" s="39"/>
      <c r="M95" s="39"/>
      <c r="N95" s="39"/>
      <c r="O95" s="39"/>
      <c r="P95" s="39"/>
      <c r="Q95" s="40"/>
      <c r="R95" s="41"/>
      <c r="S95" s="42"/>
      <c r="T95" s="39"/>
      <c r="U95" s="39"/>
      <c r="V95" s="22"/>
      <c r="W95" s="39"/>
      <c r="X95" s="39"/>
      <c r="Y95" s="43"/>
      <c r="Z95" s="44"/>
      <c r="AA95" s="230"/>
      <c r="AB95" s="45"/>
      <c r="AC95" s="45"/>
      <c r="AD95" s="45"/>
      <c r="AE95" s="52"/>
    </row>
    <row r="96" ht="15.75" customHeight="1">
      <c r="A96" s="8" t="s">
        <v>68</v>
      </c>
      <c r="B96" s="270">
        <v>43878.0</v>
      </c>
      <c r="C96" s="10">
        <v>0.375</v>
      </c>
      <c r="D96" s="10">
        <v>0.5</v>
      </c>
      <c r="E96" s="224">
        <v>31.8</v>
      </c>
      <c r="F96" s="224">
        <v>23.9</v>
      </c>
      <c r="G96" s="224">
        <v>28.4</v>
      </c>
      <c r="H96" s="224">
        <v>28.0</v>
      </c>
      <c r="I96" s="13"/>
      <c r="J96" s="34" t="s">
        <v>61</v>
      </c>
      <c r="K96" s="13"/>
      <c r="L96" s="224">
        <v>0.0</v>
      </c>
      <c r="M96" s="22"/>
      <c r="N96" s="22"/>
      <c r="O96" s="224">
        <v>70.12</v>
      </c>
      <c r="P96" s="22"/>
      <c r="Q96" s="24"/>
      <c r="R96" s="26">
        <f>E94</f>
        <v>32.8</v>
      </c>
      <c r="S96" s="22">
        <f>F96</f>
        <v>23.9</v>
      </c>
      <c r="T96" s="22">
        <f>(R96+S96)/2</f>
        <v>28.35</v>
      </c>
      <c r="U96" s="22">
        <f>IF(H96="","",6.1078*(10^(((7.5*H96)/(237.3+H96)))))</f>
        <v>37.79562539</v>
      </c>
      <c r="V96" s="22">
        <f>IF(U96="","",U96-(0.8*(G96-H96)))</f>
        <v>37.47562539</v>
      </c>
      <c r="W96" s="22">
        <f>IF(G96="","",6.1078*(10^(((7.5*G96)/(237.3+G96)))))</f>
        <v>38.68484051</v>
      </c>
      <c r="X96" s="22">
        <f>IF(W96="","",(V96/W96)*100)</f>
        <v>96.8741887</v>
      </c>
      <c r="Y96" s="135">
        <f>O94+L96-O96</f>
        <v>4.08</v>
      </c>
      <c r="Z96" s="36"/>
      <c r="AA96" s="226">
        <v>1.0</v>
      </c>
      <c r="AB96" s="227">
        <v>1.0</v>
      </c>
      <c r="AC96" s="227">
        <v>2.0</v>
      </c>
      <c r="AD96" s="227">
        <v>2.0</v>
      </c>
      <c r="AE96" s="237" t="s">
        <v>442</v>
      </c>
    </row>
    <row r="97" ht="15.75" customHeight="1">
      <c r="A97" s="4" t="s">
        <v>68</v>
      </c>
      <c r="B97" s="271">
        <v>43878.0</v>
      </c>
      <c r="C97" s="3">
        <v>0.625</v>
      </c>
      <c r="D97" s="3">
        <v>0.75</v>
      </c>
      <c r="E97" s="39"/>
      <c r="F97" s="39"/>
      <c r="G97" s="1"/>
      <c r="H97" s="1"/>
      <c r="I97" s="1"/>
      <c r="J97" s="1"/>
      <c r="K97" s="1"/>
      <c r="L97" s="39"/>
      <c r="M97" s="39"/>
      <c r="N97" s="39"/>
      <c r="O97" s="39"/>
      <c r="P97" s="39"/>
      <c r="Q97" s="40"/>
      <c r="R97" s="41"/>
      <c r="S97" s="42"/>
      <c r="T97" s="39"/>
      <c r="U97" s="39"/>
      <c r="V97" s="22"/>
      <c r="W97" s="39"/>
      <c r="X97" s="39"/>
      <c r="Y97" s="43"/>
      <c r="Z97" s="44"/>
      <c r="AA97" s="230"/>
      <c r="AB97" s="45"/>
      <c r="AC97" s="45"/>
      <c r="AD97" s="45"/>
      <c r="AE97" s="52"/>
    </row>
    <row r="98" ht="15.75" customHeight="1">
      <c r="A98" s="8" t="s">
        <v>38</v>
      </c>
      <c r="B98" s="270">
        <v>43879.0</v>
      </c>
      <c r="C98" s="10">
        <v>0.375</v>
      </c>
      <c r="D98" s="10">
        <v>0.5</v>
      </c>
      <c r="E98" s="224">
        <v>32.0</v>
      </c>
      <c r="F98" s="224">
        <v>22.7</v>
      </c>
      <c r="G98" s="224">
        <v>28.2</v>
      </c>
      <c r="H98" s="224">
        <v>28.0</v>
      </c>
      <c r="I98" s="22"/>
      <c r="J98" s="224" t="s">
        <v>61</v>
      </c>
      <c r="K98" s="22"/>
      <c r="L98" s="224">
        <v>72.25</v>
      </c>
      <c r="M98" s="22"/>
      <c r="N98" s="22"/>
      <c r="O98" s="224">
        <v>100.0</v>
      </c>
      <c r="P98" s="224">
        <v>67.2</v>
      </c>
      <c r="Q98" s="24"/>
      <c r="R98" s="26">
        <f>E96</f>
        <v>31.8</v>
      </c>
      <c r="S98" s="22">
        <f>F98</f>
        <v>22.7</v>
      </c>
      <c r="T98" s="22">
        <f>(R98+S98)/2</f>
        <v>27.25</v>
      </c>
      <c r="U98" s="22">
        <f>IF(H98="","",6.1078*(10^(((7.5*H98)/(237.3+H98)))))</f>
        <v>37.79562539</v>
      </c>
      <c r="V98" s="22">
        <f>IF(U98="","",U98-(0.8*(G98-H98)))</f>
        <v>37.63562539</v>
      </c>
      <c r="W98" s="22">
        <f>IF(G98="","",6.1078*(10^(((7.5*G98)/(237.3+G98)))))</f>
        <v>38.23798312</v>
      </c>
      <c r="X98" s="22">
        <f>IF(W98="","",(V98/W98)*100)</f>
        <v>98.42471366</v>
      </c>
      <c r="Y98" s="135">
        <f>O96+L98-O98</f>
        <v>42.37</v>
      </c>
      <c r="Z98" s="36"/>
      <c r="AA98" s="226">
        <v>3.0</v>
      </c>
      <c r="AB98" s="227">
        <v>3.0</v>
      </c>
      <c r="AC98" s="227">
        <v>3.0</v>
      </c>
      <c r="AD98" s="227">
        <v>3.0</v>
      </c>
      <c r="AE98" s="237" t="s">
        <v>478</v>
      </c>
    </row>
    <row r="99" ht="15.75" customHeight="1">
      <c r="A99" s="4" t="s">
        <v>38</v>
      </c>
      <c r="B99" s="271">
        <v>43879.0</v>
      </c>
      <c r="C99" s="3">
        <v>0.625</v>
      </c>
      <c r="D99" s="3">
        <v>0.75</v>
      </c>
      <c r="E99" s="242"/>
      <c r="F99" s="39"/>
      <c r="G99" s="242"/>
      <c r="H99" s="242"/>
      <c r="I99" s="39"/>
      <c r="J99" s="242"/>
      <c r="K99" s="39"/>
      <c r="L99" s="39"/>
      <c r="M99" s="39"/>
      <c r="N99" s="39"/>
      <c r="O99" s="39"/>
      <c r="P99" s="39"/>
      <c r="Q99" s="40"/>
      <c r="R99" s="41"/>
      <c r="S99" s="42"/>
      <c r="T99" s="22"/>
      <c r="U99" s="22"/>
      <c r="V99" s="22"/>
      <c r="W99" s="22"/>
      <c r="X99" s="22"/>
      <c r="Y99" s="43"/>
      <c r="Z99" s="44"/>
      <c r="AA99" s="245"/>
      <c r="AB99" s="246"/>
      <c r="AC99" s="246"/>
      <c r="AD99" s="246"/>
      <c r="AE99" s="247"/>
    </row>
    <row r="100" ht="15.75" customHeight="1">
      <c r="A100" s="8" t="s">
        <v>48</v>
      </c>
      <c r="B100" s="270">
        <v>43880.0</v>
      </c>
      <c r="C100" s="10">
        <v>0.375</v>
      </c>
      <c r="D100" s="10">
        <v>0.5</v>
      </c>
      <c r="E100" s="224">
        <v>31.0</v>
      </c>
      <c r="F100" s="224">
        <v>22.3</v>
      </c>
      <c r="G100" s="224">
        <v>29.0</v>
      </c>
      <c r="H100" s="224">
        <v>28.4</v>
      </c>
      <c r="I100" s="22"/>
      <c r="J100" s="224" t="s">
        <v>61</v>
      </c>
      <c r="K100" s="22"/>
      <c r="L100" s="224">
        <v>0.25</v>
      </c>
      <c r="M100" s="22"/>
      <c r="N100" s="22"/>
      <c r="O100" s="224">
        <v>58.6</v>
      </c>
      <c r="P100" s="22"/>
      <c r="Q100" s="24"/>
      <c r="R100" s="26">
        <f>E98</f>
        <v>32</v>
      </c>
      <c r="S100" s="22">
        <f>F100</f>
        <v>22.3</v>
      </c>
      <c r="T100" s="22">
        <f>(R100+S100)/2</f>
        <v>27.15</v>
      </c>
      <c r="U100" s="22">
        <f t="shared" ref="U100:U104" si="58">IF(H100="","",6.1078*(10^(((7.5*H100)/(237.3+H100)))))</f>
        <v>38.68484051</v>
      </c>
      <c r="V100" s="22">
        <f t="shared" ref="V100:V104" si="59">IF(U100="","",U100-(0.8*(G100-H100)))</f>
        <v>38.20484051</v>
      </c>
      <c r="W100" s="22">
        <f t="shared" ref="W100:W104" si="60">IF(G100="","",6.1078*(10^(((7.5*G100)/(237.3+G100)))))</f>
        <v>40.05279577</v>
      </c>
      <c r="X100" s="22">
        <f t="shared" ref="X100:X104" si="61">IF(W100="","",(V100/W100)*100)</f>
        <v>95.38620156</v>
      </c>
      <c r="Y100" s="135">
        <f>P98+L100-O100</f>
        <v>8.85</v>
      </c>
      <c r="Z100" s="36"/>
      <c r="AA100" s="226">
        <v>1.0</v>
      </c>
      <c r="AB100" s="227">
        <v>1.0</v>
      </c>
      <c r="AC100" s="227">
        <v>2.0</v>
      </c>
      <c r="AD100" s="227">
        <v>1.0</v>
      </c>
      <c r="AE100" s="237" t="s">
        <v>478</v>
      </c>
    </row>
    <row r="101" ht="15.75" customHeight="1">
      <c r="A101" s="4" t="s">
        <v>48</v>
      </c>
      <c r="B101" s="271">
        <v>43880.0</v>
      </c>
      <c r="C101" s="3">
        <v>0.625</v>
      </c>
      <c r="D101" s="3">
        <v>0.75</v>
      </c>
      <c r="E101" s="242"/>
      <c r="F101" s="39"/>
      <c r="G101" s="242">
        <v>27.1</v>
      </c>
      <c r="H101" s="242">
        <v>26.6</v>
      </c>
      <c r="I101" s="39"/>
      <c r="J101" s="242" t="s">
        <v>61</v>
      </c>
      <c r="K101" s="39"/>
      <c r="L101" s="39"/>
      <c r="M101" s="39"/>
      <c r="N101" s="39"/>
      <c r="O101" s="39"/>
      <c r="P101" s="39"/>
      <c r="Q101" s="40"/>
      <c r="R101" s="41"/>
      <c r="S101" s="42"/>
      <c r="T101" s="39"/>
      <c r="U101" s="22">
        <f t="shared" si="58"/>
        <v>34.82194116</v>
      </c>
      <c r="V101" s="22">
        <f t="shared" si="59"/>
        <v>34.42194116</v>
      </c>
      <c r="W101" s="22">
        <f t="shared" si="60"/>
        <v>35.85968262</v>
      </c>
      <c r="X101" s="22">
        <f t="shared" si="61"/>
        <v>95.99064645</v>
      </c>
      <c r="Y101" s="43"/>
      <c r="Z101" s="44"/>
      <c r="AA101" s="245">
        <v>3.0</v>
      </c>
      <c r="AB101" s="246">
        <v>1.0</v>
      </c>
      <c r="AC101" s="246">
        <v>1.0</v>
      </c>
      <c r="AD101" s="246">
        <v>3.0</v>
      </c>
      <c r="AE101" s="247" t="s">
        <v>316</v>
      </c>
    </row>
    <row r="102" ht="15.75" customHeight="1">
      <c r="A102" s="8" t="s">
        <v>53</v>
      </c>
      <c r="B102" s="270">
        <v>43881.0</v>
      </c>
      <c r="C102" s="10">
        <v>0.375</v>
      </c>
      <c r="D102" s="10">
        <v>0.5</v>
      </c>
      <c r="E102" s="224">
        <v>33.2</v>
      </c>
      <c r="F102" s="224">
        <v>22.8</v>
      </c>
      <c r="G102" s="224">
        <v>28.6</v>
      </c>
      <c r="H102" s="224">
        <v>27.6</v>
      </c>
      <c r="I102" s="22"/>
      <c r="J102" s="224" t="s">
        <v>81</v>
      </c>
      <c r="K102" s="22"/>
      <c r="L102" s="224">
        <v>28.75</v>
      </c>
      <c r="M102" s="22"/>
      <c r="N102" s="22"/>
      <c r="O102" s="224">
        <v>79.28</v>
      </c>
      <c r="P102" s="224"/>
      <c r="Q102" s="24"/>
      <c r="R102" s="26">
        <f>E100</f>
        <v>31</v>
      </c>
      <c r="S102" s="22">
        <f>F102</f>
        <v>22.8</v>
      </c>
      <c r="T102" s="22">
        <f>(R102+S102)/2</f>
        <v>26.9</v>
      </c>
      <c r="U102" s="22">
        <f t="shared" si="58"/>
        <v>36.92425667</v>
      </c>
      <c r="V102" s="22">
        <f t="shared" si="59"/>
        <v>36.12425667</v>
      </c>
      <c r="W102" s="22">
        <f t="shared" si="60"/>
        <v>39.13623594</v>
      </c>
      <c r="X102" s="22">
        <f t="shared" si="61"/>
        <v>92.30386061</v>
      </c>
      <c r="Y102" s="135">
        <f>O100+L102-O102</f>
        <v>8.07</v>
      </c>
      <c r="Z102" s="36"/>
      <c r="AA102" s="226">
        <v>1.0</v>
      </c>
      <c r="AB102" s="227">
        <v>1.0</v>
      </c>
      <c r="AC102" s="227">
        <v>1.0</v>
      </c>
      <c r="AD102" s="227">
        <v>2.0</v>
      </c>
      <c r="AE102" s="237" t="s">
        <v>452</v>
      </c>
    </row>
    <row r="103" ht="15.75" customHeight="1">
      <c r="A103" s="4" t="s">
        <v>53</v>
      </c>
      <c r="B103" s="271">
        <v>43881.0</v>
      </c>
      <c r="C103" s="3">
        <v>0.625</v>
      </c>
      <c r="D103" s="3">
        <v>0.75</v>
      </c>
      <c r="E103" s="242"/>
      <c r="F103" s="39"/>
      <c r="G103" s="242">
        <v>25.8</v>
      </c>
      <c r="H103" s="242">
        <v>25.6</v>
      </c>
      <c r="I103" s="39"/>
      <c r="J103" s="242" t="s">
        <v>61</v>
      </c>
      <c r="K103" s="39"/>
      <c r="L103" s="39"/>
      <c r="M103" s="39"/>
      <c r="N103" s="39"/>
      <c r="O103" s="39"/>
      <c r="P103" s="39"/>
      <c r="Q103" s="40"/>
      <c r="R103" s="41"/>
      <c r="S103" s="42"/>
      <c r="T103" s="39"/>
      <c r="U103" s="22">
        <f t="shared" si="58"/>
        <v>32.82468122</v>
      </c>
      <c r="V103" s="22">
        <f t="shared" si="59"/>
        <v>32.66468122</v>
      </c>
      <c r="W103" s="22">
        <f t="shared" si="60"/>
        <v>33.21594473</v>
      </c>
      <c r="X103" s="22">
        <f t="shared" si="61"/>
        <v>98.34036478</v>
      </c>
      <c r="Y103" s="43"/>
      <c r="Z103" s="44"/>
      <c r="AA103" s="245">
        <v>2.0</v>
      </c>
      <c r="AB103" s="246">
        <v>1.0</v>
      </c>
      <c r="AC103" s="246">
        <v>1.0</v>
      </c>
      <c r="AD103" s="246">
        <v>3.0</v>
      </c>
      <c r="AE103" s="247" t="s">
        <v>442</v>
      </c>
    </row>
    <row r="104" ht="15.75" customHeight="1">
      <c r="A104" s="8" t="s">
        <v>58</v>
      </c>
      <c r="B104" s="270">
        <v>43882.0</v>
      </c>
      <c r="C104" s="10">
        <v>0.375</v>
      </c>
      <c r="D104" s="10">
        <v>0.5</v>
      </c>
      <c r="E104" s="224">
        <v>32.4</v>
      </c>
      <c r="F104" s="224">
        <v>23.0</v>
      </c>
      <c r="G104" s="224">
        <v>28.8</v>
      </c>
      <c r="H104" s="224">
        <v>26.4</v>
      </c>
      <c r="I104" s="22"/>
      <c r="J104" s="224" t="s">
        <v>56</v>
      </c>
      <c r="K104" s="22"/>
      <c r="L104" s="224">
        <v>1.0</v>
      </c>
      <c r="M104" s="22"/>
      <c r="N104" s="22"/>
      <c r="O104" s="224">
        <v>75.14</v>
      </c>
      <c r="P104" s="224">
        <v>77.64</v>
      </c>
      <c r="Q104" s="24"/>
      <c r="R104" s="26">
        <f>E102</f>
        <v>33.2</v>
      </c>
      <c r="S104" s="22">
        <f>F104</f>
        <v>23</v>
      </c>
      <c r="T104" s="22">
        <f>(R104+S104)/2</f>
        <v>28.1</v>
      </c>
      <c r="U104" s="22">
        <f t="shared" si="58"/>
        <v>34.41422945</v>
      </c>
      <c r="V104" s="22">
        <f t="shared" si="59"/>
        <v>32.49422945</v>
      </c>
      <c r="W104" s="22">
        <f t="shared" si="60"/>
        <v>39.59220806</v>
      </c>
      <c r="X104" s="22">
        <f t="shared" si="61"/>
        <v>82.07228402</v>
      </c>
      <c r="Y104" s="135">
        <f>O102+L104-O104</f>
        <v>5.14</v>
      </c>
      <c r="Z104" s="36"/>
      <c r="AA104" s="226">
        <v>1.0</v>
      </c>
      <c r="AB104" s="227">
        <v>1.0</v>
      </c>
      <c r="AC104" s="227">
        <v>1.0</v>
      </c>
      <c r="AD104" s="227">
        <v>2.0</v>
      </c>
      <c r="AE104" s="237" t="s">
        <v>442</v>
      </c>
    </row>
    <row r="105" ht="15.75" customHeight="1">
      <c r="A105" s="4" t="s">
        <v>58</v>
      </c>
      <c r="B105" s="271">
        <v>43882.0</v>
      </c>
      <c r="C105" s="3">
        <v>0.625</v>
      </c>
      <c r="D105" s="3">
        <v>0.75</v>
      </c>
      <c r="E105" s="242"/>
      <c r="F105" s="39"/>
      <c r="G105" s="242"/>
      <c r="H105" s="242"/>
      <c r="I105" s="39"/>
      <c r="J105" s="242"/>
      <c r="K105" s="39"/>
      <c r="L105" s="39"/>
      <c r="M105" s="39"/>
      <c r="N105" s="39"/>
      <c r="O105" s="39"/>
      <c r="P105" s="39"/>
      <c r="Q105" s="40"/>
      <c r="R105" s="41"/>
      <c r="S105" s="42"/>
      <c r="T105" s="39"/>
      <c r="U105" s="22"/>
      <c r="V105" s="22"/>
      <c r="W105" s="22"/>
      <c r="X105" s="22"/>
      <c r="Y105" s="43"/>
      <c r="Z105" s="44"/>
      <c r="AA105" s="245"/>
      <c r="AB105" s="246"/>
      <c r="AC105" s="246"/>
      <c r="AD105" s="246"/>
      <c r="AE105" s="247"/>
    </row>
    <row r="106" ht="15.75" customHeight="1">
      <c r="A106" s="8" t="s">
        <v>60</v>
      </c>
      <c r="B106" s="270">
        <v>43883.0</v>
      </c>
      <c r="C106" s="10">
        <v>0.375</v>
      </c>
      <c r="D106" s="10">
        <v>0.5</v>
      </c>
      <c r="E106" s="224">
        <v>32.6</v>
      </c>
      <c r="F106" s="224">
        <v>23.4</v>
      </c>
      <c r="G106" s="224">
        <v>29.2</v>
      </c>
      <c r="H106" s="224">
        <v>26.0</v>
      </c>
      <c r="I106" s="22"/>
      <c r="J106" s="224" t="s">
        <v>81</v>
      </c>
      <c r="K106" s="22"/>
      <c r="L106" s="224">
        <v>2.75</v>
      </c>
      <c r="M106" s="22"/>
      <c r="N106" s="22"/>
      <c r="O106" s="224">
        <v>77.8</v>
      </c>
      <c r="P106" s="22"/>
      <c r="Q106" s="24"/>
      <c r="R106" s="26">
        <f>E104</f>
        <v>32.4</v>
      </c>
      <c r="S106" s="22">
        <f>F106</f>
        <v>23.4</v>
      </c>
      <c r="T106" s="22">
        <f>(R106+S106)/2</f>
        <v>27.9</v>
      </c>
      <c r="U106" s="22">
        <f>IF(H106="","",6.1078*(10^(((7.5*H106)/(237.3+H106)))))</f>
        <v>33.61126698</v>
      </c>
      <c r="V106" s="22">
        <f>IF(U106="","",U106-(0.8*(G106-H106)))</f>
        <v>31.05126698</v>
      </c>
      <c r="W106" s="22">
        <f>IF(G106="","",6.1078*(10^(((7.5*G106)/(237.3+G106)))))</f>
        <v>40.51803823</v>
      </c>
      <c r="X106" s="22">
        <f>IF(W106="","",(V106/W106)*100)</f>
        <v>76.63566238</v>
      </c>
      <c r="Y106" s="135">
        <f>P104+L106-O106</f>
        <v>2.59</v>
      </c>
      <c r="Z106" s="36"/>
      <c r="AA106" s="226">
        <v>1.0</v>
      </c>
      <c r="AB106" s="227">
        <v>1.0</v>
      </c>
      <c r="AC106" s="227">
        <v>2.0</v>
      </c>
      <c r="AD106" s="227">
        <v>2.0</v>
      </c>
      <c r="AE106" s="237" t="s">
        <v>442</v>
      </c>
    </row>
    <row r="107" ht="15.75" customHeight="1">
      <c r="A107" s="4" t="s">
        <v>60</v>
      </c>
      <c r="B107" s="271">
        <v>43883.0</v>
      </c>
      <c r="C107" s="3">
        <v>0.625</v>
      </c>
      <c r="D107" s="3">
        <v>0.75</v>
      </c>
      <c r="E107" s="242"/>
      <c r="F107" s="39"/>
      <c r="G107" s="242"/>
      <c r="H107" s="242"/>
      <c r="I107" s="39"/>
      <c r="J107" s="242"/>
      <c r="K107" s="39"/>
      <c r="L107" s="39"/>
      <c r="M107" s="39"/>
      <c r="N107" s="39"/>
      <c r="O107" s="39"/>
      <c r="P107" s="39"/>
      <c r="Q107" s="40"/>
      <c r="R107" s="41"/>
      <c r="S107" s="42"/>
      <c r="T107" s="39"/>
      <c r="U107" s="22"/>
      <c r="V107" s="22"/>
      <c r="W107" s="22"/>
      <c r="X107" s="22"/>
      <c r="Y107" s="43"/>
      <c r="Z107" s="44"/>
      <c r="AA107" s="245"/>
      <c r="AB107" s="246"/>
      <c r="AC107" s="246"/>
      <c r="AD107" s="246"/>
      <c r="AE107" s="247"/>
    </row>
    <row r="108" ht="15.75" customHeight="1">
      <c r="A108" s="8" t="s">
        <v>64</v>
      </c>
      <c r="B108" s="270">
        <v>43884.0</v>
      </c>
      <c r="C108" s="10">
        <v>0.375</v>
      </c>
      <c r="D108" s="10">
        <v>0.5</v>
      </c>
      <c r="E108" s="224">
        <v>31.6</v>
      </c>
      <c r="F108" s="224">
        <v>23.6</v>
      </c>
      <c r="G108" s="224">
        <v>27.4</v>
      </c>
      <c r="H108" s="224">
        <v>25.6</v>
      </c>
      <c r="I108" s="22"/>
      <c r="J108" s="224" t="s">
        <v>54</v>
      </c>
      <c r="K108" s="22"/>
      <c r="L108" s="224">
        <v>40.0</v>
      </c>
      <c r="M108" s="22"/>
      <c r="N108" s="22"/>
      <c r="O108" s="224">
        <v>100.0</v>
      </c>
      <c r="P108" s="224">
        <v>78.32</v>
      </c>
      <c r="Q108" s="24"/>
      <c r="R108" s="26">
        <f>E106</f>
        <v>32.6</v>
      </c>
      <c r="S108" s="22">
        <f>F108</f>
        <v>23.6</v>
      </c>
      <c r="T108" s="22">
        <f>(R108+S108)/2</f>
        <v>28.1</v>
      </c>
      <c r="U108" s="22">
        <f t="shared" ref="U108:U118" si="62">IF(H108="","",6.1078*(10^(((7.5*H108)/(237.3+H108)))))</f>
        <v>32.82468122</v>
      </c>
      <c r="V108" s="22">
        <f t="shared" ref="V108:V118" si="63">IF(U108="","",U108-(0.8*(G108-H108)))</f>
        <v>31.38468122</v>
      </c>
      <c r="W108" s="22">
        <f t="shared" ref="W108:W118" si="64">IF(G108="","",6.1078*(10^(((7.5*G108)/(237.3+G108)))))</f>
        <v>36.49517019</v>
      </c>
      <c r="X108" s="22">
        <f t="shared" ref="X108:X118" si="65">IF(W108="","",(V108/W108)*100)</f>
        <v>85.9968074</v>
      </c>
      <c r="Y108" s="135"/>
      <c r="Z108" s="36"/>
      <c r="AA108" s="226">
        <v>1.0</v>
      </c>
      <c r="AB108" s="227">
        <v>1.0</v>
      </c>
      <c r="AC108" s="227">
        <v>1.0</v>
      </c>
      <c r="AD108" s="227">
        <v>2.0</v>
      </c>
      <c r="AE108" s="237" t="s">
        <v>486</v>
      </c>
    </row>
    <row r="109" ht="15.75" customHeight="1">
      <c r="A109" s="4" t="s">
        <v>64</v>
      </c>
      <c r="B109" s="271">
        <v>43884.0</v>
      </c>
      <c r="C109" s="3">
        <v>0.625</v>
      </c>
      <c r="D109" s="3">
        <v>0.75</v>
      </c>
      <c r="E109" s="39"/>
      <c r="F109" s="242"/>
      <c r="G109" s="242">
        <v>28.2</v>
      </c>
      <c r="H109" s="242">
        <v>25.6</v>
      </c>
      <c r="I109" s="39"/>
      <c r="J109" s="242" t="s">
        <v>81</v>
      </c>
      <c r="K109" s="39"/>
      <c r="L109" s="39"/>
      <c r="M109" s="39"/>
      <c r="N109" s="39"/>
      <c r="O109" s="39"/>
      <c r="P109" s="39"/>
      <c r="Q109" s="40"/>
      <c r="R109" s="41"/>
      <c r="S109" s="42"/>
      <c r="T109" s="39"/>
      <c r="U109" s="22">
        <f t="shared" si="62"/>
        <v>32.82468122</v>
      </c>
      <c r="V109" s="22">
        <f t="shared" si="63"/>
        <v>30.74468122</v>
      </c>
      <c r="W109" s="22">
        <f t="shared" si="64"/>
        <v>38.23798312</v>
      </c>
      <c r="X109" s="22">
        <f t="shared" si="65"/>
        <v>80.40351166</v>
      </c>
      <c r="Y109" s="43"/>
      <c r="Z109" s="44"/>
      <c r="AA109" s="245">
        <v>1.0</v>
      </c>
      <c r="AB109" s="246">
        <v>1.0</v>
      </c>
      <c r="AC109" s="246">
        <v>1.0</v>
      </c>
      <c r="AD109" s="246">
        <v>2.0</v>
      </c>
      <c r="AE109" s="247" t="s">
        <v>442</v>
      </c>
    </row>
    <row r="110" ht="15.75" customHeight="1">
      <c r="A110" s="8" t="s">
        <v>68</v>
      </c>
      <c r="B110" s="270">
        <v>43885.0</v>
      </c>
      <c r="C110" s="10">
        <v>0.375</v>
      </c>
      <c r="D110" s="10">
        <v>0.5</v>
      </c>
      <c r="E110" s="224">
        <v>31.0</v>
      </c>
      <c r="F110" s="224">
        <v>23.5</v>
      </c>
      <c r="G110" s="224">
        <v>27.6</v>
      </c>
      <c r="H110" s="224">
        <v>26.2</v>
      </c>
      <c r="I110" s="22"/>
      <c r="J110" s="224" t="s">
        <v>81</v>
      </c>
      <c r="K110" s="22"/>
      <c r="L110" s="224">
        <v>31.75</v>
      </c>
      <c r="M110" s="22"/>
      <c r="N110" s="22"/>
      <c r="O110" s="224">
        <v>100.0</v>
      </c>
      <c r="P110" s="224">
        <v>70.0</v>
      </c>
      <c r="Q110" s="24"/>
      <c r="R110" s="26">
        <f>E108</f>
        <v>31.6</v>
      </c>
      <c r="S110" s="22">
        <f>F110</f>
        <v>23.5</v>
      </c>
      <c r="T110" s="22">
        <f>(R110+S110)/2</f>
        <v>27.55</v>
      </c>
      <c r="U110" s="22">
        <f t="shared" si="62"/>
        <v>34.01068335</v>
      </c>
      <c r="V110" s="22">
        <f t="shared" si="63"/>
        <v>32.89068335</v>
      </c>
      <c r="W110" s="22">
        <f t="shared" si="64"/>
        <v>36.92425667</v>
      </c>
      <c r="X110" s="22">
        <f t="shared" si="65"/>
        <v>89.07608795</v>
      </c>
      <c r="Y110" s="135"/>
      <c r="Z110" s="36"/>
      <c r="AA110" s="226">
        <v>1.0</v>
      </c>
      <c r="AB110" s="227">
        <v>1.0</v>
      </c>
      <c r="AC110" s="227">
        <v>1.0</v>
      </c>
      <c r="AD110" s="227">
        <v>3.0</v>
      </c>
      <c r="AE110" s="237" t="s">
        <v>495</v>
      </c>
    </row>
    <row r="111" ht="15.75" customHeight="1">
      <c r="A111" s="4" t="s">
        <v>68</v>
      </c>
      <c r="B111" s="271">
        <v>43885.0</v>
      </c>
      <c r="C111" s="3">
        <v>0.625</v>
      </c>
      <c r="D111" s="3">
        <v>0.75</v>
      </c>
      <c r="E111" s="242">
        <v>30.4</v>
      </c>
      <c r="F111" s="39"/>
      <c r="G111" s="242">
        <v>29.2</v>
      </c>
      <c r="H111" s="242">
        <v>26.2</v>
      </c>
      <c r="I111" s="39"/>
      <c r="J111" s="242" t="s">
        <v>81</v>
      </c>
      <c r="K111" s="39"/>
      <c r="L111" s="39"/>
      <c r="M111" s="39"/>
      <c r="N111" s="39"/>
      <c r="O111" s="39"/>
      <c r="P111" s="39"/>
      <c r="Q111" s="40"/>
      <c r="R111" s="41"/>
      <c r="S111" s="42"/>
      <c r="T111" s="39"/>
      <c r="U111" s="22">
        <f t="shared" si="62"/>
        <v>34.01068335</v>
      </c>
      <c r="V111" s="22">
        <f t="shared" si="63"/>
        <v>31.61068335</v>
      </c>
      <c r="W111" s="22">
        <f t="shared" si="64"/>
        <v>40.51803823</v>
      </c>
      <c r="X111" s="22">
        <f t="shared" si="65"/>
        <v>78.01632243</v>
      </c>
      <c r="Y111" s="43"/>
      <c r="Z111" s="44"/>
      <c r="AA111" s="245">
        <v>1.0</v>
      </c>
      <c r="AB111" s="246">
        <v>1.0</v>
      </c>
      <c r="AC111" s="246">
        <v>3.0</v>
      </c>
      <c r="AD111" s="246">
        <v>2.0</v>
      </c>
      <c r="AE111" s="247" t="s">
        <v>495</v>
      </c>
    </row>
    <row r="112" ht="15.75" customHeight="1">
      <c r="A112" s="8" t="s">
        <v>38</v>
      </c>
      <c r="B112" s="270">
        <v>43886.0</v>
      </c>
      <c r="C112" s="10">
        <v>0.375</v>
      </c>
      <c r="D112" s="10">
        <v>0.5</v>
      </c>
      <c r="E112" s="224">
        <v>31.0</v>
      </c>
      <c r="F112" s="224">
        <v>24.0</v>
      </c>
      <c r="G112" s="224">
        <v>28.6</v>
      </c>
      <c r="H112" s="224">
        <v>26.4</v>
      </c>
      <c r="I112" s="22"/>
      <c r="J112" s="224" t="s">
        <v>81</v>
      </c>
      <c r="K112" s="22"/>
      <c r="L112" s="224">
        <v>35.5</v>
      </c>
      <c r="M112" s="22"/>
      <c r="N112" s="22"/>
      <c r="O112" s="224">
        <v>94.8</v>
      </c>
      <c r="P112" s="22"/>
      <c r="Q112" s="24"/>
      <c r="R112" s="26">
        <f>E110</f>
        <v>31</v>
      </c>
      <c r="S112" s="22">
        <f>F112</f>
        <v>24</v>
      </c>
      <c r="T112" s="22">
        <f>(R112+S112)/2</f>
        <v>27.5</v>
      </c>
      <c r="U112" s="22">
        <f t="shared" si="62"/>
        <v>34.41422945</v>
      </c>
      <c r="V112" s="22">
        <f t="shared" si="63"/>
        <v>32.65422945</v>
      </c>
      <c r="W112" s="22">
        <f t="shared" si="64"/>
        <v>39.13623594</v>
      </c>
      <c r="X112" s="22">
        <f t="shared" si="65"/>
        <v>83.43732775</v>
      </c>
      <c r="Y112" s="135">
        <f>P110+L112-O112</f>
        <v>10.7</v>
      </c>
      <c r="Z112" s="36"/>
      <c r="AA112" s="226">
        <v>1.0</v>
      </c>
      <c r="AB112" s="227">
        <v>1.0</v>
      </c>
      <c r="AC112" s="227">
        <v>2.0</v>
      </c>
      <c r="AD112" s="227">
        <v>2.0</v>
      </c>
      <c r="AE112" s="237" t="s">
        <v>442</v>
      </c>
    </row>
    <row r="113" ht="15.75" customHeight="1">
      <c r="A113" s="4" t="s">
        <v>38</v>
      </c>
      <c r="B113" s="271">
        <v>43886.0</v>
      </c>
      <c r="C113" s="3">
        <v>0.625</v>
      </c>
      <c r="D113" s="3">
        <v>0.75</v>
      </c>
      <c r="E113" s="242">
        <v>30.8</v>
      </c>
      <c r="F113" s="39"/>
      <c r="G113" s="242">
        <v>27.6</v>
      </c>
      <c r="H113" s="242">
        <v>26.0</v>
      </c>
      <c r="I113" s="39"/>
      <c r="J113" s="242" t="s">
        <v>81</v>
      </c>
      <c r="K113" s="39"/>
      <c r="L113" s="39"/>
      <c r="M113" s="39"/>
      <c r="N113" s="39"/>
      <c r="O113" s="39"/>
      <c r="P113" s="39"/>
      <c r="Q113" s="40"/>
      <c r="R113" s="41"/>
      <c r="S113" s="42"/>
      <c r="T113" s="39"/>
      <c r="U113" s="22">
        <f t="shared" si="62"/>
        <v>33.61126698</v>
      </c>
      <c r="V113" s="22">
        <f t="shared" si="63"/>
        <v>32.33126698</v>
      </c>
      <c r="W113" s="22">
        <f t="shared" si="64"/>
        <v>36.92425667</v>
      </c>
      <c r="X113" s="22">
        <f t="shared" si="65"/>
        <v>87.56105037</v>
      </c>
      <c r="Y113" s="43"/>
      <c r="Z113" s="44"/>
      <c r="AA113" s="245">
        <v>1.0</v>
      </c>
      <c r="AB113" s="246">
        <v>1.0</v>
      </c>
      <c r="AC113" s="246">
        <v>3.0</v>
      </c>
      <c r="AD113" s="246">
        <v>2.0</v>
      </c>
      <c r="AE113" s="247" t="s">
        <v>452</v>
      </c>
    </row>
    <row r="114" ht="15.75" customHeight="1">
      <c r="A114" s="8" t="s">
        <v>48</v>
      </c>
      <c r="B114" s="270">
        <v>43887.0</v>
      </c>
      <c r="C114" s="10">
        <v>0.375</v>
      </c>
      <c r="D114" s="10">
        <v>0.5</v>
      </c>
      <c r="E114" s="224">
        <v>31.0</v>
      </c>
      <c r="F114" s="224">
        <v>25.6</v>
      </c>
      <c r="G114" s="224">
        <v>26.0</v>
      </c>
      <c r="H114" s="224">
        <v>24.6</v>
      </c>
      <c r="I114" s="22"/>
      <c r="J114" s="224" t="s">
        <v>81</v>
      </c>
      <c r="K114" s="22"/>
      <c r="L114" s="224">
        <v>8.0</v>
      </c>
      <c r="M114" s="22"/>
      <c r="N114" s="22"/>
      <c r="O114" s="224">
        <v>98.32</v>
      </c>
      <c r="P114" s="22"/>
      <c r="Q114" s="24"/>
      <c r="R114" s="26">
        <f>E112</f>
        <v>31</v>
      </c>
      <c r="S114" s="22">
        <f>F114</f>
        <v>25.6</v>
      </c>
      <c r="T114" s="22">
        <f>(R114+S114)/2</f>
        <v>28.3</v>
      </c>
      <c r="U114" s="22">
        <f t="shared" si="62"/>
        <v>30.92802314</v>
      </c>
      <c r="V114" s="22">
        <f t="shared" si="63"/>
        <v>29.80802314</v>
      </c>
      <c r="W114" s="22">
        <f t="shared" si="64"/>
        <v>33.61126698</v>
      </c>
      <c r="X114" s="22">
        <f t="shared" si="65"/>
        <v>88.68461624</v>
      </c>
      <c r="Y114" s="135">
        <f>O112+L114-O114</f>
        <v>4.48</v>
      </c>
      <c r="Z114" s="36"/>
      <c r="AA114" s="226">
        <v>1.0</v>
      </c>
      <c r="AB114" s="227">
        <v>1.0</v>
      </c>
      <c r="AC114" s="227">
        <v>3.0</v>
      </c>
      <c r="AD114" s="227">
        <v>2.0</v>
      </c>
      <c r="AE114" s="237" t="s">
        <v>452</v>
      </c>
    </row>
    <row r="115" ht="15.75" customHeight="1">
      <c r="A115" s="4" t="s">
        <v>48</v>
      </c>
      <c r="B115" s="271">
        <v>43887.0</v>
      </c>
      <c r="C115" s="3">
        <v>0.625</v>
      </c>
      <c r="D115" s="3">
        <v>0.75</v>
      </c>
      <c r="E115" s="242"/>
      <c r="F115" s="39"/>
      <c r="G115" s="242">
        <v>28.8</v>
      </c>
      <c r="H115" s="242">
        <v>25.8</v>
      </c>
      <c r="I115" s="39"/>
      <c r="J115" s="242" t="s">
        <v>81</v>
      </c>
      <c r="K115" s="39"/>
      <c r="L115" s="39"/>
      <c r="M115" s="39"/>
      <c r="N115" s="39"/>
      <c r="O115" s="53"/>
      <c r="P115" s="39"/>
      <c r="Q115" s="40"/>
      <c r="R115" s="41"/>
      <c r="S115" s="42"/>
      <c r="T115" s="39"/>
      <c r="U115" s="22">
        <f t="shared" si="62"/>
        <v>33.21594473</v>
      </c>
      <c r="V115" s="22">
        <f t="shared" si="63"/>
        <v>30.81594473</v>
      </c>
      <c r="W115" s="22">
        <f t="shared" si="64"/>
        <v>39.59220806</v>
      </c>
      <c r="X115" s="22">
        <f t="shared" si="65"/>
        <v>77.83335722</v>
      </c>
      <c r="Y115" s="43"/>
      <c r="Z115" s="44"/>
      <c r="AA115" s="245">
        <v>1.0</v>
      </c>
      <c r="AB115" s="246">
        <v>1.0</v>
      </c>
      <c r="AC115" s="246">
        <v>1.0</v>
      </c>
      <c r="AD115" s="246">
        <v>2.0</v>
      </c>
      <c r="AE115" s="247" t="s">
        <v>442</v>
      </c>
    </row>
    <row r="116" ht="15.75" customHeight="1">
      <c r="A116" s="8" t="s">
        <v>53</v>
      </c>
      <c r="B116" s="270">
        <v>43888.0</v>
      </c>
      <c r="C116" s="10">
        <v>0.375</v>
      </c>
      <c r="D116" s="10">
        <v>0.5</v>
      </c>
      <c r="E116" s="224">
        <v>29.8</v>
      </c>
      <c r="F116" s="224">
        <v>24.1</v>
      </c>
      <c r="G116" s="224">
        <v>25.6</v>
      </c>
      <c r="H116" s="224">
        <v>24.2</v>
      </c>
      <c r="I116" s="22"/>
      <c r="J116" s="224" t="s">
        <v>61</v>
      </c>
      <c r="K116" s="22"/>
      <c r="L116" s="224">
        <v>0.0</v>
      </c>
      <c r="M116" s="22"/>
      <c r="N116" s="22"/>
      <c r="O116" s="224">
        <v>93.42</v>
      </c>
      <c r="P116" s="22"/>
      <c r="Q116" s="24"/>
      <c r="R116" s="26">
        <f>E114</f>
        <v>31</v>
      </c>
      <c r="S116" s="22">
        <f>F116</f>
        <v>24.1</v>
      </c>
      <c r="T116" s="22">
        <f>(R116+S116)/2</f>
        <v>27.55</v>
      </c>
      <c r="U116" s="22">
        <f t="shared" si="62"/>
        <v>30.19655962</v>
      </c>
      <c r="V116" s="22">
        <f t="shared" si="63"/>
        <v>29.07655962</v>
      </c>
      <c r="W116" s="22">
        <f t="shared" si="64"/>
        <v>32.82468122</v>
      </c>
      <c r="X116" s="22">
        <f t="shared" si="65"/>
        <v>88.58139225</v>
      </c>
      <c r="Y116" s="135">
        <f>O114+L116-O116</f>
        <v>4.9</v>
      </c>
      <c r="Z116" s="36"/>
      <c r="AA116" s="226">
        <v>1.0</v>
      </c>
      <c r="AB116" s="227">
        <v>1.0</v>
      </c>
      <c r="AC116" s="227">
        <v>1.0</v>
      </c>
      <c r="AD116" s="227">
        <v>3.0</v>
      </c>
      <c r="AE116" s="237" t="s">
        <v>442</v>
      </c>
    </row>
    <row r="117" ht="15.75" customHeight="1">
      <c r="A117" s="4" t="s">
        <v>53</v>
      </c>
      <c r="B117" s="271">
        <v>43888.0</v>
      </c>
      <c r="C117" s="3">
        <v>0.625</v>
      </c>
      <c r="D117" s="3">
        <v>0.75</v>
      </c>
      <c r="E117" s="242"/>
      <c r="F117" s="39"/>
      <c r="G117" s="242">
        <v>29.2</v>
      </c>
      <c r="H117" s="242">
        <v>26.2</v>
      </c>
      <c r="I117" s="39"/>
      <c r="J117" s="242" t="s">
        <v>74</v>
      </c>
      <c r="K117" s="39"/>
      <c r="L117" s="39"/>
      <c r="M117" s="39"/>
      <c r="N117" s="39"/>
      <c r="O117" s="39"/>
      <c r="P117" s="39"/>
      <c r="Q117" s="40"/>
      <c r="R117" s="41"/>
      <c r="S117" s="42"/>
      <c r="T117" s="39"/>
      <c r="U117" s="22">
        <f t="shared" si="62"/>
        <v>34.01068335</v>
      </c>
      <c r="V117" s="22">
        <f t="shared" si="63"/>
        <v>31.61068335</v>
      </c>
      <c r="W117" s="22">
        <f t="shared" si="64"/>
        <v>40.51803823</v>
      </c>
      <c r="X117" s="22">
        <f t="shared" si="65"/>
        <v>78.01632243</v>
      </c>
      <c r="Y117" s="43"/>
      <c r="Z117" s="44"/>
      <c r="AA117" s="245">
        <v>1.0</v>
      </c>
      <c r="AB117" s="246">
        <v>1.0</v>
      </c>
      <c r="AC117" s="246">
        <v>1.0</v>
      </c>
      <c r="AD117" s="246">
        <v>3.0</v>
      </c>
      <c r="AE117" s="247" t="s">
        <v>442</v>
      </c>
    </row>
    <row r="118" ht="15.75" customHeight="1">
      <c r="A118" s="8" t="s">
        <v>58</v>
      </c>
      <c r="B118" s="270">
        <v>43889.0</v>
      </c>
      <c r="C118" s="10">
        <v>0.375</v>
      </c>
      <c r="D118" s="10">
        <v>0.5</v>
      </c>
      <c r="E118" s="224">
        <v>29.9</v>
      </c>
      <c r="F118" s="224">
        <v>23.2</v>
      </c>
      <c r="G118" s="224">
        <v>25.2</v>
      </c>
      <c r="H118" s="224">
        <v>24.4</v>
      </c>
      <c r="I118" s="22"/>
      <c r="J118" s="224" t="s">
        <v>81</v>
      </c>
      <c r="K118" s="22"/>
      <c r="L118" s="224">
        <v>19.25</v>
      </c>
      <c r="M118" s="22"/>
      <c r="N118" s="22"/>
      <c r="O118" s="224">
        <v>100.0</v>
      </c>
      <c r="P118" s="224">
        <v>67.38</v>
      </c>
      <c r="Q118" s="24"/>
      <c r="R118" s="26">
        <f>E116</f>
        <v>29.8</v>
      </c>
      <c r="S118" s="22">
        <f>F118</f>
        <v>23.2</v>
      </c>
      <c r="T118" s="22">
        <f>(R118+S118)/2</f>
        <v>26.5</v>
      </c>
      <c r="U118" s="22">
        <f t="shared" si="62"/>
        <v>30.56038249</v>
      </c>
      <c r="V118" s="22">
        <f t="shared" si="63"/>
        <v>29.92038249</v>
      </c>
      <c r="W118" s="22">
        <f t="shared" si="64"/>
        <v>32.05419006</v>
      </c>
      <c r="X118" s="22">
        <f t="shared" si="65"/>
        <v>93.34312436</v>
      </c>
      <c r="Y118" s="135"/>
      <c r="Z118" s="36"/>
      <c r="AA118" s="226">
        <v>2.0</v>
      </c>
      <c r="AB118" s="227">
        <v>2.0</v>
      </c>
      <c r="AC118" s="227">
        <v>1.0</v>
      </c>
      <c r="AD118" s="227">
        <v>3.0</v>
      </c>
      <c r="AE118" s="237" t="s">
        <v>442</v>
      </c>
    </row>
    <row r="119" ht="15.75" customHeight="1">
      <c r="A119" s="4" t="s">
        <v>58</v>
      </c>
      <c r="B119" s="271">
        <v>43889.0</v>
      </c>
      <c r="C119" s="3">
        <v>0.625</v>
      </c>
      <c r="D119" s="3">
        <v>0.75</v>
      </c>
      <c r="E119" s="242"/>
      <c r="F119" s="39"/>
      <c r="G119" s="242"/>
      <c r="H119" s="242"/>
      <c r="I119" s="39"/>
      <c r="J119" s="242"/>
      <c r="K119" s="39"/>
      <c r="L119" s="39"/>
      <c r="M119" s="39"/>
      <c r="N119" s="39"/>
      <c r="O119" s="39"/>
      <c r="P119" s="39"/>
      <c r="Q119" s="40"/>
      <c r="R119" s="41"/>
      <c r="S119" s="42"/>
      <c r="T119" s="39"/>
      <c r="U119" s="22"/>
      <c r="V119" s="22"/>
      <c r="W119" s="22"/>
      <c r="X119" s="22"/>
      <c r="Y119" s="43"/>
      <c r="Z119" s="44"/>
      <c r="AA119" s="245"/>
      <c r="AB119" s="246"/>
      <c r="AC119" s="246"/>
      <c r="AD119" s="246"/>
      <c r="AE119" s="247"/>
    </row>
    <row r="120" ht="15.75" customHeight="1">
      <c r="A120" s="8" t="s">
        <v>60</v>
      </c>
      <c r="B120" s="288">
        <v>43891.0</v>
      </c>
      <c r="C120" s="10">
        <v>0.375</v>
      </c>
      <c r="D120" s="10">
        <v>0.5</v>
      </c>
      <c r="E120" s="224">
        <v>27.2</v>
      </c>
      <c r="F120" s="224">
        <v>23.6</v>
      </c>
      <c r="G120" s="224">
        <v>27.0</v>
      </c>
      <c r="H120" s="224">
        <v>25.4</v>
      </c>
      <c r="I120" s="22"/>
      <c r="J120" s="224" t="s">
        <v>61</v>
      </c>
      <c r="K120" s="22"/>
      <c r="L120" s="224">
        <v>53.5</v>
      </c>
      <c r="M120" s="22"/>
      <c r="N120" s="22"/>
      <c r="O120" s="224">
        <v>100.0</v>
      </c>
      <c r="P120" s="224">
        <v>71.56</v>
      </c>
      <c r="Q120" s="24"/>
      <c r="R120" s="26">
        <f>E118</f>
        <v>29.9</v>
      </c>
      <c r="S120" s="22">
        <f>F120</f>
        <v>23.6</v>
      </c>
      <c r="T120" s="22">
        <f>(R120+S120)/2</f>
        <v>26.75</v>
      </c>
      <c r="U120" s="22">
        <f>IF(H120="","",6.1078*(10^(((7.5*H120)/(237.3+H120)))))</f>
        <v>32.43744129</v>
      </c>
      <c r="V120" s="22">
        <f>IF(U120="","",U120-(0.8*(G120-H120)))</f>
        <v>31.15744129</v>
      </c>
      <c r="W120" s="22">
        <f>IF(G120="","",6.1078*(10^(((7.5*G120)/(237.3+G120)))))</f>
        <v>35.65000614</v>
      </c>
      <c r="X120" s="22">
        <f>IF(W120="","",(V120/W120)*100)</f>
        <v>87.39813723</v>
      </c>
      <c r="Y120" s="135"/>
      <c r="Z120" s="36"/>
      <c r="AA120" s="226">
        <v>1.0</v>
      </c>
      <c r="AB120" s="227">
        <v>1.0</v>
      </c>
      <c r="AC120" s="227">
        <v>1.0</v>
      </c>
      <c r="AD120" s="227">
        <v>3.0</v>
      </c>
      <c r="AE120" s="237" t="s">
        <v>442</v>
      </c>
    </row>
    <row r="121" ht="15.75" customHeight="1">
      <c r="A121" s="4" t="s">
        <v>60</v>
      </c>
      <c r="B121" s="289">
        <v>43891.0</v>
      </c>
      <c r="C121" s="3">
        <v>0.625</v>
      </c>
      <c r="D121" s="3">
        <v>0.75</v>
      </c>
      <c r="E121" s="242"/>
      <c r="F121" s="39"/>
      <c r="G121" s="242"/>
      <c r="H121" s="242"/>
      <c r="I121" s="39"/>
      <c r="J121" s="242"/>
      <c r="K121" s="39"/>
      <c r="L121" s="39"/>
      <c r="M121" s="39"/>
      <c r="N121" s="39"/>
      <c r="O121" s="39"/>
      <c r="P121" s="39"/>
      <c r="Q121" s="40"/>
      <c r="R121" s="41"/>
      <c r="S121" s="42"/>
      <c r="T121" s="39"/>
      <c r="U121" s="22"/>
      <c r="V121" s="22"/>
      <c r="W121" s="22"/>
      <c r="X121" s="22"/>
      <c r="Y121" s="43"/>
      <c r="Z121" s="44"/>
      <c r="AA121" s="245"/>
      <c r="AB121" s="246"/>
      <c r="AC121" s="246"/>
      <c r="AD121" s="246"/>
      <c r="AE121" s="247"/>
    </row>
    <row r="122" ht="15.75" customHeight="1">
      <c r="A122" s="8" t="s">
        <v>64</v>
      </c>
      <c r="B122" s="256">
        <v>43892.0</v>
      </c>
      <c r="C122" s="10">
        <v>0.375</v>
      </c>
      <c r="D122" s="10">
        <v>0.5</v>
      </c>
      <c r="E122" s="224">
        <v>30.6</v>
      </c>
      <c r="F122" s="224">
        <v>24.02</v>
      </c>
      <c r="G122" s="224">
        <v>26.2</v>
      </c>
      <c r="H122" s="224">
        <v>25.2</v>
      </c>
      <c r="I122" s="22"/>
      <c r="J122" s="224" t="s">
        <v>81</v>
      </c>
      <c r="K122" s="22"/>
      <c r="L122" s="224">
        <v>4.25</v>
      </c>
      <c r="M122" s="22"/>
      <c r="N122" s="22"/>
      <c r="O122" s="224">
        <v>71.12</v>
      </c>
      <c r="P122" s="22"/>
      <c r="Q122" s="24"/>
      <c r="R122" s="26">
        <f>E120</f>
        <v>27.2</v>
      </c>
      <c r="S122" s="22">
        <f>F122</f>
        <v>24.02</v>
      </c>
      <c r="T122" s="22">
        <f>(R122+S122)/2</f>
        <v>25.61</v>
      </c>
      <c r="U122" s="22">
        <f t="shared" ref="U122:U132" si="66">IF(H122="","",6.1078*(10^(((7.5*H122)/(237.3+H122)))))</f>
        <v>32.05419006</v>
      </c>
      <c r="V122" s="22">
        <f t="shared" ref="V122:V132" si="67">IF(U122="","",U122-(0.8*(G122-H122)))</f>
        <v>31.25419006</v>
      </c>
      <c r="W122" s="22">
        <f t="shared" ref="W122:W132" si="68">IF(G122="","",6.1078*(10^(((7.5*G122)/(237.3+G122)))))</f>
        <v>34.01068335</v>
      </c>
      <c r="X122" s="22">
        <f t="shared" ref="X122:X132" si="69">IF(W122="","",(V122/W122)*100)</f>
        <v>91.89521345</v>
      </c>
      <c r="Y122" s="135">
        <f>P120+L122-O122</f>
        <v>4.69</v>
      </c>
      <c r="Z122" s="36"/>
      <c r="AA122" s="226">
        <v>2.0</v>
      </c>
      <c r="AB122" s="227">
        <v>1.0</v>
      </c>
      <c r="AC122" s="227">
        <v>3.0</v>
      </c>
      <c r="AD122" s="227">
        <v>3.0</v>
      </c>
      <c r="AE122" s="237" t="s">
        <v>452</v>
      </c>
    </row>
    <row r="123" ht="15.75" customHeight="1">
      <c r="A123" s="4" t="s">
        <v>64</v>
      </c>
      <c r="B123" s="264">
        <v>43892.0</v>
      </c>
      <c r="C123" s="3">
        <v>0.625</v>
      </c>
      <c r="D123" s="3">
        <v>0.75</v>
      </c>
      <c r="E123" s="39"/>
      <c r="F123" s="39"/>
      <c r="G123" s="242">
        <v>26.0</v>
      </c>
      <c r="H123" s="242">
        <v>25.0</v>
      </c>
      <c r="I123" s="39"/>
      <c r="J123" s="242" t="s">
        <v>61</v>
      </c>
      <c r="K123" s="39"/>
      <c r="L123" s="39"/>
      <c r="M123" s="39"/>
      <c r="N123" s="39"/>
      <c r="O123" s="39"/>
      <c r="P123" s="39"/>
      <c r="Q123" s="40"/>
      <c r="R123" s="41"/>
      <c r="S123" s="42"/>
      <c r="T123" s="39"/>
      <c r="U123" s="22">
        <f t="shared" si="66"/>
        <v>31.67489286</v>
      </c>
      <c r="V123" s="22">
        <f t="shared" si="67"/>
        <v>30.87489286</v>
      </c>
      <c r="W123" s="22">
        <f t="shared" si="68"/>
        <v>33.61126698</v>
      </c>
      <c r="X123" s="22">
        <f t="shared" si="69"/>
        <v>91.85875937</v>
      </c>
      <c r="Y123" s="43"/>
      <c r="Z123" s="44"/>
      <c r="AA123" s="245">
        <v>2.0</v>
      </c>
      <c r="AB123" s="246">
        <v>1.0</v>
      </c>
      <c r="AC123" s="246">
        <v>1.0</v>
      </c>
      <c r="AD123" s="246">
        <v>3.0</v>
      </c>
      <c r="AE123" s="290" t="s">
        <v>442</v>
      </c>
    </row>
    <row r="124" ht="15.75" customHeight="1">
      <c r="A124" s="8" t="s">
        <v>68</v>
      </c>
      <c r="B124" s="256">
        <v>43893.0</v>
      </c>
      <c r="C124" s="10">
        <v>0.375</v>
      </c>
      <c r="D124" s="10">
        <v>0.5</v>
      </c>
      <c r="E124" s="224">
        <v>30.6</v>
      </c>
      <c r="F124" s="224">
        <v>24.2</v>
      </c>
      <c r="G124" s="224">
        <v>27.0</v>
      </c>
      <c r="H124" s="224">
        <v>25.6</v>
      </c>
      <c r="I124" s="22"/>
      <c r="J124" s="224" t="s">
        <v>74</v>
      </c>
      <c r="K124" s="22"/>
      <c r="L124" s="224">
        <v>3.0</v>
      </c>
      <c r="M124" s="22"/>
      <c r="N124" s="22"/>
      <c r="O124" s="224">
        <v>73.2</v>
      </c>
      <c r="P124" s="224"/>
      <c r="Q124" s="24"/>
      <c r="R124" s="26">
        <f>E122</f>
        <v>30.6</v>
      </c>
      <c r="S124" s="22">
        <f>F124</f>
        <v>24.2</v>
      </c>
      <c r="T124" s="22">
        <f>(R124+S124)/2</f>
        <v>27.4</v>
      </c>
      <c r="U124" s="22">
        <f t="shared" si="66"/>
        <v>32.82468122</v>
      </c>
      <c r="V124" s="22">
        <f t="shared" si="67"/>
        <v>31.70468122</v>
      </c>
      <c r="W124" s="22">
        <f t="shared" si="68"/>
        <v>35.65000614</v>
      </c>
      <c r="X124" s="22">
        <f t="shared" si="69"/>
        <v>88.93317182</v>
      </c>
      <c r="Y124" s="135">
        <f>O122+L124-O124</f>
        <v>0.92</v>
      </c>
      <c r="Z124" s="36"/>
      <c r="AA124" s="226">
        <v>1.0</v>
      </c>
      <c r="AB124" s="227">
        <v>1.0</v>
      </c>
      <c r="AC124" s="227">
        <v>2.0</v>
      </c>
      <c r="AD124" s="227">
        <v>2.0</v>
      </c>
      <c r="AE124" s="237" t="s">
        <v>474</v>
      </c>
    </row>
    <row r="125" ht="15.75" customHeight="1">
      <c r="A125" s="4" t="s">
        <v>68</v>
      </c>
      <c r="B125" s="264">
        <v>43893.0</v>
      </c>
      <c r="C125" s="3">
        <v>0.625</v>
      </c>
      <c r="D125" s="3">
        <v>0.75</v>
      </c>
      <c r="E125" s="242">
        <v>29.2</v>
      </c>
      <c r="F125" s="39"/>
      <c r="G125" s="242">
        <v>27.0</v>
      </c>
      <c r="H125" s="242">
        <v>25.8</v>
      </c>
      <c r="I125" s="39"/>
      <c r="J125" s="242" t="s">
        <v>74</v>
      </c>
      <c r="K125" s="39"/>
      <c r="L125" s="39"/>
      <c r="M125" s="39"/>
      <c r="N125" s="39"/>
      <c r="O125" s="39"/>
      <c r="P125" s="39"/>
      <c r="Q125" s="40"/>
      <c r="R125" s="41"/>
      <c r="S125" s="42"/>
      <c r="T125" s="39"/>
      <c r="U125" s="22">
        <f t="shared" si="66"/>
        <v>33.21594473</v>
      </c>
      <c r="V125" s="22">
        <f t="shared" si="67"/>
        <v>32.25594473</v>
      </c>
      <c r="W125" s="22">
        <f t="shared" si="68"/>
        <v>35.65000614</v>
      </c>
      <c r="X125" s="22">
        <f t="shared" si="69"/>
        <v>90.47949278</v>
      </c>
      <c r="Y125" s="43"/>
      <c r="Z125" s="44"/>
      <c r="AA125" s="245">
        <v>2.0</v>
      </c>
      <c r="AB125" s="246">
        <v>1.0</v>
      </c>
      <c r="AC125" s="246">
        <v>3.0</v>
      </c>
      <c r="AD125" s="246">
        <v>3.0</v>
      </c>
      <c r="AE125" s="247" t="s">
        <v>452</v>
      </c>
    </row>
    <row r="126" ht="15.75" customHeight="1">
      <c r="A126" s="8" t="s">
        <v>38</v>
      </c>
      <c r="B126" s="256">
        <v>43894.0</v>
      </c>
      <c r="C126" s="10">
        <v>0.375</v>
      </c>
      <c r="D126" s="10">
        <v>0.5</v>
      </c>
      <c r="E126" s="224">
        <v>29.2</v>
      </c>
      <c r="F126" s="224">
        <v>23.9</v>
      </c>
      <c r="G126" s="224">
        <v>26.6</v>
      </c>
      <c r="H126" s="224">
        <v>25.4</v>
      </c>
      <c r="I126" s="22"/>
      <c r="J126" s="224" t="s">
        <v>81</v>
      </c>
      <c r="K126" s="22"/>
      <c r="L126" s="224">
        <v>56.75</v>
      </c>
      <c r="M126" s="22"/>
      <c r="N126" s="22"/>
      <c r="O126" s="224">
        <v>100.0</v>
      </c>
      <c r="P126" s="224">
        <v>75.2</v>
      </c>
      <c r="Q126" s="24"/>
      <c r="R126" s="26">
        <f>E124</f>
        <v>30.6</v>
      </c>
      <c r="S126" s="22">
        <f>F126</f>
        <v>23.9</v>
      </c>
      <c r="T126" s="22">
        <f>(R126+S126)/2</f>
        <v>27.25</v>
      </c>
      <c r="U126" s="22">
        <f t="shared" si="66"/>
        <v>32.43744129</v>
      </c>
      <c r="V126" s="22">
        <f t="shared" si="67"/>
        <v>31.47744129</v>
      </c>
      <c r="W126" s="22">
        <f t="shared" si="68"/>
        <v>34.82194116</v>
      </c>
      <c r="X126" s="22">
        <f t="shared" si="69"/>
        <v>90.39542379</v>
      </c>
      <c r="Y126" s="135"/>
      <c r="Z126" s="36"/>
      <c r="AA126" s="226">
        <v>1.0</v>
      </c>
      <c r="AB126" s="227">
        <v>1.0</v>
      </c>
      <c r="AC126" s="227">
        <v>2.0</v>
      </c>
      <c r="AD126" s="227">
        <v>2.0</v>
      </c>
      <c r="AE126" s="237" t="s">
        <v>452</v>
      </c>
    </row>
    <row r="127" ht="15.75" customHeight="1">
      <c r="A127" s="4" t="s">
        <v>38</v>
      </c>
      <c r="B127" s="264">
        <v>43894.0</v>
      </c>
      <c r="C127" s="3">
        <v>0.625</v>
      </c>
      <c r="D127" s="3">
        <v>0.75</v>
      </c>
      <c r="E127" s="39"/>
      <c r="F127" s="39"/>
      <c r="G127" s="242">
        <v>27.2</v>
      </c>
      <c r="H127" s="242">
        <v>25.6</v>
      </c>
      <c r="I127" s="39"/>
      <c r="J127" s="242" t="s">
        <v>78</v>
      </c>
      <c r="K127" s="39"/>
      <c r="L127" s="39"/>
      <c r="M127" s="39"/>
      <c r="N127" s="39"/>
      <c r="O127" s="39"/>
      <c r="P127" s="39"/>
      <c r="Q127" s="40"/>
      <c r="R127" s="41"/>
      <c r="S127" s="42"/>
      <c r="T127" s="39"/>
      <c r="U127" s="22">
        <f t="shared" si="66"/>
        <v>32.82468122</v>
      </c>
      <c r="V127" s="22">
        <f t="shared" si="67"/>
        <v>31.54468122</v>
      </c>
      <c r="W127" s="22">
        <f t="shared" si="68"/>
        <v>36.07043238</v>
      </c>
      <c r="X127" s="22">
        <f t="shared" si="69"/>
        <v>87.4530166</v>
      </c>
      <c r="Y127" s="43"/>
      <c r="Z127" s="44"/>
      <c r="AA127" s="245">
        <v>1.0</v>
      </c>
      <c r="AB127" s="246">
        <v>1.0</v>
      </c>
      <c r="AC127" s="246">
        <v>1.0</v>
      </c>
      <c r="AD127" s="246">
        <v>3.0</v>
      </c>
      <c r="AE127" s="247" t="s">
        <v>442</v>
      </c>
    </row>
    <row r="128" ht="15.75" customHeight="1">
      <c r="A128" s="8" t="s">
        <v>48</v>
      </c>
      <c r="B128" s="256">
        <v>43895.0</v>
      </c>
      <c r="C128" s="10">
        <v>0.375</v>
      </c>
      <c r="D128" s="10">
        <v>0.5</v>
      </c>
      <c r="E128" s="224">
        <v>30.0</v>
      </c>
      <c r="F128" s="224">
        <v>23.7</v>
      </c>
      <c r="G128" s="224">
        <v>25.4</v>
      </c>
      <c r="H128" s="224">
        <v>24.8</v>
      </c>
      <c r="I128" s="22"/>
      <c r="J128" s="224" t="s">
        <v>81</v>
      </c>
      <c r="K128" s="22"/>
      <c r="L128" s="224">
        <v>42.0</v>
      </c>
      <c r="M128" s="22"/>
      <c r="N128" s="22"/>
      <c r="O128" s="224">
        <v>100.0</v>
      </c>
      <c r="P128" s="224">
        <v>73.62</v>
      </c>
      <c r="Q128" s="24"/>
      <c r="R128" s="26">
        <f>E126</f>
        <v>29.2</v>
      </c>
      <c r="S128" s="22">
        <f>F128</f>
        <v>23.7</v>
      </c>
      <c r="T128" s="22">
        <f>(R128+S128)/2</f>
        <v>26.45</v>
      </c>
      <c r="U128" s="22">
        <f t="shared" si="66"/>
        <v>31.29951528</v>
      </c>
      <c r="V128" s="22">
        <f t="shared" si="67"/>
        <v>30.81951528</v>
      </c>
      <c r="W128" s="22">
        <f t="shared" si="68"/>
        <v>32.43744129</v>
      </c>
      <c r="X128" s="22">
        <f t="shared" si="69"/>
        <v>95.01216513</v>
      </c>
      <c r="Y128" s="135"/>
      <c r="Z128" s="36"/>
      <c r="AA128" s="226">
        <v>1.0</v>
      </c>
      <c r="AB128" s="227">
        <v>1.0</v>
      </c>
      <c r="AC128" s="227">
        <v>2.0</v>
      </c>
      <c r="AD128" s="227">
        <v>2.0</v>
      </c>
      <c r="AE128" s="237" t="s">
        <v>452</v>
      </c>
    </row>
    <row r="129" ht="15.75" customHeight="1">
      <c r="A129" s="4" t="s">
        <v>48</v>
      </c>
      <c r="B129" s="291">
        <v>43895.0</v>
      </c>
      <c r="C129" s="3">
        <v>0.625</v>
      </c>
      <c r="D129" s="3">
        <v>0.75</v>
      </c>
      <c r="E129" s="39"/>
      <c r="G129" s="242">
        <v>25.8</v>
      </c>
      <c r="H129" s="242">
        <v>24.8</v>
      </c>
      <c r="I129" s="39"/>
      <c r="J129" s="242" t="s">
        <v>81</v>
      </c>
      <c r="K129" s="39"/>
      <c r="L129" s="39"/>
      <c r="M129" s="39"/>
      <c r="N129" s="39"/>
      <c r="O129" s="39"/>
      <c r="P129" s="39"/>
      <c r="Q129" s="40"/>
      <c r="R129" s="41"/>
      <c r="S129" s="42"/>
      <c r="T129" s="39"/>
      <c r="U129" s="22">
        <f t="shared" si="66"/>
        <v>31.29951528</v>
      </c>
      <c r="V129" s="22">
        <f t="shared" si="67"/>
        <v>30.49951528</v>
      </c>
      <c r="W129" s="22">
        <f t="shared" si="68"/>
        <v>33.21594473</v>
      </c>
      <c r="X129" s="22">
        <f t="shared" si="69"/>
        <v>91.82191121</v>
      </c>
      <c r="Y129" s="43"/>
      <c r="Z129" s="44"/>
      <c r="AA129" s="245">
        <v>2.0</v>
      </c>
      <c r="AB129" s="246">
        <v>1.0</v>
      </c>
      <c r="AC129" s="246">
        <v>1.0</v>
      </c>
      <c r="AD129" s="246">
        <v>3.0</v>
      </c>
      <c r="AE129" s="247" t="s">
        <v>452</v>
      </c>
    </row>
    <row r="130" ht="15.75" customHeight="1">
      <c r="A130" s="8" t="s">
        <v>53</v>
      </c>
      <c r="B130" s="256">
        <v>43896.0</v>
      </c>
      <c r="C130" s="10">
        <v>0.375</v>
      </c>
      <c r="D130" s="10">
        <v>0.5</v>
      </c>
      <c r="E130" s="224">
        <v>31.2</v>
      </c>
      <c r="F130" s="224">
        <v>23.5</v>
      </c>
      <c r="G130" s="224">
        <v>26.6</v>
      </c>
      <c r="H130" s="224">
        <v>25.4</v>
      </c>
      <c r="I130" s="22"/>
      <c r="J130" s="224" t="s">
        <v>61</v>
      </c>
      <c r="K130" s="22"/>
      <c r="L130" s="224">
        <v>48.75</v>
      </c>
      <c r="M130" s="22"/>
      <c r="N130" s="22"/>
      <c r="O130" s="224">
        <v>100.0</v>
      </c>
      <c r="P130" s="224">
        <v>68.48</v>
      </c>
      <c r="Q130" s="24"/>
      <c r="R130" s="26">
        <f>E128</f>
        <v>30</v>
      </c>
      <c r="S130" s="22">
        <f>F130</f>
        <v>23.5</v>
      </c>
      <c r="T130" s="22">
        <f>(R130+S130)/2</f>
        <v>26.75</v>
      </c>
      <c r="U130" s="22">
        <f t="shared" si="66"/>
        <v>32.43744129</v>
      </c>
      <c r="V130" s="22">
        <f t="shared" si="67"/>
        <v>31.47744129</v>
      </c>
      <c r="W130" s="22">
        <f t="shared" si="68"/>
        <v>34.82194116</v>
      </c>
      <c r="X130" s="22">
        <f t="shared" si="69"/>
        <v>90.39542379</v>
      </c>
      <c r="Y130" s="135"/>
      <c r="Z130" s="36"/>
      <c r="AA130" s="226">
        <v>1.0</v>
      </c>
      <c r="AB130" s="227">
        <v>1.0</v>
      </c>
      <c r="AC130" s="227">
        <v>1.0</v>
      </c>
      <c r="AD130" s="227">
        <v>2.0</v>
      </c>
      <c r="AE130" s="237" t="s">
        <v>442</v>
      </c>
    </row>
    <row r="131" ht="15.75" customHeight="1">
      <c r="A131" s="4" t="s">
        <v>53</v>
      </c>
      <c r="B131" s="264">
        <v>43896.0</v>
      </c>
      <c r="C131" s="3">
        <v>0.625</v>
      </c>
      <c r="D131" s="3">
        <v>0.75</v>
      </c>
      <c r="E131" s="39"/>
      <c r="F131" s="39"/>
      <c r="G131" s="242">
        <v>27.2</v>
      </c>
      <c r="H131" s="242">
        <v>25.2</v>
      </c>
      <c r="I131" s="39"/>
      <c r="J131" s="242" t="s">
        <v>81</v>
      </c>
      <c r="K131" s="39"/>
      <c r="L131" s="39"/>
      <c r="M131" s="39"/>
      <c r="N131" s="39"/>
      <c r="O131" s="39"/>
      <c r="P131" s="39"/>
      <c r="Q131" s="40"/>
      <c r="R131" s="41"/>
      <c r="S131" s="42"/>
      <c r="T131" s="39"/>
      <c r="U131" s="22">
        <f t="shared" si="66"/>
        <v>32.05419006</v>
      </c>
      <c r="V131" s="22">
        <f t="shared" si="67"/>
        <v>30.45419006</v>
      </c>
      <c r="W131" s="22">
        <f t="shared" si="68"/>
        <v>36.07043238</v>
      </c>
      <c r="X131" s="22">
        <f t="shared" si="69"/>
        <v>84.4297893</v>
      </c>
      <c r="Y131" s="43"/>
      <c r="Z131" s="44"/>
      <c r="AA131" s="245">
        <v>1.0</v>
      </c>
      <c r="AB131" s="246">
        <v>1.0</v>
      </c>
      <c r="AC131" s="246">
        <v>1.0</v>
      </c>
      <c r="AD131" s="246">
        <v>2.0</v>
      </c>
      <c r="AE131" s="247" t="s">
        <v>442</v>
      </c>
    </row>
    <row r="132" ht="15.75" customHeight="1">
      <c r="A132" s="8" t="s">
        <v>58</v>
      </c>
      <c r="B132" s="256">
        <v>43897.0</v>
      </c>
      <c r="C132" s="10">
        <v>0.375</v>
      </c>
      <c r="D132" s="10">
        <v>0.5</v>
      </c>
      <c r="E132" s="224">
        <v>32.6</v>
      </c>
      <c r="F132" s="224">
        <v>23.8</v>
      </c>
      <c r="G132" s="224">
        <v>27.6</v>
      </c>
      <c r="H132" s="224">
        <v>26.0</v>
      </c>
      <c r="I132" s="22"/>
      <c r="J132" s="224" t="s">
        <v>81</v>
      </c>
      <c r="K132" s="22"/>
      <c r="L132" s="224">
        <v>8.0</v>
      </c>
      <c r="M132" s="224"/>
      <c r="N132" s="22"/>
      <c r="O132" s="224">
        <v>74.24</v>
      </c>
      <c r="P132" s="224"/>
      <c r="Q132" s="24"/>
      <c r="R132" s="26">
        <f>E130</f>
        <v>31.2</v>
      </c>
      <c r="S132" s="22">
        <f>F132</f>
        <v>23.8</v>
      </c>
      <c r="T132" s="22">
        <f>(R132+S132)/2</f>
        <v>27.5</v>
      </c>
      <c r="U132" s="22">
        <f t="shared" si="66"/>
        <v>33.61126698</v>
      </c>
      <c r="V132" s="22">
        <f t="shared" si="67"/>
        <v>32.33126698</v>
      </c>
      <c r="W132" s="22">
        <f t="shared" si="68"/>
        <v>36.92425667</v>
      </c>
      <c r="X132" s="22">
        <f t="shared" si="69"/>
        <v>87.56105037</v>
      </c>
      <c r="Y132" s="135">
        <f>P130+L132-O132</f>
        <v>2.24</v>
      </c>
      <c r="Z132" s="36"/>
      <c r="AA132" s="226">
        <v>1.0</v>
      </c>
      <c r="AB132" s="227">
        <v>1.0</v>
      </c>
      <c r="AC132" s="227">
        <v>2.0</v>
      </c>
      <c r="AD132" s="227">
        <v>2.0</v>
      </c>
      <c r="AE132" s="237" t="s">
        <v>474</v>
      </c>
    </row>
    <row r="133" ht="15.75" customHeight="1">
      <c r="A133" s="4" t="s">
        <v>58</v>
      </c>
      <c r="B133" s="264">
        <v>43897.0</v>
      </c>
      <c r="C133" s="3">
        <v>0.625</v>
      </c>
      <c r="D133" s="3">
        <v>0.75</v>
      </c>
      <c r="E133" s="242"/>
      <c r="F133" s="242"/>
      <c r="G133" s="268"/>
      <c r="H133" s="268"/>
      <c r="I133" s="105"/>
      <c r="J133" s="268"/>
      <c r="K133" s="105"/>
      <c r="L133" s="39"/>
      <c r="M133" s="39"/>
      <c r="N133" s="39"/>
      <c r="O133" s="39"/>
      <c r="P133" s="39"/>
      <c r="Q133" s="40"/>
      <c r="R133" s="41"/>
      <c r="S133" s="42"/>
      <c r="T133" s="39"/>
      <c r="U133" s="22"/>
      <c r="V133" s="22"/>
      <c r="W133" s="22"/>
      <c r="X133" s="22"/>
      <c r="Y133" s="43"/>
      <c r="Z133" s="44"/>
      <c r="AA133" s="245"/>
      <c r="AB133" s="246"/>
      <c r="AC133" s="246"/>
      <c r="AD133" s="246"/>
      <c r="AE133" s="247"/>
    </row>
    <row r="134" ht="15.75" customHeight="1">
      <c r="A134" s="8" t="s">
        <v>60</v>
      </c>
      <c r="B134" s="256">
        <v>43898.0</v>
      </c>
      <c r="C134" s="10">
        <v>0.375</v>
      </c>
      <c r="D134" s="10">
        <v>0.5</v>
      </c>
      <c r="E134" s="224">
        <v>32.8</v>
      </c>
      <c r="F134" s="224">
        <v>24.1</v>
      </c>
      <c r="G134" s="224">
        <v>27.8</v>
      </c>
      <c r="H134" s="224">
        <v>26.2</v>
      </c>
      <c r="I134" s="22"/>
      <c r="J134" s="224" t="s">
        <v>81</v>
      </c>
      <c r="K134" s="224"/>
      <c r="L134" s="224">
        <v>5.75</v>
      </c>
      <c r="M134" s="224"/>
      <c r="N134" s="22"/>
      <c r="O134" s="224">
        <v>75.54</v>
      </c>
      <c r="P134" s="224"/>
      <c r="Q134" s="24"/>
      <c r="R134" s="26">
        <f>E132</f>
        <v>32.6</v>
      </c>
      <c r="S134" s="22">
        <f>F134</f>
        <v>24.1</v>
      </c>
      <c r="T134" s="22">
        <f>(R134+S134)/2</f>
        <v>28.35</v>
      </c>
      <c r="U134" s="22">
        <f>IF(H134="","",6.1078*(10^(((7.5*H134)/(237.3+H134)))))</f>
        <v>34.01068335</v>
      </c>
      <c r="V134" s="22">
        <f>IF(U134="","",U134-(0.8*(G134-H134)))</f>
        <v>32.73068335</v>
      </c>
      <c r="W134" s="22">
        <f>IF(G134="","",6.1078*(10^(((7.5*G134)/(237.3+G134)))))</f>
        <v>37.3577292</v>
      </c>
      <c r="X134" s="22">
        <f>IF(W134="","",(V134/W134)*100)</f>
        <v>87.6142208</v>
      </c>
      <c r="Y134" s="135">
        <f>O132+L134-O134</f>
        <v>4.45</v>
      </c>
      <c r="Z134" s="36"/>
      <c r="AA134" s="226">
        <v>1.0</v>
      </c>
      <c r="AB134" s="227">
        <v>1.0</v>
      </c>
      <c r="AC134" s="227">
        <v>2.0</v>
      </c>
      <c r="AD134" s="227">
        <v>2.0</v>
      </c>
      <c r="AE134" s="237" t="s">
        <v>474</v>
      </c>
    </row>
    <row r="135" ht="15.75" customHeight="1">
      <c r="A135" s="4" t="s">
        <v>60</v>
      </c>
      <c r="B135" s="264">
        <v>43898.0</v>
      </c>
      <c r="C135" s="3">
        <v>0.625</v>
      </c>
      <c r="D135" s="3">
        <v>0.75</v>
      </c>
      <c r="E135" s="242"/>
      <c r="F135" s="39"/>
      <c r="G135" s="242"/>
      <c r="H135" s="242"/>
      <c r="I135" s="39"/>
      <c r="J135" s="242"/>
      <c r="K135" s="39"/>
      <c r="L135" s="39"/>
      <c r="M135" s="39"/>
      <c r="N135" s="39"/>
      <c r="O135" s="39"/>
      <c r="P135" s="39"/>
      <c r="Q135" s="40"/>
      <c r="R135" s="41"/>
      <c r="S135" s="42"/>
      <c r="T135" s="39"/>
      <c r="U135" s="22"/>
      <c r="V135" s="22"/>
      <c r="W135" s="22"/>
      <c r="X135" s="22"/>
      <c r="Y135" s="43"/>
      <c r="Z135" s="44"/>
      <c r="AA135" s="245"/>
      <c r="AB135" s="246"/>
      <c r="AC135" s="246"/>
      <c r="AD135" s="246"/>
      <c r="AE135" s="247"/>
    </row>
    <row r="136" ht="15.75" customHeight="1">
      <c r="A136" s="8" t="s">
        <v>64</v>
      </c>
      <c r="B136" s="256">
        <v>43899.0</v>
      </c>
      <c r="C136" s="10">
        <v>0.375</v>
      </c>
      <c r="D136" s="10">
        <v>0.5</v>
      </c>
      <c r="E136" s="224">
        <v>33.0</v>
      </c>
      <c r="F136" s="224">
        <v>23.7</v>
      </c>
      <c r="G136" s="224">
        <v>29.4</v>
      </c>
      <c r="H136" s="224">
        <v>26.4</v>
      </c>
      <c r="I136" s="22"/>
      <c r="J136" s="224" t="s">
        <v>81</v>
      </c>
      <c r="K136" s="22"/>
      <c r="L136" s="224">
        <v>1.75</v>
      </c>
      <c r="M136" s="22"/>
      <c r="N136" s="22"/>
      <c r="O136" s="224">
        <v>72.7</v>
      </c>
      <c r="P136" s="224"/>
      <c r="Q136" s="24"/>
      <c r="R136" s="26">
        <f t="shared" ref="R136:R138" si="70">E134</f>
        <v>32.8</v>
      </c>
      <c r="S136" s="22">
        <f t="shared" ref="S136:S138" si="71">F136</f>
        <v>23.7</v>
      </c>
      <c r="T136" s="22">
        <f>(R136+S136)/2</f>
        <v>28.25</v>
      </c>
      <c r="U136" s="22">
        <f t="shared" ref="U136:U146" si="72">IF(H136="","",6.1078*(10^(((7.5*H136)/(237.3+H136)))))</f>
        <v>34.41422945</v>
      </c>
      <c r="V136" s="22">
        <f t="shared" ref="V136:V146" si="73">IF(U136="","",U136-(0.8*(G136-H136)))</f>
        <v>32.01422945</v>
      </c>
      <c r="W136" s="22">
        <f t="shared" ref="W136:W146" si="74">IF(G136="","",6.1078*(10^(((7.5*G136)/(237.3+G136)))))</f>
        <v>40.98797486</v>
      </c>
      <c r="X136" s="22">
        <f t="shared" ref="X136:X146" si="75">IF(W136="","",(V136/W136)*100)</f>
        <v>78.10639476</v>
      </c>
      <c r="Y136" s="135">
        <f>O134+L136-O136</f>
        <v>4.59</v>
      </c>
      <c r="Z136" s="36"/>
      <c r="AA136" s="226">
        <v>1.0</v>
      </c>
      <c r="AB136" s="227">
        <v>1.0</v>
      </c>
      <c r="AC136" s="227">
        <v>3.0</v>
      </c>
      <c r="AD136" s="227">
        <v>2.0</v>
      </c>
      <c r="AE136" s="237" t="s">
        <v>452</v>
      </c>
    </row>
    <row r="137" ht="15.75" customHeight="1">
      <c r="A137" s="4" t="s">
        <v>64</v>
      </c>
      <c r="B137" s="264">
        <v>43899.0</v>
      </c>
      <c r="C137" s="3">
        <v>0.625</v>
      </c>
      <c r="D137" s="3">
        <v>0.75</v>
      </c>
      <c r="E137" s="39"/>
      <c r="F137" s="39"/>
      <c r="G137" s="242">
        <v>33.2</v>
      </c>
      <c r="H137" s="242">
        <v>28.0</v>
      </c>
      <c r="I137" s="39"/>
      <c r="J137" s="242" t="s">
        <v>74</v>
      </c>
      <c r="K137" s="39"/>
      <c r="L137" s="39"/>
      <c r="M137" s="39"/>
      <c r="N137" s="39"/>
      <c r="O137" s="39"/>
      <c r="P137" s="39"/>
      <c r="Q137" s="40"/>
      <c r="R137" s="26" t="str">
        <f t="shared" si="70"/>
        <v/>
      </c>
      <c r="S137" s="22" t="str">
        <f t="shared" si="71"/>
        <v/>
      </c>
      <c r="T137" s="22"/>
      <c r="U137" s="22">
        <f t="shared" si="72"/>
        <v>37.79562539</v>
      </c>
      <c r="V137" s="22">
        <f t="shared" si="73"/>
        <v>33.63562539</v>
      </c>
      <c r="W137" s="22">
        <f t="shared" si="74"/>
        <v>50.86304633</v>
      </c>
      <c r="X137" s="22">
        <f t="shared" si="75"/>
        <v>66.12978935</v>
      </c>
      <c r="Y137" s="135"/>
      <c r="Z137" s="44"/>
      <c r="AA137" s="245">
        <v>1.0</v>
      </c>
      <c r="AB137" s="246">
        <v>1.0</v>
      </c>
      <c r="AC137" s="246">
        <v>2.0</v>
      </c>
      <c r="AD137" s="246">
        <v>2.0</v>
      </c>
      <c r="AE137" s="247" t="s">
        <v>474</v>
      </c>
    </row>
    <row r="138" ht="15.75" customHeight="1">
      <c r="A138" s="8" t="s">
        <v>68</v>
      </c>
      <c r="B138" s="256">
        <v>43900.0</v>
      </c>
      <c r="C138" s="10">
        <v>0.375</v>
      </c>
      <c r="D138" s="10">
        <v>0.5</v>
      </c>
      <c r="E138" s="224">
        <v>34.0</v>
      </c>
      <c r="F138" s="224">
        <v>24.6</v>
      </c>
      <c r="G138" s="224">
        <v>29.0</v>
      </c>
      <c r="H138" s="224">
        <v>26.2</v>
      </c>
      <c r="I138" s="22"/>
      <c r="J138" s="224" t="s">
        <v>81</v>
      </c>
      <c r="K138" s="22"/>
      <c r="L138" s="224">
        <v>0.75</v>
      </c>
      <c r="M138" s="22"/>
      <c r="N138" s="22"/>
      <c r="O138" s="224">
        <v>70.68</v>
      </c>
      <c r="P138" s="22"/>
      <c r="Q138" s="24"/>
      <c r="R138" s="26">
        <f t="shared" si="70"/>
        <v>33</v>
      </c>
      <c r="S138" s="22">
        <f t="shared" si="71"/>
        <v>24.6</v>
      </c>
      <c r="T138" s="22">
        <f>(R138+S138)/2</f>
        <v>28.8</v>
      </c>
      <c r="U138" s="22">
        <f t="shared" si="72"/>
        <v>34.01068335</v>
      </c>
      <c r="V138" s="22">
        <f t="shared" si="73"/>
        <v>31.77068335</v>
      </c>
      <c r="W138" s="22">
        <f t="shared" si="74"/>
        <v>40.05279577</v>
      </c>
      <c r="X138" s="22">
        <f t="shared" si="75"/>
        <v>79.3220117</v>
      </c>
      <c r="Y138" s="135">
        <f>O136+L138-O138</f>
        <v>2.77</v>
      </c>
      <c r="Z138" s="36"/>
      <c r="AA138" s="226">
        <v>1.0</v>
      </c>
      <c r="AB138" s="227">
        <v>1.0</v>
      </c>
      <c r="AC138" s="227">
        <v>2.0</v>
      </c>
      <c r="AD138" s="227">
        <v>2.0</v>
      </c>
      <c r="AE138" s="237" t="s">
        <v>474</v>
      </c>
    </row>
    <row r="139" ht="15.75" customHeight="1">
      <c r="A139" s="4" t="s">
        <v>68</v>
      </c>
      <c r="B139" s="264">
        <v>43900.0</v>
      </c>
      <c r="C139" s="3">
        <v>0.625</v>
      </c>
      <c r="D139" s="3">
        <v>0.75</v>
      </c>
      <c r="E139" s="39"/>
      <c r="F139" s="39"/>
      <c r="G139" s="242">
        <v>31.0</v>
      </c>
      <c r="H139" s="242">
        <v>26.2</v>
      </c>
      <c r="I139" s="39"/>
      <c r="J139" s="242" t="s">
        <v>81</v>
      </c>
      <c r="K139" s="39"/>
      <c r="L139" s="39"/>
      <c r="M139" s="39"/>
      <c r="N139" s="39"/>
      <c r="O139" s="39"/>
      <c r="P139" s="39"/>
      <c r="Q139" s="40"/>
      <c r="R139" s="41"/>
      <c r="S139" s="42"/>
      <c r="T139" s="39"/>
      <c r="U139" s="22">
        <f t="shared" si="72"/>
        <v>34.01068335</v>
      </c>
      <c r="V139" s="22">
        <f t="shared" si="73"/>
        <v>30.17068335</v>
      </c>
      <c r="W139" s="22">
        <f t="shared" si="74"/>
        <v>44.9212759</v>
      </c>
      <c r="X139" s="22">
        <f t="shared" si="75"/>
        <v>67.16346039</v>
      </c>
      <c r="Y139" s="43"/>
      <c r="Z139" s="44"/>
      <c r="AA139" s="245">
        <v>1.0</v>
      </c>
      <c r="AB139" s="246">
        <v>1.0</v>
      </c>
      <c r="AC139" s="246">
        <v>2.0</v>
      </c>
      <c r="AD139" s="246">
        <v>2.0</v>
      </c>
      <c r="AE139" s="247" t="s">
        <v>442</v>
      </c>
    </row>
    <row r="140" ht="15.75" customHeight="1">
      <c r="A140" s="8" t="s">
        <v>38</v>
      </c>
      <c r="B140" s="256">
        <v>43901.0</v>
      </c>
      <c r="C140" s="10">
        <v>0.375</v>
      </c>
      <c r="D140" s="10">
        <v>0.5</v>
      </c>
      <c r="E140" s="224">
        <v>31.8</v>
      </c>
      <c r="F140" s="224">
        <v>23.5</v>
      </c>
      <c r="G140" s="224">
        <v>27.2</v>
      </c>
      <c r="H140" s="224">
        <v>25.6</v>
      </c>
      <c r="I140" s="22"/>
      <c r="J140" s="224" t="s">
        <v>81</v>
      </c>
      <c r="K140" s="22"/>
      <c r="L140" s="224">
        <v>15.25</v>
      </c>
      <c r="M140" s="22"/>
      <c r="N140" s="22"/>
      <c r="O140" s="224">
        <v>78.4</v>
      </c>
      <c r="P140" s="224"/>
      <c r="Q140" s="24"/>
      <c r="R140" s="26">
        <f>E138</f>
        <v>34</v>
      </c>
      <c r="S140" s="22">
        <f>F140</f>
        <v>23.5</v>
      </c>
      <c r="T140" s="22">
        <f>(R140+S140)/2</f>
        <v>28.75</v>
      </c>
      <c r="U140" s="22">
        <f t="shared" si="72"/>
        <v>32.82468122</v>
      </c>
      <c r="V140" s="22">
        <f t="shared" si="73"/>
        <v>31.54468122</v>
      </c>
      <c r="W140" s="22">
        <f t="shared" si="74"/>
        <v>36.07043238</v>
      </c>
      <c r="X140" s="22">
        <f t="shared" si="75"/>
        <v>87.4530166</v>
      </c>
      <c r="Y140" s="135">
        <f>O138+L140-O140</f>
        <v>7.53</v>
      </c>
      <c r="Z140" s="36"/>
      <c r="AA140" s="226">
        <v>1.0</v>
      </c>
      <c r="AB140" s="227">
        <v>1.0</v>
      </c>
      <c r="AC140" s="227">
        <v>3.0</v>
      </c>
      <c r="AD140" s="227">
        <v>2.0</v>
      </c>
      <c r="AE140" s="237" t="s">
        <v>452</v>
      </c>
    </row>
    <row r="141" ht="15.75" customHeight="1">
      <c r="A141" s="4" t="s">
        <v>38</v>
      </c>
      <c r="B141" s="264">
        <v>43901.0</v>
      </c>
      <c r="C141" s="3">
        <v>0.625</v>
      </c>
      <c r="D141" s="3">
        <v>0.75</v>
      </c>
      <c r="E141" s="242"/>
      <c r="F141" s="39"/>
      <c r="G141" s="242">
        <v>32.0</v>
      </c>
      <c r="H141" s="242">
        <v>27.4</v>
      </c>
      <c r="I141" s="39"/>
      <c r="J141" s="242" t="s">
        <v>78</v>
      </c>
      <c r="K141" s="39"/>
      <c r="L141" s="39"/>
      <c r="M141" s="39"/>
      <c r="N141" s="39"/>
      <c r="O141" s="39"/>
      <c r="P141" s="39"/>
      <c r="Q141" s="40"/>
      <c r="R141" s="41"/>
      <c r="S141" s="42"/>
      <c r="T141" s="39"/>
      <c r="U141" s="22">
        <f t="shared" si="72"/>
        <v>36.49517019</v>
      </c>
      <c r="V141" s="22">
        <f t="shared" si="73"/>
        <v>32.81517019</v>
      </c>
      <c r="W141" s="22">
        <f t="shared" si="74"/>
        <v>47.54274065</v>
      </c>
      <c r="X141" s="22">
        <f t="shared" si="75"/>
        <v>69.02246218</v>
      </c>
      <c r="Y141" s="43"/>
      <c r="Z141" s="44"/>
      <c r="AA141" s="245">
        <v>1.0</v>
      </c>
      <c r="AB141" s="246">
        <v>1.0</v>
      </c>
      <c r="AC141" s="246">
        <v>1.0</v>
      </c>
      <c r="AD141" s="246">
        <v>2.0</v>
      </c>
      <c r="AE141" s="247" t="s">
        <v>337</v>
      </c>
    </row>
    <row r="142" ht="15.75" customHeight="1">
      <c r="A142" s="8" t="s">
        <v>48</v>
      </c>
      <c r="B142" s="256">
        <v>43902.0</v>
      </c>
      <c r="C142" s="10">
        <v>0.375</v>
      </c>
      <c r="D142" s="10">
        <v>0.5</v>
      </c>
      <c r="E142" s="224">
        <v>33.2</v>
      </c>
      <c r="F142" s="224">
        <v>24.0</v>
      </c>
      <c r="G142" s="224">
        <v>29.0</v>
      </c>
      <c r="H142" s="224">
        <v>26.4</v>
      </c>
      <c r="I142" s="22"/>
      <c r="J142" s="224" t="s">
        <v>61</v>
      </c>
      <c r="K142" s="22"/>
      <c r="L142" s="224">
        <v>14.0</v>
      </c>
      <c r="M142" s="22"/>
      <c r="N142" s="22"/>
      <c r="O142" s="224">
        <v>86.79</v>
      </c>
      <c r="P142" s="22"/>
      <c r="Q142" s="24"/>
      <c r="R142" s="26">
        <f>E140</f>
        <v>31.8</v>
      </c>
      <c r="S142" s="22">
        <f>F142</f>
        <v>24</v>
      </c>
      <c r="T142" s="22">
        <f>(R142+S142)/2</f>
        <v>27.9</v>
      </c>
      <c r="U142" s="22">
        <f t="shared" si="72"/>
        <v>34.41422945</v>
      </c>
      <c r="V142" s="22">
        <f t="shared" si="73"/>
        <v>32.33422945</v>
      </c>
      <c r="W142" s="22">
        <f t="shared" si="74"/>
        <v>40.05279577</v>
      </c>
      <c r="X142" s="22">
        <f t="shared" si="75"/>
        <v>80.72901985</v>
      </c>
      <c r="Y142" s="135">
        <f>O140+L142-O142</f>
        <v>5.61</v>
      </c>
      <c r="Z142" s="36"/>
      <c r="AA142" s="226">
        <v>1.0</v>
      </c>
      <c r="AB142" s="227">
        <v>1.0</v>
      </c>
      <c r="AC142" s="227">
        <v>1.0</v>
      </c>
      <c r="AD142" s="227">
        <v>3.0</v>
      </c>
      <c r="AE142" s="237" t="s">
        <v>442</v>
      </c>
    </row>
    <row r="143" ht="15.75" customHeight="1">
      <c r="A143" s="4" t="s">
        <v>48</v>
      </c>
      <c r="B143" s="264">
        <v>43902.0</v>
      </c>
      <c r="C143" s="3">
        <v>0.625</v>
      </c>
      <c r="D143" s="3">
        <v>0.75</v>
      </c>
      <c r="E143" s="261"/>
      <c r="G143" s="261">
        <v>25.6</v>
      </c>
      <c r="H143" s="261">
        <v>24.8</v>
      </c>
      <c r="I143" s="42"/>
      <c r="J143" s="261" t="s">
        <v>81</v>
      </c>
      <c r="K143" s="42"/>
      <c r="L143" s="42"/>
      <c r="M143" s="39"/>
      <c r="N143" s="42"/>
      <c r="O143" s="42"/>
      <c r="P143" s="42"/>
      <c r="Q143" s="40"/>
      <c r="R143" s="41"/>
      <c r="S143" s="42"/>
      <c r="T143" s="39"/>
      <c r="U143" s="22">
        <f t="shared" si="72"/>
        <v>31.29951528</v>
      </c>
      <c r="V143" s="22">
        <f t="shared" si="73"/>
        <v>30.65951528</v>
      </c>
      <c r="W143" s="22">
        <f t="shared" si="74"/>
        <v>32.82468122</v>
      </c>
      <c r="X143" s="22">
        <f t="shared" si="75"/>
        <v>93.40384779</v>
      </c>
      <c r="Y143" s="43"/>
      <c r="Z143" s="44"/>
      <c r="AA143" s="245">
        <v>1.0</v>
      </c>
      <c r="AB143" s="246">
        <v>1.0</v>
      </c>
      <c r="AC143" s="246">
        <v>1.0</v>
      </c>
      <c r="AD143" s="246">
        <v>3.0</v>
      </c>
      <c r="AE143" s="247" t="s">
        <v>442</v>
      </c>
    </row>
    <row r="144" ht="15.75" customHeight="1">
      <c r="A144" s="8" t="s">
        <v>53</v>
      </c>
      <c r="B144" s="256">
        <v>43903.0</v>
      </c>
      <c r="C144" s="10">
        <v>0.375</v>
      </c>
      <c r="D144" s="10">
        <v>0.5</v>
      </c>
      <c r="E144" s="224">
        <v>32.2</v>
      </c>
      <c r="F144" s="224">
        <v>24.4</v>
      </c>
      <c r="G144" s="224">
        <v>29.2</v>
      </c>
      <c r="H144" s="224">
        <v>26.6</v>
      </c>
      <c r="I144" s="22"/>
      <c r="J144" s="224" t="s">
        <v>81</v>
      </c>
      <c r="K144" s="22"/>
      <c r="L144" s="224">
        <v>13.75</v>
      </c>
      <c r="M144" s="22"/>
      <c r="N144" s="22"/>
      <c r="O144" s="224">
        <v>100.0</v>
      </c>
      <c r="P144" s="224">
        <v>74.05</v>
      </c>
      <c r="Q144" s="24"/>
      <c r="R144" s="26">
        <f>E142</f>
        <v>33.2</v>
      </c>
      <c r="S144" s="22">
        <f>F144</f>
        <v>24.4</v>
      </c>
      <c r="T144" s="22">
        <f>(R144+S144)/2</f>
        <v>28.8</v>
      </c>
      <c r="U144" s="22">
        <f t="shared" si="72"/>
        <v>34.82194116</v>
      </c>
      <c r="V144" s="22">
        <f t="shared" si="73"/>
        <v>32.74194116</v>
      </c>
      <c r="W144" s="22">
        <f t="shared" si="74"/>
        <v>40.51803823</v>
      </c>
      <c r="X144" s="22">
        <f t="shared" si="75"/>
        <v>80.80830809</v>
      </c>
      <c r="Y144" s="135"/>
      <c r="Z144" s="36"/>
      <c r="AA144" s="226">
        <v>1.0</v>
      </c>
      <c r="AB144" s="227">
        <v>1.0</v>
      </c>
      <c r="AC144" s="227">
        <v>2.0</v>
      </c>
      <c r="AD144" s="227">
        <v>2.0</v>
      </c>
      <c r="AE144" s="237" t="s">
        <v>442</v>
      </c>
    </row>
    <row r="145" ht="15.75" customHeight="1">
      <c r="A145" s="4" t="s">
        <v>53</v>
      </c>
      <c r="B145" s="264">
        <v>43903.0</v>
      </c>
      <c r="C145" s="3">
        <v>0.625</v>
      </c>
      <c r="D145" s="3">
        <v>0.75</v>
      </c>
      <c r="E145" s="261"/>
      <c r="F145" s="42"/>
      <c r="G145" s="261">
        <v>26.4</v>
      </c>
      <c r="H145" s="261">
        <v>25.2</v>
      </c>
      <c r="I145" s="42"/>
      <c r="J145" s="261" t="s">
        <v>81</v>
      </c>
      <c r="K145" s="42"/>
      <c r="L145" s="42"/>
      <c r="M145" s="39"/>
      <c r="N145" s="42"/>
      <c r="O145" s="42"/>
      <c r="P145" s="42"/>
      <c r="Q145" s="40"/>
      <c r="R145" s="41"/>
      <c r="S145" s="42"/>
      <c r="T145" s="39"/>
      <c r="U145" s="22">
        <f t="shared" si="72"/>
        <v>32.05419006</v>
      </c>
      <c r="V145" s="22">
        <f t="shared" si="73"/>
        <v>31.09419006</v>
      </c>
      <c r="W145" s="22">
        <f t="shared" si="74"/>
        <v>34.41422945</v>
      </c>
      <c r="X145" s="22">
        <f t="shared" si="75"/>
        <v>90.35271326</v>
      </c>
      <c r="Y145" s="43"/>
      <c r="Z145" s="44"/>
      <c r="AA145" s="245">
        <v>2.0</v>
      </c>
      <c r="AB145" s="246">
        <v>1.0</v>
      </c>
      <c r="AC145" s="246">
        <v>1.0</v>
      </c>
      <c r="AD145" s="246">
        <v>3.0</v>
      </c>
      <c r="AE145" s="247" t="s">
        <v>442</v>
      </c>
    </row>
    <row r="146" ht="15.75" customHeight="1">
      <c r="A146" s="8" t="s">
        <v>58</v>
      </c>
      <c r="B146" s="256">
        <v>43875.0</v>
      </c>
      <c r="C146" s="10">
        <v>0.375</v>
      </c>
      <c r="D146" s="10">
        <v>0.5</v>
      </c>
      <c r="E146" s="224">
        <v>30.6</v>
      </c>
      <c r="F146" s="224">
        <v>23.9</v>
      </c>
      <c r="G146" s="224">
        <v>28.8</v>
      </c>
      <c r="H146" s="224">
        <v>26.2</v>
      </c>
      <c r="I146" s="22"/>
      <c r="J146" s="224" t="s">
        <v>81</v>
      </c>
      <c r="K146" s="22"/>
      <c r="L146" s="224">
        <v>8.5</v>
      </c>
      <c r="M146" s="22"/>
      <c r="N146" s="22"/>
      <c r="O146" s="269">
        <v>80.55</v>
      </c>
      <c r="P146" s="224"/>
      <c r="Q146" s="24"/>
      <c r="R146" s="26">
        <f>E144</f>
        <v>32.2</v>
      </c>
      <c r="S146" s="22">
        <f>F146</f>
        <v>23.9</v>
      </c>
      <c r="T146" s="22">
        <f>(R146+S146)/2</f>
        <v>28.05</v>
      </c>
      <c r="U146" s="22">
        <f t="shared" si="72"/>
        <v>34.01068335</v>
      </c>
      <c r="V146" s="22">
        <f t="shared" si="73"/>
        <v>31.93068335</v>
      </c>
      <c r="W146" s="22">
        <f t="shared" si="74"/>
        <v>39.59220806</v>
      </c>
      <c r="X146" s="22">
        <f t="shared" si="75"/>
        <v>80.64890773</v>
      </c>
      <c r="Y146" s="135">
        <f>P144+L146-O146</f>
        <v>2</v>
      </c>
      <c r="Z146" s="36"/>
      <c r="AA146" s="226">
        <v>1.0</v>
      </c>
      <c r="AB146" s="227">
        <v>1.0</v>
      </c>
      <c r="AC146" s="227">
        <v>1.0</v>
      </c>
      <c r="AD146" s="227">
        <v>2.0</v>
      </c>
      <c r="AE146" s="237" t="s">
        <v>442</v>
      </c>
    </row>
    <row r="147" ht="15.75" customHeight="1">
      <c r="A147" s="4" t="s">
        <v>58</v>
      </c>
      <c r="B147" s="264">
        <v>43904.0</v>
      </c>
      <c r="C147" s="3">
        <v>0.625</v>
      </c>
      <c r="D147" s="3">
        <v>0.75</v>
      </c>
      <c r="E147" s="261"/>
      <c r="F147" s="42"/>
      <c r="G147" s="261"/>
      <c r="H147" s="261"/>
      <c r="I147" s="42"/>
      <c r="J147" s="261"/>
      <c r="K147" s="42"/>
      <c r="L147" s="42"/>
      <c r="M147" s="39"/>
      <c r="N147" s="42"/>
      <c r="O147" s="42"/>
      <c r="P147" s="42"/>
      <c r="Q147" s="40"/>
      <c r="R147" s="41"/>
      <c r="S147" s="42"/>
      <c r="T147" s="39"/>
      <c r="U147" s="22"/>
      <c r="V147" s="22"/>
      <c r="W147" s="22"/>
      <c r="X147" s="22"/>
      <c r="Y147" s="43"/>
      <c r="Z147" s="44"/>
      <c r="AA147" s="245"/>
      <c r="AB147" s="246"/>
      <c r="AC147" s="246"/>
      <c r="AD147" s="246"/>
      <c r="AE147" s="247"/>
    </row>
    <row r="148" ht="15.75" customHeight="1">
      <c r="A148" s="8" t="s">
        <v>60</v>
      </c>
      <c r="B148" s="256">
        <v>43905.0</v>
      </c>
      <c r="C148" s="10">
        <v>0.375</v>
      </c>
      <c r="D148" s="10">
        <v>0.5</v>
      </c>
      <c r="E148" s="224">
        <v>31.8</v>
      </c>
      <c r="F148" s="224">
        <v>24.3</v>
      </c>
      <c r="G148" s="224">
        <v>26.6</v>
      </c>
      <c r="H148" s="224">
        <v>25.6</v>
      </c>
      <c r="I148" s="22"/>
      <c r="J148" s="224" t="s">
        <v>78</v>
      </c>
      <c r="K148" s="22"/>
      <c r="L148" s="224">
        <v>41.75</v>
      </c>
      <c r="M148" s="22"/>
      <c r="N148" s="22"/>
      <c r="O148" s="224">
        <v>100.0</v>
      </c>
      <c r="P148" s="224">
        <v>69.65</v>
      </c>
      <c r="Q148" s="24"/>
      <c r="R148" s="26">
        <f>E146</f>
        <v>30.6</v>
      </c>
      <c r="S148" s="22">
        <f>F148</f>
        <v>24.3</v>
      </c>
      <c r="T148" s="22">
        <f>(R148+S148)/2</f>
        <v>27.45</v>
      </c>
      <c r="U148" s="22">
        <f>IF(H148="","",6.1078*(10^(((7.5*H148)/(237.3+H148)))))</f>
        <v>32.82468122</v>
      </c>
      <c r="V148" s="22">
        <f>IF(U148="","",U148-(0.8*(G148-H148)))</f>
        <v>32.02468122</v>
      </c>
      <c r="W148" s="22">
        <f>IF(G148="","",6.1078*(10^(((7.5*G148)/(237.3+G148)))))</f>
        <v>34.82194116</v>
      </c>
      <c r="X148" s="22">
        <f>IF(W148="","",(V148/W148)*100)</f>
        <v>91.96696147</v>
      </c>
      <c r="Y148" s="135">
        <f>P146+L148-O148</f>
        <v>-58.25</v>
      </c>
      <c r="Z148" s="36"/>
      <c r="AA148" s="226">
        <v>1.0</v>
      </c>
      <c r="AB148" s="227">
        <v>1.0</v>
      </c>
      <c r="AC148" s="227">
        <v>1.0</v>
      </c>
      <c r="AD148" s="227">
        <v>3.0</v>
      </c>
      <c r="AE148" s="237" t="s">
        <v>442</v>
      </c>
    </row>
    <row r="149" ht="15.75" customHeight="1">
      <c r="A149" s="4" t="s">
        <v>60</v>
      </c>
      <c r="B149" s="264">
        <v>43905.0</v>
      </c>
      <c r="C149" s="3">
        <v>0.625</v>
      </c>
      <c r="D149" s="3">
        <v>0.75</v>
      </c>
      <c r="E149" s="242"/>
      <c r="F149" s="39"/>
      <c r="G149" s="242"/>
      <c r="H149" s="242"/>
      <c r="I149" s="39"/>
      <c r="J149" s="242"/>
      <c r="K149" s="39"/>
      <c r="L149" s="39"/>
      <c r="M149" s="39"/>
      <c r="N149" s="39"/>
      <c r="O149" s="39"/>
      <c r="P149" s="39"/>
      <c r="Q149" s="40"/>
      <c r="R149" s="41"/>
      <c r="S149" s="42"/>
      <c r="T149" s="39"/>
      <c r="U149" s="22"/>
      <c r="V149" s="22"/>
      <c r="W149" s="22"/>
      <c r="X149" s="22"/>
      <c r="Y149" s="43"/>
      <c r="Z149" s="44"/>
      <c r="AA149" s="245"/>
      <c r="AB149" s="246"/>
      <c r="AC149" s="246"/>
      <c r="AD149" s="246"/>
      <c r="AE149" s="247"/>
    </row>
    <row r="150" ht="15.75" customHeight="1">
      <c r="A150" s="8" t="s">
        <v>64</v>
      </c>
      <c r="B150" s="288">
        <v>43906.0</v>
      </c>
      <c r="C150" s="10">
        <v>0.375</v>
      </c>
      <c r="D150" s="10">
        <v>0.5</v>
      </c>
      <c r="E150" s="224">
        <v>32.4</v>
      </c>
      <c r="F150" s="224">
        <v>24.5</v>
      </c>
      <c r="G150" s="224">
        <v>25.2</v>
      </c>
      <c r="H150" s="224">
        <v>24.8</v>
      </c>
      <c r="I150" s="22"/>
      <c r="J150" s="224" t="s">
        <v>78</v>
      </c>
      <c r="K150" s="22"/>
      <c r="L150" s="224">
        <v>36.25</v>
      </c>
      <c r="M150" s="22"/>
      <c r="N150" s="22"/>
      <c r="O150" s="224">
        <v>100.0</v>
      </c>
      <c r="P150" s="224">
        <v>84.62</v>
      </c>
      <c r="Q150" s="24"/>
      <c r="R150" s="26">
        <f>E148</f>
        <v>31.8</v>
      </c>
      <c r="S150" s="22">
        <f>F150</f>
        <v>24.5</v>
      </c>
      <c r="T150" s="22">
        <f>(R150+S150)/2</f>
        <v>28.15</v>
      </c>
      <c r="U150" s="22">
        <f>IF(H150="","",6.1078*(10^(((7.5*H150)/(237.3+H150)))))</f>
        <v>31.29951528</v>
      </c>
      <c r="V150" s="22">
        <f>IF(U150="","",U150-(0.8*(G150-H150)))</f>
        <v>30.97951528</v>
      </c>
      <c r="W150" s="22">
        <f>IF(G150="","",6.1078*(10^(((7.5*G150)/(237.3+G150)))))</f>
        <v>32.05419006</v>
      </c>
      <c r="X150" s="22">
        <f>IF(W150="","",(V150/W150)*100)</f>
        <v>96.64731889</v>
      </c>
      <c r="Y150" s="135"/>
      <c r="Z150" s="36"/>
      <c r="AA150" s="226">
        <v>3.0</v>
      </c>
      <c r="AB150" s="227">
        <v>2.0</v>
      </c>
      <c r="AC150" s="227">
        <v>3.0</v>
      </c>
      <c r="AD150" s="227">
        <v>3.0</v>
      </c>
      <c r="AE150" s="237" t="s">
        <v>478</v>
      </c>
    </row>
    <row r="151" ht="15.75" customHeight="1">
      <c r="A151" s="4" t="s">
        <v>64</v>
      </c>
      <c r="B151" s="289">
        <v>43906.0</v>
      </c>
      <c r="C151" s="3">
        <v>0.625</v>
      </c>
      <c r="D151" s="3">
        <v>0.75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40"/>
      <c r="R151" s="41"/>
      <c r="S151" s="42"/>
      <c r="T151" s="39"/>
      <c r="U151" s="39"/>
      <c r="V151" s="22"/>
      <c r="W151" s="39"/>
      <c r="X151" s="39"/>
      <c r="Y151" s="43"/>
      <c r="Z151" s="44"/>
      <c r="AA151" s="230"/>
      <c r="AB151" s="45"/>
      <c r="AC151" s="45"/>
      <c r="AD151" s="45"/>
      <c r="AE151" s="52"/>
    </row>
    <row r="152" ht="15.75" customHeight="1">
      <c r="A152" s="8" t="s">
        <v>68</v>
      </c>
      <c r="B152" s="288">
        <v>43907.0</v>
      </c>
      <c r="C152" s="10">
        <v>0.375</v>
      </c>
      <c r="D152" s="10">
        <v>0.5</v>
      </c>
      <c r="E152" s="224">
        <v>30.4</v>
      </c>
      <c r="F152" s="224">
        <v>24.1</v>
      </c>
      <c r="G152" s="224">
        <v>27.2</v>
      </c>
      <c r="H152" s="224">
        <v>26.0</v>
      </c>
      <c r="I152" s="22"/>
      <c r="J152" s="224" t="s">
        <v>78</v>
      </c>
      <c r="K152" s="22"/>
      <c r="L152" s="224">
        <v>37.75</v>
      </c>
      <c r="M152" s="22"/>
      <c r="N152" s="22"/>
      <c r="O152" s="224">
        <v>100.0</v>
      </c>
      <c r="P152" s="224">
        <v>73.56</v>
      </c>
      <c r="Q152" s="24"/>
      <c r="R152" s="26">
        <f>E150</f>
        <v>32.4</v>
      </c>
      <c r="S152" s="22">
        <f>F152</f>
        <v>24.1</v>
      </c>
      <c r="T152" s="22">
        <f>(R152+S152)/2</f>
        <v>28.25</v>
      </c>
      <c r="U152" s="22">
        <f>IF(H152="","",6.1078*(10^(((7.5*H152)/(237.3+H152)))))</f>
        <v>33.61126698</v>
      </c>
      <c r="V152" s="22">
        <f>IF(U152="","",U152-(0.8*(G152-H152)))</f>
        <v>32.65126698</v>
      </c>
      <c r="W152" s="22">
        <f>IF(G152="","",6.1078*(10^(((7.5*G152)/(237.3+G152)))))</f>
        <v>36.07043238</v>
      </c>
      <c r="X152" s="22">
        <f>IF(W152="","",(V152/W152)*100)</f>
        <v>90.52086385</v>
      </c>
      <c r="Y152" s="135"/>
      <c r="Z152" s="36"/>
      <c r="AA152" s="226">
        <v>3.0</v>
      </c>
      <c r="AB152" s="227">
        <v>3.0</v>
      </c>
      <c r="AC152" s="227">
        <v>3.0</v>
      </c>
      <c r="AD152" s="227">
        <v>3.0</v>
      </c>
      <c r="AE152" s="237" t="s">
        <v>474</v>
      </c>
    </row>
    <row r="153" ht="15.75" customHeight="1">
      <c r="A153" s="4" t="s">
        <v>68</v>
      </c>
      <c r="B153" s="289">
        <v>43907.0</v>
      </c>
      <c r="C153" s="3">
        <v>0.625</v>
      </c>
      <c r="D153" s="3">
        <v>0.75</v>
      </c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40"/>
      <c r="R153" s="41"/>
      <c r="S153" s="42"/>
      <c r="T153" s="39"/>
      <c r="U153" s="39"/>
      <c r="V153" s="22"/>
      <c r="W153" s="39"/>
      <c r="X153" s="39"/>
      <c r="Y153" s="43"/>
      <c r="Z153" s="44"/>
      <c r="AA153" s="230"/>
      <c r="AB153" s="45"/>
      <c r="AC153" s="45"/>
      <c r="AD153" s="45"/>
      <c r="AE153" s="52"/>
    </row>
    <row r="154" ht="15.75" customHeight="1">
      <c r="A154" s="8" t="s">
        <v>38</v>
      </c>
      <c r="B154" s="288">
        <v>43908.0</v>
      </c>
      <c r="C154" s="10">
        <v>0.375</v>
      </c>
      <c r="D154" s="10">
        <v>0.5</v>
      </c>
      <c r="E154" s="224">
        <v>29.8</v>
      </c>
      <c r="F154" s="224">
        <v>23.6</v>
      </c>
      <c r="G154" s="224">
        <v>27.0</v>
      </c>
      <c r="H154" s="224">
        <v>25.4</v>
      </c>
      <c r="I154" s="22"/>
      <c r="J154" s="224" t="s">
        <v>78</v>
      </c>
      <c r="K154" s="22"/>
      <c r="L154" s="224">
        <v>11.0</v>
      </c>
      <c r="M154" s="22"/>
      <c r="N154" s="22"/>
      <c r="O154" s="224">
        <v>82.0</v>
      </c>
      <c r="P154" s="22"/>
      <c r="Q154" s="24"/>
      <c r="R154" s="26">
        <f>E152</f>
        <v>30.4</v>
      </c>
      <c r="S154" s="22">
        <f>F154</f>
        <v>23.6</v>
      </c>
      <c r="T154" s="22">
        <f>(R154+S154)/2</f>
        <v>27</v>
      </c>
      <c r="U154" s="22">
        <f>IF(H154="","",6.1078*(10^(((7.5*H154)/(237.3+H154)))))</f>
        <v>32.43744129</v>
      </c>
      <c r="V154" s="22">
        <f>IF(U154="","",U154-(0.8*(G154-H154)))</f>
        <v>31.15744129</v>
      </c>
      <c r="W154" s="22">
        <f>IF(G154="","",6.1078*(10^(((7.5*G154)/(237.3+G154)))))</f>
        <v>35.65000614</v>
      </c>
      <c r="X154" s="22">
        <f>IF(W154="","",(V154/W154)*100)</f>
        <v>87.39813723</v>
      </c>
      <c r="Y154" s="135">
        <f>P152+L154-O154</f>
        <v>2.56</v>
      </c>
      <c r="Z154" s="36"/>
      <c r="AA154" s="226">
        <v>1.0</v>
      </c>
      <c r="AB154" s="227">
        <v>3.0</v>
      </c>
      <c r="AC154" s="227">
        <v>3.0</v>
      </c>
      <c r="AD154" s="227">
        <v>3.0</v>
      </c>
      <c r="AE154" s="237" t="s">
        <v>478</v>
      </c>
    </row>
    <row r="155" ht="15.75" customHeight="1">
      <c r="A155" s="4" t="s">
        <v>38</v>
      </c>
      <c r="B155" s="288">
        <v>43908.0</v>
      </c>
      <c r="C155" s="3">
        <v>0.625</v>
      </c>
      <c r="D155" s="3">
        <v>0.75</v>
      </c>
      <c r="E155" s="242"/>
      <c r="F155" s="39"/>
      <c r="G155" s="242"/>
      <c r="H155" s="242"/>
      <c r="I155" s="39"/>
      <c r="J155" s="242"/>
      <c r="K155" s="39"/>
      <c r="L155" s="39"/>
      <c r="M155" s="39"/>
      <c r="N155" s="39"/>
      <c r="O155" s="39"/>
      <c r="P155" s="39"/>
      <c r="Q155" s="40"/>
      <c r="R155" s="41"/>
      <c r="S155" s="42"/>
      <c r="T155" s="39"/>
      <c r="U155" s="22"/>
      <c r="V155" s="22"/>
      <c r="W155" s="22"/>
      <c r="X155" s="22"/>
      <c r="Y155" s="43"/>
      <c r="Z155" s="44"/>
      <c r="AA155" s="245"/>
      <c r="AB155" s="246"/>
      <c r="AC155" s="246"/>
      <c r="AD155" s="246"/>
      <c r="AE155" s="247"/>
    </row>
    <row r="156" ht="15.75" customHeight="1">
      <c r="A156" s="8" t="s">
        <v>48</v>
      </c>
      <c r="B156" s="288">
        <v>43909.0</v>
      </c>
      <c r="C156" s="10">
        <v>0.375</v>
      </c>
      <c r="D156" s="10">
        <v>0.5</v>
      </c>
      <c r="E156" s="224">
        <v>33.4</v>
      </c>
      <c r="F156" s="224">
        <v>24.6</v>
      </c>
      <c r="G156" s="224">
        <v>26.8</v>
      </c>
      <c r="H156" s="224">
        <v>25.2</v>
      </c>
      <c r="J156" s="224" t="s">
        <v>78</v>
      </c>
      <c r="K156" s="22"/>
      <c r="L156" s="224">
        <v>1.75</v>
      </c>
      <c r="M156" s="22"/>
      <c r="N156" s="22"/>
      <c r="O156" s="224">
        <v>77.56</v>
      </c>
      <c r="P156" s="22"/>
      <c r="Q156" s="24"/>
      <c r="R156" s="26">
        <f>E154</f>
        <v>29.8</v>
      </c>
      <c r="S156" s="22">
        <f>F156</f>
        <v>24.6</v>
      </c>
      <c r="T156" s="22">
        <f>(R156+S156)/2</f>
        <v>27.2</v>
      </c>
      <c r="U156" s="22">
        <f>IF(H156="","",6.1078*(10^(((7.5*H156)/(237.3+H156)))))</f>
        <v>32.05419006</v>
      </c>
      <c r="V156" s="22">
        <f>IF(U156="","",U156-(0.8*(G156-H156)))</f>
        <v>30.77419006</v>
      </c>
      <c r="W156" s="22">
        <f>IF(G156="","",6.1078*(10^(((7.5*G156)/(237.3+G156)))))</f>
        <v>35.23385461</v>
      </c>
      <c r="X156" s="22">
        <f>IF(W156="","",(V156/W156)*100)</f>
        <v>87.34267199</v>
      </c>
      <c r="Y156" s="135">
        <f>O154+L156-O156</f>
        <v>6.19</v>
      </c>
      <c r="Z156" s="36"/>
      <c r="AA156" s="226">
        <v>1.0</v>
      </c>
      <c r="AB156" s="227">
        <v>2.0</v>
      </c>
      <c r="AC156" s="227">
        <v>3.0</v>
      </c>
      <c r="AD156" s="227">
        <v>2.0</v>
      </c>
      <c r="AE156" s="237" t="s">
        <v>478</v>
      </c>
    </row>
    <row r="157" ht="15.75" customHeight="1">
      <c r="A157" s="4" t="s">
        <v>48</v>
      </c>
      <c r="B157" s="289">
        <v>43909.0</v>
      </c>
      <c r="C157" s="3">
        <v>0.625</v>
      </c>
      <c r="D157" s="3">
        <v>0.75</v>
      </c>
      <c r="E157" s="242"/>
      <c r="F157" s="39"/>
      <c r="G157" s="242"/>
      <c r="H157" s="242"/>
      <c r="I157" s="39"/>
      <c r="J157" s="242"/>
      <c r="K157" s="39"/>
      <c r="L157" s="39"/>
      <c r="M157" s="39"/>
      <c r="N157" s="39"/>
      <c r="O157" s="39"/>
      <c r="P157" s="39"/>
      <c r="Q157" s="40"/>
      <c r="R157" s="41"/>
      <c r="S157" s="42"/>
      <c r="T157" s="39"/>
      <c r="U157" s="22"/>
      <c r="V157" s="22"/>
      <c r="W157" s="22"/>
      <c r="X157" s="22"/>
      <c r="Y157" s="43"/>
      <c r="Z157" s="44"/>
      <c r="AA157" s="245"/>
      <c r="AB157" s="246"/>
      <c r="AC157" s="246"/>
      <c r="AD157" s="246"/>
      <c r="AE157" s="247"/>
    </row>
    <row r="158" ht="15.75" customHeight="1">
      <c r="A158" s="8" t="s">
        <v>53</v>
      </c>
      <c r="B158" s="288">
        <v>43910.0</v>
      </c>
      <c r="C158" s="10">
        <v>0.375</v>
      </c>
      <c r="D158" s="10">
        <v>0.5</v>
      </c>
      <c r="E158" s="224">
        <v>32.8</v>
      </c>
      <c r="F158" s="224">
        <v>23.8</v>
      </c>
      <c r="G158" s="224">
        <v>26.8</v>
      </c>
      <c r="H158" s="224">
        <v>25.2</v>
      </c>
      <c r="I158" s="22"/>
      <c r="J158" s="224" t="s">
        <v>78</v>
      </c>
      <c r="K158" s="22"/>
      <c r="L158" s="224">
        <v>2.5</v>
      </c>
      <c r="M158" s="224"/>
      <c r="N158" s="22"/>
      <c r="O158" s="224">
        <v>76.92</v>
      </c>
      <c r="P158" s="224"/>
      <c r="Q158" s="24"/>
      <c r="R158" s="26">
        <f>E156</f>
        <v>33.4</v>
      </c>
      <c r="S158" s="22">
        <f>F158</f>
        <v>23.8</v>
      </c>
      <c r="T158" s="22">
        <f>(R158+S158)/2</f>
        <v>28.6</v>
      </c>
      <c r="U158" s="22">
        <f>IF(H158="","",6.1078*(10^(((7.5*H158)/(237.3+H158)))))</f>
        <v>32.05419006</v>
      </c>
      <c r="V158" s="22">
        <f>IF(U158="","",U158-(0.8*(G158-H158)))</f>
        <v>30.77419006</v>
      </c>
      <c r="W158" s="22">
        <f>IF(G158="","",6.1078*(10^(((7.5*G158)/(237.3+G158)))))</f>
        <v>35.23385461</v>
      </c>
      <c r="X158" s="22">
        <f>IF(W158="","",(V158/W158)*100)</f>
        <v>87.34267199</v>
      </c>
      <c r="Y158" s="135">
        <f>O156+L158-O158</f>
        <v>3.14</v>
      </c>
      <c r="Z158" s="36"/>
      <c r="AA158" s="226">
        <v>1.0</v>
      </c>
      <c r="AB158" s="227">
        <v>3.0</v>
      </c>
      <c r="AC158" s="227">
        <v>3.0</v>
      </c>
      <c r="AD158" s="227">
        <v>3.0</v>
      </c>
      <c r="AE158" s="237" t="s">
        <v>478</v>
      </c>
    </row>
    <row r="159" ht="15.75" customHeight="1">
      <c r="A159" s="4" t="s">
        <v>53</v>
      </c>
      <c r="B159" s="289">
        <v>43910.0</v>
      </c>
      <c r="C159" s="3">
        <v>0.625</v>
      </c>
      <c r="D159" s="3">
        <v>0.75</v>
      </c>
      <c r="E159" s="242"/>
      <c r="F159" s="39"/>
      <c r="G159" s="242"/>
      <c r="H159" s="224"/>
      <c r="I159" s="39"/>
      <c r="J159" s="242"/>
      <c r="K159" s="39"/>
      <c r="L159" s="39"/>
      <c r="M159" s="39"/>
      <c r="N159" s="39"/>
      <c r="O159" s="39"/>
      <c r="P159" s="39"/>
      <c r="Q159" s="40"/>
      <c r="R159" s="41"/>
      <c r="S159" s="42"/>
      <c r="T159" s="39"/>
      <c r="U159" s="22"/>
      <c r="V159" s="22"/>
      <c r="W159" s="22"/>
      <c r="X159" s="22"/>
      <c r="Y159" s="43"/>
      <c r="Z159" s="44"/>
      <c r="AA159" s="245"/>
      <c r="AB159" s="246"/>
      <c r="AC159" s="246"/>
      <c r="AD159" s="246"/>
      <c r="AE159" s="52"/>
    </row>
    <row r="160" ht="15.75" customHeight="1">
      <c r="A160" s="8" t="s">
        <v>58</v>
      </c>
      <c r="B160" s="288">
        <v>43911.0</v>
      </c>
      <c r="C160" s="10">
        <v>0.375</v>
      </c>
      <c r="D160" s="10">
        <v>0.5</v>
      </c>
      <c r="E160" s="224">
        <v>31.8</v>
      </c>
      <c r="F160" s="224">
        <v>22.8</v>
      </c>
      <c r="G160" s="224">
        <v>24.8</v>
      </c>
      <c r="H160" s="224">
        <v>23.6</v>
      </c>
      <c r="I160" s="22"/>
      <c r="J160" s="224" t="s">
        <v>79</v>
      </c>
      <c r="K160" s="22"/>
      <c r="L160" s="224">
        <v>76.25</v>
      </c>
      <c r="M160" s="22"/>
      <c r="N160" s="22"/>
      <c r="O160" s="224">
        <v>100.0</v>
      </c>
      <c r="P160" s="224">
        <v>67.9</v>
      </c>
      <c r="Q160" s="24"/>
      <c r="R160" s="26">
        <f t="shared" ref="R160:R162" si="76">E158</f>
        <v>32.8</v>
      </c>
      <c r="S160" s="22">
        <f t="shared" ref="S160:S162" si="77">F160</f>
        <v>22.8</v>
      </c>
      <c r="T160" s="22">
        <f t="shared" ref="T160:T162" si="78">(R160+S160)/2</f>
        <v>27.8</v>
      </c>
      <c r="U160" s="22">
        <f t="shared" ref="U160:U162" si="79">IF(H160="","",6.1078*(10^(((7.5*H160)/(237.3+H160)))))</f>
        <v>29.12766416</v>
      </c>
      <c r="V160" s="22">
        <f t="shared" ref="V160:V162" si="80">IF(U160="","",U160-(0.8*(G160-H160)))</f>
        <v>28.16766416</v>
      </c>
      <c r="W160" s="22">
        <f t="shared" ref="W160:W162" si="81">IF(G160="","",6.1078*(10^(((7.5*G160)/(237.3+G160)))))</f>
        <v>31.29951528</v>
      </c>
      <c r="X160" s="22">
        <f t="shared" ref="X160:X162" si="82">IF(W160="","",(V160/W160)*100)</f>
        <v>89.99393091</v>
      </c>
      <c r="Y160" s="135"/>
      <c r="Z160" s="36"/>
      <c r="AA160" s="226">
        <v>1.0</v>
      </c>
      <c r="AB160" s="227">
        <v>3.0</v>
      </c>
      <c r="AC160" s="227">
        <v>2.0</v>
      </c>
      <c r="AD160" s="227">
        <v>3.0</v>
      </c>
      <c r="AE160" s="237" t="s">
        <v>478</v>
      </c>
    </row>
    <row r="161" ht="15.75" customHeight="1">
      <c r="A161" s="4" t="s">
        <v>58</v>
      </c>
      <c r="B161" s="289">
        <v>43911.0</v>
      </c>
      <c r="C161" s="3">
        <v>0.625</v>
      </c>
      <c r="D161" s="3">
        <v>0.75</v>
      </c>
      <c r="E161" s="242"/>
      <c r="F161" s="39"/>
      <c r="G161" s="242"/>
      <c r="H161" s="242"/>
      <c r="I161" s="39"/>
      <c r="J161" s="242"/>
      <c r="K161" s="39"/>
      <c r="L161" s="39"/>
      <c r="M161" s="39"/>
      <c r="N161" s="39"/>
      <c r="O161" s="39"/>
      <c r="P161" s="39"/>
      <c r="Q161" s="40"/>
      <c r="R161" s="26" t="str">
        <f t="shared" si="76"/>
        <v/>
      </c>
      <c r="S161" s="22" t="str">
        <f t="shared" si="77"/>
        <v/>
      </c>
      <c r="T161" s="22">
        <f t="shared" si="78"/>
        <v>0</v>
      </c>
      <c r="U161" s="22" t="str">
        <f t="shared" si="79"/>
        <v/>
      </c>
      <c r="V161" s="22" t="str">
        <f t="shared" si="80"/>
        <v/>
      </c>
      <c r="W161" s="22" t="str">
        <f t="shared" si="81"/>
        <v/>
      </c>
      <c r="X161" s="22" t="str">
        <f t="shared" si="82"/>
        <v/>
      </c>
      <c r="Y161" s="135"/>
      <c r="Z161" s="44"/>
      <c r="AA161" s="245"/>
      <c r="AB161" s="246"/>
      <c r="AC161" s="246"/>
      <c r="AD161" s="246"/>
      <c r="AE161" s="247"/>
    </row>
    <row r="162" ht="15.75" customHeight="1">
      <c r="A162" s="8" t="s">
        <v>60</v>
      </c>
      <c r="B162" s="288">
        <v>43912.0</v>
      </c>
      <c r="C162" s="10">
        <v>0.375</v>
      </c>
      <c r="D162" s="10">
        <v>0.5</v>
      </c>
      <c r="E162" s="224">
        <v>33.4</v>
      </c>
      <c r="F162" s="224">
        <v>23.3</v>
      </c>
      <c r="G162" s="224">
        <v>28.8</v>
      </c>
      <c r="H162" s="224">
        <v>26.0</v>
      </c>
      <c r="I162" s="22"/>
      <c r="J162" s="224" t="s">
        <v>501</v>
      </c>
      <c r="K162" s="22"/>
      <c r="L162" s="224">
        <v>0.0</v>
      </c>
      <c r="M162" s="22"/>
      <c r="N162" s="22"/>
      <c r="O162" s="224">
        <v>62.92</v>
      </c>
      <c r="P162" s="22"/>
      <c r="Q162" s="24"/>
      <c r="R162" s="26">
        <f t="shared" si="76"/>
        <v>31.8</v>
      </c>
      <c r="S162" s="22">
        <f t="shared" si="77"/>
        <v>23.3</v>
      </c>
      <c r="T162" s="22">
        <f t="shared" si="78"/>
        <v>27.55</v>
      </c>
      <c r="U162" s="22">
        <f t="shared" si="79"/>
        <v>33.61126698</v>
      </c>
      <c r="V162" s="22">
        <f t="shared" si="80"/>
        <v>31.37126698</v>
      </c>
      <c r="W162" s="22">
        <f t="shared" si="81"/>
        <v>39.59220806</v>
      </c>
      <c r="X162" s="22">
        <f t="shared" si="82"/>
        <v>79.23596212</v>
      </c>
      <c r="Y162" s="135">
        <f>P160+L162-O162</f>
        <v>4.98</v>
      </c>
      <c r="Z162" s="36"/>
      <c r="AA162" s="226">
        <v>1.0</v>
      </c>
      <c r="AB162" s="227">
        <v>1.0</v>
      </c>
      <c r="AC162" s="227">
        <v>1.0</v>
      </c>
      <c r="AD162" s="227">
        <v>1.0</v>
      </c>
      <c r="AE162" s="237" t="s">
        <v>478</v>
      </c>
    </row>
    <row r="163" ht="15.75" customHeight="1">
      <c r="A163" s="4" t="s">
        <v>60</v>
      </c>
      <c r="B163" s="289">
        <v>43912.0</v>
      </c>
      <c r="C163" s="3">
        <v>0.625</v>
      </c>
      <c r="D163" s="3">
        <v>0.75</v>
      </c>
      <c r="E163" s="242"/>
      <c r="F163" s="39"/>
      <c r="G163" s="242"/>
      <c r="H163" s="242"/>
      <c r="I163" s="39"/>
      <c r="J163" s="242"/>
      <c r="K163" s="39"/>
      <c r="L163" s="39"/>
      <c r="M163" s="39"/>
      <c r="N163" s="39"/>
      <c r="O163" s="39"/>
      <c r="P163" s="39"/>
      <c r="Q163" s="40"/>
      <c r="R163" s="41"/>
      <c r="S163" s="42"/>
      <c r="T163" s="39"/>
      <c r="U163" s="22"/>
      <c r="V163" s="22"/>
      <c r="W163" s="22"/>
      <c r="X163" s="22"/>
      <c r="Y163" s="43"/>
      <c r="Z163" s="44"/>
      <c r="AA163" s="245"/>
      <c r="AB163" s="246"/>
      <c r="AC163" s="246"/>
      <c r="AD163" s="246"/>
      <c r="AE163" s="247"/>
    </row>
    <row r="164" ht="15.75" customHeight="1">
      <c r="A164" s="8" t="s">
        <v>64</v>
      </c>
      <c r="B164" s="288">
        <v>43913.0</v>
      </c>
      <c r="C164" s="10">
        <v>0.375</v>
      </c>
      <c r="D164" s="10">
        <v>0.5</v>
      </c>
      <c r="E164" s="224">
        <v>33.0</v>
      </c>
      <c r="F164" s="224">
        <v>23.3</v>
      </c>
      <c r="G164" s="224">
        <v>29.4</v>
      </c>
      <c r="H164" s="224">
        <v>26.2</v>
      </c>
      <c r="I164" s="22"/>
      <c r="J164" s="224" t="s">
        <v>81</v>
      </c>
      <c r="K164" s="22"/>
      <c r="L164" s="224">
        <v>19.25</v>
      </c>
      <c r="M164" s="22"/>
      <c r="N164" s="22"/>
      <c r="O164" s="224">
        <v>74.46</v>
      </c>
      <c r="P164" s="22"/>
      <c r="Q164" s="24"/>
      <c r="R164" s="26">
        <f>E162</f>
        <v>33.4</v>
      </c>
      <c r="S164" s="22">
        <f>F164</f>
        <v>23.3</v>
      </c>
      <c r="T164" s="22">
        <f>(R164+S164)/2</f>
        <v>28.35</v>
      </c>
      <c r="U164" s="22">
        <f>IF(H164="","",6.1078*(10^(((7.5*H164)/(237.3+H164)))))</f>
        <v>34.01068335</v>
      </c>
      <c r="V164" s="22">
        <f>IF(U164="","",U164-(0.8*(G164-H164)))</f>
        <v>31.45068335</v>
      </c>
      <c r="W164" s="22">
        <f>IF(G164="","",6.1078*(10^(((7.5*G164)/(237.3+G164)))))</f>
        <v>40.98797486</v>
      </c>
      <c r="X164" s="22">
        <f>IF(W164="","",(V164/W164)*100)</f>
        <v>76.73148882</v>
      </c>
      <c r="Y164" s="135">
        <f>O162+L164-O164</f>
        <v>7.71</v>
      </c>
      <c r="Z164" s="36"/>
      <c r="AA164" s="226">
        <v>1.0</v>
      </c>
      <c r="AB164" s="227">
        <v>1.0</v>
      </c>
      <c r="AC164" s="227">
        <v>2.0</v>
      </c>
      <c r="AD164" s="227">
        <v>2.0</v>
      </c>
      <c r="AE164" s="237" t="s">
        <v>474</v>
      </c>
    </row>
    <row r="165" ht="15.75" customHeight="1">
      <c r="A165" s="4" t="s">
        <v>64</v>
      </c>
      <c r="B165" s="289">
        <v>43913.0</v>
      </c>
      <c r="C165" s="3">
        <v>0.625</v>
      </c>
      <c r="D165" s="3">
        <v>0.75</v>
      </c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40"/>
      <c r="R165" s="41"/>
      <c r="S165" s="42"/>
      <c r="T165" s="39"/>
      <c r="U165" s="39"/>
      <c r="V165" s="22"/>
      <c r="W165" s="39"/>
      <c r="X165" s="39"/>
      <c r="Y165" s="43"/>
      <c r="Z165" s="44"/>
      <c r="AA165" s="230"/>
      <c r="AB165" s="45"/>
      <c r="AC165" s="45"/>
      <c r="AD165" s="45"/>
      <c r="AE165" s="52"/>
    </row>
    <row r="166" ht="15.75" customHeight="1">
      <c r="A166" s="8" t="s">
        <v>68</v>
      </c>
      <c r="B166" s="288">
        <v>43914.0</v>
      </c>
      <c r="C166" s="10">
        <v>0.375</v>
      </c>
      <c r="D166" s="10">
        <v>0.5</v>
      </c>
      <c r="E166" s="224">
        <v>32.6</v>
      </c>
      <c r="F166" s="224">
        <v>24.0</v>
      </c>
      <c r="G166" s="224">
        <v>28.2</v>
      </c>
      <c r="H166" s="224">
        <v>26.2</v>
      </c>
      <c r="I166" s="22"/>
      <c r="J166" s="224" t="s">
        <v>81</v>
      </c>
      <c r="K166" s="22"/>
      <c r="L166" s="224">
        <v>2.25</v>
      </c>
      <c r="M166" s="22"/>
      <c r="N166" s="22"/>
      <c r="O166" s="224">
        <v>73.42</v>
      </c>
      <c r="P166" s="224"/>
      <c r="Q166" s="24"/>
      <c r="R166" s="26">
        <f>E164</f>
        <v>33</v>
      </c>
      <c r="S166" s="22">
        <f>F166</f>
        <v>24</v>
      </c>
      <c r="T166" s="22">
        <f>(R166+S166)/2</f>
        <v>28.5</v>
      </c>
      <c r="U166" s="22">
        <f>IF(H166="","",6.1078*(10^(((7.5*H166)/(237.3+H166)))))</f>
        <v>34.01068335</v>
      </c>
      <c r="V166" s="22">
        <f>IF(U166="","",U166-(0.8*(G166-H166)))</f>
        <v>32.41068335</v>
      </c>
      <c r="W166" s="22">
        <f>IF(G166="","",6.1078*(10^(((7.5*G166)/(237.3+G166)))))</f>
        <v>38.23798312</v>
      </c>
      <c r="X166" s="22">
        <f>IF(W166="","",(V166/W166)*100)</f>
        <v>84.76044159</v>
      </c>
      <c r="Y166" s="135">
        <f>O164+L166-O166</f>
        <v>3.29</v>
      </c>
      <c r="Z166" s="36"/>
      <c r="AA166" s="226">
        <v>1.0</v>
      </c>
      <c r="AB166" s="227">
        <v>2.0</v>
      </c>
      <c r="AC166" s="227">
        <v>2.0</v>
      </c>
      <c r="AD166" s="227">
        <v>2.0</v>
      </c>
      <c r="AE166" s="237" t="s">
        <v>474</v>
      </c>
    </row>
    <row r="167" ht="15.75" customHeight="1">
      <c r="A167" s="4" t="s">
        <v>68</v>
      </c>
      <c r="B167" s="289">
        <v>43914.0</v>
      </c>
      <c r="C167" s="3">
        <v>0.625</v>
      </c>
      <c r="D167" s="3">
        <v>0.75</v>
      </c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40"/>
      <c r="R167" s="41"/>
      <c r="S167" s="42"/>
      <c r="T167" s="39"/>
      <c r="U167" s="39"/>
      <c r="V167" s="22"/>
      <c r="W167" s="39"/>
      <c r="X167" s="39"/>
      <c r="Y167" s="43"/>
      <c r="Z167" s="44"/>
      <c r="AA167" s="230"/>
      <c r="AB167" s="45"/>
      <c r="AC167" s="45"/>
      <c r="AD167" s="45"/>
      <c r="AE167" s="52"/>
    </row>
    <row r="168" ht="15.75" customHeight="1">
      <c r="A168" s="8" t="s">
        <v>38</v>
      </c>
      <c r="B168" s="288">
        <v>43915.0</v>
      </c>
      <c r="C168" s="10">
        <v>0.375</v>
      </c>
      <c r="D168" s="10">
        <v>0.5</v>
      </c>
      <c r="E168" s="224">
        <v>31.4</v>
      </c>
      <c r="F168" s="224">
        <v>22.4</v>
      </c>
      <c r="G168" s="224">
        <v>25.4</v>
      </c>
      <c r="H168" s="224">
        <v>24.0</v>
      </c>
      <c r="I168" s="22"/>
      <c r="J168" s="224" t="s">
        <v>81</v>
      </c>
      <c r="K168" s="22"/>
      <c r="L168" s="224">
        <v>4.25</v>
      </c>
      <c r="M168" s="22"/>
      <c r="N168" s="22"/>
      <c r="O168" s="224">
        <v>74.1</v>
      </c>
      <c r="P168" s="22"/>
      <c r="Q168" s="24"/>
      <c r="R168" s="26">
        <f>E166</f>
        <v>32.6</v>
      </c>
      <c r="S168" s="22">
        <f>F168</f>
        <v>22.4</v>
      </c>
      <c r="T168" s="22">
        <f>(R168+S168)/2</f>
        <v>27.5</v>
      </c>
      <c r="U168" s="22">
        <f>IF(H168="","",6.1078*(10^(((7.5*H168)/(237.3+H168)))))</f>
        <v>29.83652107</v>
      </c>
      <c r="V168" s="22">
        <f>IF(U168="","",U168-(0.8*(G168-H168)))</f>
        <v>28.71652107</v>
      </c>
      <c r="W168" s="22">
        <f>IF(G168="","",6.1078*(10^(((7.5*G168)/(237.3+G168)))))</f>
        <v>32.43744129</v>
      </c>
      <c r="X168" s="22">
        <f>IF(W168="","",(V168/W168)*100)</f>
        <v>88.52893423</v>
      </c>
      <c r="Y168" s="135">
        <f>O166+L168-O168</f>
        <v>3.57</v>
      </c>
      <c r="Z168" s="36"/>
      <c r="AA168" s="226">
        <v>1.0</v>
      </c>
      <c r="AB168" s="227">
        <v>1.0</v>
      </c>
      <c r="AC168" s="227">
        <v>2.0</v>
      </c>
      <c r="AD168" s="227">
        <v>2.0</v>
      </c>
      <c r="AE168" s="237" t="s">
        <v>474</v>
      </c>
    </row>
    <row r="169" ht="15.75" customHeight="1">
      <c r="A169" s="4" t="s">
        <v>38</v>
      </c>
      <c r="B169" s="289">
        <v>43915.0</v>
      </c>
      <c r="C169" s="3">
        <v>0.625</v>
      </c>
      <c r="D169" s="3">
        <v>0.75</v>
      </c>
      <c r="E169" s="242"/>
      <c r="F169" s="39"/>
      <c r="G169" s="242"/>
      <c r="H169" s="242"/>
      <c r="I169" s="39"/>
      <c r="J169" s="39"/>
      <c r="K169" s="39"/>
      <c r="L169" s="39"/>
      <c r="M169" s="39"/>
      <c r="N169" s="39"/>
      <c r="O169" s="39"/>
      <c r="P169" s="39"/>
      <c r="Q169" s="40"/>
      <c r="R169" s="41"/>
      <c r="S169" s="42"/>
      <c r="T169" s="39"/>
      <c r="U169" s="22"/>
      <c r="V169" s="22"/>
      <c r="W169" s="22"/>
      <c r="X169" s="22"/>
      <c r="Y169" s="43"/>
      <c r="Z169" s="44"/>
      <c r="AA169" s="245"/>
      <c r="AB169" s="246"/>
      <c r="AC169" s="246"/>
      <c r="AD169" s="246"/>
      <c r="AE169" s="247"/>
    </row>
    <row r="170" ht="15.75" customHeight="1">
      <c r="A170" s="8" t="s">
        <v>48</v>
      </c>
      <c r="B170" s="288">
        <v>43916.0</v>
      </c>
      <c r="C170" s="10">
        <v>0.375</v>
      </c>
      <c r="D170" s="10">
        <v>0.5</v>
      </c>
      <c r="E170" s="224">
        <v>33.0</v>
      </c>
      <c r="F170" s="224">
        <v>23.2</v>
      </c>
      <c r="G170" s="224">
        <v>29.2</v>
      </c>
      <c r="H170" s="224">
        <v>26.4</v>
      </c>
      <c r="I170" s="22"/>
      <c r="J170" s="224" t="s">
        <v>81</v>
      </c>
      <c r="K170" s="22"/>
      <c r="L170" s="224">
        <v>31.5</v>
      </c>
      <c r="M170" s="22"/>
      <c r="N170" s="22"/>
      <c r="O170" s="224">
        <v>100.0</v>
      </c>
      <c r="P170" s="224">
        <v>72.12</v>
      </c>
      <c r="Q170" s="24"/>
      <c r="R170" s="26">
        <f>E168</f>
        <v>31.4</v>
      </c>
      <c r="S170" s="22">
        <f>F170</f>
        <v>23.2</v>
      </c>
      <c r="T170" s="22">
        <f>(R170+S170)/2</f>
        <v>27.3</v>
      </c>
      <c r="U170" s="22">
        <f>IF(H170="","",6.1078*(10^(((7.5*H170)/(237.3+H170)))))</f>
        <v>34.41422945</v>
      </c>
      <c r="V170" s="22">
        <f>IF(U170="","",U170-(0.8*(G170-H170)))</f>
        <v>32.17422945</v>
      </c>
      <c r="W170" s="22">
        <f>IF(G170="","",6.1078*(10^(((7.5*G170)/(237.3+G170)))))</f>
        <v>40.51803823</v>
      </c>
      <c r="X170" s="22">
        <f>IF(W170="","",(V170/W170)*100)</f>
        <v>79.40717482</v>
      </c>
      <c r="Y170" s="135">
        <f>O168+L170-O170</f>
        <v>5.6</v>
      </c>
      <c r="Z170" s="36"/>
      <c r="AA170" s="226">
        <v>1.0</v>
      </c>
      <c r="AB170" s="227">
        <v>1.0</v>
      </c>
      <c r="AC170" s="227">
        <v>2.0</v>
      </c>
      <c r="AD170" s="227">
        <v>2.0</v>
      </c>
      <c r="AE170" s="237" t="s">
        <v>474</v>
      </c>
    </row>
    <row r="171" ht="15.75" customHeight="1">
      <c r="A171" s="4" t="s">
        <v>48</v>
      </c>
      <c r="B171" s="289">
        <v>43916.0</v>
      </c>
      <c r="C171" s="3">
        <v>0.625</v>
      </c>
      <c r="D171" s="3">
        <v>0.75</v>
      </c>
      <c r="E171" s="242"/>
      <c r="F171" s="39"/>
      <c r="G171" s="242"/>
      <c r="H171" s="242"/>
      <c r="I171" s="39"/>
      <c r="J171" s="242"/>
      <c r="K171" s="39"/>
      <c r="L171" s="39"/>
      <c r="M171" s="39"/>
      <c r="N171" s="39"/>
      <c r="O171" s="39"/>
      <c r="P171" s="39"/>
      <c r="Q171" s="40"/>
      <c r="R171" s="41"/>
      <c r="S171" s="42"/>
      <c r="T171" s="39"/>
      <c r="U171" s="22"/>
      <c r="V171" s="22"/>
      <c r="W171" s="22"/>
      <c r="X171" s="22"/>
      <c r="Y171" s="43"/>
      <c r="Z171" s="44"/>
      <c r="AA171" s="245"/>
      <c r="AB171" s="246"/>
      <c r="AC171" s="246"/>
      <c r="AD171" s="246"/>
      <c r="AE171" s="247"/>
    </row>
    <row r="172" ht="15.75" customHeight="1">
      <c r="A172" s="8" t="s">
        <v>53</v>
      </c>
      <c r="B172" s="288">
        <v>43917.0</v>
      </c>
      <c r="C172" s="10">
        <v>0.375</v>
      </c>
      <c r="D172" s="10">
        <v>0.5</v>
      </c>
      <c r="E172" s="224">
        <v>34.4</v>
      </c>
      <c r="F172" s="224">
        <v>24.4</v>
      </c>
      <c r="G172" s="224">
        <v>28.8</v>
      </c>
      <c r="H172" s="224">
        <v>25.0</v>
      </c>
      <c r="I172" s="22"/>
      <c r="J172" s="224" t="s">
        <v>81</v>
      </c>
      <c r="K172" s="22"/>
      <c r="L172" s="224">
        <v>0.0</v>
      </c>
      <c r="M172" s="22"/>
      <c r="N172" s="22"/>
      <c r="O172" s="224">
        <v>70.0</v>
      </c>
      <c r="P172" s="22"/>
      <c r="Q172" s="24"/>
      <c r="R172" s="26">
        <f>E170</f>
        <v>33</v>
      </c>
      <c r="S172" s="22">
        <f>F172</f>
        <v>24.4</v>
      </c>
      <c r="T172" s="22">
        <f>(R172+S172)/2</f>
        <v>28.7</v>
      </c>
      <c r="U172" s="22">
        <f>IF(H172="","",6.1078*(10^(((7.5*H172)/(237.3+H172)))))</f>
        <v>31.67489286</v>
      </c>
      <c r="V172" s="22">
        <f>IF(U172="","",U172-(0.8*(G172-H172)))</f>
        <v>28.63489286</v>
      </c>
      <c r="W172" s="22">
        <f>IF(G172="","",6.1078*(10^(((7.5*G172)/(237.3+G172)))))</f>
        <v>39.59220806</v>
      </c>
      <c r="X172" s="22">
        <f>IF(W172="","",(V172/W172)*100)</f>
        <v>72.32456653</v>
      </c>
      <c r="Y172" s="135">
        <f>P170+L172-O172</f>
        <v>2.12</v>
      </c>
      <c r="Z172" s="36"/>
      <c r="AA172" s="226">
        <v>1.0</v>
      </c>
      <c r="AB172" s="227">
        <v>1.0</v>
      </c>
      <c r="AC172" s="227">
        <v>2.0</v>
      </c>
      <c r="AD172" s="227">
        <v>2.0</v>
      </c>
      <c r="AE172" s="237" t="s">
        <v>474</v>
      </c>
    </row>
    <row r="173" ht="15.75" customHeight="1">
      <c r="A173" s="4" t="s">
        <v>53</v>
      </c>
      <c r="B173" s="289">
        <v>43917.0</v>
      </c>
      <c r="C173" s="3">
        <v>0.625</v>
      </c>
      <c r="D173" s="3">
        <v>0.75</v>
      </c>
      <c r="E173" s="242"/>
      <c r="F173" s="39"/>
      <c r="G173" s="242"/>
      <c r="H173" s="242"/>
      <c r="I173" s="39"/>
      <c r="J173" s="242"/>
      <c r="K173" s="39"/>
      <c r="L173" s="39"/>
      <c r="M173" s="39"/>
      <c r="N173" s="39"/>
      <c r="O173" s="39"/>
      <c r="P173" s="39"/>
      <c r="Q173" s="40"/>
      <c r="R173" s="41"/>
      <c r="S173" s="42"/>
      <c r="T173" s="39"/>
      <c r="U173" s="22"/>
      <c r="V173" s="22"/>
      <c r="W173" s="22"/>
      <c r="X173" s="22"/>
      <c r="Y173" s="43"/>
      <c r="Z173" s="44"/>
      <c r="AA173" s="245"/>
      <c r="AB173" s="246"/>
      <c r="AC173" s="246"/>
      <c r="AD173" s="246"/>
      <c r="AE173" s="247"/>
    </row>
    <row r="174" ht="15.75" customHeight="1">
      <c r="A174" s="8" t="s">
        <v>58</v>
      </c>
      <c r="B174" s="288">
        <v>43918.0</v>
      </c>
      <c r="C174" s="10">
        <v>0.375</v>
      </c>
      <c r="D174" s="10">
        <v>0.5</v>
      </c>
      <c r="E174" s="224">
        <v>33.4</v>
      </c>
      <c r="F174" s="224">
        <v>24.3</v>
      </c>
      <c r="G174" s="224">
        <v>28.6</v>
      </c>
      <c r="H174" s="224">
        <v>26.2</v>
      </c>
      <c r="I174" s="22"/>
      <c r="J174" s="224" t="s">
        <v>61</v>
      </c>
      <c r="K174" s="22"/>
      <c r="L174" s="224">
        <v>0.0</v>
      </c>
      <c r="M174" s="22"/>
      <c r="N174" s="22"/>
      <c r="O174" s="224">
        <v>64.66</v>
      </c>
      <c r="P174" s="22"/>
      <c r="Q174" s="24"/>
      <c r="R174" s="26">
        <f>E172</f>
        <v>34.4</v>
      </c>
      <c r="S174" s="22">
        <f>F174</f>
        <v>24.3</v>
      </c>
      <c r="T174" s="22">
        <f>(R174+S174)/2</f>
        <v>29.35</v>
      </c>
      <c r="U174" s="22">
        <f>IF(H174="","",6.1078*(10^(((7.5*H174)/(237.3+H174)))))</f>
        <v>34.01068335</v>
      </c>
      <c r="V174" s="22">
        <f>IF(U174="","",U174-(0.8*(G174-H174)))</f>
        <v>32.09068335</v>
      </c>
      <c r="W174" s="22">
        <f>IF(G174="","",6.1078*(10^(((7.5*G174)/(237.3+G174)))))</f>
        <v>39.13623594</v>
      </c>
      <c r="X174" s="22">
        <f>IF(W174="","",(V174/W174)*100)</f>
        <v>81.99736785</v>
      </c>
      <c r="Y174" s="135">
        <f>O172+L174-O174</f>
        <v>5.34</v>
      </c>
      <c r="Z174" s="36"/>
      <c r="AA174" s="226">
        <v>1.0</v>
      </c>
      <c r="AB174" s="227">
        <v>1.0</v>
      </c>
      <c r="AC174" s="227">
        <v>2.0</v>
      </c>
      <c r="AD174" s="227">
        <v>2.0</v>
      </c>
      <c r="AE174" s="237" t="s">
        <v>474</v>
      </c>
    </row>
    <row r="175" ht="15.75" customHeight="1">
      <c r="A175" s="4" t="s">
        <v>58</v>
      </c>
      <c r="B175" s="289">
        <v>43918.0</v>
      </c>
      <c r="C175" s="3">
        <v>0.625</v>
      </c>
      <c r="D175" s="3">
        <v>0.75</v>
      </c>
      <c r="E175" s="242"/>
      <c r="F175" s="39"/>
      <c r="G175" s="242"/>
      <c r="H175" s="242"/>
      <c r="I175" s="39"/>
      <c r="J175" s="242"/>
      <c r="K175" s="39"/>
      <c r="L175" s="39"/>
      <c r="M175" s="39"/>
      <c r="N175" s="39"/>
      <c r="O175" s="39"/>
      <c r="P175" s="39"/>
      <c r="Q175" s="40"/>
      <c r="R175" s="41"/>
      <c r="S175" s="42"/>
      <c r="T175" s="39"/>
      <c r="U175" s="22"/>
      <c r="V175" s="22"/>
      <c r="W175" s="22"/>
      <c r="X175" s="22"/>
      <c r="Y175" s="43"/>
      <c r="Z175" s="44"/>
      <c r="AA175" s="245"/>
      <c r="AB175" s="246"/>
      <c r="AC175" s="246"/>
      <c r="AD175" s="246"/>
      <c r="AE175" s="247"/>
    </row>
    <row r="176" ht="15.75" customHeight="1">
      <c r="A176" s="8" t="s">
        <v>60</v>
      </c>
      <c r="B176" s="288">
        <v>43919.0</v>
      </c>
      <c r="C176" s="10">
        <v>0.375</v>
      </c>
      <c r="D176" s="10">
        <v>0.5</v>
      </c>
      <c r="E176" s="224">
        <v>33.0</v>
      </c>
      <c r="F176" s="224">
        <v>24.8</v>
      </c>
      <c r="G176" s="224">
        <v>26.4</v>
      </c>
      <c r="H176" s="224">
        <v>25.0</v>
      </c>
      <c r="I176" s="22"/>
      <c r="J176" s="224" t="s">
        <v>503</v>
      </c>
      <c r="K176" s="22"/>
      <c r="L176" s="224">
        <v>9.0</v>
      </c>
      <c r="M176" s="22"/>
      <c r="N176" s="22"/>
      <c r="O176" s="224">
        <v>71.6</v>
      </c>
      <c r="P176" s="22"/>
      <c r="Q176" s="24"/>
      <c r="R176" s="26">
        <f>E174</f>
        <v>33.4</v>
      </c>
      <c r="S176" s="22">
        <f>F176</f>
        <v>24.8</v>
      </c>
      <c r="T176" s="22">
        <f>(R176+S176)/2</f>
        <v>29.1</v>
      </c>
      <c r="U176" s="22">
        <f>IF(H176="","",6.1078*(10^(((7.5*H176)/(237.3+H176)))))</f>
        <v>31.67489286</v>
      </c>
      <c r="V176" s="22">
        <f>IF(U176="","",U176-(0.8*(G176-H176)))</f>
        <v>30.55489286</v>
      </c>
      <c r="W176" s="22">
        <f>IF(G176="","",6.1078*(10^(((7.5*G176)/(237.3+G176)))))</f>
        <v>34.41422945</v>
      </c>
      <c r="X176" s="22">
        <f>IF(W176="","",(V176/W176)*100)</f>
        <v>88.78563707</v>
      </c>
      <c r="Y176" s="135">
        <f>O174+L176-O176</f>
        <v>2.06</v>
      </c>
      <c r="Z176" s="36"/>
      <c r="AA176" s="226">
        <v>1.0</v>
      </c>
      <c r="AB176" s="227">
        <v>1.0</v>
      </c>
      <c r="AC176" s="227">
        <v>3.0</v>
      </c>
      <c r="AD176" s="227">
        <v>3.0</v>
      </c>
      <c r="AE176" s="283" t="s">
        <v>478</v>
      </c>
    </row>
    <row r="177" ht="15.75" customHeight="1">
      <c r="A177" s="4" t="s">
        <v>60</v>
      </c>
      <c r="B177" s="289">
        <v>43919.0</v>
      </c>
      <c r="C177" s="3">
        <v>0.625</v>
      </c>
      <c r="D177" s="3">
        <v>0.75</v>
      </c>
      <c r="E177" s="242"/>
      <c r="F177" s="39"/>
      <c r="G177" s="242"/>
      <c r="H177" s="242"/>
      <c r="I177" s="39"/>
      <c r="J177" s="242"/>
      <c r="K177" s="39"/>
      <c r="L177" s="39"/>
      <c r="M177" s="39"/>
      <c r="N177" s="39"/>
      <c r="O177" s="39"/>
      <c r="P177" s="39"/>
      <c r="Q177" s="40"/>
      <c r="R177" s="41"/>
      <c r="S177" s="42"/>
      <c r="T177" s="39"/>
      <c r="U177" s="22"/>
      <c r="V177" s="22"/>
      <c r="W177" s="22"/>
      <c r="X177" s="22"/>
      <c r="Y177" s="43"/>
      <c r="Z177" s="44"/>
      <c r="AA177" s="245"/>
      <c r="AB177" s="246"/>
      <c r="AC177" s="246"/>
      <c r="AD177" s="246"/>
      <c r="AE177" s="247"/>
    </row>
    <row r="178" ht="15.75" customHeight="1">
      <c r="A178" s="8" t="s">
        <v>64</v>
      </c>
      <c r="B178" s="288">
        <v>43920.0</v>
      </c>
      <c r="C178" s="10">
        <v>0.375</v>
      </c>
      <c r="D178" s="10">
        <v>0.5</v>
      </c>
      <c r="E178" s="224">
        <v>33.4</v>
      </c>
      <c r="F178" s="224">
        <v>23.8</v>
      </c>
      <c r="G178" s="224">
        <v>28.4</v>
      </c>
      <c r="H178" s="224">
        <v>26.2</v>
      </c>
      <c r="I178" s="22"/>
      <c r="J178" s="224" t="s">
        <v>505</v>
      </c>
      <c r="K178" s="22"/>
      <c r="L178" s="224">
        <v>43.75</v>
      </c>
      <c r="M178" s="22"/>
      <c r="N178" s="22"/>
      <c r="O178" s="224">
        <v>100.0</v>
      </c>
      <c r="P178" s="224">
        <v>86.8</v>
      </c>
      <c r="Q178" s="24"/>
      <c r="R178" s="26">
        <f>E176</f>
        <v>33</v>
      </c>
      <c r="S178" s="22">
        <f>F178</f>
        <v>23.8</v>
      </c>
      <c r="T178" s="22">
        <f>(R178+S178)/2</f>
        <v>28.4</v>
      </c>
      <c r="U178" s="22">
        <f>IF(H178="","",6.1078*(10^(((7.5*H178)/(237.3+H178)))))</f>
        <v>34.01068335</v>
      </c>
      <c r="V178" s="22">
        <f>IF(U178="","",U178-(0.8*(G178-H178)))</f>
        <v>32.25068335</v>
      </c>
      <c r="W178" s="22">
        <f>IF(G178="","",6.1078*(10^(((7.5*G178)/(237.3+G178)))))</f>
        <v>38.68484051</v>
      </c>
      <c r="X178" s="22">
        <f>IF(W178="","",(V178/W178)*100)</f>
        <v>83.36775575</v>
      </c>
      <c r="Y178" s="135"/>
      <c r="Z178" s="36"/>
      <c r="AA178" s="226">
        <v>1.0</v>
      </c>
      <c r="AB178" s="227">
        <v>2.0</v>
      </c>
      <c r="AC178" s="227">
        <v>2.0</v>
      </c>
      <c r="AD178" s="227">
        <v>2.0</v>
      </c>
      <c r="AE178" s="283" t="s">
        <v>478</v>
      </c>
    </row>
    <row r="179" ht="15.75" customHeight="1">
      <c r="A179" s="4" t="s">
        <v>64</v>
      </c>
      <c r="B179" s="289">
        <v>43920.0</v>
      </c>
      <c r="C179" s="3">
        <v>0.625</v>
      </c>
      <c r="D179" s="3">
        <v>0.75</v>
      </c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40"/>
      <c r="R179" s="41"/>
      <c r="S179" s="42"/>
      <c r="T179" s="39"/>
      <c r="U179" s="39"/>
      <c r="V179" s="22"/>
      <c r="W179" s="39"/>
      <c r="X179" s="39"/>
      <c r="Y179" s="43"/>
      <c r="Z179" s="44"/>
      <c r="AA179" s="230"/>
      <c r="AB179" s="45"/>
      <c r="AC179" s="45"/>
      <c r="AD179" s="45"/>
      <c r="AE179" s="52"/>
    </row>
    <row r="180" ht="15.75" customHeight="1">
      <c r="A180" s="8" t="s">
        <v>68</v>
      </c>
      <c r="B180" s="288">
        <v>43921.0</v>
      </c>
      <c r="C180" s="10">
        <v>0.375</v>
      </c>
      <c r="D180" s="10">
        <v>0.5</v>
      </c>
      <c r="E180" s="224">
        <v>33.8</v>
      </c>
      <c r="F180" s="224">
        <v>24.0</v>
      </c>
      <c r="G180" s="224">
        <v>25.6</v>
      </c>
      <c r="H180" s="224">
        <v>24.4</v>
      </c>
      <c r="I180" s="22"/>
      <c r="J180" s="224" t="s">
        <v>81</v>
      </c>
      <c r="K180" s="22"/>
      <c r="L180" s="224">
        <v>1.75</v>
      </c>
      <c r="M180" s="22"/>
      <c r="N180" s="22"/>
      <c r="O180" s="224">
        <v>85.78</v>
      </c>
      <c r="P180" s="22"/>
      <c r="Q180" s="24"/>
      <c r="R180" s="26">
        <f>E178</f>
        <v>33.4</v>
      </c>
      <c r="S180" s="22">
        <f>F180</f>
        <v>24</v>
      </c>
      <c r="T180" s="22">
        <f>(R180+S180)/2</f>
        <v>28.7</v>
      </c>
      <c r="U180" s="22">
        <f>IF(H180="","",6.1078*(10^(((7.5*H180)/(237.3+H180)))))</f>
        <v>30.56038249</v>
      </c>
      <c r="V180" s="22">
        <f>IF(U180="","",U180-(0.8*(G180-H180)))</f>
        <v>29.60038249</v>
      </c>
      <c r="W180" s="22">
        <f>IF(G180="","",6.1078*(10^(((7.5*G180)/(237.3+G180)))))</f>
        <v>32.82468122</v>
      </c>
      <c r="X180" s="22">
        <f>IF(W180="","",(V180/W180)*100)</f>
        <v>90.17721236</v>
      </c>
      <c r="Y180" s="135">
        <f>P178+L180-O180</f>
        <v>2.77</v>
      </c>
      <c r="Z180" s="36"/>
      <c r="AA180" s="226">
        <v>1.0</v>
      </c>
      <c r="AB180" s="227">
        <v>2.0</v>
      </c>
      <c r="AC180" s="227">
        <v>2.0</v>
      </c>
      <c r="AD180" s="227">
        <v>2.0</v>
      </c>
      <c r="AE180" s="283" t="s">
        <v>474</v>
      </c>
    </row>
    <row r="181" ht="15.75" customHeight="1">
      <c r="A181" s="4" t="s">
        <v>68</v>
      </c>
      <c r="B181" s="289">
        <v>43921.0</v>
      </c>
      <c r="C181" s="3">
        <v>0.625</v>
      </c>
      <c r="D181" s="3">
        <v>0.75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40"/>
      <c r="R181" s="41"/>
      <c r="S181" s="42"/>
      <c r="T181" s="39"/>
      <c r="U181" s="39"/>
      <c r="V181" s="22"/>
      <c r="W181" s="39"/>
      <c r="X181" s="39"/>
      <c r="Y181" s="43"/>
      <c r="Z181" s="44"/>
      <c r="AA181" s="230"/>
      <c r="AB181" s="45"/>
      <c r="AC181" s="45"/>
      <c r="AD181" s="45"/>
      <c r="AE181" s="52"/>
    </row>
    <row r="182" ht="15.75" customHeight="1">
      <c r="A182" s="8" t="s">
        <v>38</v>
      </c>
      <c r="B182" s="288">
        <v>43922.0</v>
      </c>
      <c r="C182" s="10">
        <v>0.375</v>
      </c>
      <c r="D182" s="10">
        <v>0.5</v>
      </c>
      <c r="E182" s="224">
        <v>32.0</v>
      </c>
      <c r="F182" s="224">
        <v>24.2</v>
      </c>
      <c r="G182" s="224">
        <v>28.6</v>
      </c>
      <c r="H182" s="224">
        <v>26.0</v>
      </c>
      <c r="I182" s="22"/>
      <c r="J182" s="224" t="s">
        <v>61</v>
      </c>
      <c r="K182" s="22"/>
      <c r="L182" s="224">
        <v>15.0</v>
      </c>
      <c r="M182" s="22"/>
      <c r="N182" s="22"/>
      <c r="O182" s="224">
        <v>100.0</v>
      </c>
      <c r="P182" s="224">
        <v>75.62</v>
      </c>
      <c r="Q182" s="24"/>
      <c r="R182" s="26">
        <f>E180</f>
        <v>33.8</v>
      </c>
      <c r="S182" s="22">
        <f>F182</f>
        <v>24.2</v>
      </c>
      <c r="T182" s="22">
        <f>(R182+S182)/2</f>
        <v>29</v>
      </c>
      <c r="U182" s="22">
        <f>IF(H182="","",6.1078*(10^(((7.5*H182)/(237.3+H182)))))</f>
        <v>33.61126698</v>
      </c>
      <c r="V182" s="22">
        <f>IF(U182="","",U182-(0.8*(G182-H182)))</f>
        <v>31.53126698</v>
      </c>
      <c r="W182" s="22">
        <f>IF(G182="","",6.1078*(10^(((7.5*G182)/(237.3+G182)))))</f>
        <v>39.13623594</v>
      </c>
      <c r="X182" s="22">
        <f>IF(W182="","",(V182/W182)*100)</f>
        <v>80.56796017</v>
      </c>
      <c r="Y182" s="135"/>
      <c r="Z182" s="36"/>
      <c r="AA182" s="226">
        <v>1.0</v>
      </c>
      <c r="AB182" s="227">
        <v>1.0</v>
      </c>
      <c r="AC182" s="227">
        <v>2.0</v>
      </c>
      <c r="AD182" s="227">
        <v>2.0</v>
      </c>
      <c r="AE182" s="237" t="s">
        <v>474</v>
      </c>
    </row>
    <row r="183" ht="15.75" customHeight="1">
      <c r="A183" s="4" t="s">
        <v>38</v>
      </c>
      <c r="B183" s="289">
        <v>43922.0</v>
      </c>
      <c r="C183" s="3">
        <v>0.625</v>
      </c>
      <c r="D183" s="3">
        <v>0.75</v>
      </c>
      <c r="E183" s="242"/>
      <c r="F183" s="39"/>
      <c r="G183" s="242"/>
      <c r="H183" s="242"/>
      <c r="I183" s="39"/>
      <c r="J183" s="242"/>
      <c r="K183" s="39"/>
      <c r="L183" s="39"/>
      <c r="M183" s="39"/>
      <c r="N183" s="39"/>
      <c r="O183" s="39"/>
      <c r="P183" s="39"/>
      <c r="Q183" s="40"/>
      <c r="R183" s="41"/>
      <c r="S183" s="39"/>
      <c r="T183" s="39"/>
      <c r="U183" s="22"/>
      <c r="V183" s="22"/>
      <c r="W183" s="22"/>
      <c r="X183" s="22"/>
      <c r="Y183" s="115"/>
      <c r="Z183" s="44"/>
      <c r="AA183" s="245"/>
      <c r="AB183" s="246"/>
      <c r="AC183" s="246"/>
      <c r="AD183" s="246"/>
      <c r="AE183" s="247"/>
    </row>
    <row r="184" ht="15.75" customHeight="1">
      <c r="A184" s="8" t="s">
        <v>48</v>
      </c>
      <c r="B184" s="288">
        <v>43923.0</v>
      </c>
      <c r="C184" s="10">
        <v>0.375</v>
      </c>
      <c r="D184" s="10">
        <v>0.5</v>
      </c>
      <c r="E184" s="224">
        <v>32.4</v>
      </c>
      <c r="F184" s="224">
        <v>23.6</v>
      </c>
      <c r="G184" s="224">
        <v>27.2</v>
      </c>
      <c r="H184" s="224">
        <v>25.4</v>
      </c>
      <c r="I184" s="22"/>
      <c r="J184" s="224" t="s">
        <v>81</v>
      </c>
      <c r="K184" s="22"/>
      <c r="L184" s="224">
        <v>32.5</v>
      </c>
      <c r="M184" s="22"/>
      <c r="N184" s="22"/>
      <c r="O184" s="224">
        <v>100.0</v>
      </c>
      <c r="P184" s="224">
        <v>72.06</v>
      </c>
      <c r="Q184" s="24"/>
      <c r="R184" s="26">
        <f>E182</f>
        <v>32</v>
      </c>
      <c r="S184" s="22">
        <f>F184</f>
        <v>23.6</v>
      </c>
      <c r="T184" s="22">
        <f>(R184+S184)/2</f>
        <v>27.8</v>
      </c>
      <c r="U184" s="22">
        <f>IF(H184="","",6.1078*(10^(((7.5*H184)/(237.3+H184)))))</f>
        <v>32.43744129</v>
      </c>
      <c r="V184" s="22">
        <f>IF(U184="","",U184-(0.8*(G184-H184)))</f>
        <v>30.99744129</v>
      </c>
      <c r="W184" s="22">
        <f>IF(G184="","",6.1078*(10^(((7.5*G184)/(237.3+G184)))))</f>
        <v>36.07043238</v>
      </c>
      <c r="X184" s="22">
        <f>IF(W184="","",(V184/W184)*100)</f>
        <v>85.93587391</v>
      </c>
      <c r="Y184" s="135"/>
      <c r="Z184" s="36"/>
      <c r="AA184" s="226">
        <v>1.0</v>
      </c>
      <c r="AB184" s="227">
        <v>1.0</v>
      </c>
      <c r="AC184" s="227">
        <v>2.0</v>
      </c>
      <c r="AD184" s="227">
        <v>2.0</v>
      </c>
      <c r="AE184" s="283" t="s">
        <v>474</v>
      </c>
    </row>
    <row r="185" ht="15.75" customHeight="1">
      <c r="A185" s="4" t="s">
        <v>48</v>
      </c>
      <c r="B185" s="289">
        <v>43923.0</v>
      </c>
      <c r="C185" s="3">
        <v>0.625</v>
      </c>
      <c r="D185" s="3">
        <v>0.75</v>
      </c>
      <c r="E185" s="242"/>
      <c r="F185" s="39"/>
      <c r="G185" s="242"/>
      <c r="H185" s="242"/>
      <c r="I185" s="39"/>
      <c r="J185" s="242"/>
      <c r="K185" s="39"/>
      <c r="L185" s="39"/>
      <c r="M185" s="39"/>
      <c r="N185" s="39"/>
      <c r="O185" s="39"/>
      <c r="P185" s="39"/>
      <c r="Q185" s="40"/>
      <c r="R185" s="41"/>
      <c r="S185" s="39"/>
      <c r="T185" s="39"/>
      <c r="U185" s="22"/>
      <c r="V185" s="22"/>
      <c r="W185" s="22"/>
      <c r="X185" s="22"/>
      <c r="Y185" s="115"/>
      <c r="Z185" s="44"/>
      <c r="AA185" s="245"/>
      <c r="AB185" s="246"/>
      <c r="AC185" s="246"/>
      <c r="AD185" s="246"/>
      <c r="AE185" s="247"/>
    </row>
    <row r="186" ht="15.75" customHeight="1">
      <c r="A186" s="8" t="s">
        <v>53</v>
      </c>
      <c r="B186" s="288">
        <v>46115.0</v>
      </c>
      <c r="C186" s="10">
        <v>0.375</v>
      </c>
      <c r="D186" s="10">
        <v>0.5</v>
      </c>
      <c r="E186" s="224">
        <v>30.4</v>
      </c>
      <c r="F186" s="224">
        <v>22.9</v>
      </c>
      <c r="G186" s="224">
        <v>28.6</v>
      </c>
      <c r="H186" s="224">
        <v>24.8</v>
      </c>
      <c r="I186" s="22"/>
      <c r="J186" s="224" t="s">
        <v>54</v>
      </c>
      <c r="K186" s="22"/>
      <c r="L186" s="224">
        <v>0.0</v>
      </c>
      <c r="M186" s="22"/>
      <c r="N186" s="22"/>
      <c r="O186" s="224">
        <v>69.48</v>
      </c>
      <c r="P186" s="22"/>
      <c r="Q186" s="35"/>
      <c r="R186" s="26">
        <f>E184</f>
        <v>32.4</v>
      </c>
      <c r="S186" s="22">
        <f>F186</f>
        <v>22.9</v>
      </c>
      <c r="T186" s="22">
        <f>(R186+S186)/2</f>
        <v>27.65</v>
      </c>
      <c r="U186" s="22">
        <f>IF(H186="","",6.1078*(10^(((7.5*H186)/(237.3+H186)))))</f>
        <v>31.29951528</v>
      </c>
      <c r="V186" s="22">
        <f>IF(U186="","",U186-(0.8*(G186-H186)))</f>
        <v>28.25951528</v>
      </c>
      <c r="W186" s="22">
        <f>IF(G186="","",6.1078*(10^(((7.5*G186)/(237.3+G186)))))</f>
        <v>39.13623594</v>
      </c>
      <c r="X186" s="22">
        <f>IF(W186="","",(V186/W186)*100)</f>
        <v>72.2080563</v>
      </c>
      <c r="Y186" s="135">
        <f>P184+L186-O186</f>
        <v>2.58</v>
      </c>
      <c r="Z186" s="27"/>
      <c r="AA186" s="226">
        <v>1.0</v>
      </c>
      <c r="AB186" s="227">
        <v>1.0</v>
      </c>
      <c r="AC186" s="227">
        <v>3.0</v>
      </c>
      <c r="AD186" s="227">
        <v>1.0</v>
      </c>
      <c r="AE186" s="283" t="s">
        <v>442</v>
      </c>
    </row>
    <row r="187" ht="15.75" customHeight="1">
      <c r="A187" s="4" t="s">
        <v>53</v>
      </c>
      <c r="B187" s="289">
        <v>46115.0</v>
      </c>
      <c r="C187" s="3">
        <v>0.625</v>
      </c>
      <c r="D187" s="3">
        <v>0.75</v>
      </c>
      <c r="E187" s="242"/>
      <c r="F187" s="39"/>
      <c r="G187" s="242"/>
      <c r="H187" s="242"/>
      <c r="I187" s="39"/>
      <c r="J187" s="242"/>
      <c r="K187" s="39"/>
      <c r="L187" s="39"/>
      <c r="M187" s="39"/>
      <c r="N187" s="39"/>
      <c r="O187" s="39"/>
      <c r="P187" s="39"/>
      <c r="Q187" s="116"/>
      <c r="R187" s="41"/>
      <c r="S187" s="39"/>
      <c r="T187" s="39"/>
      <c r="U187" s="22"/>
      <c r="V187" s="22"/>
      <c r="W187" s="22"/>
      <c r="X187" s="22"/>
      <c r="Y187" s="115"/>
      <c r="Z187" s="32"/>
      <c r="AA187" s="245"/>
      <c r="AB187" s="246"/>
      <c r="AC187" s="246"/>
      <c r="AD187" s="246"/>
      <c r="AE187" s="247"/>
    </row>
    <row r="188" ht="15.75" customHeight="1">
      <c r="A188" s="8" t="s">
        <v>58</v>
      </c>
      <c r="B188" s="270">
        <v>43925.0</v>
      </c>
      <c r="C188" s="10">
        <v>0.375</v>
      </c>
      <c r="D188" s="10">
        <v>0.5</v>
      </c>
      <c r="E188" s="224">
        <v>34.6</v>
      </c>
      <c r="F188" s="224">
        <v>24.3</v>
      </c>
      <c r="G188" s="224">
        <v>29.4</v>
      </c>
      <c r="H188" s="224">
        <v>26.6</v>
      </c>
      <c r="I188" s="22"/>
      <c r="J188" s="224" t="s">
        <v>61</v>
      </c>
      <c r="K188" s="22"/>
      <c r="L188" s="224">
        <v>11.25</v>
      </c>
      <c r="M188" s="22"/>
      <c r="N188" s="22"/>
      <c r="O188" s="224">
        <v>73.34</v>
      </c>
      <c r="P188" s="22"/>
      <c r="Q188" s="35"/>
      <c r="R188" s="26">
        <f>E186</f>
        <v>30.4</v>
      </c>
      <c r="S188" s="22">
        <f>F188</f>
        <v>24.3</v>
      </c>
      <c r="T188" s="22">
        <f>(R188+S188)/2</f>
        <v>27.35</v>
      </c>
      <c r="U188" s="22">
        <f>IF(H188="","",6.1078*(10^(((7.5*H188)/(237.3+H188)))))</f>
        <v>34.82194116</v>
      </c>
      <c r="V188" s="22">
        <f>IF(U188="","",U188-(0.8*(G188-H188)))</f>
        <v>32.58194116</v>
      </c>
      <c r="W188" s="22">
        <f>IF(G188="","",6.1078*(10^(((7.5*G188)/(237.3+G188)))))</f>
        <v>40.98797486</v>
      </c>
      <c r="X188" s="22">
        <f>IF(W188="","",(V188/W188)*100)</f>
        <v>79.49146371</v>
      </c>
      <c r="Y188" s="135">
        <f>O186+L188-O188</f>
        <v>7.39</v>
      </c>
      <c r="Z188" s="27"/>
      <c r="AA188" s="226">
        <v>1.0</v>
      </c>
      <c r="AB188" s="227">
        <v>1.0</v>
      </c>
      <c r="AC188" s="227">
        <v>2.0</v>
      </c>
      <c r="AD188" s="227">
        <v>2.0</v>
      </c>
      <c r="AE188" s="283" t="s">
        <v>442</v>
      </c>
    </row>
    <row r="189" ht="15.75" customHeight="1">
      <c r="A189" s="4" t="s">
        <v>58</v>
      </c>
      <c r="B189" s="271">
        <v>43925.0</v>
      </c>
      <c r="C189" s="3">
        <v>0.625</v>
      </c>
      <c r="D189" s="3">
        <v>0.75</v>
      </c>
      <c r="E189" s="39"/>
      <c r="F189" s="242"/>
      <c r="G189" s="242"/>
      <c r="H189" s="242"/>
      <c r="I189" s="39"/>
      <c r="J189" s="242"/>
      <c r="K189" s="39"/>
      <c r="L189" s="39"/>
      <c r="M189" s="39"/>
      <c r="N189" s="39"/>
      <c r="O189" s="39"/>
      <c r="P189" s="39"/>
      <c r="Q189" s="116"/>
      <c r="R189" s="41"/>
      <c r="S189" s="39"/>
      <c r="T189" s="39"/>
      <c r="U189" s="22"/>
      <c r="V189" s="22"/>
      <c r="W189" s="22"/>
      <c r="X189" s="22"/>
      <c r="Y189" s="115"/>
      <c r="Z189" s="32"/>
      <c r="AA189" s="245"/>
      <c r="AB189" s="246"/>
      <c r="AC189" s="246"/>
      <c r="AD189" s="246"/>
      <c r="AE189" s="247"/>
    </row>
    <row r="190" ht="15.75" customHeight="1">
      <c r="A190" s="8" t="s">
        <v>60</v>
      </c>
      <c r="B190" s="270">
        <v>43926.0</v>
      </c>
      <c r="C190" s="10">
        <v>0.375</v>
      </c>
      <c r="D190" s="10">
        <v>0.5</v>
      </c>
      <c r="E190" s="224">
        <v>32.8</v>
      </c>
      <c r="F190" s="224">
        <v>24.1</v>
      </c>
      <c r="G190" s="224">
        <v>28.4</v>
      </c>
      <c r="H190" s="224">
        <v>26.2</v>
      </c>
      <c r="I190" s="22"/>
      <c r="J190" s="224" t="s">
        <v>81</v>
      </c>
      <c r="K190" s="22"/>
      <c r="L190" s="224">
        <v>26.5</v>
      </c>
      <c r="M190" s="22"/>
      <c r="N190" s="22"/>
      <c r="O190" s="224">
        <v>91.28</v>
      </c>
      <c r="P190" s="224">
        <v>63.2</v>
      </c>
      <c r="Q190" s="35"/>
      <c r="R190" s="26">
        <f>E188</f>
        <v>34.6</v>
      </c>
      <c r="S190" s="22">
        <f>F190</f>
        <v>24.1</v>
      </c>
      <c r="T190" s="22">
        <f>(R190+S190)/2</f>
        <v>29.35</v>
      </c>
      <c r="U190" s="22">
        <f>IF(H190="","",6.1078*(10^(((7.5*H190)/(237.3+H190)))))</f>
        <v>34.01068335</v>
      </c>
      <c r="V190" s="22">
        <f>IF(U190="","",U190-(0.8*(G190-H190)))</f>
        <v>32.25068335</v>
      </c>
      <c r="W190" s="22">
        <f>IF(G190="","",6.1078*(10^(((7.5*G190)/(237.3+G190)))))</f>
        <v>38.68484051</v>
      </c>
      <c r="X190" s="22">
        <f>IF(W190="","",(V190/W190)*100)</f>
        <v>83.36775575</v>
      </c>
      <c r="Y190" s="135">
        <f>O188+L190-O190</f>
        <v>8.56</v>
      </c>
      <c r="Z190" s="27"/>
      <c r="AA190" s="226">
        <v>1.0</v>
      </c>
      <c r="AB190" s="227">
        <v>1.0</v>
      </c>
      <c r="AC190" s="227">
        <v>3.0</v>
      </c>
      <c r="AD190" s="227">
        <v>2.0</v>
      </c>
      <c r="AE190" s="283" t="s">
        <v>442</v>
      </c>
    </row>
    <row r="191" ht="15.75" customHeight="1">
      <c r="A191" s="4" t="s">
        <v>60</v>
      </c>
      <c r="B191" s="271">
        <v>43926.0</v>
      </c>
      <c r="C191" s="3">
        <v>0.625</v>
      </c>
      <c r="D191" s="3">
        <v>0.75</v>
      </c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116"/>
      <c r="R191" s="41"/>
      <c r="S191" s="39"/>
      <c r="T191" s="39"/>
      <c r="U191" s="39"/>
      <c r="V191" s="22"/>
      <c r="W191" s="39"/>
      <c r="X191" s="39"/>
      <c r="Y191" s="115"/>
      <c r="Z191" s="32"/>
      <c r="AA191" s="230"/>
      <c r="AB191" s="45"/>
      <c r="AC191" s="45"/>
      <c r="AD191" s="45"/>
      <c r="AE191" s="52"/>
    </row>
    <row r="192" ht="15.75" customHeight="1">
      <c r="A192" s="8" t="s">
        <v>64</v>
      </c>
      <c r="B192" s="270">
        <v>43927.0</v>
      </c>
      <c r="C192" s="10">
        <v>0.375</v>
      </c>
      <c r="D192" s="10">
        <v>0.5</v>
      </c>
      <c r="E192" s="224">
        <v>31.2</v>
      </c>
      <c r="F192" s="224">
        <v>23.8</v>
      </c>
      <c r="G192" s="224">
        <v>26.0</v>
      </c>
      <c r="H192" s="224">
        <v>25.0</v>
      </c>
      <c r="I192" s="22"/>
      <c r="J192" s="224" t="s">
        <v>81</v>
      </c>
      <c r="K192" s="22"/>
      <c r="L192" s="224">
        <v>35.75</v>
      </c>
      <c r="M192" s="22"/>
      <c r="N192" s="22"/>
      <c r="O192" s="224">
        <v>100.0</v>
      </c>
      <c r="P192" s="224">
        <v>71.8</v>
      </c>
      <c r="Q192" s="35"/>
      <c r="R192" s="26">
        <f>E190</f>
        <v>32.8</v>
      </c>
      <c r="S192" s="22">
        <f>F192</f>
        <v>23.8</v>
      </c>
      <c r="T192" s="22">
        <f>(R192+S192)/2</f>
        <v>28.3</v>
      </c>
      <c r="U192" s="22">
        <f t="shared" ref="U192:U200" si="83">IF(H192="","",6.1078*(10^(((7.5*H192)/(237.3+H192)))))</f>
        <v>31.67489286</v>
      </c>
      <c r="V192" s="22">
        <f t="shared" ref="V192:V200" si="84">IF(U192="","",U192-(0.8*(G192-H192)))</f>
        <v>30.87489286</v>
      </c>
      <c r="W192" s="22">
        <f t="shared" ref="W192:W200" si="85">IF(G192="","",6.1078*(10^(((7.5*G192)/(237.3+G192)))))</f>
        <v>33.61126698</v>
      </c>
      <c r="X192" s="22">
        <f t="shared" ref="X192:X200" si="86">IF(W192="","",(V192/W192)*100)</f>
        <v>91.85875937</v>
      </c>
      <c r="Y192" s="135"/>
      <c r="Z192" s="27"/>
      <c r="AA192" s="226">
        <v>1.0</v>
      </c>
      <c r="AB192" s="227">
        <v>2.0</v>
      </c>
      <c r="AC192" s="227">
        <v>2.0</v>
      </c>
      <c r="AD192" s="227">
        <v>2.0</v>
      </c>
      <c r="AE192" s="283" t="s">
        <v>474</v>
      </c>
    </row>
    <row r="193" ht="15.75" customHeight="1">
      <c r="A193" s="4" t="s">
        <v>64</v>
      </c>
      <c r="B193" s="271">
        <v>43927.0</v>
      </c>
      <c r="C193" s="3">
        <v>0.625</v>
      </c>
      <c r="D193" s="3">
        <v>0.75</v>
      </c>
      <c r="E193" s="39"/>
      <c r="F193" s="39"/>
      <c r="G193" s="242">
        <v>28.8</v>
      </c>
      <c r="H193" s="242">
        <v>26.6</v>
      </c>
      <c r="I193" s="39"/>
      <c r="J193" s="242" t="s">
        <v>74</v>
      </c>
      <c r="K193" s="39"/>
      <c r="L193" s="39"/>
      <c r="M193" s="39"/>
      <c r="N193" s="39"/>
      <c r="O193" s="39"/>
      <c r="P193" s="39"/>
      <c r="Q193" s="116"/>
      <c r="R193" s="41"/>
      <c r="S193" s="39"/>
      <c r="T193" s="39"/>
      <c r="U193" s="22">
        <f t="shared" si="83"/>
        <v>34.82194116</v>
      </c>
      <c r="V193" s="22">
        <f t="shared" si="84"/>
        <v>33.06194116</v>
      </c>
      <c r="W193" s="22">
        <f t="shared" si="85"/>
        <v>39.59220806</v>
      </c>
      <c r="X193" s="22">
        <f t="shared" si="86"/>
        <v>83.5061816</v>
      </c>
      <c r="Y193" s="115"/>
      <c r="Z193" s="32"/>
      <c r="AA193" s="245">
        <v>3.0</v>
      </c>
      <c r="AB193" s="246">
        <v>2.0</v>
      </c>
      <c r="AC193" s="246">
        <v>1.0</v>
      </c>
      <c r="AD193" s="246">
        <v>3.0</v>
      </c>
      <c r="AE193" s="247" t="s">
        <v>442</v>
      </c>
    </row>
    <row r="194" ht="15.75" customHeight="1">
      <c r="A194" s="8" t="s">
        <v>68</v>
      </c>
      <c r="B194" s="270">
        <v>43928.0</v>
      </c>
      <c r="C194" s="10">
        <v>0.375</v>
      </c>
      <c r="D194" s="10">
        <v>0.5</v>
      </c>
      <c r="E194" s="224">
        <v>32.4</v>
      </c>
      <c r="F194" s="224">
        <v>23.3</v>
      </c>
      <c r="G194" s="224">
        <v>28.2</v>
      </c>
      <c r="H194" s="224">
        <v>26.2</v>
      </c>
      <c r="I194" s="22"/>
      <c r="J194" s="224" t="s">
        <v>78</v>
      </c>
      <c r="K194" s="22"/>
      <c r="L194" s="224">
        <v>11.25</v>
      </c>
      <c r="M194" s="22"/>
      <c r="N194" s="22"/>
      <c r="O194" s="224">
        <v>75.72</v>
      </c>
      <c r="P194" s="22"/>
      <c r="Q194" s="35"/>
      <c r="R194" s="26">
        <f>E192</f>
        <v>31.2</v>
      </c>
      <c r="S194" s="22">
        <f>F194</f>
        <v>23.3</v>
      </c>
      <c r="T194" s="22">
        <f>(R194+S194)/2</f>
        <v>27.25</v>
      </c>
      <c r="U194" s="22">
        <f t="shared" si="83"/>
        <v>34.01068335</v>
      </c>
      <c r="V194" s="22">
        <f t="shared" si="84"/>
        <v>32.41068335</v>
      </c>
      <c r="W194" s="22">
        <f t="shared" si="85"/>
        <v>38.23798312</v>
      </c>
      <c r="X194" s="22">
        <f t="shared" si="86"/>
        <v>84.76044159</v>
      </c>
      <c r="Y194" s="135">
        <f>P192+L194-O194</f>
        <v>7.33</v>
      </c>
      <c r="Z194" s="27"/>
      <c r="AA194" s="226">
        <v>1.0</v>
      </c>
      <c r="AB194" s="227">
        <v>1.0</v>
      </c>
      <c r="AC194" s="227">
        <v>2.0</v>
      </c>
      <c r="AD194" s="227">
        <v>2.0</v>
      </c>
      <c r="AE194" s="283" t="s">
        <v>478</v>
      </c>
    </row>
    <row r="195" ht="15.75" customHeight="1">
      <c r="A195" s="4" t="s">
        <v>68</v>
      </c>
      <c r="B195" s="271">
        <v>43928.0</v>
      </c>
      <c r="C195" s="3">
        <v>0.625</v>
      </c>
      <c r="D195" s="3">
        <v>0.75</v>
      </c>
      <c r="E195" s="39"/>
      <c r="F195" s="39"/>
      <c r="G195" s="242">
        <v>28.2</v>
      </c>
      <c r="H195" s="242">
        <v>27.8</v>
      </c>
      <c r="I195" s="39"/>
      <c r="J195" s="242" t="s">
        <v>501</v>
      </c>
      <c r="K195" s="39"/>
      <c r="L195" s="39"/>
      <c r="M195" s="39"/>
      <c r="N195" s="39"/>
      <c r="O195" s="39"/>
      <c r="P195" s="39"/>
      <c r="Q195" s="116"/>
      <c r="R195" s="41"/>
      <c r="S195" s="39"/>
      <c r="T195" s="39"/>
      <c r="U195" s="22">
        <f t="shared" si="83"/>
        <v>37.3577292</v>
      </c>
      <c r="V195" s="22">
        <f t="shared" si="84"/>
        <v>37.0377292</v>
      </c>
      <c r="W195" s="22">
        <f t="shared" si="85"/>
        <v>38.23798312</v>
      </c>
      <c r="X195" s="22">
        <f t="shared" si="86"/>
        <v>96.86109512</v>
      </c>
      <c r="Y195" s="115"/>
      <c r="Z195" s="32"/>
      <c r="AA195" s="245">
        <v>1.0</v>
      </c>
      <c r="AB195" s="246">
        <v>2.0</v>
      </c>
      <c r="AC195" s="246">
        <v>3.0</v>
      </c>
      <c r="AD195" s="246">
        <v>3.0</v>
      </c>
      <c r="AE195" s="247" t="s">
        <v>478</v>
      </c>
    </row>
    <row r="196" ht="15.75" customHeight="1">
      <c r="A196" s="8" t="s">
        <v>38</v>
      </c>
      <c r="B196" s="270">
        <v>43929.0</v>
      </c>
      <c r="C196" s="10">
        <v>0.375</v>
      </c>
      <c r="D196" s="10">
        <v>0.5</v>
      </c>
      <c r="E196" s="224">
        <v>33.8</v>
      </c>
      <c r="F196" s="224">
        <v>23.3</v>
      </c>
      <c r="G196" s="224">
        <v>29.6</v>
      </c>
      <c r="H196" s="224">
        <v>26.8</v>
      </c>
      <c r="I196" s="22"/>
      <c r="J196" s="224" t="s">
        <v>501</v>
      </c>
      <c r="K196" s="22"/>
      <c r="L196" s="224">
        <v>9.75</v>
      </c>
      <c r="M196" s="22"/>
      <c r="N196" s="22"/>
      <c r="O196" s="224">
        <v>80.56</v>
      </c>
      <c r="P196" s="22"/>
      <c r="Q196" s="35"/>
      <c r="R196" s="26">
        <f>E194</f>
        <v>32.4</v>
      </c>
      <c r="S196" s="22">
        <f>F196</f>
        <v>23.3</v>
      </c>
      <c r="T196" s="22">
        <f>(R196+S196)/2</f>
        <v>27.85</v>
      </c>
      <c r="U196" s="22">
        <f t="shared" si="83"/>
        <v>35.23385461</v>
      </c>
      <c r="V196" s="22">
        <f t="shared" si="84"/>
        <v>32.99385461</v>
      </c>
      <c r="W196" s="22">
        <f t="shared" si="85"/>
        <v>41.46264535</v>
      </c>
      <c r="X196" s="22">
        <f t="shared" si="86"/>
        <v>79.57489043</v>
      </c>
      <c r="Y196" s="135">
        <f>O194+L196-O196</f>
        <v>4.91</v>
      </c>
      <c r="Z196" s="27"/>
      <c r="AA196" s="226">
        <v>1.0</v>
      </c>
      <c r="AB196" s="227">
        <v>2.0</v>
      </c>
      <c r="AC196" s="227">
        <v>2.0</v>
      </c>
      <c r="AD196" s="227">
        <v>1.0</v>
      </c>
      <c r="AE196" s="237" t="s">
        <v>478</v>
      </c>
    </row>
    <row r="197" ht="15.75" customHeight="1">
      <c r="A197" s="4" t="s">
        <v>38</v>
      </c>
      <c r="B197" s="271">
        <v>43929.0</v>
      </c>
      <c r="C197" s="3">
        <v>0.625</v>
      </c>
      <c r="D197" s="3">
        <v>0.75</v>
      </c>
      <c r="E197" s="242"/>
      <c r="F197" s="39"/>
      <c r="G197" s="242">
        <v>28.4</v>
      </c>
      <c r="H197" s="242">
        <v>26.6</v>
      </c>
      <c r="I197" s="39"/>
      <c r="J197" s="242" t="s">
        <v>81</v>
      </c>
      <c r="K197" s="39"/>
      <c r="L197" s="39"/>
      <c r="M197" s="39"/>
      <c r="N197" s="39"/>
      <c r="O197" s="39"/>
      <c r="P197" s="39"/>
      <c r="Q197" s="116"/>
      <c r="R197" s="41"/>
      <c r="S197" s="39"/>
      <c r="T197" s="39"/>
      <c r="U197" s="22">
        <f t="shared" si="83"/>
        <v>34.82194116</v>
      </c>
      <c r="V197" s="22">
        <f t="shared" si="84"/>
        <v>33.38194116</v>
      </c>
      <c r="W197" s="22">
        <f t="shared" si="85"/>
        <v>38.68484051</v>
      </c>
      <c r="X197" s="22">
        <f t="shared" si="86"/>
        <v>86.29204807</v>
      </c>
      <c r="Y197" s="115"/>
      <c r="Z197" s="44"/>
      <c r="AA197" s="245">
        <v>2.0</v>
      </c>
      <c r="AB197" s="246">
        <v>2.0</v>
      </c>
      <c r="AC197" s="246">
        <v>1.0</v>
      </c>
      <c r="AD197" s="246">
        <v>1.0</v>
      </c>
      <c r="AE197" s="286" t="s">
        <v>506</v>
      </c>
    </row>
    <row r="198" ht="15.75" customHeight="1">
      <c r="A198" s="8" t="s">
        <v>48</v>
      </c>
      <c r="B198" s="270">
        <v>43930.0</v>
      </c>
      <c r="C198" s="10">
        <v>0.375</v>
      </c>
      <c r="D198" s="10">
        <v>0.5</v>
      </c>
      <c r="E198" s="224">
        <v>32.6</v>
      </c>
      <c r="F198" s="224">
        <v>24.2</v>
      </c>
      <c r="G198" s="224">
        <v>29.4</v>
      </c>
      <c r="H198" s="224">
        <v>27.0</v>
      </c>
      <c r="I198" s="22"/>
      <c r="J198" s="224" t="s">
        <v>81</v>
      </c>
      <c r="K198" s="22"/>
      <c r="L198" s="224">
        <v>6.75</v>
      </c>
      <c r="M198" s="22"/>
      <c r="N198" s="22"/>
      <c r="O198" s="224">
        <v>85.78</v>
      </c>
      <c r="P198" s="22"/>
      <c r="Q198" s="35"/>
      <c r="R198" s="26">
        <f>E196</f>
        <v>33.8</v>
      </c>
      <c r="S198" s="22">
        <f>F198</f>
        <v>24.2</v>
      </c>
      <c r="T198" s="22">
        <f>(R198+S198)/2</f>
        <v>29</v>
      </c>
      <c r="U198" s="22">
        <f t="shared" si="83"/>
        <v>35.65000614</v>
      </c>
      <c r="V198" s="22">
        <f t="shared" si="84"/>
        <v>33.73000614</v>
      </c>
      <c r="W198" s="22">
        <f t="shared" si="85"/>
        <v>40.98797486</v>
      </c>
      <c r="X198" s="22">
        <f t="shared" si="86"/>
        <v>82.29244371</v>
      </c>
      <c r="Y198" s="135">
        <f>O196+L198-O198</f>
        <v>1.53</v>
      </c>
      <c r="Z198" s="36"/>
      <c r="AA198" s="226">
        <v>1.0</v>
      </c>
      <c r="AB198" s="227">
        <v>2.0</v>
      </c>
      <c r="AC198" s="227">
        <v>2.0</v>
      </c>
      <c r="AD198" s="227">
        <v>1.0</v>
      </c>
      <c r="AE198" s="283" t="s">
        <v>474</v>
      </c>
    </row>
    <row r="199" ht="15.75" customHeight="1">
      <c r="A199" s="4" t="s">
        <v>48</v>
      </c>
      <c r="B199" s="271">
        <v>43930.0</v>
      </c>
      <c r="C199" s="3">
        <v>0.625</v>
      </c>
      <c r="D199" s="3">
        <v>0.75</v>
      </c>
      <c r="E199" s="242"/>
      <c r="F199" s="39"/>
      <c r="G199" s="242">
        <v>31.2</v>
      </c>
      <c r="H199" s="242">
        <v>28.0</v>
      </c>
      <c r="I199" s="39"/>
      <c r="J199" s="242" t="s">
        <v>78</v>
      </c>
      <c r="K199" s="39"/>
      <c r="L199" s="39"/>
      <c r="M199" s="39"/>
      <c r="N199" s="39"/>
      <c r="O199" s="39"/>
      <c r="P199" s="39"/>
      <c r="Q199" s="116"/>
      <c r="R199" s="41"/>
      <c r="S199" s="39"/>
      <c r="T199" s="39"/>
      <c r="U199" s="22">
        <f t="shared" si="83"/>
        <v>37.79562539</v>
      </c>
      <c r="V199" s="22">
        <f t="shared" si="84"/>
        <v>35.23562539</v>
      </c>
      <c r="W199" s="22">
        <f t="shared" si="85"/>
        <v>45.43527778</v>
      </c>
      <c r="X199" s="22">
        <f t="shared" si="86"/>
        <v>77.55124898</v>
      </c>
      <c r="Y199" s="115"/>
      <c r="Z199" s="44"/>
      <c r="AA199" s="245">
        <v>1.0</v>
      </c>
      <c r="AB199" s="246">
        <v>1.0</v>
      </c>
      <c r="AC199" s="246">
        <v>1.0</v>
      </c>
      <c r="AD199" s="246">
        <v>2.0</v>
      </c>
      <c r="AE199" s="286"/>
    </row>
    <row r="200" ht="15.75" customHeight="1">
      <c r="A200" s="8" t="s">
        <v>53</v>
      </c>
      <c r="B200" s="270">
        <v>43931.0</v>
      </c>
      <c r="C200" s="10">
        <v>0.375</v>
      </c>
      <c r="D200" s="10">
        <v>0.5</v>
      </c>
      <c r="E200" s="224">
        <v>33.0</v>
      </c>
      <c r="F200" s="224">
        <v>23.3</v>
      </c>
      <c r="G200" s="224">
        <v>29.6</v>
      </c>
      <c r="H200" s="224">
        <v>26.2</v>
      </c>
      <c r="I200" s="22"/>
      <c r="J200" s="224" t="s">
        <v>507</v>
      </c>
      <c r="K200" s="22"/>
      <c r="L200" s="224">
        <v>18.5</v>
      </c>
      <c r="M200" s="22"/>
      <c r="N200" s="22"/>
      <c r="O200" s="224">
        <v>100.0</v>
      </c>
      <c r="P200" s="224">
        <v>64.32</v>
      </c>
      <c r="Q200" s="35"/>
      <c r="R200" s="26">
        <f>E198</f>
        <v>32.6</v>
      </c>
      <c r="S200" s="22">
        <f>F200</f>
        <v>23.3</v>
      </c>
      <c r="T200" s="22">
        <f>(R200+S200)/2</f>
        <v>27.95</v>
      </c>
      <c r="U200" s="22">
        <f t="shared" si="83"/>
        <v>34.01068335</v>
      </c>
      <c r="V200" s="22">
        <f t="shared" si="84"/>
        <v>31.29068335</v>
      </c>
      <c r="W200" s="22">
        <f t="shared" si="85"/>
        <v>41.46264535</v>
      </c>
      <c r="X200" s="22">
        <f t="shared" si="86"/>
        <v>75.46716589</v>
      </c>
      <c r="Y200" s="135">
        <f>O198+L200-O200</f>
        <v>4.28</v>
      </c>
      <c r="Z200" s="36"/>
      <c r="AA200" s="226">
        <v>1.0</v>
      </c>
      <c r="AB200" s="227">
        <v>1.0</v>
      </c>
      <c r="AC200" s="227">
        <v>1.0</v>
      </c>
      <c r="AD200" s="227">
        <v>1.0</v>
      </c>
      <c r="AE200" s="283" t="s">
        <v>478</v>
      </c>
    </row>
    <row r="201" ht="15.75" customHeight="1">
      <c r="A201" s="4" t="s">
        <v>53</v>
      </c>
      <c r="B201" s="271">
        <v>43931.0</v>
      </c>
      <c r="C201" s="3">
        <v>0.625</v>
      </c>
      <c r="D201" s="3">
        <v>0.75</v>
      </c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116"/>
      <c r="R201" s="41"/>
      <c r="S201" s="39"/>
      <c r="T201" s="39"/>
      <c r="U201" s="39"/>
      <c r="V201" s="22"/>
      <c r="W201" s="39"/>
      <c r="X201" s="39"/>
      <c r="Y201" s="115"/>
      <c r="Z201" s="44"/>
      <c r="AA201" s="230"/>
      <c r="AB201" s="45"/>
      <c r="AC201" s="45"/>
      <c r="AD201" s="45"/>
      <c r="AE201" s="108"/>
    </row>
    <row r="202" ht="15.75" customHeight="1">
      <c r="A202" s="8" t="s">
        <v>58</v>
      </c>
      <c r="B202" s="270">
        <v>43932.0</v>
      </c>
      <c r="C202" s="10">
        <v>0.375</v>
      </c>
      <c r="D202" s="10">
        <v>0.5</v>
      </c>
      <c r="E202" s="224">
        <v>34.8</v>
      </c>
      <c r="F202" s="224">
        <v>23.8</v>
      </c>
      <c r="G202" s="224">
        <v>28.2</v>
      </c>
      <c r="H202" s="224">
        <v>26.0</v>
      </c>
      <c r="I202" s="22"/>
      <c r="J202" s="224" t="s">
        <v>61</v>
      </c>
      <c r="K202" s="22"/>
      <c r="L202" s="224">
        <v>2.25</v>
      </c>
      <c r="M202" s="22"/>
      <c r="N202" s="22"/>
      <c r="O202" s="224">
        <v>60.26</v>
      </c>
      <c r="P202" s="224"/>
      <c r="Q202" s="35"/>
      <c r="R202" s="26">
        <f>E200</f>
        <v>33</v>
      </c>
      <c r="S202" s="22">
        <f>F202</f>
        <v>23.8</v>
      </c>
      <c r="T202" s="22">
        <f>(R202+S202)/2</f>
        <v>28.4</v>
      </c>
      <c r="U202" s="22">
        <f>IF(H202="","",6.1078*(10^(((7.5*H202)/(237.3+H202)))))</f>
        <v>33.61126698</v>
      </c>
      <c r="V202" s="22">
        <f>IF(U202="","",U202-(0.8*(G202-H202)))</f>
        <v>31.85126698</v>
      </c>
      <c r="W202" s="22">
        <f>IF(G202="","",6.1078*(10^(((7.5*G202)/(237.3+G202)))))</f>
        <v>38.23798312</v>
      </c>
      <c r="X202" s="22">
        <f>IF(W202="","",(V202/W202)*100)</f>
        <v>83.29745553</v>
      </c>
      <c r="Y202" s="135">
        <f>P200+L202-O202</f>
        <v>6.31</v>
      </c>
      <c r="Z202" s="36"/>
      <c r="AA202" s="226">
        <v>1.0</v>
      </c>
      <c r="AB202" s="227">
        <v>1.0</v>
      </c>
      <c r="AC202" s="227">
        <v>2.0</v>
      </c>
      <c r="AD202" s="227">
        <v>2.0</v>
      </c>
      <c r="AE202" s="283" t="s">
        <v>452</v>
      </c>
    </row>
    <row r="203" ht="15.75" customHeight="1">
      <c r="A203" s="4" t="s">
        <v>58</v>
      </c>
      <c r="B203" s="271">
        <v>43932.0</v>
      </c>
      <c r="C203" s="3">
        <v>0.625</v>
      </c>
      <c r="D203" s="3">
        <v>0.75</v>
      </c>
      <c r="E203" s="242"/>
      <c r="F203" s="39"/>
      <c r="G203" s="242"/>
      <c r="H203" s="242"/>
      <c r="I203" s="39"/>
      <c r="J203" s="242"/>
      <c r="K203" s="39"/>
      <c r="L203" s="39"/>
      <c r="M203" s="39"/>
      <c r="N203" s="39"/>
      <c r="O203" s="39"/>
      <c r="P203" s="39"/>
      <c r="Q203" s="116"/>
      <c r="R203" s="41"/>
      <c r="S203" s="39"/>
      <c r="T203" s="39"/>
      <c r="U203" s="22"/>
      <c r="V203" s="22"/>
      <c r="W203" s="22"/>
      <c r="X203" s="22"/>
      <c r="Y203" s="115"/>
      <c r="Z203" s="44"/>
      <c r="AA203" s="245"/>
      <c r="AB203" s="246"/>
      <c r="AC203" s="246"/>
      <c r="AD203" s="246"/>
      <c r="AE203" s="247"/>
    </row>
    <row r="204" ht="15.75" customHeight="1">
      <c r="A204" s="8" t="s">
        <v>60</v>
      </c>
      <c r="B204" s="288">
        <v>43933.0</v>
      </c>
      <c r="C204" s="10">
        <v>0.375</v>
      </c>
      <c r="D204" s="10">
        <v>0.5</v>
      </c>
      <c r="E204" s="224">
        <v>32.6</v>
      </c>
      <c r="F204" s="224">
        <v>24.2</v>
      </c>
      <c r="G204" s="224">
        <v>29.0</v>
      </c>
      <c r="H204" s="224">
        <v>26.2</v>
      </c>
      <c r="I204" s="22"/>
      <c r="J204" s="224" t="s">
        <v>81</v>
      </c>
      <c r="K204" s="22"/>
      <c r="L204" s="224">
        <v>55.75</v>
      </c>
      <c r="M204" s="22"/>
      <c r="N204" s="22"/>
      <c r="O204" s="224">
        <v>100.0</v>
      </c>
      <c r="P204" s="224">
        <v>78.2</v>
      </c>
      <c r="Q204" s="22"/>
      <c r="R204" s="26">
        <f>E202</f>
        <v>34.8</v>
      </c>
      <c r="S204" s="22">
        <f>F204</f>
        <v>24.2</v>
      </c>
      <c r="T204" s="22">
        <f>(R204+S204)/2</f>
        <v>29.5</v>
      </c>
      <c r="U204" s="22">
        <f>IF(H204="","",6.1078*(10^(((7.5*H204)/(237.3+H204)))))</f>
        <v>34.01068335</v>
      </c>
      <c r="V204" s="22">
        <f>IF(U204="","",U204-(0.8*(G204-H204)))</f>
        <v>31.77068335</v>
      </c>
      <c r="W204" s="22">
        <f>IF(G204="","",6.1078*(10^(((7.5*G204)/(237.3+G204)))))</f>
        <v>40.05279577</v>
      </c>
      <c r="X204" s="22">
        <f>IF(W204="","",(V204/W204)*100)</f>
        <v>79.3220117</v>
      </c>
      <c r="Y204" s="135"/>
      <c r="Z204" s="27"/>
      <c r="AA204" s="226">
        <v>1.0</v>
      </c>
      <c r="AB204" s="227">
        <v>1.0</v>
      </c>
      <c r="AC204" s="227">
        <v>3.0</v>
      </c>
      <c r="AD204" s="227">
        <v>2.0</v>
      </c>
      <c r="AE204" s="237" t="s">
        <v>452</v>
      </c>
    </row>
    <row r="205" ht="15.75" customHeight="1">
      <c r="A205" s="4" t="s">
        <v>60</v>
      </c>
      <c r="B205" s="271">
        <v>43933.0</v>
      </c>
      <c r="C205" s="3">
        <v>0.625</v>
      </c>
      <c r="D205" s="3">
        <v>0.75</v>
      </c>
      <c r="E205" s="242"/>
      <c r="F205" s="39"/>
      <c r="G205" s="242"/>
      <c r="H205" s="242"/>
      <c r="I205" s="39"/>
      <c r="J205" s="242"/>
      <c r="K205" s="39"/>
      <c r="L205" s="39"/>
      <c r="M205" s="39"/>
      <c r="N205" s="39"/>
      <c r="O205" s="39"/>
      <c r="P205" s="39"/>
      <c r="Q205" s="39"/>
      <c r="R205" s="41"/>
      <c r="S205" s="39"/>
      <c r="T205" s="39"/>
      <c r="U205" s="22"/>
      <c r="V205" s="22"/>
      <c r="W205" s="22"/>
      <c r="X205" s="22"/>
      <c r="Y205" s="115"/>
      <c r="Z205" s="32"/>
      <c r="AA205" s="245"/>
      <c r="AB205" s="246"/>
      <c r="AC205" s="246"/>
      <c r="AD205" s="287"/>
      <c r="AE205" s="247"/>
    </row>
    <row r="206" ht="15.75" customHeight="1">
      <c r="A206" s="8" t="s">
        <v>64</v>
      </c>
      <c r="B206" s="270">
        <v>43934.0</v>
      </c>
      <c r="C206" s="10">
        <v>0.375</v>
      </c>
      <c r="D206" s="10">
        <v>0.5</v>
      </c>
      <c r="E206" s="224">
        <v>34.0</v>
      </c>
      <c r="F206" s="224">
        <v>23.6</v>
      </c>
      <c r="G206" s="224">
        <v>28.4</v>
      </c>
      <c r="H206" s="224">
        <v>27.0</v>
      </c>
      <c r="I206" s="22"/>
      <c r="J206" s="224" t="s">
        <v>81</v>
      </c>
      <c r="K206" s="22"/>
      <c r="L206" s="224">
        <v>7.0</v>
      </c>
      <c r="M206" s="22"/>
      <c r="N206" s="22"/>
      <c r="O206" s="224">
        <v>81.88</v>
      </c>
      <c r="P206" s="22"/>
      <c r="Q206" s="22"/>
      <c r="R206" s="26">
        <f>E204</f>
        <v>32.6</v>
      </c>
      <c r="S206" s="22">
        <f>F206</f>
        <v>23.6</v>
      </c>
      <c r="T206" s="22">
        <f>(R206+S206)/2</f>
        <v>28.1</v>
      </c>
      <c r="U206" s="22">
        <f t="shared" ref="U206:U216" si="87">IF(H206="","",6.1078*(10^(((7.5*H206)/(237.3+H206)))))</f>
        <v>35.65000614</v>
      </c>
      <c r="V206" s="22">
        <f t="shared" ref="V206:V216" si="88">IF(U206="","",U206-(0.8*(G206-H206)))</f>
        <v>34.53000614</v>
      </c>
      <c r="W206" s="22">
        <f t="shared" ref="W206:W216" si="89">IF(G206="","",6.1078*(10^(((7.5*G206)/(237.3+G206)))))</f>
        <v>38.68484051</v>
      </c>
      <c r="X206" s="22">
        <f t="shared" ref="X206:X216" si="90">IF(W206="","",(V206/W206)*100)</f>
        <v>89.25978675</v>
      </c>
      <c r="Y206" s="135">
        <f>P204+L206-O206</f>
        <v>3.32</v>
      </c>
      <c r="Z206" s="27"/>
      <c r="AA206" s="226">
        <v>1.0</v>
      </c>
      <c r="AB206" s="227">
        <v>1.0</v>
      </c>
      <c r="AC206" s="227">
        <v>2.0</v>
      </c>
      <c r="AD206" s="227">
        <v>2.0</v>
      </c>
      <c r="AE206" s="237" t="s">
        <v>474</v>
      </c>
    </row>
    <row r="207" ht="15.75" customHeight="1">
      <c r="A207" s="4" t="s">
        <v>64</v>
      </c>
      <c r="B207" s="271">
        <v>43934.0</v>
      </c>
      <c r="C207" s="3">
        <v>0.625</v>
      </c>
      <c r="D207" s="3">
        <v>0.75</v>
      </c>
      <c r="E207" s="39"/>
      <c r="F207" s="39"/>
      <c r="G207" s="242">
        <v>30.0</v>
      </c>
      <c r="H207" s="242">
        <v>26.4</v>
      </c>
      <c r="I207" s="39"/>
      <c r="J207" s="242" t="s">
        <v>81</v>
      </c>
      <c r="K207" s="39"/>
      <c r="L207" s="39"/>
      <c r="M207" s="39"/>
      <c r="N207" s="39"/>
      <c r="O207" s="39"/>
      <c r="P207" s="39"/>
      <c r="Q207" s="39"/>
      <c r="R207" s="41"/>
      <c r="S207" s="39"/>
      <c r="T207" s="39"/>
      <c r="U207" s="22">
        <f t="shared" si="87"/>
        <v>34.41422945</v>
      </c>
      <c r="V207" s="22">
        <f t="shared" si="88"/>
        <v>31.53422945</v>
      </c>
      <c r="W207" s="22">
        <f t="shared" si="89"/>
        <v>42.42634795</v>
      </c>
      <c r="X207" s="22">
        <f t="shared" si="90"/>
        <v>74.32699484</v>
      </c>
      <c r="Y207" s="115"/>
      <c r="Z207" s="32"/>
      <c r="AA207" s="245">
        <v>1.0</v>
      </c>
      <c r="AB207" s="246">
        <v>1.0</v>
      </c>
      <c r="AC207" s="246">
        <v>1.0</v>
      </c>
      <c r="AD207" s="246">
        <v>3.0</v>
      </c>
      <c r="AE207" s="247" t="s">
        <v>442</v>
      </c>
    </row>
    <row r="208" ht="15.75" customHeight="1">
      <c r="A208" s="8" t="s">
        <v>68</v>
      </c>
      <c r="B208" s="270">
        <v>43935.0</v>
      </c>
      <c r="C208" s="10">
        <v>0.375</v>
      </c>
      <c r="D208" s="10">
        <v>0.5</v>
      </c>
      <c r="E208" s="224">
        <v>32.4</v>
      </c>
      <c r="F208" s="224">
        <v>23.8</v>
      </c>
      <c r="G208" s="224">
        <v>26.2</v>
      </c>
      <c r="H208" s="224">
        <v>25.0</v>
      </c>
      <c r="I208" s="22"/>
      <c r="J208" s="224" t="s">
        <v>61</v>
      </c>
      <c r="K208" s="22"/>
      <c r="L208" s="224">
        <v>46.25</v>
      </c>
      <c r="M208" s="22"/>
      <c r="N208" s="22"/>
      <c r="O208" s="224">
        <v>100.0</v>
      </c>
      <c r="P208" s="224">
        <v>75.58</v>
      </c>
      <c r="Q208" s="22"/>
      <c r="R208" s="26">
        <f>E206</f>
        <v>34</v>
      </c>
      <c r="S208" s="22">
        <f>F208</f>
        <v>23.8</v>
      </c>
      <c r="T208" s="22">
        <f>(R208+S208)/2</f>
        <v>28.9</v>
      </c>
      <c r="U208" s="22">
        <f t="shared" si="87"/>
        <v>31.67489286</v>
      </c>
      <c r="V208" s="22">
        <f t="shared" si="88"/>
        <v>30.71489286</v>
      </c>
      <c r="W208" s="22">
        <f t="shared" si="89"/>
        <v>34.01068335</v>
      </c>
      <c r="X208" s="22">
        <f t="shared" si="90"/>
        <v>90.30954347</v>
      </c>
      <c r="Y208" s="135"/>
      <c r="Z208" s="27"/>
      <c r="AA208" s="226">
        <v>2.0</v>
      </c>
      <c r="AB208" s="227">
        <v>1.0</v>
      </c>
      <c r="AC208" s="227">
        <v>1.0</v>
      </c>
      <c r="AD208" s="227">
        <v>2.0</v>
      </c>
      <c r="AE208" s="237" t="s">
        <v>474</v>
      </c>
    </row>
    <row r="209" ht="15.75" customHeight="1">
      <c r="A209" s="4" t="s">
        <v>68</v>
      </c>
      <c r="B209" s="271">
        <v>43935.0</v>
      </c>
      <c r="C209" s="3">
        <v>0.625</v>
      </c>
      <c r="D209" s="3">
        <v>0.75</v>
      </c>
      <c r="E209" s="39"/>
      <c r="F209" s="39"/>
      <c r="G209" s="242">
        <v>29.4</v>
      </c>
      <c r="H209" s="242">
        <v>27.0</v>
      </c>
      <c r="I209" s="39"/>
      <c r="J209" s="242" t="s">
        <v>81</v>
      </c>
      <c r="K209" s="39"/>
      <c r="L209" s="39"/>
      <c r="M209" s="39"/>
      <c r="N209" s="39"/>
      <c r="O209" s="39"/>
      <c r="P209" s="39"/>
      <c r="Q209" s="39"/>
      <c r="R209" s="41"/>
      <c r="S209" s="39"/>
      <c r="T209" s="39"/>
      <c r="U209" s="22">
        <f t="shared" si="87"/>
        <v>35.65000614</v>
      </c>
      <c r="V209" s="22">
        <f t="shared" si="88"/>
        <v>33.73000614</v>
      </c>
      <c r="W209" s="22">
        <f t="shared" si="89"/>
        <v>40.98797486</v>
      </c>
      <c r="X209" s="22">
        <f t="shared" si="90"/>
        <v>82.29244371</v>
      </c>
      <c r="Y209" s="115"/>
      <c r="Z209" s="32"/>
      <c r="AA209" s="245">
        <v>1.0</v>
      </c>
      <c r="AB209" s="246">
        <v>1.0</v>
      </c>
      <c r="AC209" s="246">
        <v>1.0</v>
      </c>
      <c r="AD209" s="246">
        <v>2.0</v>
      </c>
      <c r="AE209" s="247" t="s">
        <v>442</v>
      </c>
    </row>
    <row r="210" ht="15.75" customHeight="1">
      <c r="A210" s="8" t="s">
        <v>38</v>
      </c>
      <c r="B210" s="270">
        <v>43936.0</v>
      </c>
      <c r="C210" s="10">
        <v>0.375</v>
      </c>
      <c r="D210" s="10">
        <v>0.5</v>
      </c>
      <c r="E210" s="224">
        <v>31.4</v>
      </c>
      <c r="F210" s="224">
        <v>24.6</v>
      </c>
      <c r="G210" s="224">
        <v>26.4</v>
      </c>
      <c r="H210" s="224">
        <v>25.0</v>
      </c>
      <c r="I210" s="22"/>
      <c r="J210" s="224" t="s">
        <v>78</v>
      </c>
      <c r="K210" s="22"/>
      <c r="L210" s="224">
        <v>1.0</v>
      </c>
      <c r="M210" s="22"/>
      <c r="N210" s="22"/>
      <c r="O210" s="224">
        <v>74.0</v>
      </c>
      <c r="P210" s="224"/>
      <c r="Q210" s="22"/>
      <c r="R210" s="26">
        <f>E208</f>
        <v>32.4</v>
      </c>
      <c r="S210" s="22">
        <f>F210</f>
        <v>24.6</v>
      </c>
      <c r="T210" s="22">
        <f>(R210+S210)/2</f>
        <v>28.5</v>
      </c>
      <c r="U210" s="22">
        <f t="shared" si="87"/>
        <v>31.67489286</v>
      </c>
      <c r="V210" s="22">
        <f t="shared" si="88"/>
        <v>30.55489286</v>
      </c>
      <c r="W210" s="22">
        <f t="shared" si="89"/>
        <v>34.41422945</v>
      </c>
      <c r="X210" s="22">
        <f t="shared" si="90"/>
        <v>88.78563707</v>
      </c>
      <c r="Y210" s="135">
        <f>P208+L210-O210</f>
        <v>2.58</v>
      </c>
      <c r="Z210" s="27"/>
      <c r="AA210" s="226">
        <v>1.0</v>
      </c>
      <c r="AB210" s="227">
        <v>3.0</v>
      </c>
      <c r="AC210" s="227">
        <v>3.0</v>
      </c>
      <c r="AD210" s="227">
        <v>3.0</v>
      </c>
      <c r="AE210" s="237"/>
    </row>
    <row r="211" ht="15.75" customHeight="1">
      <c r="A211" s="4" t="s">
        <v>38</v>
      </c>
      <c r="B211" s="271">
        <v>43936.0</v>
      </c>
      <c r="C211" s="3">
        <v>0.625</v>
      </c>
      <c r="D211" s="3">
        <v>0.75</v>
      </c>
      <c r="E211" s="242"/>
      <c r="F211" s="39"/>
      <c r="G211" s="242">
        <v>31.2</v>
      </c>
      <c r="H211" s="242">
        <v>27.0</v>
      </c>
      <c r="I211" s="39"/>
      <c r="J211" s="242" t="s">
        <v>81</v>
      </c>
      <c r="K211" s="39"/>
      <c r="L211" s="39"/>
      <c r="M211" s="39"/>
      <c r="N211" s="39"/>
      <c r="O211" s="39"/>
      <c r="P211" s="39"/>
      <c r="Q211" s="116"/>
      <c r="R211" s="41"/>
      <c r="S211" s="39"/>
      <c r="U211" s="22">
        <f t="shared" si="87"/>
        <v>35.65000614</v>
      </c>
      <c r="V211" s="22">
        <f t="shared" si="88"/>
        <v>32.29000614</v>
      </c>
      <c r="W211" s="22">
        <f t="shared" si="89"/>
        <v>45.43527778</v>
      </c>
      <c r="X211" s="22">
        <f t="shared" si="90"/>
        <v>71.06813851</v>
      </c>
      <c r="Y211" s="116"/>
      <c r="Z211" s="44"/>
      <c r="AA211" s="245">
        <v>1.0</v>
      </c>
      <c r="AB211" s="246">
        <v>1.0</v>
      </c>
      <c r="AC211" s="246">
        <v>2.0</v>
      </c>
      <c r="AD211" s="246">
        <v>2.0</v>
      </c>
      <c r="AE211" s="286" t="s">
        <v>442</v>
      </c>
    </row>
    <row r="212" ht="15.75" customHeight="1">
      <c r="A212" s="8" t="s">
        <v>48</v>
      </c>
      <c r="B212" s="270">
        <v>43937.0</v>
      </c>
      <c r="C212" s="10">
        <v>0.375</v>
      </c>
      <c r="D212" s="10">
        <v>0.5</v>
      </c>
      <c r="E212" s="224">
        <v>32.8</v>
      </c>
      <c r="F212" s="224">
        <v>24.0</v>
      </c>
      <c r="G212" s="224">
        <v>27.4</v>
      </c>
      <c r="H212" s="224">
        <v>25.8</v>
      </c>
      <c r="I212" s="22"/>
      <c r="J212" s="224" t="s">
        <v>79</v>
      </c>
      <c r="K212" s="22"/>
      <c r="L212" s="224">
        <v>1.75</v>
      </c>
      <c r="M212" s="22"/>
      <c r="N212" s="22"/>
      <c r="O212" s="224">
        <v>69.12</v>
      </c>
      <c r="P212" s="22"/>
      <c r="Q212" s="35"/>
      <c r="R212" s="26">
        <f>E210</f>
        <v>31.4</v>
      </c>
      <c r="S212" s="22">
        <f>F212</f>
        <v>24</v>
      </c>
      <c r="T212" s="22">
        <f>(R212+S212)/2</f>
        <v>27.7</v>
      </c>
      <c r="U212" s="22">
        <f t="shared" si="87"/>
        <v>33.21594473</v>
      </c>
      <c r="V212" s="22">
        <f t="shared" si="88"/>
        <v>31.93594473</v>
      </c>
      <c r="W212" s="22">
        <f t="shared" si="89"/>
        <v>36.49517019</v>
      </c>
      <c r="X212" s="22">
        <f t="shared" si="90"/>
        <v>87.50731829</v>
      </c>
      <c r="Y212" s="135">
        <f>O210+L212-O212</f>
        <v>6.63</v>
      </c>
      <c r="Z212" s="36"/>
      <c r="AA212" s="226">
        <v>1.0</v>
      </c>
      <c r="AB212" s="227">
        <v>2.0</v>
      </c>
      <c r="AC212" s="227">
        <v>1.0</v>
      </c>
      <c r="AD212" s="227">
        <v>2.0</v>
      </c>
      <c r="AE212" s="237" t="s">
        <v>478</v>
      </c>
    </row>
    <row r="213" ht="15.75" customHeight="1">
      <c r="A213" s="4" t="s">
        <v>48</v>
      </c>
      <c r="B213" s="271">
        <v>43937.0</v>
      </c>
      <c r="C213" s="3">
        <v>0.625</v>
      </c>
      <c r="D213" s="3">
        <v>0.75</v>
      </c>
      <c r="E213" s="242"/>
      <c r="F213" s="39"/>
      <c r="G213" s="242">
        <v>31.6</v>
      </c>
      <c r="H213" s="242">
        <v>27.4</v>
      </c>
      <c r="I213" s="39"/>
      <c r="J213" s="242" t="s">
        <v>81</v>
      </c>
      <c r="K213" s="39"/>
      <c r="L213" s="39"/>
      <c r="M213" s="39"/>
      <c r="N213" s="39"/>
      <c r="O213" s="39"/>
      <c r="P213" s="39"/>
      <c r="Q213" s="116"/>
      <c r="R213" s="41"/>
      <c r="S213" s="39"/>
      <c r="T213" s="39"/>
      <c r="U213" s="22">
        <f t="shared" si="87"/>
        <v>36.49517019</v>
      </c>
      <c r="V213" s="22">
        <f t="shared" si="88"/>
        <v>33.13517019</v>
      </c>
      <c r="W213" s="22">
        <f t="shared" si="89"/>
        <v>46.47863297</v>
      </c>
      <c r="X213" s="22">
        <f t="shared" si="90"/>
        <v>71.29118923</v>
      </c>
      <c r="Y213" s="116"/>
      <c r="Z213" s="44"/>
      <c r="AA213" s="245">
        <v>1.0</v>
      </c>
      <c r="AB213" s="246">
        <v>1.0</v>
      </c>
      <c r="AC213" s="246">
        <v>1.0</v>
      </c>
      <c r="AD213" s="246">
        <v>2.0</v>
      </c>
      <c r="AE213" s="247" t="s">
        <v>452</v>
      </c>
    </row>
    <row r="214" ht="15.75" customHeight="1">
      <c r="A214" s="8" t="s">
        <v>53</v>
      </c>
      <c r="B214" s="270">
        <v>43938.0</v>
      </c>
      <c r="C214" s="10">
        <v>0.375</v>
      </c>
      <c r="D214" s="10">
        <v>0.5</v>
      </c>
      <c r="E214" s="224">
        <v>33.2</v>
      </c>
      <c r="F214" s="224">
        <v>24.3</v>
      </c>
      <c r="G214" s="224">
        <v>29.0</v>
      </c>
      <c r="H214" s="224">
        <v>26.6</v>
      </c>
      <c r="I214" s="22"/>
      <c r="J214" s="224" t="s">
        <v>78</v>
      </c>
      <c r="K214" s="22"/>
      <c r="L214" s="224">
        <v>2.0</v>
      </c>
      <c r="M214" s="22"/>
      <c r="N214" s="22"/>
      <c r="O214" s="224">
        <v>65.08</v>
      </c>
      <c r="P214" s="22"/>
      <c r="Q214" s="35"/>
      <c r="R214" s="26">
        <f>E212</f>
        <v>32.8</v>
      </c>
      <c r="S214" s="22">
        <f>F214</f>
        <v>24.3</v>
      </c>
      <c r="T214" s="22">
        <f>(R214+S214)/2</f>
        <v>28.55</v>
      </c>
      <c r="U214" s="22">
        <f t="shared" si="87"/>
        <v>34.82194116</v>
      </c>
      <c r="V214" s="22">
        <f t="shared" si="88"/>
        <v>32.90194116</v>
      </c>
      <c r="W214" s="22">
        <f t="shared" si="89"/>
        <v>40.05279577</v>
      </c>
      <c r="X214" s="22">
        <f t="shared" si="90"/>
        <v>82.14642831</v>
      </c>
      <c r="Y214" s="135">
        <f>O212+L214-O214</f>
        <v>6.04</v>
      </c>
      <c r="Z214" s="36"/>
      <c r="AA214" s="226">
        <v>1.0</v>
      </c>
      <c r="AB214" s="227">
        <v>1.0</v>
      </c>
      <c r="AC214" s="227">
        <v>2.0</v>
      </c>
      <c r="AD214" s="227">
        <v>2.0</v>
      </c>
      <c r="AE214" s="237" t="s">
        <v>478</v>
      </c>
    </row>
    <row r="215" ht="15.75" customHeight="1">
      <c r="A215" s="4" t="s">
        <v>53</v>
      </c>
      <c r="B215" s="271">
        <v>43938.0</v>
      </c>
      <c r="C215" s="3">
        <v>0.625</v>
      </c>
      <c r="D215" s="3">
        <v>0.75</v>
      </c>
      <c r="E215" s="39"/>
      <c r="F215" s="39"/>
      <c r="G215" s="242">
        <v>26.8</v>
      </c>
      <c r="H215" s="242">
        <v>24.8</v>
      </c>
      <c r="I215" s="39"/>
      <c r="J215" s="242" t="s">
        <v>61</v>
      </c>
      <c r="K215" s="39"/>
      <c r="L215" s="39"/>
      <c r="M215" s="39"/>
      <c r="N215" s="39"/>
      <c r="O215" s="39"/>
      <c r="P215" s="39"/>
      <c r="Q215" s="116"/>
      <c r="R215" s="41"/>
      <c r="S215" s="39"/>
      <c r="T215" s="39"/>
      <c r="U215" s="22">
        <f t="shared" si="87"/>
        <v>31.29951528</v>
      </c>
      <c r="V215" s="22">
        <f t="shared" si="88"/>
        <v>29.69951528</v>
      </c>
      <c r="W215" s="22">
        <f t="shared" si="89"/>
        <v>35.23385461</v>
      </c>
      <c r="X215" s="22">
        <f t="shared" si="90"/>
        <v>84.29255218</v>
      </c>
      <c r="Y215" s="116"/>
      <c r="Z215" s="44"/>
      <c r="AA215" s="245">
        <v>2.0</v>
      </c>
      <c r="AB215" s="246">
        <v>1.0</v>
      </c>
      <c r="AC215" s="246">
        <v>1.0</v>
      </c>
      <c r="AD215" s="246">
        <v>3.0</v>
      </c>
      <c r="AE215" s="247" t="s">
        <v>452</v>
      </c>
    </row>
    <row r="216" ht="15.75" customHeight="1">
      <c r="A216" s="8" t="s">
        <v>58</v>
      </c>
      <c r="B216" s="270">
        <v>43939.0</v>
      </c>
      <c r="C216" s="10">
        <v>0.375</v>
      </c>
      <c r="D216" s="10">
        <v>0.5</v>
      </c>
      <c r="E216" s="224">
        <v>33.2</v>
      </c>
      <c r="F216" s="224">
        <v>23.4</v>
      </c>
      <c r="G216" s="224">
        <v>30.0</v>
      </c>
      <c r="H216" s="224">
        <v>26.8</v>
      </c>
      <c r="I216" s="22"/>
      <c r="J216" s="224" t="s">
        <v>81</v>
      </c>
      <c r="K216" s="22"/>
      <c r="L216" s="224">
        <v>0.25</v>
      </c>
      <c r="M216" s="22"/>
      <c r="N216" s="22"/>
      <c r="O216" s="224">
        <v>64.12</v>
      </c>
      <c r="P216" s="224"/>
      <c r="Q216" s="35"/>
      <c r="R216" s="26">
        <f>E214</f>
        <v>33.2</v>
      </c>
      <c r="S216" s="22">
        <f>F216</f>
        <v>23.4</v>
      </c>
      <c r="T216" s="22">
        <f>(R216+S216)/2</f>
        <v>28.3</v>
      </c>
      <c r="U216" s="22">
        <f t="shared" si="87"/>
        <v>35.23385461</v>
      </c>
      <c r="V216" s="22">
        <f t="shared" si="88"/>
        <v>32.67385461</v>
      </c>
      <c r="W216" s="22">
        <f t="shared" si="89"/>
        <v>42.42634795</v>
      </c>
      <c r="X216" s="22">
        <f t="shared" si="90"/>
        <v>77.01312083</v>
      </c>
      <c r="Y216" s="135">
        <f>O214+L216-O216</f>
        <v>1.21</v>
      </c>
      <c r="Z216" s="36"/>
      <c r="AA216" s="226">
        <v>1.0</v>
      </c>
      <c r="AB216" s="227">
        <v>1.0</v>
      </c>
      <c r="AC216" s="227">
        <v>2.0</v>
      </c>
      <c r="AD216" s="227">
        <v>2.0</v>
      </c>
      <c r="AE216" s="237"/>
    </row>
    <row r="217" ht="15.75" customHeight="1">
      <c r="A217" s="4" t="s">
        <v>58</v>
      </c>
      <c r="B217" s="271">
        <v>43939.0</v>
      </c>
      <c r="C217" s="3">
        <v>0.625</v>
      </c>
      <c r="D217" s="3">
        <v>0.75</v>
      </c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116"/>
      <c r="R217" s="41"/>
      <c r="S217" s="42"/>
      <c r="T217" s="39"/>
      <c r="U217" s="42"/>
      <c r="V217" s="22"/>
      <c r="W217" s="42"/>
      <c r="X217" s="42"/>
      <c r="Y217" s="43"/>
      <c r="Z217" s="44"/>
      <c r="AA217" s="230"/>
      <c r="AB217" s="45"/>
      <c r="AC217" s="45"/>
      <c r="AD217" s="45"/>
      <c r="AE217" s="52"/>
    </row>
    <row r="218" ht="15.75" customHeight="1">
      <c r="A218" s="8" t="s">
        <v>60</v>
      </c>
      <c r="B218" s="270">
        <v>43940.0</v>
      </c>
      <c r="C218" s="10">
        <v>0.375</v>
      </c>
      <c r="D218" s="10">
        <v>0.5</v>
      </c>
      <c r="E218" s="224">
        <v>33.0</v>
      </c>
      <c r="F218" s="224">
        <v>24.0</v>
      </c>
      <c r="G218" s="224">
        <v>25.6</v>
      </c>
      <c r="H218" s="224">
        <v>24.8</v>
      </c>
      <c r="I218" s="22"/>
      <c r="J218" s="224" t="s">
        <v>508</v>
      </c>
      <c r="K218" s="22"/>
      <c r="L218" s="224">
        <v>59.75</v>
      </c>
      <c r="M218" s="22"/>
      <c r="N218" s="22"/>
      <c r="O218" s="224">
        <v>100.0</v>
      </c>
      <c r="P218" s="224">
        <v>89.78</v>
      </c>
      <c r="Q218" s="35"/>
      <c r="R218" s="26">
        <f>E216</f>
        <v>33.2</v>
      </c>
      <c r="S218" s="22">
        <f>F218</f>
        <v>24</v>
      </c>
      <c r="T218" s="22">
        <f>(R218+S218)/2</f>
        <v>28.6</v>
      </c>
      <c r="U218" s="22">
        <f>IF(H218="","",6.1078*(10^(((7.5*H218)/(237.3+H218)))))</f>
        <v>31.29951528</v>
      </c>
      <c r="V218" s="22">
        <f>IF(U218="","",U218-(0.8*(G218-H218)))</f>
        <v>30.65951528</v>
      </c>
      <c r="W218" s="22">
        <f>IF(G218="","",6.1078*(10^(((7.5*G218)/(237.3+G218)))))</f>
        <v>32.82468122</v>
      </c>
      <c r="X218" s="22">
        <f>IF(W218="","",(V218/W218)*100)</f>
        <v>93.40384779</v>
      </c>
      <c r="Y218" s="135"/>
      <c r="Z218" s="36"/>
      <c r="AA218" s="226">
        <v>3.0</v>
      </c>
      <c r="AB218" s="227">
        <v>3.0</v>
      </c>
      <c r="AC218" s="227">
        <v>3.0</v>
      </c>
      <c r="AD218" s="227">
        <v>3.0</v>
      </c>
      <c r="AE218" s="237" t="s">
        <v>478</v>
      </c>
    </row>
    <row r="219" ht="15.75" customHeight="1">
      <c r="A219" s="4" t="s">
        <v>60</v>
      </c>
      <c r="B219" s="271">
        <v>43940.0</v>
      </c>
      <c r="C219" s="3">
        <v>0.625</v>
      </c>
      <c r="D219" s="3">
        <v>0.75</v>
      </c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41"/>
      <c r="S219" s="42"/>
      <c r="T219" s="39"/>
      <c r="U219" s="42"/>
      <c r="V219" s="22"/>
      <c r="W219" s="42"/>
      <c r="X219" s="42"/>
      <c r="Y219" s="43"/>
      <c r="Z219" s="32"/>
      <c r="AA219" s="230"/>
      <c r="AB219" s="45"/>
      <c r="AC219" s="45"/>
      <c r="AD219" s="45"/>
      <c r="AE219" s="52"/>
    </row>
    <row r="220" ht="15.75" customHeight="1">
      <c r="A220" s="8" t="s">
        <v>64</v>
      </c>
      <c r="B220" s="270">
        <v>43941.0</v>
      </c>
      <c r="C220" s="10">
        <v>0.375</v>
      </c>
      <c r="D220" s="10">
        <v>0.5</v>
      </c>
      <c r="E220" s="224">
        <v>31.2</v>
      </c>
      <c r="F220" s="224">
        <v>23.6</v>
      </c>
      <c r="G220" s="224">
        <v>27.2</v>
      </c>
      <c r="H220" s="224">
        <v>25.2</v>
      </c>
      <c r="I220" s="22"/>
      <c r="J220" s="224" t="s">
        <v>81</v>
      </c>
      <c r="K220" s="22"/>
      <c r="L220" s="224">
        <v>112.25</v>
      </c>
      <c r="M220" s="22"/>
      <c r="N220" s="22"/>
      <c r="O220" s="224">
        <v>100.0</v>
      </c>
      <c r="P220" s="224">
        <v>70.16</v>
      </c>
      <c r="Q220" s="22"/>
      <c r="R220" s="26">
        <f>E218</f>
        <v>33</v>
      </c>
      <c r="S220" s="22">
        <f>F220</f>
        <v>23.6</v>
      </c>
      <c r="T220" s="22">
        <f>(R220+S220)/2</f>
        <v>28.3</v>
      </c>
      <c r="U220" s="22">
        <f>IF(H220="","",6.1078*(10^(((7.5*H220)/(237.3+H220)))))</f>
        <v>32.05419006</v>
      </c>
      <c r="V220" s="22">
        <f>IF(U220="","",U220-(0.8*(G220-H220)))</f>
        <v>30.45419006</v>
      </c>
      <c r="W220" s="22">
        <f>IF(G220="","",6.1078*(10^(((7.5*G220)/(237.3+G220)))))</f>
        <v>36.07043238</v>
      </c>
      <c r="X220" s="22">
        <f>IF(W220="","",(V220/W220)*100)</f>
        <v>84.4297893</v>
      </c>
      <c r="Y220" s="135"/>
      <c r="Z220" s="27"/>
      <c r="AA220" s="226">
        <v>1.0</v>
      </c>
      <c r="AB220" s="227">
        <v>1.0</v>
      </c>
      <c r="AC220" s="227">
        <v>2.0</v>
      </c>
      <c r="AD220" s="227">
        <v>2.0</v>
      </c>
      <c r="AE220" s="237" t="s">
        <v>474</v>
      </c>
    </row>
    <row r="221" ht="15.75" customHeight="1">
      <c r="A221" s="4" t="s">
        <v>64</v>
      </c>
      <c r="B221" s="271">
        <v>43941.0</v>
      </c>
      <c r="C221" s="3">
        <v>0.625</v>
      </c>
      <c r="D221" s="3">
        <v>0.75</v>
      </c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41"/>
      <c r="S221" s="42"/>
      <c r="T221" s="39"/>
      <c r="U221" s="42"/>
      <c r="V221" s="22"/>
      <c r="W221" s="42"/>
      <c r="X221" s="42"/>
      <c r="Y221" s="43"/>
      <c r="Z221" s="32"/>
      <c r="AA221" s="230"/>
      <c r="AB221" s="45"/>
      <c r="AC221" s="45"/>
      <c r="AD221" s="45"/>
      <c r="AE221" s="52"/>
    </row>
    <row r="222" ht="15.75" customHeight="1">
      <c r="A222" s="8" t="s">
        <v>68</v>
      </c>
      <c r="B222" s="270">
        <v>43942.0</v>
      </c>
      <c r="C222" s="10">
        <v>0.375</v>
      </c>
      <c r="D222" s="10">
        <v>0.5</v>
      </c>
      <c r="E222" s="224">
        <v>34.4</v>
      </c>
      <c r="F222" s="224">
        <v>23.7</v>
      </c>
      <c r="G222" s="224">
        <v>28.4</v>
      </c>
      <c r="H222" s="224">
        <v>26.8</v>
      </c>
      <c r="I222" s="22"/>
      <c r="J222" s="224" t="s">
        <v>78</v>
      </c>
      <c r="K222" s="22"/>
      <c r="L222" s="224">
        <v>12.0</v>
      </c>
      <c r="M222" s="22"/>
      <c r="N222" s="22"/>
      <c r="O222" s="224">
        <v>79.1</v>
      </c>
      <c r="P222" s="224">
        <v>80.1</v>
      </c>
      <c r="Q222" s="22"/>
      <c r="R222" s="26">
        <f>E220</f>
        <v>31.2</v>
      </c>
      <c r="S222" s="22">
        <f>F222</f>
        <v>23.7</v>
      </c>
      <c r="T222" s="22">
        <f>(R222+S222)/2</f>
        <v>27.45</v>
      </c>
      <c r="U222" s="22">
        <f>IF(H222="","",6.1078*(10^(((7.5*H222)/(237.3+H222)))))</f>
        <v>35.23385461</v>
      </c>
      <c r="V222" s="22">
        <f>IF(U222="","",U222-(0.8*(G222-H222)))</f>
        <v>33.95385461</v>
      </c>
      <c r="W222" s="22">
        <f>IF(G222="","",6.1078*(10^(((7.5*G222)/(237.3+G222)))))</f>
        <v>38.68484051</v>
      </c>
      <c r="X222" s="22">
        <f>IF(W222="","",(V222/W222)*100)</f>
        <v>87.77043969</v>
      </c>
      <c r="Y222" s="135">
        <f>P220+L222-O222</f>
        <v>3.06</v>
      </c>
      <c r="Z222" s="27"/>
      <c r="AA222" s="226">
        <v>1.0</v>
      </c>
      <c r="AB222" s="227">
        <v>1.0</v>
      </c>
      <c r="AC222" s="227">
        <v>2.0</v>
      </c>
      <c r="AD222" s="227">
        <v>2.0</v>
      </c>
      <c r="AE222" s="237" t="s">
        <v>478</v>
      </c>
    </row>
    <row r="223" ht="15.75" customHeight="1">
      <c r="A223" s="4" t="s">
        <v>68</v>
      </c>
      <c r="B223" s="271">
        <v>43942.0</v>
      </c>
      <c r="C223" s="3">
        <v>0.625</v>
      </c>
      <c r="D223" s="3">
        <v>0.75</v>
      </c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41"/>
      <c r="S223" s="42"/>
      <c r="T223" s="39"/>
      <c r="U223" s="42"/>
      <c r="V223" s="22"/>
      <c r="W223" s="42"/>
      <c r="X223" s="42"/>
      <c r="Y223" s="43"/>
      <c r="Z223" s="32"/>
      <c r="AA223" s="230"/>
      <c r="AB223" s="45"/>
      <c r="AC223" s="45"/>
      <c r="AD223" s="45"/>
      <c r="AE223" s="52"/>
    </row>
    <row r="224" ht="15.75" customHeight="1">
      <c r="A224" s="8" t="s">
        <v>38</v>
      </c>
      <c r="B224" s="270">
        <v>43943.0</v>
      </c>
      <c r="C224" s="10">
        <v>0.375</v>
      </c>
      <c r="D224" s="10">
        <v>0.5</v>
      </c>
      <c r="E224" s="224">
        <v>32.4</v>
      </c>
      <c r="F224" s="224">
        <v>23.8</v>
      </c>
      <c r="G224" s="224">
        <v>26.4</v>
      </c>
      <c r="H224" s="224">
        <v>25.0</v>
      </c>
      <c r="I224" s="22"/>
      <c r="J224" s="224" t="s">
        <v>81</v>
      </c>
      <c r="K224" s="22"/>
      <c r="L224" s="224">
        <v>0.75</v>
      </c>
      <c r="M224" s="22"/>
      <c r="N224" s="22"/>
      <c r="O224" s="224">
        <v>77.32</v>
      </c>
      <c r="P224" s="22"/>
      <c r="Q224" s="22"/>
      <c r="R224" s="26">
        <f>E222</f>
        <v>34.4</v>
      </c>
      <c r="S224" s="22">
        <f>F224</f>
        <v>23.8</v>
      </c>
      <c r="T224" s="22">
        <f>(R224+S224)/2</f>
        <v>29.1</v>
      </c>
      <c r="U224" s="22">
        <f t="shared" ref="U224:U230" si="91">IF(H224="","",6.1078*(10^(((7.5*H224)/(237.3+H224)))))</f>
        <v>31.67489286</v>
      </c>
      <c r="V224" s="22">
        <f t="shared" ref="V224:V230" si="92">IF(U224="","",U224-(0.8*(G224-H224)))</f>
        <v>30.55489286</v>
      </c>
      <c r="W224" s="22">
        <f t="shared" ref="W224:W230" si="93">IF(G224="","",6.1078*(10^(((7.5*G224)/(237.3+G224)))))</f>
        <v>34.41422945</v>
      </c>
      <c r="X224" s="22">
        <f t="shared" ref="X224:X230" si="94">IF(W224="","",(V224/W224)*100)</f>
        <v>88.78563707</v>
      </c>
      <c r="Y224" s="135">
        <f>P222+L224-O224</f>
        <v>3.53</v>
      </c>
      <c r="Z224" s="27"/>
      <c r="AA224" s="226">
        <v>1.0</v>
      </c>
      <c r="AB224" s="227">
        <v>1.0</v>
      </c>
      <c r="AC224" s="227">
        <v>2.0</v>
      </c>
      <c r="AD224" s="227">
        <v>2.0</v>
      </c>
      <c r="AE224" s="237" t="s">
        <v>510</v>
      </c>
    </row>
    <row r="225" ht="15.75" customHeight="1">
      <c r="A225" s="4" t="s">
        <v>38</v>
      </c>
      <c r="B225" s="271">
        <v>43943.0</v>
      </c>
      <c r="C225" s="3">
        <v>0.625</v>
      </c>
      <c r="D225" s="3">
        <v>0.75</v>
      </c>
      <c r="E225" s="39"/>
      <c r="F225" s="39"/>
      <c r="G225" s="242">
        <v>31.0</v>
      </c>
      <c r="H225" s="242">
        <v>26.4</v>
      </c>
      <c r="I225" s="39"/>
      <c r="J225" s="242" t="s">
        <v>54</v>
      </c>
      <c r="K225" s="39"/>
      <c r="L225" s="39"/>
      <c r="M225" s="39"/>
      <c r="N225" s="39"/>
      <c r="O225" s="39"/>
      <c r="P225" s="39"/>
      <c r="Q225" s="39"/>
      <c r="R225" s="41"/>
      <c r="S225" s="39"/>
      <c r="T225" s="39"/>
      <c r="U225" s="22">
        <f t="shared" si="91"/>
        <v>34.41422945</v>
      </c>
      <c r="V225" s="22">
        <f t="shared" si="92"/>
        <v>30.73422945</v>
      </c>
      <c r="W225" s="22">
        <f t="shared" si="93"/>
        <v>44.9212759</v>
      </c>
      <c r="X225" s="22">
        <f t="shared" si="94"/>
        <v>68.41797975</v>
      </c>
      <c r="Y225" s="116"/>
      <c r="Z225" s="32"/>
      <c r="AA225" s="245">
        <v>1.0</v>
      </c>
      <c r="AB225" s="246">
        <v>1.0</v>
      </c>
      <c r="AC225" s="246">
        <v>2.0</v>
      </c>
      <c r="AD225" s="246">
        <v>2.0</v>
      </c>
      <c r="AE225" s="247" t="s">
        <v>495</v>
      </c>
    </row>
    <row r="226" ht="15.75" customHeight="1">
      <c r="A226" s="8" t="s">
        <v>48</v>
      </c>
      <c r="B226" s="270">
        <v>43944.0</v>
      </c>
      <c r="C226" s="10">
        <v>0.375</v>
      </c>
      <c r="D226" s="10">
        <v>0.5</v>
      </c>
      <c r="E226" s="224">
        <v>32.2</v>
      </c>
      <c r="F226" s="224">
        <v>24.6</v>
      </c>
      <c r="G226" s="224">
        <v>28.4</v>
      </c>
      <c r="H226" s="224">
        <v>26.6</v>
      </c>
      <c r="I226" s="22"/>
      <c r="J226" s="224" t="s">
        <v>79</v>
      </c>
      <c r="K226" s="22"/>
      <c r="L226" s="224">
        <v>2.75</v>
      </c>
      <c r="M226" s="22"/>
      <c r="N226" s="22"/>
      <c r="O226" s="224">
        <v>77.22</v>
      </c>
      <c r="P226" s="22"/>
      <c r="Q226" s="22"/>
      <c r="R226" s="26">
        <f>E224</f>
        <v>32.4</v>
      </c>
      <c r="S226" s="22">
        <f>F226</f>
        <v>24.6</v>
      </c>
      <c r="T226" s="22">
        <f>(R226+S226)/2</f>
        <v>28.5</v>
      </c>
      <c r="U226" s="22">
        <f t="shared" si="91"/>
        <v>34.82194116</v>
      </c>
      <c r="V226" s="22">
        <f t="shared" si="92"/>
        <v>33.38194116</v>
      </c>
      <c r="W226" s="22">
        <f t="shared" si="93"/>
        <v>38.68484051</v>
      </c>
      <c r="X226" s="22">
        <f t="shared" si="94"/>
        <v>86.29204807</v>
      </c>
      <c r="Y226" s="135">
        <f>O224+L226-O226</f>
        <v>2.85</v>
      </c>
      <c r="Z226" s="27"/>
      <c r="AA226" s="226">
        <v>1.0</v>
      </c>
      <c r="AB226" s="227">
        <v>2.0</v>
      </c>
      <c r="AC226" s="227">
        <v>2.0</v>
      </c>
      <c r="AD226" s="227">
        <v>3.0</v>
      </c>
      <c r="AE226" s="237" t="s">
        <v>511</v>
      </c>
    </row>
    <row r="227" ht="15.75" customHeight="1">
      <c r="A227" s="4" t="s">
        <v>48</v>
      </c>
      <c r="B227" s="271">
        <v>43944.0</v>
      </c>
      <c r="C227" s="3">
        <v>0.625</v>
      </c>
      <c r="D227" s="3">
        <v>0.75</v>
      </c>
      <c r="E227" s="242"/>
      <c r="F227" s="39"/>
      <c r="G227" s="242">
        <v>27.0</v>
      </c>
      <c r="H227" s="242">
        <v>25.2</v>
      </c>
      <c r="I227" s="39"/>
      <c r="J227" s="242" t="s">
        <v>65</v>
      </c>
      <c r="K227" s="39"/>
      <c r="L227" s="39"/>
      <c r="M227" s="39"/>
      <c r="N227" s="39"/>
      <c r="O227" s="39"/>
      <c r="P227" s="39"/>
      <c r="Q227" s="39"/>
      <c r="R227" s="41"/>
      <c r="S227" s="39"/>
      <c r="T227" s="39"/>
      <c r="U227" s="22">
        <f t="shared" si="91"/>
        <v>32.05419006</v>
      </c>
      <c r="V227" s="22">
        <f t="shared" si="92"/>
        <v>30.61419006</v>
      </c>
      <c r="W227" s="22">
        <f t="shared" si="93"/>
        <v>35.65000614</v>
      </c>
      <c r="X227" s="22">
        <f t="shared" si="94"/>
        <v>85.87429112</v>
      </c>
      <c r="Y227" s="116"/>
      <c r="Z227" s="32"/>
      <c r="AA227" s="245">
        <v>1.0</v>
      </c>
      <c r="AB227" s="246">
        <v>1.0</v>
      </c>
      <c r="AC227" s="246">
        <v>3.0</v>
      </c>
      <c r="AD227" s="246">
        <v>3.0</v>
      </c>
      <c r="AE227" s="247" t="s">
        <v>442</v>
      </c>
    </row>
    <row r="228" ht="15.75" customHeight="1">
      <c r="A228" s="8" t="s">
        <v>53</v>
      </c>
      <c r="B228" s="270">
        <v>43945.0</v>
      </c>
      <c r="C228" s="10">
        <v>0.375</v>
      </c>
      <c r="D228" s="10">
        <v>0.5</v>
      </c>
      <c r="E228" s="224">
        <v>33.6</v>
      </c>
      <c r="F228" s="224">
        <v>24.9</v>
      </c>
      <c r="G228" s="224">
        <v>25.6</v>
      </c>
      <c r="H228" s="224">
        <v>25.0</v>
      </c>
      <c r="I228" s="22"/>
      <c r="J228" s="224" t="s">
        <v>74</v>
      </c>
      <c r="K228" s="22"/>
      <c r="L228" s="224">
        <v>18.0</v>
      </c>
      <c r="M228" s="22"/>
      <c r="N228" s="22"/>
      <c r="O228" s="224">
        <v>100.0</v>
      </c>
      <c r="P228" s="224">
        <v>74.12</v>
      </c>
      <c r="Q228" s="22"/>
      <c r="R228" s="26">
        <f>E226</f>
        <v>32.2</v>
      </c>
      <c r="S228" s="22">
        <f>F228</f>
        <v>24.9</v>
      </c>
      <c r="T228" s="22">
        <f>(R228+S228)/2</f>
        <v>28.55</v>
      </c>
      <c r="U228" s="22">
        <f t="shared" si="91"/>
        <v>31.67489286</v>
      </c>
      <c r="V228" s="22">
        <f t="shared" si="92"/>
        <v>31.19489286</v>
      </c>
      <c r="W228" s="22">
        <f t="shared" si="93"/>
        <v>32.82468122</v>
      </c>
      <c r="X228" s="22">
        <f t="shared" si="94"/>
        <v>95.03486921</v>
      </c>
      <c r="Y228" s="135"/>
      <c r="Z228" s="27"/>
      <c r="AA228" s="245">
        <v>2.0</v>
      </c>
      <c r="AB228" s="246">
        <v>2.0</v>
      </c>
      <c r="AC228" s="246">
        <v>3.0</v>
      </c>
      <c r="AD228" s="246">
        <v>3.0</v>
      </c>
      <c r="AE228" s="247" t="s">
        <v>478</v>
      </c>
    </row>
    <row r="229" ht="15.75" customHeight="1">
      <c r="A229" s="4" t="s">
        <v>53</v>
      </c>
      <c r="B229" s="271">
        <v>43945.0</v>
      </c>
      <c r="C229" s="3">
        <v>0.625</v>
      </c>
      <c r="D229" s="3">
        <v>0.75</v>
      </c>
      <c r="E229" s="39"/>
      <c r="F229" s="242"/>
      <c r="G229" s="242">
        <v>25.8</v>
      </c>
      <c r="H229" s="242">
        <v>24.8</v>
      </c>
      <c r="I229" s="39"/>
      <c r="J229" s="242" t="s">
        <v>81</v>
      </c>
      <c r="K229" s="39"/>
      <c r="L229" s="39"/>
      <c r="M229" s="39"/>
      <c r="N229" s="39"/>
      <c r="O229" s="39"/>
      <c r="P229" s="39"/>
      <c r="Q229" s="39"/>
      <c r="R229" s="41"/>
      <c r="S229" s="39"/>
      <c r="T229" s="39"/>
      <c r="U229" s="22">
        <f t="shared" si="91"/>
        <v>31.29951528</v>
      </c>
      <c r="V229" s="22">
        <f t="shared" si="92"/>
        <v>30.49951528</v>
      </c>
      <c r="W229" s="22">
        <f t="shared" si="93"/>
        <v>33.21594473</v>
      </c>
      <c r="X229" s="22">
        <f t="shared" si="94"/>
        <v>91.82191121</v>
      </c>
      <c r="Y229" s="116"/>
      <c r="Z229" s="32"/>
      <c r="AA229" s="245">
        <v>1.0</v>
      </c>
      <c r="AB229" s="246">
        <v>2.0</v>
      </c>
      <c r="AC229" s="246">
        <v>1.0</v>
      </c>
      <c r="AD229" s="246">
        <v>3.0</v>
      </c>
      <c r="AE229" s="247" t="s">
        <v>495</v>
      </c>
    </row>
    <row r="230" ht="15.75" customHeight="1">
      <c r="A230" s="8" t="s">
        <v>58</v>
      </c>
      <c r="B230" s="270">
        <v>43946.0</v>
      </c>
      <c r="C230" s="10">
        <v>0.375</v>
      </c>
      <c r="D230" s="10">
        <v>0.5</v>
      </c>
      <c r="E230" s="224">
        <v>30.6</v>
      </c>
      <c r="F230" s="224">
        <v>23.8</v>
      </c>
      <c r="G230" s="224">
        <v>25.2</v>
      </c>
      <c r="H230" s="224">
        <v>24.4</v>
      </c>
      <c r="I230" s="22"/>
      <c r="J230" s="224" t="s">
        <v>81</v>
      </c>
      <c r="K230" s="22"/>
      <c r="L230" s="224">
        <v>5.75</v>
      </c>
      <c r="M230" s="22"/>
      <c r="N230" s="22"/>
      <c r="O230" s="224">
        <v>78.28</v>
      </c>
      <c r="P230" s="224"/>
      <c r="Q230" s="22"/>
      <c r="R230" s="26">
        <f>E228</f>
        <v>33.6</v>
      </c>
      <c r="S230" s="22">
        <f>F230</f>
        <v>23.8</v>
      </c>
      <c r="T230" s="22">
        <f>(R230+S230)/2</f>
        <v>28.7</v>
      </c>
      <c r="U230" s="22">
        <f t="shared" si="91"/>
        <v>30.56038249</v>
      </c>
      <c r="V230" s="22">
        <f t="shared" si="92"/>
        <v>29.92038249</v>
      </c>
      <c r="W230" s="22">
        <f t="shared" si="93"/>
        <v>32.05419006</v>
      </c>
      <c r="X230" s="22">
        <f t="shared" si="94"/>
        <v>93.34312436</v>
      </c>
      <c r="Y230" s="135">
        <f>P228+L230-O230</f>
        <v>1.59</v>
      </c>
      <c r="Z230" s="27"/>
      <c r="AA230" s="226">
        <v>1.0</v>
      </c>
      <c r="AB230" s="227">
        <v>1.0</v>
      </c>
      <c r="AC230" s="227">
        <v>1.0</v>
      </c>
      <c r="AD230" s="227">
        <v>3.0</v>
      </c>
      <c r="AE230" s="237" t="s">
        <v>442</v>
      </c>
    </row>
    <row r="231" ht="15.75" customHeight="1">
      <c r="A231" s="4" t="s">
        <v>58</v>
      </c>
      <c r="B231" s="271">
        <v>43946.0</v>
      </c>
      <c r="C231" s="3">
        <v>0.625</v>
      </c>
      <c r="D231" s="3">
        <v>0.75</v>
      </c>
      <c r="E231" s="242"/>
      <c r="F231" s="39"/>
      <c r="G231" s="242"/>
      <c r="H231" s="242"/>
      <c r="I231" s="39"/>
      <c r="J231" s="242"/>
      <c r="K231" s="39"/>
      <c r="L231" s="39"/>
      <c r="M231" s="39"/>
      <c r="N231" s="39"/>
      <c r="O231" s="39"/>
      <c r="P231" s="39"/>
      <c r="Q231" s="39"/>
      <c r="R231" s="41"/>
      <c r="S231" s="42"/>
      <c r="T231" s="39"/>
      <c r="U231" s="22"/>
      <c r="V231" s="22"/>
      <c r="W231" s="22"/>
      <c r="X231" s="22"/>
      <c r="Y231" s="43"/>
      <c r="Z231" s="32"/>
      <c r="AA231" s="245"/>
      <c r="AB231" s="246"/>
      <c r="AC231" s="246"/>
      <c r="AD231" s="246"/>
      <c r="AE231" s="247"/>
    </row>
    <row r="232" ht="15.75" customHeight="1">
      <c r="A232" s="8" t="s">
        <v>60</v>
      </c>
      <c r="B232" s="270">
        <v>43947.0</v>
      </c>
      <c r="C232" s="10">
        <v>0.375</v>
      </c>
      <c r="D232" s="10">
        <v>0.5</v>
      </c>
      <c r="E232" s="224">
        <v>30.8</v>
      </c>
      <c r="F232" s="224">
        <v>23.9</v>
      </c>
      <c r="G232" s="224">
        <v>28.6</v>
      </c>
      <c r="H232" s="224">
        <v>25.8</v>
      </c>
      <c r="I232" s="22"/>
      <c r="J232" s="224" t="s">
        <v>81</v>
      </c>
      <c r="K232" s="22"/>
      <c r="L232" s="224">
        <v>0.0</v>
      </c>
      <c r="M232" s="22"/>
      <c r="N232" s="22"/>
      <c r="O232" s="224">
        <v>75.88</v>
      </c>
      <c r="P232" s="22"/>
      <c r="Q232" s="22"/>
      <c r="R232" s="26">
        <f>E230</f>
        <v>30.6</v>
      </c>
      <c r="S232" s="22">
        <f>F232</f>
        <v>23.9</v>
      </c>
      <c r="T232" s="22">
        <f>(R232+S232)/2</f>
        <v>27.25</v>
      </c>
      <c r="U232" s="22">
        <f>IF(H232="","",6.1078*(10^(((7.5*H232)/(237.3+H232)))))</f>
        <v>33.21594473</v>
      </c>
      <c r="V232" s="22">
        <f>IF(U232="","",U232-(0.8*(G232-H232)))</f>
        <v>30.97594473</v>
      </c>
      <c r="W232" s="22">
        <f>IF(G232="","",6.1078*(10^(((7.5*G232)/(237.3+G232)))))</f>
        <v>39.13623594</v>
      </c>
      <c r="X232" s="22">
        <f>IF(W232="","",(V232/W232)*100)</f>
        <v>79.14901367</v>
      </c>
      <c r="Y232" s="135">
        <f>O230+L232-O232</f>
        <v>2.4</v>
      </c>
      <c r="Z232" s="27"/>
      <c r="AA232" s="226">
        <v>1.0</v>
      </c>
      <c r="AB232" s="227">
        <v>1.0</v>
      </c>
      <c r="AC232" s="227">
        <v>3.0</v>
      </c>
      <c r="AD232" s="227">
        <v>2.0</v>
      </c>
      <c r="AE232" s="237" t="s">
        <v>442</v>
      </c>
    </row>
    <row r="233" ht="15.75" customHeight="1">
      <c r="A233" s="4" t="s">
        <v>60</v>
      </c>
      <c r="B233" s="271">
        <v>43947.0</v>
      </c>
      <c r="C233" s="3">
        <v>0.625</v>
      </c>
      <c r="D233" s="3">
        <v>0.75</v>
      </c>
      <c r="E233" s="242"/>
      <c r="F233" s="39"/>
      <c r="G233" s="242"/>
      <c r="H233" s="242"/>
      <c r="I233" s="39"/>
      <c r="J233" s="242"/>
      <c r="K233" s="39"/>
      <c r="L233" s="39"/>
      <c r="M233" s="39"/>
      <c r="N233" s="39"/>
      <c r="O233" s="39"/>
      <c r="P233" s="39"/>
      <c r="Q233" s="39"/>
      <c r="R233" s="41"/>
      <c r="S233" s="42"/>
      <c r="T233" s="39"/>
      <c r="U233" s="22"/>
      <c r="V233" s="22"/>
      <c r="W233" s="22"/>
      <c r="X233" s="22"/>
      <c r="Y233" s="43"/>
      <c r="Z233" s="32"/>
      <c r="AA233" s="245"/>
      <c r="AB233" s="246"/>
      <c r="AC233" s="246"/>
      <c r="AD233" s="246"/>
      <c r="AE233" s="247"/>
    </row>
    <row r="234" ht="15.75" customHeight="1">
      <c r="A234" s="8" t="s">
        <v>64</v>
      </c>
      <c r="B234" s="270">
        <v>43948.0</v>
      </c>
      <c r="C234" s="10">
        <v>0.375</v>
      </c>
      <c r="D234" s="10">
        <v>0.5</v>
      </c>
      <c r="E234" s="224">
        <v>34.2</v>
      </c>
      <c r="F234" s="224">
        <v>24.2</v>
      </c>
      <c r="G234" s="224">
        <v>30.2</v>
      </c>
      <c r="H234" s="224">
        <v>26.0</v>
      </c>
      <c r="I234" s="22"/>
      <c r="J234" s="224" t="s">
        <v>81</v>
      </c>
      <c r="K234" s="22"/>
      <c r="L234" s="224">
        <v>0.0</v>
      </c>
      <c r="M234" s="22"/>
      <c r="N234" s="22"/>
      <c r="O234" s="224">
        <v>70.4</v>
      </c>
      <c r="P234" s="224"/>
      <c r="Q234" s="22"/>
      <c r="R234" s="26">
        <f>E232</f>
        <v>30.8</v>
      </c>
      <c r="S234" s="22">
        <f>F234</f>
        <v>24.2</v>
      </c>
      <c r="T234" s="22">
        <f>(R234+S234)/2</f>
        <v>27.5</v>
      </c>
      <c r="U234" s="22">
        <f t="shared" ref="U234:U242" si="95">IF(H234="","",6.1078*(10^(((7.5*H234)/(237.3+H234)))))</f>
        <v>33.61126698</v>
      </c>
      <c r="V234" s="22">
        <f t="shared" ref="V234:V242" si="96">IF(U234="","",U234-(0.8*(G234-H234)))</f>
        <v>30.25126698</v>
      </c>
      <c r="W234" s="22">
        <f t="shared" ref="W234:W242" si="97">IF(G234="","",6.1078*(10^(((7.5*G234)/(237.3+G234)))))</f>
        <v>42.91546075</v>
      </c>
      <c r="X234" s="22">
        <f t="shared" ref="X234:X242" si="98">IF(W234="","",(V234/W234)*100)</f>
        <v>70.49036979</v>
      </c>
      <c r="Y234" s="135">
        <f>O232+L234-O234</f>
        <v>5.48</v>
      </c>
      <c r="Z234" s="27"/>
      <c r="AA234" s="226">
        <v>1.0</v>
      </c>
      <c r="AB234" s="227">
        <v>1.0</v>
      </c>
      <c r="AC234" s="227">
        <v>3.0</v>
      </c>
      <c r="AD234" s="227">
        <v>1.0</v>
      </c>
      <c r="AE234" s="237" t="s">
        <v>510</v>
      </c>
    </row>
    <row r="235" ht="15.75" customHeight="1">
      <c r="A235" s="4" t="s">
        <v>64</v>
      </c>
      <c r="B235" s="271">
        <v>43948.0</v>
      </c>
      <c r="C235" s="3">
        <v>0.625</v>
      </c>
      <c r="D235" s="3">
        <v>0.75</v>
      </c>
      <c r="E235" s="39"/>
      <c r="F235" s="39"/>
      <c r="G235" s="242">
        <v>30.8</v>
      </c>
      <c r="H235" s="242">
        <v>26.8</v>
      </c>
      <c r="I235" s="39"/>
      <c r="J235" s="242" t="s">
        <v>78</v>
      </c>
      <c r="K235" s="39"/>
      <c r="L235" s="39"/>
      <c r="M235" s="39"/>
      <c r="N235" s="39"/>
      <c r="O235" s="39"/>
      <c r="P235" s="39"/>
      <c r="Q235" s="39"/>
      <c r="R235" s="41"/>
      <c r="S235" s="42"/>
      <c r="T235" s="39"/>
      <c r="U235" s="22">
        <f t="shared" si="95"/>
        <v>35.23385461</v>
      </c>
      <c r="V235" s="22">
        <f t="shared" si="96"/>
        <v>32.03385461</v>
      </c>
      <c r="W235" s="22">
        <f t="shared" si="97"/>
        <v>44.41233496</v>
      </c>
      <c r="X235" s="22">
        <f t="shared" si="98"/>
        <v>72.12828292</v>
      </c>
      <c r="Y235" s="43"/>
      <c r="Z235" s="32"/>
      <c r="AA235" s="245">
        <v>1.0</v>
      </c>
      <c r="AB235" s="246">
        <v>1.0</v>
      </c>
      <c r="AC235" s="246">
        <v>2.0</v>
      </c>
      <c r="AD235" s="246">
        <v>2.0</v>
      </c>
      <c r="AE235" s="247" t="s">
        <v>452</v>
      </c>
    </row>
    <row r="236" ht="15.75" customHeight="1">
      <c r="A236" s="8" t="s">
        <v>68</v>
      </c>
      <c r="B236" s="270">
        <v>43949.0</v>
      </c>
      <c r="C236" s="10">
        <v>0.375</v>
      </c>
      <c r="D236" s="10">
        <v>0.5</v>
      </c>
      <c r="E236" s="224">
        <v>32.4</v>
      </c>
      <c r="F236" s="224">
        <v>24.2</v>
      </c>
      <c r="G236" s="224">
        <v>28.8</v>
      </c>
      <c r="H236" s="224">
        <v>26.6</v>
      </c>
      <c r="I236" s="22"/>
      <c r="J236" s="224" t="s">
        <v>81</v>
      </c>
      <c r="K236" s="22"/>
      <c r="L236" s="224">
        <v>0.0</v>
      </c>
      <c r="M236" s="22"/>
      <c r="N236" s="22"/>
      <c r="O236" s="224">
        <v>67.98</v>
      </c>
      <c r="P236" s="224"/>
      <c r="Q236" s="22"/>
      <c r="R236" s="26">
        <f>E234</f>
        <v>34.2</v>
      </c>
      <c r="S236" s="22">
        <f>F236</f>
        <v>24.2</v>
      </c>
      <c r="T236" s="22">
        <f>(R236+S236)/2</f>
        <v>29.2</v>
      </c>
      <c r="U236" s="22">
        <f t="shared" si="95"/>
        <v>34.82194116</v>
      </c>
      <c r="V236" s="22">
        <f t="shared" si="96"/>
        <v>33.06194116</v>
      </c>
      <c r="W236" s="22">
        <f t="shared" si="97"/>
        <v>39.59220806</v>
      </c>
      <c r="X236" s="22">
        <f t="shared" si="98"/>
        <v>83.5061816</v>
      </c>
      <c r="Y236" s="135">
        <f>O234+L236-O236</f>
        <v>2.42</v>
      </c>
      <c r="Z236" s="27"/>
      <c r="AA236" s="226">
        <v>1.0</v>
      </c>
      <c r="AB236" s="227">
        <v>1.0</v>
      </c>
      <c r="AC236" s="227">
        <v>1.0</v>
      </c>
      <c r="AD236" s="227">
        <v>2.0</v>
      </c>
      <c r="AE236" s="237" t="s">
        <v>513</v>
      </c>
    </row>
    <row r="237" ht="15.75" customHeight="1">
      <c r="A237" s="4" t="s">
        <v>68</v>
      </c>
      <c r="B237" s="271">
        <v>43949.0</v>
      </c>
      <c r="C237" s="3">
        <v>0.625</v>
      </c>
      <c r="D237" s="3">
        <v>0.75</v>
      </c>
      <c r="E237" s="39"/>
      <c r="F237" s="39"/>
      <c r="G237" s="242">
        <v>33.0</v>
      </c>
      <c r="H237" s="242">
        <v>27.6</v>
      </c>
      <c r="I237" s="39"/>
      <c r="J237" s="242" t="s">
        <v>81</v>
      </c>
      <c r="K237" s="39"/>
      <c r="L237" s="39"/>
      <c r="M237" s="39"/>
      <c r="N237" s="39"/>
      <c r="O237" s="39"/>
      <c r="P237" s="39"/>
      <c r="Q237" s="39"/>
      <c r="R237" s="41"/>
      <c r="S237" s="42"/>
      <c r="T237" s="39"/>
      <c r="U237" s="22">
        <f t="shared" si="95"/>
        <v>36.92425667</v>
      </c>
      <c r="V237" s="22">
        <f t="shared" si="96"/>
        <v>32.60425667</v>
      </c>
      <c r="W237" s="22">
        <f t="shared" si="97"/>
        <v>50.29607399</v>
      </c>
      <c r="X237" s="22">
        <f t="shared" si="98"/>
        <v>64.82465546</v>
      </c>
      <c r="Y237" s="43"/>
      <c r="Z237" s="32"/>
      <c r="AA237" s="245">
        <v>1.0</v>
      </c>
      <c r="AB237" s="246">
        <v>1.0</v>
      </c>
      <c r="AC237" s="246">
        <v>1.0</v>
      </c>
      <c r="AD237" s="246">
        <v>2.0</v>
      </c>
      <c r="AE237" s="247" t="s">
        <v>442</v>
      </c>
    </row>
    <row r="238" ht="15.75" customHeight="1">
      <c r="A238" s="8" t="s">
        <v>38</v>
      </c>
      <c r="B238" s="270">
        <v>43950.0</v>
      </c>
      <c r="C238" s="10">
        <v>0.375</v>
      </c>
      <c r="D238" s="10">
        <v>0.5</v>
      </c>
      <c r="E238" s="224">
        <v>33.6</v>
      </c>
      <c r="F238" s="224">
        <v>23.6</v>
      </c>
      <c r="G238" s="224">
        <v>29.6</v>
      </c>
      <c r="H238" s="224">
        <v>27.0</v>
      </c>
      <c r="I238" s="22"/>
      <c r="J238" s="224" t="s">
        <v>78</v>
      </c>
      <c r="K238" s="22"/>
      <c r="L238" s="224">
        <v>0.0</v>
      </c>
      <c r="M238" s="22"/>
      <c r="N238" s="22"/>
      <c r="O238" s="224">
        <v>62.66</v>
      </c>
      <c r="P238" s="224">
        <v>82.7</v>
      </c>
      <c r="Q238" s="22"/>
      <c r="R238" s="26">
        <f>E236</f>
        <v>32.4</v>
      </c>
      <c r="S238" s="22">
        <f>F238</f>
        <v>23.6</v>
      </c>
      <c r="T238" s="22">
        <f>(R238+S238)/2</f>
        <v>28</v>
      </c>
      <c r="U238" s="22">
        <f t="shared" si="95"/>
        <v>35.65000614</v>
      </c>
      <c r="V238" s="22">
        <f t="shared" si="96"/>
        <v>33.57000614</v>
      </c>
      <c r="W238" s="22">
        <f t="shared" si="97"/>
        <v>41.46264535</v>
      </c>
      <c r="X238" s="22">
        <f t="shared" si="98"/>
        <v>80.96445815</v>
      </c>
      <c r="Y238" s="135">
        <f>O236+L238-O238</f>
        <v>5.32</v>
      </c>
      <c r="Z238" s="27"/>
      <c r="AA238" s="226">
        <v>1.0</v>
      </c>
      <c r="AB238" s="227">
        <v>2.0</v>
      </c>
      <c r="AC238" s="227">
        <v>3.0</v>
      </c>
      <c r="AD238" s="227">
        <v>2.0</v>
      </c>
      <c r="AE238" s="237" t="s">
        <v>513</v>
      </c>
    </row>
    <row r="239" ht="15.75" customHeight="1">
      <c r="A239" s="4" t="s">
        <v>38</v>
      </c>
      <c r="B239" s="271">
        <v>43950.0</v>
      </c>
      <c r="C239" s="3">
        <v>0.625</v>
      </c>
      <c r="D239" s="3">
        <v>0.75</v>
      </c>
      <c r="E239" s="39"/>
      <c r="F239" s="39"/>
      <c r="G239" s="242">
        <v>33.0</v>
      </c>
      <c r="H239" s="242">
        <v>27.4</v>
      </c>
      <c r="I239" s="39"/>
      <c r="J239" s="242" t="s">
        <v>81</v>
      </c>
      <c r="K239" s="39"/>
      <c r="L239" s="39"/>
      <c r="M239" s="39"/>
      <c r="N239" s="39"/>
      <c r="O239" s="39"/>
      <c r="P239" s="39"/>
      <c r="Q239" s="39"/>
      <c r="R239" s="41"/>
      <c r="S239" s="39"/>
      <c r="T239" s="39"/>
      <c r="U239" s="22">
        <f t="shared" si="95"/>
        <v>36.49517019</v>
      </c>
      <c r="V239" s="22">
        <f t="shared" si="96"/>
        <v>32.01517019</v>
      </c>
      <c r="W239" s="22">
        <f t="shared" si="97"/>
        <v>50.29607399</v>
      </c>
      <c r="X239" s="22">
        <f t="shared" si="98"/>
        <v>63.65341794</v>
      </c>
      <c r="Y239" s="116"/>
      <c r="Z239" s="44"/>
      <c r="AA239" s="245">
        <v>1.0</v>
      </c>
      <c r="AB239" s="246">
        <v>1.0</v>
      </c>
      <c r="AC239" s="246">
        <v>2.0</v>
      </c>
      <c r="AD239" s="246">
        <v>2.0</v>
      </c>
      <c r="AE239" s="247" t="s">
        <v>474</v>
      </c>
    </row>
    <row r="240" ht="15.75" customHeight="1">
      <c r="A240" s="8" t="s">
        <v>48</v>
      </c>
      <c r="B240" s="270">
        <v>43951.0</v>
      </c>
      <c r="C240" s="10">
        <v>0.375</v>
      </c>
      <c r="D240" s="10">
        <v>0.5</v>
      </c>
      <c r="E240" s="224">
        <v>35.2</v>
      </c>
      <c r="F240" s="224">
        <v>23.7</v>
      </c>
      <c r="G240" s="224">
        <v>29.0</v>
      </c>
      <c r="H240" s="224">
        <v>27.0</v>
      </c>
      <c r="I240" s="22"/>
      <c r="J240" s="224" t="s">
        <v>81</v>
      </c>
      <c r="K240" s="22"/>
      <c r="L240" s="224">
        <v>2.25</v>
      </c>
      <c r="M240" s="22"/>
      <c r="N240" s="22"/>
      <c r="O240" s="224">
        <v>80.2</v>
      </c>
      <c r="P240" s="22"/>
      <c r="Q240" s="22"/>
      <c r="R240" s="26">
        <f>E238</f>
        <v>33.6</v>
      </c>
      <c r="S240" s="22">
        <f>F240</f>
        <v>23.7</v>
      </c>
      <c r="T240" s="22">
        <f>(R240+S240)/2</f>
        <v>28.65</v>
      </c>
      <c r="U240" s="22">
        <f t="shared" si="95"/>
        <v>35.65000614</v>
      </c>
      <c r="V240" s="22">
        <f t="shared" si="96"/>
        <v>34.05000614</v>
      </c>
      <c r="W240" s="22">
        <f t="shared" si="97"/>
        <v>40.05279577</v>
      </c>
      <c r="X240" s="22">
        <f t="shared" si="98"/>
        <v>85.01280743</v>
      </c>
      <c r="Y240" s="135">
        <f>P238+L240-O240</f>
        <v>4.75</v>
      </c>
      <c r="Z240" s="36"/>
      <c r="AA240" s="226">
        <v>1.0</v>
      </c>
      <c r="AB240" s="227">
        <v>1.0</v>
      </c>
      <c r="AC240" s="227">
        <v>1.0</v>
      </c>
      <c r="AD240" s="227">
        <v>3.0</v>
      </c>
      <c r="AE240" s="237" t="s">
        <v>514</v>
      </c>
    </row>
    <row r="241" ht="15.75" customHeight="1">
      <c r="A241" s="4" t="s">
        <v>48</v>
      </c>
      <c r="B241" s="271">
        <v>43951.0</v>
      </c>
      <c r="C241" s="3">
        <v>0.625</v>
      </c>
      <c r="D241" s="3">
        <v>0.75</v>
      </c>
      <c r="E241" s="242"/>
      <c r="F241" s="242"/>
      <c r="G241" s="242">
        <v>26.6</v>
      </c>
      <c r="H241" s="242">
        <v>25.6</v>
      </c>
      <c r="I241" s="39"/>
      <c r="J241" s="242" t="s">
        <v>81</v>
      </c>
      <c r="K241" s="39"/>
      <c r="L241" s="39"/>
      <c r="M241" s="39"/>
      <c r="N241" s="39"/>
      <c r="O241" s="39"/>
      <c r="P241" s="39"/>
      <c r="Q241" s="39"/>
      <c r="R241" s="41"/>
      <c r="S241" s="39"/>
      <c r="T241" s="39"/>
      <c r="U241" s="22">
        <f t="shared" si="95"/>
        <v>32.82468122</v>
      </c>
      <c r="V241" s="22">
        <f t="shared" si="96"/>
        <v>32.02468122</v>
      </c>
      <c r="W241" s="22">
        <f t="shared" si="97"/>
        <v>34.82194116</v>
      </c>
      <c r="X241" s="22">
        <f t="shared" si="98"/>
        <v>91.96696147</v>
      </c>
      <c r="Y241" s="116"/>
      <c r="Z241" s="44"/>
      <c r="AA241" s="245">
        <v>2.0</v>
      </c>
      <c r="AB241" s="246">
        <v>1.0</v>
      </c>
      <c r="AC241" s="246">
        <v>1.0</v>
      </c>
      <c r="AD241" s="246">
        <v>3.0</v>
      </c>
      <c r="AE241" s="247" t="s">
        <v>442</v>
      </c>
    </row>
    <row r="242" ht="15.75" customHeight="1">
      <c r="A242" s="8" t="s">
        <v>53</v>
      </c>
      <c r="B242" s="270">
        <v>43952.0</v>
      </c>
      <c r="C242" s="10">
        <v>0.375</v>
      </c>
      <c r="D242" s="10">
        <v>0.5</v>
      </c>
      <c r="E242" s="224">
        <v>32.8</v>
      </c>
      <c r="F242" s="224">
        <v>23.4</v>
      </c>
      <c r="G242" s="224">
        <v>27.6</v>
      </c>
      <c r="H242" s="224">
        <v>26.0</v>
      </c>
      <c r="I242" s="22"/>
      <c r="J242" s="224" t="s">
        <v>78</v>
      </c>
      <c r="K242" s="22"/>
      <c r="L242" s="224">
        <v>22.5</v>
      </c>
      <c r="M242" s="22"/>
      <c r="N242" s="22"/>
      <c r="O242" s="224">
        <v>100.0</v>
      </c>
      <c r="P242" s="224">
        <v>77.68</v>
      </c>
      <c r="Q242" s="22"/>
      <c r="R242" s="26">
        <f>E240</f>
        <v>35.2</v>
      </c>
      <c r="S242" s="22">
        <f>F242</f>
        <v>23.4</v>
      </c>
      <c r="T242" s="22">
        <f>(R242+S242)/2</f>
        <v>29.3</v>
      </c>
      <c r="U242" s="22">
        <f t="shared" si="95"/>
        <v>33.61126698</v>
      </c>
      <c r="V242" s="22">
        <f t="shared" si="96"/>
        <v>32.33126698</v>
      </c>
      <c r="W242" s="22">
        <f t="shared" si="97"/>
        <v>36.92425667</v>
      </c>
      <c r="X242" s="22">
        <f t="shared" si="98"/>
        <v>87.56105037</v>
      </c>
      <c r="Y242" s="135"/>
      <c r="Z242" s="36"/>
      <c r="AA242" s="226">
        <v>1.0</v>
      </c>
      <c r="AB242" s="227">
        <v>1.0</v>
      </c>
      <c r="AC242" s="227">
        <v>3.0</v>
      </c>
      <c r="AD242" s="227">
        <v>3.0</v>
      </c>
      <c r="AE242" s="237" t="s">
        <v>478</v>
      </c>
    </row>
    <row r="243" ht="15.75" customHeight="1">
      <c r="A243" s="4" t="s">
        <v>53</v>
      </c>
      <c r="B243" s="271">
        <v>43952.0</v>
      </c>
      <c r="C243" s="3">
        <v>0.625</v>
      </c>
      <c r="D243" s="3">
        <v>0.75</v>
      </c>
      <c r="E243" s="39"/>
      <c r="F243" s="242"/>
      <c r="G243" s="242"/>
      <c r="H243" s="242"/>
      <c r="I243" s="39"/>
      <c r="J243" s="242"/>
      <c r="K243" s="39"/>
      <c r="L243" s="39"/>
      <c r="M243" s="39"/>
      <c r="N243" s="39"/>
      <c r="O243" s="39"/>
      <c r="P243" s="39"/>
      <c r="Q243" s="39"/>
      <c r="R243" s="26"/>
      <c r="S243" s="22"/>
      <c r="T243" s="22"/>
      <c r="U243" s="22"/>
      <c r="V243" s="22"/>
      <c r="W243" s="22"/>
      <c r="X243" s="22"/>
      <c r="Y243" s="116"/>
      <c r="Z243" s="44"/>
      <c r="AA243" s="245"/>
      <c r="AB243" s="246"/>
      <c r="AC243" s="246"/>
      <c r="AD243" s="246"/>
      <c r="AE243" s="52"/>
    </row>
    <row r="244" ht="15.75" customHeight="1">
      <c r="A244" s="8" t="s">
        <v>58</v>
      </c>
      <c r="B244" s="270">
        <v>43953.0</v>
      </c>
      <c r="C244" s="10">
        <v>0.375</v>
      </c>
      <c r="D244" s="10">
        <v>0.5</v>
      </c>
      <c r="E244" s="224">
        <v>32.6</v>
      </c>
      <c r="F244" s="224">
        <v>23.5</v>
      </c>
      <c r="G244" s="224">
        <v>27.4</v>
      </c>
      <c r="H244" s="224">
        <v>26.0</v>
      </c>
      <c r="I244" s="22"/>
      <c r="J244" s="224" t="s">
        <v>54</v>
      </c>
      <c r="K244" s="22"/>
      <c r="L244" s="224">
        <v>16.75</v>
      </c>
      <c r="M244" s="22"/>
      <c r="N244" s="22"/>
      <c r="O244" s="224">
        <v>91.8</v>
      </c>
      <c r="P244" s="224">
        <v>71.26</v>
      </c>
      <c r="Q244" s="22"/>
      <c r="R244" s="26">
        <f>E242</f>
        <v>32.8</v>
      </c>
      <c r="S244" s="22">
        <f>F244</f>
        <v>23.5</v>
      </c>
      <c r="T244" s="22">
        <f>(R244+S244)/2</f>
        <v>28.15</v>
      </c>
      <c r="U244" s="22">
        <f>IF(H244="","",6.1078*(10^(((7.5*H244)/(237.3+H244)))))</f>
        <v>33.61126698</v>
      </c>
      <c r="V244" s="22">
        <f>IF(U244="","",U244-(0.8*(G244-H244)))</f>
        <v>32.49126698</v>
      </c>
      <c r="W244" s="22">
        <f>IF(G244="","",6.1078*(10^(((7.5*G244)/(237.3+G244)))))</f>
        <v>36.49517019</v>
      </c>
      <c r="X244" s="22">
        <f>IF(W244="","",(V244/W244)*100)</f>
        <v>89.02895046</v>
      </c>
      <c r="Y244" s="135">
        <f>P242+L244-P244</f>
        <v>23.17</v>
      </c>
      <c r="Z244" s="36"/>
      <c r="AA244" s="226">
        <v>1.0</v>
      </c>
      <c r="AB244" s="227">
        <v>1.0</v>
      </c>
      <c r="AC244" s="227">
        <v>1.0</v>
      </c>
      <c r="AD244" s="227">
        <v>2.0</v>
      </c>
      <c r="AE244" s="237" t="s">
        <v>442</v>
      </c>
    </row>
    <row r="245" ht="15.75" customHeight="1">
      <c r="A245" s="4" t="s">
        <v>58</v>
      </c>
      <c r="B245" s="271">
        <v>43953.0</v>
      </c>
      <c r="C245" s="3">
        <v>0.625</v>
      </c>
      <c r="D245" s="3">
        <v>0.75</v>
      </c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26"/>
      <c r="S245" s="22"/>
      <c r="T245" s="22"/>
      <c r="U245" s="22"/>
      <c r="V245" s="22"/>
      <c r="W245" s="22"/>
      <c r="X245" s="22"/>
      <c r="Y245" s="116"/>
      <c r="Z245" s="44"/>
      <c r="AA245" s="230"/>
      <c r="AB245" s="45"/>
      <c r="AC245" s="45"/>
      <c r="AD245" s="45"/>
      <c r="AE245" s="52"/>
    </row>
    <row r="246" ht="15.75" customHeight="1">
      <c r="A246" s="8" t="s">
        <v>60</v>
      </c>
      <c r="B246" s="270">
        <v>43954.0</v>
      </c>
      <c r="C246" s="10">
        <v>0.375</v>
      </c>
      <c r="D246" s="10">
        <v>0.5</v>
      </c>
      <c r="E246" s="224">
        <v>30.2</v>
      </c>
      <c r="F246" s="224">
        <v>23.5</v>
      </c>
      <c r="G246" s="224">
        <v>27.8</v>
      </c>
      <c r="H246" s="224">
        <v>26.0</v>
      </c>
      <c r="I246" s="22"/>
      <c r="J246" s="224" t="s">
        <v>81</v>
      </c>
      <c r="K246" s="22"/>
      <c r="L246" s="224">
        <v>19.25</v>
      </c>
      <c r="M246" s="22"/>
      <c r="N246" s="22"/>
      <c r="O246" s="224">
        <v>83.4</v>
      </c>
      <c r="P246" s="22"/>
      <c r="Q246" s="22"/>
      <c r="R246" s="26">
        <f>E244</f>
        <v>32.6</v>
      </c>
      <c r="S246" s="22">
        <f>F246</f>
        <v>23.5</v>
      </c>
      <c r="T246" s="22">
        <f>(R246+S246)/2</f>
        <v>28.05</v>
      </c>
      <c r="U246" s="22">
        <f>IF(H246="","",6.1078*(10^(((7.5*H246)/(237.3+H246)))))</f>
        <v>33.61126698</v>
      </c>
      <c r="V246" s="22">
        <f>IF(U246="","",U246-(0.8*(G246-H246)))</f>
        <v>32.17126698</v>
      </c>
      <c r="W246" s="22">
        <f>IF(G246="","",6.1078*(10^(((7.5*G246)/(237.3+G246)))))</f>
        <v>37.3577292</v>
      </c>
      <c r="X246" s="22">
        <f>IF(W246="","",(V246/W246)*100)</f>
        <v>86.11676264</v>
      </c>
      <c r="Y246" s="135">
        <f>P244+L246-O246</f>
        <v>7.11</v>
      </c>
      <c r="Z246" s="27"/>
      <c r="AA246" s="226">
        <v>1.0</v>
      </c>
      <c r="AB246" s="227">
        <v>1.0</v>
      </c>
      <c r="AC246" s="227">
        <v>2.0</v>
      </c>
      <c r="AD246" s="227">
        <v>2.0</v>
      </c>
      <c r="AE246" s="237" t="s">
        <v>442</v>
      </c>
    </row>
    <row r="247" ht="15.75" customHeight="1">
      <c r="A247" s="4" t="s">
        <v>60</v>
      </c>
      <c r="B247" s="271">
        <v>43954.0</v>
      </c>
      <c r="C247" s="3">
        <v>0.625</v>
      </c>
      <c r="D247" s="3">
        <v>0.75</v>
      </c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41"/>
      <c r="S247" s="39"/>
      <c r="T247" s="39"/>
      <c r="U247" s="39"/>
      <c r="V247" s="22"/>
      <c r="W247" s="39"/>
      <c r="X247" s="39"/>
      <c r="Y247" s="116"/>
      <c r="Z247" s="32"/>
      <c r="AA247" s="230"/>
      <c r="AB247" s="45"/>
      <c r="AC247" s="45"/>
      <c r="AD247" s="45"/>
      <c r="AE247" s="52"/>
    </row>
    <row r="248" ht="15.75" customHeight="1">
      <c r="A248" s="8" t="s">
        <v>64</v>
      </c>
      <c r="B248" s="270">
        <v>43955.0</v>
      </c>
      <c r="C248" s="10">
        <v>0.375</v>
      </c>
      <c r="D248" s="10">
        <v>0.5</v>
      </c>
      <c r="E248" s="224">
        <v>32.6</v>
      </c>
      <c r="F248" s="224">
        <v>23.8</v>
      </c>
      <c r="G248" s="224">
        <v>26.4</v>
      </c>
      <c r="H248" s="224">
        <v>25.0</v>
      </c>
      <c r="I248" s="22"/>
      <c r="J248" s="224" t="s">
        <v>81</v>
      </c>
      <c r="K248" s="22"/>
      <c r="L248" s="224">
        <v>36.5</v>
      </c>
      <c r="M248" s="22"/>
      <c r="N248" s="22"/>
      <c r="O248" s="224">
        <v>100.0</v>
      </c>
      <c r="P248" s="224">
        <v>79.96</v>
      </c>
      <c r="Q248" s="22"/>
      <c r="R248" s="26">
        <f>E246</f>
        <v>30.2</v>
      </c>
      <c r="S248" s="22">
        <f>F248</f>
        <v>23.8</v>
      </c>
      <c r="T248" s="22">
        <f>(R248+S248)/2</f>
        <v>27</v>
      </c>
      <c r="U248" s="22">
        <f t="shared" ref="U248:U258" si="99">IF(H248="","",6.1078*(10^(((7.5*H248)/(237.3+H248)))))</f>
        <v>31.67489286</v>
      </c>
      <c r="V248" s="22">
        <f t="shared" ref="V248:V258" si="100">IF(U248="","",U248-(0.8*(G248-H248)))</f>
        <v>30.55489286</v>
      </c>
      <c r="W248" s="22">
        <f t="shared" ref="W248:W258" si="101">IF(G248="","",6.1078*(10^(((7.5*G248)/(237.3+G248)))))</f>
        <v>34.41422945</v>
      </c>
      <c r="X248" s="22">
        <f t="shared" ref="X248:X258" si="102">IF(W248="","",(V248/W248)*100)</f>
        <v>88.78563707</v>
      </c>
      <c r="Y248" s="135"/>
      <c r="Z248" s="27"/>
      <c r="AA248" s="226">
        <v>1.0</v>
      </c>
      <c r="AB248" s="227">
        <v>1.0</v>
      </c>
      <c r="AC248" s="227">
        <v>2.0</v>
      </c>
      <c r="AD248" s="227">
        <v>3.0</v>
      </c>
      <c r="AE248" s="237" t="s">
        <v>515</v>
      </c>
    </row>
    <row r="249" ht="15.75" customHeight="1">
      <c r="A249" s="4" t="s">
        <v>64</v>
      </c>
      <c r="B249" s="271">
        <v>43955.0</v>
      </c>
      <c r="C249" s="3">
        <v>0.625</v>
      </c>
      <c r="D249" s="3">
        <v>0.75</v>
      </c>
      <c r="E249" s="39"/>
      <c r="F249" s="39"/>
      <c r="G249" s="242">
        <v>30.8</v>
      </c>
      <c r="H249" s="242">
        <v>27.2</v>
      </c>
      <c r="I249" s="39"/>
      <c r="J249" s="242" t="s">
        <v>74</v>
      </c>
      <c r="K249" s="39"/>
      <c r="L249" s="39"/>
      <c r="M249" s="39"/>
      <c r="N249" s="39"/>
      <c r="O249" s="39"/>
      <c r="P249" s="39"/>
      <c r="Q249" s="39"/>
      <c r="R249" s="41"/>
      <c r="S249" s="39"/>
      <c r="T249" s="39"/>
      <c r="U249" s="22">
        <f t="shared" si="99"/>
        <v>36.07043238</v>
      </c>
      <c r="V249" s="22">
        <f t="shared" si="100"/>
        <v>33.19043238</v>
      </c>
      <c r="W249" s="22">
        <f t="shared" si="101"/>
        <v>44.41233496</v>
      </c>
      <c r="X249" s="22">
        <f t="shared" si="102"/>
        <v>74.73246433</v>
      </c>
      <c r="Y249" s="116"/>
      <c r="Z249" s="32"/>
      <c r="AA249" s="245">
        <v>1.0</v>
      </c>
      <c r="AB249" s="246">
        <v>1.0</v>
      </c>
      <c r="AC249" s="246">
        <v>2.0</v>
      </c>
      <c r="AD249" s="246">
        <v>2.0</v>
      </c>
      <c r="AE249" s="247" t="s">
        <v>442</v>
      </c>
    </row>
    <row r="250" ht="15.75" customHeight="1">
      <c r="A250" s="8" t="s">
        <v>68</v>
      </c>
      <c r="B250" s="270">
        <v>43956.0</v>
      </c>
      <c r="C250" s="10">
        <v>0.375</v>
      </c>
      <c r="D250" s="10">
        <v>0.5</v>
      </c>
      <c r="E250" s="224">
        <v>33.6</v>
      </c>
      <c r="F250" s="224">
        <v>23.3</v>
      </c>
      <c r="G250" s="224">
        <v>27.8</v>
      </c>
      <c r="H250" s="224">
        <v>26.2</v>
      </c>
      <c r="I250" s="22"/>
      <c r="J250" s="224" t="s">
        <v>81</v>
      </c>
      <c r="K250" s="22"/>
      <c r="L250" s="224">
        <v>10.75</v>
      </c>
      <c r="M250" s="22"/>
      <c r="N250" s="22"/>
      <c r="O250" s="224">
        <v>89.58</v>
      </c>
      <c r="P250" s="224">
        <v>77.62</v>
      </c>
      <c r="Q250" s="22"/>
      <c r="R250" s="26">
        <f>E248</f>
        <v>32.6</v>
      </c>
      <c r="S250" s="22">
        <f>F250</f>
        <v>23.3</v>
      </c>
      <c r="T250" s="22">
        <f>(R250+S250)/2</f>
        <v>27.95</v>
      </c>
      <c r="U250" s="22">
        <f t="shared" si="99"/>
        <v>34.01068335</v>
      </c>
      <c r="V250" s="22">
        <f t="shared" si="100"/>
        <v>32.73068335</v>
      </c>
      <c r="W250" s="22">
        <f t="shared" si="101"/>
        <v>37.3577292</v>
      </c>
      <c r="X250" s="22">
        <f t="shared" si="102"/>
        <v>87.6142208</v>
      </c>
      <c r="Y250" s="135"/>
      <c r="Z250" s="27"/>
      <c r="AA250" s="226">
        <v>1.0</v>
      </c>
      <c r="AB250" s="227">
        <v>1.0</v>
      </c>
      <c r="AC250" s="227">
        <v>1.0</v>
      </c>
      <c r="AD250" s="227">
        <v>2.0</v>
      </c>
      <c r="AE250" s="237" t="s">
        <v>516</v>
      </c>
    </row>
    <row r="251" ht="15.75" customHeight="1">
      <c r="A251" s="4" t="s">
        <v>68</v>
      </c>
      <c r="B251" s="271">
        <v>43956.0</v>
      </c>
      <c r="C251" s="3">
        <v>0.625</v>
      </c>
      <c r="D251" s="3">
        <v>0.75</v>
      </c>
      <c r="E251" s="39"/>
      <c r="F251" s="39"/>
      <c r="G251" s="242">
        <v>24.2</v>
      </c>
      <c r="H251" s="242">
        <v>23.6</v>
      </c>
      <c r="I251" s="39"/>
      <c r="J251" s="242" t="s">
        <v>61</v>
      </c>
      <c r="K251" s="39"/>
      <c r="L251" s="39"/>
      <c r="M251" s="39"/>
      <c r="N251" s="39"/>
      <c r="O251" s="39"/>
      <c r="P251" s="39"/>
      <c r="Q251" s="39"/>
      <c r="R251" s="41"/>
      <c r="S251" s="39"/>
      <c r="T251" s="39"/>
      <c r="U251" s="22">
        <f t="shared" si="99"/>
        <v>29.12766416</v>
      </c>
      <c r="V251" s="22">
        <f t="shared" si="100"/>
        <v>28.64766416</v>
      </c>
      <c r="W251" s="22">
        <f t="shared" si="101"/>
        <v>30.19655962</v>
      </c>
      <c r="X251" s="22">
        <f t="shared" si="102"/>
        <v>94.87062274</v>
      </c>
      <c r="Y251" s="116"/>
      <c r="Z251" s="32"/>
      <c r="AA251" s="245">
        <v>3.0</v>
      </c>
      <c r="AB251" s="246">
        <v>1.0</v>
      </c>
      <c r="AC251" s="246">
        <v>1.0</v>
      </c>
      <c r="AD251" s="246">
        <v>3.0</v>
      </c>
      <c r="AE251" s="247" t="s">
        <v>442</v>
      </c>
    </row>
    <row r="252" ht="15.75" customHeight="1">
      <c r="A252" s="8" t="s">
        <v>38</v>
      </c>
      <c r="B252" s="270">
        <v>43957.0</v>
      </c>
      <c r="C252" s="10">
        <v>0.375</v>
      </c>
      <c r="D252" s="10">
        <v>0.5</v>
      </c>
      <c r="E252" s="224">
        <v>31.4</v>
      </c>
      <c r="F252" s="224">
        <v>23.1</v>
      </c>
      <c r="G252" s="224">
        <v>29.0</v>
      </c>
      <c r="H252" s="224">
        <v>25.6</v>
      </c>
      <c r="I252" s="22"/>
      <c r="J252" s="224" t="s">
        <v>61</v>
      </c>
      <c r="K252" s="22"/>
      <c r="L252" s="224">
        <v>45.0</v>
      </c>
      <c r="M252" s="22"/>
      <c r="N252" s="22"/>
      <c r="O252" s="224">
        <v>100.0</v>
      </c>
      <c r="P252" s="224">
        <v>82.42</v>
      </c>
      <c r="Q252" s="22"/>
      <c r="R252" s="26">
        <f>E250</f>
        <v>33.6</v>
      </c>
      <c r="S252" s="22">
        <f>F252</f>
        <v>23.1</v>
      </c>
      <c r="T252" s="22">
        <f>(R252+S252)/2</f>
        <v>28.35</v>
      </c>
      <c r="U252" s="22">
        <f t="shared" si="99"/>
        <v>32.82468122</v>
      </c>
      <c r="V252" s="22">
        <f t="shared" si="100"/>
        <v>30.10468122</v>
      </c>
      <c r="W252" s="22">
        <f t="shared" si="101"/>
        <v>40.05279577</v>
      </c>
      <c r="X252" s="22">
        <f t="shared" si="102"/>
        <v>75.16249649</v>
      </c>
      <c r="Y252" s="135"/>
      <c r="Z252" s="27"/>
      <c r="AA252" s="226">
        <v>1.0</v>
      </c>
      <c r="AB252" s="227">
        <v>1.0</v>
      </c>
      <c r="AC252" s="227">
        <v>1.0</v>
      </c>
      <c r="AD252" s="227">
        <v>2.0</v>
      </c>
      <c r="AE252" s="237" t="s">
        <v>517</v>
      </c>
    </row>
    <row r="253" ht="15.75" customHeight="1">
      <c r="A253" s="4" t="s">
        <v>38</v>
      </c>
      <c r="B253" s="271">
        <v>43957.0</v>
      </c>
      <c r="C253" s="3">
        <v>0.625</v>
      </c>
      <c r="D253" s="3">
        <v>0.75</v>
      </c>
      <c r="E253" s="242"/>
      <c r="F253" s="39"/>
      <c r="G253" s="242">
        <v>31.2</v>
      </c>
      <c r="H253" s="242">
        <v>28.2</v>
      </c>
      <c r="I253" s="39"/>
      <c r="J253" s="242" t="s">
        <v>54</v>
      </c>
      <c r="K253" s="39"/>
      <c r="L253" s="39"/>
      <c r="M253" s="39"/>
      <c r="N253" s="39"/>
      <c r="O253" s="39"/>
      <c r="P253" s="39"/>
      <c r="Q253" s="39"/>
      <c r="R253" s="41"/>
      <c r="S253" s="39"/>
      <c r="T253" s="39"/>
      <c r="U253" s="22">
        <f t="shared" si="99"/>
        <v>38.23798312</v>
      </c>
      <c r="V253" s="22">
        <f t="shared" si="100"/>
        <v>35.83798312</v>
      </c>
      <c r="W253" s="22">
        <f t="shared" si="101"/>
        <v>45.43527778</v>
      </c>
      <c r="X253" s="22">
        <f t="shared" si="102"/>
        <v>78.87699795</v>
      </c>
      <c r="Y253" s="116"/>
      <c r="Z253" s="32"/>
      <c r="AA253" s="245">
        <v>1.0</v>
      </c>
      <c r="AB253" s="246">
        <v>2.0</v>
      </c>
      <c r="AC253" s="246">
        <v>1.0</v>
      </c>
      <c r="AD253" s="246">
        <v>2.0</v>
      </c>
      <c r="AE253" s="247" t="s">
        <v>517</v>
      </c>
    </row>
    <row r="254" ht="15.75" customHeight="1">
      <c r="A254" s="8" t="s">
        <v>48</v>
      </c>
      <c r="B254" s="270">
        <v>43958.0</v>
      </c>
      <c r="C254" s="10">
        <v>0.375</v>
      </c>
      <c r="D254" s="10">
        <v>0.5</v>
      </c>
      <c r="E254" s="224">
        <v>33.4</v>
      </c>
      <c r="F254" s="224">
        <v>23.5</v>
      </c>
      <c r="G254" s="224">
        <v>28.0</v>
      </c>
      <c r="H254" s="224">
        <v>25.4</v>
      </c>
      <c r="I254" s="22"/>
      <c r="J254" s="224" t="s">
        <v>61</v>
      </c>
      <c r="K254" s="22"/>
      <c r="L254" s="224">
        <v>21.5</v>
      </c>
      <c r="M254" s="22"/>
      <c r="N254" s="22"/>
      <c r="O254" s="224">
        <v>100.0</v>
      </c>
      <c r="P254" s="224">
        <v>71.56</v>
      </c>
      <c r="Q254" s="22"/>
      <c r="R254" s="26">
        <f>E252</f>
        <v>31.4</v>
      </c>
      <c r="S254" s="22">
        <f>F254</f>
        <v>23.5</v>
      </c>
      <c r="T254" s="22">
        <f>(R254+S254)/2</f>
        <v>27.45</v>
      </c>
      <c r="U254" s="22">
        <f t="shared" si="99"/>
        <v>32.43744129</v>
      </c>
      <c r="V254" s="22">
        <f t="shared" si="100"/>
        <v>30.35744129</v>
      </c>
      <c r="W254" s="22">
        <f t="shared" si="101"/>
        <v>37.79562539</v>
      </c>
      <c r="X254" s="22">
        <f t="shared" si="102"/>
        <v>80.3199867</v>
      </c>
      <c r="Y254" s="135"/>
      <c r="Z254" s="27"/>
      <c r="AA254" s="226">
        <v>1.0</v>
      </c>
      <c r="AB254" s="227">
        <v>1.0</v>
      </c>
      <c r="AC254" s="227">
        <v>2.0</v>
      </c>
      <c r="AD254" s="227">
        <v>2.0</v>
      </c>
      <c r="AE254" s="237" t="s">
        <v>518</v>
      </c>
    </row>
    <row r="255" ht="15.75" customHeight="1">
      <c r="A255" s="4" t="s">
        <v>48</v>
      </c>
      <c r="B255" s="271">
        <v>43958.0</v>
      </c>
      <c r="C255" s="3">
        <v>0.625</v>
      </c>
      <c r="D255" s="3">
        <v>0.75</v>
      </c>
      <c r="E255" s="242"/>
      <c r="F255" s="39"/>
      <c r="G255" s="242">
        <v>31.4</v>
      </c>
      <c r="H255" s="242">
        <v>27.0</v>
      </c>
      <c r="I255" s="39"/>
      <c r="J255" s="242" t="s">
        <v>61</v>
      </c>
      <c r="K255" s="39"/>
      <c r="L255" s="39"/>
      <c r="M255" s="39"/>
      <c r="N255" s="39"/>
      <c r="O255" s="39"/>
      <c r="P255" s="39"/>
      <c r="Q255" s="39"/>
      <c r="R255" s="41"/>
      <c r="S255" s="39"/>
      <c r="T255" s="39"/>
      <c r="U255" s="22">
        <f t="shared" si="99"/>
        <v>35.65000614</v>
      </c>
      <c r="V255" s="22">
        <f t="shared" si="100"/>
        <v>32.13000614</v>
      </c>
      <c r="W255" s="22">
        <f t="shared" si="101"/>
        <v>45.95438267</v>
      </c>
      <c r="X255" s="22">
        <f t="shared" si="102"/>
        <v>69.91717497</v>
      </c>
      <c r="Y255" s="116"/>
      <c r="Z255" s="32"/>
      <c r="AA255" s="245">
        <v>1.0</v>
      </c>
      <c r="AB255" s="246">
        <v>1.0</v>
      </c>
      <c r="AC255" s="246">
        <v>2.0</v>
      </c>
      <c r="AD255" s="246">
        <v>3.0</v>
      </c>
      <c r="AE255" s="247" t="s">
        <v>442</v>
      </c>
    </row>
    <row r="256" ht="15.75" customHeight="1">
      <c r="A256" s="8" t="s">
        <v>53</v>
      </c>
      <c r="B256" s="270">
        <v>43959.0</v>
      </c>
      <c r="C256" s="10">
        <v>0.375</v>
      </c>
      <c r="D256" s="10">
        <v>0.5</v>
      </c>
      <c r="E256" s="224">
        <v>33.0</v>
      </c>
      <c r="F256" s="224">
        <v>24.0</v>
      </c>
      <c r="G256" s="224">
        <v>26.8</v>
      </c>
      <c r="H256" s="224">
        <v>25.0</v>
      </c>
      <c r="I256" s="22"/>
      <c r="J256" s="224" t="s">
        <v>61</v>
      </c>
      <c r="K256" s="22"/>
      <c r="L256" s="224">
        <v>8.75</v>
      </c>
      <c r="M256" s="22"/>
      <c r="N256" s="22"/>
      <c r="O256" s="224">
        <v>75.36</v>
      </c>
      <c r="P256" s="22"/>
      <c r="Q256" s="22"/>
      <c r="R256" s="26">
        <f>E254</f>
        <v>33.4</v>
      </c>
      <c r="S256" s="22">
        <f>F256</f>
        <v>24</v>
      </c>
      <c r="T256" s="22">
        <f>(R256+S256)/2</f>
        <v>28.7</v>
      </c>
      <c r="U256" s="22">
        <f t="shared" si="99"/>
        <v>31.67489286</v>
      </c>
      <c r="V256" s="22">
        <f t="shared" si="100"/>
        <v>30.23489286</v>
      </c>
      <c r="W256" s="22">
        <f t="shared" si="101"/>
        <v>35.23385461</v>
      </c>
      <c r="X256" s="22">
        <f t="shared" si="102"/>
        <v>85.8120498</v>
      </c>
      <c r="Y256" s="135">
        <f>P254+L256-O256</f>
        <v>4.95</v>
      </c>
      <c r="Z256" s="27"/>
      <c r="AA256" s="226">
        <v>1.0</v>
      </c>
      <c r="AB256" s="227">
        <v>1.0</v>
      </c>
      <c r="AC256" s="227">
        <v>2.0</v>
      </c>
      <c r="AD256" s="227">
        <v>2.0</v>
      </c>
      <c r="AE256" s="237" t="s">
        <v>520</v>
      </c>
    </row>
    <row r="257" ht="15.75" customHeight="1">
      <c r="A257" s="4" t="s">
        <v>53</v>
      </c>
      <c r="B257" s="271">
        <v>43959.0</v>
      </c>
      <c r="C257" s="3">
        <v>0.625</v>
      </c>
      <c r="D257" s="3">
        <v>0.75</v>
      </c>
      <c r="E257" s="242"/>
      <c r="F257" s="39"/>
      <c r="G257" s="242">
        <v>25.4</v>
      </c>
      <c r="H257" s="242">
        <v>24.6</v>
      </c>
      <c r="I257" s="39"/>
      <c r="J257" s="242" t="s">
        <v>81</v>
      </c>
      <c r="K257" s="39"/>
      <c r="L257" s="39"/>
      <c r="M257" s="39"/>
      <c r="N257" s="39"/>
      <c r="O257" s="242"/>
      <c r="P257" s="242"/>
      <c r="Q257" s="39"/>
      <c r="R257" s="41"/>
      <c r="S257" s="39"/>
      <c r="T257" s="39"/>
      <c r="U257" s="22">
        <f t="shared" si="99"/>
        <v>30.92802314</v>
      </c>
      <c r="V257" s="22">
        <f t="shared" si="100"/>
        <v>30.28802314</v>
      </c>
      <c r="W257" s="22">
        <f t="shared" si="101"/>
        <v>32.43744129</v>
      </c>
      <c r="X257" s="22">
        <f t="shared" si="102"/>
        <v>93.37365074</v>
      </c>
      <c r="Y257" s="116"/>
      <c r="Z257" s="32"/>
      <c r="AA257" s="245">
        <v>3.0</v>
      </c>
      <c r="AB257" s="246">
        <v>3.0</v>
      </c>
      <c r="AC257" s="246">
        <v>3.0</v>
      </c>
      <c r="AD257" s="246">
        <v>3.0</v>
      </c>
      <c r="AE257" s="247" t="s">
        <v>521</v>
      </c>
    </row>
    <row r="258" ht="15.75" customHeight="1">
      <c r="A258" s="8" t="s">
        <v>58</v>
      </c>
      <c r="B258" s="270">
        <v>43960.0</v>
      </c>
      <c r="C258" s="10">
        <v>0.375</v>
      </c>
      <c r="D258" s="10">
        <v>0.5</v>
      </c>
      <c r="E258" s="224">
        <v>32.2</v>
      </c>
      <c r="F258" s="224">
        <v>22.4</v>
      </c>
      <c r="G258" s="224">
        <v>29.2</v>
      </c>
      <c r="H258" s="224">
        <v>26.4</v>
      </c>
      <c r="I258" s="22"/>
      <c r="J258" s="224" t="s">
        <v>79</v>
      </c>
      <c r="K258" s="22"/>
      <c r="L258" s="224">
        <v>51.5</v>
      </c>
      <c r="M258" s="22"/>
      <c r="N258" s="22"/>
      <c r="O258" s="224">
        <v>100.0</v>
      </c>
      <c r="P258" s="224">
        <v>73.88</v>
      </c>
      <c r="Q258" s="22"/>
      <c r="R258" s="26">
        <f>E256</f>
        <v>33</v>
      </c>
      <c r="S258" s="22">
        <f>F258</f>
        <v>22.4</v>
      </c>
      <c r="T258" s="22">
        <f>(R258+S258)/2</f>
        <v>27.7</v>
      </c>
      <c r="U258" s="22">
        <f t="shared" si="99"/>
        <v>34.41422945</v>
      </c>
      <c r="V258" s="22">
        <f t="shared" si="100"/>
        <v>32.17422945</v>
      </c>
      <c r="W258" s="22">
        <f t="shared" si="101"/>
        <v>40.51803823</v>
      </c>
      <c r="X258" s="22">
        <f t="shared" si="102"/>
        <v>79.40717482</v>
      </c>
      <c r="Y258" s="135"/>
      <c r="Z258" s="27"/>
      <c r="AA258" s="226">
        <v>1.0</v>
      </c>
      <c r="AB258" s="227">
        <v>1.0</v>
      </c>
      <c r="AC258" s="227">
        <v>2.0</v>
      </c>
      <c r="AD258" s="227">
        <v>2.0</v>
      </c>
      <c r="AE258" s="237" t="s">
        <v>474</v>
      </c>
    </row>
    <row r="259" ht="15.75" customHeight="1">
      <c r="A259" s="4" t="s">
        <v>58</v>
      </c>
      <c r="B259" s="271">
        <v>43960.0</v>
      </c>
      <c r="C259" s="3">
        <v>0.625</v>
      </c>
      <c r="D259" s="3">
        <v>0.75</v>
      </c>
      <c r="E259" s="242"/>
      <c r="F259" s="39"/>
      <c r="G259" s="242"/>
      <c r="H259" s="242"/>
      <c r="I259" s="39"/>
      <c r="J259" s="242"/>
      <c r="K259" s="39"/>
      <c r="L259" s="39"/>
      <c r="M259" s="39"/>
      <c r="N259" s="39"/>
      <c r="O259" s="39"/>
      <c r="P259" s="39"/>
      <c r="Q259" s="39"/>
      <c r="R259" s="41"/>
      <c r="S259" s="39"/>
      <c r="T259" s="39"/>
      <c r="U259" s="22"/>
      <c r="V259" s="22"/>
      <c r="W259" s="22"/>
      <c r="X259" s="22"/>
      <c r="Y259" s="116"/>
      <c r="Z259" s="32"/>
      <c r="AA259" s="245"/>
      <c r="AB259" s="246"/>
      <c r="AC259" s="246"/>
      <c r="AD259" s="246"/>
      <c r="AE259" s="247"/>
    </row>
    <row r="260" ht="15.75" customHeight="1">
      <c r="A260" s="8" t="s">
        <v>60</v>
      </c>
      <c r="B260" s="270">
        <v>43961.0</v>
      </c>
      <c r="C260" s="10">
        <v>0.375</v>
      </c>
      <c r="D260" s="10">
        <v>0.5</v>
      </c>
      <c r="E260" s="224">
        <v>33.0</v>
      </c>
      <c r="F260" s="224">
        <v>23.2</v>
      </c>
      <c r="G260" s="224">
        <v>27.8</v>
      </c>
      <c r="H260" s="224">
        <v>26.0</v>
      </c>
      <c r="I260" s="22"/>
      <c r="J260" s="224" t="s">
        <v>78</v>
      </c>
      <c r="K260" s="22"/>
      <c r="L260" s="224">
        <v>33.0</v>
      </c>
      <c r="M260" s="22"/>
      <c r="N260" s="22"/>
      <c r="O260" s="224">
        <v>100.0</v>
      </c>
      <c r="P260" s="224">
        <v>78.68</v>
      </c>
      <c r="Q260" s="22"/>
      <c r="R260" s="26">
        <f>E258</f>
        <v>32.2</v>
      </c>
      <c r="S260" s="22">
        <f>F260</f>
        <v>23.2</v>
      </c>
      <c r="T260" s="22">
        <f>(R260+S260)/2</f>
        <v>27.7</v>
      </c>
      <c r="U260" s="22">
        <f>IF(H260="","",6.1078*(10^(((7.5*H260)/(237.3+H260)))))</f>
        <v>33.61126698</v>
      </c>
      <c r="V260" s="22">
        <f>IF(U260="","",U260-(0.8*(G260-H260)))</f>
        <v>32.17126698</v>
      </c>
      <c r="W260" s="22">
        <f>IF(G260="","",6.1078*(10^(((7.5*G260)/(237.3+G260)))))</f>
        <v>37.3577292</v>
      </c>
      <c r="X260" s="22">
        <f>IF(W260="","",(V260/W260)*100)</f>
        <v>86.11676264</v>
      </c>
      <c r="Y260" s="135"/>
      <c r="Z260" s="27"/>
      <c r="AA260" s="226">
        <v>1.0</v>
      </c>
      <c r="AB260" s="227">
        <v>1.0</v>
      </c>
      <c r="AC260" s="227">
        <v>1.0</v>
      </c>
      <c r="AD260" s="227">
        <v>2.0</v>
      </c>
      <c r="AE260" s="237" t="s">
        <v>478</v>
      </c>
    </row>
    <row r="261" ht="15.75" customHeight="1">
      <c r="A261" s="4" t="s">
        <v>60</v>
      </c>
      <c r="B261" s="271">
        <v>43961.0</v>
      </c>
      <c r="C261" s="3">
        <v>0.625</v>
      </c>
      <c r="D261" s="3">
        <v>0.75</v>
      </c>
      <c r="E261" s="242"/>
      <c r="F261" s="39"/>
      <c r="G261" s="242"/>
      <c r="H261" s="242"/>
      <c r="I261" s="39"/>
      <c r="J261" s="242"/>
      <c r="K261" s="39"/>
      <c r="L261" s="39"/>
      <c r="M261" s="39"/>
      <c r="N261" s="39"/>
      <c r="O261" s="39"/>
      <c r="P261" s="39"/>
      <c r="Q261" s="39"/>
      <c r="R261" s="41"/>
      <c r="S261" s="39"/>
      <c r="T261" s="39"/>
      <c r="U261" s="22"/>
      <c r="V261" s="22"/>
      <c r="W261" s="22"/>
      <c r="X261" s="22"/>
      <c r="Y261" s="116"/>
      <c r="Z261" s="32"/>
      <c r="AA261" s="245"/>
      <c r="AB261" s="246"/>
      <c r="AC261" s="246"/>
      <c r="AD261" s="246"/>
      <c r="AE261" s="247"/>
    </row>
    <row r="262" ht="15.75" customHeight="1">
      <c r="A262" s="8" t="s">
        <v>64</v>
      </c>
      <c r="B262" s="270">
        <v>43962.0</v>
      </c>
      <c r="C262" s="10">
        <v>0.375</v>
      </c>
      <c r="D262" s="10">
        <v>0.5</v>
      </c>
      <c r="E262" s="224">
        <v>32.8</v>
      </c>
      <c r="F262" s="224">
        <v>22.9</v>
      </c>
      <c r="G262" s="224">
        <v>28.4</v>
      </c>
      <c r="H262" s="224">
        <v>26.2</v>
      </c>
      <c r="I262" s="22"/>
      <c r="J262" s="224" t="s">
        <v>81</v>
      </c>
      <c r="K262" s="22"/>
      <c r="L262" s="224">
        <v>15.3</v>
      </c>
      <c r="M262" s="22"/>
      <c r="N262" s="22"/>
      <c r="O262" s="224">
        <v>100.0</v>
      </c>
      <c r="P262" s="224">
        <v>86.74</v>
      </c>
      <c r="Q262" s="22"/>
      <c r="R262" s="26">
        <f>E260</f>
        <v>33</v>
      </c>
      <c r="S262" s="22">
        <f>F262</f>
        <v>22.9</v>
      </c>
      <c r="T262" s="22">
        <f>(R262+S262)/2</f>
        <v>27.95</v>
      </c>
      <c r="U262" s="22">
        <f t="shared" ref="U262:U272" si="103">IF(H262="","",6.1078*(10^(((7.5*H262)/(237.3+H262)))))</f>
        <v>34.01068335</v>
      </c>
      <c r="V262" s="22">
        <f t="shared" ref="V262:V272" si="104">IF(U262="","",U262-(0.8*(G262-H262)))</f>
        <v>32.25068335</v>
      </c>
      <c r="W262" s="22">
        <f t="shared" ref="W262:W272" si="105">IF(G262="","",6.1078*(10^(((7.5*G262)/(237.3+G262)))))</f>
        <v>38.68484051</v>
      </c>
      <c r="X262" s="22">
        <f t="shared" ref="X262:X272" si="106">IF(W262="","",(V262/W262)*100)</f>
        <v>83.36775575</v>
      </c>
      <c r="Y262" s="135"/>
      <c r="Z262" s="27"/>
      <c r="AA262" s="226">
        <v>1.0</v>
      </c>
      <c r="AB262" s="227">
        <v>1.0</v>
      </c>
      <c r="AC262" s="227">
        <v>2.0</v>
      </c>
      <c r="AD262" s="227">
        <v>2.0</v>
      </c>
      <c r="AE262" s="237" t="s">
        <v>523</v>
      </c>
    </row>
    <row r="263" ht="15.75" customHeight="1">
      <c r="A263" s="4" t="s">
        <v>64</v>
      </c>
      <c r="B263" s="271">
        <v>43962.0</v>
      </c>
      <c r="C263" s="3">
        <v>0.625</v>
      </c>
      <c r="D263" s="3">
        <v>0.75</v>
      </c>
      <c r="E263" s="39"/>
      <c r="F263" s="39"/>
      <c r="G263" s="242">
        <v>32.6</v>
      </c>
      <c r="H263" s="242">
        <v>27.4</v>
      </c>
      <c r="I263" s="39"/>
      <c r="J263" s="39"/>
      <c r="K263" s="39"/>
      <c r="L263" s="39"/>
      <c r="M263" s="39"/>
      <c r="N263" s="39"/>
      <c r="O263" s="39"/>
      <c r="P263" s="39"/>
      <c r="Q263" s="39"/>
      <c r="R263" s="41"/>
      <c r="S263" s="39"/>
      <c r="T263" s="39"/>
      <c r="U263" s="22">
        <f t="shared" si="103"/>
        <v>36.49517019</v>
      </c>
      <c r="V263" s="22">
        <f t="shared" si="104"/>
        <v>32.33517019</v>
      </c>
      <c r="W263" s="22">
        <f t="shared" si="105"/>
        <v>49.17856797</v>
      </c>
      <c r="X263" s="22">
        <f t="shared" si="106"/>
        <v>65.75053223</v>
      </c>
      <c r="Y263" s="116"/>
      <c r="Z263" s="32"/>
      <c r="AA263" s="245">
        <v>1.0</v>
      </c>
      <c r="AB263" s="246">
        <v>1.0</v>
      </c>
      <c r="AC263" s="246">
        <v>1.0</v>
      </c>
      <c r="AD263" s="246">
        <v>2.0</v>
      </c>
      <c r="AE263" s="247" t="s">
        <v>442</v>
      </c>
    </row>
    <row r="264" ht="15.75" customHeight="1">
      <c r="A264" s="8" t="s">
        <v>68</v>
      </c>
      <c r="B264" s="270">
        <v>43963.0</v>
      </c>
      <c r="C264" s="10">
        <v>0.375</v>
      </c>
      <c r="D264" s="10">
        <v>0.5</v>
      </c>
      <c r="E264" s="224">
        <v>33.2</v>
      </c>
      <c r="F264" s="224">
        <v>25.0</v>
      </c>
      <c r="G264" s="224">
        <v>28.0</v>
      </c>
      <c r="H264" s="224">
        <v>26.4</v>
      </c>
      <c r="I264" s="22"/>
      <c r="J264" s="224" t="s">
        <v>81</v>
      </c>
      <c r="K264" s="22"/>
      <c r="L264" s="224">
        <v>11.5</v>
      </c>
      <c r="M264" s="22"/>
      <c r="N264" s="22"/>
      <c r="O264" s="224">
        <v>100.0</v>
      </c>
      <c r="P264" s="224">
        <v>72.0</v>
      </c>
      <c r="Q264" s="22"/>
      <c r="R264" s="26">
        <f>E262</f>
        <v>32.8</v>
      </c>
      <c r="S264" s="22">
        <f>F264</f>
        <v>25</v>
      </c>
      <c r="T264" s="22">
        <f>(R264+S264)/2</f>
        <v>28.9</v>
      </c>
      <c r="U264" s="22">
        <f t="shared" si="103"/>
        <v>34.41422945</v>
      </c>
      <c r="V264" s="22">
        <f t="shared" si="104"/>
        <v>33.13422945</v>
      </c>
      <c r="W264" s="22">
        <f t="shared" si="105"/>
        <v>37.79562539</v>
      </c>
      <c r="X264" s="22">
        <f t="shared" si="106"/>
        <v>87.66683738</v>
      </c>
      <c r="Y264" s="135"/>
      <c r="Z264" s="27"/>
      <c r="AA264" s="226">
        <v>1.0</v>
      </c>
      <c r="AB264" s="227">
        <v>1.0</v>
      </c>
      <c r="AC264" s="227">
        <v>2.0</v>
      </c>
      <c r="AD264" s="227">
        <v>2.0</v>
      </c>
      <c r="AE264" s="237" t="s">
        <v>524</v>
      </c>
    </row>
    <row r="265" ht="15.75" customHeight="1">
      <c r="A265" s="4" t="s">
        <v>68</v>
      </c>
      <c r="B265" s="271">
        <v>43963.0</v>
      </c>
      <c r="C265" s="3">
        <v>0.625</v>
      </c>
      <c r="D265" s="3">
        <v>0.75</v>
      </c>
      <c r="E265" s="39"/>
      <c r="F265" s="39"/>
      <c r="G265" s="242">
        <v>33.4</v>
      </c>
      <c r="H265" s="242">
        <v>27.8</v>
      </c>
      <c r="I265" s="39"/>
      <c r="J265" s="242" t="s">
        <v>81</v>
      </c>
      <c r="K265" s="39"/>
      <c r="L265" s="39"/>
      <c r="M265" s="39"/>
      <c r="N265" s="39"/>
      <c r="O265" s="39"/>
      <c r="P265" s="39"/>
      <c r="Q265" s="39"/>
      <c r="R265" s="41"/>
      <c r="S265" s="39"/>
      <c r="T265" s="39"/>
      <c r="U265" s="22">
        <f t="shared" si="103"/>
        <v>37.3577292</v>
      </c>
      <c r="V265" s="22">
        <f t="shared" si="104"/>
        <v>32.8777292</v>
      </c>
      <c r="W265" s="22">
        <f t="shared" si="105"/>
        <v>51.43555799</v>
      </c>
      <c r="X265" s="22">
        <f t="shared" si="106"/>
        <v>63.92023433</v>
      </c>
      <c r="Y265" s="116"/>
      <c r="Z265" s="32"/>
      <c r="AA265" s="245">
        <v>1.0</v>
      </c>
      <c r="AB265" s="246">
        <v>1.0</v>
      </c>
      <c r="AC265" s="246">
        <v>1.0</v>
      </c>
      <c r="AD265" s="246">
        <v>2.0</v>
      </c>
      <c r="AE265" s="247" t="s">
        <v>442</v>
      </c>
    </row>
    <row r="266" ht="15.75" customHeight="1">
      <c r="A266" s="8" t="s">
        <v>38</v>
      </c>
      <c r="B266" s="270">
        <v>43964.0</v>
      </c>
      <c r="C266" s="10">
        <v>0.375</v>
      </c>
      <c r="D266" s="10">
        <v>0.5</v>
      </c>
      <c r="E266" s="224">
        <v>34.0</v>
      </c>
      <c r="F266" s="224">
        <v>23.7</v>
      </c>
      <c r="G266" s="34">
        <v>25.6</v>
      </c>
      <c r="H266" s="224">
        <v>24.6</v>
      </c>
      <c r="I266" s="22"/>
      <c r="J266" s="224" t="s">
        <v>78</v>
      </c>
      <c r="K266" s="22"/>
      <c r="L266" s="224">
        <v>86.25</v>
      </c>
      <c r="M266" s="22"/>
      <c r="N266" s="22"/>
      <c r="O266" s="224">
        <v>100.0</v>
      </c>
      <c r="P266" s="224">
        <v>66.32</v>
      </c>
      <c r="Q266" s="22"/>
      <c r="R266" s="26">
        <f>E264</f>
        <v>33.2</v>
      </c>
      <c r="S266" s="22">
        <f>F266</f>
        <v>23.7</v>
      </c>
      <c r="T266" s="22">
        <f>(R266+S266)/2</f>
        <v>28.45</v>
      </c>
      <c r="U266" s="22">
        <f t="shared" si="103"/>
        <v>30.92802314</v>
      </c>
      <c r="V266" s="22">
        <f t="shared" si="104"/>
        <v>30.12802314</v>
      </c>
      <c r="W266" s="22">
        <f t="shared" si="105"/>
        <v>32.82468122</v>
      </c>
      <c r="X266" s="22">
        <f t="shared" si="106"/>
        <v>91.78466331</v>
      </c>
      <c r="Y266" s="135"/>
      <c r="Z266" s="27"/>
      <c r="AA266" s="226">
        <v>1.0</v>
      </c>
      <c r="AB266" s="227">
        <v>3.0</v>
      </c>
      <c r="AC266" s="227">
        <v>3.0</v>
      </c>
      <c r="AD266" s="227">
        <v>3.0</v>
      </c>
      <c r="AE266" s="237" t="s">
        <v>515</v>
      </c>
    </row>
    <row r="267" ht="15.75" customHeight="1">
      <c r="A267" s="4" t="s">
        <v>38</v>
      </c>
      <c r="B267" s="271">
        <v>43964.0</v>
      </c>
      <c r="C267" s="3">
        <v>0.625</v>
      </c>
      <c r="D267" s="3">
        <v>0.75</v>
      </c>
      <c r="E267" s="242"/>
      <c r="F267" s="39"/>
      <c r="G267" s="242">
        <v>29.2</v>
      </c>
      <c r="H267" s="242">
        <v>25.8</v>
      </c>
      <c r="I267" s="39"/>
      <c r="J267" s="242" t="s">
        <v>525</v>
      </c>
      <c r="K267" s="39"/>
      <c r="L267" s="39"/>
      <c r="M267" s="39"/>
      <c r="N267" s="39"/>
      <c r="O267" s="39"/>
      <c r="P267" s="39"/>
      <c r="Q267" s="39"/>
      <c r="R267" s="41"/>
      <c r="S267" s="39"/>
      <c r="T267" s="39"/>
      <c r="U267" s="22">
        <f t="shared" si="103"/>
        <v>33.21594473</v>
      </c>
      <c r="V267" s="22">
        <f t="shared" si="104"/>
        <v>30.49594473</v>
      </c>
      <c r="W267" s="22">
        <f t="shared" si="105"/>
        <v>40.51803823</v>
      </c>
      <c r="X267" s="22">
        <f t="shared" si="106"/>
        <v>75.26510676</v>
      </c>
      <c r="Y267" s="116"/>
      <c r="Z267" s="32"/>
      <c r="AA267" s="245">
        <v>1.0</v>
      </c>
      <c r="AB267" s="246">
        <v>2.0</v>
      </c>
      <c r="AC267" s="246">
        <v>2.0</v>
      </c>
      <c r="AD267" s="246">
        <v>2.0</v>
      </c>
      <c r="AE267" s="247" t="s">
        <v>478</v>
      </c>
    </row>
    <row r="268" ht="15.75" customHeight="1">
      <c r="A268" s="8" t="s">
        <v>48</v>
      </c>
      <c r="B268" s="270">
        <v>43965.0</v>
      </c>
      <c r="C268" s="10">
        <v>0.375</v>
      </c>
      <c r="D268" s="10">
        <v>0.5</v>
      </c>
      <c r="E268" s="224">
        <v>30.6</v>
      </c>
      <c r="F268" s="224">
        <v>22.6</v>
      </c>
      <c r="G268" s="224">
        <v>25.6</v>
      </c>
      <c r="H268" s="224">
        <v>24.2</v>
      </c>
      <c r="I268" s="22"/>
      <c r="J268" s="224" t="s">
        <v>525</v>
      </c>
      <c r="K268" s="22"/>
      <c r="L268" s="224">
        <v>37.25</v>
      </c>
      <c r="M268" s="22"/>
      <c r="N268" s="22"/>
      <c r="O268" s="224">
        <v>100.0</v>
      </c>
      <c r="P268" s="224">
        <v>73.46</v>
      </c>
      <c r="Q268" s="22"/>
      <c r="R268" s="26">
        <f>E266</f>
        <v>34</v>
      </c>
      <c r="S268" s="22">
        <f>F268</f>
        <v>22.6</v>
      </c>
      <c r="T268" s="22">
        <f>(R268+S268)/2</f>
        <v>28.3</v>
      </c>
      <c r="U268" s="22">
        <f t="shared" si="103"/>
        <v>30.19655962</v>
      </c>
      <c r="V268" s="22">
        <f t="shared" si="104"/>
        <v>29.07655962</v>
      </c>
      <c r="W268" s="22">
        <f t="shared" si="105"/>
        <v>32.82468122</v>
      </c>
      <c r="X268" s="22">
        <f t="shared" si="106"/>
        <v>88.58139225</v>
      </c>
      <c r="Y268" s="135"/>
      <c r="Z268" s="27"/>
      <c r="AA268" s="226">
        <v>1.0</v>
      </c>
      <c r="AB268" s="227">
        <v>1.0</v>
      </c>
      <c r="AC268" s="227">
        <v>2.0</v>
      </c>
      <c r="AD268" s="227">
        <v>2.0</v>
      </c>
      <c r="AE268" s="237" t="s">
        <v>524</v>
      </c>
    </row>
    <row r="269" ht="15.75" customHeight="1">
      <c r="A269" s="4" t="s">
        <v>48</v>
      </c>
      <c r="B269" s="271">
        <v>43965.0</v>
      </c>
      <c r="C269" s="3">
        <v>0.625</v>
      </c>
      <c r="D269" s="3">
        <v>0.75</v>
      </c>
      <c r="E269" s="242"/>
      <c r="F269" s="39"/>
      <c r="G269" s="242">
        <v>30.0</v>
      </c>
      <c r="H269" s="242">
        <v>26.4</v>
      </c>
      <c r="I269" s="39"/>
      <c r="J269" s="242" t="s">
        <v>78</v>
      </c>
      <c r="K269" s="39"/>
      <c r="L269" s="39"/>
      <c r="M269" s="39"/>
      <c r="N269" s="39"/>
      <c r="O269" s="39"/>
      <c r="P269" s="39"/>
      <c r="Q269" s="39"/>
      <c r="R269" s="41"/>
      <c r="S269" s="39"/>
      <c r="T269" s="39"/>
      <c r="U269" s="22">
        <f t="shared" si="103"/>
        <v>34.41422945</v>
      </c>
      <c r="V269" s="22">
        <f t="shared" si="104"/>
        <v>31.53422945</v>
      </c>
      <c r="W269" s="22">
        <f t="shared" si="105"/>
        <v>42.42634795</v>
      </c>
      <c r="X269" s="22">
        <f t="shared" si="106"/>
        <v>74.32699484</v>
      </c>
      <c r="Y269" s="116"/>
      <c r="Z269" s="32"/>
      <c r="AA269" s="245"/>
      <c r="AB269" s="246"/>
      <c r="AC269" s="246"/>
      <c r="AD269" s="246"/>
      <c r="AE269" s="247"/>
    </row>
    <row r="270" ht="15.75" customHeight="1">
      <c r="A270" s="8" t="s">
        <v>53</v>
      </c>
      <c r="B270" s="270">
        <v>43966.0</v>
      </c>
      <c r="C270" s="10">
        <v>0.375</v>
      </c>
      <c r="D270" s="10">
        <v>0.5</v>
      </c>
      <c r="E270" s="224">
        <v>31.2</v>
      </c>
      <c r="F270" s="224">
        <v>24.0</v>
      </c>
      <c r="G270" s="224">
        <v>28.0</v>
      </c>
      <c r="H270" s="224">
        <v>26.0</v>
      </c>
      <c r="I270" s="22"/>
      <c r="J270" s="224" t="s">
        <v>81</v>
      </c>
      <c r="K270" s="22"/>
      <c r="L270" s="224">
        <v>0.0</v>
      </c>
      <c r="M270" s="22"/>
      <c r="N270" s="22"/>
      <c r="O270" s="224">
        <v>72.28</v>
      </c>
      <c r="P270" s="22"/>
      <c r="Q270" s="22"/>
      <c r="R270" s="26">
        <f>E268</f>
        <v>30.6</v>
      </c>
      <c r="S270" s="22">
        <f>F270</f>
        <v>24</v>
      </c>
      <c r="T270" s="22">
        <f>(R270+S270)/2</f>
        <v>27.3</v>
      </c>
      <c r="U270" s="22">
        <f t="shared" si="103"/>
        <v>33.61126698</v>
      </c>
      <c r="V270" s="22">
        <f t="shared" si="104"/>
        <v>32.01126698</v>
      </c>
      <c r="W270" s="22">
        <f t="shared" si="105"/>
        <v>37.79562539</v>
      </c>
      <c r="X270" s="22">
        <f t="shared" si="106"/>
        <v>84.69569335</v>
      </c>
      <c r="Y270" s="135">
        <f>P268+L270-O270</f>
        <v>1.18</v>
      </c>
      <c r="Z270" s="27"/>
      <c r="AA270" s="226">
        <v>1.0</v>
      </c>
      <c r="AB270" s="227">
        <v>1.0</v>
      </c>
      <c r="AC270" s="227">
        <v>3.0</v>
      </c>
      <c r="AD270" s="227">
        <v>2.0</v>
      </c>
      <c r="AE270" s="237" t="s">
        <v>526</v>
      </c>
    </row>
    <row r="271" ht="15.75" customHeight="1">
      <c r="A271" s="20" t="s">
        <v>53</v>
      </c>
      <c r="B271" s="297">
        <v>46157.0</v>
      </c>
      <c r="C271" s="298">
        <v>0.625</v>
      </c>
      <c r="D271" s="298">
        <v>0.75</v>
      </c>
      <c r="E271" s="261"/>
      <c r="F271" s="261"/>
      <c r="G271" s="261">
        <v>32.6</v>
      </c>
      <c r="H271" s="261">
        <v>28.2</v>
      </c>
      <c r="I271" s="42"/>
      <c r="J271" s="261" t="s">
        <v>78</v>
      </c>
      <c r="K271" s="42"/>
      <c r="L271" s="261"/>
      <c r="M271" s="42"/>
      <c r="N271" s="42"/>
      <c r="O271" s="261"/>
      <c r="P271" s="42"/>
      <c r="Q271" s="42"/>
      <c r="R271" s="41"/>
      <c r="S271" s="42"/>
      <c r="T271" s="42"/>
      <c r="U271" s="42">
        <f t="shared" si="103"/>
        <v>38.23798312</v>
      </c>
      <c r="V271" s="42">
        <f t="shared" si="104"/>
        <v>34.71798312</v>
      </c>
      <c r="W271" s="42">
        <f t="shared" si="105"/>
        <v>49.17856797</v>
      </c>
      <c r="X271" s="42">
        <f t="shared" si="106"/>
        <v>70.59575858</v>
      </c>
      <c r="Y271" s="299"/>
      <c r="Z271" s="300"/>
      <c r="AA271" s="245">
        <v>1.0</v>
      </c>
      <c r="AB271" s="246">
        <v>1.0</v>
      </c>
      <c r="AC271" s="246">
        <v>3.0</v>
      </c>
      <c r="AD271" s="246">
        <v>2.0</v>
      </c>
      <c r="AE271" s="247" t="s">
        <v>478</v>
      </c>
    </row>
    <row r="272" ht="15.75" customHeight="1">
      <c r="A272" s="255" t="s">
        <v>527</v>
      </c>
      <c r="B272" s="288">
        <v>43967.0</v>
      </c>
      <c r="C272" s="10">
        <v>0.375</v>
      </c>
      <c r="D272" s="10">
        <v>0.5</v>
      </c>
      <c r="E272" s="224">
        <v>33.2</v>
      </c>
      <c r="F272" s="224">
        <v>24.1</v>
      </c>
      <c r="G272" s="224">
        <v>29.5</v>
      </c>
      <c r="H272" s="224">
        <v>26.8</v>
      </c>
      <c r="I272" s="22"/>
      <c r="J272" s="224" t="s">
        <v>78</v>
      </c>
      <c r="K272" s="22"/>
      <c r="L272" s="224">
        <v>0.0</v>
      </c>
      <c r="M272" s="22"/>
      <c r="N272" s="22"/>
      <c r="O272" s="224">
        <v>67.62</v>
      </c>
      <c r="P272" s="22"/>
      <c r="Q272" s="22"/>
      <c r="R272" s="26">
        <f>E270</f>
        <v>31.2</v>
      </c>
      <c r="S272" s="22">
        <f>F272</f>
        <v>24.1</v>
      </c>
      <c r="T272" s="22">
        <f>(R272+S272)/2</f>
        <v>27.65</v>
      </c>
      <c r="U272" s="22">
        <f t="shared" si="103"/>
        <v>35.23385461</v>
      </c>
      <c r="V272" s="22">
        <f t="shared" si="104"/>
        <v>33.07385461</v>
      </c>
      <c r="W272" s="22">
        <f t="shared" si="105"/>
        <v>41.22471588</v>
      </c>
      <c r="X272" s="22">
        <f t="shared" si="106"/>
        <v>80.22821722</v>
      </c>
      <c r="Y272" s="135">
        <f>O270+L272-O272</f>
        <v>4.66</v>
      </c>
      <c r="Z272" s="27"/>
      <c r="AA272" s="226">
        <v>1.0</v>
      </c>
      <c r="AB272" s="227">
        <v>2.0</v>
      </c>
      <c r="AC272" s="227">
        <v>3.0</v>
      </c>
      <c r="AD272" s="227">
        <v>2.0</v>
      </c>
      <c r="AE272" s="237" t="s">
        <v>479</v>
      </c>
    </row>
    <row r="273" ht="15.75" customHeight="1">
      <c r="A273" s="301" t="s">
        <v>527</v>
      </c>
      <c r="B273" s="289">
        <v>43967.0</v>
      </c>
      <c r="C273" s="3">
        <v>0.625</v>
      </c>
      <c r="D273" s="3">
        <v>0.75</v>
      </c>
      <c r="E273" s="242"/>
      <c r="F273" s="39"/>
      <c r="G273" s="242"/>
      <c r="H273" s="242"/>
      <c r="I273" s="39"/>
      <c r="J273" s="242"/>
      <c r="K273" s="39"/>
      <c r="L273" s="39"/>
      <c r="M273" s="39"/>
      <c r="N273" s="39"/>
      <c r="O273" s="39"/>
      <c r="P273" s="39"/>
      <c r="Q273" s="39"/>
      <c r="R273" s="41"/>
      <c r="S273" s="39"/>
      <c r="T273" s="39"/>
      <c r="U273" s="22"/>
      <c r="V273" s="22"/>
      <c r="W273" s="22"/>
      <c r="X273" s="22"/>
      <c r="Y273" s="116"/>
      <c r="Z273" s="32"/>
      <c r="AA273" s="245"/>
      <c r="AB273" s="246"/>
      <c r="AC273" s="246"/>
      <c r="AD273" s="246"/>
      <c r="AE273" s="247"/>
    </row>
    <row r="274" ht="15.75" customHeight="1">
      <c r="A274" s="8" t="s">
        <v>60</v>
      </c>
      <c r="B274" s="288">
        <v>43968.0</v>
      </c>
      <c r="C274" s="10">
        <v>0.375</v>
      </c>
      <c r="D274" s="10">
        <v>0.5</v>
      </c>
      <c r="E274" s="224">
        <v>33.0</v>
      </c>
      <c r="F274" s="224">
        <v>24.5</v>
      </c>
      <c r="G274" s="224">
        <v>28.6</v>
      </c>
      <c r="H274" s="224">
        <v>26.6</v>
      </c>
      <c r="I274" s="22"/>
      <c r="J274" s="224" t="s">
        <v>81</v>
      </c>
      <c r="K274" s="22"/>
      <c r="L274" s="224">
        <v>0.0</v>
      </c>
      <c r="M274" s="22"/>
      <c r="N274" s="22"/>
      <c r="O274" s="224">
        <v>63.04</v>
      </c>
      <c r="P274" s="22"/>
      <c r="Q274" s="22"/>
      <c r="R274" s="26">
        <f>E272</f>
        <v>33.2</v>
      </c>
      <c r="S274" s="22">
        <f>F274</f>
        <v>24.5</v>
      </c>
      <c r="T274" s="22">
        <f>(R274+S274)/2</f>
        <v>28.85</v>
      </c>
      <c r="U274" s="22">
        <f>IF(H274="","",6.1078*(10^(((7.5*H274)/(237.3+H274)))))</f>
        <v>34.82194116</v>
      </c>
      <c r="V274" s="22">
        <f>IF(U274="","",U274-(0.8*(G274-H274)))</f>
        <v>33.22194116</v>
      </c>
      <c r="W274" s="22">
        <f>IF(G274="","",6.1078*(10^(((7.5*G274)/(237.3+G274)))))</f>
        <v>39.13623594</v>
      </c>
      <c r="X274" s="22">
        <f>IF(W274="","",(V274/W274)*100)</f>
        <v>84.88793152</v>
      </c>
      <c r="Y274" s="135">
        <f>O272+L274-O274</f>
        <v>4.58</v>
      </c>
      <c r="Z274" s="27"/>
      <c r="AA274" s="226">
        <v>1.0</v>
      </c>
      <c r="AB274" s="227">
        <v>1.0</v>
      </c>
      <c r="AC274" s="227">
        <v>2.0</v>
      </c>
      <c r="AD274" s="227">
        <v>2.0</v>
      </c>
      <c r="AE274" s="237" t="s">
        <v>495</v>
      </c>
    </row>
    <row r="275" ht="15.75" customHeight="1">
      <c r="A275" s="4" t="s">
        <v>60</v>
      </c>
      <c r="B275" s="289">
        <v>43968.0</v>
      </c>
      <c r="C275" s="3">
        <v>0.625</v>
      </c>
      <c r="D275" s="3">
        <v>0.75</v>
      </c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41"/>
      <c r="S275" s="39"/>
      <c r="T275" s="39"/>
      <c r="U275" s="39"/>
      <c r="V275" s="22"/>
      <c r="W275" s="39"/>
      <c r="X275" s="39"/>
      <c r="Y275" s="116"/>
      <c r="Z275" s="32"/>
      <c r="AA275" s="230"/>
      <c r="AB275" s="45"/>
      <c r="AC275" s="45"/>
      <c r="AD275" s="45"/>
      <c r="AE275" s="52"/>
    </row>
    <row r="276" ht="15.75" customHeight="1">
      <c r="A276" s="8" t="s">
        <v>64</v>
      </c>
      <c r="B276" s="288">
        <v>43969.0</v>
      </c>
      <c r="C276" s="10">
        <v>0.375</v>
      </c>
      <c r="D276" s="10">
        <v>0.5</v>
      </c>
      <c r="E276" s="224">
        <v>34.0</v>
      </c>
      <c r="F276" s="224">
        <v>24.8</v>
      </c>
      <c r="G276" s="224">
        <v>29.4</v>
      </c>
      <c r="H276" s="224">
        <v>27.4</v>
      </c>
      <c r="I276" s="22"/>
      <c r="J276" s="224" t="s">
        <v>81</v>
      </c>
      <c r="K276" s="22"/>
      <c r="L276" s="224">
        <v>1.75</v>
      </c>
      <c r="M276" s="22"/>
      <c r="N276" s="22"/>
      <c r="O276" s="224">
        <v>61.12</v>
      </c>
      <c r="P276" s="224">
        <v>75.68</v>
      </c>
      <c r="Q276" s="22"/>
      <c r="R276" s="26">
        <f>E274</f>
        <v>33</v>
      </c>
      <c r="S276" s="22">
        <f>F276</f>
        <v>24.8</v>
      </c>
      <c r="T276" s="22">
        <f>(R276+S276)/2</f>
        <v>28.9</v>
      </c>
      <c r="U276" s="22">
        <f t="shared" ref="U276:U278" si="107">IF(H276="","",6.1078*(10^(((7.5*H276)/(237.3+H276)))))</f>
        <v>36.49517019</v>
      </c>
      <c r="V276" s="22">
        <f t="shared" ref="V276:V278" si="108">IF(U276="","",U276-(0.8*(G276-H276)))</f>
        <v>34.89517019</v>
      </c>
      <c r="W276" s="22">
        <f t="shared" ref="W276:W278" si="109">IF(G276="","",6.1078*(10^(((7.5*G276)/(237.3+G276)))))</f>
        <v>40.98797486</v>
      </c>
      <c r="X276" s="22">
        <f t="shared" ref="X276:X278" si="110">IF(W276="","",(V276/W276)*100)</f>
        <v>85.13514098</v>
      </c>
      <c r="Y276" s="135">
        <f>O274+L276-O276</f>
        <v>3.67</v>
      </c>
      <c r="Z276" s="27"/>
      <c r="AA276" s="226">
        <v>1.0</v>
      </c>
      <c r="AB276" s="227">
        <v>1.0</v>
      </c>
      <c r="AC276" s="227">
        <v>3.0</v>
      </c>
      <c r="AD276" s="227">
        <v>2.0</v>
      </c>
      <c r="AE276" s="237" t="s">
        <v>526</v>
      </c>
    </row>
    <row r="277" ht="15.75" customHeight="1">
      <c r="A277" s="4" t="s">
        <v>64</v>
      </c>
      <c r="B277" s="289">
        <v>43969.0</v>
      </c>
      <c r="C277" s="3">
        <v>0.625</v>
      </c>
      <c r="D277" s="3">
        <v>0.75</v>
      </c>
      <c r="E277" s="39"/>
      <c r="F277" s="39"/>
      <c r="G277" s="242">
        <v>30.4</v>
      </c>
      <c r="H277" s="242">
        <v>26.4</v>
      </c>
      <c r="I277" s="39"/>
      <c r="J277" s="242" t="s">
        <v>74</v>
      </c>
      <c r="K277" s="39"/>
      <c r="L277" s="39"/>
      <c r="M277" s="39"/>
      <c r="N277" s="39"/>
      <c r="O277" s="39"/>
      <c r="P277" s="39"/>
      <c r="Q277" s="39"/>
      <c r="R277" s="41"/>
      <c r="S277" s="39"/>
      <c r="T277" s="39"/>
      <c r="U277" s="22">
        <f t="shared" si="107"/>
        <v>34.41422945</v>
      </c>
      <c r="V277" s="22">
        <f t="shared" si="108"/>
        <v>31.21422945</v>
      </c>
      <c r="W277" s="22">
        <f t="shared" si="109"/>
        <v>43.4094688</v>
      </c>
      <c r="X277" s="22">
        <f t="shared" si="110"/>
        <v>71.90649946</v>
      </c>
      <c r="Y277" s="116"/>
      <c r="Z277" s="32"/>
      <c r="AA277" s="245">
        <v>1.0</v>
      </c>
      <c r="AB277" s="246">
        <v>1.0</v>
      </c>
      <c r="AC277" s="246">
        <v>1.0</v>
      </c>
      <c r="AD277" s="246">
        <v>2.0</v>
      </c>
      <c r="AE277" s="247" t="s">
        <v>526</v>
      </c>
    </row>
    <row r="278" ht="15.75" customHeight="1">
      <c r="A278" s="8" t="s">
        <v>68</v>
      </c>
      <c r="B278" s="288">
        <v>43970.0</v>
      </c>
      <c r="C278" s="10">
        <v>0.375</v>
      </c>
      <c r="D278" s="10">
        <v>0.5</v>
      </c>
      <c r="E278" s="224">
        <v>32.6</v>
      </c>
      <c r="F278" s="224">
        <v>23.7</v>
      </c>
      <c r="G278" s="224">
        <v>29.2</v>
      </c>
      <c r="H278" s="224">
        <v>26.6</v>
      </c>
      <c r="I278" s="22"/>
      <c r="J278" s="224" t="s">
        <v>81</v>
      </c>
      <c r="K278" s="22"/>
      <c r="L278" s="224">
        <v>18.75</v>
      </c>
      <c r="M278" s="22"/>
      <c r="N278" s="22"/>
      <c r="O278" s="224">
        <v>86.56</v>
      </c>
      <c r="P278" s="224"/>
      <c r="Q278" s="22"/>
      <c r="R278" s="26">
        <f>E276</f>
        <v>34</v>
      </c>
      <c r="S278" s="22">
        <f>F278</f>
        <v>23.7</v>
      </c>
      <c r="T278" s="22">
        <f>(R278+S278)/2</f>
        <v>28.85</v>
      </c>
      <c r="U278" s="22">
        <f t="shared" si="107"/>
        <v>34.82194116</v>
      </c>
      <c r="V278" s="22">
        <f t="shared" si="108"/>
        <v>32.74194116</v>
      </c>
      <c r="W278" s="22">
        <f t="shared" si="109"/>
        <v>40.51803823</v>
      </c>
      <c r="X278" s="22">
        <f t="shared" si="110"/>
        <v>80.80830809</v>
      </c>
      <c r="Y278" s="135">
        <f>P276+L278-O278</f>
        <v>7.87</v>
      </c>
      <c r="Z278" s="27"/>
      <c r="AA278" s="226">
        <v>1.0</v>
      </c>
      <c r="AB278" s="227">
        <v>1.0</v>
      </c>
      <c r="AC278" s="227">
        <v>3.0</v>
      </c>
      <c r="AD278" s="227">
        <v>2.0</v>
      </c>
      <c r="AE278" s="237" t="s">
        <v>529</v>
      </c>
    </row>
    <row r="279" ht="15.75" customHeight="1">
      <c r="A279" s="4" t="s">
        <v>68</v>
      </c>
      <c r="B279" s="289">
        <v>43970.0</v>
      </c>
      <c r="C279" s="3">
        <v>0.625</v>
      </c>
      <c r="D279" s="3">
        <v>0.75</v>
      </c>
      <c r="E279" s="242"/>
      <c r="F279" s="39"/>
      <c r="G279" s="242"/>
      <c r="H279" s="242"/>
      <c r="I279" s="39"/>
      <c r="J279" s="242"/>
      <c r="K279" s="39"/>
      <c r="L279" s="39"/>
      <c r="M279" s="39"/>
      <c r="N279" s="39"/>
      <c r="O279" s="39"/>
      <c r="P279" s="39"/>
      <c r="Q279" s="39"/>
      <c r="R279" s="41"/>
      <c r="S279" s="39"/>
      <c r="T279" s="39"/>
      <c r="U279" s="22"/>
      <c r="V279" s="22"/>
      <c r="W279" s="22"/>
      <c r="X279" s="22"/>
      <c r="Y279" s="116"/>
      <c r="Z279" s="32"/>
      <c r="AA279" s="245"/>
      <c r="AB279" s="246"/>
      <c r="AC279" s="246"/>
      <c r="AD279" s="246"/>
      <c r="AE279" s="247"/>
    </row>
    <row r="280" ht="15.75" customHeight="1">
      <c r="A280" s="8" t="s">
        <v>38</v>
      </c>
      <c r="B280" s="288">
        <v>43971.0</v>
      </c>
      <c r="C280" s="10">
        <v>0.375</v>
      </c>
      <c r="D280" s="10">
        <v>0.5</v>
      </c>
      <c r="E280" s="224">
        <v>34.8</v>
      </c>
      <c r="F280" s="224">
        <v>24.5</v>
      </c>
      <c r="G280" s="224">
        <v>29.4</v>
      </c>
      <c r="H280" s="224">
        <v>27.0</v>
      </c>
      <c r="I280" s="22"/>
      <c r="J280" s="224" t="s">
        <v>81</v>
      </c>
      <c r="K280" s="22"/>
      <c r="L280" s="224">
        <v>3.75</v>
      </c>
      <c r="M280" s="22"/>
      <c r="N280" s="22"/>
      <c r="O280" s="224">
        <v>83.94</v>
      </c>
      <c r="P280" s="22"/>
      <c r="Q280" s="22"/>
      <c r="R280" s="26">
        <f>E278</f>
        <v>32.6</v>
      </c>
      <c r="S280" s="22">
        <f>F280</f>
        <v>24.5</v>
      </c>
      <c r="T280" s="22">
        <f>(R280+S280)/2</f>
        <v>28.55</v>
      </c>
      <c r="U280" s="22">
        <f t="shared" ref="U280:U282" si="111">IF(H280="","",6.1078*(10^(((7.5*H280)/(237.3+H280)))))</f>
        <v>35.65000614</v>
      </c>
      <c r="V280" s="22">
        <f t="shared" ref="V280:V282" si="112">IF(U280="","",U280-(0.8*(G280-H280)))</f>
        <v>33.73000614</v>
      </c>
      <c r="W280" s="22">
        <f t="shared" ref="W280:W282" si="113">IF(G280="","",6.1078*(10^(((7.5*G280)/(237.3+G280)))))</f>
        <v>40.98797486</v>
      </c>
      <c r="X280" s="22">
        <f t="shared" ref="X280:X282" si="114">IF(W280="","",(V280/W280)*100)</f>
        <v>82.29244371</v>
      </c>
      <c r="Y280" s="135">
        <f>O278+L280-O280</f>
        <v>6.37</v>
      </c>
      <c r="Z280" s="27"/>
      <c r="AA280" s="226">
        <v>1.0</v>
      </c>
      <c r="AB280" s="227">
        <v>1.0</v>
      </c>
      <c r="AC280" s="227">
        <v>3.0</v>
      </c>
      <c r="AD280" s="227">
        <v>2.0</v>
      </c>
      <c r="AE280" s="237" t="s">
        <v>532</v>
      </c>
    </row>
    <row r="281" ht="15.75" customHeight="1">
      <c r="A281" s="4" t="s">
        <v>38</v>
      </c>
      <c r="B281" s="289">
        <v>43971.0</v>
      </c>
      <c r="C281" s="3">
        <v>0.625</v>
      </c>
      <c r="D281" s="3">
        <v>0.75</v>
      </c>
      <c r="E281" s="242"/>
      <c r="F281" s="39"/>
      <c r="G281" s="242">
        <v>31.6</v>
      </c>
      <c r="H281" s="242">
        <v>27.2</v>
      </c>
      <c r="I281" s="39"/>
      <c r="J281" s="242" t="s">
        <v>81</v>
      </c>
      <c r="K281" s="39"/>
      <c r="L281" s="39"/>
      <c r="M281" s="39"/>
      <c r="N281" s="39"/>
      <c r="O281" s="39"/>
      <c r="P281" s="39"/>
      <c r="Q281" s="39"/>
      <c r="R281" s="41"/>
      <c r="S281" s="39"/>
      <c r="T281" s="39"/>
      <c r="U281" s="22">
        <f t="shared" si="111"/>
        <v>36.07043238</v>
      </c>
      <c r="V281" s="22">
        <f t="shared" si="112"/>
        <v>32.55043238</v>
      </c>
      <c r="W281" s="22">
        <f t="shared" si="113"/>
        <v>46.47863297</v>
      </c>
      <c r="X281" s="22">
        <f t="shared" si="114"/>
        <v>70.03311048</v>
      </c>
      <c r="Y281" s="116"/>
      <c r="Z281" s="32"/>
      <c r="AA281" s="245">
        <v>2.0</v>
      </c>
      <c r="AB281" s="246">
        <v>1.0</v>
      </c>
      <c r="AC281" s="246">
        <v>2.0</v>
      </c>
      <c r="AD281" s="246">
        <v>2.0</v>
      </c>
      <c r="AE281" s="247" t="s">
        <v>479</v>
      </c>
    </row>
    <row r="282" ht="15.75" customHeight="1">
      <c r="A282" s="8" t="s">
        <v>48</v>
      </c>
      <c r="B282" s="288">
        <v>43972.0</v>
      </c>
      <c r="C282" s="10">
        <v>0.375</v>
      </c>
      <c r="D282" s="10">
        <v>0.5</v>
      </c>
      <c r="E282" s="224">
        <v>33.2</v>
      </c>
      <c r="F282" s="224">
        <v>24.7</v>
      </c>
      <c r="G282" s="224">
        <v>30.4</v>
      </c>
      <c r="H282" s="224">
        <v>26.4</v>
      </c>
      <c r="I282" s="22"/>
      <c r="J282" s="224" t="s">
        <v>78</v>
      </c>
      <c r="K282" s="22"/>
      <c r="L282" s="224">
        <v>0.25</v>
      </c>
      <c r="M282" s="22"/>
      <c r="N282" s="22"/>
      <c r="O282" s="224">
        <v>76.74</v>
      </c>
      <c r="P282" s="22"/>
      <c r="Q282" s="22"/>
      <c r="R282" s="26">
        <f>E280</f>
        <v>34.8</v>
      </c>
      <c r="S282" s="22">
        <f>F282</f>
        <v>24.7</v>
      </c>
      <c r="T282" s="22">
        <f>(R282+S282)/2</f>
        <v>29.75</v>
      </c>
      <c r="U282" s="22">
        <f t="shared" si="111"/>
        <v>34.41422945</v>
      </c>
      <c r="V282" s="22">
        <f t="shared" si="112"/>
        <v>31.21422945</v>
      </c>
      <c r="W282" s="22">
        <f t="shared" si="113"/>
        <v>43.4094688</v>
      </c>
      <c r="X282" s="22">
        <f t="shared" si="114"/>
        <v>71.90649946</v>
      </c>
      <c r="Y282" s="135">
        <f>O280+L282-O282</f>
        <v>7.45</v>
      </c>
      <c r="Z282" s="27"/>
      <c r="AA282" s="226">
        <v>1.0</v>
      </c>
      <c r="AB282" s="227">
        <v>1.0</v>
      </c>
      <c r="AC282" s="227">
        <v>1.0</v>
      </c>
      <c r="AD282" s="227">
        <v>3.0</v>
      </c>
      <c r="AE282" s="237" t="s">
        <v>515</v>
      </c>
    </row>
    <row r="283" ht="15.75" customHeight="1">
      <c r="A283" s="4" t="s">
        <v>48</v>
      </c>
      <c r="B283" s="289">
        <v>43972.0</v>
      </c>
      <c r="C283" s="3">
        <v>0.625</v>
      </c>
      <c r="D283" s="3">
        <v>0.75</v>
      </c>
      <c r="E283" s="242"/>
      <c r="F283" s="39"/>
      <c r="G283" s="242"/>
      <c r="H283" s="242"/>
      <c r="I283" s="39"/>
      <c r="J283" s="242"/>
      <c r="K283" s="39"/>
      <c r="L283" s="39"/>
      <c r="M283" s="39"/>
      <c r="N283" s="39"/>
      <c r="O283" s="39"/>
      <c r="P283" s="39"/>
      <c r="Q283" s="39"/>
      <c r="R283" s="41"/>
      <c r="S283" s="39"/>
      <c r="T283" s="39"/>
      <c r="U283" s="22"/>
      <c r="V283" s="22"/>
      <c r="W283" s="22"/>
      <c r="X283" s="22"/>
      <c r="Y283" s="116"/>
      <c r="Z283" s="32"/>
      <c r="AA283" s="245"/>
      <c r="AB283" s="246"/>
      <c r="AC283" s="246"/>
      <c r="AD283" s="246"/>
      <c r="AE283" s="52"/>
    </row>
    <row r="284" ht="15.75" customHeight="1">
      <c r="A284" s="8" t="s">
        <v>53</v>
      </c>
      <c r="B284" s="288">
        <v>43973.0</v>
      </c>
      <c r="C284" s="10">
        <v>0.375</v>
      </c>
      <c r="D284" s="10">
        <v>0.5</v>
      </c>
      <c r="E284" s="224">
        <v>34.6</v>
      </c>
      <c r="F284" s="224">
        <v>23.4</v>
      </c>
      <c r="G284" s="224">
        <v>29.6</v>
      </c>
      <c r="H284" s="224">
        <v>26.8</v>
      </c>
      <c r="I284" s="22"/>
      <c r="J284" s="224" t="s">
        <v>81</v>
      </c>
      <c r="K284" s="22"/>
      <c r="L284" s="224">
        <v>0.0</v>
      </c>
      <c r="M284" s="22"/>
      <c r="N284" s="22"/>
      <c r="O284" s="224">
        <v>68.72</v>
      </c>
      <c r="P284" s="22"/>
      <c r="Q284" s="22"/>
      <c r="R284" s="26">
        <f>E282</f>
        <v>33.2</v>
      </c>
      <c r="S284" s="22">
        <f>F284</f>
        <v>23.4</v>
      </c>
      <c r="T284" s="22">
        <f>(R284+S284)/2</f>
        <v>28.3</v>
      </c>
      <c r="U284" s="22">
        <f t="shared" ref="U284:U286" si="115">IF(H284="","",6.1078*(10^(((7.5*H284)/(237.3+H284)))))</f>
        <v>35.23385461</v>
      </c>
      <c r="V284" s="22">
        <f t="shared" ref="V284:V286" si="116">IF(U284="","",U284-(0.8*(G284-H284)))</f>
        <v>32.99385461</v>
      </c>
      <c r="W284" s="22">
        <f t="shared" ref="W284:W286" si="117">IF(G284="","",6.1078*(10^(((7.5*G284)/(237.3+G284)))))</f>
        <v>41.46264535</v>
      </c>
      <c r="X284" s="22">
        <f t="shared" ref="X284:X286" si="118">IF(W284="","",(V284/W284)*100)</f>
        <v>79.57489043</v>
      </c>
      <c r="Y284" s="135">
        <f>O282+L284-O284</f>
        <v>8.02</v>
      </c>
      <c r="Z284" s="27"/>
      <c r="AA284" s="226">
        <v>1.0</v>
      </c>
      <c r="AB284" s="227">
        <v>1.0</v>
      </c>
      <c r="AC284" s="227">
        <v>3.0</v>
      </c>
      <c r="AD284" s="227">
        <v>2.0</v>
      </c>
      <c r="AE284" s="237" t="s">
        <v>526</v>
      </c>
    </row>
    <row r="285" ht="15.75" customHeight="1">
      <c r="A285" s="8" t="s">
        <v>53</v>
      </c>
      <c r="B285" s="289">
        <v>43973.0</v>
      </c>
      <c r="C285" s="3">
        <v>0.625</v>
      </c>
      <c r="D285" s="3">
        <v>0.75</v>
      </c>
      <c r="E285" s="242"/>
      <c r="F285" s="39"/>
      <c r="G285" s="242">
        <v>33.2</v>
      </c>
      <c r="H285" s="242">
        <v>26.6</v>
      </c>
      <c r="I285" s="39"/>
      <c r="J285" s="242" t="s">
        <v>81</v>
      </c>
      <c r="K285" s="39"/>
      <c r="L285" s="39"/>
      <c r="M285" s="39"/>
      <c r="N285" s="39"/>
      <c r="O285" s="39"/>
      <c r="P285" s="39"/>
      <c r="Q285" s="39"/>
      <c r="R285" s="41"/>
      <c r="S285" s="39"/>
      <c r="T285" s="39"/>
      <c r="U285" s="22">
        <f t="shared" si="115"/>
        <v>34.82194116</v>
      </c>
      <c r="V285" s="22">
        <f t="shared" si="116"/>
        <v>29.54194116</v>
      </c>
      <c r="W285" s="22">
        <f t="shared" si="117"/>
        <v>50.86304633</v>
      </c>
      <c r="X285" s="22">
        <f t="shared" si="118"/>
        <v>58.08134451</v>
      </c>
      <c r="Y285" s="116"/>
      <c r="Z285" s="32"/>
      <c r="AA285" s="245">
        <v>1.0</v>
      </c>
      <c r="AB285" s="246">
        <v>1.0</v>
      </c>
      <c r="AC285" s="246">
        <v>1.0</v>
      </c>
      <c r="AD285" s="246">
        <v>2.0</v>
      </c>
      <c r="AE285" s="247" t="s">
        <v>536</v>
      </c>
    </row>
    <row r="286" ht="15.75" customHeight="1">
      <c r="A286" s="8" t="s">
        <v>58</v>
      </c>
      <c r="B286" s="288">
        <v>43974.0</v>
      </c>
      <c r="C286" s="10">
        <v>0.375</v>
      </c>
      <c r="D286" s="10">
        <v>0.5</v>
      </c>
      <c r="E286" s="224">
        <v>34.6</v>
      </c>
      <c r="F286" s="224">
        <v>23.5</v>
      </c>
      <c r="G286" s="224">
        <v>27.8</v>
      </c>
      <c r="H286" s="224">
        <v>26.2</v>
      </c>
      <c r="I286" s="22"/>
      <c r="J286" s="224" t="s">
        <v>81</v>
      </c>
      <c r="K286" s="22"/>
      <c r="L286" s="224">
        <v>55.5</v>
      </c>
      <c r="M286" s="22"/>
      <c r="N286" s="22"/>
      <c r="O286" s="224">
        <v>100.0</v>
      </c>
      <c r="P286" s="224">
        <v>80.68</v>
      </c>
      <c r="Q286" s="22"/>
      <c r="R286" s="26">
        <f>E284</f>
        <v>34.6</v>
      </c>
      <c r="S286" s="22">
        <f>F286</f>
        <v>23.5</v>
      </c>
      <c r="T286" s="22">
        <f>(R286+S286)/2</f>
        <v>29.05</v>
      </c>
      <c r="U286" s="22">
        <f t="shared" si="115"/>
        <v>34.01068335</v>
      </c>
      <c r="V286" s="22">
        <f t="shared" si="116"/>
        <v>32.73068335</v>
      </c>
      <c r="W286" s="22">
        <f t="shared" si="117"/>
        <v>37.3577292</v>
      </c>
      <c r="X286" s="22">
        <f t="shared" si="118"/>
        <v>87.6142208</v>
      </c>
      <c r="Y286" s="135"/>
      <c r="Z286" s="27"/>
      <c r="AA286" s="226">
        <v>1.0</v>
      </c>
      <c r="AB286" s="227">
        <v>1.0</v>
      </c>
      <c r="AC286" s="227">
        <v>3.0</v>
      </c>
      <c r="AD286" s="227">
        <v>3.0</v>
      </c>
      <c r="AE286" s="237" t="s">
        <v>538</v>
      </c>
    </row>
    <row r="287" ht="15.75" customHeight="1">
      <c r="A287" s="4" t="s">
        <v>58</v>
      </c>
      <c r="B287" s="289">
        <v>43974.0</v>
      </c>
      <c r="C287" s="3">
        <v>0.625</v>
      </c>
      <c r="D287" s="3">
        <v>0.75</v>
      </c>
      <c r="E287" s="242"/>
      <c r="F287" s="108"/>
      <c r="G287" s="242"/>
      <c r="H287" s="242"/>
      <c r="I287" s="39"/>
      <c r="J287" s="242"/>
      <c r="K287" s="39"/>
      <c r="L287" s="39"/>
      <c r="M287" s="39"/>
      <c r="N287" s="39"/>
      <c r="O287" s="39"/>
      <c r="P287" s="39"/>
      <c r="Q287" s="39"/>
      <c r="R287" s="41"/>
      <c r="S287" s="39"/>
      <c r="T287" s="39"/>
      <c r="U287" s="22"/>
      <c r="V287" s="22"/>
      <c r="W287" s="22"/>
      <c r="X287" s="22"/>
      <c r="Y287" s="116"/>
      <c r="Z287" s="32"/>
      <c r="AA287" s="245"/>
      <c r="AB287" s="246"/>
      <c r="AC287" s="246"/>
      <c r="AD287" s="246"/>
      <c r="AE287" s="247"/>
    </row>
    <row r="288" ht="15.75" customHeight="1">
      <c r="A288" s="8" t="s">
        <v>60</v>
      </c>
      <c r="B288" s="288">
        <v>43975.0</v>
      </c>
      <c r="C288" s="10">
        <v>0.375</v>
      </c>
      <c r="D288" s="10">
        <v>0.5</v>
      </c>
      <c r="E288" s="224">
        <v>34.2</v>
      </c>
      <c r="F288" s="224">
        <v>24.4</v>
      </c>
      <c r="G288" s="224">
        <v>27.0</v>
      </c>
      <c r="H288" s="224">
        <v>25.4</v>
      </c>
      <c r="I288" s="22"/>
      <c r="J288" s="224" t="s">
        <v>81</v>
      </c>
      <c r="K288" s="22"/>
      <c r="L288" s="224">
        <v>5.0</v>
      </c>
      <c r="M288" s="22"/>
      <c r="N288" s="22"/>
      <c r="O288" s="224">
        <v>80.46</v>
      </c>
      <c r="P288" s="22"/>
      <c r="Q288" s="22"/>
      <c r="R288" s="26">
        <f>E286</f>
        <v>34.6</v>
      </c>
      <c r="S288" s="22">
        <f>F288</f>
        <v>24.4</v>
      </c>
      <c r="T288" s="22">
        <f>(R288+S288)/2</f>
        <v>29.5</v>
      </c>
      <c r="U288" s="22">
        <f>IF(H288="","",6.1078*(10^(((7.5*H288)/(237.3+H288)))))</f>
        <v>32.43744129</v>
      </c>
      <c r="V288" s="22">
        <f>IF(U288="","",U288-(0.8*(G288-H288)))</f>
        <v>31.15744129</v>
      </c>
      <c r="W288" s="22">
        <f>IF(G288="","",6.1078*(10^(((7.5*G288)/(237.3+G288)))))</f>
        <v>35.65000614</v>
      </c>
      <c r="X288" s="22">
        <f>IF(W288="","",(V288/W288)*100)</f>
        <v>87.39813723</v>
      </c>
      <c r="Y288" s="135">
        <f>P286+L288-O288</f>
        <v>5.22</v>
      </c>
      <c r="Z288" s="27"/>
      <c r="AA288" s="226">
        <v>1.0</v>
      </c>
      <c r="AB288" s="227">
        <v>1.0</v>
      </c>
      <c r="AC288" s="227">
        <v>2.0</v>
      </c>
      <c r="AD288" s="227">
        <v>2.0</v>
      </c>
      <c r="AE288" s="237" t="s">
        <v>540</v>
      </c>
    </row>
    <row r="289" ht="15.75" customHeight="1">
      <c r="A289" s="4" t="s">
        <v>60</v>
      </c>
      <c r="B289" s="289">
        <v>43975.0</v>
      </c>
      <c r="C289" s="3">
        <v>0.625</v>
      </c>
      <c r="D289" s="3">
        <v>0.75</v>
      </c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41"/>
      <c r="S289" s="39"/>
      <c r="T289" s="39"/>
      <c r="U289" s="39"/>
      <c r="V289" s="22"/>
      <c r="W289" s="39"/>
      <c r="X289" s="39"/>
      <c r="Y289" s="116"/>
      <c r="Z289" s="32"/>
      <c r="AA289" s="226"/>
      <c r="AB289" s="227"/>
      <c r="AC289" s="227"/>
      <c r="AD289" s="227"/>
      <c r="AE289" s="52"/>
    </row>
    <row r="290" ht="15.75" customHeight="1">
      <c r="A290" s="8" t="s">
        <v>64</v>
      </c>
      <c r="B290" s="288">
        <v>43976.0</v>
      </c>
      <c r="C290" s="303">
        <v>0.375</v>
      </c>
      <c r="D290" s="10">
        <v>0.5</v>
      </c>
      <c r="E290" s="224">
        <v>33.8</v>
      </c>
      <c r="F290" s="224">
        <v>24.1</v>
      </c>
      <c r="G290" s="224">
        <v>26.0</v>
      </c>
      <c r="H290" s="224">
        <v>24.2</v>
      </c>
      <c r="I290" s="49"/>
      <c r="J290" s="227" t="s">
        <v>56</v>
      </c>
      <c r="K290" s="49"/>
      <c r="L290" s="224">
        <v>48.5</v>
      </c>
      <c r="M290" s="224"/>
      <c r="N290" s="224"/>
      <c r="O290" s="224">
        <v>100.0</v>
      </c>
      <c r="P290" s="224">
        <v>84.5</v>
      </c>
      <c r="Q290" s="224"/>
      <c r="R290" s="26">
        <f>E288</f>
        <v>34.2</v>
      </c>
      <c r="S290" s="22">
        <f>F290</f>
        <v>24.1</v>
      </c>
      <c r="T290" s="22">
        <f>(R290+S290)/2</f>
        <v>29.15</v>
      </c>
      <c r="U290" s="22">
        <f>IF(H290="","",6.1078*(10^(((7.5*H290)/(237.3+H290)))))</f>
        <v>30.19655962</v>
      </c>
      <c r="V290" s="22">
        <f>IF(U290="","",U290-(0.8*(G290-H290)))</f>
        <v>28.75655962</v>
      </c>
      <c r="W290" s="22">
        <f>IF(G290="","",6.1078*(10^(((7.5*G290)/(237.3+G290)))))</f>
        <v>33.61126698</v>
      </c>
      <c r="X290" s="22">
        <f>IF(W290="","",(V290/W290)*100)</f>
        <v>85.55630954</v>
      </c>
      <c r="Y290" s="135"/>
      <c r="Z290" s="224"/>
      <c r="AA290" s="226">
        <v>1.0</v>
      </c>
      <c r="AB290" s="227">
        <v>1.0</v>
      </c>
      <c r="AC290" s="227">
        <v>2.0</v>
      </c>
      <c r="AD290" s="227">
        <v>2.0</v>
      </c>
      <c r="AE290" s="237" t="s">
        <v>523</v>
      </c>
    </row>
    <row r="291" ht="15.75" customHeight="1">
      <c r="A291" s="4" t="s">
        <v>64</v>
      </c>
      <c r="B291" s="289">
        <v>43976.0</v>
      </c>
      <c r="C291" s="3">
        <v>0.625</v>
      </c>
      <c r="D291" s="3">
        <v>0.75</v>
      </c>
      <c r="E291" s="39"/>
      <c r="F291" s="39"/>
      <c r="G291" s="242">
        <v>31.6</v>
      </c>
      <c r="H291" s="242">
        <v>27.0</v>
      </c>
      <c r="I291" s="39"/>
      <c r="J291" s="242" t="s">
        <v>61</v>
      </c>
      <c r="K291" s="39"/>
      <c r="L291" s="39"/>
      <c r="M291" s="39"/>
      <c r="N291" s="39"/>
      <c r="O291" s="39"/>
      <c r="P291" s="39"/>
      <c r="Q291" s="39"/>
      <c r="R291" s="41"/>
      <c r="S291" s="39"/>
      <c r="T291" s="39"/>
      <c r="U291" s="39"/>
      <c r="V291" s="22"/>
      <c r="W291" s="39"/>
      <c r="X291" s="39"/>
      <c r="Y291" s="116"/>
      <c r="Z291" s="32"/>
      <c r="AA291" s="245">
        <v>1.0</v>
      </c>
      <c r="AB291" s="246">
        <v>1.0</v>
      </c>
      <c r="AC291" s="246">
        <v>2.0</v>
      </c>
      <c r="AD291" s="246">
        <v>2.0</v>
      </c>
      <c r="AE291" s="247" t="s">
        <v>442</v>
      </c>
    </row>
    <row r="292" ht="15.75" customHeight="1">
      <c r="A292" s="8" t="s">
        <v>68</v>
      </c>
      <c r="B292" s="288">
        <v>43977.0</v>
      </c>
      <c r="C292" s="10">
        <v>0.375</v>
      </c>
      <c r="D292" s="10">
        <v>0.5</v>
      </c>
      <c r="E292" s="224">
        <v>33.4</v>
      </c>
      <c r="F292" s="224">
        <v>24.8</v>
      </c>
      <c r="G292" s="34">
        <v>28.6</v>
      </c>
      <c r="H292" s="224">
        <v>26.4</v>
      </c>
      <c r="I292" s="22"/>
      <c r="J292" s="224" t="s">
        <v>61</v>
      </c>
      <c r="K292" s="22"/>
      <c r="L292" s="224">
        <v>19.0</v>
      </c>
      <c r="M292" s="132"/>
      <c r="N292" s="22"/>
      <c r="O292" s="224">
        <v>100.0</v>
      </c>
      <c r="P292" s="224">
        <v>75.58</v>
      </c>
      <c r="Q292" s="22"/>
      <c r="R292" s="26">
        <f>E290</f>
        <v>33.8</v>
      </c>
      <c r="S292" s="22">
        <f>F292</f>
        <v>24.8</v>
      </c>
      <c r="T292" s="22">
        <f>(R292+S292)/2</f>
        <v>29.3</v>
      </c>
      <c r="U292" s="22">
        <f t="shared" ref="U292:U300" si="119">IF(H292="","",6.1078*(10^(((7.5*H292)/(237.3+H292)))))</f>
        <v>34.41422945</v>
      </c>
      <c r="V292" s="22">
        <f t="shared" ref="V292:V300" si="120">IF(U292="","",U292-(0.8*(G292-H292)))</f>
        <v>32.65422945</v>
      </c>
      <c r="W292" s="22">
        <f t="shared" ref="W292:W300" si="121">IF(G292="","",6.1078*(10^(((7.5*G292)/(237.3+G292)))))</f>
        <v>39.13623594</v>
      </c>
      <c r="X292" s="22">
        <f t="shared" ref="X292:X300" si="122">IF(W292="","",(V292/W292)*100)</f>
        <v>83.43732775</v>
      </c>
      <c r="Y292" s="135"/>
      <c r="Z292" s="27"/>
      <c r="AA292" s="226">
        <v>1.0</v>
      </c>
      <c r="AB292" s="227">
        <v>1.0</v>
      </c>
      <c r="AC292" s="227">
        <v>2.0</v>
      </c>
      <c r="AD292" s="227">
        <v>2.0</v>
      </c>
      <c r="AE292" s="237" t="s">
        <v>541</v>
      </c>
    </row>
    <row r="293" ht="15.75" customHeight="1">
      <c r="A293" s="4" t="s">
        <v>68</v>
      </c>
      <c r="B293" s="289">
        <v>43977.0</v>
      </c>
      <c r="C293" s="3">
        <v>0.625</v>
      </c>
      <c r="D293" s="3">
        <v>0.75</v>
      </c>
      <c r="E293" s="296"/>
      <c r="F293" s="119"/>
      <c r="G293" s="296">
        <v>32.2</v>
      </c>
      <c r="H293" s="296">
        <v>27.0</v>
      </c>
      <c r="I293" s="119"/>
      <c r="J293" s="287" t="s">
        <v>81</v>
      </c>
      <c r="K293" s="108"/>
      <c r="L293" s="108"/>
      <c r="M293" s="108"/>
      <c r="N293" s="108"/>
      <c r="O293" s="108"/>
      <c r="P293" s="39"/>
      <c r="Q293" s="39"/>
      <c r="R293" s="41"/>
      <c r="S293" s="39"/>
      <c r="T293" s="39"/>
      <c r="U293" s="22">
        <f t="shared" si="119"/>
        <v>35.65000614</v>
      </c>
      <c r="V293" s="22">
        <f t="shared" si="120"/>
        <v>31.49000614</v>
      </c>
      <c r="W293" s="22">
        <f t="shared" si="121"/>
        <v>48.08268417</v>
      </c>
      <c r="X293" s="22">
        <f t="shared" si="122"/>
        <v>65.4913649</v>
      </c>
      <c r="Y293" s="116"/>
      <c r="Z293" s="32"/>
      <c r="AA293" s="245">
        <v>1.0</v>
      </c>
      <c r="AB293" s="246">
        <v>1.0</v>
      </c>
      <c r="AC293" s="246">
        <v>3.0</v>
      </c>
      <c r="AD293" s="246">
        <v>2.0</v>
      </c>
      <c r="AE293" s="247"/>
    </row>
    <row r="294" ht="15.75" customHeight="1">
      <c r="A294" s="8" t="s">
        <v>38</v>
      </c>
      <c r="B294" s="288">
        <v>43978.0</v>
      </c>
      <c r="C294" s="10">
        <v>0.375</v>
      </c>
      <c r="D294" s="10">
        <v>0.5</v>
      </c>
      <c r="E294" s="224">
        <v>33.8</v>
      </c>
      <c r="F294" s="224">
        <v>24.8</v>
      </c>
      <c r="G294" s="224">
        <v>27.8</v>
      </c>
      <c r="H294" s="224">
        <v>25.8</v>
      </c>
      <c r="I294" s="22"/>
      <c r="J294" s="224" t="s">
        <v>81</v>
      </c>
      <c r="K294" s="22"/>
      <c r="L294" s="224">
        <v>0.0</v>
      </c>
      <c r="M294" s="22"/>
      <c r="N294" s="22"/>
      <c r="O294" s="224">
        <v>71.7</v>
      </c>
      <c r="P294" s="22"/>
      <c r="Q294" s="22"/>
      <c r="R294" s="26">
        <f>E292</f>
        <v>33.4</v>
      </c>
      <c r="S294" s="22">
        <f>F294</f>
        <v>24.8</v>
      </c>
      <c r="T294" s="22">
        <f>(R294+S294)/2</f>
        <v>29.1</v>
      </c>
      <c r="U294" s="22">
        <f t="shared" si="119"/>
        <v>33.21594473</v>
      </c>
      <c r="V294" s="22">
        <f t="shared" si="120"/>
        <v>31.61594473</v>
      </c>
      <c r="W294" s="22">
        <f t="shared" si="121"/>
        <v>37.3577292</v>
      </c>
      <c r="X294" s="22">
        <f t="shared" si="122"/>
        <v>84.6302637</v>
      </c>
      <c r="Y294" s="135">
        <f>P292+L294-O294</f>
        <v>3.88</v>
      </c>
      <c r="Z294" s="27"/>
      <c r="AA294" s="226">
        <v>1.0</v>
      </c>
      <c r="AB294" s="227">
        <v>1.0</v>
      </c>
      <c r="AC294" s="227">
        <v>1.0</v>
      </c>
      <c r="AD294" s="227">
        <v>3.0</v>
      </c>
      <c r="AE294" s="237" t="s">
        <v>543</v>
      </c>
    </row>
    <row r="295" ht="15.75" customHeight="1">
      <c r="A295" s="4" t="s">
        <v>38</v>
      </c>
      <c r="B295" s="289">
        <v>43978.0</v>
      </c>
      <c r="C295" s="3">
        <v>0.625</v>
      </c>
      <c r="D295" s="3">
        <v>0.75</v>
      </c>
      <c r="E295" s="242"/>
      <c r="F295" s="108"/>
      <c r="G295" s="242">
        <v>32.5</v>
      </c>
      <c r="H295" s="242">
        <v>27.8</v>
      </c>
      <c r="I295" s="39"/>
      <c r="J295" s="242" t="s">
        <v>61</v>
      </c>
      <c r="K295" s="39"/>
      <c r="L295" s="39"/>
      <c r="M295" s="39"/>
      <c r="N295" s="39"/>
      <c r="O295" s="39"/>
      <c r="P295" s="39"/>
      <c r="Q295" s="39"/>
      <c r="R295" s="41"/>
      <c r="S295" s="39"/>
      <c r="T295" s="39"/>
      <c r="U295" s="22">
        <f t="shared" si="119"/>
        <v>37.3577292</v>
      </c>
      <c r="V295" s="22">
        <f t="shared" si="120"/>
        <v>33.5977292</v>
      </c>
      <c r="W295" s="22">
        <f t="shared" si="121"/>
        <v>48.90258374</v>
      </c>
      <c r="X295" s="22">
        <f t="shared" si="122"/>
        <v>68.70338259</v>
      </c>
      <c r="Y295" s="116"/>
      <c r="Z295" s="32"/>
      <c r="AA295" s="245">
        <v>1.0</v>
      </c>
      <c r="AB295" s="246">
        <v>2.0</v>
      </c>
      <c r="AC295" s="246">
        <v>3.0</v>
      </c>
      <c r="AD295" s="246">
        <v>3.0</v>
      </c>
      <c r="AE295" s="247" t="s">
        <v>478</v>
      </c>
    </row>
    <row r="296" ht="15.75" customHeight="1">
      <c r="A296" s="8" t="s">
        <v>48</v>
      </c>
      <c r="B296" s="288">
        <v>43979.0</v>
      </c>
      <c r="C296" s="303">
        <v>0.375</v>
      </c>
      <c r="D296" s="10">
        <v>0.5</v>
      </c>
      <c r="E296" s="224">
        <v>34.0</v>
      </c>
      <c r="F296" s="224">
        <v>24.8</v>
      </c>
      <c r="G296" s="224">
        <v>27.8</v>
      </c>
      <c r="H296" s="224">
        <v>25.6</v>
      </c>
      <c r="I296" s="22"/>
      <c r="J296" s="224" t="s">
        <v>61</v>
      </c>
      <c r="K296" s="22"/>
      <c r="L296" s="224">
        <v>18.5</v>
      </c>
      <c r="M296" s="22"/>
      <c r="N296" s="22"/>
      <c r="O296" s="224">
        <v>85.16</v>
      </c>
      <c r="P296" s="22"/>
      <c r="Q296" s="22"/>
      <c r="R296" s="26">
        <f>E294</f>
        <v>33.8</v>
      </c>
      <c r="S296" s="22">
        <f>F296</f>
        <v>24.8</v>
      </c>
      <c r="T296" s="22">
        <f>(R296+S296)/2</f>
        <v>29.3</v>
      </c>
      <c r="U296" s="22">
        <f t="shared" si="119"/>
        <v>32.82468122</v>
      </c>
      <c r="V296" s="22">
        <f t="shared" si="120"/>
        <v>31.06468122</v>
      </c>
      <c r="W296" s="22">
        <f t="shared" si="121"/>
        <v>37.3577292</v>
      </c>
      <c r="X296" s="22">
        <f t="shared" si="122"/>
        <v>83.15462926</v>
      </c>
      <c r="Y296" s="135">
        <f>O294+L296-O296</f>
        <v>5.04</v>
      </c>
      <c r="Z296" s="27"/>
      <c r="AA296" s="226">
        <v>1.0</v>
      </c>
      <c r="AB296" s="227">
        <v>1.0</v>
      </c>
      <c r="AC296" s="227">
        <v>3.0</v>
      </c>
      <c r="AD296" s="227">
        <v>2.0</v>
      </c>
      <c r="AE296" s="237" t="s">
        <v>543</v>
      </c>
    </row>
    <row r="297" ht="15.75" customHeight="1">
      <c r="A297" s="4" t="s">
        <v>48</v>
      </c>
      <c r="B297" s="289">
        <v>43979.0</v>
      </c>
      <c r="C297" s="3">
        <v>0.625</v>
      </c>
      <c r="D297" s="3">
        <v>0.75</v>
      </c>
      <c r="E297" s="242"/>
      <c r="F297" s="39"/>
      <c r="G297" s="242">
        <v>33.2</v>
      </c>
      <c r="H297" s="242">
        <v>28.0</v>
      </c>
      <c r="I297" s="39"/>
      <c r="J297" s="242" t="s">
        <v>81</v>
      </c>
      <c r="K297" s="39"/>
      <c r="L297" s="39"/>
      <c r="M297" s="39"/>
      <c r="N297" s="39"/>
      <c r="O297" s="39"/>
      <c r="P297" s="39"/>
      <c r="Q297" s="39"/>
      <c r="R297" s="41"/>
      <c r="S297" s="39"/>
      <c r="T297" s="39"/>
      <c r="U297" s="22">
        <f t="shared" si="119"/>
        <v>37.79562539</v>
      </c>
      <c r="V297" s="22">
        <f t="shared" si="120"/>
        <v>33.63562539</v>
      </c>
      <c r="W297" s="22">
        <f t="shared" si="121"/>
        <v>50.86304633</v>
      </c>
      <c r="X297" s="22">
        <f t="shared" si="122"/>
        <v>66.12978935</v>
      </c>
      <c r="Y297" s="116"/>
      <c r="Z297" s="32"/>
      <c r="AA297" s="245">
        <v>1.0</v>
      </c>
      <c r="AB297" s="246">
        <v>1.0</v>
      </c>
      <c r="AC297" s="246">
        <v>2.0</v>
      </c>
      <c r="AD297" s="246">
        <v>2.0</v>
      </c>
      <c r="AE297" s="247" t="s">
        <v>545</v>
      </c>
    </row>
    <row r="298" ht="15.75" customHeight="1">
      <c r="A298" s="8" t="s">
        <v>53</v>
      </c>
      <c r="B298" s="288">
        <v>43980.0</v>
      </c>
      <c r="C298" s="10">
        <v>0.375</v>
      </c>
      <c r="D298" s="10">
        <v>0.5</v>
      </c>
      <c r="E298" s="224">
        <v>33.8</v>
      </c>
      <c r="F298" s="224">
        <v>25.1</v>
      </c>
      <c r="G298" s="224">
        <v>29.2</v>
      </c>
      <c r="H298" s="224">
        <v>27.2</v>
      </c>
      <c r="I298" s="22"/>
      <c r="J298" s="224" t="s">
        <v>61</v>
      </c>
      <c r="K298" s="22"/>
      <c r="L298" s="224">
        <v>3.5</v>
      </c>
      <c r="M298" s="22"/>
      <c r="N298" s="22"/>
      <c r="O298" s="224">
        <v>84.64</v>
      </c>
      <c r="P298" s="22"/>
      <c r="Q298" s="22"/>
      <c r="R298" s="26">
        <f>E296</f>
        <v>34</v>
      </c>
      <c r="S298" s="22">
        <f>F298</f>
        <v>25.1</v>
      </c>
      <c r="T298" s="22">
        <f>(R298+S298)/2</f>
        <v>29.55</v>
      </c>
      <c r="U298" s="22">
        <f t="shared" si="119"/>
        <v>36.07043238</v>
      </c>
      <c r="V298" s="22">
        <f t="shared" si="120"/>
        <v>34.47043238</v>
      </c>
      <c r="W298" s="22">
        <f t="shared" si="121"/>
        <v>40.51803823</v>
      </c>
      <c r="X298" s="22">
        <f t="shared" si="122"/>
        <v>85.07428761</v>
      </c>
      <c r="Y298" s="135">
        <f>O296+L298-O298</f>
        <v>4.02</v>
      </c>
      <c r="Z298" s="27"/>
      <c r="AA298" s="226">
        <v>1.0</v>
      </c>
      <c r="AB298" s="227">
        <v>1.0</v>
      </c>
      <c r="AC298" s="227">
        <v>2.0</v>
      </c>
      <c r="AD298" s="227">
        <v>2.0</v>
      </c>
      <c r="AE298" s="237" t="s">
        <v>547</v>
      </c>
    </row>
    <row r="299" ht="15.75" customHeight="1">
      <c r="A299" s="8" t="s">
        <v>53</v>
      </c>
      <c r="B299" s="289">
        <v>43980.0</v>
      </c>
      <c r="C299" s="3">
        <v>0.625</v>
      </c>
      <c r="D299" s="3">
        <v>0.75</v>
      </c>
      <c r="E299" s="242"/>
      <c r="F299" s="39"/>
      <c r="G299" s="242">
        <v>30.2</v>
      </c>
      <c r="H299" s="242">
        <v>28.0</v>
      </c>
      <c r="I299" s="39"/>
      <c r="J299" s="242" t="s">
        <v>74</v>
      </c>
      <c r="K299" s="39"/>
      <c r="L299" s="39"/>
      <c r="M299" s="39"/>
      <c r="N299" s="39"/>
      <c r="O299" s="39"/>
      <c r="P299" s="39"/>
      <c r="Q299" s="39"/>
      <c r="R299" s="41"/>
      <c r="S299" s="39"/>
      <c r="T299" s="39"/>
      <c r="U299" s="22">
        <f t="shared" si="119"/>
        <v>37.79562539</v>
      </c>
      <c r="V299" s="22">
        <f t="shared" si="120"/>
        <v>36.03562539</v>
      </c>
      <c r="W299" s="22">
        <f t="shared" si="121"/>
        <v>42.91546075</v>
      </c>
      <c r="X299" s="22">
        <f t="shared" si="122"/>
        <v>83.96886521</v>
      </c>
      <c r="Y299" s="116"/>
      <c r="Z299" s="32"/>
      <c r="AA299" s="245">
        <v>1.0</v>
      </c>
      <c r="AB299" s="246">
        <v>1.0</v>
      </c>
      <c r="AC299" s="246">
        <v>2.0</v>
      </c>
      <c r="AD299" s="246">
        <v>3.0</v>
      </c>
      <c r="AE299" s="247" t="s">
        <v>474</v>
      </c>
    </row>
    <row r="300" ht="15.75" customHeight="1">
      <c r="A300" s="8" t="s">
        <v>58</v>
      </c>
      <c r="B300" s="288">
        <v>43981.0</v>
      </c>
      <c r="C300" s="10">
        <v>0.375</v>
      </c>
      <c r="D300" s="10">
        <v>0.5</v>
      </c>
      <c r="E300" s="224">
        <v>33.4</v>
      </c>
      <c r="F300" s="224">
        <v>24.1</v>
      </c>
      <c r="G300" s="224">
        <v>27.0</v>
      </c>
      <c r="H300" s="224">
        <v>25.8</v>
      </c>
      <c r="I300" s="22"/>
      <c r="J300" s="224" t="s">
        <v>74</v>
      </c>
      <c r="K300" s="22"/>
      <c r="L300" s="224">
        <v>39.0</v>
      </c>
      <c r="M300" s="22"/>
      <c r="N300" s="22"/>
      <c r="O300" s="224">
        <v>100.0</v>
      </c>
      <c r="P300" s="224">
        <v>75.0</v>
      </c>
      <c r="Q300" s="22"/>
      <c r="R300" s="26">
        <f>E298</f>
        <v>33.8</v>
      </c>
      <c r="S300" s="22">
        <f>F300</f>
        <v>24.1</v>
      </c>
      <c r="T300" s="22">
        <f>(R300+S300)/2</f>
        <v>28.95</v>
      </c>
      <c r="U300" s="22">
        <f t="shared" si="119"/>
        <v>33.21594473</v>
      </c>
      <c r="V300" s="22">
        <f t="shared" si="120"/>
        <v>32.25594473</v>
      </c>
      <c r="W300" s="22">
        <f t="shared" si="121"/>
        <v>35.65000614</v>
      </c>
      <c r="X300" s="22">
        <f t="shared" si="122"/>
        <v>90.47949278</v>
      </c>
      <c r="Y300" s="135"/>
      <c r="Z300" s="27"/>
      <c r="AA300" s="226">
        <v>1.0</v>
      </c>
      <c r="AB300" s="227">
        <v>1.0</v>
      </c>
      <c r="AC300" s="227">
        <v>1.0</v>
      </c>
      <c r="AD300" s="227">
        <v>2.0</v>
      </c>
      <c r="AE300" s="237" t="s">
        <v>452</v>
      </c>
    </row>
    <row r="301" ht="15.75" customHeight="1">
      <c r="A301" s="4" t="s">
        <v>58</v>
      </c>
      <c r="B301" s="289">
        <v>43981.0</v>
      </c>
      <c r="C301" s="3">
        <v>0.625</v>
      </c>
      <c r="D301" s="3">
        <v>0.75</v>
      </c>
      <c r="E301" s="242"/>
      <c r="F301" s="39"/>
      <c r="G301" s="242"/>
      <c r="H301" s="242"/>
      <c r="I301" s="39"/>
      <c r="J301" s="242"/>
      <c r="K301" s="39"/>
      <c r="L301" s="39"/>
      <c r="M301" s="39"/>
      <c r="N301" s="39"/>
      <c r="O301" s="39"/>
      <c r="P301" s="39"/>
      <c r="Q301" s="39"/>
      <c r="R301" s="41"/>
      <c r="S301" s="39"/>
      <c r="T301" s="39"/>
      <c r="U301" s="22"/>
      <c r="V301" s="22"/>
      <c r="W301" s="22"/>
      <c r="X301" s="22"/>
      <c r="Y301" s="116"/>
      <c r="Z301" s="32"/>
      <c r="AA301" s="245"/>
      <c r="AB301" s="246"/>
      <c r="AC301" s="246"/>
      <c r="AD301" s="246"/>
      <c r="AE301" s="247"/>
    </row>
    <row r="302" ht="15.75" customHeight="1">
      <c r="A302" s="8" t="s">
        <v>60</v>
      </c>
      <c r="B302" s="304">
        <v>43982.0</v>
      </c>
      <c r="C302" s="303">
        <v>0.375</v>
      </c>
      <c r="D302" s="10">
        <v>0.5</v>
      </c>
      <c r="E302" s="224">
        <v>33.6</v>
      </c>
      <c r="F302" s="224">
        <v>24.3</v>
      </c>
      <c r="G302" s="224">
        <v>27.8</v>
      </c>
      <c r="H302" s="224">
        <v>25.4</v>
      </c>
      <c r="I302" s="22"/>
      <c r="J302" s="224" t="s">
        <v>54</v>
      </c>
      <c r="K302" s="22"/>
      <c r="L302" s="224">
        <v>16.25</v>
      </c>
      <c r="M302" s="22"/>
      <c r="N302" s="22"/>
      <c r="O302" s="224">
        <v>79.76</v>
      </c>
      <c r="P302" s="224"/>
      <c r="Q302" s="22"/>
      <c r="R302" s="26">
        <f>E300</f>
        <v>33.4</v>
      </c>
      <c r="S302" s="22">
        <f>F302</f>
        <v>24.3</v>
      </c>
      <c r="T302" s="22">
        <f>(R302+S302)/2</f>
        <v>28.85</v>
      </c>
      <c r="U302" s="22">
        <f>IF(H302="","",6.1078*(10^(((7.5*H302)/(237.3+H302)))))</f>
        <v>32.43744129</v>
      </c>
      <c r="V302" s="22">
        <f>IF(U302="","",U302-(0.8*(G302-H302)))</f>
        <v>30.51744129</v>
      </c>
      <c r="W302" s="22">
        <f>IF(G302="","",6.1078*(10^(((7.5*G302)/(237.3+G302)))))</f>
        <v>37.3577292</v>
      </c>
      <c r="X302" s="22">
        <f>IF(W302="","",(V302/W302)*100)</f>
        <v>81.68976526</v>
      </c>
      <c r="Y302" s="135">
        <f>P300+L302-O302</f>
        <v>11.49</v>
      </c>
      <c r="Z302" s="27"/>
      <c r="AA302" s="226">
        <v>1.0</v>
      </c>
      <c r="AB302" s="227">
        <v>1.0</v>
      </c>
      <c r="AC302" s="227">
        <v>3.0</v>
      </c>
      <c r="AD302" s="227">
        <v>2.0</v>
      </c>
      <c r="AE302" s="237" t="s">
        <v>442</v>
      </c>
    </row>
    <row r="303" ht="15.75" customHeight="1">
      <c r="A303" s="4" t="s">
        <v>60</v>
      </c>
      <c r="B303" s="305">
        <v>43982.0</v>
      </c>
      <c r="C303" s="3">
        <v>0.625</v>
      </c>
      <c r="D303" s="3">
        <v>0.75</v>
      </c>
      <c r="E303" s="242"/>
      <c r="F303" s="242"/>
      <c r="G303" s="242"/>
      <c r="H303" s="242"/>
      <c r="I303" s="39"/>
      <c r="J303" s="39"/>
      <c r="K303" s="39"/>
      <c r="L303" s="39"/>
      <c r="M303" s="39"/>
      <c r="N303" s="39"/>
      <c r="O303" s="54"/>
      <c r="P303" s="39"/>
      <c r="Q303" s="39"/>
      <c r="R303" s="41"/>
      <c r="S303" s="39"/>
      <c r="T303" s="39"/>
      <c r="U303" s="39"/>
      <c r="V303" s="22"/>
      <c r="W303" s="39"/>
      <c r="X303" s="39"/>
      <c r="Y303" s="116"/>
      <c r="Z303" s="32"/>
      <c r="AA303" s="230"/>
      <c r="AB303" s="45"/>
      <c r="AC303" s="45"/>
      <c r="AD303" s="45"/>
      <c r="AE303" s="52"/>
    </row>
    <row r="304" ht="15.75" customHeight="1">
      <c r="A304" s="8" t="s">
        <v>64</v>
      </c>
      <c r="B304" s="288">
        <v>43983.0</v>
      </c>
      <c r="C304" s="10">
        <v>0.375</v>
      </c>
      <c r="D304" s="10">
        <v>0.5</v>
      </c>
      <c r="E304" s="224">
        <v>33.4</v>
      </c>
      <c r="F304" s="224">
        <v>24.3</v>
      </c>
      <c r="G304" s="224">
        <v>30.2</v>
      </c>
      <c r="H304" s="224">
        <v>27.4</v>
      </c>
      <c r="I304" s="22"/>
      <c r="J304" s="224" t="s">
        <v>61</v>
      </c>
      <c r="K304" s="22"/>
      <c r="L304" s="224">
        <v>0.0</v>
      </c>
      <c r="M304" s="22"/>
      <c r="N304" s="22"/>
      <c r="O304" s="224">
        <v>73.56</v>
      </c>
      <c r="P304" s="22"/>
      <c r="Q304" s="22"/>
      <c r="R304" s="26">
        <f>E302</f>
        <v>33.6</v>
      </c>
      <c r="S304" s="22">
        <f>F304</f>
        <v>24.3</v>
      </c>
      <c r="T304" s="22">
        <f>(R304+S304)/2</f>
        <v>28.95</v>
      </c>
      <c r="U304" s="22">
        <f t="shared" ref="U304:U308" si="123">IF(H304="","",6.1078*(10^(((7.5*H304)/(237.3+H304)))))</f>
        <v>36.49517019</v>
      </c>
      <c r="V304" s="22">
        <f t="shared" ref="V304:V308" si="124">IF(U304="","",U304-(0.8*(G304-H304)))</f>
        <v>34.25517019</v>
      </c>
      <c r="W304" s="22">
        <f t="shared" ref="W304:W308" si="125">IF(G304="","",6.1078*(10^(((7.5*G304)/(237.3+G304)))))</f>
        <v>42.91546075</v>
      </c>
      <c r="X304" s="22">
        <f t="shared" ref="X304:X308" si="126">IF(W304="","",(V304/W304)*100)</f>
        <v>79.82011514</v>
      </c>
      <c r="Y304" s="135">
        <f>O302+L304-O304</f>
        <v>6.2</v>
      </c>
      <c r="Z304" s="27"/>
      <c r="AA304" s="226">
        <v>1.0</v>
      </c>
      <c r="AB304" s="227">
        <v>1.0</v>
      </c>
      <c r="AC304" s="227">
        <v>3.0</v>
      </c>
      <c r="AD304" s="227">
        <v>2.0</v>
      </c>
      <c r="AE304" s="237" t="s">
        <v>524</v>
      </c>
    </row>
    <row r="305" ht="15.75" customHeight="1">
      <c r="A305" s="4" t="s">
        <v>64</v>
      </c>
      <c r="B305" s="289">
        <v>43983.0</v>
      </c>
      <c r="C305" s="3">
        <v>0.625</v>
      </c>
      <c r="D305" s="3">
        <v>0.75</v>
      </c>
      <c r="E305" s="39"/>
      <c r="F305" s="39"/>
      <c r="G305" s="242">
        <v>33.0</v>
      </c>
      <c r="H305" s="242">
        <v>27.2</v>
      </c>
      <c r="I305" s="39"/>
      <c r="J305" s="242" t="s">
        <v>81</v>
      </c>
      <c r="K305" s="39"/>
      <c r="L305" s="39"/>
      <c r="M305" s="39"/>
      <c r="N305" s="39"/>
      <c r="O305" s="39"/>
      <c r="P305" s="39"/>
      <c r="Q305" s="39"/>
      <c r="R305" s="41"/>
      <c r="S305" s="39"/>
      <c r="T305" s="39"/>
      <c r="U305" s="22">
        <f t="shared" si="123"/>
        <v>36.07043238</v>
      </c>
      <c r="V305" s="22">
        <f t="shared" si="124"/>
        <v>31.43043238</v>
      </c>
      <c r="W305" s="22">
        <f t="shared" si="125"/>
        <v>50.29607399</v>
      </c>
      <c r="X305" s="22">
        <f t="shared" si="126"/>
        <v>62.49082659</v>
      </c>
      <c r="Y305" s="116"/>
      <c r="Z305" s="32"/>
      <c r="AA305" s="245">
        <v>1.0</v>
      </c>
      <c r="AB305" s="246">
        <v>1.0</v>
      </c>
      <c r="AC305" s="246">
        <v>1.0</v>
      </c>
      <c r="AD305" s="246">
        <v>2.0</v>
      </c>
      <c r="AE305" s="247" t="s">
        <v>554</v>
      </c>
    </row>
    <row r="306" ht="15.75" customHeight="1">
      <c r="A306" s="8" t="s">
        <v>68</v>
      </c>
      <c r="B306" s="288">
        <v>43984.0</v>
      </c>
      <c r="C306" s="10">
        <v>0.375</v>
      </c>
      <c r="D306" s="10">
        <v>0.5</v>
      </c>
      <c r="E306" s="224">
        <v>33.8</v>
      </c>
      <c r="F306" s="224">
        <v>24.1</v>
      </c>
      <c r="G306" s="224">
        <v>29.0</v>
      </c>
      <c r="H306" s="224">
        <v>26.0</v>
      </c>
      <c r="I306" s="22"/>
      <c r="J306" s="224" t="s">
        <v>65</v>
      </c>
      <c r="K306" s="22"/>
      <c r="L306" s="224">
        <v>0.0</v>
      </c>
      <c r="M306" s="22"/>
      <c r="N306" s="22"/>
      <c r="O306" s="224">
        <v>72.76</v>
      </c>
      <c r="P306" s="22"/>
      <c r="Q306" s="22"/>
      <c r="R306" s="26">
        <f>E304</f>
        <v>33.4</v>
      </c>
      <c r="S306" s="22">
        <f>F306</f>
        <v>24.1</v>
      </c>
      <c r="T306" s="22">
        <f>(R306+S306)/2</f>
        <v>28.75</v>
      </c>
      <c r="U306" s="22">
        <f t="shared" si="123"/>
        <v>33.61126698</v>
      </c>
      <c r="V306" s="22">
        <f t="shared" si="124"/>
        <v>31.21126698</v>
      </c>
      <c r="W306" s="22">
        <f t="shared" si="125"/>
        <v>40.05279577</v>
      </c>
      <c r="X306" s="22">
        <f t="shared" si="126"/>
        <v>77.92531428</v>
      </c>
      <c r="Y306" s="135">
        <f>O304+L306-O306</f>
        <v>0.8</v>
      </c>
      <c r="Z306" s="36"/>
      <c r="AA306" s="226">
        <v>1.0</v>
      </c>
      <c r="AB306" s="227">
        <v>1.0</v>
      </c>
      <c r="AC306" s="227">
        <v>3.0</v>
      </c>
      <c r="AD306" s="227">
        <v>2.0</v>
      </c>
      <c r="AE306" s="237" t="s">
        <v>556</v>
      </c>
    </row>
    <row r="307" ht="15.75" customHeight="1">
      <c r="A307" s="4" t="s">
        <v>68</v>
      </c>
      <c r="B307" s="289">
        <v>43984.0</v>
      </c>
      <c r="C307" s="3">
        <v>0.625</v>
      </c>
      <c r="D307" s="3">
        <v>0.75</v>
      </c>
      <c r="E307" s="242"/>
      <c r="F307" s="39"/>
      <c r="G307" s="242">
        <v>32.4</v>
      </c>
      <c r="H307" s="242">
        <v>28.0</v>
      </c>
      <c r="I307" s="39"/>
      <c r="J307" s="242" t="s">
        <v>74</v>
      </c>
      <c r="K307" s="39"/>
      <c r="L307" s="39"/>
      <c r="M307" s="39"/>
      <c r="N307" s="39"/>
      <c r="O307" s="39"/>
      <c r="P307" s="39"/>
      <c r="Q307" s="39"/>
      <c r="R307" s="41"/>
      <c r="S307" s="39"/>
      <c r="T307" s="39"/>
      <c r="U307" s="22">
        <f t="shared" si="123"/>
        <v>37.79562539</v>
      </c>
      <c r="V307" s="22">
        <f t="shared" si="124"/>
        <v>34.27562539</v>
      </c>
      <c r="W307" s="22">
        <f t="shared" si="125"/>
        <v>48.62794535</v>
      </c>
      <c r="X307" s="22">
        <f t="shared" si="126"/>
        <v>70.48544853</v>
      </c>
      <c r="Y307" s="43"/>
      <c r="Z307" s="44"/>
      <c r="AA307" s="245">
        <v>1.0</v>
      </c>
      <c r="AB307" s="246">
        <v>1.0</v>
      </c>
      <c r="AC307" s="246">
        <v>1.0</v>
      </c>
      <c r="AD307" s="246">
        <v>2.0</v>
      </c>
      <c r="AE307" s="247" t="s">
        <v>554</v>
      </c>
    </row>
    <row r="308" ht="15.75" customHeight="1">
      <c r="A308" s="8" t="s">
        <v>38</v>
      </c>
      <c r="B308" s="288">
        <v>43985.0</v>
      </c>
      <c r="C308" s="10">
        <v>0.375</v>
      </c>
      <c r="D308" s="10">
        <v>0.5</v>
      </c>
      <c r="E308" s="224">
        <v>33.8</v>
      </c>
      <c r="F308" s="224">
        <v>23.5</v>
      </c>
      <c r="G308" s="224">
        <v>30.0</v>
      </c>
      <c r="H308" s="224">
        <v>26.6</v>
      </c>
      <c r="I308" s="22"/>
      <c r="J308" s="224" t="s">
        <v>81</v>
      </c>
      <c r="K308" s="22"/>
      <c r="L308" s="224">
        <v>22.75</v>
      </c>
      <c r="M308" s="22"/>
      <c r="N308" s="22"/>
      <c r="O308" s="224">
        <v>83.1</v>
      </c>
      <c r="P308" s="22"/>
      <c r="Q308" s="22"/>
      <c r="R308" s="26">
        <f>E306</f>
        <v>33.8</v>
      </c>
      <c r="S308" s="22">
        <f>F308</f>
        <v>23.5</v>
      </c>
      <c r="T308" s="22">
        <f>(R308+S308)/2</f>
        <v>28.65</v>
      </c>
      <c r="U308" s="22">
        <f t="shared" si="123"/>
        <v>34.82194116</v>
      </c>
      <c r="V308" s="22">
        <f t="shared" si="124"/>
        <v>32.10194116</v>
      </c>
      <c r="W308" s="22">
        <f t="shared" si="125"/>
        <v>42.42634795</v>
      </c>
      <c r="X308" s="22">
        <f t="shared" si="126"/>
        <v>75.66510604</v>
      </c>
      <c r="Y308" s="135">
        <f>O306+L308-O308</f>
        <v>12.41</v>
      </c>
      <c r="Z308" s="36"/>
      <c r="AA308" s="226">
        <v>1.0</v>
      </c>
      <c r="AB308" s="227">
        <v>1.0</v>
      </c>
      <c r="AC308" s="227">
        <v>3.0</v>
      </c>
      <c r="AD308" s="227">
        <v>2.0</v>
      </c>
      <c r="AE308" s="237" t="s">
        <v>558</v>
      </c>
    </row>
    <row r="309" ht="15.75" customHeight="1">
      <c r="A309" s="4" t="s">
        <v>38</v>
      </c>
      <c r="B309" s="289">
        <v>43985.0</v>
      </c>
      <c r="C309" s="3">
        <v>0.625</v>
      </c>
      <c r="D309" s="3">
        <v>0.75</v>
      </c>
      <c r="E309" s="242"/>
      <c r="F309" s="39"/>
      <c r="G309" s="242">
        <v>32.6</v>
      </c>
      <c r="H309" s="242">
        <v>27.2</v>
      </c>
      <c r="I309" s="39"/>
      <c r="J309" s="242" t="s">
        <v>81</v>
      </c>
      <c r="K309" s="39"/>
      <c r="L309" s="39"/>
      <c r="M309" s="39"/>
      <c r="N309" s="39"/>
      <c r="O309" s="39"/>
      <c r="P309" s="39"/>
      <c r="Q309" s="39"/>
      <c r="R309" s="41"/>
      <c r="S309" s="39"/>
      <c r="T309" s="39"/>
      <c r="U309" s="22"/>
      <c r="V309" s="22"/>
      <c r="W309" s="22"/>
      <c r="X309" s="22"/>
      <c r="Y309" s="43"/>
      <c r="Z309" s="44"/>
      <c r="AA309" s="245">
        <v>1.0</v>
      </c>
      <c r="AB309" s="246">
        <v>1.0</v>
      </c>
      <c r="AC309" s="246">
        <v>1.0</v>
      </c>
      <c r="AD309" s="246">
        <v>2.0</v>
      </c>
      <c r="AE309" s="52"/>
    </row>
    <row r="310" ht="15.75" customHeight="1">
      <c r="A310" s="8" t="s">
        <v>48</v>
      </c>
      <c r="B310" s="288">
        <v>43986.0</v>
      </c>
      <c r="C310" s="10">
        <v>0.375</v>
      </c>
      <c r="D310" s="10">
        <v>0.5</v>
      </c>
      <c r="E310" s="224">
        <v>33.4</v>
      </c>
      <c r="F310" s="224">
        <v>23.9</v>
      </c>
      <c r="G310" s="224">
        <v>28.8</v>
      </c>
      <c r="H310" s="224">
        <v>26.0</v>
      </c>
      <c r="I310" s="22"/>
      <c r="J310" s="224" t="s">
        <v>81</v>
      </c>
      <c r="K310" s="22"/>
      <c r="L310" s="224">
        <v>0.0</v>
      </c>
      <c r="M310" s="22"/>
      <c r="N310" s="22"/>
      <c r="O310" s="224">
        <v>80.72</v>
      </c>
      <c r="P310" s="22"/>
      <c r="Q310" s="22"/>
      <c r="R310" s="26">
        <f>E308</f>
        <v>33.8</v>
      </c>
      <c r="S310" s="22">
        <f>F310</f>
        <v>23.9</v>
      </c>
      <c r="T310" s="22">
        <f>(R310+S310)/2</f>
        <v>28.85</v>
      </c>
      <c r="U310" s="22">
        <f>IF(H310="","",6.1078*(10^(((7.5*H310)/(237.3+H310)))))</f>
        <v>33.61126698</v>
      </c>
      <c r="V310" s="22">
        <f>IF(U310="","",U310-(0.8*(G310-H310)))</f>
        <v>31.37126698</v>
      </c>
      <c r="W310" s="22">
        <f>IF(G310="","",6.1078*(10^(((7.5*G310)/(237.3+G310)))))</f>
        <v>39.59220806</v>
      </c>
      <c r="X310" s="22">
        <f>IF(W310="","",(V310/W310)*100)</f>
        <v>79.23596212</v>
      </c>
      <c r="Y310" s="135">
        <f>O308+L310-O310</f>
        <v>2.38</v>
      </c>
      <c r="Z310" s="36"/>
      <c r="AA310" s="226">
        <v>1.0</v>
      </c>
      <c r="AB310" s="227">
        <v>1.0</v>
      </c>
      <c r="AC310" s="227">
        <v>2.0</v>
      </c>
      <c r="AD310" s="227">
        <v>2.0</v>
      </c>
      <c r="AE310" s="237" t="s">
        <v>495</v>
      </c>
    </row>
    <row r="311" ht="15.75" customHeight="1">
      <c r="A311" s="4" t="s">
        <v>48</v>
      </c>
      <c r="B311" s="289">
        <v>43986.0</v>
      </c>
      <c r="C311" s="3">
        <v>0.625</v>
      </c>
      <c r="D311" s="3">
        <v>0.75</v>
      </c>
      <c r="E311" s="242"/>
      <c r="F311" s="39"/>
      <c r="G311" s="242"/>
      <c r="H311" s="242"/>
      <c r="I311" s="39"/>
      <c r="J311" s="242"/>
      <c r="K311" s="39"/>
      <c r="L311" s="39"/>
      <c r="M311" s="39"/>
      <c r="N311" s="39"/>
      <c r="O311" s="39"/>
      <c r="P311" s="39"/>
      <c r="Q311" s="39"/>
      <c r="R311" s="41"/>
      <c r="S311" s="22"/>
      <c r="T311" s="39"/>
      <c r="U311" s="22"/>
      <c r="V311" s="22"/>
      <c r="W311" s="22"/>
      <c r="X311" s="22"/>
      <c r="Y311" s="43"/>
      <c r="Z311" s="44"/>
      <c r="AA311" s="245"/>
      <c r="AB311" s="246"/>
      <c r="AC311" s="246"/>
      <c r="AD311" s="246"/>
      <c r="AE311" s="247"/>
    </row>
    <row r="312" ht="15.75" customHeight="1">
      <c r="A312" s="8" t="s">
        <v>53</v>
      </c>
      <c r="B312" s="288">
        <v>43987.0</v>
      </c>
      <c r="C312" s="10">
        <v>0.375</v>
      </c>
      <c r="D312" s="10">
        <v>0.5</v>
      </c>
      <c r="E312" s="224">
        <v>33.4</v>
      </c>
      <c r="F312" s="224">
        <v>24.4</v>
      </c>
      <c r="G312" s="224">
        <v>29.6</v>
      </c>
      <c r="H312" s="224">
        <v>26.8</v>
      </c>
      <c r="I312" s="22"/>
      <c r="J312" s="224" t="s">
        <v>81</v>
      </c>
      <c r="K312" s="22"/>
      <c r="L312" s="224">
        <v>6.25</v>
      </c>
      <c r="M312" s="22"/>
      <c r="N312" s="22"/>
      <c r="O312" s="224">
        <v>81.42</v>
      </c>
      <c r="P312" s="224"/>
      <c r="Q312" s="22"/>
      <c r="R312" s="26">
        <f>E310</f>
        <v>33.4</v>
      </c>
      <c r="S312" s="22">
        <f>F312</f>
        <v>24.4</v>
      </c>
      <c r="T312" s="22">
        <f>(R312+S312)/2</f>
        <v>28.9</v>
      </c>
      <c r="U312" s="22">
        <f>IF(H312="","",6.1078*(10^(((7.5*H312)/(237.3+H312)))))</f>
        <v>35.23385461</v>
      </c>
      <c r="V312" s="22">
        <f>IF(U312="","",U312-(0.8*(G312-H312)))</f>
        <v>32.99385461</v>
      </c>
      <c r="W312" s="22">
        <f>IF(G312="","",6.1078*(10^(((7.5*G312)/(237.3+G312)))))</f>
        <v>41.46264535</v>
      </c>
      <c r="X312" s="22">
        <f>IF(W312="","",(V312/W312)*100)</f>
        <v>79.57489043</v>
      </c>
      <c r="Y312" s="135">
        <f>O310+L312-O312</f>
        <v>5.55</v>
      </c>
      <c r="Z312" s="36"/>
      <c r="AA312" s="226">
        <v>1.0</v>
      </c>
      <c r="AB312" s="227">
        <v>1.0</v>
      </c>
      <c r="AC312" s="227">
        <v>2.0</v>
      </c>
      <c r="AD312" s="227">
        <v>2.0</v>
      </c>
      <c r="AE312" s="237" t="s">
        <v>474</v>
      </c>
    </row>
    <row r="313" ht="15.75" customHeight="1">
      <c r="A313" s="4" t="s">
        <v>53</v>
      </c>
      <c r="B313" s="289">
        <v>43987.0</v>
      </c>
      <c r="C313" s="3">
        <v>0.625</v>
      </c>
      <c r="D313" s="3">
        <v>0.75</v>
      </c>
      <c r="E313" s="242"/>
      <c r="F313" s="39"/>
      <c r="G313" s="242"/>
      <c r="H313" s="242"/>
      <c r="I313" s="39"/>
      <c r="J313" s="242"/>
      <c r="K313" s="39"/>
      <c r="L313" s="39"/>
      <c r="M313" s="39"/>
      <c r="N313" s="39"/>
      <c r="O313" s="39"/>
      <c r="P313" s="39"/>
      <c r="Q313" s="39"/>
      <c r="S313" s="26"/>
      <c r="T313" s="39"/>
      <c r="U313" s="22"/>
      <c r="V313" s="22"/>
      <c r="W313" s="22"/>
      <c r="X313" s="22"/>
      <c r="Y313" s="43"/>
      <c r="Z313" s="44"/>
      <c r="AA313" s="245"/>
      <c r="AB313" s="246"/>
      <c r="AC313" s="246"/>
      <c r="AD313" s="246"/>
      <c r="AE313" s="247"/>
    </row>
    <row r="314" ht="15.75" customHeight="1">
      <c r="A314" s="8" t="s">
        <v>58</v>
      </c>
      <c r="B314" s="288">
        <v>43988.0</v>
      </c>
      <c r="C314" s="10">
        <v>0.375</v>
      </c>
      <c r="D314" s="10">
        <v>0.5</v>
      </c>
      <c r="E314" s="224">
        <v>33.4</v>
      </c>
      <c r="F314" s="224">
        <v>24.1</v>
      </c>
      <c r="G314" s="224">
        <v>29.8</v>
      </c>
      <c r="H314" s="224">
        <v>27.6</v>
      </c>
      <c r="I314" s="22"/>
      <c r="J314" s="224" t="s">
        <v>81</v>
      </c>
      <c r="K314" s="22"/>
      <c r="L314" s="224">
        <v>19.5</v>
      </c>
      <c r="M314" s="22"/>
      <c r="N314" s="22"/>
      <c r="O314" s="224">
        <v>100.0</v>
      </c>
      <c r="P314" s="224">
        <v>84.74</v>
      </c>
      <c r="Q314" s="22"/>
      <c r="R314" s="26">
        <f>E312</f>
        <v>33.4</v>
      </c>
      <c r="S314" s="22">
        <f>F314</f>
        <v>24.1</v>
      </c>
      <c r="T314" s="22">
        <f>(R314+S314)/2</f>
        <v>28.75</v>
      </c>
      <c r="U314" s="22">
        <f>IF(H314="","",6.1078*(10^(((7.5*H314)/(237.3+H314)))))</f>
        <v>36.92425667</v>
      </c>
      <c r="V314" s="22">
        <f>IF(U314="","",U314-(0.8*(G314-H314)))</f>
        <v>35.16425667</v>
      </c>
      <c r="W314" s="22">
        <f>IF(G314="","",6.1078*(10^(((7.5*G314)/(237.3+G314)))))</f>
        <v>41.94208964</v>
      </c>
      <c r="X314" s="22">
        <f>IF(W314="","",(V314/W314)*100)</f>
        <v>83.84002078</v>
      </c>
      <c r="Y314" s="135">
        <f>O312+L314-O314</f>
        <v>0.92</v>
      </c>
      <c r="Z314" s="36"/>
      <c r="AA314" s="226">
        <v>1.0</v>
      </c>
      <c r="AB314" s="227">
        <v>1.0</v>
      </c>
      <c r="AC314" s="227">
        <v>1.0</v>
      </c>
      <c r="AD314" s="227">
        <v>1.0</v>
      </c>
      <c r="AE314" s="237" t="s">
        <v>478</v>
      </c>
    </row>
    <row r="315" ht="15.75" customHeight="1">
      <c r="A315" s="4" t="s">
        <v>58</v>
      </c>
      <c r="B315" s="289">
        <v>43988.0</v>
      </c>
      <c r="C315" s="3">
        <v>0.625</v>
      </c>
      <c r="D315" s="3">
        <v>0.75</v>
      </c>
      <c r="E315" s="242"/>
      <c r="F315" s="39"/>
      <c r="G315" s="242"/>
      <c r="H315" s="242"/>
      <c r="I315" s="39"/>
      <c r="J315" s="242"/>
      <c r="K315" s="39"/>
      <c r="L315" s="39"/>
      <c r="M315" s="39"/>
      <c r="N315" s="39"/>
      <c r="O315" s="39"/>
      <c r="P315" s="39"/>
      <c r="Q315" s="39"/>
      <c r="R315" s="41"/>
      <c r="S315" s="39"/>
      <c r="T315" s="39"/>
      <c r="U315" s="22"/>
      <c r="V315" s="22"/>
      <c r="W315" s="22"/>
      <c r="X315" s="22"/>
      <c r="Y315" s="43"/>
      <c r="Z315" s="44"/>
      <c r="AA315" s="245"/>
      <c r="AB315" s="246"/>
      <c r="AC315" s="246"/>
      <c r="AD315" s="246"/>
      <c r="AE315" s="247"/>
    </row>
    <row r="316" ht="15.75" customHeight="1">
      <c r="A316" s="8" t="s">
        <v>60</v>
      </c>
      <c r="B316" s="288">
        <v>43989.0</v>
      </c>
      <c r="C316" s="10">
        <v>0.375</v>
      </c>
      <c r="D316" s="10">
        <v>0.5</v>
      </c>
      <c r="E316" s="224">
        <v>34.2</v>
      </c>
      <c r="F316" s="224">
        <v>23.4</v>
      </c>
      <c r="G316" s="224">
        <v>27.8</v>
      </c>
      <c r="H316" s="224">
        <v>26.2</v>
      </c>
      <c r="I316" s="22"/>
      <c r="J316" s="224" t="s">
        <v>81</v>
      </c>
      <c r="K316" s="22"/>
      <c r="L316" s="224">
        <v>22.0</v>
      </c>
      <c r="M316" s="22"/>
      <c r="N316" s="22"/>
      <c r="O316" s="224">
        <v>100.0</v>
      </c>
      <c r="P316" s="224">
        <v>75.92</v>
      </c>
      <c r="Q316" s="22"/>
      <c r="R316" s="26">
        <f>E314</f>
        <v>33.4</v>
      </c>
      <c r="S316" s="22">
        <f>F316</f>
        <v>23.4</v>
      </c>
      <c r="T316" s="22">
        <f>(R316+S316)/2</f>
        <v>28.4</v>
      </c>
      <c r="U316" s="22">
        <f>IF(H316="","",6.1078*(10^(((7.5*H316)/(237.3+H316)))))</f>
        <v>34.01068335</v>
      </c>
      <c r="V316" s="22">
        <f>IF(U316="","",U316-(0.8*(G316-H316)))</f>
        <v>32.73068335</v>
      </c>
      <c r="W316" s="22">
        <f>IF(G316="","",6.1078*(10^(((7.5*G316)/(237.3+G316)))))</f>
        <v>37.3577292</v>
      </c>
      <c r="X316" s="22">
        <f>IF(W316="","",(V316/W316)*100)</f>
        <v>87.6142208</v>
      </c>
      <c r="Y316" s="135"/>
      <c r="Z316" s="36"/>
      <c r="AA316" s="226">
        <v>1.0</v>
      </c>
      <c r="AB316" s="227">
        <v>1.0</v>
      </c>
      <c r="AC316" s="227">
        <v>2.0</v>
      </c>
      <c r="AD316" s="227">
        <v>2.0</v>
      </c>
      <c r="AE316" s="237" t="s">
        <v>474</v>
      </c>
    </row>
    <row r="317" ht="15.75" customHeight="1">
      <c r="A317" s="4" t="s">
        <v>60</v>
      </c>
      <c r="B317" s="289">
        <v>43989.0</v>
      </c>
      <c r="C317" s="3">
        <v>0.625</v>
      </c>
      <c r="D317" s="3">
        <v>0.75</v>
      </c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41"/>
      <c r="S317" s="39"/>
      <c r="T317" s="39"/>
      <c r="U317" s="39"/>
      <c r="V317" s="22"/>
      <c r="W317" s="39"/>
      <c r="X317" s="39"/>
      <c r="Y317" s="43"/>
      <c r="Z317" s="44"/>
      <c r="AA317" s="230"/>
      <c r="AB317" s="45"/>
      <c r="AC317" s="45"/>
      <c r="AD317" s="45"/>
      <c r="AE317" s="52"/>
    </row>
    <row r="318" ht="15.75" customHeight="1">
      <c r="A318" s="8" t="s">
        <v>64</v>
      </c>
      <c r="B318" s="288">
        <v>43990.0</v>
      </c>
      <c r="C318" s="10">
        <v>0.375</v>
      </c>
      <c r="D318" s="10">
        <v>0.5</v>
      </c>
      <c r="E318" s="224">
        <v>34.4</v>
      </c>
      <c r="F318" s="224">
        <v>23.7</v>
      </c>
      <c r="G318" s="224">
        <v>29.4</v>
      </c>
      <c r="H318" s="224">
        <v>26.6</v>
      </c>
      <c r="I318" s="22"/>
      <c r="J318" s="224" t="s">
        <v>81</v>
      </c>
      <c r="K318" s="22"/>
      <c r="L318" s="224">
        <v>0.25</v>
      </c>
      <c r="M318" s="22"/>
      <c r="N318" s="22"/>
      <c r="O318" s="224">
        <v>71.14</v>
      </c>
      <c r="P318" s="22"/>
      <c r="Q318" s="22"/>
      <c r="R318" s="26">
        <f>E316</f>
        <v>34.2</v>
      </c>
      <c r="S318" s="22">
        <f>F318</f>
        <v>23.7</v>
      </c>
      <c r="T318" s="22">
        <f>(R318+S318)/2</f>
        <v>28.95</v>
      </c>
      <c r="U318" s="22">
        <f t="shared" ref="U318:U328" si="127">IF(H318="","",6.1078*(10^(((7.5*H318)/(237.3+H318)))))</f>
        <v>34.82194116</v>
      </c>
      <c r="V318" s="22">
        <f t="shared" ref="V318:V328" si="128">IF(U318="","",U318-(0.8*(G318-H318)))</f>
        <v>32.58194116</v>
      </c>
      <c r="W318" s="22">
        <f t="shared" ref="W318:W328" si="129">IF(G318="","",6.1078*(10^(((7.5*G318)/(237.3+G318)))))</f>
        <v>40.98797486</v>
      </c>
      <c r="X318" s="22">
        <f t="shared" ref="X318:X328" si="130">IF(W318="","",(V318/W318)*100)</f>
        <v>79.49146371</v>
      </c>
      <c r="Y318" s="135">
        <f>P316+L318-O318</f>
        <v>5.03</v>
      </c>
      <c r="Z318" s="36"/>
      <c r="AA318" s="226">
        <v>1.0</v>
      </c>
      <c r="AB318" s="227">
        <v>1.0</v>
      </c>
      <c r="AC318" s="227">
        <v>3.0</v>
      </c>
      <c r="AD318" s="227">
        <v>2.0</v>
      </c>
      <c r="AE318" s="237" t="s">
        <v>565</v>
      </c>
    </row>
    <row r="319" ht="15.75" customHeight="1">
      <c r="A319" s="4" t="s">
        <v>64</v>
      </c>
      <c r="B319" s="289">
        <v>43990.0</v>
      </c>
      <c r="C319" s="3">
        <v>0.625</v>
      </c>
      <c r="D319" s="3">
        <v>0.75</v>
      </c>
      <c r="E319" s="39"/>
      <c r="F319" s="39"/>
      <c r="G319" s="242">
        <v>25.6</v>
      </c>
      <c r="H319" s="242">
        <v>24.8</v>
      </c>
      <c r="I319" s="39"/>
      <c r="J319" s="242" t="s">
        <v>74</v>
      </c>
      <c r="K319" s="39"/>
      <c r="L319" s="39"/>
      <c r="M319" s="39"/>
      <c r="N319" s="39"/>
      <c r="O319" s="39"/>
      <c r="P319" s="39"/>
      <c r="Q319" s="39"/>
      <c r="R319" s="41"/>
      <c r="S319" s="39"/>
      <c r="T319" s="39"/>
      <c r="U319" s="22">
        <f t="shared" si="127"/>
        <v>31.29951528</v>
      </c>
      <c r="V319" s="22">
        <f t="shared" si="128"/>
        <v>30.65951528</v>
      </c>
      <c r="W319" s="22">
        <f t="shared" si="129"/>
        <v>32.82468122</v>
      </c>
      <c r="X319" s="22">
        <f t="shared" si="130"/>
        <v>93.40384779</v>
      </c>
      <c r="Y319" s="22"/>
      <c r="Z319" s="44"/>
      <c r="AA319" s="245">
        <v>2.0</v>
      </c>
      <c r="AB319" s="246">
        <v>1.0</v>
      </c>
      <c r="AC319" s="246">
        <v>2.0</v>
      </c>
      <c r="AD319" s="246">
        <v>3.0</v>
      </c>
      <c r="AE319" s="247" t="s">
        <v>566</v>
      </c>
    </row>
    <row r="320" ht="15.75" customHeight="1">
      <c r="A320" s="8" t="s">
        <v>68</v>
      </c>
      <c r="B320" s="288">
        <v>43991.0</v>
      </c>
      <c r="C320" s="10">
        <v>0.375</v>
      </c>
      <c r="D320" s="10">
        <v>0.5</v>
      </c>
      <c r="E320" s="224">
        <v>33.2</v>
      </c>
      <c r="F320" s="224">
        <v>22.8</v>
      </c>
      <c r="G320" s="224">
        <v>29.4</v>
      </c>
      <c r="H320" s="224">
        <v>26.4</v>
      </c>
      <c r="I320" s="22"/>
      <c r="J320" s="224" t="s">
        <v>81</v>
      </c>
      <c r="K320" s="22"/>
      <c r="L320" s="224">
        <v>34.75</v>
      </c>
      <c r="M320" s="22"/>
      <c r="N320" s="22"/>
      <c r="O320" s="224">
        <v>100.0</v>
      </c>
      <c r="P320" s="224">
        <v>71.3</v>
      </c>
      <c r="Q320" s="22"/>
      <c r="R320" s="26">
        <f>E318</f>
        <v>34.4</v>
      </c>
      <c r="S320" s="22">
        <f>F320</f>
        <v>22.8</v>
      </c>
      <c r="T320" s="22">
        <f>(R320+S320)/2</f>
        <v>28.6</v>
      </c>
      <c r="U320" s="22">
        <f t="shared" si="127"/>
        <v>34.41422945</v>
      </c>
      <c r="V320" s="22">
        <f t="shared" si="128"/>
        <v>32.01422945</v>
      </c>
      <c r="W320" s="22">
        <f t="shared" si="129"/>
        <v>40.98797486</v>
      </c>
      <c r="X320" s="22">
        <f t="shared" si="130"/>
        <v>78.10639476</v>
      </c>
      <c r="Y320" s="135"/>
      <c r="Z320" s="36"/>
      <c r="AA320" s="226">
        <v>1.0</v>
      </c>
      <c r="AB320" s="227">
        <v>1.0</v>
      </c>
      <c r="AC320" s="227">
        <v>3.0</v>
      </c>
      <c r="AD320" s="227">
        <v>2.0</v>
      </c>
      <c r="AE320" s="237" t="s">
        <v>474</v>
      </c>
    </row>
    <row r="321" ht="15.75" customHeight="1">
      <c r="A321" s="4" t="s">
        <v>68</v>
      </c>
      <c r="B321" s="289">
        <v>43991.0</v>
      </c>
      <c r="C321" s="3">
        <v>0.625</v>
      </c>
      <c r="D321" s="3">
        <v>0.75</v>
      </c>
      <c r="E321" s="242"/>
      <c r="F321" s="39"/>
      <c r="G321" s="242">
        <v>33.2</v>
      </c>
      <c r="H321" s="242">
        <v>30.2</v>
      </c>
      <c r="I321" s="39"/>
      <c r="J321" s="242" t="s">
        <v>78</v>
      </c>
      <c r="K321" s="39"/>
      <c r="L321" s="39"/>
      <c r="M321" s="39"/>
      <c r="N321" s="39"/>
      <c r="O321" s="39"/>
      <c r="P321" s="39"/>
      <c r="Q321" s="39"/>
      <c r="R321" s="41"/>
      <c r="S321" s="39"/>
      <c r="T321" s="39"/>
      <c r="U321" s="22">
        <f t="shared" si="127"/>
        <v>42.91546075</v>
      </c>
      <c r="V321" s="22">
        <f t="shared" si="128"/>
        <v>40.51546075</v>
      </c>
      <c r="W321" s="22">
        <f t="shared" si="129"/>
        <v>50.86304633</v>
      </c>
      <c r="X321" s="22">
        <f t="shared" si="130"/>
        <v>79.65598539</v>
      </c>
      <c r="Y321" s="42"/>
      <c r="Z321" s="32"/>
      <c r="AA321" s="245">
        <v>1.0</v>
      </c>
      <c r="AB321" s="246">
        <v>1.0</v>
      </c>
      <c r="AC321" s="246">
        <v>2.0</v>
      </c>
      <c r="AD321" s="246">
        <v>2.0</v>
      </c>
      <c r="AE321" s="247" t="s">
        <v>568</v>
      </c>
    </row>
    <row r="322" ht="15.75" customHeight="1">
      <c r="A322" s="8" t="s">
        <v>38</v>
      </c>
      <c r="B322" s="288">
        <v>43992.0</v>
      </c>
      <c r="C322" s="10">
        <v>0.375</v>
      </c>
      <c r="D322" s="10">
        <v>0.5</v>
      </c>
      <c r="E322" s="224">
        <v>33.8</v>
      </c>
      <c r="F322" s="224">
        <v>23.3</v>
      </c>
      <c r="G322" s="224">
        <v>29.6</v>
      </c>
      <c r="H322" s="224">
        <v>27.6</v>
      </c>
      <c r="I322" s="22"/>
      <c r="J322" s="224" t="s">
        <v>81</v>
      </c>
      <c r="K322" s="22"/>
      <c r="L322" s="224">
        <v>8.0</v>
      </c>
      <c r="M322" s="22"/>
      <c r="N322" s="22"/>
      <c r="O322" s="224">
        <v>73.1</v>
      </c>
      <c r="P322" s="22"/>
      <c r="Q322" s="22"/>
      <c r="R322" s="26">
        <f>E320</f>
        <v>33.2</v>
      </c>
      <c r="S322" s="22">
        <f>F322</f>
        <v>23.3</v>
      </c>
      <c r="T322" s="22">
        <f>(R322+S322)/2</f>
        <v>28.25</v>
      </c>
      <c r="U322" s="22">
        <f t="shared" si="127"/>
        <v>36.92425667</v>
      </c>
      <c r="V322" s="22">
        <f t="shared" si="128"/>
        <v>35.32425667</v>
      </c>
      <c r="W322" s="22">
        <f t="shared" si="129"/>
        <v>41.46264535</v>
      </c>
      <c r="X322" s="22">
        <f t="shared" si="130"/>
        <v>85.19537616</v>
      </c>
      <c r="Y322" s="135">
        <f>P320+L322-O322</f>
        <v>6.2</v>
      </c>
      <c r="Z322" s="27"/>
      <c r="AA322" s="226">
        <v>1.0</v>
      </c>
      <c r="AB322" s="227">
        <v>1.0</v>
      </c>
      <c r="AC322" s="227">
        <v>3.0</v>
      </c>
      <c r="AD322" s="227">
        <v>2.0</v>
      </c>
      <c r="AE322" s="237" t="s">
        <v>569</v>
      </c>
    </row>
    <row r="323" ht="15.75" customHeight="1">
      <c r="A323" s="4" t="s">
        <v>38</v>
      </c>
      <c r="B323" s="289">
        <v>43992.0</v>
      </c>
      <c r="C323" s="3">
        <v>0.625</v>
      </c>
      <c r="D323" s="3">
        <v>0.75</v>
      </c>
      <c r="E323" s="242"/>
      <c r="F323" s="39"/>
      <c r="G323" s="242">
        <v>26.4</v>
      </c>
      <c r="H323" s="242">
        <v>25.8</v>
      </c>
      <c r="I323" s="39"/>
      <c r="J323" s="242" t="s">
        <v>81</v>
      </c>
      <c r="K323" s="39"/>
      <c r="L323" s="39"/>
      <c r="M323" s="39"/>
      <c r="N323" s="39"/>
      <c r="O323" s="39"/>
      <c r="P323" s="39"/>
      <c r="Q323" s="39"/>
      <c r="R323" s="41"/>
      <c r="S323" s="39"/>
      <c r="T323" s="39"/>
      <c r="U323" s="22">
        <f t="shared" si="127"/>
        <v>33.21594473</v>
      </c>
      <c r="V323" s="22">
        <f t="shared" si="128"/>
        <v>32.73594473</v>
      </c>
      <c r="W323" s="22">
        <f t="shared" si="129"/>
        <v>34.41422945</v>
      </c>
      <c r="X323" s="22">
        <f t="shared" si="130"/>
        <v>95.1232826</v>
      </c>
      <c r="Y323" s="42"/>
      <c r="Z323" s="32"/>
      <c r="AA323" s="245">
        <v>1.0</v>
      </c>
      <c r="AB323" s="246">
        <v>2.0</v>
      </c>
      <c r="AC323" s="246">
        <v>1.0</v>
      </c>
      <c r="AD323" s="246">
        <v>2.0</v>
      </c>
      <c r="AE323" s="237" t="s">
        <v>479</v>
      </c>
    </row>
    <row r="324" ht="15.75" customHeight="1">
      <c r="A324" s="8" t="s">
        <v>48</v>
      </c>
      <c r="B324" s="288">
        <v>43993.0</v>
      </c>
      <c r="C324" s="10">
        <v>0.3888888888888889</v>
      </c>
      <c r="D324" s="10">
        <v>0.5</v>
      </c>
      <c r="E324" s="224">
        <v>33.6</v>
      </c>
      <c r="F324" s="224">
        <v>22.8</v>
      </c>
      <c r="G324" s="224">
        <v>27.2</v>
      </c>
      <c r="H324" s="224">
        <v>26.4</v>
      </c>
      <c r="I324" s="22"/>
      <c r="J324" s="224" t="s">
        <v>81</v>
      </c>
      <c r="K324" s="22"/>
      <c r="L324" s="224">
        <v>15.0</v>
      </c>
      <c r="M324" s="22"/>
      <c r="N324" s="22"/>
      <c r="O324" s="224">
        <v>83.92</v>
      </c>
      <c r="P324" s="22"/>
      <c r="Q324" s="22"/>
      <c r="R324" s="26">
        <f>E322</f>
        <v>33.8</v>
      </c>
      <c r="S324" s="22">
        <f>F324</f>
        <v>22.8</v>
      </c>
      <c r="T324" s="22">
        <f>(R324+S324)/2</f>
        <v>28.3</v>
      </c>
      <c r="U324" s="22">
        <f t="shared" si="127"/>
        <v>34.41422945</v>
      </c>
      <c r="V324" s="22">
        <f t="shared" si="128"/>
        <v>33.77422945</v>
      </c>
      <c r="W324" s="22">
        <f t="shared" si="129"/>
        <v>36.07043238</v>
      </c>
      <c r="X324" s="22">
        <f t="shared" si="130"/>
        <v>93.6341131</v>
      </c>
      <c r="Y324" s="135">
        <f>O322+L324-O324</f>
        <v>4.18</v>
      </c>
      <c r="Z324" s="27"/>
      <c r="AA324" s="226">
        <v>1.0</v>
      </c>
      <c r="AB324" s="227">
        <v>1.0</v>
      </c>
      <c r="AC324" s="227">
        <v>1.0</v>
      </c>
      <c r="AD324" s="227">
        <v>2.0</v>
      </c>
      <c r="AE324" s="237" t="s">
        <v>556</v>
      </c>
    </row>
    <row r="325" ht="15.75" customHeight="1">
      <c r="A325" s="4" t="s">
        <v>48</v>
      </c>
      <c r="B325" s="289">
        <v>43993.0</v>
      </c>
      <c r="C325" s="3">
        <v>0.625</v>
      </c>
      <c r="D325" s="3">
        <v>0.75</v>
      </c>
      <c r="E325" s="242"/>
      <c r="F325" s="39"/>
      <c r="G325" s="242">
        <v>32.0</v>
      </c>
      <c r="H325" s="242">
        <v>31.2</v>
      </c>
      <c r="I325" s="39"/>
      <c r="J325" s="242" t="s">
        <v>81</v>
      </c>
      <c r="K325" s="39"/>
      <c r="L325" s="39"/>
      <c r="M325" s="39"/>
      <c r="N325" s="39"/>
      <c r="O325" s="39"/>
      <c r="P325" s="39"/>
      <c r="Q325" s="39"/>
      <c r="R325" s="41"/>
      <c r="S325" s="39"/>
      <c r="T325" s="39"/>
      <c r="U325" s="22">
        <f t="shared" si="127"/>
        <v>45.43527778</v>
      </c>
      <c r="V325" s="22">
        <f t="shared" si="128"/>
        <v>44.79527778</v>
      </c>
      <c r="W325" s="22">
        <f t="shared" si="129"/>
        <v>47.54274065</v>
      </c>
      <c r="X325" s="22">
        <f t="shared" si="130"/>
        <v>94.22106753</v>
      </c>
      <c r="Y325" s="42"/>
      <c r="Z325" s="32"/>
      <c r="AA325" s="245">
        <v>1.0</v>
      </c>
      <c r="AB325" s="246">
        <v>1.0</v>
      </c>
      <c r="AC325" s="246">
        <v>1.0</v>
      </c>
      <c r="AD325" s="246">
        <v>2.0</v>
      </c>
      <c r="AE325" s="247" t="s">
        <v>536</v>
      </c>
    </row>
    <row r="326" ht="15.75" customHeight="1">
      <c r="A326" s="8" t="s">
        <v>53</v>
      </c>
      <c r="B326" s="288">
        <v>43994.0</v>
      </c>
      <c r="C326" s="10">
        <v>0.375</v>
      </c>
      <c r="D326" s="10">
        <v>0.5</v>
      </c>
      <c r="E326" s="224">
        <v>33.2</v>
      </c>
      <c r="F326" s="224">
        <v>22.9</v>
      </c>
      <c r="G326" s="224">
        <v>30.0</v>
      </c>
      <c r="H326" s="224">
        <v>28.8</v>
      </c>
      <c r="I326" s="22"/>
      <c r="J326" s="224" t="s">
        <v>81</v>
      </c>
      <c r="K326" s="22"/>
      <c r="L326" s="224">
        <v>0.0</v>
      </c>
      <c r="M326" s="22"/>
      <c r="N326" s="22"/>
      <c r="O326" s="224">
        <v>77.36</v>
      </c>
      <c r="P326" s="22"/>
      <c r="Q326" s="22"/>
      <c r="R326" s="26">
        <f>E324</f>
        <v>33.6</v>
      </c>
      <c r="S326" s="22">
        <f>F326</f>
        <v>22.9</v>
      </c>
      <c r="T326" s="22">
        <f>(R326+S326)/2</f>
        <v>28.25</v>
      </c>
      <c r="U326" s="22">
        <f t="shared" si="127"/>
        <v>39.59220806</v>
      </c>
      <c r="V326" s="22">
        <f t="shared" si="128"/>
        <v>38.63220806</v>
      </c>
      <c r="W326" s="22">
        <f t="shared" si="129"/>
        <v>42.42634795</v>
      </c>
      <c r="X326" s="22">
        <f t="shared" si="130"/>
        <v>91.05711411</v>
      </c>
      <c r="Y326" s="135">
        <f>O324+L326-O326</f>
        <v>6.56</v>
      </c>
      <c r="Z326" s="27"/>
      <c r="AA326" s="226">
        <v>1.0</v>
      </c>
      <c r="AB326" s="227">
        <v>1.0</v>
      </c>
      <c r="AC326" s="227">
        <v>3.0</v>
      </c>
      <c r="AD326" s="227">
        <v>2.0</v>
      </c>
      <c r="AE326" s="237" t="s">
        <v>572</v>
      </c>
    </row>
    <row r="327" ht="15.75" customHeight="1">
      <c r="A327" s="4" t="s">
        <v>53</v>
      </c>
      <c r="B327" s="289">
        <v>43994.0</v>
      </c>
      <c r="C327" s="3">
        <v>0.625</v>
      </c>
      <c r="D327" s="3">
        <v>0.75</v>
      </c>
      <c r="E327" s="242"/>
      <c r="F327" s="39"/>
      <c r="G327" s="242">
        <v>33.2</v>
      </c>
      <c r="H327" s="242">
        <v>32.0</v>
      </c>
      <c r="I327" s="39"/>
      <c r="J327" s="242" t="s">
        <v>79</v>
      </c>
      <c r="K327" s="39"/>
      <c r="L327" s="39"/>
      <c r="M327" s="39"/>
      <c r="N327" s="39"/>
      <c r="O327" s="39"/>
      <c r="P327" s="39"/>
      <c r="Q327" s="39"/>
      <c r="R327" s="41"/>
      <c r="S327" s="39"/>
      <c r="T327" s="39"/>
      <c r="U327" s="22">
        <f t="shared" si="127"/>
        <v>47.54274065</v>
      </c>
      <c r="V327" s="22">
        <f t="shared" si="128"/>
        <v>46.58274065</v>
      </c>
      <c r="W327" s="22">
        <f t="shared" si="129"/>
        <v>50.86304633</v>
      </c>
      <c r="X327" s="22">
        <f t="shared" si="130"/>
        <v>91.58464547</v>
      </c>
      <c r="Y327" s="42"/>
      <c r="Z327" s="32"/>
      <c r="AA327" s="245">
        <v>1.0</v>
      </c>
      <c r="AB327" s="246">
        <v>1.0</v>
      </c>
      <c r="AC327" s="246">
        <v>1.0</v>
      </c>
      <c r="AD327" s="246">
        <v>2.0</v>
      </c>
      <c r="AE327" s="247" t="s">
        <v>495</v>
      </c>
    </row>
    <row r="328" ht="15.75" customHeight="1">
      <c r="A328" s="8" t="s">
        <v>58</v>
      </c>
      <c r="B328" s="304">
        <v>43995.0</v>
      </c>
      <c r="C328" s="10">
        <v>0.375</v>
      </c>
      <c r="D328" s="10">
        <v>0.5</v>
      </c>
      <c r="E328" s="224">
        <v>34.0</v>
      </c>
      <c r="F328" s="224">
        <v>23.6</v>
      </c>
      <c r="G328" s="224">
        <v>29.2</v>
      </c>
      <c r="H328" s="224">
        <v>27.6</v>
      </c>
      <c r="I328" s="22"/>
      <c r="J328" s="224" t="s">
        <v>81</v>
      </c>
      <c r="K328" s="22"/>
      <c r="L328" s="224">
        <v>5.0</v>
      </c>
      <c r="M328" s="22"/>
      <c r="N328" s="22"/>
      <c r="O328" s="224">
        <v>79.4</v>
      </c>
      <c r="P328" s="22"/>
      <c r="Q328" s="22"/>
      <c r="R328" s="26">
        <f>E326</f>
        <v>33.2</v>
      </c>
      <c r="S328" s="22">
        <f>F328</f>
        <v>23.6</v>
      </c>
      <c r="T328" s="22">
        <f>(R328+S328)/2</f>
        <v>28.4</v>
      </c>
      <c r="U328" s="22">
        <f t="shared" si="127"/>
        <v>36.92425667</v>
      </c>
      <c r="V328" s="22">
        <f t="shared" si="128"/>
        <v>35.64425667</v>
      </c>
      <c r="W328" s="22">
        <f t="shared" si="129"/>
        <v>40.51803823</v>
      </c>
      <c r="X328" s="22">
        <f t="shared" si="130"/>
        <v>87.97132889</v>
      </c>
      <c r="Y328" s="135">
        <f>O326+L328-O328</f>
        <v>2.96</v>
      </c>
      <c r="Z328" s="27"/>
      <c r="AA328" s="226">
        <v>1.0</v>
      </c>
      <c r="AB328" s="227">
        <v>1.0</v>
      </c>
      <c r="AC328" s="227">
        <v>2.0</v>
      </c>
      <c r="AD328" s="227">
        <v>2.0</v>
      </c>
      <c r="AE328" s="237" t="s">
        <v>452</v>
      </c>
    </row>
    <row r="329" ht="15.75" customHeight="1">
      <c r="A329" s="4" t="s">
        <v>58</v>
      </c>
      <c r="B329" s="305">
        <v>43995.0</v>
      </c>
      <c r="C329" s="3">
        <v>0.625</v>
      </c>
      <c r="D329" s="3">
        <v>0.75</v>
      </c>
      <c r="E329" s="242"/>
      <c r="F329" s="39"/>
      <c r="G329" s="242"/>
      <c r="H329" s="242"/>
      <c r="I329" s="39"/>
      <c r="J329" s="242"/>
      <c r="K329" s="39"/>
      <c r="L329" s="39"/>
      <c r="M329" s="39"/>
      <c r="N329" s="39"/>
      <c r="O329" s="39"/>
      <c r="P329" s="39"/>
      <c r="Q329" s="39"/>
      <c r="R329" s="41"/>
      <c r="S329" s="39"/>
      <c r="T329" s="39"/>
      <c r="U329" s="22"/>
      <c r="V329" s="22"/>
      <c r="W329" s="22"/>
      <c r="X329" s="22"/>
      <c r="Y329" s="42"/>
      <c r="Z329" s="32"/>
      <c r="AA329" s="245"/>
      <c r="AB329" s="246"/>
      <c r="AC329" s="246"/>
      <c r="AD329" s="246"/>
      <c r="AE329" s="247"/>
    </row>
    <row r="330" ht="15.75" customHeight="1">
      <c r="A330" s="8" t="s">
        <v>60</v>
      </c>
      <c r="B330" s="288">
        <v>43996.0</v>
      </c>
      <c r="C330" s="10">
        <v>0.375</v>
      </c>
      <c r="D330" s="10">
        <v>0.5</v>
      </c>
      <c r="E330" s="224">
        <v>33.0</v>
      </c>
      <c r="F330" s="224">
        <v>23.1</v>
      </c>
      <c r="G330" s="224">
        <v>28.6</v>
      </c>
      <c r="H330" s="224">
        <v>27.8</v>
      </c>
      <c r="I330" s="53"/>
      <c r="J330" s="269" t="s">
        <v>81</v>
      </c>
      <c r="K330" s="53"/>
      <c r="L330" s="224">
        <v>9.75</v>
      </c>
      <c r="M330" s="53"/>
      <c r="N330" s="53"/>
      <c r="O330" s="224">
        <v>77.74</v>
      </c>
      <c r="P330" s="22"/>
      <c r="Q330" s="22"/>
      <c r="R330" s="26">
        <f>E328</f>
        <v>34</v>
      </c>
      <c r="S330" s="22">
        <f>F330</f>
        <v>23.1</v>
      </c>
      <c r="T330" s="22">
        <f>(R330+S330)/2</f>
        <v>28.55</v>
      </c>
      <c r="U330" s="22">
        <f>IF(H330="","",6.1078*(10^(((7.5*H330)/(237.3+H330)))))</f>
        <v>37.3577292</v>
      </c>
      <c r="V330" s="22">
        <f>IF(U330="","",U330-(0.8*(G330-H330)))</f>
        <v>36.7177292</v>
      </c>
      <c r="W330" s="22">
        <f>IF(G330="","",6.1078*(10^(((7.5*G330)/(237.3+G330)))))</f>
        <v>39.13623594</v>
      </c>
      <c r="X330" s="22">
        <f>IF(W330="","",(V330/W330)*100)</f>
        <v>93.82028782</v>
      </c>
      <c r="Y330" s="135">
        <f>O328+L330-O330</f>
        <v>11.41</v>
      </c>
      <c r="Z330" s="27"/>
      <c r="AA330" s="226">
        <v>1.0</v>
      </c>
      <c r="AB330" s="227">
        <v>1.0</v>
      </c>
      <c r="AC330" s="227">
        <v>3.0</v>
      </c>
      <c r="AD330" s="227">
        <v>1.0</v>
      </c>
      <c r="AE330" s="237" t="s">
        <v>442</v>
      </c>
    </row>
    <row r="331" ht="15.75" customHeight="1">
      <c r="A331" s="4" t="s">
        <v>60</v>
      </c>
      <c r="B331" s="289">
        <v>43996.0</v>
      </c>
      <c r="C331" s="3">
        <v>0.625</v>
      </c>
      <c r="D331" s="3">
        <v>0.75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39"/>
      <c r="Q331" s="39"/>
      <c r="R331" s="41"/>
      <c r="S331" s="39"/>
      <c r="T331" s="39"/>
      <c r="U331" s="39"/>
      <c r="V331" s="22"/>
      <c r="W331" s="39"/>
      <c r="X331" s="39"/>
      <c r="Y331" s="123"/>
      <c r="Z331" s="32"/>
      <c r="AA331" s="230"/>
      <c r="AB331" s="45"/>
      <c r="AC331" s="45"/>
      <c r="AD331" s="45"/>
      <c r="AE331" s="52"/>
    </row>
    <row r="332" ht="15.75" customHeight="1">
      <c r="A332" s="8" t="s">
        <v>64</v>
      </c>
      <c r="B332" s="288">
        <v>43997.0</v>
      </c>
      <c r="C332" s="10">
        <v>0.4097222222222222</v>
      </c>
      <c r="D332" s="10">
        <v>0.5</v>
      </c>
      <c r="E332" s="224">
        <v>34.0</v>
      </c>
      <c r="F332" s="224">
        <v>24.0</v>
      </c>
      <c r="G332" s="224">
        <v>29.4</v>
      </c>
      <c r="H332" s="224">
        <v>28.6</v>
      </c>
      <c r="I332" s="22"/>
      <c r="J332" s="224" t="s">
        <v>81</v>
      </c>
      <c r="K332" s="22"/>
      <c r="L332" s="224">
        <v>0.0</v>
      </c>
      <c r="M332" s="22"/>
      <c r="N332" s="22"/>
      <c r="O332" s="224">
        <v>73.16</v>
      </c>
      <c r="P332" s="22"/>
      <c r="Q332" s="22"/>
      <c r="R332" s="26">
        <f>E330</f>
        <v>33</v>
      </c>
      <c r="S332" s="22">
        <f>F332</f>
        <v>24</v>
      </c>
      <c r="T332" s="22">
        <f>(R332+S332)/2</f>
        <v>28.5</v>
      </c>
      <c r="U332" s="22">
        <f t="shared" ref="U332:U340" si="131">IF(H332="","",6.1078*(10^(((7.5*H332)/(237.3+H332)))))</f>
        <v>39.13623594</v>
      </c>
      <c r="V332" s="22">
        <f t="shared" ref="V332:V340" si="132">IF(U332="","",U332-(0.8*(G332-H332)))</f>
        <v>38.49623594</v>
      </c>
      <c r="W332" s="22">
        <f t="shared" ref="W332:W340" si="133">IF(G332="","",6.1078*(10^(((7.5*G332)/(237.3+G332)))))</f>
        <v>40.98797486</v>
      </c>
      <c r="X332" s="22">
        <f t="shared" ref="X332:X340" si="134">IF(W332="","",(V332/W332)*100)</f>
        <v>93.92080499</v>
      </c>
      <c r="Y332" s="135">
        <f>O330+L332-O332</f>
        <v>4.58</v>
      </c>
      <c r="Z332" s="27"/>
      <c r="AA332" s="226">
        <v>1.0</v>
      </c>
      <c r="AB332" s="227">
        <v>1.0</v>
      </c>
      <c r="AC332" s="227">
        <v>3.0</v>
      </c>
      <c r="AD332" s="227">
        <v>1.0</v>
      </c>
      <c r="AE332" s="237" t="s">
        <v>474</v>
      </c>
    </row>
    <row r="333" ht="15.75" customHeight="1">
      <c r="A333" s="4" t="s">
        <v>64</v>
      </c>
      <c r="B333" s="289">
        <v>43997.0</v>
      </c>
      <c r="C333" s="3">
        <v>0.625</v>
      </c>
      <c r="D333" s="3">
        <v>0.75</v>
      </c>
      <c r="E333" s="39"/>
      <c r="F333" s="39"/>
      <c r="G333" s="242">
        <v>33.4</v>
      </c>
      <c r="H333" s="242">
        <v>32.4</v>
      </c>
      <c r="I333" s="39"/>
      <c r="J333" s="242" t="s">
        <v>54</v>
      </c>
      <c r="K333" s="39"/>
      <c r="L333" s="39"/>
      <c r="M333" s="39"/>
      <c r="N333" s="39"/>
      <c r="O333" s="39"/>
      <c r="P333" s="39"/>
      <c r="Q333" s="39"/>
      <c r="R333" s="41"/>
      <c r="S333" s="39"/>
      <c r="T333" s="39"/>
      <c r="U333" s="22">
        <f t="shared" si="131"/>
        <v>48.62794535</v>
      </c>
      <c r="V333" s="22">
        <f t="shared" si="132"/>
        <v>47.82794535</v>
      </c>
      <c r="W333" s="22">
        <f t="shared" si="133"/>
        <v>51.43555799</v>
      </c>
      <c r="X333" s="22">
        <f t="shared" si="134"/>
        <v>92.98615048</v>
      </c>
      <c r="Y333" s="135"/>
      <c r="Z333" s="32"/>
      <c r="AA333" s="245">
        <v>1.0</v>
      </c>
      <c r="AB333" s="246">
        <v>1.0</v>
      </c>
      <c r="AC333" s="246">
        <v>1.0</v>
      </c>
      <c r="AD333" s="246">
        <v>2.0</v>
      </c>
      <c r="AE333" s="247" t="s">
        <v>442</v>
      </c>
    </row>
    <row r="334" ht="15.75" customHeight="1">
      <c r="A334" s="8" t="s">
        <v>68</v>
      </c>
      <c r="B334" s="288">
        <v>43998.0</v>
      </c>
      <c r="C334" s="10">
        <v>0.375</v>
      </c>
      <c r="D334" s="10">
        <v>0.5</v>
      </c>
      <c r="E334" s="224">
        <v>34.8</v>
      </c>
      <c r="F334" s="224">
        <v>24.3</v>
      </c>
      <c r="G334" s="224">
        <v>29.6</v>
      </c>
      <c r="H334" s="224">
        <v>26.6</v>
      </c>
      <c r="I334" s="22"/>
      <c r="J334" s="224" t="s">
        <v>81</v>
      </c>
      <c r="K334" s="22"/>
      <c r="L334" s="224">
        <v>0.0</v>
      </c>
      <c r="M334" s="22"/>
      <c r="N334" s="22"/>
      <c r="O334" s="224">
        <v>68.42</v>
      </c>
      <c r="P334" s="22"/>
      <c r="Q334" s="22"/>
      <c r="R334" s="26">
        <f>E332</f>
        <v>34</v>
      </c>
      <c r="S334" s="22">
        <f>F334</f>
        <v>24.3</v>
      </c>
      <c r="T334" s="22">
        <f>(R334+S334)/2</f>
        <v>29.15</v>
      </c>
      <c r="U334" s="22">
        <f t="shared" si="131"/>
        <v>34.82194116</v>
      </c>
      <c r="V334" s="22">
        <f t="shared" si="132"/>
        <v>32.42194116</v>
      </c>
      <c r="W334" s="22">
        <f t="shared" si="133"/>
        <v>41.46264535</v>
      </c>
      <c r="X334" s="22">
        <f t="shared" si="134"/>
        <v>78.19554419</v>
      </c>
      <c r="Y334" s="135">
        <f>O332+L334-O334</f>
        <v>4.74</v>
      </c>
      <c r="Z334" s="27"/>
      <c r="AA334" s="226">
        <v>1.0</v>
      </c>
      <c r="AB334" s="227">
        <v>1.0</v>
      </c>
      <c r="AC334" s="227">
        <v>2.0</v>
      </c>
      <c r="AD334" s="227">
        <v>2.0</v>
      </c>
      <c r="AE334" s="237" t="s">
        <v>574</v>
      </c>
    </row>
    <row r="335" ht="15.75" customHeight="1">
      <c r="A335" s="4" t="s">
        <v>68</v>
      </c>
      <c r="B335" s="289">
        <v>43998.0</v>
      </c>
      <c r="C335" s="3">
        <v>0.625</v>
      </c>
      <c r="D335" s="3">
        <v>0.75</v>
      </c>
      <c r="E335" s="242"/>
      <c r="F335" s="39"/>
      <c r="G335" s="242">
        <v>33.8</v>
      </c>
      <c r="H335" s="242">
        <v>33.0</v>
      </c>
      <c r="I335" s="39"/>
      <c r="J335" s="242" t="s">
        <v>61</v>
      </c>
      <c r="K335" s="39"/>
      <c r="L335" s="39"/>
      <c r="M335" s="39"/>
      <c r="N335" s="39"/>
      <c r="O335" s="39"/>
      <c r="P335" s="39"/>
      <c r="Q335" s="39"/>
      <c r="R335" s="41"/>
      <c r="S335" s="39"/>
      <c r="T335" s="39"/>
      <c r="U335" s="22">
        <f t="shared" si="131"/>
        <v>50.29607399</v>
      </c>
      <c r="V335" s="22">
        <f t="shared" si="132"/>
        <v>49.65607399</v>
      </c>
      <c r="W335" s="22">
        <f t="shared" si="133"/>
        <v>52.59738033</v>
      </c>
      <c r="X335" s="22">
        <f t="shared" si="134"/>
        <v>94.40788434</v>
      </c>
      <c r="Y335" s="42"/>
      <c r="Z335" s="32"/>
      <c r="AA335" s="245">
        <v>1.0</v>
      </c>
      <c r="AB335" s="246">
        <v>1.0</v>
      </c>
      <c r="AC335" s="246">
        <v>2.0</v>
      </c>
      <c r="AD335" s="246">
        <v>2.0</v>
      </c>
      <c r="AE335" s="247" t="s">
        <v>442</v>
      </c>
    </row>
    <row r="336" ht="15.75" customHeight="1">
      <c r="A336" s="8" t="s">
        <v>38</v>
      </c>
      <c r="B336" s="288">
        <v>43999.0</v>
      </c>
      <c r="C336" s="10">
        <v>0.375</v>
      </c>
      <c r="D336" s="10">
        <v>0.5</v>
      </c>
      <c r="E336" s="224">
        <v>34.6</v>
      </c>
      <c r="F336" s="224">
        <v>24.4</v>
      </c>
      <c r="G336" s="224">
        <v>29.4</v>
      </c>
      <c r="H336" s="224">
        <v>27.0</v>
      </c>
      <c r="I336" s="22"/>
      <c r="J336" s="224" t="s">
        <v>81</v>
      </c>
      <c r="K336" s="22"/>
      <c r="L336" s="224">
        <v>7.25</v>
      </c>
      <c r="M336" s="22"/>
      <c r="N336" s="22"/>
      <c r="O336" s="224">
        <v>71.12</v>
      </c>
      <c r="P336" s="22"/>
      <c r="Q336" s="22"/>
      <c r="R336" s="26">
        <f>E334</f>
        <v>34.8</v>
      </c>
      <c r="S336" s="22">
        <f>F336</f>
        <v>24.4</v>
      </c>
      <c r="T336" s="22">
        <f>(R336+S336)/2</f>
        <v>29.6</v>
      </c>
      <c r="U336" s="22">
        <f t="shared" si="131"/>
        <v>35.65000614</v>
      </c>
      <c r="V336" s="22">
        <f t="shared" si="132"/>
        <v>33.73000614</v>
      </c>
      <c r="W336" s="22">
        <f t="shared" si="133"/>
        <v>40.98797486</v>
      </c>
      <c r="X336" s="22">
        <f t="shared" si="134"/>
        <v>82.29244371</v>
      </c>
      <c r="Y336" s="135">
        <f>O334+L336-O336</f>
        <v>4.55</v>
      </c>
      <c r="Z336" s="27"/>
      <c r="AA336" s="226">
        <v>1.0</v>
      </c>
      <c r="AB336" s="227">
        <v>1.0</v>
      </c>
      <c r="AC336" s="227">
        <v>3.0</v>
      </c>
      <c r="AD336" s="227">
        <v>2.0</v>
      </c>
      <c r="AE336" s="237" t="s">
        <v>474</v>
      </c>
    </row>
    <row r="337" ht="15.75" customHeight="1">
      <c r="A337" s="4" t="s">
        <v>38</v>
      </c>
      <c r="B337" s="289">
        <v>43999.0</v>
      </c>
      <c r="C337" s="3">
        <v>0.625</v>
      </c>
      <c r="D337" s="3">
        <v>0.75</v>
      </c>
      <c r="E337" s="242"/>
      <c r="F337" s="39"/>
      <c r="G337" s="242">
        <v>33.4</v>
      </c>
      <c r="H337" s="242">
        <v>30.2</v>
      </c>
      <c r="I337" s="39"/>
      <c r="J337" s="242" t="s">
        <v>79</v>
      </c>
      <c r="K337" s="39"/>
      <c r="L337" s="39"/>
      <c r="M337" s="39"/>
      <c r="N337" s="39"/>
      <c r="O337" s="39"/>
      <c r="P337" s="39"/>
      <c r="Q337" s="39"/>
      <c r="R337" s="41"/>
      <c r="S337" s="39"/>
      <c r="T337" s="39"/>
      <c r="U337" s="22">
        <f t="shared" si="131"/>
        <v>42.91546075</v>
      </c>
      <c r="V337" s="22">
        <f t="shared" si="132"/>
        <v>40.35546075</v>
      </c>
      <c r="W337" s="22">
        <f t="shared" si="133"/>
        <v>51.43555799</v>
      </c>
      <c r="X337" s="22">
        <f t="shared" si="134"/>
        <v>78.45829292</v>
      </c>
      <c r="Y337" s="42"/>
      <c r="Z337" s="32"/>
      <c r="AA337" s="245">
        <v>1.0</v>
      </c>
      <c r="AB337" s="246">
        <v>1.0</v>
      </c>
      <c r="AC337" s="246">
        <v>2.0</v>
      </c>
      <c r="AD337" s="246">
        <v>2.0</v>
      </c>
      <c r="AE337" s="247" t="s">
        <v>474</v>
      </c>
    </row>
    <row r="338" ht="15.75" customHeight="1">
      <c r="A338" s="8" t="s">
        <v>48</v>
      </c>
      <c r="B338" s="288">
        <v>44000.0</v>
      </c>
      <c r="C338" s="10">
        <v>0.375</v>
      </c>
      <c r="D338" s="10">
        <v>0.5</v>
      </c>
      <c r="E338" s="224">
        <v>34.2</v>
      </c>
      <c r="F338" s="224">
        <v>22.8</v>
      </c>
      <c r="G338" s="224">
        <v>29.2</v>
      </c>
      <c r="H338" s="224">
        <v>26.4</v>
      </c>
      <c r="I338" s="22"/>
      <c r="J338" s="224" t="s">
        <v>78</v>
      </c>
      <c r="K338" s="22"/>
      <c r="L338" s="224">
        <v>7.0</v>
      </c>
      <c r="M338" s="22"/>
      <c r="N338" s="22"/>
      <c r="O338" s="224">
        <v>73.96</v>
      </c>
      <c r="P338" s="22"/>
      <c r="Q338" s="22"/>
      <c r="R338" s="26">
        <f>E336</f>
        <v>34.6</v>
      </c>
      <c r="S338" s="22">
        <f>F338</f>
        <v>22.8</v>
      </c>
      <c r="T338" s="22">
        <f>(R338+S338)/2</f>
        <v>28.7</v>
      </c>
      <c r="U338" s="22">
        <f t="shared" si="131"/>
        <v>34.41422945</v>
      </c>
      <c r="V338" s="22">
        <f t="shared" si="132"/>
        <v>32.17422945</v>
      </c>
      <c r="W338" s="22">
        <f t="shared" si="133"/>
        <v>40.51803823</v>
      </c>
      <c r="X338" s="22">
        <f t="shared" si="134"/>
        <v>79.40717482</v>
      </c>
      <c r="Y338" s="135">
        <f>O336+L338-O338</f>
        <v>4.16</v>
      </c>
      <c r="Z338" s="27"/>
      <c r="AA338" s="226">
        <v>1.0</v>
      </c>
      <c r="AB338" s="227">
        <v>1.0</v>
      </c>
      <c r="AC338" s="227">
        <v>1.0</v>
      </c>
      <c r="AD338" s="227">
        <v>1.0</v>
      </c>
      <c r="AE338" s="237" t="s">
        <v>576</v>
      </c>
    </row>
    <row r="339" ht="15.75" customHeight="1">
      <c r="A339" s="4" t="s">
        <v>48</v>
      </c>
      <c r="B339" s="289">
        <v>44000.0</v>
      </c>
      <c r="C339" s="3">
        <v>0.625</v>
      </c>
      <c r="D339" s="3">
        <v>0.75</v>
      </c>
      <c r="E339" s="242"/>
      <c r="F339" s="39"/>
      <c r="G339" s="242">
        <v>33.0</v>
      </c>
      <c r="H339" s="242">
        <v>29.2</v>
      </c>
      <c r="I339" s="39"/>
      <c r="J339" s="242" t="s">
        <v>81</v>
      </c>
      <c r="K339" s="39"/>
      <c r="L339" s="39"/>
      <c r="M339" s="39"/>
      <c r="N339" s="39"/>
      <c r="O339" s="39"/>
      <c r="P339" s="39"/>
      <c r="Q339" s="39"/>
      <c r="R339" s="41"/>
      <c r="S339" s="39"/>
      <c r="T339" s="39"/>
      <c r="U339" s="22">
        <f t="shared" si="131"/>
        <v>40.51803823</v>
      </c>
      <c r="V339" s="22">
        <f t="shared" si="132"/>
        <v>37.47803823</v>
      </c>
      <c r="W339" s="22">
        <f t="shared" si="133"/>
        <v>50.29607399</v>
      </c>
      <c r="X339" s="22">
        <f t="shared" si="134"/>
        <v>74.51483835</v>
      </c>
      <c r="Y339" s="42"/>
      <c r="Z339" s="32"/>
      <c r="AA339" s="245">
        <v>1.0</v>
      </c>
      <c r="AB339" s="246">
        <v>1.0</v>
      </c>
      <c r="AC339" s="246">
        <v>1.0</v>
      </c>
      <c r="AD339" s="246">
        <v>2.0</v>
      </c>
      <c r="AE339" s="247" t="s">
        <v>577</v>
      </c>
    </row>
    <row r="340" ht="15.75" customHeight="1">
      <c r="A340" s="8" t="s">
        <v>53</v>
      </c>
      <c r="B340" s="288">
        <v>44001.0</v>
      </c>
      <c r="C340" s="10">
        <v>0.375</v>
      </c>
      <c r="D340" s="10">
        <v>0.5</v>
      </c>
      <c r="E340" s="224">
        <v>34.8</v>
      </c>
      <c r="F340" s="224">
        <v>22.4</v>
      </c>
      <c r="G340" s="224">
        <v>29.6</v>
      </c>
      <c r="H340" s="224">
        <v>26.8</v>
      </c>
      <c r="I340" s="22"/>
      <c r="J340" s="224" t="s">
        <v>81</v>
      </c>
      <c r="K340" s="22"/>
      <c r="L340" s="224">
        <v>3.26</v>
      </c>
      <c r="M340" s="22"/>
      <c r="N340" s="22"/>
      <c r="O340" s="224">
        <v>69.36</v>
      </c>
      <c r="P340" s="22"/>
      <c r="Q340" s="22"/>
      <c r="R340" s="26">
        <f>E338</f>
        <v>34.2</v>
      </c>
      <c r="S340" s="22">
        <f>F340</f>
        <v>22.4</v>
      </c>
      <c r="T340" s="22">
        <f>(R340+S340)/2</f>
        <v>28.3</v>
      </c>
      <c r="U340" s="22">
        <f t="shared" si="131"/>
        <v>35.23385461</v>
      </c>
      <c r="V340" s="22">
        <f t="shared" si="132"/>
        <v>32.99385461</v>
      </c>
      <c r="W340" s="22">
        <f t="shared" si="133"/>
        <v>41.46264535</v>
      </c>
      <c r="X340" s="22">
        <f t="shared" si="134"/>
        <v>79.57489043</v>
      </c>
      <c r="Y340" s="135">
        <f>O338+L340-O340</f>
        <v>7.86</v>
      </c>
      <c r="Z340" s="27"/>
      <c r="AA340" s="226">
        <v>1.0</v>
      </c>
      <c r="AB340" s="227">
        <v>1.0</v>
      </c>
      <c r="AC340" s="227">
        <v>3.0</v>
      </c>
      <c r="AD340" s="227">
        <v>1.0</v>
      </c>
      <c r="AE340" s="237" t="s">
        <v>572</v>
      </c>
    </row>
    <row r="341" ht="15.75" customHeight="1">
      <c r="A341" s="8" t="s">
        <v>53</v>
      </c>
      <c r="B341" s="288">
        <v>44001.0</v>
      </c>
      <c r="C341" s="3">
        <v>0.625</v>
      </c>
      <c r="D341" s="3">
        <v>0.75</v>
      </c>
      <c r="E341" s="39"/>
      <c r="F341" s="39"/>
      <c r="G341" s="242">
        <v>33.2</v>
      </c>
      <c r="H341" s="242">
        <v>29.2</v>
      </c>
      <c r="I341" s="39"/>
      <c r="J341" s="242" t="s">
        <v>79</v>
      </c>
      <c r="K341" s="39"/>
      <c r="L341" s="39"/>
      <c r="M341" s="39"/>
      <c r="N341" s="39"/>
      <c r="O341" s="39"/>
      <c r="P341" s="39"/>
      <c r="Q341" s="39"/>
      <c r="R341" s="41"/>
      <c r="S341" s="39"/>
      <c r="T341" s="39"/>
      <c r="U341" s="39"/>
      <c r="V341" s="22"/>
      <c r="W341" s="39"/>
      <c r="X341" s="39"/>
      <c r="Y341" s="42"/>
      <c r="Z341" s="32"/>
      <c r="AA341" s="245">
        <v>111.0</v>
      </c>
      <c r="AB341" s="45"/>
      <c r="AC341" s="45"/>
      <c r="AD341" s="45"/>
      <c r="AE341" s="52"/>
    </row>
    <row r="342" ht="15.75" customHeight="1">
      <c r="A342" s="255" t="s">
        <v>527</v>
      </c>
      <c r="B342" s="289">
        <v>44002.0</v>
      </c>
      <c r="C342" s="10">
        <v>0.375</v>
      </c>
      <c r="D342" s="10">
        <v>0.5</v>
      </c>
      <c r="E342" s="224">
        <v>33.8</v>
      </c>
      <c r="F342" s="224">
        <v>23.1</v>
      </c>
      <c r="G342" s="224">
        <v>29.0</v>
      </c>
      <c r="H342" s="224">
        <v>26.4</v>
      </c>
      <c r="I342" s="22"/>
      <c r="J342" s="224" t="s">
        <v>81</v>
      </c>
      <c r="K342" s="22"/>
      <c r="L342" s="224">
        <v>11.25</v>
      </c>
      <c r="M342" s="22"/>
      <c r="N342" s="22"/>
      <c r="O342" s="224">
        <v>75.28</v>
      </c>
      <c r="P342" s="22"/>
      <c r="Q342" s="22"/>
      <c r="R342" s="26">
        <f>E340</f>
        <v>34.8</v>
      </c>
      <c r="S342" s="22">
        <f>F342</f>
        <v>23.1</v>
      </c>
      <c r="T342" s="22">
        <f>(R342+S342)/2</f>
        <v>28.95</v>
      </c>
      <c r="U342" s="22">
        <f>IF(H342="","",6.1078*(10^(((7.5*H342)/(237.3+H342)))))</f>
        <v>34.41422945</v>
      </c>
      <c r="V342" s="22">
        <f>IF(U342="","",U342-(0.8*(G342-H342)))</f>
        <v>32.33422945</v>
      </c>
      <c r="W342" s="22">
        <f>IF(G342="","",6.1078*(10^(((7.5*G342)/(237.3+G342)))))</f>
        <v>40.05279577</v>
      </c>
      <c r="X342" s="22">
        <f>IF(W342="","",(V342/W342)*100)</f>
        <v>80.72901985</v>
      </c>
      <c r="Y342" s="135">
        <f>O340+L342-O342</f>
        <v>5.33</v>
      </c>
      <c r="Z342" s="27"/>
      <c r="AA342" s="226">
        <v>1.0</v>
      </c>
      <c r="AB342" s="227">
        <v>2.0</v>
      </c>
      <c r="AC342" s="227">
        <v>1.0</v>
      </c>
      <c r="AD342" s="227">
        <v>1.0</v>
      </c>
      <c r="AE342" s="237" t="s">
        <v>578</v>
      </c>
    </row>
    <row r="343" ht="15.75" customHeight="1">
      <c r="A343" s="301" t="s">
        <v>527</v>
      </c>
      <c r="B343" s="288">
        <v>44002.0</v>
      </c>
      <c r="C343" s="3">
        <v>0.625</v>
      </c>
      <c r="D343" s="3">
        <v>0.75</v>
      </c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39"/>
      <c r="Q343" s="39"/>
      <c r="R343" s="41"/>
      <c r="S343" s="39"/>
      <c r="T343" s="39"/>
      <c r="U343" s="39"/>
      <c r="V343" s="22"/>
      <c r="W343" s="39"/>
      <c r="X343" s="39"/>
      <c r="Y343" s="42"/>
      <c r="Z343" s="137"/>
      <c r="AA343" s="230"/>
      <c r="AB343" s="45"/>
      <c r="AC343" s="45"/>
      <c r="AD343" s="45"/>
      <c r="AE343" s="52"/>
    </row>
    <row r="344" ht="15.75" customHeight="1">
      <c r="A344" s="8" t="s">
        <v>60</v>
      </c>
      <c r="B344" s="289">
        <v>44003.0</v>
      </c>
      <c r="C344" s="10">
        <v>0.375</v>
      </c>
      <c r="D344" s="10">
        <v>0.5</v>
      </c>
      <c r="E344" s="224">
        <v>33.6</v>
      </c>
      <c r="F344" s="224">
        <v>22.6</v>
      </c>
      <c r="G344" s="224">
        <v>29.4</v>
      </c>
      <c r="H344" s="224">
        <v>27.0</v>
      </c>
      <c r="I344" s="22"/>
      <c r="J344" s="224" t="s">
        <v>81</v>
      </c>
      <c r="K344" s="22"/>
      <c r="L344" s="224">
        <v>1.25</v>
      </c>
      <c r="M344" s="22"/>
      <c r="N344" s="22"/>
      <c r="O344" s="224">
        <v>73.36</v>
      </c>
      <c r="P344" s="224">
        <v>74.78</v>
      </c>
      <c r="Q344" s="22"/>
      <c r="R344" s="26">
        <f>E342</f>
        <v>33.8</v>
      </c>
      <c r="S344" s="22">
        <f>F344</f>
        <v>22.6</v>
      </c>
      <c r="T344" s="22">
        <f>(R344+S344)/2</f>
        <v>28.2</v>
      </c>
      <c r="U344" s="22">
        <f>IF(H344="","",6.1078*(10^(((7.5*H344)/(237.3+H344)))))</f>
        <v>35.65000614</v>
      </c>
      <c r="V344" s="22">
        <f>IF(U344="","",U344-(0.8*(G344-H344)))</f>
        <v>33.73000614</v>
      </c>
      <c r="W344" s="22">
        <f>IF(G344="","",6.1078*(10^(((7.5*G344)/(237.3+G344)))))</f>
        <v>40.98797486</v>
      </c>
      <c r="X344" s="22">
        <f>IF(W344="","",(V344/W344)*100)</f>
        <v>82.29244371</v>
      </c>
      <c r="Y344" s="135">
        <f>O342+L344-O344</f>
        <v>3.17</v>
      </c>
      <c r="Z344" s="27"/>
      <c r="AA344" s="226">
        <v>1.0</v>
      </c>
      <c r="AB344" s="227">
        <v>1.0</v>
      </c>
      <c r="AC344" s="227">
        <v>3.0</v>
      </c>
      <c r="AD344" s="227">
        <v>1.0</v>
      </c>
      <c r="AE344" s="237" t="s">
        <v>474</v>
      </c>
    </row>
    <row r="345" ht="15.75" customHeight="1">
      <c r="A345" s="4" t="s">
        <v>60</v>
      </c>
      <c r="B345" s="288">
        <v>44003.0</v>
      </c>
      <c r="C345" s="3">
        <v>0.625</v>
      </c>
      <c r="D345" s="3">
        <v>0.75</v>
      </c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41"/>
      <c r="S345" s="39"/>
      <c r="T345" s="39"/>
      <c r="U345" s="39"/>
      <c r="V345" s="22"/>
      <c r="W345" s="39"/>
      <c r="X345" s="39"/>
      <c r="Y345" s="42"/>
      <c r="Z345" s="32"/>
      <c r="AA345" s="230"/>
      <c r="AB345" s="45"/>
      <c r="AC345" s="45"/>
      <c r="AD345" s="45"/>
      <c r="AE345" s="52"/>
    </row>
    <row r="346" ht="15.75" customHeight="1">
      <c r="A346" s="8" t="s">
        <v>64</v>
      </c>
      <c r="B346" s="289">
        <v>44004.0</v>
      </c>
      <c r="C346" s="10">
        <v>0.375</v>
      </c>
      <c r="D346" s="10">
        <v>0.5</v>
      </c>
      <c r="E346" s="224">
        <v>34.2</v>
      </c>
      <c r="F346" s="224">
        <v>23.8</v>
      </c>
      <c r="G346" s="224">
        <v>29.4</v>
      </c>
      <c r="H346" s="224">
        <v>27.0</v>
      </c>
      <c r="I346" s="22"/>
      <c r="J346" s="224" t="s">
        <v>81</v>
      </c>
      <c r="K346" s="22"/>
      <c r="L346" s="224">
        <v>16.5</v>
      </c>
      <c r="M346" s="22"/>
      <c r="N346" s="22"/>
      <c r="O346" s="224">
        <v>86.44</v>
      </c>
      <c r="P346" s="22"/>
      <c r="Q346" s="22"/>
      <c r="R346" s="26">
        <f>E344</f>
        <v>33.6</v>
      </c>
      <c r="S346" s="22">
        <f>F346</f>
        <v>23.8</v>
      </c>
      <c r="T346" s="22">
        <f>(R346+S346)/2</f>
        <v>28.7</v>
      </c>
      <c r="U346" s="22">
        <f t="shared" ref="U346:U356" si="135">IF(H346="","",6.1078*(10^(((7.5*H346)/(237.3+H346)))))</f>
        <v>35.65000614</v>
      </c>
      <c r="V346" s="22">
        <f t="shared" ref="V346:V356" si="136">IF(U346="","",U346-(0.8*(G346-H346)))</f>
        <v>33.73000614</v>
      </c>
      <c r="W346" s="22">
        <f t="shared" ref="W346:W356" si="137">IF(G346="","",6.1078*(10^(((7.5*G346)/(237.3+G346)))))</f>
        <v>40.98797486</v>
      </c>
      <c r="X346" s="22">
        <f t="shared" ref="X346:X356" si="138">IF(W346="","",(V346/W346)*100)</f>
        <v>82.29244371</v>
      </c>
      <c r="Y346" s="135">
        <f>P344+L346-O346</f>
        <v>4.84</v>
      </c>
      <c r="Z346" s="27"/>
      <c r="AA346" s="226">
        <v>1.0</v>
      </c>
      <c r="AB346" s="227">
        <v>1.0</v>
      </c>
      <c r="AC346" s="227">
        <v>3.0</v>
      </c>
      <c r="AD346" s="227">
        <v>1.0</v>
      </c>
      <c r="AE346" s="237" t="s">
        <v>474</v>
      </c>
    </row>
    <row r="347" ht="15.75" customHeight="1">
      <c r="A347" s="4" t="s">
        <v>64</v>
      </c>
      <c r="B347" s="304">
        <v>44004.0</v>
      </c>
      <c r="C347" s="3">
        <v>0.625</v>
      </c>
      <c r="D347" s="3">
        <v>0.75</v>
      </c>
      <c r="E347" s="39"/>
      <c r="F347" s="39"/>
      <c r="G347" s="242">
        <v>33.0</v>
      </c>
      <c r="H347" s="242">
        <v>28.4</v>
      </c>
      <c r="I347" s="39"/>
      <c r="J347" s="242" t="s">
        <v>81</v>
      </c>
      <c r="K347" s="39"/>
      <c r="L347" s="39"/>
      <c r="M347" s="39"/>
      <c r="N347" s="39"/>
      <c r="O347" s="39"/>
      <c r="P347" s="39"/>
      <c r="Q347" s="39"/>
      <c r="R347" s="41"/>
      <c r="S347" s="39"/>
      <c r="T347" s="39"/>
      <c r="U347" s="22">
        <f t="shared" si="135"/>
        <v>38.68484051</v>
      </c>
      <c r="V347" s="22">
        <f t="shared" si="136"/>
        <v>35.00484051</v>
      </c>
      <c r="W347" s="22">
        <f t="shared" si="137"/>
        <v>50.29607399</v>
      </c>
      <c r="X347" s="22">
        <f t="shared" si="138"/>
        <v>69.59756047</v>
      </c>
      <c r="Y347" s="42"/>
      <c r="Z347" s="32"/>
      <c r="AA347" s="245">
        <v>1.0</v>
      </c>
      <c r="AB347" s="246">
        <v>1.0</v>
      </c>
      <c r="AC347" s="246">
        <v>1.0</v>
      </c>
      <c r="AD347" s="246">
        <v>2.0</v>
      </c>
      <c r="AE347" s="247" t="s">
        <v>452</v>
      </c>
    </row>
    <row r="348" ht="15.75" customHeight="1">
      <c r="A348" s="8" t="s">
        <v>68</v>
      </c>
      <c r="B348" s="305">
        <v>44005.0</v>
      </c>
      <c r="C348" s="10">
        <v>0.375</v>
      </c>
      <c r="D348" s="10">
        <v>0.5</v>
      </c>
      <c r="E348" s="224">
        <v>33.8</v>
      </c>
      <c r="F348" s="224">
        <v>24.2</v>
      </c>
      <c r="G348" s="224">
        <v>30.2</v>
      </c>
      <c r="H348" s="224">
        <v>27.6</v>
      </c>
      <c r="I348" s="22"/>
      <c r="J348" s="224" t="s">
        <v>81</v>
      </c>
      <c r="K348" s="22"/>
      <c r="L348" s="224">
        <v>0.0</v>
      </c>
      <c r="M348" s="22"/>
      <c r="N348" s="22"/>
      <c r="O348" s="224">
        <v>80.7</v>
      </c>
      <c r="P348" s="224"/>
      <c r="Q348" s="22"/>
      <c r="R348" s="26">
        <f>E346</f>
        <v>34.2</v>
      </c>
      <c r="S348" s="22">
        <f>F348</f>
        <v>24.2</v>
      </c>
      <c r="T348" s="22">
        <f>(R348+S348)/2</f>
        <v>29.2</v>
      </c>
      <c r="U348" s="22">
        <f t="shared" si="135"/>
        <v>36.92425667</v>
      </c>
      <c r="V348" s="22">
        <f t="shared" si="136"/>
        <v>34.84425667</v>
      </c>
      <c r="W348" s="22">
        <f t="shared" si="137"/>
        <v>42.91546075</v>
      </c>
      <c r="X348" s="22">
        <f t="shared" si="138"/>
        <v>81.19278241</v>
      </c>
      <c r="Y348" s="135">
        <f>O346+L348-O348</f>
        <v>5.74</v>
      </c>
      <c r="Z348" s="27"/>
      <c r="AA348" s="226">
        <v>1.0</v>
      </c>
      <c r="AB348" s="227">
        <v>1.0</v>
      </c>
      <c r="AC348" s="227">
        <v>3.0</v>
      </c>
      <c r="AD348" s="227">
        <v>1.0</v>
      </c>
      <c r="AE348" s="237" t="s">
        <v>474</v>
      </c>
    </row>
    <row r="349" ht="15.75" customHeight="1">
      <c r="A349" s="4" t="s">
        <v>68</v>
      </c>
      <c r="B349" s="288">
        <v>44005.0</v>
      </c>
      <c r="C349" s="3">
        <v>0.625</v>
      </c>
      <c r="D349" s="3">
        <v>0.75</v>
      </c>
      <c r="E349" s="242"/>
      <c r="F349" s="39"/>
      <c r="G349" s="242">
        <v>33.8</v>
      </c>
      <c r="H349" s="242">
        <v>28.8</v>
      </c>
      <c r="I349" s="39"/>
      <c r="J349" s="242" t="s">
        <v>81</v>
      </c>
      <c r="K349" s="39"/>
      <c r="L349" s="39"/>
      <c r="M349" s="39"/>
      <c r="N349" s="39"/>
      <c r="O349" s="39"/>
      <c r="P349" s="39"/>
      <c r="Q349" s="39"/>
      <c r="R349" s="41"/>
      <c r="S349" s="39"/>
      <c r="T349" s="39"/>
      <c r="U349" s="22">
        <f t="shared" si="135"/>
        <v>39.59220806</v>
      </c>
      <c r="V349" s="22">
        <f t="shared" si="136"/>
        <v>35.59220806</v>
      </c>
      <c r="W349" s="22">
        <f t="shared" si="137"/>
        <v>52.59738033</v>
      </c>
      <c r="X349" s="22">
        <f t="shared" si="138"/>
        <v>67.66916497</v>
      </c>
      <c r="Y349" s="42"/>
      <c r="Z349" s="32"/>
      <c r="AA349" s="245">
        <v>1.0</v>
      </c>
      <c r="AB349" s="246">
        <v>1.0</v>
      </c>
      <c r="AC349" s="246">
        <v>1.0</v>
      </c>
      <c r="AD349" s="246">
        <v>2.0</v>
      </c>
      <c r="AE349" s="247" t="s">
        <v>556</v>
      </c>
    </row>
    <row r="350" ht="15.75" customHeight="1">
      <c r="A350" s="8" t="s">
        <v>38</v>
      </c>
      <c r="B350" s="289">
        <v>44006.0</v>
      </c>
      <c r="C350" s="10">
        <v>0.375</v>
      </c>
      <c r="D350" s="10">
        <v>0.5</v>
      </c>
      <c r="E350" s="224">
        <v>34.8</v>
      </c>
      <c r="F350" s="224">
        <v>24.2</v>
      </c>
      <c r="G350" s="224">
        <v>30.2</v>
      </c>
      <c r="H350" s="224">
        <v>27.6</v>
      </c>
      <c r="I350" s="22"/>
      <c r="J350" s="224" t="s">
        <v>61</v>
      </c>
      <c r="K350" s="22"/>
      <c r="L350" s="224">
        <v>2.5</v>
      </c>
      <c r="M350" s="22"/>
      <c r="N350" s="22"/>
      <c r="O350" s="224">
        <v>77.62</v>
      </c>
      <c r="P350" s="22"/>
      <c r="Q350" s="22"/>
      <c r="R350" s="26">
        <f>E348</f>
        <v>33.8</v>
      </c>
      <c r="S350" s="22">
        <f>F350</f>
        <v>24.2</v>
      </c>
      <c r="T350" s="22">
        <f>(R350+S350)/2</f>
        <v>29</v>
      </c>
      <c r="U350" s="22">
        <f t="shared" si="135"/>
        <v>36.92425667</v>
      </c>
      <c r="V350" s="22">
        <f t="shared" si="136"/>
        <v>34.84425667</v>
      </c>
      <c r="W350" s="22">
        <f t="shared" si="137"/>
        <v>42.91546075</v>
      </c>
      <c r="X350" s="22">
        <f t="shared" si="138"/>
        <v>81.19278241</v>
      </c>
      <c r="Y350" s="135">
        <f>O348+L350-O350</f>
        <v>5.58</v>
      </c>
      <c r="Z350" s="27"/>
      <c r="AA350" s="226">
        <v>1.0</v>
      </c>
      <c r="AB350" s="227">
        <v>1.0</v>
      </c>
      <c r="AC350" s="227">
        <v>2.0</v>
      </c>
      <c r="AD350" s="227">
        <v>2.0</v>
      </c>
      <c r="AE350" s="237" t="s">
        <v>474</v>
      </c>
    </row>
    <row r="351" ht="15.75" customHeight="1">
      <c r="A351" s="4" t="s">
        <v>38</v>
      </c>
      <c r="B351" s="288">
        <v>44006.0</v>
      </c>
      <c r="C351" s="3">
        <v>0.625</v>
      </c>
      <c r="D351" s="3">
        <v>0.75</v>
      </c>
      <c r="E351" s="242"/>
      <c r="F351" s="39"/>
      <c r="G351" s="242">
        <v>33.2</v>
      </c>
      <c r="H351" s="242">
        <v>29.8</v>
      </c>
      <c r="I351" s="39"/>
      <c r="J351" s="242" t="s">
        <v>81</v>
      </c>
      <c r="K351" s="39"/>
      <c r="L351" s="39"/>
      <c r="M351" s="39"/>
      <c r="N351" s="39"/>
      <c r="O351" s="39"/>
      <c r="P351" s="39"/>
      <c r="Q351" s="39"/>
      <c r="R351" s="41"/>
      <c r="S351" s="39"/>
      <c r="T351" s="39"/>
      <c r="U351" s="22">
        <f t="shared" si="135"/>
        <v>41.94208964</v>
      </c>
      <c r="V351" s="22">
        <f t="shared" si="136"/>
        <v>39.22208964</v>
      </c>
      <c r="W351" s="22">
        <f t="shared" si="137"/>
        <v>50.86304633</v>
      </c>
      <c r="X351" s="22">
        <f t="shared" si="138"/>
        <v>77.11313512</v>
      </c>
      <c r="Y351" s="42"/>
      <c r="Z351" s="32"/>
      <c r="AA351" s="245">
        <v>1.0</v>
      </c>
      <c r="AB351" s="246">
        <v>1.0</v>
      </c>
      <c r="AC351" s="246">
        <v>1.0</v>
      </c>
      <c r="AD351" s="246">
        <v>3.0</v>
      </c>
      <c r="AE351" s="247" t="s">
        <v>556</v>
      </c>
    </row>
    <row r="352" ht="15.75" customHeight="1">
      <c r="A352" s="4" t="s">
        <v>48</v>
      </c>
      <c r="B352" s="289">
        <v>44007.0</v>
      </c>
      <c r="C352" s="10">
        <v>0.4097222222222222</v>
      </c>
      <c r="D352" s="10">
        <v>0.5</v>
      </c>
      <c r="E352" s="224">
        <v>34.2</v>
      </c>
      <c r="F352" s="224">
        <v>24.2</v>
      </c>
      <c r="G352" s="224">
        <v>27.4</v>
      </c>
      <c r="H352" s="224">
        <v>26.0</v>
      </c>
      <c r="I352" s="22"/>
      <c r="J352" s="224" t="s">
        <v>81</v>
      </c>
      <c r="K352" s="22"/>
      <c r="L352" s="224">
        <v>17.0</v>
      </c>
      <c r="M352" s="22"/>
      <c r="N352" s="22"/>
      <c r="O352" s="224">
        <v>89.92</v>
      </c>
      <c r="P352" s="22"/>
      <c r="Q352" s="22"/>
      <c r="R352" s="26">
        <f>E350</f>
        <v>34.8</v>
      </c>
      <c r="S352" s="22">
        <f>F352</f>
        <v>24.2</v>
      </c>
      <c r="T352" s="22">
        <f>(R352+S352)/2</f>
        <v>29.5</v>
      </c>
      <c r="U352" s="22">
        <f t="shared" si="135"/>
        <v>33.61126698</v>
      </c>
      <c r="V352" s="22">
        <f t="shared" si="136"/>
        <v>32.49126698</v>
      </c>
      <c r="W352" s="22">
        <f t="shared" si="137"/>
        <v>36.49517019</v>
      </c>
      <c r="X352" s="22">
        <f t="shared" si="138"/>
        <v>89.02895046</v>
      </c>
      <c r="Y352" s="135">
        <f>O350+L352-O352</f>
        <v>4.7</v>
      </c>
      <c r="Z352" s="27"/>
      <c r="AA352" s="226">
        <v>1.0</v>
      </c>
      <c r="AB352" s="227">
        <v>1.0</v>
      </c>
      <c r="AC352" s="227">
        <v>2.0</v>
      </c>
      <c r="AD352" s="227">
        <v>2.0</v>
      </c>
      <c r="AE352" s="237" t="s">
        <v>556</v>
      </c>
    </row>
    <row r="353" ht="15.75" customHeight="1">
      <c r="A353" s="4" t="s">
        <v>48</v>
      </c>
      <c r="B353" s="288">
        <v>44007.0</v>
      </c>
      <c r="C353" s="3">
        <v>0.625</v>
      </c>
      <c r="D353" s="3">
        <v>0.75</v>
      </c>
      <c r="E353" s="242"/>
      <c r="F353" s="39"/>
      <c r="G353" s="242">
        <v>33.8</v>
      </c>
      <c r="H353" s="242">
        <v>28.6</v>
      </c>
      <c r="I353" s="39"/>
      <c r="J353" s="242" t="s">
        <v>81</v>
      </c>
      <c r="K353" s="39"/>
      <c r="L353" s="39"/>
      <c r="M353" s="39"/>
      <c r="N353" s="39"/>
      <c r="O353" s="39"/>
      <c r="P353" s="39"/>
      <c r="Q353" s="39"/>
      <c r="R353" s="41"/>
      <c r="S353" s="39"/>
      <c r="T353" s="39"/>
      <c r="U353" s="22">
        <f t="shared" si="135"/>
        <v>39.13623594</v>
      </c>
      <c r="V353" s="22">
        <f t="shared" si="136"/>
        <v>34.97623594</v>
      </c>
      <c r="W353" s="22">
        <f t="shared" si="137"/>
        <v>52.59738033</v>
      </c>
      <c r="X353" s="22">
        <f t="shared" si="138"/>
        <v>66.49805698</v>
      </c>
      <c r="Y353" s="42"/>
      <c r="Z353" s="32"/>
      <c r="AA353" s="245">
        <v>1.0</v>
      </c>
      <c r="AB353" s="246">
        <v>1.0</v>
      </c>
      <c r="AC353" s="246">
        <v>1.0</v>
      </c>
      <c r="AD353" s="246">
        <v>2.0</v>
      </c>
      <c r="AE353" s="247" t="s">
        <v>442</v>
      </c>
    </row>
    <row r="354" ht="15.75" customHeight="1">
      <c r="A354" s="8" t="s">
        <v>53</v>
      </c>
      <c r="B354" s="289">
        <v>44008.0</v>
      </c>
      <c r="C354" s="10">
        <v>0.375</v>
      </c>
      <c r="D354" s="10">
        <v>0.5</v>
      </c>
      <c r="E354" s="224">
        <v>35.0</v>
      </c>
      <c r="F354" s="224">
        <v>23.2</v>
      </c>
      <c r="G354" s="224">
        <v>29.4</v>
      </c>
      <c r="H354" s="224">
        <v>26.8</v>
      </c>
      <c r="I354" s="22"/>
      <c r="J354" s="224" t="s">
        <v>81</v>
      </c>
      <c r="K354" s="22"/>
      <c r="L354" s="224">
        <v>18.5</v>
      </c>
      <c r="M354" s="22"/>
      <c r="N354" s="22"/>
      <c r="O354" s="224">
        <v>100.0</v>
      </c>
      <c r="P354" s="224">
        <v>75.56</v>
      </c>
      <c r="Q354" s="22"/>
      <c r="R354" s="26">
        <f>E352</f>
        <v>34.2</v>
      </c>
      <c r="S354" s="22">
        <f>F354</f>
        <v>23.2</v>
      </c>
      <c r="T354" s="22">
        <f>(R354+S354)/2</f>
        <v>28.7</v>
      </c>
      <c r="U354" s="22">
        <f t="shared" si="135"/>
        <v>35.23385461</v>
      </c>
      <c r="V354" s="22">
        <f t="shared" si="136"/>
        <v>33.15385461</v>
      </c>
      <c r="W354" s="22">
        <f t="shared" si="137"/>
        <v>40.98797486</v>
      </c>
      <c r="X354" s="22">
        <f t="shared" si="138"/>
        <v>80.88678379</v>
      </c>
      <c r="Y354" s="135"/>
      <c r="Z354" s="27"/>
      <c r="AA354" s="226">
        <v>1.0</v>
      </c>
      <c r="AB354" s="227">
        <v>1.0</v>
      </c>
      <c r="AC354" s="227">
        <v>3.0</v>
      </c>
      <c r="AD354" s="227">
        <v>2.0</v>
      </c>
      <c r="AE354" s="237" t="s">
        <v>565</v>
      </c>
    </row>
    <row r="355" ht="15.75" customHeight="1">
      <c r="A355" s="8" t="s">
        <v>53</v>
      </c>
      <c r="B355" s="288">
        <v>44008.0</v>
      </c>
      <c r="C355" s="3">
        <v>0.625</v>
      </c>
      <c r="D355" s="3">
        <v>0.75</v>
      </c>
      <c r="E355" s="242"/>
      <c r="F355" s="39"/>
      <c r="G355" s="242">
        <v>32.4</v>
      </c>
      <c r="H355" s="242">
        <v>28.0</v>
      </c>
      <c r="I355" s="39"/>
      <c r="J355" s="242" t="s">
        <v>81</v>
      </c>
      <c r="K355" s="39"/>
      <c r="L355" s="39"/>
      <c r="M355" s="39"/>
      <c r="N355" s="39"/>
      <c r="O355" s="39"/>
      <c r="P355" s="39"/>
      <c r="Q355" s="39"/>
      <c r="R355" s="41"/>
      <c r="S355" s="39"/>
      <c r="T355" s="39"/>
      <c r="U355" s="22">
        <f t="shared" si="135"/>
        <v>37.79562539</v>
      </c>
      <c r="V355" s="22">
        <f t="shared" si="136"/>
        <v>34.27562539</v>
      </c>
      <c r="W355" s="22">
        <f t="shared" si="137"/>
        <v>48.62794535</v>
      </c>
      <c r="X355" s="22">
        <f t="shared" si="138"/>
        <v>70.48544853</v>
      </c>
      <c r="Y355" s="42"/>
      <c r="Z355" s="32"/>
      <c r="AA355" s="245">
        <v>1.0</v>
      </c>
      <c r="AB355" s="246">
        <v>1.0</v>
      </c>
      <c r="AC355" s="246">
        <v>2.0</v>
      </c>
      <c r="AD355" s="246">
        <v>2.0</v>
      </c>
      <c r="AE355" s="247" t="s">
        <v>474</v>
      </c>
    </row>
    <row r="356" ht="15.75" customHeight="1">
      <c r="A356" s="255" t="s">
        <v>527</v>
      </c>
      <c r="B356" s="289">
        <v>44009.0</v>
      </c>
      <c r="C356" s="10">
        <v>0.375</v>
      </c>
      <c r="D356" s="10">
        <v>0.5</v>
      </c>
      <c r="E356" s="224">
        <v>33.2</v>
      </c>
      <c r="F356" s="224">
        <v>24.1</v>
      </c>
      <c r="G356" s="224">
        <v>27.8</v>
      </c>
      <c r="H356" s="224">
        <v>25.8</v>
      </c>
      <c r="I356" s="22"/>
      <c r="J356" s="224" t="s">
        <v>81</v>
      </c>
      <c r="K356" s="22"/>
      <c r="L356" s="224">
        <v>0.0</v>
      </c>
      <c r="M356" s="22"/>
      <c r="N356" s="22"/>
      <c r="O356" s="224">
        <v>70.52</v>
      </c>
      <c r="P356" s="22"/>
      <c r="Q356" s="22"/>
      <c r="R356" s="26">
        <f>E354</f>
        <v>35</v>
      </c>
      <c r="S356" s="22">
        <f>F356</f>
        <v>24.1</v>
      </c>
      <c r="T356" s="22">
        <f>(R356+S356)/2</f>
        <v>29.55</v>
      </c>
      <c r="U356" s="22">
        <f t="shared" si="135"/>
        <v>33.21594473</v>
      </c>
      <c r="V356" s="22">
        <f t="shared" si="136"/>
        <v>31.61594473</v>
      </c>
      <c r="W356" s="22">
        <f t="shared" si="137"/>
        <v>37.3577292</v>
      </c>
      <c r="X356" s="22">
        <f t="shared" si="138"/>
        <v>84.6302637</v>
      </c>
      <c r="Y356" s="135">
        <f>P354+L356-O356</f>
        <v>5.04</v>
      </c>
      <c r="Z356" s="27"/>
      <c r="AA356" s="226"/>
      <c r="AB356" s="227"/>
      <c r="AC356" s="227"/>
      <c r="AD356" s="227"/>
      <c r="AE356" s="237" t="s">
        <v>452</v>
      </c>
    </row>
    <row r="357" ht="15.75" customHeight="1">
      <c r="A357" s="301" t="s">
        <v>527</v>
      </c>
      <c r="B357" s="288">
        <v>44009.0</v>
      </c>
      <c r="C357" s="3">
        <v>0.625</v>
      </c>
      <c r="D357" s="3">
        <v>0.75</v>
      </c>
      <c r="E357" s="242"/>
      <c r="F357" s="39"/>
      <c r="G357" s="242"/>
      <c r="H357" s="242"/>
      <c r="I357" s="39"/>
      <c r="J357" s="242"/>
      <c r="K357" s="39"/>
      <c r="L357" s="39"/>
      <c r="M357" s="39"/>
      <c r="N357" s="39"/>
      <c r="O357" s="39"/>
      <c r="P357" s="39"/>
      <c r="Q357" s="39"/>
      <c r="R357" s="41"/>
      <c r="S357" s="39"/>
      <c r="T357" s="39"/>
      <c r="U357" s="22"/>
      <c r="V357" s="22"/>
      <c r="W357" s="22"/>
      <c r="X357" s="22"/>
      <c r="Y357" s="42"/>
      <c r="Z357" s="32"/>
      <c r="AA357" s="245"/>
      <c r="AB357" s="246"/>
      <c r="AC357" s="246"/>
      <c r="AD357" s="246"/>
      <c r="AE357" s="247"/>
    </row>
    <row r="358" ht="15.75" customHeight="1">
      <c r="A358" s="8" t="s">
        <v>60</v>
      </c>
      <c r="B358" s="289">
        <v>44010.0</v>
      </c>
      <c r="C358" s="10">
        <v>0.375</v>
      </c>
      <c r="D358" s="10">
        <v>0.5</v>
      </c>
      <c r="E358" s="224">
        <v>33.0</v>
      </c>
      <c r="F358" s="224">
        <v>24.1</v>
      </c>
      <c r="G358" s="224">
        <v>28.6</v>
      </c>
      <c r="H358" s="224">
        <v>26.4</v>
      </c>
      <c r="I358" s="22"/>
      <c r="J358" s="224" t="s">
        <v>70</v>
      </c>
      <c r="K358" s="22"/>
      <c r="L358" s="224">
        <v>0.0</v>
      </c>
      <c r="M358" s="22"/>
      <c r="N358" s="22"/>
      <c r="O358" s="224">
        <v>62.02</v>
      </c>
      <c r="P358" s="224">
        <v>78.14</v>
      </c>
      <c r="Q358" s="22"/>
      <c r="R358" s="26">
        <f>E356</f>
        <v>33.2</v>
      </c>
      <c r="S358" s="22">
        <f>F358</f>
        <v>24.1</v>
      </c>
      <c r="T358" s="22">
        <f>(R358+S358)/2</f>
        <v>28.65</v>
      </c>
      <c r="U358" s="22">
        <f>IF(H358="","",6.1078*(10^(((7.5*H358)/(237.3+H358)))))</f>
        <v>34.41422945</v>
      </c>
      <c r="V358" s="22">
        <f>IF(U358="","",U358-(0.8*(G358-H358)))</f>
        <v>32.65422945</v>
      </c>
      <c r="W358" s="22">
        <f>IF(G358="","",6.1078*(10^(((7.5*G358)/(237.3+G358)))))</f>
        <v>39.13623594</v>
      </c>
      <c r="X358" s="22">
        <f>IF(W358="","",(V358/W358)*100)</f>
        <v>83.43732775</v>
      </c>
      <c r="Y358" s="135">
        <f>O356+L358-O358</f>
        <v>8.5</v>
      </c>
      <c r="Z358" s="27"/>
      <c r="AA358" s="226">
        <v>1.0</v>
      </c>
      <c r="AB358" s="227">
        <v>1.0</v>
      </c>
      <c r="AC358" s="227">
        <v>1.0</v>
      </c>
      <c r="AD358" s="227">
        <v>2.0</v>
      </c>
      <c r="AE358" s="237" t="s">
        <v>452</v>
      </c>
    </row>
    <row r="359" ht="15.75" customHeight="1">
      <c r="A359" s="4" t="s">
        <v>60</v>
      </c>
      <c r="B359" s="288">
        <v>44010.0</v>
      </c>
      <c r="C359" s="3">
        <v>0.625</v>
      </c>
      <c r="D359" s="3">
        <v>0.75</v>
      </c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41"/>
      <c r="S359" s="39"/>
      <c r="T359" s="39"/>
      <c r="U359" s="39"/>
      <c r="V359" s="22"/>
      <c r="W359" s="39"/>
      <c r="X359" s="39"/>
      <c r="Y359" s="42"/>
      <c r="Z359" s="32"/>
      <c r="AA359" s="230"/>
      <c r="AB359" s="45"/>
      <c r="AC359" s="45"/>
      <c r="AD359" s="45"/>
      <c r="AE359" s="52"/>
    </row>
    <row r="360" ht="15.75" customHeight="1">
      <c r="A360" s="8" t="s">
        <v>64</v>
      </c>
      <c r="B360" s="256">
        <v>44011.0</v>
      </c>
      <c r="C360" s="10">
        <v>0.375</v>
      </c>
      <c r="D360" s="10">
        <v>0.5</v>
      </c>
      <c r="E360" s="224">
        <v>32.6</v>
      </c>
      <c r="F360" s="224">
        <v>23.8</v>
      </c>
      <c r="G360" s="224">
        <v>27.4</v>
      </c>
      <c r="H360" s="224">
        <v>25.8</v>
      </c>
      <c r="I360" s="22"/>
      <c r="J360" s="224" t="s">
        <v>81</v>
      </c>
      <c r="K360" s="22"/>
      <c r="L360" s="224">
        <v>38.75</v>
      </c>
      <c r="M360" s="22"/>
      <c r="N360" s="22"/>
      <c r="O360" s="224">
        <v>100.0</v>
      </c>
      <c r="P360" s="224">
        <v>75.62</v>
      </c>
      <c r="Q360" s="22"/>
      <c r="R360" s="26">
        <f>E358</f>
        <v>33</v>
      </c>
      <c r="S360" s="22">
        <f>F360</f>
        <v>23.8</v>
      </c>
      <c r="T360" s="22">
        <f>(R360+S360)/2</f>
        <v>28.4</v>
      </c>
      <c r="U360" s="22">
        <f>IF(H360="","",6.1078*(10^(((7.5*H360)/(237.3+H360)))))</f>
        <v>33.21594473</v>
      </c>
      <c r="V360" s="22">
        <f>IF(U360="","",U360-(0.8*(G360-H360)))</f>
        <v>31.93594473</v>
      </c>
      <c r="W360" s="22">
        <f>IF(G360="","",6.1078*(10^(((7.5*G360)/(237.3+G360)))))</f>
        <v>36.49517019</v>
      </c>
      <c r="X360" s="22">
        <f>IF(W360="","",(V360/W360)*100)</f>
        <v>87.50731829</v>
      </c>
      <c r="Y360" s="135">
        <f>O358+L360-O360</f>
        <v>0.77</v>
      </c>
      <c r="Z360" s="27"/>
      <c r="AA360" s="226">
        <v>1.0</v>
      </c>
      <c r="AB360" s="227">
        <v>1.0</v>
      </c>
      <c r="AC360" s="227">
        <v>2.0</v>
      </c>
      <c r="AD360" s="227">
        <v>2.0</v>
      </c>
      <c r="AE360" s="237" t="s">
        <v>474</v>
      </c>
    </row>
    <row r="361" ht="15.75" customHeight="1">
      <c r="A361" s="4" t="s">
        <v>64</v>
      </c>
      <c r="B361" s="264">
        <v>44011.0</v>
      </c>
      <c r="C361" s="3">
        <v>0.625</v>
      </c>
      <c r="D361" s="3">
        <v>0.75</v>
      </c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41"/>
      <c r="S361" s="39"/>
      <c r="T361" s="39"/>
      <c r="U361" s="39"/>
      <c r="V361" s="22"/>
      <c r="W361" s="39"/>
      <c r="X361" s="39"/>
      <c r="Y361" s="42"/>
      <c r="Z361" s="32"/>
      <c r="AA361" s="230"/>
      <c r="AB361" s="45"/>
      <c r="AC361" s="45"/>
      <c r="AD361" s="45"/>
      <c r="AE361" s="52"/>
    </row>
    <row r="362" ht="15.75" customHeight="1">
      <c r="A362" s="8" t="s">
        <v>68</v>
      </c>
      <c r="B362" s="256">
        <v>44012.0</v>
      </c>
      <c r="C362" s="10">
        <v>0.375</v>
      </c>
      <c r="D362" s="10">
        <v>0.5</v>
      </c>
      <c r="E362" s="224">
        <v>31.8</v>
      </c>
      <c r="F362" s="224">
        <v>22.6</v>
      </c>
      <c r="G362" s="224">
        <v>29.6</v>
      </c>
      <c r="H362" s="224">
        <v>26.8</v>
      </c>
      <c r="I362" s="22"/>
      <c r="J362" s="224" t="s">
        <v>81</v>
      </c>
      <c r="K362" s="22"/>
      <c r="L362" s="224">
        <v>8.75</v>
      </c>
      <c r="M362" s="22"/>
      <c r="N362" s="22"/>
      <c r="O362" s="224">
        <v>78.18</v>
      </c>
      <c r="P362" s="22"/>
      <c r="Q362" s="22"/>
      <c r="R362" s="26">
        <f>E360</f>
        <v>32.6</v>
      </c>
      <c r="S362" s="22">
        <f>F362</f>
        <v>22.6</v>
      </c>
      <c r="T362" s="22">
        <f>(R362+S362)/2</f>
        <v>27.6</v>
      </c>
      <c r="U362" s="22">
        <f>IF(H362="","",6.1078*(10^(((7.5*H362)/(237.3+H362)))))</f>
        <v>35.23385461</v>
      </c>
      <c r="V362" s="22">
        <f>IF(U362="","",U362-(0.8*(G362-H362)))</f>
        <v>32.99385461</v>
      </c>
      <c r="W362" s="22">
        <f>IF(G362="","",6.1078*(10^(((7.5*G362)/(237.3+G362)))))</f>
        <v>41.46264535</v>
      </c>
      <c r="X362" s="22">
        <f>IF(W362="","",(V362/W362)*100)</f>
        <v>79.57489043</v>
      </c>
      <c r="Y362" s="135">
        <f>P360+L362-O362</f>
        <v>6.19</v>
      </c>
      <c r="Z362" s="27"/>
      <c r="AA362" s="226">
        <v>1.0</v>
      </c>
      <c r="AB362" s="227">
        <v>1.0</v>
      </c>
      <c r="AC362" s="227">
        <v>3.0</v>
      </c>
      <c r="AD362" s="227">
        <v>2.0</v>
      </c>
      <c r="AE362" s="237" t="s">
        <v>452</v>
      </c>
    </row>
    <row r="363" ht="15.75" customHeight="1">
      <c r="A363" s="4" t="s">
        <v>68</v>
      </c>
      <c r="B363" s="264">
        <v>44012.0</v>
      </c>
      <c r="C363" s="3">
        <v>0.625</v>
      </c>
      <c r="D363" s="3">
        <v>0.75</v>
      </c>
      <c r="E363" s="242"/>
      <c r="F363" s="39"/>
      <c r="G363" s="242"/>
      <c r="H363" s="242"/>
      <c r="I363" s="39"/>
      <c r="J363" s="242"/>
      <c r="K363" s="39"/>
      <c r="L363" s="39"/>
      <c r="M363" s="39"/>
      <c r="N363" s="39"/>
      <c r="O363" s="39"/>
      <c r="P363" s="39"/>
      <c r="Q363" s="39"/>
      <c r="R363" s="41"/>
      <c r="S363" s="39"/>
      <c r="T363" s="39"/>
      <c r="U363" s="22"/>
      <c r="V363" s="22"/>
      <c r="W363" s="22"/>
      <c r="X363" s="22"/>
      <c r="Y363" s="42"/>
      <c r="Z363" s="32"/>
      <c r="AA363" s="245"/>
      <c r="AB363" s="246"/>
      <c r="AC363" s="246"/>
      <c r="AD363" s="246"/>
      <c r="AE363" s="247"/>
    </row>
    <row r="364" ht="15.75" customHeight="1">
      <c r="A364" s="8" t="s">
        <v>38</v>
      </c>
      <c r="B364" s="256">
        <v>44013.0</v>
      </c>
      <c r="C364" s="10">
        <v>0.375</v>
      </c>
      <c r="D364" s="10">
        <v>0.5</v>
      </c>
      <c r="E364" s="224">
        <v>32.8</v>
      </c>
      <c r="F364" s="224">
        <v>23.1</v>
      </c>
      <c r="G364" s="224">
        <v>29.4</v>
      </c>
      <c r="H364" s="224">
        <v>26.8</v>
      </c>
      <c r="I364" s="22"/>
      <c r="J364" s="224" t="s">
        <v>61</v>
      </c>
      <c r="K364" s="22"/>
      <c r="L364" s="224">
        <v>0.0</v>
      </c>
      <c r="M364" s="22"/>
      <c r="N364" s="22"/>
      <c r="O364" s="224">
        <v>74.44</v>
      </c>
      <c r="P364" s="224"/>
      <c r="Q364" s="22"/>
      <c r="R364" s="26">
        <f>E362</f>
        <v>31.8</v>
      </c>
      <c r="S364" s="22">
        <f>F364</f>
        <v>23.1</v>
      </c>
      <c r="T364" s="22">
        <f>(R364+S364)/2</f>
        <v>27.45</v>
      </c>
      <c r="U364" s="22">
        <f>IF(H364="","",6.1078*(10^(((7.5*H364)/(237.3+H364)))))</f>
        <v>35.23385461</v>
      </c>
      <c r="V364" s="22">
        <f>IF(U364="","",U364-(0.8*(G364-H364)))</f>
        <v>33.15385461</v>
      </c>
      <c r="W364" s="22">
        <f>IF(G364="","",6.1078*(10^(((7.5*G364)/(237.3+G364)))))</f>
        <v>40.98797486</v>
      </c>
      <c r="X364" s="22">
        <f>IF(W364="","",(V364/W364)*100)</f>
        <v>80.88678379</v>
      </c>
      <c r="Y364" s="135">
        <f>O362+L364-O364</f>
        <v>3.74</v>
      </c>
      <c r="Z364" s="27"/>
      <c r="AA364" s="226">
        <v>1.0</v>
      </c>
      <c r="AB364" s="227">
        <v>1.0</v>
      </c>
      <c r="AC364" s="227">
        <v>3.0</v>
      </c>
      <c r="AD364" s="227">
        <v>1.0</v>
      </c>
      <c r="AE364" s="237" t="s">
        <v>556</v>
      </c>
    </row>
    <row r="365" ht="15.75" customHeight="1">
      <c r="A365" s="4" t="s">
        <v>38</v>
      </c>
      <c r="B365" s="264">
        <v>44013.0</v>
      </c>
      <c r="C365" s="3">
        <v>0.625</v>
      </c>
      <c r="D365" s="3">
        <v>0.75</v>
      </c>
      <c r="E365" s="242"/>
      <c r="F365" s="39"/>
      <c r="G365" s="242"/>
      <c r="H365" s="242"/>
      <c r="I365" s="39"/>
      <c r="J365" s="242"/>
      <c r="K365" s="39"/>
      <c r="L365" s="39"/>
      <c r="M365" s="39"/>
      <c r="N365" s="39"/>
      <c r="O365" s="39"/>
      <c r="P365" s="39"/>
      <c r="Q365" s="39"/>
      <c r="R365" s="41"/>
      <c r="S365" s="39"/>
      <c r="T365" s="39"/>
      <c r="U365" s="39"/>
      <c r="V365" s="22"/>
      <c r="W365" s="39"/>
      <c r="X365" s="39"/>
      <c r="Y365" s="42"/>
      <c r="Z365" s="32"/>
      <c r="AA365" s="245"/>
      <c r="AB365" s="246"/>
      <c r="AC365" s="45"/>
      <c r="AD365" s="45"/>
      <c r="AE365" s="52"/>
    </row>
    <row r="366" ht="15.75" customHeight="1">
      <c r="A366" s="301" t="s">
        <v>48</v>
      </c>
      <c r="B366" s="256">
        <v>44014.0</v>
      </c>
      <c r="C366" s="10">
        <v>0.375</v>
      </c>
      <c r="D366" s="10">
        <v>0.5</v>
      </c>
      <c r="E366" s="224">
        <v>33.8</v>
      </c>
      <c r="F366" s="34">
        <v>24.7</v>
      </c>
      <c r="G366" s="224">
        <v>29.4</v>
      </c>
      <c r="H366" s="224">
        <v>26.8</v>
      </c>
      <c r="I366" s="22"/>
      <c r="J366" s="224" t="s">
        <v>78</v>
      </c>
      <c r="K366" s="22"/>
      <c r="L366" s="224">
        <v>3.0</v>
      </c>
      <c r="M366" s="22"/>
      <c r="N366" s="22"/>
      <c r="O366" s="224">
        <v>73.36</v>
      </c>
      <c r="P366" s="224"/>
      <c r="Q366" s="22"/>
      <c r="R366" s="26">
        <f>E364</f>
        <v>32.8</v>
      </c>
      <c r="S366" s="22">
        <f>F366</f>
        <v>24.7</v>
      </c>
      <c r="T366" s="22">
        <f>(R366+S366)/2</f>
        <v>28.75</v>
      </c>
      <c r="U366" s="22">
        <f>IF(H366="","",6.1078*(10^(((7.5*H366)/(237.3+H366)))))</f>
        <v>35.23385461</v>
      </c>
      <c r="V366" s="22">
        <f>IF(U366="","",U366-(0.8*(G366-H366)))</f>
        <v>33.15385461</v>
      </c>
      <c r="W366" s="22">
        <f>IF(G366="","",6.1078*(10^(((7.5*G366)/(237.3+G366)))))</f>
        <v>40.98797486</v>
      </c>
      <c r="X366" s="22">
        <f>IF(W366="","",(V366/W366)*100)</f>
        <v>80.88678379</v>
      </c>
      <c r="Y366" s="135">
        <f>O364+L366-O366</f>
        <v>4.08</v>
      </c>
      <c r="Z366" s="27"/>
      <c r="AA366" s="226">
        <v>1.0</v>
      </c>
      <c r="AB366" s="227">
        <v>1.0</v>
      </c>
      <c r="AC366" s="227">
        <v>1.0</v>
      </c>
      <c r="AD366" s="227">
        <v>1.0</v>
      </c>
      <c r="AE366" s="237" t="s">
        <v>583</v>
      </c>
    </row>
    <row r="367" ht="15.75" customHeight="1">
      <c r="A367" s="301" t="s">
        <v>48</v>
      </c>
      <c r="B367" s="264">
        <v>44014.0</v>
      </c>
      <c r="C367" s="3">
        <v>0.625</v>
      </c>
      <c r="D367" s="3">
        <v>0.75</v>
      </c>
      <c r="E367" s="242"/>
      <c r="F367" s="39"/>
      <c r="G367" s="242"/>
      <c r="H367" s="242"/>
      <c r="I367" s="39"/>
      <c r="J367" s="242"/>
      <c r="K367" s="39"/>
      <c r="L367" s="39"/>
      <c r="M367" s="39"/>
      <c r="N367" s="39"/>
      <c r="O367" s="39"/>
      <c r="P367" s="39"/>
      <c r="Q367" s="39"/>
      <c r="R367" s="41"/>
      <c r="S367" s="39"/>
      <c r="T367" s="39"/>
      <c r="U367" s="39"/>
      <c r="V367" s="22"/>
      <c r="W367" s="39"/>
      <c r="X367" s="39"/>
      <c r="Y367" s="306"/>
      <c r="Z367" s="32"/>
      <c r="AA367" s="245"/>
      <c r="AB367" s="246"/>
      <c r="AC367" s="45"/>
      <c r="AD367" s="45"/>
      <c r="AE367" s="52"/>
    </row>
    <row r="368" ht="15.75" customHeight="1">
      <c r="A368" s="8" t="s">
        <v>53</v>
      </c>
      <c r="B368" s="256">
        <v>44015.0</v>
      </c>
      <c r="C368" s="10">
        <v>0.375</v>
      </c>
      <c r="D368" s="10">
        <v>0.5</v>
      </c>
      <c r="E368" s="224">
        <v>34.6</v>
      </c>
      <c r="F368" s="224">
        <v>24.4</v>
      </c>
      <c r="G368" s="224">
        <v>28.6</v>
      </c>
      <c r="H368" s="224">
        <v>26.4</v>
      </c>
      <c r="I368" s="22"/>
      <c r="J368" s="224" t="s">
        <v>81</v>
      </c>
      <c r="K368" s="22"/>
      <c r="L368" s="224">
        <v>21.25</v>
      </c>
      <c r="M368" s="22"/>
      <c r="N368" s="22"/>
      <c r="O368" s="224">
        <v>84.72</v>
      </c>
      <c r="P368" s="22"/>
      <c r="Q368" s="22"/>
      <c r="R368" s="26">
        <f>E366</f>
        <v>33.8</v>
      </c>
      <c r="S368" s="22">
        <f>F368</f>
        <v>24.4</v>
      </c>
      <c r="T368" s="22">
        <f>(R368+S368)/2</f>
        <v>29.1</v>
      </c>
      <c r="U368" s="22">
        <f>IF(H368="","",6.1078*(10^(((7.5*H368)/(237.3+H368)))))</f>
        <v>34.41422945</v>
      </c>
      <c r="V368" s="22">
        <f>IF(U368="","",U368-(0.8*(G368-H368)))</f>
        <v>32.65422945</v>
      </c>
      <c r="W368" s="22">
        <f>IF(G368="","",6.1078*(10^(((7.5*G368)/(237.3+G368)))))</f>
        <v>39.13623594</v>
      </c>
      <c r="X368" s="22">
        <f>IF(W368="","",(V368/W368)*100)</f>
        <v>83.43732775</v>
      </c>
      <c r="Y368" s="135">
        <f>O366+L368-O368</f>
        <v>9.89</v>
      </c>
      <c r="Z368" s="27"/>
      <c r="AA368" s="226">
        <v>1.0</v>
      </c>
      <c r="AB368" s="227">
        <v>1.0</v>
      </c>
      <c r="AC368" s="227">
        <v>3.0</v>
      </c>
      <c r="AD368" s="227">
        <v>2.0</v>
      </c>
      <c r="AE368" s="237" t="s">
        <v>442</v>
      </c>
    </row>
    <row r="369" ht="15.75" customHeight="1">
      <c r="A369" s="4" t="s">
        <v>53</v>
      </c>
      <c r="B369" s="264">
        <v>44015.0</v>
      </c>
      <c r="C369" s="3">
        <v>0.625</v>
      </c>
      <c r="D369" s="3">
        <v>0.75</v>
      </c>
      <c r="E369" s="242"/>
      <c r="F369" s="39"/>
      <c r="G369" s="242"/>
      <c r="H369" s="242"/>
      <c r="I369" s="39"/>
      <c r="J369" s="242"/>
      <c r="K369" s="39"/>
      <c r="L369" s="39"/>
      <c r="M369" s="39"/>
      <c r="N369" s="39"/>
      <c r="O369" s="39"/>
      <c r="P369" s="39"/>
      <c r="Q369" s="39"/>
      <c r="R369" s="41"/>
      <c r="S369" s="39"/>
      <c r="T369" s="39"/>
      <c r="U369" s="22"/>
      <c r="V369" s="22"/>
      <c r="W369" s="22"/>
      <c r="X369" s="22"/>
      <c r="Y369" s="42"/>
      <c r="Z369" s="32"/>
      <c r="AA369" s="245"/>
      <c r="AB369" s="246"/>
      <c r="AC369" s="246"/>
      <c r="AD369" s="246"/>
      <c r="AE369" s="247"/>
    </row>
    <row r="370" ht="15.75" customHeight="1">
      <c r="A370" s="8" t="s">
        <v>58</v>
      </c>
      <c r="B370" s="256">
        <v>44016.0</v>
      </c>
      <c r="C370" s="10">
        <v>0.375</v>
      </c>
      <c r="D370" s="10">
        <v>0.5</v>
      </c>
      <c r="E370" s="224">
        <v>33.8</v>
      </c>
      <c r="F370" s="224">
        <v>23.9</v>
      </c>
      <c r="G370" s="224">
        <v>29.2</v>
      </c>
      <c r="H370" s="224">
        <v>27.0</v>
      </c>
      <c r="I370" s="22"/>
      <c r="J370" s="224" t="s">
        <v>81</v>
      </c>
      <c r="K370" s="22"/>
      <c r="L370" s="224">
        <v>1.0</v>
      </c>
      <c r="M370" s="22"/>
      <c r="N370" s="22"/>
      <c r="O370" s="224">
        <v>80.36</v>
      </c>
      <c r="P370" s="224"/>
      <c r="Q370" s="22"/>
      <c r="R370" s="26">
        <f>E368</f>
        <v>34.6</v>
      </c>
      <c r="S370" s="22">
        <f>F370</f>
        <v>23.9</v>
      </c>
      <c r="T370" s="22">
        <f>(R370+S370)/2</f>
        <v>29.25</v>
      </c>
      <c r="U370" s="22">
        <f>IF(H370="","",6.1078*(10^(((7.5*H370)/(237.3+H370)))))</f>
        <v>35.65000614</v>
      </c>
      <c r="V370" s="22">
        <f>IF(U370="","",U370-(0.8*(G370-H370)))</f>
        <v>33.89000614</v>
      </c>
      <c r="W370" s="22">
        <f>IF(G370="","",6.1078*(10^(((7.5*G370)/(237.3+G370)))))</f>
        <v>40.51803823</v>
      </c>
      <c r="X370" s="22">
        <f>IF(W370="","",(V370/W370)*100)</f>
        <v>83.64177443</v>
      </c>
      <c r="Y370" s="135">
        <f>O368+L370-O370</f>
        <v>5.36</v>
      </c>
      <c r="Z370" s="27"/>
      <c r="AA370" s="226">
        <v>1.0</v>
      </c>
      <c r="AB370" s="227">
        <v>1.0</v>
      </c>
      <c r="AC370" s="227">
        <v>3.0</v>
      </c>
      <c r="AD370" s="227">
        <v>2.0</v>
      </c>
      <c r="AE370" s="237" t="s">
        <v>452</v>
      </c>
    </row>
    <row r="371" ht="15.75" customHeight="1">
      <c r="A371" s="4" t="s">
        <v>58</v>
      </c>
      <c r="B371" s="204">
        <v>44016.0</v>
      </c>
      <c r="C371" s="3">
        <v>0.625</v>
      </c>
      <c r="D371" s="3">
        <v>0.75</v>
      </c>
      <c r="E371" s="242"/>
      <c r="F371" s="39"/>
      <c r="G371" s="242"/>
      <c r="H371" s="242"/>
      <c r="I371" s="39"/>
      <c r="J371" s="242"/>
      <c r="K371" s="39"/>
      <c r="L371" s="39"/>
      <c r="M371" s="39"/>
      <c r="N371" s="39"/>
      <c r="O371" s="39"/>
      <c r="P371" s="39"/>
      <c r="Q371" s="39"/>
      <c r="R371" s="41"/>
      <c r="S371" s="39"/>
      <c r="T371" s="39"/>
      <c r="U371" s="22"/>
      <c r="V371" s="22"/>
      <c r="W371" s="22"/>
      <c r="X371" s="22"/>
      <c r="Y371" s="42"/>
      <c r="Z371" s="32"/>
      <c r="AA371" s="245"/>
      <c r="AB371" s="246"/>
      <c r="AC371" s="246"/>
      <c r="AD371" s="246"/>
      <c r="AE371" s="247"/>
    </row>
    <row r="372" ht="15.75" customHeight="1">
      <c r="A372" s="8" t="s">
        <v>60</v>
      </c>
      <c r="B372" s="210">
        <v>44017.0</v>
      </c>
      <c r="C372" s="10">
        <v>0.3958333333333333</v>
      </c>
      <c r="D372" s="10">
        <v>0.5</v>
      </c>
      <c r="E372" s="224">
        <v>34.0</v>
      </c>
      <c r="F372" s="224">
        <v>24.8</v>
      </c>
      <c r="G372" s="224">
        <v>28.4</v>
      </c>
      <c r="H372" s="224">
        <v>26.4</v>
      </c>
      <c r="I372" s="22"/>
      <c r="J372" s="224" t="s">
        <v>81</v>
      </c>
      <c r="K372" s="22"/>
      <c r="L372" s="224">
        <v>18.5</v>
      </c>
      <c r="M372" s="22"/>
      <c r="N372" s="22"/>
      <c r="O372" s="224">
        <v>90.1</v>
      </c>
      <c r="P372" s="224">
        <v>75.24</v>
      </c>
      <c r="Q372" s="22"/>
      <c r="R372" s="26">
        <f>E370</f>
        <v>33.8</v>
      </c>
      <c r="S372" s="22">
        <f>F372</f>
        <v>24.8</v>
      </c>
      <c r="T372" s="22">
        <f>(R372+S372)/2</f>
        <v>29.3</v>
      </c>
      <c r="U372" s="22">
        <f>IF(H372="","",6.1078*(10^(((7.5*H372)/(237.3+H372)))))</f>
        <v>34.41422945</v>
      </c>
      <c r="V372" s="22">
        <f>IF(U372="","",U372-(0.8*(G372-H372)))</f>
        <v>32.81422945</v>
      </c>
      <c r="W372" s="22">
        <f>IF(G372="","",6.1078*(10^(((7.5*G372)/(237.3+G372)))))</f>
        <v>38.68484051</v>
      </c>
      <c r="X372" s="22">
        <f>IF(W372="","",(V372/W372)*100)</f>
        <v>84.82451788</v>
      </c>
      <c r="Y372" s="135">
        <f>O370+L372-O372</f>
        <v>8.76</v>
      </c>
      <c r="Z372" s="27"/>
      <c r="AA372" s="226">
        <v>1.0</v>
      </c>
      <c r="AB372" s="227">
        <v>1.0</v>
      </c>
      <c r="AC372" s="227">
        <v>3.0</v>
      </c>
      <c r="AD372" s="227">
        <v>2.0</v>
      </c>
      <c r="AE372" s="237" t="s">
        <v>442</v>
      </c>
    </row>
    <row r="373" ht="15.75" customHeight="1">
      <c r="A373" s="4" t="s">
        <v>60</v>
      </c>
      <c r="B373" s="204">
        <v>44017.0</v>
      </c>
      <c r="C373" s="3">
        <v>0.625</v>
      </c>
      <c r="D373" s="3">
        <v>0.75</v>
      </c>
      <c r="E373" s="242"/>
      <c r="F373" s="39"/>
      <c r="G373" s="242"/>
      <c r="H373" s="242"/>
      <c r="I373" s="39"/>
      <c r="J373" s="242"/>
      <c r="K373" s="39"/>
      <c r="L373" s="39"/>
      <c r="M373" s="39"/>
      <c r="N373" s="39"/>
      <c r="O373" s="39"/>
      <c r="P373" s="39"/>
      <c r="Q373" s="39"/>
      <c r="R373" s="41"/>
      <c r="S373" s="39"/>
      <c r="T373" s="39"/>
      <c r="U373" s="22"/>
      <c r="V373" s="22"/>
      <c r="W373" s="22"/>
      <c r="X373" s="22"/>
      <c r="Y373" s="42"/>
      <c r="Z373" s="32"/>
      <c r="AA373" s="245"/>
      <c r="AB373" s="246"/>
      <c r="AC373" s="246"/>
      <c r="AD373" s="246"/>
      <c r="AE373" s="247"/>
    </row>
    <row r="374" ht="15.75" customHeight="1">
      <c r="A374" s="8" t="s">
        <v>64</v>
      </c>
      <c r="B374" s="210">
        <v>44018.0</v>
      </c>
      <c r="C374" s="10">
        <v>0.375</v>
      </c>
      <c r="D374" s="10">
        <v>0.5</v>
      </c>
      <c r="E374" s="224">
        <v>32.4</v>
      </c>
      <c r="F374" s="224">
        <v>22.9</v>
      </c>
      <c r="G374" s="224">
        <v>28.6</v>
      </c>
      <c r="H374" s="224">
        <v>26.6</v>
      </c>
      <c r="I374" s="22"/>
      <c r="J374" s="224" t="s">
        <v>81</v>
      </c>
      <c r="K374" s="22"/>
      <c r="L374" s="224">
        <v>22.0</v>
      </c>
      <c r="M374" s="22"/>
      <c r="N374" s="22"/>
      <c r="O374" s="224">
        <v>88.64</v>
      </c>
      <c r="P374" s="224"/>
      <c r="Q374" s="22"/>
      <c r="R374" s="26">
        <f>E372</f>
        <v>34</v>
      </c>
      <c r="S374" s="22">
        <f>F374</f>
        <v>22.9</v>
      </c>
      <c r="T374" s="22">
        <f>(R374+S374)/2</f>
        <v>28.45</v>
      </c>
      <c r="U374" s="22">
        <f t="shared" ref="U374:U378" si="139">IF(H374="","",6.1078*(10^(((7.5*H374)/(237.3+H374)))))</f>
        <v>34.82194116</v>
      </c>
      <c r="V374" s="22">
        <f t="shared" ref="V374:V378" si="140">IF(U374="","",U374-(0.8*(G374-H374)))</f>
        <v>33.22194116</v>
      </c>
      <c r="W374" s="22">
        <f t="shared" ref="W374:W378" si="141">IF(G374="","",6.1078*(10^(((7.5*G374)/(237.3+G374)))))</f>
        <v>39.13623594</v>
      </c>
      <c r="X374" s="22">
        <f t="shared" ref="X374:X378" si="142">IF(W374="","",(V374/W374)*100)</f>
        <v>84.88793152</v>
      </c>
      <c r="Y374" s="135">
        <f>P372+L374-O374</f>
        <v>8.6</v>
      </c>
      <c r="Z374" s="27"/>
      <c r="AA374" s="226">
        <v>1.0</v>
      </c>
      <c r="AB374" s="227">
        <v>1.0</v>
      </c>
      <c r="AC374" s="227">
        <v>1.0</v>
      </c>
      <c r="AD374" s="227">
        <v>1.0</v>
      </c>
      <c r="AE374" s="237" t="s">
        <v>556</v>
      </c>
    </row>
    <row r="375" ht="15.75" customHeight="1">
      <c r="A375" s="4" t="s">
        <v>64</v>
      </c>
      <c r="B375" s="204">
        <v>44018.0</v>
      </c>
      <c r="C375" s="3">
        <v>0.625</v>
      </c>
      <c r="D375" s="3">
        <v>0.75</v>
      </c>
      <c r="E375" s="39"/>
      <c r="F375" s="39"/>
      <c r="G375" s="242">
        <v>32.8</v>
      </c>
      <c r="H375" s="242">
        <v>28.0</v>
      </c>
      <c r="I375" s="39"/>
      <c r="J375" s="242" t="s">
        <v>81</v>
      </c>
      <c r="K375" s="39"/>
      <c r="L375" s="39"/>
      <c r="M375" s="39"/>
      <c r="N375" s="39"/>
      <c r="O375" s="242"/>
      <c r="P375" s="39"/>
      <c r="Q375" s="39"/>
      <c r="R375" s="41"/>
      <c r="S375" s="42"/>
      <c r="T375" s="39"/>
      <c r="U375" s="22">
        <f t="shared" si="139"/>
        <v>37.79562539</v>
      </c>
      <c r="V375" s="22">
        <f t="shared" si="140"/>
        <v>33.95562539</v>
      </c>
      <c r="W375" s="22">
        <f t="shared" si="141"/>
        <v>49.73459608</v>
      </c>
      <c r="X375" s="22">
        <f t="shared" si="142"/>
        <v>68.27365269</v>
      </c>
      <c r="Y375" s="39"/>
      <c r="Z375" s="32"/>
      <c r="AA375" s="245">
        <v>1.0</v>
      </c>
      <c r="AB375" s="246">
        <v>1.0</v>
      </c>
      <c r="AC375" s="246">
        <v>1.0</v>
      </c>
      <c r="AD375" s="246">
        <v>1.0</v>
      </c>
      <c r="AE375" s="247" t="s">
        <v>478</v>
      </c>
    </row>
    <row r="376" ht="15.75" customHeight="1">
      <c r="A376" s="8" t="s">
        <v>68</v>
      </c>
      <c r="B376" s="210">
        <v>44019.0</v>
      </c>
      <c r="C376" s="10">
        <v>0.375</v>
      </c>
      <c r="D376" s="10">
        <v>0.5</v>
      </c>
      <c r="E376" s="224">
        <v>33.6</v>
      </c>
      <c r="F376" s="224">
        <v>23.2</v>
      </c>
      <c r="G376" s="224">
        <v>29.8</v>
      </c>
      <c r="H376" s="224">
        <v>27.0</v>
      </c>
      <c r="I376" s="22"/>
      <c r="J376" s="224" t="s">
        <v>81</v>
      </c>
      <c r="K376" s="22"/>
      <c r="L376" s="224">
        <v>3.75</v>
      </c>
      <c r="M376" s="22"/>
      <c r="N376" s="22"/>
      <c r="O376" s="224">
        <v>87.52</v>
      </c>
      <c r="P376" s="22"/>
      <c r="Q376" s="22"/>
      <c r="R376" s="26">
        <f>E374</f>
        <v>32.4</v>
      </c>
      <c r="S376" s="22">
        <f>F376</f>
        <v>23.2</v>
      </c>
      <c r="T376" s="22">
        <f>(R376+S376)/2</f>
        <v>27.8</v>
      </c>
      <c r="U376" s="22">
        <f t="shared" si="139"/>
        <v>35.65000614</v>
      </c>
      <c r="V376" s="22">
        <f t="shared" si="140"/>
        <v>33.41000614</v>
      </c>
      <c r="W376" s="22">
        <f t="shared" si="141"/>
        <v>41.94208964</v>
      </c>
      <c r="X376" s="22">
        <f t="shared" si="142"/>
        <v>79.65746683</v>
      </c>
      <c r="Y376" s="135">
        <f>O374+L376-O376</f>
        <v>4.87</v>
      </c>
      <c r="Z376" s="27"/>
      <c r="AA376" s="226">
        <v>1.0</v>
      </c>
      <c r="AB376" s="227">
        <v>1.0</v>
      </c>
      <c r="AC376" s="227">
        <v>3.0</v>
      </c>
      <c r="AD376" s="227">
        <v>2.0</v>
      </c>
      <c r="AE376" s="237" t="s">
        <v>474</v>
      </c>
    </row>
    <row r="377" ht="15.75" customHeight="1">
      <c r="A377" s="4" t="s">
        <v>68</v>
      </c>
      <c r="B377" s="204">
        <v>44019.0</v>
      </c>
      <c r="C377" s="3">
        <v>0.625</v>
      </c>
      <c r="D377" s="3">
        <v>0.75</v>
      </c>
      <c r="E377" s="39"/>
      <c r="F377" s="39"/>
      <c r="G377" s="242">
        <v>32.6</v>
      </c>
      <c r="H377" s="242">
        <v>29.0</v>
      </c>
      <c r="I377" s="39"/>
      <c r="J377" s="242" t="s">
        <v>74</v>
      </c>
      <c r="K377" s="39"/>
      <c r="L377" s="39"/>
      <c r="M377" s="39"/>
      <c r="N377" s="39"/>
      <c r="O377" s="39"/>
      <c r="P377" s="39"/>
      <c r="Q377" s="39"/>
      <c r="R377" s="41"/>
      <c r="S377" s="42"/>
      <c r="T377" s="39"/>
      <c r="U377" s="22">
        <f t="shared" si="139"/>
        <v>40.05279577</v>
      </c>
      <c r="V377" s="22">
        <f t="shared" si="140"/>
        <v>37.17279577</v>
      </c>
      <c r="W377" s="22">
        <f t="shared" si="141"/>
        <v>49.17856797</v>
      </c>
      <c r="X377" s="22">
        <f t="shared" si="142"/>
        <v>75.5873896</v>
      </c>
      <c r="Y377" s="39"/>
      <c r="Z377" s="32"/>
      <c r="AA377" s="245">
        <v>1.0</v>
      </c>
      <c r="AB377" s="246">
        <v>1.0</v>
      </c>
      <c r="AC377" s="246">
        <v>1.0</v>
      </c>
      <c r="AD377" s="246">
        <v>2.0</v>
      </c>
      <c r="AE377" s="247" t="s">
        <v>452</v>
      </c>
    </row>
    <row r="378" ht="15.75" customHeight="1">
      <c r="A378" s="8" t="s">
        <v>38</v>
      </c>
      <c r="B378" s="210">
        <v>44020.0</v>
      </c>
      <c r="C378" s="10">
        <v>0.375</v>
      </c>
      <c r="D378" s="10">
        <v>0.5</v>
      </c>
      <c r="E378" s="224">
        <v>34.4</v>
      </c>
      <c r="F378" s="224">
        <v>23.5</v>
      </c>
      <c r="G378" s="224">
        <v>29.8</v>
      </c>
      <c r="H378" s="224">
        <v>27.0</v>
      </c>
      <c r="I378" s="22"/>
      <c r="J378" s="224" t="s">
        <v>81</v>
      </c>
      <c r="K378" s="22"/>
      <c r="L378" s="224">
        <v>0.0</v>
      </c>
      <c r="M378" s="22"/>
      <c r="N378" s="22"/>
      <c r="O378" s="224">
        <v>83.56</v>
      </c>
      <c r="P378" s="22"/>
      <c r="Q378" s="22"/>
      <c r="R378" s="26">
        <f>E376</f>
        <v>33.6</v>
      </c>
      <c r="S378" s="22">
        <f>F378</f>
        <v>23.5</v>
      </c>
      <c r="T378" s="22">
        <f>(R378+S378)/2</f>
        <v>28.55</v>
      </c>
      <c r="U378" s="22">
        <f t="shared" si="139"/>
        <v>35.65000614</v>
      </c>
      <c r="V378" s="22">
        <f t="shared" si="140"/>
        <v>33.41000614</v>
      </c>
      <c r="W378" s="22">
        <f t="shared" si="141"/>
        <v>41.94208964</v>
      </c>
      <c r="X378" s="22">
        <f t="shared" si="142"/>
        <v>79.65746683</v>
      </c>
      <c r="Y378" s="135">
        <f>O376+L378-O378</f>
        <v>3.96</v>
      </c>
      <c r="Z378" s="27"/>
      <c r="AA378" s="226">
        <v>1.0</v>
      </c>
      <c r="AB378" s="227">
        <v>1.0</v>
      </c>
      <c r="AC378" s="227">
        <v>3.0</v>
      </c>
      <c r="AD378" s="227">
        <v>1.0</v>
      </c>
      <c r="AE378" s="237" t="s">
        <v>569</v>
      </c>
    </row>
    <row r="379" ht="15.75" customHeight="1">
      <c r="A379" s="4" t="s">
        <v>38</v>
      </c>
      <c r="B379" s="204">
        <v>44020.0</v>
      </c>
      <c r="C379" s="3">
        <v>0.625</v>
      </c>
      <c r="D379" s="3">
        <v>0.75</v>
      </c>
      <c r="E379" s="242"/>
      <c r="F379" s="39"/>
      <c r="G379" s="242"/>
      <c r="H379" s="242"/>
      <c r="I379" s="39"/>
      <c r="J379" s="242"/>
      <c r="K379" s="39"/>
      <c r="L379" s="39"/>
      <c r="M379" s="39"/>
      <c r="N379" s="39"/>
      <c r="O379" s="39"/>
      <c r="P379" s="39"/>
      <c r="Q379" s="39"/>
      <c r="R379" s="41"/>
      <c r="S379" s="42"/>
      <c r="T379" s="39"/>
      <c r="U379" s="22"/>
      <c r="V379" s="22"/>
      <c r="W379" s="22"/>
      <c r="X379" s="22"/>
      <c r="Y379" s="39"/>
      <c r="Z379" s="32"/>
      <c r="AA379" s="245"/>
      <c r="AB379" s="246"/>
      <c r="AC379" s="246"/>
      <c r="AD379" s="246"/>
      <c r="AE379" s="247"/>
    </row>
    <row r="380" ht="15.75" customHeight="1">
      <c r="A380" s="8" t="s">
        <v>48</v>
      </c>
      <c r="B380" s="210">
        <v>44021.0</v>
      </c>
      <c r="C380" s="10">
        <v>0.375</v>
      </c>
      <c r="D380" s="10">
        <v>0.5</v>
      </c>
      <c r="E380" s="224">
        <v>34.2</v>
      </c>
      <c r="F380" s="224">
        <v>23.0</v>
      </c>
      <c r="G380" s="224">
        <v>28.8</v>
      </c>
      <c r="H380" s="224">
        <v>26.6</v>
      </c>
      <c r="I380" s="22"/>
      <c r="J380" s="224" t="s">
        <v>81</v>
      </c>
      <c r="K380" s="22"/>
      <c r="L380" s="224">
        <v>21.25</v>
      </c>
      <c r="M380" s="22"/>
      <c r="N380" s="22"/>
      <c r="O380" s="224">
        <v>100.0</v>
      </c>
      <c r="P380" s="224">
        <v>76.62</v>
      </c>
      <c r="Q380" s="22"/>
      <c r="R380" s="26">
        <f>E378</f>
        <v>34.4</v>
      </c>
      <c r="S380" s="22">
        <f>F380</f>
        <v>23</v>
      </c>
      <c r="T380" s="22">
        <f>(R380+S380)/2</f>
        <v>28.7</v>
      </c>
      <c r="U380" s="22">
        <f t="shared" ref="U380:U384" si="143">IF(H380="","",6.1078*(10^(((7.5*H380)/(237.3+H380)))))</f>
        <v>34.82194116</v>
      </c>
      <c r="V380" s="22">
        <f t="shared" ref="V380:V384" si="144">IF(U380="","",U380-(0.8*(G380-H380)))</f>
        <v>33.06194116</v>
      </c>
      <c r="W380" s="22">
        <f t="shared" ref="W380:W384" si="145">IF(G380="","",6.1078*(10^(((7.5*G380)/(237.3+G380)))))</f>
        <v>39.59220806</v>
      </c>
      <c r="X380" s="22">
        <f t="shared" ref="X380:X384" si="146">IF(W380="","",(V380/W380)*100)</f>
        <v>83.5061816</v>
      </c>
      <c r="Y380" s="135"/>
      <c r="Z380" s="27"/>
      <c r="AA380" s="226">
        <v>1.0</v>
      </c>
      <c r="AB380" s="227">
        <v>1.0</v>
      </c>
      <c r="AC380" s="227">
        <v>2.0</v>
      </c>
      <c r="AD380" s="227">
        <v>2.0</v>
      </c>
      <c r="AE380" s="237" t="s">
        <v>474</v>
      </c>
    </row>
    <row r="381" ht="15.75" customHeight="1">
      <c r="A381" s="4" t="s">
        <v>48</v>
      </c>
      <c r="B381" s="204">
        <v>44021.0</v>
      </c>
      <c r="C381" s="3">
        <v>0.625</v>
      </c>
      <c r="D381" s="3">
        <v>0.75</v>
      </c>
      <c r="E381" s="242"/>
      <c r="F381" s="39"/>
      <c r="G381" s="242">
        <v>32.4</v>
      </c>
      <c r="H381" s="242">
        <v>28.2</v>
      </c>
      <c r="I381" s="39"/>
      <c r="J381" s="242" t="s">
        <v>81</v>
      </c>
      <c r="K381" s="39"/>
      <c r="L381" s="39"/>
      <c r="M381" s="39"/>
      <c r="N381" s="39"/>
      <c r="O381" s="39"/>
      <c r="P381" s="39"/>
      <c r="Q381" s="39"/>
      <c r="R381" s="41"/>
      <c r="S381" s="42"/>
      <c r="T381" s="39"/>
      <c r="U381" s="22">
        <f t="shared" si="143"/>
        <v>38.23798312</v>
      </c>
      <c r="V381" s="22">
        <f t="shared" si="144"/>
        <v>34.87798312</v>
      </c>
      <c r="W381" s="22">
        <f t="shared" si="145"/>
        <v>48.62794535</v>
      </c>
      <c r="X381" s="22">
        <f t="shared" si="146"/>
        <v>71.72415545</v>
      </c>
      <c r="Y381" s="42"/>
      <c r="Z381" s="32"/>
      <c r="AA381" s="245">
        <v>1.0</v>
      </c>
      <c r="AB381" s="246">
        <v>1.0</v>
      </c>
      <c r="AC381" s="246">
        <v>2.0</v>
      </c>
      <c r="AD381" s="246">
        <v>1.0</v>
      </c>
      <c r="AE381" s="247" t="s">
        <v>556</v>
      </c>
    </row>
    <row r="382" ht="15.75" customHeight="1">
      <c r="A382" s="8" t="s">
        <v>53</v>
      </c>
      <c r="B382" s="210">
        <v>44022.0</v>
      </c>
      <c r="C382" s="10">
        <v>0.375</v>
      </c>
      <c r="D382" s="10">
        <v>0.5</v>
      </c>
      <c r="E382" s="224">
        <v>33.6</v>
      </c>
      <c r="F382" s="224">
        <v>23.8</v>
      </c>
      <c r="G382" s="224">
        <v>29.0</v>
      </c>
      <c r="H382" s="224">
        <v>26.4</v>
      </c>
      <c r="I382" s="22"/>
      <c r="J382" s="224" t="s">
        <v>81</v>
      </c>
      <c r="K382" s="22"/>
      <c r="L382" s="224">
        <v>0.0</v>
      </c>
      <c r="M382" s="22"/>
      <c r="N382" s="22"/>
      <c r="O382" s="224">
        <v>72.16</v>
      </c>
      <c r="P382" s="22"/>
      <c r="Q382" s="22"/>
      <c r="R382" s="26">
        <f>E380</f>
        <v>34.2</v>
      </c>
      <c r="S382" s="22">
        <f>F382</f>
        <v>23.8</v>
      </c>
      <c r="T382" s="22">
        <f>(R382+S382)/2</f>
        <v>29</v>
      </c>
      <c r="U382" s="22">
        <f t="shared" si="143"/>
        <v>34.41422945</v>
      </c>
      <c r="V382" s="22">
        <f t="shared" si="144"/>
        <v>32.33422945</v>
      </c>
      <c r="W382" s="22">
        <f t="shared" si="145"/>
        <v>40.05279577</v>
      </c>
      <c r="X382" s="22">
        <f t="shared" si="146"/>
        <v>80.72901985</v>
      </c>
      <c r="Y382" s="135">
        <f>P380+L382-O382</f>
        <v>4.46</v>
      </c>
      <c r="Z382" s="27"/>
      <c r="AA382" s="226">
        <v>1.0</v>
      </c>
      <c r="AB382" s="227">
        <v>1.0</v>
      </c>
      <c r="AC382" s="227">
        <v>3.0</v>
      </c>
      <c r="AD382" s="227">
        <v>2.0</v>
      </c>
      <c r="AE382" s="237" t="s">
        <v>572</v>
      </c>
    </row>
    <row r="383" ht="15.75" customHeight="1">
      <c r="A383" s="4" t="s">
        <v>53</v>
      </c>
      <c r="B383" s="204">
        <v>44022.0</v>
      </c>
      <c r="C383" s="3">
        <v>0.625</v>
      </c>
      <c r="D383" s="3">
        <v>0.75</v>
      </c>
      <c r="E383" s="242"/>
      <c r="F383" s="39"/>
      <c r="G383" s="242">
        <v>31.2</v>
      </c>
      <c r="H383" s="242">
        <v>27.4</v>
      </c>
      <c r="I383" s="39"/>
      <c r="J383" s="242" t="s">
        <v>81</v>
      </c>
      <c r="K383" s="39"/>
      <c r="L383" s="39"/>
      <c r="M383" s="39"/>
      <c r="N383" s="39"/>
      <c r="O383" s="39"/>
      <c r="P383" s="39"/>
      <c r="Q383" s="39"/>
      <c r="R383" s="41"/>
      <c r="S383" s="42"/>
      <c r="T383" s="39"/>
      <c r="U383" s="22">
        <f t="shared" si="143"/>
        <v>36.49517019</v>
      </c>
      <c r="V383" s="22">
        <f t="shared" si="144"/>
        <v>33.45517019</v>
      </c>
      <c r="W383" s="22">
        <f t="shared" si="145"/>
        <v>45.43527778</v>
      </c>
      <c r="X383" s="22">
        <f t="shared" si="146"/>
        <v>73.63258645</v>
      </c>
      <c r="Y383" s="42"/>
      <c r="Z383" s="32"/>
      <c r="AA383" s="245">
        <v>1.0</v>
      </c>
      <c r="AB383" s="246">
        <v>1.0</v>
      </c>
      <c r="AC383" s="246">
        <v>1.0</v>
      </c>
      <c r="AD383" s="246">
        <v>2.0</v>
      </c>
      <c r="AE383" s="247" t="s">
        <v>587</v>
      </c>
    </row>
    <row r="384" ht="15.75" customHeight="1">
      <c r="A384" s="8" t="s">
        <v>58</v>
      </c>
      <c r="B384" s="210">
        <v>44023.0</v>
      </c>
      <c r="C384" s="10">
        <v>0.375</v>
      </c>
      <c r="D384" s="10">
        <v>0.5</v>
      </c>
      <c r="E384" s="224">
        <v>33.2</v>
      </c>
      <c r="F384" s="224">
        <v>22.4</v>
      </c>
      <c r="G384" s="224">
        <v>29.0</v>
      </c>
      <c r="H384" s="224">
        <v>26.6</v>
      </c>
      <c r="I384" s="22"/>
      <c r="J384" s="224" t="s">
        <v>81</v>
      </c>
      <c r="K384" s="22"/>
      <c r="L384" s="224">
        <v>0.0</v>
      </c>
      <c r="M384" s="22"/>
      <c r="N384" s="22"/>
      <c r="O384" s="224">
        <v>67.2</v>
      </c>
      <c r="P384" s="22"/>
      <c r="Q384" s="22"/>
      <c r="R384" s="26">
        <f>E382</f>
        <v>33.6</v>
      </c>
      <c r="S384" s="22">
        <f>F384</f>
        <v>22.4</v>
      </c>
      <c r="T384" s="22">
        <f>(R384+S384)/2</f>
        <v>28</v>
      </c>
      <c r="U384" s="22">
        <f t="shared" si="143"/>
        <v>34.82194116</v>
      </c>
      <c r="V384" s="22">
        <f t="shared" si="144"/>
        <v>32.90194116</v>
      </c>
      <c r="W384" s="22">
        <f t="shared" si="145"/>
        <v>40.05279577</v>
      </c>
      <c r="X384" s="22">
        <f t="shared" si="146"/>
        <v>82.14642831</v>
      </c>
      <c r="Y384" s="135">
        <f>O382+L384-O384</f>
        <v>4.96</v>
      </c>
      <c r="Z384" s="27"/>
      <c r="AA384" s="226">
        <v>1.0</v>
      </c>
      <c r="AB384" s="227">
        <v>1.0</v>
      </c>
      <c r="AC384" s="227">
        <v>2.0</v>
      </c>
      <c r="AD384" s="227">
        <v>2.0</v>
      </c>
      <c r="AE384" s="237" t="s">
        <v>479</v>
      </c>
    </row>
    <row r="385" ht="15.75" customHeight="1">
      <c r="A385" s="4" t="s">
        <v>58</v>
      </c>
      <c r="B385" s="204">
        <v>44023.0</v>
      </c>
      <c r="C385" s="3">
        <v>0.625</v>
      </c>
      <c r="D385" s="3">
        <v>0.75</v>
      </c>
      <c r="E385" s="242"/>
      <c r="F385" s="108"/>
      <c r="G385" s="242"/>
      <c r="H385" s="242"/>
      <c r="I385" s="39"/>
      <c r="J385" s="242"/>
      <c r="K385" s="39"/>
      <c r="L385" s="39"/>
      <c r="M385" s="39"/>
      <c r="N385" s="39"/>
      <c r="O385" s="39"/>
      <c r="P385" s="39"/>
      <c r="Q385" s="39"/>
      <c r="R385" s="41"/>
      <c r="S385" s="39"/>
      <c r="T385" s="39"/>
      <c r="U385" s="22"/>
      <c r="V385" s="22"/>
      <c r="W385" s="22"/>
      <c r="X385" s="22"/>
      <c r="Y385" s="42"/>
      <c r="Z385" s="32"/>
      <c r="AA385" s="245"/>
      <c r="AB385" s="246"/>
      <c r="AC385" s="246"/>
      <c r="AD385" s="246"/>
      <c r="AE385" s="247"/>
    </row>
    <row r="386" ht="15.75" customHeight="1">
      <c r="A386" s="8" t="s">
        <v>60</v>
      </c>
      <c r="B386" s="210">
        <v>44024.0</v>
      </c>
      <c r="C386" s="10">
        <v>0.375</v>
      </c>
      <c r="D386" s="10">
        <v>0.5</v>
      </c>
      <c r="E386" s="224">
        <v>33.0</v>
      </c>
      <c r="F386" s="237">
        <v>23.3</v>
      </c>
      <c r="G386" s="224">
        <v>29.0</v>
      </c>
      <c r="H386" s="224">
        <v>26.6</v>
      </c>
      <c r="I386" s="22"/>
      <c r="J386" s="224" t="s">
        <v>78</v>
      </c>
      <c r="K386" s="22"/>
      <c r="L386" s="224">
        <v>0.0</v>
      </c>
      <c r="M386" s="22"/>
      <c r="N386" s="22"/>
      <c r="O386" s="224">
        <v>64.5</v>
      </c>
      <c r="P386" s="22"/>
      <c r="Q386" s="22"/>
      <c r="R386" s="26">
        <f>E384</f>
        <v>33.2</v>
      </c>
      <c r="S386" s="22">
        <f>F386</f>
        <v>23.3</v>
      </c>
      <c r="T386" s="22">
        <f>(R386+S386)/2</f>
        <v>28.25</v>
      </c>
      <c r="U386" s="22">
        <f>IF(H386="","",6.1078*(10^(((7.5*H386)/(237.3+H386)))))</f>
        <v>34.82194116</v>
      </c>
      <c r="V386" s="22">
        <f>IF(U386="","",U386-(0.8*(G386-H386)))</f>
        <v>32.90194116</v>
      </c>
      <c r="W386" s="22">
        <f>IF(G386="","",6.1078*(10^(((7.5*G386)/(237.3+G386)))))</f>
        <v>40.05279577</v>
      </c>
      <c r="X386" s="22">
        <f>IF(W386="","",(V386/W386)*100)</f>
        <v>82.14642831</v>
      </c>
      <c r="Y386" s="135">
        <f>O384+L386-O386</f>
        <v>2.7</v>
      </c>
      <c r="Z386" s="27"/>
      <c r="AA386" s="226">
        <v>1.0</v>
      </c>
      <c r="AB386" s="227">
        <v>1.0</v>
      </c>
      <c r="AC386" s="227">
        <v>1.0</v>
      </c>
      <c r="AD386" s="227">
        <v>1.0</v>
      </c>
      <c r="AE386" s="237" t="s">
        <v>479</v>
      </c>
    </row>
    <row r="387" ht="15.75" customHeight="1">
      <c r="A387" s="4" t="s">
        <v>60</v>
      </c>
      <c r="B387" s="204">
        <v>44024.0</v>
      </c>
      <c r="C387" s="3">
        <v>0.625</v>
      </c>
      <c r="D387" s="3">
        <v>0.75</v>
      </c>
      <c r="E387" s="242"/>
      <c r="F387" s="39"/>
      <c r="G387" s="242"/>
      <c r="H387" s="242"/>
      <c r="I387" s="39"/>
      <c r="J387" s="242"/>
      <c r="K387" s="39"/>
      <c r="L387" s="39"/>
      <c r="M387" s="39"/>
      <c r="N387" s="39"/>
      <c r="O387" s="39"/>
      <c r="P387" s="39"/>
      <c r="Q387" s="39"/>
      <c r="R387" s="41"/>
      <c r="S387" s="39"/>
      <c r="T387" s="39"/>
      <c r="U387" s="22"/>
      <c r="V387" s="22"/>
      <c r="W387" s="22"/>
      <c r="X387" s="22"/>
      <c r="Y387" s="42"/>
      <c r="Z387" s="32"/>
      <c r="AA387" s="245"/>
      <c r="AB387" s="246"/>
      <c r="AC387" s="246"/>
      <c r="AD387" s="246"/>
      <c r="AE387" s="247"/>
    </row>
    <row r="388" ht="15.75" customHeight="1">
      <c r="A388" s="8" t="s">
        <v>64</v>
      </c>
      <c r="B388" s="210">
        <v>44025.0</v>
      </c>
      <c r="C388" s="10">
        <v>0.375</v>
      </c>
      <c r="D388" s="10">
        <v>0.5</v>
      </c>
      <c r="E388" s="224">
        <v>33.8</v>
      </c>
      <c r="F388" s="224">
        <v>22.9</v>
      </c>
      <c r="G388" s="224">
        <v>30.0</v>
      </c>
      <c r="H388" s="224">
        <v>28.4</v>
      </c>
      <c r="I388" s="22"/>
      <c r="J388" s="224" t="s">
        <v>78</v>
      </c>
      <c r="K388" s="22"/>
      <c r="L388" s="224">
        <v>5.75</v>
      </c>
      <c r="M388" s="22"/>
      <c r="N388" s="22"/>
      <c r="O388" s="224">
        <v>64.82</v>
      </c>
      <c r="P388" s="22"/>
      <c r="Q388" s="22"/>
      <c r="R388" s="26">
        <f>E386</f>
        <v>33</v>
      </c>
      <c r="S388" s="22">
        <f>F388</f>
        <v>22.9</v>
      </c>
      <c r="T388" s="22">
        <f>(R388+S388)/2</f>
        <v>27.95</v>
      </c>
      <c r="U388" s="22">
        <f t="shared" ref="U388:U398" si="147">IF(H388="","",6.1078*(10^(((7.5*H388)/(237.3+H388)))))</f>
        <v>38.68484051</v>
      </c>
      <c r="V388" s="22">
        <f t="shared" ref="V388:V398" si="148">IF(U388="","",U388-(0.8*(G388-H388)))</f>
        <v>37.40484051</v>
      </c>
      <c r="W388" s="22">
        <f t="shared" ref="W388:W398" si="149">IF(G388="","",6.1078*(10^(((7.5*G388)/(237.3+G388)))))</f>
        <v>42.42634795</v>
      </c>
      <c r="X388" s="22">
        <f t="shared" ref="X388:X398" si="150">IF(W388="","",(V388/W388)*100)</f>
        <v>88.16417702</v>
      </c>
      <c r="Y388" s="135">
        <f>O386+L388-O388</f>
        <v>5.43</v>
      </c>
      <c r="Z388" s="27"/>
      <c r="AA388" s="226">
        <v>1.0</v>
      </c>
      <c r="AB388" s="227">
        <v>2.0</v>
      </c>
      <c r="AC388" s="227">
        <v>1.0</v>
      </c>
      <c r="AD388" s="227">
        <v>1.0</v>
      </c>
      <c r="AE388" s="237" t="s">
        <v>478</v>
      </c>
    </row>
    <row r="389" ht="15.75" customHeight="1">
      <c r="A389" s="4" t="s">
        <v>64</v>
      </c>
      <c r="B389" s="204">
        <v>44025.0</v>
      </c>
      <c r="C389" s="3">
        <v>0.625</v>
      </c>
      <c r="D389" s="3">
        <v>0.75</v>
      </c>
      <c r="E389" s="39"/>
      <c r="F389" s="39"/>
      <c r="G389" s="242">
        <v>33.8</v>
      </c>
      <c r="H389" s="242">
        <v>30.4</v>
      </c>
      <c r="I389" s="39"/>
      <c r="J389" s="242" t="s">
        <v>81</v>
      </c>
      <c r="K389" s="39"/>
      <c r="L389" s="39"/>
      <c r="M389" s="39"/>
      <c r="N389" s="39"/>
      <c r="O389" s="39"/>
      <c r="P389" s="39"/>
      <c r="Q389" s="39"/>
      <c r="R389" s="41"/>
      <c r="S389" s="39"/>
      <c r="T389" s="39"/>
      <c r="U389" s="22">
        <f t="shared" si="147"/>
        <v>43.4094688</v>
      </c>
      <c r="V389" s="22">
        <f t="shared" si="148"/>
        <v>40.6894688</v>
      </c>
      <c r="W389" s="22">
        <f t="shared" si="149"/>
        <v>52.59738033</v>
      </c>
      <c r="X389" s="22">
        <f t="shared" si="150"/>
        <v>77.36025739</v>
      </c>
      <c r="Y389" s="42"/>
      <c r="Z389" s="32"/>
      <c r="AA389" s="245">
        <v>1.0</v>
      </c>
      <c r="AB389" s="246">
        <v>1.0</v>
      </c>
      <c r="AC389" s="246">
        <v>2.0</v>
      </c>
      <c r="AD389" s="246">
        <v>2.0</v>
      </c>
      <c r="AE389" s="247" t="s">
        <v>479</v>
      </c>
    </row>
    <row r="390" ht="15.75" customHeight="1">
      <c r="A390" s="8" t="s">
        <v>68</v>
      </c>
      <c r="B390" s="210">
        <v>44026.0</v>
      </c>
      <c r="C390" s="10">
        <v>0.375</v>
      </c>
      <c r="D390" s="10">
        <v>0.5</v>
      </c>
      <c r="E390" s="224">
        <v>34.8</v>
      </c>
      <c r="F390" s="224">
        <v>24.1</v>
      </c>
      <c r="G390" s="224">
        <v>29.6</v>
      </c>
      <c r="H390" s="224">
        <v>28.0</v>
      </c>
      <c r="I390" s="22"/>
      <c r="J390" s="224" t="s">
        <v>78</v>
      </c>
      <c r="K390" s="22"/>
      <c r="L390" s="224">
        <v>6.0</v>
      </c>
      <c r="M390" s="22"/>
      <c r="N390" s="22"/>
      <c r="O390" s="224">
        <v>67.46</v>
      </c>
      <c r="P390" s="22"/>
      <c r="Q390" s="22"/>
      <c r="R390" s="26">
        <f>E388</f>
        <v>33.8</v>
      </c>
      <c r="S390" s="22">
        <f>F390</f>
        <v>24.1</v>
      </c>
      <c r="T390" s="22">
        <f>(R390+S390)/2</f>
        <v>28.95</v>
      </c>
      <c r="U390" s="22">
        <f t="shared" si="147"/>
        <v>37.79562539</v>
      </c>
      <c r="V390" s="22">
        <f t="shared" si="148"/>
        <v>36.51562539</v>
      </c>
      <c r="W390" s="22">
        <f t="shared" si="149"/>
        <v>41.46264535</v>
      </c>
      <c r="X390" s="22">
        <f t="shared" si="150"/>
        <v>88.0687305</v>
      </c>
      <c r="Y390" s="135">
        <f>O388+L390-O390</f>
        <v>3.36</v>
      </c>
      <c r="Z390" s="27"/>
      <c r="AA390" s="226">
        <v>1.0</v>
      </c>
      <c r="AB390" s="227">
        <v>1.0</v>
      </c>
      <c r="AC390" s="227">
        <v>2.0</v>
      </c>
      <c r="AD390" s="227">
        <v>2.0</v>
      </c>
      <c r="AE390" s="237" t="s">
        <v>565</v>
      </c>
    </row>
    <row r="391" ht="15.75" customHeight="1">
      <c r="A391" s="4" t="s">
        <v>68</v>
      </c>
      <c r="B391" s="204">
        <v>44026.0</v>
      </c>
      <c r="C391" s="3">
        <v>0.625</v>
      </c>
      <c r="D391" s="3">
        <v>0.75</v>
      </c>
      <c r="E391" s="39"/>
      <c r="F391" s="39"/>
      <c r="G391" s="242">
        <v>33.2</v>
      </c>
      <c r="H391" s="242">
        <v>30.2</v>
      </c>
      <c r="I391" s="39"/>
      <c r="J391" s="242" t="s">
        <v>81</v>
      </c>
      <c r="K391" s="39"/>
      <c r="L391" s="39"/>
      <c r="M391" s="39"/>
      <c r="N391" s="39"/>
      <c r="O391" s="39"/>
      <c r="P391" s="39"/>
      <c r="Q391" s="39"/>
      <c r="R391" s="41"/>
      <c r="S391" s="39"/>
      <c r="T391" s="39"/>
      <c r="U391" s="22">
        <f t="shared" si="147"/>
        <v>42.91546075</v>
      </c>
      <c r="V391" s="22">
        <f t="shared" si="148"/>
        <v>40.51546075</v>
      </c>
      <c r="W391" s="22">
        <f t="shared" si="149"/>
        <v>50.86304633</v>
      </c>
      <c r="X391" s="22">
        <f t="shared" si="150"/>
        <v>79.65598539</v>
      </c>
      <c r="Y391" s="42"/>
      <c r="Z391" s="32"/>
      <c r="AA391" s="245">
        <v>1.0</v>
      </c>
      <c r="AB391" s="246">
        <v>1.0</v>
      </c>
      <c r="AC391" s="246">
        <v>1.0</v>
      </c>
      <c r="AD391" s="246">
        <v>2.0</v>
      </c>
      <c r="AE391" s="247" t="s">
        <v>452</v>
      </c>
    </row>
    <row r="392" ht="15.75" customHeight="1">
      <c r="A392" s="8" t="s">
        <v>38</v>
      </c>
      <c r="B392" s="210">
        <v>44027.0</v>
      </c>
      <c r="C392" s="10">
        <v>0.375</v>
      </c>
      <c r="D392" s="10">
        <v>0.5</v>
      </c>
      <c r="E392" s="224">
        <v>33.8</v>
      </c>
      <c r="F392" s="224">
        <v>23.1</v>
      </c>
      <c r="G392" s="224">
        <v>29.0</v>
      </c>
      <c r="H392" s="224">
        <v>27.3</v>
      </c>
      <c r="I392" s="22"/>
      <c r="J392" s="224" t="s">
        <v>81</v>
      </c>
      <c r="K392" s="22"/>
      <c r="L392" s="224">
        <v>1.5</v>
      </c>
      <c r="M392" s="22"/>
      <c r="N392" s="22"/>
      <c r="O392" s="224">
        <v>65.18</v>
      </c>
      <c r="P392" s="22"/>
      <c r="Q392" s="22"/>
      <c r="R392" s="26">
        <f>E390</f>
        <v>34.8</v>
      </c>
      <c r="S392" s="22">
        <f>F392</f>
        <v>23.1</v>
      </c>
      <c r="T392" s="22">
        <f>(R392+S392)/2</f>
        <v>28.95</v>
      </c>
      <c r="U392" s="22">
        <f t="shared" si="147"/>
        <v>36.28226002</v>
      </c>
      <c r="V392" s="22">
        <f t="shared" si="148"/>
        <v>34.92226002</v>
      </c>
      <c r="W392" s="22">
        <f t="shared" si="149"/>
        <v>40.05279577</v>
      </c>
      <c r="X392" s="22">
        <f t="shared" si="150"/>
        <v>87.19056772</v>
      </c>
      <c r="Y392" s="135">
        <f>O390+L392-O392</f>
        <v>3.78</v>
      </c>
      <c r="Z392" s="27"/>
      <c r="AA392" s="226">
        <v>1.0</v>
      </c>
      <c r="AB392" s="227">
        <v>1.0</v>
      </c>
      <c r="AC392" s="227">
        <v>3.0</v>
      </c>
      <c r="AD392" s="227">
        <v>2.0</v>
      </c>
      <c r="AE392" s="237" t="s">
        <v>589</v>
      </c>
    </row>
    <row r="393" ht="15.75" customHeight="1">
      <c r="A393" s="4" t="s">
        <v>38</v>
      </c>
      <c r="B393" s="204">
        <v>44027.0</v>
      </c>
      <c r="C393" s="3">
        <v>0.625</v>
      </c>
      <c r="D393" s="3">
        <v>0.75</v>
      </c>
      <c r="E393" s="242"/>
      <c r="F393" s="39"/>
      <c r="G393" s="242">
        <v>33.0</v>
      </c>
      <c r="H393" s="242">
        <v>30.0</v>
      </c>
      <c r="I393" s="39"/>
      <c r="J393" s="242" t="s">
        <v>81</v>
      </c>
      <c r="K393" s="39"/>
      <c r="L393" s="39"/>
      <c r="M393" s="39"/>
      <c r="N393" s="39"/>
      <c r="O393" s="39"/>
      <c r="P393" s="39"/>
      <c r="Q393" s="39"/>
      <c r="R393" s="41"/>
      <c r="S393" s="39"/>
      <c r="T393" s="39"/>
      <c r="U393" s="22">
        <f t="shared" si="147"/>
        <v>42.42634795</v>
      </c>
      <c r="V393" s="22">
        <f t="shared" si="148"/>
        <v>40.02634795</v>
      </c>
      <c r="W393" s="22">
        <f t="shared" si="149"/>
        <v>50.29607399</v>
      </c>
      <c r="X393" s="22">
        <f t="shared" si="150"/>
        <v>79.58145591</v>
      </c>
      <c r="Y393" s="42"/>
      <c r="Z393" s="32"/>
      <c r="AA393" s="245">
        <v>1.0</v>
      </c>
      <c r="AB393" s="246">
        <v>1.0</v>
      </c>
      <c r="AC393" s="246">
        <v>1.0</v>
      </c>
      <c r="AD393" s="246">
        <v>2.0</v>
      </c>
      <c r="AE393" s="247" t="s">
        <v>442</v>
      </c>
    </row>
    <row r="394" ht="15.75" customHeight="1">
      <c r="A394" s="8" t="s">
        <v>48</v>
      </c>
      <c r="B394" s="210">
        <v>44028.0</v>
      </c>
      <c r="C394" s="10">
        <v>0.375</v>
      </c>
      <c r="D394" s="10">
        <v>0.5</v>
      </c>
      <c r="E394" s="224">
        <v>33.2</v>
      </c>
      <c r="F394" s="224">
        <v>23.6</v>
      </c>
      <c r="G394" s="224">
        <v>29.0</v>
      </c>
      <c r="H394" s="224">
        <v>27.3</v>
      </c>
      <c r="I394" s="22"/>
      <c r="J394" s="224" t="s">
        <v>81</v>
      </c>
      <c r="K394" s="22"/>
      <c r="L394" s="224">
        <v>0.0</v>
      </c>
      <c r="M394" s="22"/>
      <c r="N394" s="22"/>
      <c r="O394" s="224">
        <v>58.22</v>
      </c>
      <c r="P394" s="224">
        <v>73.0</v>
      </c>
      <c r="Q394" s="22"/>
      <c r="R394" s="26">
        <f>E392</f>
        <v>33.8</v>
      </c>
      <c r="S394" s="22">
        <f>F394</f>
        <v>23.6</v>
      </c>
      <c r="T394" s="22">
        <f>(R394+S394)/2</f>
        <v>28.7</v>
      </c>
      <c r="U394" s="22">
        <f t="shared" si="147"/>
        <v>36.28226002</v>
      </c>
      <c r="V394" s="22">
        <f t="shared" si="148"/>
        <v>34.92226002</v>
      </c>
      <c r="W394" s="22">
        <f t="shared" si="149"/>
        <v>40.05279577</v>
      </c>
      <c r="X394" s="22">
        <f t="shared" si="150"/>
        <v>87.19056772</v>
      </c>
      <c r="Y394" s="135">
        <f>O392+L394-O394</f>
        <v>6.96</v>
      </c>
      <c r="Z394" s="27"/>
      <c r="AA394" s="226">
        <v>1.0</v>
      </c>
      <c r="AB394" s="227">
        <v>1.0</v>
      </c>
      <c r="AC394" s="227">
        <v>2.0</v>
      </c>
      <c r="AD394" s="227">
        <v>2.0</v>
      </c>
      <c r="AE394" s="237" t="s">
        <v>506</v>
      </c>
    </row>
    <row r="395" ht="15.75" customHeight="1">
      <c r="A395" s="4" t="s">
        <v>48</v>
      </c>
      <c r="B395" s="204">
        <v>44028.0</v>
      </c>
      <c r="C395" s="3">
        <v>0.625</v>
      </c>
      <c r="D395" s="3">
        <v>0.75</v>
      </c>
      <c r="E395" s="39"/>
      <c r="F395" s="39"/>
      <c r="G395" s="242">
        <v>31.6</v>
      </c>
      <c r="H395" s="242">
        <v>29.0</v>
      </c>
      <c r="I395" s="39"/>
      <c r="J395" s="242" t="s">
        <v>81</v>
      </c>
      <c r="K395" s="39"/>
      <c r="L395" s="39"/>
      <c r="M395" s="39"/>
      <c r="N395" s="39"/>
      <c r="O395" s="39"/>
      <c r="P395" s="39"/>
      <c r="Q395" s="39"/>
      <c r="R395" s="41"/>
      <c r="S395" s="39"/>
      <c r="T395" s="39"/>
      <c r="U395" s="22">
        <f t="shared" si="147"/>
        <v>40.05279577</v>
      </c>
      <c r="V395" s="22">
        <f t="shared" si="148"/>
        <v>37.97279577</v>
      </c>
      <c r="W395" s="22">
        <f t="shared" si="149"/>
        <v>46.47863297</v>
      </c>
      <c r="X395" s="22">
        <f t="shared" si="150"/>
        <v>81.69946778</v>
      </c>
      <c r="Y395" s="42"/>
      <c r="Z395" s="32"/>
      <c r="AA395" s="245">
        <v>1.0</v>
      </c>
      <c r="AB395" s="246">
        <v>2.0</v>
      </c>
      <c r="AC395" s="246">
        <v>3.0</v>
      </c>
      <c r="AD395" s="246">
        <v>2.0</v>
      </c>
      <c r="AE395" s="247" t="s">
        <v>478</v>
      </c>
    </row>
    <row r="396" ht="15.75" customHeight="1">
      <c r="A396" s="8" t="s">
        <v>53</v>
      </c>
      <c r="B396" s="210">
        <v>44029.0</v>
      </c>
      <c r="C396" s="10">
        <v>0.375</v>
      </c>
      <c r="D396" s="10">
        <v>0.5</v>
      </c>
      <c r="E396" s="224">
        <v>32.0</v>
      </c>
      <c r="F396" s="224">
        <v>24.7</v>
      </c>
      <c r="G396" s="224">
        <v>29.2</v>
      </c>
      <c r="H396" s="224">
        <v>27.8</v>
      </c>
      <c r="I396" s="22"/>
      <c r="J396" s="224" t="s">
        <v>61</v>
      </c>
      <c r="K396" s="22"/>
      <c r="L396" s="224">
        <v>0.0</v>
      </c>
      <c r="M396" s="22"/>
      <c r="N396" s="22"/>
      <c r="O396" s="224">
        <v>71.74</v>
      </c>
      <c r="P396" s="22"/>
      <c r="Q396" s="22"/>
      <c r="R396" s="26">
        <f>E394</f>
        <v>33.2</v>
      </c>
      <c r="S396" s="22">
        <f>F396</f>
        <v>24.7</v>
      </c>
      <c r="T396" s="22">
        <f>(R396+S396)/2</f>
        <v>28.95</v>
      </c>
      <c r="U396" s="22">
        <f t="shared" si="147"/>
        <v>37.3577292</v>
      </c>
      <c r="V396" s="22">
        <f t="shared" si="148"/>
        <v>36.2377292</v>
      </c>
      <c r="W396" s="22">
        <f t="shared" si="149"/>
        <v>40.51803823</v>
      </c>
      <c r="X396" s="22">
        <f t="shared" si="150"/>
        <v>89.43604079</v>
      </c>
      <c r="Y396" s="135">
        <f>P394+L396-O396</f>
        <v>1.26</v>
      </c>
      <c r="Z396" s="27"/>
      <c r="AA396" s="226">
        <v>1.0</v>
      </c>
      <c r="AB396" s="227">
        <v>1.0</v>
      </c>
      <c r="AC396" s="227">
        <v>1.0</v>
      </c>
      <c r="AD396" s="227">
        <v>2.0</v>
      </c>
      <c r="AE396" s="237" t="s">
        <v>556</v>
      </c>
    </row>
    <row r="397" ht="15.75" customHeight="1">
      <c r="A397" s="4" t="s">
        <v>53</v>
      </c>
      <c r="B397" s="204">
        <v>44029.0</v>
      </c>
      <c r="C397" s="3">
        <v>0.625</v>
      </c>
      <c r="D397" s="3">
        <v>0.75</v>
      </c>
      <c r="E397" s="242"/>
      <c r="F397" s="39"/>
      <c r="G397" s="242">
        <v>32.8</v>
      </c>
      <c r="H397" s="242">
        <v>29.8</v>
      </c>
      <c r="I397" s="39"/>
      <c r="J397" s="242" t="s">
        <v>81</v>
      </c>
      <c r="K397" s="39"/>
      <c r="L397" s="39"/>
      <c r="M397" s="39"/>
      <c r="N397" s="39"/>
      <c r="O397" s="39"/>
      <c r="P397" s="39"/>
      <c r="Q397" s="39"/>
      <c r="R397" s="41"/>
      <c r="S397" s="39"/>
      <c r="T397" s="39"/>
      <c r="U397" s="22">
        <f t="shared" si="147"/>
        <v>41.94208964</v>
      </c>
      <c r="V397" s="22">
        <f t="shared" si="148"/>
        <v>39.54208964</v>
      </c>
      <c r="W397" s="22">
        <f t="shared" si="149"/>
        <v>49.73459608</v>
      </c>
      <c r="X397" s="22">
        <f t="shared" si="150"/>
        <v>79.50620445</v>
      </c>
      <c r="Y397" s="42"/>
      <c r="Z397" s="32"/>
      <c r="AA397" s="245">
        <v>1.0</v>
      </c>
      <c r="AB397" s="246">
        <v>1.0</v>
      </c>
      <c r="AC397" s="246">
        <v>2.0</v>
      </c>
      <c r="AD397" s="246">
        <v>2.0</v>
      </c>
      <c r="AE397" s="247" t="s">
        <v>474</v>
      </c>
    </row>
    <row r="398" ht="15.75" customHeight="1">
      <c r="A398" s="8" t="s">
        <v>58</v>
      </c>
      <c r="B398" s="210">
        <v>44030.0</v>
      </c>
      <c r="C398" s="10">
        <v>0.375</v>
      </c>
      <c r="D398" s="10">
        <v>0.5</v>
      </c>
      <c r="E398" s="224">
        <v>33.2</v>
      </c>
      <c r="F398" s="224">
        <v>23.4</v>
      </c>
      <c r="G398" s="224">
        <v>28.8</v>
      </c>
      <c r="H398" s="224">
        <v>27.6</v>
      </c>
      <c r="I398" s="22"/>
      <c r="J398" s="224" t="s">
        <v>81</v>
      </c>
      <c r="K398" s="22"/>
      <c r="L398" s="224">
        <v>0.0</v>
      </c>
      <c r="M398" s="22"/>
      <c r="N398" s="22"/>
      <c r="O398" s="224">
        <v>66.32</v>
      </c>
      <c r="P398" s="224">
        <v>75.06</v>
      </c>
      <c r="Q398" s="22"/>
      <c r="R398" s="26">
        <f>E396</f>
        <v>32</v>
      </c>
      <c r="S398" s="22">
        <f>F398</f>
        <v>23.4</v>
      </c>
      <c r="T398" s="22">
        <f>(R398+S398)/2</f>
        <v>27.7</v>
      </c>
      <c r="U398" s="22">
        <f t="shared" si="147"/>
        <v>36.92425667</v>
      </c>
      <c r="V398" s="22">
        <f t="shared" si="148"/>
        <v>35.96425667</v>
      </c>
      <c r="W398" s="22">
        <f t="shared" si="149"/>
        <v>39.59220806</v>
      </c>
      <c r="X398" s="22">
        <f t="shared" si="150"/>
        <v>90.83670356</v>
      </c>
      <c r="Y398" s="135">
        <f>O396+L398-O398</f>
        <v>5.42</v>
      </c>
      <c r="Z398" s="27"/>
      <c r="AA398" s="226">
        <v>1.0</v>
      </c>
      <c r="AB398" s="227">
        <v>1.0</v>
      </c>
      <c r="AC398" s="227">
        <v>3.0</v>
      </c>
      <c r="AD398" s="227">
        <v>1.0</v>
      </c>
      <c r="AE398" s="237" t="s">
        <v>474</v>
      </c>
    </row>
    <row r="399" ht="15.75" customHeight="1">
      <c r="A399" s="4" t="s">
        <v>58</v>
      </c>
      <c r="B399" s="204">
        <v>44030.0</v>
      </c>
      <c r="C399" s="3">
        <v>0.625</v>
      </c>
      <c r="D399" s="3">
        <v>0.75</v>
      </c>
      <c r="E399" s="242"/>
      <c r="F399" s="39"/>
      <c r="G399" s="242"/>
      <c r="H399" s="242"/>
      <c r="I399" s="39"/>
      <c r="J399" s="242"/>
      <c r="K399" s="39"/>
      <c r="L399" s="39"/>
      <c r="M399" s="39"/>
      <c r="N399" s="39"/>
      <c r="O399" s="39"/>
      <c r="P399" s="39"/>
      <c r="Q399" s="39"/>
      <c r="R399" s="41"/>
      <c r="S399" s="39"/>
      <c r="T399" s="39"/>
      <c r="U399" s="22"/>
      <c r="V399" s="22"/>
      <c r="W399" s="22"/>
      <c r="X399" s="22"/>
      <c r="Y399" s="42"/>
      <c r="Z399" s="32"/>
      <c r="AA399" s="245"/>
      <c r="AB399" s="246"/>
      <c r="AC399" s="246"/>
      <c r="AD399" s="246"/>
      <c r="AE399" s="247"/>
    </row>
    <row r="400" ht="15.75" customHeight="1">
      <c r="A400" s="8" t="s">
        <v>60</v>
      </c>
      <c r="B400" s="210">
        <v>44031.0</v>
      </c>
      <c r="C400" s="10">
        <v>0.375</v>
      </c>
      <c r="D400" s="10">
        <v>0.5</v>
      </c>
      <c r="E400" s="224">
        <v>33.2</v>
      </c>
      <c r="F400" s="224">
        <v>23.1</v>
      </c>
      <c r="G400" s="224">
        <v>29.0</v>
      </c>
      <c r="H400" s="224">
        <v>26.4</v>
      </c>
      <c r="I400" s="22"/>
      <c r="J400" s="224" t="s">
        <v>81</v>
      </c>
      <c r="K400" s="22"/>
      <c r="L400" s="224">
        <v>6.25</v>
      </c>
      <c r="M400" s="22"/>
      <c r="N400" s="22"/>
      <c r="O400" s="224">
        <v>69.38</v>
      </c>
      <c r="P400" s="224"/>
      <c r="Q400" s="22"/>
      <c r="R400" s="26">
        <f>E398</f>
        <v>33.2</v>
      </c>
      <c r="S400" s="22">
        <f>F400</f>
        <v>23.1</v>
      </c>
      <c r="T400" s="22">
        <f>(R400+S400)/2</f>
        <v>28.15</v>
      </c>
      <c r="U400" s="22">
        <f>IF(H400="","",6.1078*(10^(((7.5*H400)/(237.3+H400)))))</f>
        <v>34.41422945</v>
      </c>
      <c r="V400" s="22">
        <f>IF(U400="","",U400-(0.8*(G400-H400)))</f>
        <v>32.33422945</v>
      </c>
      <c r="W400" s="22">
        <f>IF(G400="","",6.1078*(10^(((7.5*G400)/(237.3+G400)))))</f>
        <v>40.05279577</v>
      </c>
      <c r="X400" s="22">
        <f>IF(W400="","",(V400/W400)*100)</f>
        <v>80.72901985</v>
      </c>
      <c r="Y400" s="135">
        <f>P398+L400-O400</f>
        <v>11.93</v>
      </c>
      <c r="Z400" s="27"/>
      <c r="AA400" s="226">
        <v>1.0</v>
      </c>
      <c r="AB400" s="227">
        <v>1.0</v>
      </c>
      <c r="AC400" s="227">
        <v>2.0</v>
      </c>
      <c r="AD400" s="227">
        <v>2.0</v>
      </c>
      <c r="AE400" s="237"/>
    </row>
    <row r="401" ht="15.75" customHeight="1">
      <c r="A401" s="4" t="s">
        <v>60</v>
      </c>
      <c r="B401" s="204">
        <v>44031.0</v>
      </c>
      <c r="C401" s="3">
        <v>0.625</v>
      </c>
      <c r="D401" s="3">
        <v>0.75</v>
      </c>
      <c r="E401" s="242"/>
      <c r="F401" s="39"/>
      <c r="G401" s="242"/>
      <c r="H401" s="242"/>
      <c r="I401" s="39"/>
      <c r="J401" s="242"/>
      <c r="K401" s="39"/>
      <c r="L401" s="39"/>
      <c r="M401" s="39"/>
      <c r="N401" s="39"/>
      <c r="O401" s="39"/>
      <c r="P401" s="39"/>
      <c r="Q401" s="39"/>
      <c r="R401" s="41"/>
      <c r="S401" s="39"/>
      <c r="T401" s="39"/>
      <c r="U401" s="22"/>
      <c r="V401" s="22"/>
      <c r="W401" s="22"/>
      <c r="X401" s="22"/>
      <c r="Y401" s="42"/>
      <c r="Z401" s="32"/>
      <c r="AA401" s="245"/>
      <c r="AB401" s="246"/>
      <c r="AC401" s="246"/>
      <c r="AD401" s="246"/>
      <c r="AE401" s="52"/>
    </row>
    <row r="402" ht="15.75" customHeight="1">
      <c r="A402" s="8" t="s">
        <v>64</v>
      </c>
      <c r="B402" s="210">
        <v>44032.0</v>
      </c>
      <c r="C402" s="10">
        <v>0.375</v>
      </c>
      <c r="D402" s="10">
        <v>0.5</v>
      </c>
      <c r="E402" s="224">
        <v>34.4</v>
      </c>
      <c r="F402" s="224">
        <v>24.0</v>
      </c>
      <c r="G402" s="224">
        <v>29.4</v>
      </c>
      <c r="H402" s="224">
        <v>27.4</v>
      </c>
      <c r="I402" s="22"/>
      <c r="J402" s="224" t="s">
        <v>81</v>
      </c>
      <c r="K402" s="22"/>
      <c r="L402" s="224">
        <v>17.75</v>
      </c>
      <c r="M402" s="22"/>
      <c r="N402" s="22"/>
      <c r="O402" s="224">
        <v>83.12</v>
      </c>
      <c r="P402" s="22"/>
      <c r="Q402" s="22"/>
      <c r="R402" s="26">
        <f>E400</f>
        <v>33.2</v>
      </c>
      <c r="S402" s="22">
        <f>F402</f>
        <v>24</v>
      </c>
      <c r="T402" s="22">
        <f>(R402+S402)/2</f>
        <v>28.6</v>
      </c>
      <c r="U402" s="22">
        <f>IF(H402="","",6.1078*(10^(((7.5*H402)/(237.3+H402)))))</f>
        <v>36.49517019</v>
      </c>
      <c r="V402" s="22">
        <f>IF(U402="","",U402-(0.8*(G402-H402)))</f>
        <v>34.89517019</v>
      </c>
      <c r="W402" s="22">
        <f>IF(G402="","",6.1078*(10^(((7.5*G402)/(237.3+G402)))))</f>
        <v>40.98797486</v>
      </c>
      <c r="X402" s="22">
        <f>IF(W402="","",(V402/W402)*100)</f>
        <v>85.13514098</v>
      </c>
      <c r="Y402" s="135">
        <f>O400+L402-O402</f>
        <v>4.01</v>
      </c>
      <c r="Z402" s="27"/>
      <c r="AA402" s="226">
        <v>1.0</v>
      </c>
      <c r="AB402" s="227">
        <v>1.0</v>
      </c>
      <c r="AC402" s="227">
        <v>2.0</v>
      </c>
      <c r="AD402" s="227">
        <v>2.0</v>
      </c>
      <c r="AE402" s="237" t="s">
        <v>474</v>
      </c>
    </row>
    <row r="403" ht="15.75" customHeight="1">
      <c r="A403" s="4" t="s">
        <v>64</v>
      </c>
      <c r="B403" s="204">
        <v>44032.0</v>
      </c>
      <c r="C403" s="3">
        <v>0.625</v>
      </c>
      <c r="D403" s="3">
        <v>0.75</v>
      </c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41"/>
      <c r="S403" s="39"/>
      <c r="T403" s="39"/>
      <c r="U403" s="39"/>
      <c r="V403" s="22"/>
      <c r="W403" s="39"/>
      <c r="X403" s="39"/>
      <c r="Y403" s="42"/>
      <c r="Z403" s="32"/>
      <c r="AA403" s="230"/>
      <c r="AB403" s="45"/>
      <c r="AC403" s="45"/>
      <c r="AD403" s="45"/>
      <c r="AE403" s="52"/>
    </row>
    <row r="404" ht="15.75" customHeight="1">
      <c r="A404" s="8" t="s">
        <v>68</v>
      </c>
      <c r="B404" s="210">
        <v>44033.0</v>
      </c>
      <c r="C404" s="10">
        <v>0.375</v>
      </c>
      <c r="D404" s="10">
        <v>0.5</v>
      </c>
      <c r="E404" s="224">
        <v>34.6</v>
      </c>
      <c r="F404" s="224">
        <v>24.6</v>
      </c>
      <c r="G404" s="224">
        <v>28.8</v>
      </c>
      <c r="H404" s="224">
        <v>27.8</v>
      </c>
      <c r="I404" s="22"/>
      <c r="J404" s="224" t="s">
        <v>81</v>
      </c>
      <c r="K404" s="22"/>
      <c r="L404" s="224">
        <v>0.0</v>
      </c>
      <c r="M404" s="22"/>
      <c r="N404" s="22"/>
      <c r="O404" s="224">
        <v>80.1</v>
      </c>
      <c r="P404" s="22"/>
      <c r="Q404" s="22"/>
      <c r="R404" s="26">
        <f>E402</f>
        <v>34.4</v>
      </c>
      <c r="S404" s="22">
        <f>F404</f>
        <v>24.6</v>
      </c>
      <c r="T404" s="22">
        <f>(R404+S404)/2</f>
        <v>29.5</v>
      </c>
      <c r="U404" s="22">
        <f>IF(H404="","",6.1078*(10^(((7.5*H404)/(237.3+H404)))))</f>
        <v>37.3577292</v>
      </c>
      <c r="V404" s="22">
        <f>IF(U404="","",U404-(0.8*(G404-H404)))</f>
        <v>36.5577292</v>
      </c>
      <c r="W404" s="22">
        <f>IF(G404="","",6.1078*(10^(((7.5*G404)/(237.3+G404)))))</f>
        <v>39.59220806</v>
      </c>
      <c r="X404" s="22">
        <f>IF(W404="","",(V404/W404)*100)</f>
        <v>92.33566651</v>
      </c>
      <c r="Y404" s="135">
        <f>O402+L404-O404</f>
        <v>3.02</v>
      </c>
      <c r="Z404" s="27"/>
      <c r="AA404" s="226">
        <v>1.0</v>
      </c>
      <c r="AB404" s="227">
        <v>1.0</v>
      </c>
      <c r="AC404" s="227">
        <v>2.0</v>
      </c>
      <c r="AD404" s="227">
        <v>2.0</v>
      </c>
      <c r="AE404" s="237" t="s">
        <v>442</v>
      </c>
    </row>
    <row r="405" ht="15.75" customHeight="1">
      <c r="A405" s="4" t="s">
        <v>68</v>
      </c>
      <c r="B405" s="204">
        <v>44033.0</v>
      </c>
      <c r="C405" s="3">
        <v>0.625</v>
      </c>
      <c r="D405" s="3">
        <v>0.75</v>
      </c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41"/>
      <c r="S405" s="39"/>
      <c r="T405" s="39"/>
      <c r="U405" s="39"/>
      <c r="V405" s="22"/>
      <c r="W405" s="39"/>
      <c r="X405" s="39"/>
      <c r="Y405" s="42"/>
      <c r="Z405" s="32"/>
      <c r="AA405" s="230"/>
      <c r="AB405" s="45"/>
      <c r="AC405" s="45"/>
      <c r="AD405" s="45"/>
      <c r="AE405" s="52"/>
    </row>
    <row r="406" ht="15.75" customHeight="1">
      <c r="A406" s="8" t="s">
        <v>38</v>
      </c>
      <c r="B406" s="210">
        <v>44034.0</v>
      </c>
      <c r="C406" s="10">
        <v>0.375</v>
      </c>
      <c r="D406" s="10">
        <v>0.5</v>
      </c>
      <c r="E406" s="224">
        <v>33.6</v>
      </c>
      <c r="F406" s="224">
        <v>23.6</v>
      </c>
      <c r="G406" s="224">
        <v>28.4</v>
      </c>
      <c r="H406" s="224">
        <v>27.0</v>
      </c>
      <c r="I406" s="22"/>
      <c r="J406" s="224" t="s">
        <v>81</v>
      </c>
      <c r="K406" s="22"/>
      <c r="L406" s="224">
        <v>0.0</v>
      </c>
      <c r="M406" s="22"/>
      <c r="N406" s="22"/>
      <c r="O406" s="224">
        <v>72.1</v>
      </c>
      <c r="P406" s="22"/>
      <c r="Q406" s="22"/>
      <c r="R406" s="26">
        <f>E404</f>
        <v>34.6</v>
      </c>
      <c r="S406" s="22">
        <f>F406</f>
        <v>23.6</v>
      </c>
      <c r="T406" s="22">
        <f>(R406+S406)/2</f>
        <v>29.1</v>
      </c>
      <c r="U406" s="22">
        <f>IF(H406="","",6.1078*(10^(((7.5*H406)/(237.3+H406)))))</f>
        <v>35.65000614</v>
      </c>
      <c r="V406" s="22">
        <f>IF(U406="","",U406-(0.8*(G406-H406)))</f>
        <v>34.53000614</v>
      </c>
      <c r="W406" s="22">
        <f>IF(G406="","",6.1078*(10^(((7.5*G406)/(237.3+G406)))))</f>
        <v>38.68484051</v>
      </c>
      <c r="X406" s="22">
        <f>IF(W406="","",(V406/W406)*100)</f>
        <v>89.25978675</v>
      </c>
      <c r="Y406" s="135">
        <f>O404+L406-O406</f>
        <v>8</v>
      </c>
      <c r="Z406" s="27"/>
      <c r="AA406" s="226">
        <v>1.0</v>
      </c>
      <c r="AB406" s="227">
        <v>1.0</v>
      </c>
      <c r="AC406" s="227">
        <v>2.0</v>
      </c>
      <c r="AD406" s="227">
        <v>2.0</v>
      </c>
      <c r="AE406" s="237" t="s">
        <v>442</v>
      </c>
    </row>
    <row r="407" ht="15.75" customHeight="1">
      <c r="A407" s="4" t="s">
        <v>38</v>
      </c>
      <c r="B407" s="204">
        <v>44034.0</v>
      </c>
      <c r="C407" s="3">
        <v>0.625</v>
      </c>
      <c r="D407" s="3">
        <v>0.75</v>
      </c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41"/>
      <c r="S407" s="45"/>
      <c r="T407" s="39"/>
      <c r="U407" s="45"/>
      <c r="V407" s="22"/>
      <c r="W407" s="45"/>
      <c r="X407" s="45"/>
      <c r="Y407" s="45"/>
      <c r="Z407" s="45"/>
      <c r="AA407" s="230"/>
      <c r="AB407" s="45"/>
      <c r="AC407" s="45"/>
      <c r="AD407" s="45"/>
      <c r="AE407" s="52"/>
    </row>
    <row r="408" ht="15.75" customHeight="1">
      <c r="A408" s="8" t="s">
        <v>48</v>
      </c>
      <c r="B408" s="210">
        <v>44035.0</v>
      </c>
      <c r="C408" s="10">
        <v>0.375</v>
      </c>
      <c r="D408" s="10">
        <v>0.5</v>
      </c>
      <c r="E408" s="224">
        <v>34.0</v>
      </c>
      <c r="F408" s="224">
        <v>23.2</v>
      </c>
      <c r="G408" s="224">
        <v>29.4</v>
      </c>
      <c r="H408" s="224">
        <v>29.0</v>
      </c>
      <c r="I408" s="22"/>
      <c r="J408" s="224" t="s">
        <v>61</v>
      </c>
      <c r="K408" s="22"/>
      <c r="L408" s="224">
        <v>3.0</v>
      </c>
      <c r="M408" s="22"/>
      <c r="N408" s="22"/>
      <c r="O408" s="224">
        <v>72.16</v>
      </c>
      <c r="P408" s="22"/>
      <c r="Q408" s="22"/>
      <c r="R408" s="26">
        <f>E406</f>
        <v>33.6</v>
      </c>
      <c r="S408" s="22">
        <f>F408</f>
        <v>23.2</v>
      </c>
      <c r="T408" s="22">
        <f>(R408+S408)/2</f>
        <v>28.4</v>
      </c>
      <c r="U408" s="22">
        <f>IF(H408="","",6.1078*(10^(((7.5*H408)/(237.3+H408)))))</f>
        <v>40.05279577</v>
      </c>
      <c r="V408" s="22">
        <f>IF(U408="","",U408-(0.8*(G408-H408)))</f>
        <v>39.73279577</v>
      </c>
      <c r="W408" s="22">
        <f>IF(G408="","",6.1078*(10^(((7.5*G408)/(237.3+G408)))))</f>
        <v>40.98797486</v>
      </c>
      <c r="X408" s="22">
        <f>IF(W408="","",(V408/W408)*100)</f>
        <v>96.93768942</v>
      </c>
      <c r="Y408" s="135">
        <f>O406+L408-O408</f>
        <v>2.94</v>
      </c>
      <c r="Z408" s="27"/>
      <c r="AA408" s="226">
        <v>1.0</v>
      </c>
      <c r="AB408" s="227">
        <v>1.0</v>
      </c>
      <c r="AC408" s="227">
        <v>2.0</v>
      </c>
      <c r="AD408" s="227">
        <v>2.0</v>
      </c>
      <c r="AE408" s="237" t="s">
        <v>442</v>
      </c>
    </row>
    <row r="409" ht="15.75" customHeight="1">
      <c r="A409" s="4" t="s">
        <v>48</v>
      </c>
      <c r="B409" s="204">
        <v>44035.0</v>
      </c>
      <c r="C409" s="3">
        <v>0.625</v>
      </c>
      <c r="D409" s="3">
        <v>0.75</v>
      </c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41"/>
      <c r="S409" s="45"/>
      <c r="T409" s="39"/>
      <c r="U409" s="45"/>
      <c r="V409" s="22"/>
      <c r="W409" s="45"/>
      <c r="X409" s="45"/>
      <c r="Y409" s="45"/>
      <c r="Z409" s="45"/>
      <c r="AA409" s="230"/>
      <c r="AB409" s="45"/>
      <c r="AC409" s="45"/>
      <c r="AD409" s="45"/>
      <c r="AE409" s="52"/>
    </row>
    <row r="410" ht="15.75" customHeight="1">
      <c r="A410" s="8" t="s">
        <v>53</v>
      </c>
      <c r="B410" s="210">
        <v>44036.0</v>
      </c>
      <c r="C410" s="10">
        <v>0.375</v>
      </c>
      <c r="D410" s="10">
        <v>0.5</v>
      </c>
      <c r="E410" s="224">
        <v>34.8</v>
      </c>
      <c r="F410" s="224">
        <v>23.7</v>
      </c>
      <c r="G410" s="224">
        <v>30.0</v>
      </c>
      <c r="H410" s="224">
        <v>27.2</v>
      </c>
      <c r="I410" s="22"/>
      <c r="J410" s="224" t="s">
        <v>78</v>
      </c>
      <c r="K410" s="22"/>
      <c r="L410" s="224">
        <v>0.0</v>
      </c>
      <c r="M410" s="22"/>
      <c r="N410" s="22"/>
      <c r="O410" s="224">
        <v>68.8</v>
      </c>
      <c r="P410" s="22"/>
      <c r="Q410" s="22"/>
      <c r="R410" s="26">
        <f>E408</f>
        <v>34</v>
      </c>
      <c r="S410" s="22">
        <f>F410</f>
        <v>23.7</v>
      </c>
      <c r="T410" s="22">
        <f>(R410+S410)/2</f>
        <v>28.85</v>
      </c>
      <c r="U410" s="22">
        <f>IF(H410="","",6.1078*(10^(((7.5*H410)/(237.3+H410)))))</f>
        <v>36.07043238</v>
      </c>
      <c r="V410" s="22">
        <f>IF(U410="","",U410-(0.8*(G410-H410)))</f>
        <v>33.83043238</v>
      </c>
      <c r="W410" s="22">
        <f>IF(G410="","",6.1078*(10^(((7.5*G410)/(237.3+G410)))))</f>
        <v>42.42634795</v>
      </c>
      <c r="X410" s="22">
        <f>IF(W410="","",(V410/W410)*100)</f>
        <v>79.73920457</v>
      </c>
      <c r="Y410" s="135">
        <f>O408+L410-O410</f>
        <v>3.36</v>
      </c>
      <c r="Z410" s="27"/>
      <c r="AA410" s="226">
        <v>1.0</v>
      </c>
      <c r="AB410" s="227">
        <v>2.0</v>
      </c>
      <c r="AC410" s="227">
        <v>2.0</v>
      </c>
      <c r="AD410" s="227">
        <v>2.0</v>
      </c>
      <c r="AE410" s="237" t="s">
        <v>478</v>
      </c>
    </row>
    <row r="411" ht="15.75" customHeight="1">
      <c r="A411" s="4" t="s">
        <v>53</v>
      </c>
      <c r="B411" s="204">
        <v>44016.0</v>
      </c>
      <c r="C411" s="3">
        <v>0.625</v>
      </c>
      <c r="D411" s="3">
        <v>0.75</v>
      </c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41"/>
      <c r="S411" s="45"/>
      <c r="T411" s="39"/>
      <c r="U411" s="45"/>
      <c r="V411" s="22"/>
      <c r="W411" s="45"/>
      <c r="X411" s="45"/>
      <c r="Y411" s="45"/>
      <c r="Z411" s="32"/>
      <c r="AA411" s="230"/>
      <c r="AB411" s="45"/>
      <c r="AC411" s="45"/>
      <c r="AD411" s="45"/>
      <c r="AE411" s="52"/>
    </row>
    <row r="412" ht="15.75" customHeight="1">
      <c r="A412" s="8" t="s">
        <v>58</v>
      </c>
      <c r="B412" s="210">
        <v>44037.0</v>
      </c>
      <c r="C412" s="10">
        <v>0.375</v>
      </c>
      <c r="D412" s="10">
        <v>0.5</v>
      </c>
      <c r="E412" s="224">
        <v>34.2</v>
      </c>
      <c r="F412" s="224">
        <v>21.8</v>
      </c>
      <c r="G412" s="224">
        <v>28.6</v>
      </c>
      <c r="H412" s="224">
        <v>28.0</v>
      </c>
      <c r="I412" s="22"/>
      <c r="J412" s="224" t="s">
        <v>81</v>
      </c>
      <c r="K412" s="22"/>
      <c r="L412" s="224">
        <v>7.75</v>
      </c>
      <c r="M412" s="22"/>
      <c r="N412" s="22"/>
      <c r="O412" s="224">
        <v>70.92</v>
      </c>
      <c r="P412" s="22"/>
      <c r="Q412" s="22"/>
      <c r="R412" s="26">
        <f>E410</f>
        <v>34.8</v>
      </c>
      <c r="S412" s="22">
        <f>F412</f>
        <v>21.8</v>
      </c>
      <c r="T412" s="22">
        <f>(R412+S412)/2</f>
        <v>28.3</v>
      </c>
      <c r="U412" s="22">
        <f>IF(H412="","",6.1078*(10^(((7.5*H412)/(237.3+H412)))))</f>
        <v>37.79562539</v>
      </c>
      <c r="V412" s="22">
        <f>IF(U412="","",U412-(0.8*(G412-H412)))</f>
        <v>37.31562539</v>
      </c>
      <c r="W412" s="22">
        <f>IF(G412="","",6.1078*(10^(((7.5*G412)/(237.3+G412)))))</f>
        <v>39.13623594</v>
      </c>
      <c r="X412" s="22">
        <f>IF(W412="","",(V412/W412)*100)</f>
        <v>95.34801826</v>
      </c>
      <c r="Y412" s="135">
        <f>O410+L412-O412</f>
        <v>5.63</v>
      </c>
      <c r="Z412" s="27"/>
      <c r="AA412" s="226">
        <v>1.0</v>
      </c>
      <c r="AB412" s="227">
        <v>1.0</v>
      </c>
      <c r="AC412" s="227">
        <v>3.0</v>
      </c>
      <c r="AD412" s="227">
        <v>2.0</v>
      </c>
      <c r="AE412" s="237" t="s">
        <v>545</v>
      </c>
    </row>
    <row r="413" ht="15.75" customHeight="1">
      <c r="A413" s="4" t="s">
        <v>58</v>
      </c>
      <c r="B413" s="204">
        <v>44037.0</v>
      </c>
      <c r="C413" s="3">
        <v>0.625</v>
      </c>
      <c r="D413" s="3">
        <v>0.75</v>
      </c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41"/>
      <c r="S413" s="45"/>
      <c r="T413" s="39"/>
      <c r="U413" s="45"/>
      <c r="V413" s="22"/>
      <c r="W413" s="45"/>
      <c r="X413" s="45"/>
      <c r="Y413" s="45"/>
      <c r="Z413" s="32"/>
      <c r="AA413" s="230"/>
      <c r="AB413" s="45"/>
      <c r="AC413" s="45"/>
      <c r="AD413" s="45"/>
      <c r="AE413" s="52"/>
    </row>
    <row r="414" ht="15.75" customHeight="1">
      <c r="A414" s="8" t="s">
        <v>60</v>
      </c>
      <c r="B414" s="210">
        <v>44038.0</v>
      </c>
      <c r="C414" s="10">
        <v>0.375</v>
      </c>
      <c r="D414" s="10">
        <v>0.5</v>
      </c>
      <c r="E414" s="224">
        <v>35.0</v>
      </c>
      <c r="F414" s="224">
        <v>22.8</v>
      </c>
      <c r="G414" s="224">
        <v>29.2</v>
      </c>
      <c r="H414" s="224">
        <v>28.4</v>
      </c>
      <c r="I414" s="22"/>
      <c r="J414" s="224" t="s">
        <v>81</v>
      </c>
      <c r="K414" s="22"/>
      <c r="L414" s="224">
        <v>0.0</v>
      </c>
      <c r="M414" s="22"/>
      <c r="N414" s="22"/>
      <c r="O414" s="224">
        <v>64.18</v>
      </c>
      <c r="P414" s="224"/>
      <c r="Q414" s="22"/>
      <c r="R414" s="26">
        <f>E412</f>
        <v>34.2</v>
      </c>
      <c r="S414" s="22">
        <f>F414</f>
        <v>22.8</v>
      </c>
      <c r="T414" s="22">
        <f>(R414+S414)/2</f>
        <v>28.5</v>
      </c>
      <c r="U414" s="22">
        <f>IF(H414="","",6.1078*(10^(((7.5*H414)/(237.3+H414)))))</f>
        <v>38.68484051</v>
      </c>
      <c r="V414" s="22">
        <f>IF(U414="","",U414-(0.8*(G414-H414)))</f>
        <v>38.04484051</v>
      </c>
      <c r="W414" s="22">
        <f>IF(G414="","",6.1078*(10^(((7.5*G414)/(237.3+G414)))))</f>
        <v>40.51803823</v>
      </c>
      <c r="X414" s="22">
        <f>IF(W414="","",(V414/W414)*100)</f>
        <v>93.89605758</v>
      </c>
      <c r="Y414" s="135">
        <f>O412+L414-O414</f>
        <v>6.74</v>
      </c>
      <c r="Z414" s="27"/>
      <c r="AA414" s="226">
        <v>1.0</v>
      </c>
      <c r="AB414" s="227">
        <v>1.0</v>
      </c>
      <c r="AC414" s="227">
        <v>3.0</v>
      </c>
      <c r="AD414" s="227">
        <v>1.0</v>
      </c>
      <c r="AE414" s="237" t="s">
        <v>487</v>
      </c>
    </row>
    <row r="415" ht="15.75" customHeight="1">
      <c r="A415" s="4" t="s">
        <v>60</v>
      </c>
      <c r="B415" s="204">
        <v>44038.0</v>
      </c>
      <c r="C415" s="3">
        <v>0.625</v>
      </c>
      <c r="D415" s="3">
        <v>0.75</v>
      </c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41"/>
      <c r="S415" s="39"/>
      <c r="T415" s="39"/>
      <c r="U415" s="39"/>
      <c r="V415" s="22"/>
      <c r="W415" s="39"/>
      <c r="X415" s="39"/>
      <c r="Y415" s="42"/>
      <c r="Z415" s="32"/>
      <c r="AA415" s="230"/>
      <c r="AB415" s="45"/>
      <c r="AC415" s="45"/>
      <c r="AD415" s="45"/>
      <c r="AE415" s="52"/>
    </row>
    <row r="416" ht="15.75" customHeight="1">
      <c r="A416" s="8" t="s">
        <v>64</v>
      </c>
      <c r="B416" s="210">
        <v>44039.0</v>
      </c>
      <c r="C416" s="10">
        <v>0.375</v>
      </c>
      <c r="D416" s="10">
        <v>0.5</v>
      </c>
      <c r="E416" s="224">
        <v>34.6</v>
      </c>
      <c r="F416" s="224">
        <v>23.9</v>
      </c>
      <c r="G416" s="224">
        <v>31.0</v>
      </c>
      <c r="H416" s="224">
        <v>27.6</v>
      </c>
      <c r="I416" s="22"/>
      <c r="J416" s="224" t="s">
        <v>81</v>
      </c>
      <c r="K416" s="22"/>
      <c r="L416" s="224">
        <v>0.0</v>
      </c>
      <c r="M416" s="22"/>
      <c r="N416" s="22"/>
      <c r="O416" s="224">
        <v>61.9</v>
      </c>
      <c r="P416" s="22"/>
      <c r="Q416" s="22"/>
      <c r="R416" s="26">
        <f>E414</f>
        <v>35</v>
      </c>
      <c r="S416" s="22">
        <f>F416</f>
        <v>23.9</v>
      </c>
      <c r="T416" s="22">
        <f>(R416+S416)/2</f>
        <v>29.45</v>
      </c>
      <c r="U416" s="22">
        <f>IF(H416="","",6.1078*(10^(((7.5*H416)/(237.3+H416)))))</f>
        <v>36.92425667</v>
      </c>
      <c r="V416" s="22">
        <f>IF(U416="","",U416-(0.8*(G416-H416)))</f>
        <v>34.20425667</v>
      </c>
      <c r="W416" s="22">
        <f>IF(G416="","",6.1078*(10^(((7.5*G416)/(237.3+G416)))))</f>
        <v>44.9212759</v>
      </c>
      <c r="X416" s="22">
        <f>IF(W416="","",(V416/W416)*100)</f>
        <v>76.1426651</v>
      </c>
      <c r="Y416" s="135">
        <f>O414+L416-O416</f>
        <v>2.28</v>
      </c>
      <c r="Z416" s="27"/>
      <c r="AA416" s="226">
        <v>1.0</v>
      </c>
      <c r="AB416" s="227">
        <v>1.0</v>
      </c>
      <c r="AC416" s="227">
        <v>2.0</v>
      </c>
      <c r="AD416" s="227">
        <v>2.0</v>
      </c>
      <c r="AE416" s="237" t="s">
        <v>452</v>
      </c>
    </row>
    <row r="417" ht="15.75" customHeight="1">
      <c r="A417" s="4" t="s">
        <v>64</v>
      </c>
      <c r="B417" s="204">
        <v>44039.0</v>
      </c>
      <c r="C417" s="3">
        <v>0.625</v>
      </c>
      <c r="D417" s="3">
        <v>0.75</v>
      </c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41"/>
      <c r="S417" s="39"/>
      <c r="T417" s="39"/>
      <c r="U417" s="39"/>
      <c r="V417" s="22"/>
      <c r="W417" s="39"/>
      <c r="X417" s="39"/>
      <c r="Y417" s="42"/>
      <c r="Z417" s="32"/>
      <c r="AA417" s="230"/>
      <c r="AB417" s="45"/>
      <c r="AC417" s="45"/>
      <c r="AD417" s="45"/>
      <c r="AE417" s="52"/>
    </row>
    <row r="418" ht="15.75" customHeight="1">
      <c r="A418" s="8" t="s">
        <v>68</v>
      </c>
      <c r="B418" s="210">
        <v>44040.0</v>
      </c>
      <c r="C418" s="10">
        <v>0.375</v>
      </c>
      <c r="D418" s="10">
        <v>0.5</v>
      </c>
      <c r="E418" s="224">
        <v>34.8</v>
      </c>
      <c r="F418" s="224">
        <v>23.6</v>
      </c>
      <c r="G418" s="224">
        <v>29.6</v>
      </c>
      <c r="H418" s="224">
        <v>28.0</v>
      </c>
      <c r="I418" s="22"/>
      <c r="J418" s="224" t="s">
        <v>81</v>
      </c>
      <c r="K418" s="22"/>
      <c r="L418" s="224">
        <v>0.0</v>
      </c>
      <c r="M418" s="22"/>
      <c r="N418" s="22"/>
      <c r="O418" s="224">
        <v>56.64</v>
      </c>
      <c r="P418" s="224">
        <v>74.38</v>
      </c>
      <c r="Q418" s="22"/>
      <c r="R418" s="26">
        <f>E416</f>
        <v>34.6</v>
      </c>
      <c r="S418" s="22">
        <f>F418</f>
        <v>23.6</v>
      </c>
      <c r="T418" s="22">
        <f>(R418+S418)/2</f>
        <v>29.1</v>
      </c>
      <c r="U418" s="22">
        <f>IF(H418="","",6.1078*(10^(((7.5*H418)/(237.3+H418)))))</f>
        <v>37.79562539</v>
      </c>
      <c r="V418" s="22">
        <f>IF(U418="","",U418-(0.8*(G418-H418)))</f>
        <v>36.51562539</v>
      </c>
      <c r="W418" s="22">
        <f>IF(G418="","",6.1078*(10^(((7.5*G418)/(237.3+G418)))))</f>
        <v>41.46264535</v>
      </c>
      <c r="X418" s="22">
        <f>IF(W418="","",(V418/W418)*100)</f>
        <v>88.0687305</v>
      </c>
      <c r="Y418" s="135">
        <f>O416+L418-O418</f>
        <v>5.26</v>
      </c>
      <c r="Z418" s="27"/>
      <c r="AA418" s="226">
        <v>1.0</v>
      </c>
      <c r="AB418" s="227">
        <v>1.0</v>
      </c>
      <c r="AC418" s="227">
        <v>2.0</v>
      </c>
      <c r="AD418" s="227">
        <v>2.0</v>
      </c>
      <c r="AE418" s="237" t="s">
        <v>474</v>
      </c>
    </row>
    <row r="419" ht="15.75" customHeight="1">
      <c r="A419" s="4" t="s">
        <v>68</v>
      </c>
      <c r="B419" s="204" t="s">
        <v>248</v>
      </c>
      <c r="C419" s="3">
        <v>0.625</v>
      </c>
      <c r="D419" s="3">
        <v>0.75</v>
      </c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41"/>
      <c r="S419" s="39"/>
      <c r="T419" s="39"/>
      <c r="U419" s="39"/>
      <c r="V419" s="22"/>
      <c r="W419" s="39"/>
      <c r="X419" s="39"/>
      <c r="Y419" s="42"/>
      <c r="Z419" s="32"/>
      <c r="AA419" s="230"/>
      <c r="AB419" s="45"/>
      <c r="AC419" s="45"/>
      <c r="AD419" s="45"/>
      <c r="AE419" s="52"/>
    </row>
    <row r="420" ht="15.75" customHeight="1">
      <c r="A420" s="8" t="s">
        <v>38</v>
      </c>
      <c r="B420" s="210">
        <v>44041.0</v>
      </c>
      <c r="C420" s="10">
        <v>0.375</v>
      </c>
      <c r="D420" s="10">
        <v>0.5</v>
      </c>
      <c r="E420" s="224">
        <v>33.8</v>
      </c>
      <c r="F420" s="224">
        <v>22.3</v>
      </c>
      <c r="G420" s="224">
        <v>28.8</v>
      </c>
      <c r="H420" s="224">
        <v>27.2</v>
      </c>
      <c r="I420" s="22"/>
      <c r="J420" s="224" t="s">
        <v>81</v>
      </c>
      <c r="K420" s="22"/>
      <c r="L420" s="224">
        <v>0.25</v>
      </c>
      <c r="M420" s="22"/>
      <c r="N420" s="22"/>
      <c r="O420" s="224">
        <v>74.5</v>
      </c>
      <c r="P420" s="224"/>
      <c r="Q420" s="22"/>
      <c r="R420" s="26">
        <f>E418</f>
        <v>34.8</v>
      </c>
      <c r="S420" s="22">
        <f>F420</f>
        <v>22.3</v>
      </c>
      <c r="T420" s="22">
        <f>(R420+S420)/2</f>
        <v>28.55</v>
      </c>
      <c r="U420" s="22">
        <f>IF(H420="","",6.1078*(10^(((7.5*H420)/(237.3+H420)))))</f>
        <v>36.07043238</v>
      </c>
      <c r="V420" s="22">
        <f>IF(U420="","",U420-(0.8*(G420-H420)))</f>
        <v>34.79043238</v>
      </c>
      <c r="W420" s="22">
        <f>IF(G420="","",6.1078*(10^(((7.5*G420)/(237.3+G420)))))</f>
        <v>39.59220806</v>
      </c>
      <c r="X420" s="22">
        <f>IF(W420="","",(V420/W420)*100)</f>
        <v>87.87191744</v>
      </c>
      <c r="Y420" s="135">
        <f>P418+L420-O420</f>
        <v>0.13</v>
      </c>
      <c r="Z420" s="27"/>
      <c r="AA420" s="226">
        <v>1.0</v>
      </c>
      <c r="AB420" s="227">
        <v>1.0</v>
      </c>
      <c r="AC420" s="227">
        <v>2.0</v>
      </c>
      <c r="AD420" s="227">
        <v>2.0</v>
      </c>
      <c r="AE420" s="237" t="s">
        <v>452</v>
      </c>
    </row>
    <row r="421" ht="15.75" customHeight="1">
      <c r="A421" s="4" t="s">
        <v>38</v>
      </c>
      <c r="B421" s="204">
        <v>44041.0</v>
      </c>
      <c r="C421" s="3">
        <v>0.625</v>
      </c>
      <c r="D421" s="3">
        <v>0.75</v>
      </c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41"/>
      <c r="S421" s="39"/>
      <c r="T421" s="39"/>
      <c r="U421" s="39"/>
      <c r="V421" s="22"/>
      <c r="W421" s="39"/>
      <c r="X421" s="39"/>
      <c r="Y421" s="42"/>
      <c r="Z421" s="32"/>
      <c r="AA421" s="230"/>
      <c r="AB421" s="45"/>
      <c r="AC421" s="45"/>
      <c r="AD421" s="45"/>
      <c r="AE421" s="52"/>
    </row>
    <row r="422" ht="15.75" customHeight="1">
      <c r="A422" s="8" t="s">
        <v>48</v>
      </c>
      <c r="B422" s="210">
        <v>44042.0</v>
      </c>
      <c r="C422" s="10">
        <v>0.375</v>
      </c>
      <c r="D422" s="10">
        <v>0.5</v>
      </c>
      <c r="E422" s="224">
        <v>34.0</v>
      </c>
      <c r="F422" s="224">
        <v>23.3</v>
      </c>
      <c r="G422" s="224">
        <v>29.0</v>
      </c>
      <c r="H422" s="224">
        <v>26.0</v>
      </c>
      <c r="I422" s="53"/>
      <c r="J422" s="307" t="s">
        <v>81</v>
      </c>
      <c r="K422" s="53"/>
      <c r="L422" s="308">
        <v>0.0</v>
      </c>
      <c r="M422" s="140"/>
      <c r="N422" s="140"/>
      <c r="O422" s="224">
        <v>69.72</v>
      </c>
      <c r="P422" s="22"/>
      <c r="Q422" s="22"/>
      <c r="R422" s="26">
        <f>E420</f>
        <v>33.8</v>
      </c>
      <c r="S422" s="22">
        <f>F422</f>
        <v>23.3</v>
      </c>
      <c r="T422" s="22">
        <f>(R422+S422)/2</f>
        <v>28.55</v>
      </c>
      <c r="U422" s="22">
        <f>IF(H422="","",6.1078*(10^(((7.5*H422)/(237.3+H422)))))</f>
        <v>33.61126698</v>
      </c>
      <c r="V422" s="22">
        <f>IF(U422="","",U422-(0.8*(G422-H422)))</f>
        <v>31.21126698</v>
      </c>
      <c r="W422" s="22">
        <f>IF(G422="","",6.1078*(10^(((7.5*G422)/(237.3+G422)))))</f>
        <v>40.05279577</v>
      </c>
      <c r="X422" s="22">
        <f>IF(W422="","",(V422/W422)*100)</f>
        <v>77.92531428</v>
      </c>
      <c r="Y422" s="135">
        <f>O420+L422-O422</f>
        <v>4.78</v>
      </c>
      <c r="Z422" s="27"/>
      <c r="AA422" s="226">
        <v>1.0</v>
      </c>
      <c r="AB422" s="227">
        <v>1.0</v>
      </c>
      <c r="AC422" s="227">
        <v>2.0</v>
      </c>
      <c r="AD422" s="227">
        <v>2.0</v>
      </c>
      <c r="AE422" s="237" t="s">
        <v>452</v>
      </c>
    </row>
    <row r="423" ht="15.75" customHeight="1">
      <c r="A423" s="4" t="s">
        <v>48</v>
      </c>
      <c r="B423" s="204">
        <v>44042.0</v>
      </c>
      <c r="C423" s="3">
        <v>0.625</v>
      </c>
      <c r="D423" s="3">
        <v>0.75</v>
      </c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41"/>
      <c r="S423" s="39"/>
      <c r="T423" s="39"/>
      <c r="U423" s="39"/>
      <c r="V423" s="22"/>
      <c r="W423" s="39"/>
      <c r="X423" s="39"/>
      <c r="Y423" s="42"/>
      <c r="Z423" s="32"/>
      <c r="AA423" s="230"/>
      <c r="AB423" s="45"/>
      <c r="AC423" s="45"/>
      <c r="AD423" s="45"/>
      <c r="AE423" s="52"/>
    </row>
    <row r="424" ht="15.75" customHeight="1">
      <c r="A424" s="8" t="s">
        <v>53</v>
      </c>
      <c r="B424" s="210">
        <v>44043.0</v>
      </c>
      <c r="C424" s="10">
        <v>0.375</v>
      </c>
      <c r="D424" s="10">
        <v>0.5</v>
      </c>
      <c r="E424" s="224">
        <v>35.2</v>
      </c>
      <c r="F424" s="224">
        <v>23.3</v>
      </c>
      <c r="G424" s="224">
        <v>29.0</v>
      </c>
      <c r="H424" s="224">
        <v>26.0</v>
      </c>
      <c r="I424" s="22"/>
      <c r="J424" s="224" t="s">
        <v>81</v>
      </c>
      <c r="K424" s="22"/>
      <c r="L424" s="224">
        <v>4.75</v>
      </c>
      <c r="M424" s="22"/>
      <c r="N424" s="22"/>
      <c r="O424" s="224">
        <v>69.04</v>
      </c>
      <c r="P424" s="224"/>
      <c r="Q424" s="22"/>
      <c r="R424" s="26">
        <f>E422</f>
        <v>34</v>
      </c>
      <c r="S424" s="22">
        <f>F424</f>
        <v>23.3</v>
      </c>
      <c r="T424" s="22">
        <f>(R424+S424)/2</f>
        <v>28.65</v>
      </c>
      <c r="U424" s="22">
        <f>IF(H424="","",6.1078*(10^(((7.5*H424)/(237.3+H424)))))</f>
        <v>33.61126698</v>
      </c>
      <c r="V424" s="22">
        <f>IF(U424="","",U424-(0.8*(G424-H424)))</f>
        <v>31.21126698</v>
      </c>
      <c r="W424" s="22">
        <f>IF(G424="","",6.1078*(10^(((7.5*G424)/(237.3+G424)))))</f>
        <v>40.05279577</v>
      </c>
      <c r="X424" s="22">
        <f>IF(W424="","",(V424/W424)*100)</f>
        <v>77.92531428</v>
      </c>
      <c r="Y424" s="135">
        <f>O422+L424-O424</f>
        <v>5.43</v>
      </c>
      <c r="Z424" s="27"/>
      <c r="AA424" s="226">
        <v>1.0</v>
      </c>
      <c r="AB424" s="227">
        <v>1.0</v>
      </c>
      <c r="AC424" s="227">
        <v>2.0</v>
      </c>
      <c r="AD424" s="227">
        <v>2.0</v>
      </c>
      <c r="AE424" s="237" t="s">
        <v>474</v>
      </c>
    </row>
    <row r="425" ht="15.75" customHeight="1">
      <c r="A425" s="4" t="s">
        <v>53</v>
      </c>
      <c r="B425" s="204">
        <v>44043.0</v>
      </c>
      <c r="C425" s="3">
        <v>0.625</v>
      </c>
      <c r="D425" s="3">
        <v>0.75</v>
      </c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41"/>
      <c r="S425" s="39"/>
      <c r="T425" s="39"/>
      <c r="U425" s="39"/>
      <c r="V425" s="22"/>
      <c r="W425" s="39"/>
      <c r="X425" s="39"/>
      <c r="Y425" s="42"/>
      <c r="Z425" s="32"/>
      <c r="AA425" s="230"/>
      <c r="AB425" s="45"/>
      <c r="AC425" s="45"/>
      <c r="AD425" s="45"/>
      <c r="AE425" s="52"/>
    </row>
    <row r="426" ht="15.75" customHeight="1">
      <c r="A426" s="8" t="s">
        <v>58</v>
      </c>
      <c r="B426" s="210">
        <v>44044.0</v>
      </c>
      <c r="C426" s="10">
        <v>0.375</v>
      </c>
      <c r="D426" s="10">
        <v>0.5</v>
      </c>
      <c r="E426" s="224">
        <v>33.2</v>
      </c>
      <c r="F426" s="224">
        <v>22.0</v>
      </c>
      <c r="G426" s="224">
        <v>29.0</v>
      </c>
      <c r="H426" s="224">
        <v>27.0</v>
      </c>
      <c r="I426" s="22"/>
      <c r="J426" s="224" t="s">
        <v>81</v>
      </c>
      <c r="K426" s="22"/>
      <c r="L426" s="224">
        <v>21.75</v>
      </c>
      <c r="M426" s="22"/>
      <c r="N426" s="22"/>
      <c r="O426" s="224">
        <v>81.32</v>
      </c>
      <c r="P426" s="22"/>
      <c r="Q426" s="22"/>
      <c r="R426" s="26">
        <f>E424</f>
        <v>35.2</v>
      </c>
      <c r="S426" s="22">
        <f>F426</f>
        <v>22</v>
      </c>
      <c r="T426" s="22">
        <f>(R426+S426)/2</f>
        <v>28.6</v>
      </c>
      <c r="U426" s="22">
        <f>IF(H426="","",6.1078*(10^(((7.5*H426)/(237.3+H426)))))</f>
        <v>35.65000614</v>
      </c>
      <c r="V426" s="22">
        <f>IF(U426="","",U426-(0.8*(G426-H426)))</f>
        <v>34.05000614</v>
      </c>
      <c r="W426" s="22">
        <f>IF(G426="","",6.1078*(10^(((7.5*G426)/(237.3+G426)))))</f>
        <v>40.05279577</v>
      </c>
      <c r="X426" s="22">
        <f>IF(W426="","",(V426/W426)*100)</f>
        <v>85.01280743</v>
      </c>
      <c r="Y426" s="135">
        <f>O424+L426-O426</f>
        <v>9.47</v>
      </c>
      <c r="Z426" s="27"/>
      <c r="AA426" s="226">
        <v>1.0</v>
      </c>
      <c r="AB426" s="227">
        <v>1.0</v>
      </c>
      <c r="AC426" s="227">
        <v>2.0</v>
      </c>
      <c r="AD426" s="227">
        <v>2.0</v>
      </c>
      <c r="AE426" s="237" t="s">
        <v>554</v>
      </c>
    </row>
    <row r="427" ht="15.75" customHeight="1">
      <c r="A427" s="4" t="s">
        <v>58</v>
      </c>
      <c r="B427" s="204">
        <v>44044.0</v>
      </c>
      <c r="C427" s="3">
        <v>0.625</v>
      </c>
      <c r="D427" s="3">
        <v>0.75</v>
      </c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41"/>
      <c r="S427" s="39"/>
      <c r="T427" s="39"/>
      <c r="U427" s="39"/>
      <c r="V427" s="22"/>
      <c r="W427" s="39"/>
      <c r="X427" s="39"/>
      <c r="Y427" s="42"/>
      <c r="Z427" s="32"/>
      <c r="AA427" s="230"/>
      <c r="AB427" s="45"/>
      <c r="AC427" s="45"/>
      <c r="AD427" s="45"/>
      <c r="AE427" s="52"/>
    </row>
    <row r="428" ht="15.75" customHeight="1">
      <c r="A428" s="8" t="s">
        <v>60</v>
      </c>
      <c r="B428" s="210">
        <v>44045.0</v>
      </c>
      <c r="C428" s="10">
        <v>0.375</v>
      </c>
      <c r="D428" s="10">
        <v>0.5</v>
      </c>
      <c r="E428" s="224">
        <v>33.8</v>
      </c>
      <c r="F428" s="224">
        <v>22.6</v>
      </c>
      <c r="G428" s="224">
        <v>29.6</v>
      </c>
      <c r="H428" s="224">
        <v>27.4</v>
      </c>
      <c r="I428" s="22"/>
      <c r="J428" s="224" t="s">
        <v>81</v>
      </c>
      <c r="K428" s="22"/>
      <c r="L428" s="224">
        <v>12.0</v>
      </c>
      <c r="M428" s="22"/>
      <c r="N428" s="22"/>
      <c r="O428" s="224">
        <v>88.16</v>
      </c>
      <c r="P428" s="224">
        <v>75.42</v>
      </c>
      <c r="Q428" s="22"/>
      <c r="R428" s="26">
        <f>E426</f>
        <v>33.2</v>
      </c>
      <c r="S428" s="22">
        <f>F428</f>
        <v>22.6</v>
      </c>
      <c r="T428" s="22">
        <f>(R428+S428)/2</f>
        <v>27.9</v>
      </c>
      <c r="U428" s="22">
        <f>IF(H428="","",6.1078*(10^(((7.5*H428)/(237.3+H428)))))</f>
        <v>36.49517019</v>
      </c>
      <c r="V428" s="22">
        <f>IF(U428="","",U428-(0.8*(G428-H428)))</f>
        <v>34.73517019</v>
      </c>
      <c r="W428" s="22">
        <f>IF(G428="","",6.1078*(10^(((7.5*G428)/(237.3+G428)))))</f>
        <v>41.46264535</v>
      </c>
      <c r="X428" s="22">
        <f>IF(W428="","",(V428/W428)*100)</f>
        <v>83.77461181</v>
      </c>
      <c r="Y428" s="135">
        <f>O426+L428-O428</f>
        <v>5.16</v>
      </c>
      <c r="Z428" s="27"/>
      <c r="AA428" s="226">
        <v>1.0</v>
      </c>
      <c r="AB428" s="227">
        <v>1.0</v>
      </c>
      <c r="AC428" s="227">
        <v>2.0</v>
      </c>
      <c r="AD428" s="227">
        <v>2.0</v>
      </c>
      <c r="AE428" s="237" t="s">
        <v>474</v>
      </c>
    </row>
    <row r="429" ht="15.75" customHeight="1">
      <c r="A429" s="4" t="s">
        <v>60</v>
      </c>
      <c r="B429" s="310">
        <v>44045.0</v>
      </c>
      <c r="C429" s="3">
        <v>0.625</v>
      </c>
      <c r="D429" s="3">
        <v>0.75</v>
      </c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41"/>
      <c r="S429" s="39"/>
      <c r="T429" s="39"/>
      <c r="U429" s="39"/>
      <c r="V429" s="22"/>
      <c r="W429" s="39"/>
      <c r="X429" s="39"/>
      <c r="Y429" s="42"/>
      <c r="Z429" s="32"/>
      <c r="AA429" s="230"/>
      <c r="AB429" s="45"/>
      <c r="AC429" s="45"/>
      <c r="AD429" s="45"/>
      <c r="AE429" s="52"/>
    </row>
    <row r="430" ht="15.75" customHeight="1">
      <c r="A430" s="8" t="s">
        <v>64</v>
      </c>
      <c r="B430" s="210">
        <v>44046.0</v>
      </c>
      <c r="C430" s="10">
        <v>0.375</v>
      </c>
      <c r="D430" s="10">
        <v>0.5</v>
      </c>
      <c r="E430" s="224">
        <v>34.6</v>
      </c>
      <c r="F430" s="224">
        <v>24.1</v>
      </c>
      <c r="G430" s="224">
        <v>29.2</v>
      </c>
      <c r="H430" s="224">
        <v>28.4</v>
      </c>
      <c r="I430" s="22"/>
      <c r="J430" s="224" t="s">
        <v>81</v>
      </c>
      <c r="K430" s="22"/>
      <c r="L430" s="224">
        <v>6.75</v>
      </c>
      <c r="M430" s="22"/>
      <c r="N430" s="22"/>
      <c r="O430" s="224">
        <v>78.92</v>
      </c>
      <c r="P430" s="224"/>
      <c r="Q430" s="22"/>
      <c r="R430" s="26">
        <f>E428</f>
        <v>33.8</v>
      </c>
      <c r="S430" s="22">
        <f>F430</f>
        <v>24.1</v>
      </c>
      <c r="T430" s="22">
        <f>(R430+S430)/2</f>
        <v>28.95</v>
      </c>
      <c r="U430" s="22">
        <f t="shared" ref="U430:U440" si="151">IF(H430="","",6.1078*(10^(((7.5*H430)/(237.3+H430)))))</f>
        <v>38.68484051</v>
      </c>
      <c r="V430" s="22">
        <f t="shared" ref="V430:V440" si="152">IF(U430="","",U430-(0.8*(G430-H430)))</f>
        <v>38.04484051</v>
      </c>
      <c r="W430" s="22">
        <f t="shared" ref="W430:W440" si="153">IF(G430="","",6.1078*(10^(((7.5*G430)/(237.3+G430)))))</f>
        <v>40.51803823</v>
      </c>
      <c r="X430" s="22">
        <f t="shared" ref="X430:X440" si="154">IF(W430="","",(V430/W430)*100)</f>
        <v>93.89605758</v>
      </c>
      <c r="Y430" s="135">
        <f>P428+L430-O430</f>
        <v>3.25</v>
      </c>
      <c r="Z430" s="27"/>
      <c r="AA430" s="226">
        <v>1.0</v>
      </c>
      <c r="AB430" s="227">
        <v>2.0</v>
      </c>
      <c r="AC430" s="227">
        <v>1.0</v>
      </c>
      <c r="AD430" s="227">
        <v>1.0</v>
      </c>
      <c r="AE430" s="237" t="s">
        <v>478</v>
      </c>
    </row>
    <row r="431" ht="15.75" customHeight="1">
      <c r="A431" s="4" t="s">
        <v>64</v>
      </c>
      <c r="B431" s="204">
        <v>44046.0</v>
      </c>
      <c r="C431" s="3">
        <v>0.625</v>
      </c>
      <c r="D431" s="3">
        <v>0.75</v>
      </c>
      <c r="E431" s="39"/>
      <c r="F431" s="39"/>
      <c r="G431" s="242">
        <v>33.0</v>
      </c>
      <c r="H431" s="242">
        <v>27.6</v>
      </c>
      <c r="I431" s="39"/>
      <c r="J431" s="242" t="s">
        <v>81</v>
      </c>
      <c r="K431" s="39"/>
      <c r="L431" s="39"/>
      <c r="M431" s="39"/>
      <c r="N431" s="39"/>
      <c r="O431" s="39"/>
      <c r="P431" s="39"/>
      <c r="Q431" s="39"/>
      <c r="R431" s="41"/>
      <c r="S431" s="39"/>
      <c r="T431" s="39"/>
      <c r="U431" s="22">
        <f t="shared" si="151"/>
        <v>36.92425667</v>
      </c>
      <c r="V431" s="22">
        <f t="shared" si="152"/>
        <v>32.60425667</v>
      </c>
      <c r="W431" s="22">
        <f t="shared" si="153"/>
        <v>50.29607399</v>
      </c>
      <c r="X431" s="22">
        <f t="shared" si="154"/>
        <v>64.82465546</v>
      </c>
      <c r="Y431" s="42"/>
      <c r="Z431" s="32"/>
      <c r="AA431" s="245">
        <v>1.0</v>
      </c>
      <c r="AB431" s="246">
        <v>1.0</v>
      </c>
      <c r="AC431" s="246">
        <v>3.0</v>
      </c>
      <c r="AD431" s="246">
        <v>2.0</v>
      </c>
      <c r="AE431" s="247" t="s">
        <v>474</v>
      </c>
    </row>
    <row r="432" ht="15.75" customHeight="1">
      <c r="A432" s="8" t="s">
        <v>68</v>
      </c>
      <c r="B432" s="210">
        <v>44047.0</v>
      </c>
      <c r="C432" s="10">
        <v>0.375</v>
      </c>
      <c r="D432" s="10">
        <v>0.5</v>
      </c>
      <c r="E432" s="224">
        <v>33.8</v>
      </c>
      <c r="F432" s="224">
        <v>23.9</v>
      </c>
      <c r="G432" s="224">
        <v>29.6</v>
      </c>
      <c r="H432" s="224">
        <v>28.4</v>
      </c>
      <c r="I432" s="22"/>
      <c r="J432" s="224" t="s">
        <v>81</v>
      </c>
      <c r="K432" s="22"/>
      <c r="L432" s="224">
        <v>0.0</v>
      </c>
      <c r="M432" s="22"/>
      <c r="N432" s="22"/>
      <c r="O432" s="224">
        <v>72.62</v>
      </c>
      <c r="P432" s="22"/>
      <c r="Q432" s="22"/>
      <c r="R432" s="26">
        <f>E430</f>
        <v>34.6</v>
      </c>
      <c r="S432" s="22">
        <f>F432</f>
        <v>23.9</v>
      </c>
      <c r="T432" s="22">
        <f>(R432+S432)/2</f>
        <v>29.25</v>
      </c>
      <c r="U432" s="22">
        <f t="shared" si="151"/>
        <v>38.68484051</v>
      </c>
      <c r="V432" s="22">
        <f t="shared" si="152"/>
        <v>37.72484051</v>
      </c>
      <c r="W432" s="22">
        <f t="shared" si="153"/>
        <v>41.46264535</v>
      </c>
      <c r="X432" s="22">
        <f t="shared" si="154"/>
        <v>90.98512695</v>
      </c>
      <c r="Y432" s="135">
        <f>O430+L432-O432</f>
        <v>6.3</v>
      </c>
      <c r="Z432" s="27"/>
      <c r="AA432" s="226">
        <v>1.0</v>
      </c>
      <c r="AB432" s="227">
        <v>1.0</v>
      </c>
      <c r="AC432" s="227">
        <v>2.0</v>
      </c>
      <c r="AD432" s="227">
        <v>2.0</v>
      </c>
      <c r="AE432" s="237" t="s">
        <v>474</v>
      </c>
    </row>
    <row r="433" ht="15.75" customHeight="1">
      <c r="A433" s="4" t="s">
        <v>68</v>
      </c>
      <c r="B433" s="204">
        <v>44047.0</v>
      </c>
      <c r="C433" s="3">
        <v>0.625</v>
      </c>
      <c r="D433" s="3">
        <v>0.75</v>
      </c>
      <c r="E433" s="39"/>
      <c r="F433" s="39"/>
      <c r="G433" s="242">
        <v>33.2</v>
      </c>
      <c r="H433" s="242">
        <v>31.6</v>
      </c>
      <c r="I433" s="39"/>
      <c r="J433" s="242" t="s">
        <v>81</v>
      </c>
      <c r="K433" s="39"/>
      <c r="L433" s="39"/>
      <c r="M433" s="39"/>
      <c r="N433" s="39"/>
      <c r="O433" s="39"/>
      <c r="P433" s="39"/>
      <c r="Q433" s="39"/>
      <c r="R433" s="41"/>
      <c r="S433" s="39"/>
      <c r="T433" s="39"/>
      <c r="U433" s="22">
        <f t="shared" si="151"/>
        <v>46.47863297</v>
      </c>
      <c r="V433" s="22">
        <f t="shared" si="152"/>
        <v>45.19863297</v>
      </c>
      <c r="W433" s="22">
        <f t="shared" si="153"/>
        <v>50.86304633</v>
      </c>
      <c r="X433" s="22">
        <f t="shared" si="154"/>
        <v>88.8634013</v>
      </c>
      <c r="Y433" s="42"/>
      <c r="Z433" s="32"/>
      <c r="AA433" s="245">
        <v>1.0</v>
      </c>
      <c r="AB433" s="246">
        <v>1.0</v>
      </c>
      <c r="AC433" s="246">
        <v>1.0</v>
      </c>
      <c r="AD433" s="246">
        <v>2.0</v>
      </c>
      <c r="AE433" s="247" t="s">
        <v>488</v>
      </c>
    </row>
    <row r="434" ht="15.75" customHeight="1">
      <c r="A434" s="8" t="s">
        <v>38</v>
      </c>
      <c r="B434" s="210">
        <v>44048.0</v>
      </c>
      <c r="C434" s="10">
        <v>0.375</v>
      </c>
      <c r="D434" s="10">
        <v>0.5</v>
      </c>
      <c r="E434" s="224">
        <v>34.2</v>
      </c>
      <c r="F434" s="224">
        <v>23.4</v>
      </c>
      <c r="G434" s="224">
        <v>28.6</v>
      </c>
      <c r="H434" s="224">
        <v>28.2</v>
      </c>
      <c r="I434" s="22"/>
      <c r="J434" s="224" t="s">
        <v>81</v>
      </c>
      <c r="K434" s="22"/>
      <c r="L434" s="224">
        <v>0.0</v>
      </c>
      <c r="M434" s="22"/>
      <c r="N434" s="22"/>
      <c r="O434" s="224">
        <v>67.22</v>
      </c>
      <c r="P434" s="22"/>
      <c r="Q434" s="22"/>
      <c r="R434" s="26">
        <f>E432</f>
        <v>33.8</v>
      </c>
      <c r="S434" s="22">
        <f>F434</f>
        <v>23.4</v>
      </c>
      <c r="T434" s="22">
        <f>(R434+S434)/2</f>
        <v>28.6</v>
      </c>
      <c r="U434" s="22">
        <f t="shared" si="151"/>
        <v>38.23798312</v>
      </c>
      <c r="V434" s="22">
        <f t="shared" si="152"/>
        <v>37.91798312</v>
      </c>
      <c r="W434" s="22">
        <f t="shared" si="153"/>
        <v>39.13623594</v>
      </c>
      <c r="X434" s="22">
        <f t="shared" si="154"/>
        <v>96.88714872</v>
      </c>
      <c r="Y434" s="135">
        <f>O432+L434-O434</f>
        <v>5.4</v>
      </c>
      <c r="Z434" s="27"/>
      <c r="AA434" s="226">
        <v>1.0</v>
      </c>
      <c r="AB434" s="227">
        <v>1.0</v>
      </c>
      <c r="AC434" s="227">
        <v>3.0</v>
      </c>
      <c r="AD434" s="227">
        <v>2.0</v>
      </c>
      <c r="AE434" s="237" t="s">
        <v>574</v>
      </c>
    </row>
    <row r="435" ht="15.75" customHeight="1">
      <c r="A435" s="4" t="s">
        <v>38</v>
      </c>
      <c r="B435" s="204">
        <v>44048.0</v>
      </c>
      <c r="C435" s="3">
        <v>0.625</v>
      </c>
      <c r="D435" s="3">
        <v>0.75</v>
      </c>
      <c r="E435" s="242"/>
      <c r="F435" s="39"/>
      <c r="G435" s="242">
        <v>33.2</v>
      </c>
      <c r="H435" s="242">
        <v>27.8</v>
      </c>
      <c r="I435" s="39"/>
      <c r="J435" s="242" t="s">
        <v>591</v>
      </c>
      <c r="K435" s="39"/>
      <c r="L435" s="39"/>
      <c r="M435" s="39"/>
      <c r="N435" s="39"/>
      <c r="O435" s="39"/>
      <c r="P435" s="39"/>
      <c r="Q435" s="39"/>
      <c r="R435" s="41"/>
      <c r="S435" s="39"/>
      <c r="T435" s="39"/>
      <c r="U435" s="22">
        <f t="shared" si="151"/>
        <v>37.3577292</v>
      </c>
      <c r="V435" s="22">
        <f t="shared" si="152"/>
        <v>33.0377292</v>
      </c>
      <c r="W435" s="22">
        <f t="shared" si="153"/>
        <v>50.86304633</v>
      </c>
      <c r="X435" s="22">
        <f t="shared" si="154"/>
        <v>64.95428722</v>
      </c>
      <c r="Y435" s="42"/>
      <c r="Z435" s="32"/>
      <c r="AA435" s="245">
        <v>1.0</v>
      </c>
      <c r="AB435" s="246">
        <v>1.0</v>
      </c>
      <c r="AC435" s="246">
        <v>2.0</v>
      </c>
      <c r="AD435" s="246">
        <v>1.0</v>
      </c>
      <c r="AE435" s="247" t="s">
        <v>578</v>
      </c>
    </row>
    <row r="436" ht="15.75" customHeight="1">
      <c r="A436" s="8" t="s">
        <v>48</v>
      </c>
      <c r="B436" s="210">
        <v>44049.0</v>
      </c>
      <c r="C436" s="10">
        <v>0.375</v>
      </c>
      <c r="D436" s="10">
        <v>0.5</v>
      </c>
      <c r="E436" s="224">
        <v>35.0</v>
      </c>
      <c r="F436" s="224">
        <v>23.2</v>
      </c>
      <c r="G436" s="224">
        <v>29.6</v>
      </c>
      <c r="H436" s="224">
        <v>26.2</v>
      </c>
      <c r="I436" s="22"/>
      <c r="J436" s="224" t="s">
        <v>61</v>
      </c>
      <c r="K436" s="22"/>
      <c r="L436" s="224">
        <v>0.0</v>
      </c>
      <c r="M436" s="22"/>
      <c r="N436" s="22"/>
      <c r="O436" s="224">
        <v>62.02</v>
      </c>
      <c r="P436" s="224">
        <v>75.04</v>
      </c>
      <c r="Q436" s="22"/>
      <c r="R436" s="26">
        <f>E434</f>
        <v>34.2</v>
      </c>
      <c r="S436" s="22">
        <f>F436</f>
        <v>23.2</v>
      </c>
      <c r="T436" s="22">
        <f>(R436+S436)/2</f>
        <v>28.7</v>
      </c>
      <c r="U436" s="22">
        <f t="shared" si="151"/>
        <v>34.01068335</v>
      </c>
      <c r="V436" s="22">
        <f t="shared" si="152"/>
        <v>31.29068335</v>
      </c>
      <c r="W436" s="22">
        <f t="shared" si="153"/>
        <v>41.46264535</v>
      </c>
      <c r="X436" s="22">
        <f t="shared" si="154"/>
        <v>75.46716589</v>
      </c>
      <c r="Y436" s="135">
        <f>O434+L436-O436</f>
        <v>5.2</v>
      </c>
      <c r="Z436" s="27"/>
      <c r="AA436" s="226">
        <v>1.0</v>
      </c>
      <c r="AB436" s="227">
        <v>1.0</v>
      </c>
      <c r="AC436" s="227">
        <v>2.0</v>
      </c>
      <c r="AD436" s="227">
        <v>2.0</v>
      </c>
      <c r="AE436" s="237" t="s">
        <v>556</v>
      </c>
    </row>
    <row r="437" ht="15.75" customHeight="1">
      <c r="A437" s="4" t="s">
        <v>48</v>
      </c>
      <c r="B437" s="204">
        <v>44049.0</v>
      </c>
      <c r="C437" s="3">
        <v>0.625</v>
      </c>
      <c r="D437" s="3">
        <v>0.75</v>
      </c>
      <c r="E437" s="242"/>
      <c r="F437" s="39"/>
      <c r="G437" s="242">
        <v>33.0</v>
      </c>
      <c r="H437" s="242">
        <v>27.0</v>
      </c>
      <c r="I437" s="39"/>
      <c r="J437" s="242" t="s">
        <v>54</v>
      </c>
      <c r="K437" s="39"/>
      <c r="L437" s="39"/>
      <c r="M437" s="39"/>
      <c r="N437" s="39"/>
      <c r="O437" s="39"/>
      <c r="P437" s="39"/>
      <c r="Q437" s="39"/>
      <c r="R437" s="41"/>
      <c r="T437" s="39"/>
      <c r="U437" s="22">
        <f t="shared" si="151"/>
        <v>35.65000614</v>
      </c>
      <c r="V437" s="22">
        <f t="shared" si="152"/>
        <v>30.85000614</v>
      </c>
      <c r="W437" s="22">
        <f t="shared" si="153"/>
        <v>50.29607399</v>
      </c>
      <c r="X437" s="22">
        <f t="shared" si="154"/>
        <v>61.33680762</v>
      </c>
      <c r="Z437" s="32"/>
      <c r="AA437" s="245">
        <v>1.0</v>
      </c>
      <c r="AB437" s="246">
        <v>1.0</v>
      </c>
      <c r="AC437" s="246">
        <v>2.0</v>
      </c>
      <c r="AD437" s="246">
        <v>1.0</v>
      </c>
      <c r="AE437" s="247" t="s">
        <v>592</v>
      </c>
    </row>
    <row r="438" ht="15.75" customHeight="1">
      <c r="A438" s="8" t="s">
        <v>53</v>
      </c>
      <c r="B438" s="210">
        <v>44050.0</v>
      </c>
      <c r="C438" s="143">
        <v>0.375</v>
      </c>
      <c r="D438" s="10">
        <v>0.5</v>
      </c>
      <c r="E438" s="224">
        <v>35.2</v>
      </c>
      <c r="F438" s="224">
        <v>23.2</v>
      </c>
      <c r="G438" s="224">
        <v>29.0</v>
      </c>
      <c r="H438" s="224">
        <v>26.4</v>
      </c>
      <c r="I438" s="22"/>
      <c r="J438" s="224" t="s">
        <v>78</v>
      </c>
      <c r="K438" s="22"/>
      <c r="L438" s="224">
        <v>19.75</v>
      </c>
      <c r="M438" s="22"/>
      <c r="N438" s="22"/>
      <c r="O438" s="224">
        <v>94.08</v>
      </c>
      <c r="P438" s="224">
        <v>82.12</v>
      </c>
      <c r="Q438" s="22"/>
      <c r="R438" s="26">
        <f>E436</f>
        <v>35</v>
      </c>
      <c r="S438" s="22">
        <f>F438</f>
        <v>23.2</v>
      </c>
      <c r="T438" s="22">
        <f>(R438+S438)/2</f>
        <v>29.1</v>
      </c>
      <c r="U438" s="22">
        <f t="shared" si="151"/>
        <v>34.41422945</v>
      </c>
      <c r="V438" s="22">
        <f t="shared" si="152"/>
        <v>32.33422945</v>
      </c>
      <c r="W438" s="22">
        <f t="shared" si="153"/>
        <v>40.05279577</v>
      </c>
      <c r="X438" s="22">
        <f t="shared" si="154"/>
        <v>80.72901985</v>
      </c>
      <c r="Y438" s="135">
        <f>P436+L438-O438</f>
        <v>0.71</v>
      </c>
      <c r="Z438" s="27"/>
      <c r="AA438" s="226">
        <v>1.0</v>
      </c>
      <c r="AB438" s="227">
        <v>1.0</v>
      </c>
      <c r="AC438" s="227">
        <v>1.0</v>
      </c>
      <c r="AD438" s="227">
        <v>2.0</v>
      </c>
      <c r="AE438" s="237" t="s">
        <v>572</v>
      </c>
    </row>
    <row r="439" ht="15.75" customHeight="1">
      <c r="A439" s="4" t="s">
        <v>53</v>
      </c>
      <c r="B439" s="204">
        <v>44050.0</v>
      </c>
      <c r="C439" s="3">
        <v>0.625</v>
      </c>
      <c r="D439" s="3">
        <v>0.75</v>
      </c>
      <c r="E439" s="242"/>
      <c r="F439" s="39"/>
      <c r="G439" s="242">
        <v>32.8</v>
      </c>
      <c r="H439" s="242">
        <v>27.2</v>
      </c>
      <c r="I439" s="39"/>
      <c r="J439" s="242" t="s">
        <v>81</v>
      </c>
      <c r="K439" s="39"/>
      <c r="L439" s="39"/>
      <c r="M439" s="39"/>
      <c r="N439" s="39"/>
      <c r="O439" s="39"/>
      <c r="P439" s="39"/>
      <c r="Q439" s="39"/>
      <c r="R439" s="41"/>
      <c r="S439" s="39"/>
      <c r="T439" s="39"/>
      <c r="U439" s="22">
        <f t="shared" si="151"/>
        <v>36.07043238</v>
      </c>
      <c r="V439" s="22">
        <f t="shared" si="152"/>
        <v>31.59043238</v>
      </c>
      <c r="W439" s="22">
        <f t="shared" si="153"/>
        <v>49.73459608</v>
      </c>
      <c r="X439" s="22">
        <f t="shared" si="154"/>
        <v>63.51802341</v>
      </c>
      <c r="Y439" s="39"/>
      <c r="Z439" s="32"/>
      <c r="AA439" s="245">
        <v>1.0</v>
      </c>
      <c r="AB439" s="246">
        <v>1.0</v>
      </c>
      <c r="AC439" s="246">
        <v>2.0</v>
      </c>
      <c r="AD439" s="246">
        <v>2.0</v>
      </c>
      <c r="AE439" s="247" t="s">
        <v>452</v>
      </c>
    </row>
    <row r="440" ht="15.75" customHeight="1">
      <c r="A440" s="8" t="s">
        <v>58</v>
      </c>
      <c r="B440" s="210">
        <v>44051.0</v>
      </c>
      <c r="C440" s="10">
        <v>0.375</v>
      </c>
      <c r="D440" s="10">
        <v>0.5</v>
      </c>
      <c r="E440" s="224">
        <v>35.0</v>
      </c>
      <c r="F440" s="224">
        <v>23.0</v>
      </c>
      <c r="G440" s="224">
        <v>29.6</v>
      </c>
      <c r="H440" s="224">
        <v>26.2</v>
      </c>
      <c r="I440" s="22"/>
      <c r="J440" s="224" t="s">
        <v>78</v>
      </c>
      <c r="K440" s="22"/>
      <c r="L440" s="224">
        <v>0.0</v>
      </c>
      <c r="M440" s="22"/>
      <c r="N440" s="22"/>
      <c r="O440" s="224">
        <v>78.2</v>
      </c>
      <c r="P440" s="22"/>
      <c r="Q440" s="22"/>
      <c r="R440" s="26">
        <f>E438</f>
        <v>35.2</v>
      </c>
      <c r="S440" s="22">
        <f>F440</f>
        <v>23</v>
      </c>
      <c r="T440" s="22">
        <f>(R440+S440)/2</f>
        <v>29.1</v>
      </c>
      <c r="U440" s="22">
        <f t="shared" si="151"/>
        <v>34.01068335</v>
      </c>
      <c r="V440" s="22">
        <f t="shared" si="152"/>
        <v>31.29068335</v>
      </c>
      <c r="W440" s="22">
        <f t="shared" si="153"/>
        <v>41.46264535</v>
      </c>
      <c r="X440" s="22">
        <f t="shared" si="154"/>
        <v>75.46716589</v>
      </c>
      <c r="Y440" s="135">
        <f>P438+L440-O440</f>
        <v>3.92</v>
      </c>
      <c r="Z440" s="27"/>
      <c r="AA440" s="226">
        <v>1.0</v>
      </c>
      <c r="AB440" s="227">
        <v>2.0</v>
      </c>
      <c r="AC440" s="227">
        <v>3.0</v>
      </c>
      <c r="AD440" s="227">
        <v>2.0</v>
      </c>
      <c r="AE440" s="237" t="s">
        <v>478</v>
      </c>
    </row>
    <row r="441" ht="15.75" customHeight="1">
      <c r="A441" s="4" t="s">
        <v>58</v>
      </c>
      <c r="B441" s="204">
        <v>44051.0</v>
      </c>
      <c r="C441" s="3">
        <v>0.625</v>
      </c>
      <c r="D441" s="3">
        <v>0.75</v>
      </c>
      <c r="E441" s="242"/>
      <c r="F441" s="39"/>
      <c r="G441" s="242"/>
      <c r="H441" s="242"/>
      <c r="I441" s="39"/>
      <c r="J441" s="242"/>
      <c r="K441" s="39"/>
      <c r="L441" s="39"/>
      <c r="M441" s="39"/>
      <c r="N441" s="39"/>
      <c r="O441" s="39"/>
      <c r="P441" s="39"/>
      <c r="Q441" s="39"/>
      <c r="R441" s="41"/>
      <c r="S441" s="39"/>
      <c r="T441" s="39"/>
      <c r="U441" s="22"/>
      <c r="V441" s="22"/>
      <c r="W441" s="22"/>
      <c r="X441" s="22"/>
      <c r="Y441" s="39"/>
      <c r="Z441" s="32"/>
      <c r="AA441" s="245"/>
      <c r="AB441" s="246"/>
      <c r="AC441" s="246"/>
      <c r="AD441" s="246"/>
      <c r="AE441" s="247"/>
    </row>
    <row r="442" ht="15.75" customHeight="1">
      <c r="A442" s="8" t="s">
        <v>60</v>
      </c>
      <c r="B442" s="210">
        <v>44052.0</v>
      </c>
      <c r="C442" s="10">
        <v>0.375</v>
      </c>
      <c r="D442" s="10">
        <v>0.5</v>
      </c>
      <c r="E442" s="224">
        <v>34.4</v>
      </c>
      <c r="F442" s="224">
        <v>23.3</v>
      </c>
      <c r="G442" s="224">
        <v>28.6</v>
      </c>
      <c r="H442" s="224">
        <v>26.0</v>
      </c>
      <c r="I442" s="22"/>
      <c r="J442" s="224" t="s">
        <v>61</v>
      </c>
      <c r="K442" s="22"/>
      <c r="L442" s="224">
        <v>5.0</v>
      </c>
      <c r="M442" s="22"/>
      <c r="N442" s="22"/>
      <c r="O442" s="224">
        <v>78.94</v>
      </c>
      <c r="P442" s="22"/>
      <c r="Q442" s="22"/>
      <c r="R442" s="26">
        <f>E440</f>
        <v>35</v>
      </c>
      <c r="S442" s="22">
        <f>F442</f>
        <v>23.3</v>
      </c>
      <c r="T442" s="22">
        <f>(R442+S442)/2</f>
        <v>29.15</v>
      </c>
      <c r="U442" s="22">
        <f>IF(H442="","",6.1078*(10^(((7.5*H442)/(237.3+H442)))))</f>
        <v>33.61126698</v>
      </c>
      <c r="V442" s="22">
        <f>IF(U442="","",U442-(0.8*(G442-H442)))</f>
        <v>31.53126698</v>
      </c>
      <c r="W442" s="22">
        <f>IF(G442="","",6.1078*(10^(((7.5*G442)/(237.3+G442)))))</f>
        <v>39.13623594</v>
      </c>
      <c r="X442" s="22">
        <f>IF(W442="","",(V442/W442)*100)</f>
        <v>80.56796017</v>
      </c>
      <c r="Y442" s="135">
        <f>O440+L442-O442</f>
        <v>4.26</v>
      </c>
      <c r="Z442" s="27"/>
      <c r="AA442" s="226">
        <v>1.0</v>
      </c>
      <c r="AB442" s="227">
        <v>1.0</v>
      </c>
      <c r="AC442" s="227">
        <v>2.0</v>
      </c>
      <c r="AD442" s="227">
        <v>2.0</v>
      </c>
      <c r="AE442" s="237" t="s">
        <v>442</v>
      </c>
    </row>
    <row r="443" ht="15.75" customHeight="1">
      <c r="A443" s="4" t="s">
        <v>60</v>
      </c>
      <c r="B443" s="204">
        <v>44052.0</v>
      </c>
      <c r="C443" s="3">
        <v>0.625</v>
      </c>
      <c r="D443" s="3">
        <v>0.75</v>
      </c>
      <c r="E443" s="242"/>
      <c r="F443" s="242"/>
      <c r="G443" s="242"/>
      <c r="H443" s="242"/>
      <c r="I443" s="39"/>
      <c r="J443" s="242"/>
      <c r="K443" s="39"/>
      <c r="L443" s="39"/>
      <c r="M443" s="39"/>
      <c r="N443" s="39"/>
      <c r="O443" s="39"/>
      <c r="P443" s="39"/>
      <c r="Q443" s="39"/>
      <c r="R443" s="41"/>
      <c r="S443" s="39"/>
      <c r="T443" s="39"/>
      <c r="U443" s="22"/>
      <c r="V443" s="22"/>
      <c r="W443" s="22"/>
      <c r="X443" s="22"/>
      <c r="Y443" s="39"/>
      <c r="Z443" s="32"/>
      <c r="AA443" s="245"/>
      <c r="AB443" s="246"/>
      <c r="AC443" s="246"/>
      <c r="AD443" s="246"/>
      <c r="AE443" s="247"/>
    </row>
    <row r="444" ht="15.75" customHeight="1">
      <c r="A444" s="8" t="s">
        <v>64</v>
      </c>
      <c r="B444" s="210">
        <v>44053.0</v>
      </c>
      <c r="C444" s="10">
        <v>0.375</v>
      </c>
      <c r="D444" s="10">
        <v>0.5</v>
      </c>
      <c r="E444" s="224">
        <v>34.6</v>
      </c>
      <c r="F444" s="224">
        <v>23.1</v>
      </c>
      <c r="G444" s="224">
        <v>29.0</v>
      </c>
      <c r="H444" s="224">
        <v>26.2</v>
      </c>
      <c r="I444" s="22"/>
      <c r="J444" s="224" t="s">
        <v>61</v>
      </c>
      <c r="K444" s="22"/>
      <c r="L444" s="224">
        <v>0.0</v>
      </c>
      <c r="M444" s="22"/>
      <c r="N444" s="22"/>
      <c r="O444" s="224">
        <v>73.88</v>
      </c>
      <c r="P444" s="22"/>
      <c r="Q444" s="22"/>
      <c r="R444" s="26">
        <f>E442</f>
        <v>34.4</v>
      </c>
      <c r="S444" s="22">
        <f>F444</f>
        <v>23.1</v>
      </c>
      <c r="T444" s="22">
        <f>(R444+S444)/2</f>
        <v>28.75</v>
      </c>
      <c r="U444" s="22">
        <f t="shared" ref="U444:U454" si="155">IF(H444="","",6.1078*(10^(((7.5*H444)/(237.3+H444)))))</f>
        <v>34.01068335</v>
      </c>
      <c r="V444" s="22">
        <f t="shared" ref="V444:V454" si="156">IF(U444="","",U444-(0.8*(G444-H444)))</f>
        <v>31.77068335</v>
      </c>
      <c r="W444" s="22">
        <f t="shared" ref="W444:W454" si="157">IF(G444="","",6.1078*(10^(((7.5*G444)/(237.3+G444)))))</f>
        <v>40.05279577</v>
      </c>
      <c r="X444" s="22">
        <f t="shared" ref="X444:X454" si="158">IF(W444="","",(V444/W444)*100)</f>
        <v>79.3220117</v>
      </c>
      <c r="Y444" s="135">
        <f>O442+L444-O444</f>
        <v>5.06</v>
      </c>
      <c r="Z444" s="27"/>
      <c r="AA444" s="226">
        <v>1.0</v>
      </c>
      <c r="AB444" s="227">
        <v>1.0</v>
      </c>
      <c r="AC444" s="227">
        <v>1.0</v>
      </c>
      <c r="AD444" s="227">
        <v>2.0</v>
      </c>
      <c r="AE444" s="237" t="s">
        <v>442</v>
      </c>
    </row>
    <row r="445" ht="15.75" customHeight="1">
      <c r="A445" s="4" t="s">
        <v>64</v>
      </c>
      <c r="B445" s="204">
        <v>44053.0</v>
      </c>
      <c r="C445" s="3">
        <v>0.625</v>
      </c>
      <c r="D445" s="3">
        <v>0.75</v>
      </c>
      <c r="E445" s="39"/>
      <c r="F445" s="39"/>
      <c r="G445" s="242">
        <v>33.6</v>
      </c>
      <c r="H445" s="242">
        <v>29.7</v>
      </c>
      <c r="I445" s="39"/>
      <c r="J445" s="242" t="s">
        <v>81</v>
      </c>
      <c r="K445" s="39"/>
      <c r="L445" s="39"/>
      <c r="M445" s="39"/>
      <c r="N445" s="39"/>
      <c r="O445" s="39"/>
      <c r="P445" s="39"/>
      <c r="Q445" s="39"/>
      <c r="R445" s="41"/>
      <c r="S445" s="39"/>
      <c r="T445" s="39"/>
      <c r="U445" s="22">
        <f t="shared" si="155"/>
        <v>41.70176826</v>
      </c>
      <c r="V445" s="22">
        <f t="shared" si="156"/>
        <v>38.58176826</v>
      </c>
      <c r="W445" s="22">
        <f t="shared" si="157"/>
        <v>52.01365417</v>
      </c>
      <c r="X445" s="22">
        <f t="shared" si="158"/>
        <v>74.17623099</v>
      </c>
      <c r="Y445" s="39"/>
      <c r="Z445" s="32"/>
      <c r="AA445" s="245">
        <v>1.0</v>
      </c>
      <c r="AB445" s="246">
        <v>1.0</v>
      </c>
      <c r="AC445" s="246">
        <v>2.0</v>
      </c>
      <c r="AD445" s="246">
        <v>2.0</v>
      </c>
      <c r="AE445" s="247" t="s">
        <v>478</v>
      </c>
    </row>
    <row r="446" ht="15.75" customHeight="1">
      <c r="A446" s="8" t="s">
        <v>68</v>
      </c>
      <c r="B446" s="210">
        <v>44054.0</v>
      </c>
      <c r="C446" s="10">
        <v>0.375</v>
      </c>
      <c r="D446" s="10">
        <v>0.5</v>
      </c>
      <c r="E446" s="224">
        <v>34.2</v>
      </c>
      <c r="F446" s="224">
        <v>24.1</v>
      </c>
      <c r="G446" s="224">
        <v>29.2</v>
      </c>
      <c r="H446" s="224">
        <v>26.2</v>
      </c>
      <c r="I446" s="22"/>
      <c r="J446" s="224" t="s">
        <v>81</v>
      </c>
      <c r="K446" s="22"/>
      <c r="L446" s="224">
        <v>0.0</v>
      </c>
      <c r="M446" s="22"/>
      <c r="N446" s="22"/>
      <c r="O446" s="224">
        <v>71.6</v>
      </c>
      <c r="P446" s="22"/>
      <c r="Q446" s="22"/>
      <c r="R446" s="26">
        <f>E444</f>
        <v>34.6</v>
      </c>
      <c r="S446" s="22">
        <f>F446</f>
        <v>24.1</v>
      </c>
      <c r="T446" s="22">
        <f>(R446+S446)/2</f>
        <v>29.35</v>
      </c>
      <c r="U446" s="22">
        <f t="shared" si="155"/>
        <v>34.01068335</v>
      </c>
      <c r="V446" s="22">
        <f t="shared" si="156"/>
        <v>31.61068335</v>
      </c>
      <c r="W446" s="22">
        <f t="shared" si="157"/>
        <v>40.51803823</v>
      </c>
      <c r="X446" s="22">
        <f t="shared" si="158"/>
        <v>78.01632243</v>
      </c>
      <c r="Y446" s="135">
        <f>O444+L446-O446</f>
        <v>2.28</v>
      </c>
      <c r="Z446" s="27"/>
      <c r="AA446" s="226">
        <v>1.0</v>
      </c>
      <c r="AB446" s="227">
        <v>1.0</v>
      </c>
      <c r="AC446" s="227">
        <v>2.0</v>
      </c>
      <c r="AD446" s="227">
        <v>2.0</v>
      </c>
      <c r="AE446" s="237" t="s">
        <v>556</v>
      </c>
    </row>
    <row r="447" ht="15.75" customHeight="1">
      <c r="A447" s="4" t="s">
        <v>68</v>
      </c>
      <c r="B447" s="204">
        <v>44054.0</v>
      </c>
      <c r="C447" s="3">
        <v>0.625</v>
      </c>
      <c r="D447" s="3">
        <v>0.75</v>
      </c>
      <c r="E447" s="39"/>
      <c r="F447" s="39"/>
      <c r="G447" s="242">
        <v>34.2</v>
      </c>
      <c r="H447" s="242">
        <v>28.6</v>
      </c>
      <c r="I447" s="39"/>
      <c r="J447" s="242" t="s">
        <v>78</v>
      </c>
      <c r="K447" s="39"/>
      <c r="L447" s="39"/>
      <c r="M447" s="39"/>
      <c r="N447" s="39"/>
      <c r="O447" s="39"/>
      <c r="P447" s="39"/>
      <c r="Q447" s="39"/>
      <c r="R447" s="41"/>
      <c r="S447" s="39"/>
      <c r="T447" s="39"/>
      <c r="U447" s="22">
        <f t="shared" si="155"/>
        <v>39.13623594</v>
      </c>
      <c r="V447" s="22">
        <f t="shared" si="156"/>
        <v>34.65623594</v>
      </c>
      <c r="W447" s="22">
        <f t="shared" si="157"/>
        <v>53.78190594</v>
      </c>
      <c r="X447" s="22">
        <f t="shared" si="158"/>
        <v>64.43846742</v>
      </c>
      <c r="Y447" s="39"/>
      <c r="Z447" s="32"/>
      <c r="AA447" s="245">
        <v>1.0</v>
      </c>
      <c r="AB447" s="246">
        <v>1.0</v>
      </c>
      <c r="AC447" s="246">
        <v>1.0</v>
      </c>
      <c r="AD447" s="246">
        <v>2.0</v>
      </c>
      <c r="AE447" s="247" t="s">
        <v>442</v>
      </c>
    </row>
    <row r="448" ht="15.75" customHeight="1">
      <c r="A448" s="8" t="s">
        <v>38</v>
      </c>
      <c r="B448" s="210">
        <v>44055.0</v>
      </c>
      <c r="C448" s="10">
        <v>0.375</v>
      </c>
      <c r="D448" s="10">
        <v>0.5</v>
      </c>
      <c r="E448" s="224">
        <v>35.0</v>
      </c>
      <c r="F448" s="224">
        <v>23.4</v>
      </c>
      <c r="G448" s="224">
        <v>29.4</v>
      </c>
      <c r="H448" s="224">
        <v>26.2</v>
      </c>
      <c r="I448" s="22"/>
      <c r="J448" s="224" t="s">
        <v>78</v>
      </c>
      <c r="K448" s="22"/>
      <c r="L448" s="224">
        <v>0.0</v>
      </c>
      <c r="M448" s="22"/>
      <c r="N448" s="22"/>
      <c r="O448" s="224">
        <v>66.52</v>
      </c>
      <c r="P448" s="22"/>
      <c r="Q448" s="22"/>
      <c r="R448" s="26">
        <f>E446</f>
        <v>34.2</v>
      </c>
      <c r="S448" s="22">
        <f>F448</f>
        <v>23.4</v>
      </c>
      <c r="T448" s="22">
        <f>(R448+S448)/2</f>
        <v>28.8</v>
      </c>
      <c r="U448" s="22">
        <f t="shared" si="155"/>
        <v>34.01068335</v>
      </c>
      <c r="V448" s="22">
        <f t="shared" si="156"/>
        <v>31.45068335</v>
      </c>
      <c r="W448" s="22">
        <f t="shared" si="157"/>
        <v>40.98797486</v>
      </c>
      <c r="X448" s="22">
        <f t="shared" si="158"/>
        <v>76.73148882</v>
      </c>
      <c r="Y448" s="135">
        <f>O446+L448-O448</f>
        <v>5.08</v>
      </c>
      <c r="Z448" s="27"/>
      <c r="AA448" s="226">
        <v>1.0</v>
      </c>
      <c r="AB448" s="227">
        <v>2.0</v>
      </c>
      <c r="AC448" s="227">
        <v>3.0</v>
      </c>
      <c r="AD448" s="227">
        <v>2.0</v>
      </c>
      <c r="AE448" s="237" t="s">
        <v>479</v>
      </c>
    </row>
    <row r="449" ht="15.75" customHeight="1">
      <c r="A449" s="4" t="s">
        <v>38</v>
      </c>
      <c r="B449" s="204">
        <v>44055.0</v>
      </c>
      <c r="C449" s="3">
        <v>0.625</v>
      </c>
      <c r="D449" s="3">
        <v>0.75</v>
      </c>
      <c r="E449" s="242"/>
      <c r="F449" s="39"/>
      <c r="G449" s="242">
        <v>32.0</v>
      </c>
      <c r="H449" s="242">
        <v>26.2</v>
      </c>
      <c r="I449" s="39"/>
      <c r="J449" s="242" t="s">
        <v>61</v>
      </c>
      <c r="K449" s="39"/>
      <c r="L449" s="39"/>
      <c r="M449" s="39"/>
      <c r="N449" s="39"/>
      <c r="O449" s="39"/>
      <c r="P449" s="39"/>
      <c r="Q449" s="39"/>
      <c r="R449" s="41"/>
      <c r="S449" s="39"/>
      <c r="T449" s="39"/>
      <c r="U449" s="22">
        <f t="shared" si="155"/>
        <v>34.01068335</v>
      </c>
      <c r="V449" s="22">
        <f t="shared" si="156"/>
        <v>29.37068335</v>
      </c>
      <c r="W449" s="22">
        <f t="shared" si="157"/>
        <v>47.54274065</v>
      </c>
      <c r="X449" s="22">
        <f t="shared" si="158"/>
        <v>61.77743004</v>
      </c>
      <c r="Y449" s="42"/>
      <c r="Z449" s="32"/>
      <c r="AA449" s="245">
        <v>1.0</v>
      </c>
      <c r="AB449" s="246">
        <v>2.0</v>
      </c>
      <c r="AC449" s="246">
        <v>3.0</v>
      </c>
      <c r="AD449" s="246">
        <v>2.0</v>
      </c>
      <c r="AE449" s="247" t="s">
        <v>478</v>
      </c>
    </row>
    <row r="450" ht="15.75" customHeight="1">
      <c r="A450" s="8" t="s">
        <v>48</v>
      </c>
      <c r="B450" s="210">
        <v>44056.0</v>
      </c>
      <c r="C450" s="10">
        <v>0.375</v>
      </c>
      <c r="D450" s="10">
        <v>0.5</v>
      </c>
      <c r="E450" s="224">
        <v>34.0</v>
      </c>
      <c r="F450" s="224">
        <v>22.8</v>
      </c>
      <c r="G450" s="224">
        <v>29.6</v>
      </c>
      <c r="H450" s="224">
        <v>26.2</v>
      </c>
      <c r="I450" s="22"/>
      <c r="J450" s="224" t="s">
        <v>81</v>
      </c>
      <c r="K450" s="22"/>
      <c r="L450" s="224">
        <v>0.0</v>
      </c>
      <c r="M450" s="22"/>
      <c r="N450" s="22"/>
      <c r="O450" s="224">
        <v>61.02</v>
      </c>
      <c r="P450" s="22"/>
      <c r="Q450" s="22"/>
      <c r="R450" s="26">
        <f>E448</f>
        <v>35</v>
      </c>
      <c r="S450" s="22">
        <f>F450</f>
        <v>22.8</v>
      </c>
      <c r="T450" s="22">
        <f>(R450+S450)/2</f>
        <v>28.9</v>
      </c>
      <c r="U450" s="22">
        <f t="shared" si="155"/>
        <v>34.01068335</v>
      </c>
      <c r="V450" s="22">
        <f t="shared" si="156"/>
        <v>31.29068335</v>
      </c>
      <c r="W450" s="22">
        <f t="shared" si="157"/>
        <v>41.46264535</v>
      </c>
      <c r="X450" s="22">
        <f t="shared" si="158"/>
        <v>75.46716589</v>
      </c>
      <c r="Y450" s="135">
        <f>O448+L450-O450</f>
        <v>5.5</v>
      </c>
      <c r="Z450" s="27"/>
      <c r="AA450" s="226">
        <v>1.0</v>
      </c>
      <c r="AB450" s="227">
        <v>1.0</v>
      </c>
      <c r="AC450" s="227">
        <v>3.0</v>
      </c>
      <c r="AD450" s="227">
        <v>1.0</v>
      </c>
      <c r="AE450" s="237" t="s">
        <v>452</v>
      </c>
    </row>
    <row r="451" ht="15.75" customHeight="1">
      <c r="A451" s="4" t="s">
        <v>48</v>
      </c>
      <c r="B451" s="204">
        <v>44056.0</v>
      </c>
      <c r="C451" s="3">
        <v>0.625</v>
      </c>
      <c r="D451" s="3">
        <v>0.75</v>
      </c>
      <c r="E451" s="242"/>
      <c r="F451" s="39"/>
      <c r="G451" s="242">
        <v>34.0</v>
      </c>
      <c r="H451" s="242">
        <v>27.0</v>
      </c>
      <c r="I451" s="39"/>
      <c r="J451" s="242" t="s">
        <v>78</v>
      </c>
      <c r="K451" s="39"/>
      <c r="L451" s="39"/>
      <c r="M451" s="39"/>
      <c r="N451" s="39"/>
      <c r="O451" s="39"/>
      <c r="P451" s="39"/>
      <c r="Q451" s="39"/>
      <c r="R451" s="41"/>
      <c r="S451" s="39"/>
      <c r="T451" s="39"/>
      <c r="U451" s="22">
        <f t="shared" si="155"/>
        <v>35.65000614</v>
      </c>
      <c r="V451" s="22">
        <f t="shared" si="156"/>
        <v>30.05000614</v>
      </c>
      <c r="W451" s="22">
        <f t="shared" si="157"/>
        <v>53.18678224</v>
      </c>
      <c r="X451" s="22">
        <f t="shared" si="158"/>
        <v>56.49901137</v>
      </c>
      <c r="Y451" s="42"/>
      <c r="Z451" s="32"/>
      <c r="AA451" s="245">
        <v>1.0</v>
      </c>
      <c r="AB451" s="246">
        <v>1.0</v>
      </c>
      <c r="AC451" s="246">
        <v>1.0</v>
      </c>
      <c r="AD451" s="246">
        <v>1.0</v>
      </c>
      <c r="AE451" s="247" t="s">
        <v>521</v>
      </c>
    </row>
    <row r="452" ht="15.75" customHeight="1">
      <c r="A452" s="8" t="s">
        <v>53</v>
      </c>
      <c r="B452" s="210">
        <v>44057.0</v>
      </c>
      <c r="C452" s="10">
        <v>0.375</v>
      </c>
      <c r="D452" s="10">
        <v>0.5</v>
      </c>
      <c r="E452" s="224">
        <v>35.0</v>
      </c>
      <c r="F452" s="224">
        <v>23.4</v>
      </c>
      <c r="G452" s="224">
        <v>30.2</v>
      </c>
      <c r="H452" s="224">
        <v>26.8</v>
      </c>
      <c r="I452" s="22"/>
      <c r="J452" s="224" t="s">
        <v>81</v>
      </c>
      <c r="K452" s="22"/>
      <c r="L452" s="224">
        <v>0.0</v>
      </c>
      <c r="M452" s="22"/>
      <c r="N452" s="22"/>
      <c r="O452" s="224">
        <v>55.4</v>
      </c>
      <c r="P452" s="22"/>
      <c r="Q452" s="22"/>
      <c r="R452" s="26">
        <f>E450</f>
        <v>34</v>
      </c>
      <c r="S452" s="22">
        <f>F452</f>
        <v>23.4</v>
      </c>
      <c r="T452" s="22">
        <f>(R452+S452)/2</f>
        <v>28.7</v>
      </c>
      <c r="U452" s="22">
        <f t="shared" si="155"/>
        <v>35.23385461</v>
      </c>
      <c r="V452" s="22">
        <f t="shared" si="156"/>
        <v>32.51385461</v>
      </c>
      <c r="W452" s="22">
        <f t="shared" si="157"/>
        <v>42.91546075</v>
      </c>
      <c r="X452" s="22">
        <f t="shared" si="158"/>
        <v>75.76256677</v>
      </c>
      <c r="Y452" s="135">
        <f>O450+L452-O452</f>
        <v>5.62</v>
      </c>
      <c r="Z452" s="27"/>
      <c r="AA452" s="226">
        <v>1.0</v>
      </c>
      <c r="AB452" s="227">
        <v>1.0</v>
      </c>
      <c r="AC452" s="227">
        <v>2.0</v>
      </c>
      <c r="AD452" s="227">
        <v>2.0</v>
      </c>
      <c r="AE452" s="237" t="s">
        <v>479</v>
      </c>
    </row>
    <row r="453" ht="15.75" customHeight="1">
      <c r="A453" s="4" t="s">
        <v>53</v>
      </c>
      <c r="B453" s="204">
        <v>44057.0</v>
      </c>
      <c r="C453" s="3">
        <v>0.625</v>
      </c>
      <c r="D453" s="3">
        <v>0.75</v>
      </c>
      <c r="E453" s="242"/>
      <c r="F453" s="54"/>
      <c r="G453" s="312">
        <v>33.6</v>
      </c>
      <c r="H453" s="242">
        <v>27.4</v>
      </c>
      <c r="I453" s="54"/>
      <c r="J453" s="242" t="s">
        <v>81</v>
      </c>
      <c r="K453" s="54"/>
      <c r="L453" s="54"/>
      <c r="M453" s="54"/>
      <c r="N453" s="54"/>
      <c r="O453" s="54"/>
      <c r="P453" s="39"/>
      <c r="Q453" s="39"/>
      <c r="R453" s="41"/>
      <c r="S453" s="39"/>
      <c r="T453" s="39"/>
      <c r="U453" s="22">
        <f t="shared" si="155"/>
        <v>36.49517019</v>
      </c>
      <c r="V453" s="22">
        <f t="shared" si="156"/>
        <v>31.53517019</v>
      </c>
      <c r="W453" s="22">
        <f t="shared" si="157"/>
        <v>52.01365417</v>
      </c>
      <c r="X453" s="22">
        <f t="shared" si="158"/>
        <v>60.62863817</v>
      </c>
      <c r="Y453" s="42"/>
      <c r="Z453" s="32"/>
      <c r="AA453" s="245">
        <v>1.0</v>
      </c>
      <c r="AB453" s="246">
        <v>1.0</v>
      </c>
      <c r="AC453" s="246">
        <v>1.0</v>
      </c>
      <c r="AD453" s="246">
        <v>2.0</v>
      </c>
      <c r="AE453" s="247" t="s">
        <v>572</v>
      </c>
    </row>
    <row r="454" ht="15.75" customHeight="1">
      <c r="A454" s="8" t="s">
        <v>58</v>
      </c>
      <c r="B454" s="210">
        <v>44058.0</v>
      </c>
      <c r="C454" s="10">
        <v>0.375</v>
      </c>
      <c r="D454" s="10">
        <v>0.5</v>
      </c>
      <c r="E454" s="224">
        <v>34.8</v>
      </c>
      <c r="F454" s="224">
        <v>23.6</v>
      </c>
      <c r="G454" s="224">
        <v>29.8</v>
      </c>
      <c r="H454" s="224">
        <v>26.4</v>
      </c>
      <c r="I454" s="22"/>
      <c r="J454" s="224" t="s">
        <v>78</v>
      </c>
      <c r="K454" s="22"/>
      <c r="L454" s="224">
        <v>0.0</v>
      </c>
      <c r="M454" s="22"/>
      <c r="N454" s="22"/>
      <c r="O454" s="224">
        <v>50.8</v>
      </c>
      <c r="P454" s="224">
        <v>82.56</v>
      </c>
      <c r="Q454" s="22"/>
      <c r="R454" s="26">
        <f>E452</f>
        <v>35</v>
      </c>
      <c r="S454" s="22">
        <f>F454</f>
        <v>23.6</v>
      </c>
      <c r="T454" s="22">
        <f>(R454+S454)/2</f>
        <v>29.3</v>
      </c>
      <c r="U454" s="22">
        <f t="shared" si="155"/>
        <v>34.41422945</v>
      </c>
      <c r="V454" s="22">
        <f t="shared" si="156"/>
        <v>31.69422945</v>
      </c>
      <c r="W454" s="22">
        <f t="shared" si="157"/>
        <v>41.94208964</v>
      </c>
      <c r="X454" s="22">
        <f t="shared" si="158"/>
        <v>75.56664373</v>
      </c>
      <c r="Y454" s="135">
        <f>O452+L454-O454</f>
        <v>4.6</v>
      </c>
      <c r="Z454" s="27"/>
      <c r="AA454" s="226">
        <v>1.0</v>
      </c>
      <c r="AB454" s="227">
        <v>1.0</v>
      </c>
      <c r="AC454" s="227">
        <v>2.0</v>
      </c>
      <c r="AD454" s="227">
        <v>2.0</v>
      </c>
      <c r="AE454" s="237" t="s">
        <v>521</v>
      </c>
    </row>
    <row r="455" ht="15.75" customHeight="1">
      <c r="A455" s="4" t="s">
        <v>58</v>
      </c>
      <c r="B455" s="225">
        <v>44058.0</v>
      </c>
      <c r="C455" s="3">
        <v>0.625</v>
      </c>
      <c r="D455" s="3">
        <v>0.75</v>
      </c>
      <c r="E455" s="242"/>
      <c r="F455" s="242"/>
      <c r="G455" s="242"/>
      <c r="H455" s="242"/>
      <c r="I455" s="39"/>
      <c r="J455" s="242"/>
      <c r="K455" s="39"/>
      <c r="L455" s="39"/>
      <c r="M455" s="39"/>
      <c r="N455" s="39"/>
      <c r="O455" s="39"/>
      <c r="P455" s="39"/>
      <c r="Q455" s="39"/>
      <c r="R455" s="41"/>
      <c r="S455" s="39"/>
      <c r="T455" s="39"/>
      <c r="U455" s="22"/>
      <c r="V455" s="22"/>
      <c r="W455" s="22"/>
      <c r="X455" s="22"/>
      <c r="Y455" s="42"/>
      <c r="Z455" s="32"/>
      <c r="AA455" s="245"/>
      <c r="AB455" s="246"/>
      <c r="AC455" s="246"/>
      <c r="AD455" s="246"/>
      <c r="AE455" s="52"/>
    </row>
    <row r="456" ht="15.75" customHeight="1">
      <c r="A456" s="8" t="s">
        <v>60</v>
      </c>
      <c r="B456" s="210">
        <v>44059.0</v>
      </c>
      <c r="C456" s="10">
        <v>0.375</v>
      </c>
      <c r="D456" s="10">
        <v>0.5</v>
      </c>
      <c r="E456" s="224">
        <v>34.4</v>
      </c>
      <c r="F456" s="224">
        <v>23.2</v>
      </c>
      <c r="G456" s="224">
        <v>29.0</v>
      </c>
      <c r="H456" s="224">
        <v>26.0</v>
      </c>
      <c r="I456" s="22"/>
      <c r="J456" s="224" t="s">
        <v>78</v>
      </c>
      <c r="K456" s="22"/>
      <c r="L456" s="224">
        <v>0.0</v>
      </c>
      <c r="M456" s="22"/>
      <c r="N456" s="22"/>
      <c r="O456" s="224">
        <v>75.8</v>
      </c>
      <c r="P456" s="22"/>
      <c r="Q456" s="22"/>
      <c r="R456" s="26">
        <f>E454</f>
        <v>34.8</v>
      </c>
      <c r="S456" s="22">
        <f>F456</f>
        <v>23.2</v>
      </c>
      <c r="T456" s="22">
        <f>(R456+S456)/2</f>
        <v>29</v>
      </c>
      <c r="U456" s="22">
        <f>IF(H456="","",6.1078*(10^(((7.5*H456)/(237.3+H456)))))</f>
        <v>33.61126698</v>
      </c>
      <c r="V456" s="22">
        <f>IF(U456="","",U456-(0.8*(G456-H456)))</f>
        <v>31.21126698</v>
      </c>
      <c r="W456" s="22">
        <f>IF(G456="","",6.1078*(10^(((7.5*G456)/(237.3+G456)))))</f>
        <v>40.05279577</v>
      </c>
      <c r="X456" s="22">
        <f>IF(W456="","",(V456/W456)*100)</f>
        <v>77.92531428</v>
      </c>
      <c r="Y456" s="135">
        <f>P454+L456-O456</f>
        <v>6.76</v>
      </c>
      <c r="Z456" s="27"/>
      <c r="AA456" s="226">
        <v>1.0</v>
      </c>
      <c r="AB456" s="227">
        <v>1.0</v>
      </c>
      <c r="AC456" s="227">
        <v>3.0</v>
      </c>
      <c r="AD456" s="227">
        <v>2.0</v>
      </c>
      <c r="AE456" s="237" t="s">
        <v>478</v>
      </c>
    </row>
    <row r="457" ht="15.75" customHeight="1">
      <c r="A457" s="4" t="s">
        <v>60</v>
      </c>
      <c r="B457" s="204">
        <v>44059.0</v>
      </c>
      <c r="C457" s="3">
        <v>0.625</v>
      </c>
      <c r="D457" s="3">
        <v>0.75</v>
      </c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41"/>
      <c r="S457" s="39"/>
      <c r="T457" s="39"/>
      <c r="U457" s="39"/>
      <c r="V457" s="22"/>
      <c r="W457" s="39"/>
      <c r="X457" s="39"/>
      <c r="Y457" s="42"/>
      <c r="Z457" s="32"/>
      <c r="AA457" s="230"/>
      <c r="AB457" s="45"/>
      <c r="AC457" s="45"/>
      <c r="AD457" s="45"/>
      <c r="AE457" s="52"/>
    </row>
    <row r="458" ht="15.75" customHeight="1">
      <c r="A458" s="8" t="s">
        <v>64</v>
      </c>
      <c r="B458" s="210">
        <v>44060.0</v>
      </c>
      <c r="C458" s="10">
        <v>0.375</v>
      </c>
      <c r="D458" s="10">
        <v>0.5</v>
      </c>
      <c r="E458" s="224">
        <v>34.0</v>
      </c>
      <c r="F458" s="224">
        <v>23.4</v>
      </c>
      <c r="G458" s="224">
        <v>28.8</v>
      </c>
      <c r="H458" s="224">
        <v>26.2</v>
      </c>
      <c r="I458" s="22"/>
      <c r="J458" s="224" t="s">
        <v>78</v>
      </c>
      <c r="K458" s="22"/>
      <c r="L458" s="224">
        <v>15.0</v>
      </c>
      <c r="M458" s="22"/>
      <c r="N458" s="22"/>
      <c r="O458" s="224">
        <v>81.8</v>
      </c>
      <c r="P458" s="242"/>
      <c r="Q458" s="22"/>
      <c r="R458" s="26">
        <f>E456</f>
        <v>34.4</v>
      </c>
      <c r="S458" s="22">
        <f>F458</f>
        <v>23.4</v>
      </c>
      <c r="T458" s="22">
        <f>(R458+S458)/2</f>
        <v>28.9</v>
      </c>
      <c r="U458" s="22">
        <f t="shared" ref="U458:U468" si="159">IF(H458="","",6.1078*(10^(((7.5*H458)/(237.3+H458)))))</f>
        <v>34.01068335</v>
      </c>
      <c r="V458" s="22">
        <f t="shared" ref="V458:V468" si="160">IF(U458="","",U458-(0.8*(G458-H458)))</f>
        <v>31.93068335</v>
      </c>
      <c r="W458" s="22">
        <f t="shared" ref="W458:W468" si="161">IF(G458="","",6.1078*(10^(((7.5*G458)/(237.3+G458)))))</f>
        <v>39.59220806</v>
      </c>
      <c r="X458" s="22">
        <f t="shared" ref="X458:X468" si="162">IF(W458="","",(V458/W458)*100)</f>
        <v>80.64890773</v>
      </c>
      <c r="Y458" s="135"/>
      <c r="Z458" s="27"/>
      <c r="AA458" s="226">
        <v>1.0</v>
      </c>
      <c r="AB458" s="227">
        <v>1.0</v>
      </c>
      <c r="AC458" s="227">
        <v>3.0</v>
      </c>
      <c r="AD458" s="227">
        <v>2.0</v>
      </c>
      <c r="AE458" s="237" t="s">
        <v>478</v>
      </c>
    </row>
    <row r="459" ht="15.75" customHeight="1">
      <c r="A459" s="4" t="s">
        <v>64</v>
      </c>
      <c r="B459" s="204">
        <v>44060.0</v>
      </c>
      <c r="C459" s="3">
        <v>0.625</v>
      </c>
      <c r="D459" s="3">
        <v>0.75</v>
      </c>
      <c r="E459" s="39"/>
      <c r="F459" s="39"/>
      <c r="G459" s="242">
        <v>33.0</v>
      </c>
      <c r="H459" s="242">
        <v>27.6</v>
      </c>
      <c r="I459" s="39"/>
      <c r="J459" s="242" t="s">
        <v>78</v>
      </c>
      <c r="K459" s="39"/>
      <c r="L459" s="39"/>
      <c r="M459" s="39"/>
      <c r="N459" s="39"/>
      <c r="O459" s="242"/>
      <c r="Q459" s="39"/>
      <c r="R459" s="26"/>
      <c r="S459" s="22"/>
      <c r="T459" s="22"/>
      <c r="U459" s="22">
        <f t="shared" si="159"/>
        <v>36.92425667</v>
      </c>
      <c r="V459" s="22">
        <f t="shared" si="160"/>
        <v>32.60425667</v>
      </c>
      <c r="W459" s="22">
        <f t="shared" si="161"/>
        <v>50.29607399</v>
      </c>
      <c r="X459" s="22">
        <f t="shared" si="162"/>
        <v>64.82465546</v>
      </c>
      <c r="Y459" s="135"/>
      <c r="Z459" s="32"/>
      <c r="AA459" s="245">
        <v>1.0</v>
      </c>
      <c r="AB459" s="246">
        <v>1.0</v>
      </c>
      <c r="AC459" s="246">
        <v>2.0</v>
      </c>
      <c r="AD459" s="246">
        <v>1.0</v>
      </c>
      <c r="AE459" s="247" t="s">
        <v>478</v>
      </c>
    </row>
    <row r="460" ht="15.75" customHeight="1">
      <c r="A460" s="8" t="s">
        <v>68</v>
      </c>
      <c r="B460" s="210">
        <v>44061.0</v>
      </c>
      <c r="C460" s="10">
        <v>0.375</v>
      </c>
      <c r="D460" s="10">
        <v>0.5</v>
      </c>
      <c r="E460" s="224">
        <v>33.6</v>
      </c>
      <c r="F460" s="224">
        <v>21.9</v>
      </c>
      <c r="G460" s="224">
        <v>28.8</v>
      </c>
      <c r="H460" s="224">
        <v>26.0</v>
      </c>
      <c r="I460" s="22"/>
      <c r="J460" s="224" t="s">
        <v>61</v>
      </c>
      <c r="K460" s="22"/>
      <c r="L460" s="224">
        <v>8.25</v>
      </c>
      <c r="M460" s="22"/>
      <c r="N460" s="22"/>
      <c r="O460" s="224">
        <v>84.14</v>
      </c>
      <c r="P460" s="224"/>
      <c r="Q460" s="22"/>
      <c r="R460" s="26">
        <f>E458</f>
        <v>34</v>
      </c>
      <c r="S460" s="22">
        <f>F460</f>
        <v>21.9</v>
      </c>
      <c r="T460" s="22">
        <f>(R460+S460)/2</f>
        <v>27.95</v>
      </c>
      <c r="U460" s="22">
        <f t="shared" si="159"/>
        <v>33.61126698</v>
      </c>
      <c r="V460" s="22">
        <f t="shared" si="160"/>
        <v>31.37126698</v>
      </c>
      <c r="W460" s="22">
        <f t="shared" si="161"/>
        <v>39.59220806</v>
      </c>
      <c r="X460" s="22">
        <f t="shared" si="162"/>
        <v>79.23596212</v>
      </c>
      <c r="Y460" s="135">
        <f>O458+L460-O460</f>
        <v>5.91</v>
      </c>
      <c r="Z460" s="27"/>
      <c r="AA460" s="226">
        <v>1.0</v>
      </c>
      <c r="AB460" s="227">
        <v>1.0</v>
      </c>
      <c r="AC460" s="227">
        <v>3.0</v>
      </c>
      <c r="AD460" s="227">
        <v>1.0</v>
      </c>
      <c r="AE460" s="237" t="s">
        <v>572</v>
      </c>
    </row>
    <row r="461" ht="15.75" customHeight="1">
      <c r="A461" s="4" t="s">
        <v>68</v>
      </c>
      <c r="B461" s="204">
        <v>44061.0</v>
      </c>
      <c r="C461" s="3">
        <v>0.625</v>
      </c>
      <c r="D461" s="3">
        <v>0.75</v>
      </c>
      <c r="E461" s="39"/>
      <c r="F461" s="39"/>
      <c r="G461" s="242">
        <v>33.6</v>
      </c>
      <c r="H461" s="242">
        <v>27.4</v>
      </c>
      <c r="I461" s="39"/>
      <c r="J461" s="242" t="s">
        <v>81</v>
      </c>
      <c r="K461" s="39"/>
      <c r="L461" s="39"/>
      <c r="M461" s="39"/>
      <c r="N461" s="39"/>
      <c r="O461" s="39"/>
      <c r="P461" s="39"/>
      <c r="Q461" s="39"/>
      <c r="R461" s="41"/>
      <c r="S461" s="39"/>
      <c r="T461" s="39"/>
      <c r="U461" s="22">
        <f t="shared" si="159"/>
        <v>36.49517019</v>
      </c>
      <c r="V461" s="22">
        <f t="shared" si="160"/>
        <v>31.53517019</v>
      </c>
      <c r="W461" s="22">
        <f t="shared" si="161"/>
        <v>52.01365417</v>
      </c>
      <c r="X461" s="22">
        <f t="shared" si="162"/>
        <v>60.62863817</v>
      </c>
      <c r="Y461" s="42"/>
      <c r="Z461" s="32"/>
      <c r="AA461" s="245">
        <v>1.0</v>
      </c>
      <c r="AB461" s="246">
        <v>1.0</v>
      </c>
      <c r="AC461" s="246">
        <v>1.0</v>
      </c>
      <c r="AD461" s="246">
        <v>2.0</v>
      </c>
      <c r="AE461" s="247" t="s">
        <v>452</v>
      </c>
    </row>
    <row r="462" ht="15.75" customHeight="1">
      <c r="A462" s="8" t="s">
        <v>38</v>
      </c>
      <c r="B462" s="210">
        <v>44062.0</v>
      </c>
      <c r="C462" s="10">
        <v>0.375</v>
      </c>
      <c r="D462" s="10">
        <v>0.5</v>
      </c>
      <c r="E462" s="224">
        <v>34.2</v>
      </c>
      <c r="F462" s="224">
        <v>24.3</v>
      </c>
      <c r="G462" s="224">
        <v>28.6</v>
      </c>
      <c r="H462" s="224">
        <v>26.2</v>
      </c>
      <c r="I462" s="22"/>
      <c r="J462" s="224" t="s">
        <v>81</v>
      </c>
      <c r="K462" s="22"/>
      <c r="L462" s="224">
        <v>0.0</v>
      </c>
      <c r="M462" s="22"/>
      <c r="N462" s="22"/>
      <c r="O462" s="224">
        <v>77.84</v>
      </c>
      <c r="P462" s="22"/>
      <c r="Q462" s="22"/>
      <c r="R462" s="26">
        <f>E460</f>
        <v>33.6</v>
      </c>
      <c r="S462" s="22">
        <f>F462</f>
        <v>24.3</v>
      </c>
      <c r="T462" s="22">
        <f>(R462+S462)/2</f>
        <v>28.95</v>
      </c>
      <c r="U462" s="22">
        <f t="shared" si="159"/>
        <v>34.01068335</v>
      </c>
      <c r="V462" s="22">
        <f t="shared" si="160"/>
        <v>32.09068335</v>
      </c>
      <c r="W462" s="22">
        <f t="shared" si="161"/>
        <v>39.13623594</v>
      </c>
      <c r="X462" s="22">
        <f t="shared" si="162"/>
        <v>81.99736785</v>
      </c>
      <c r="Y462" s="135">
        <f>O460+L462-O462</f>
        <v>6.3</v>
      </c>
      <c r="Z462" s="27"/>
      <c r="AA462" s="226">
        <v>1.0</v>
      </c>
      <c r="AB462" s="227">
        <v>1.0</v>
      </c>
      <c r="AC462" s="227">
        <v>2.0</v>
      </c>
      <c r="AD462" s="227">
        <v>2.0</v>
      </c>
      <c r="AE462" s="237" t="s">
        <v>442</v>
      </c>
    </row>
    <row r="463" ht="15.75" customHeight="1">
      <c r="A463" s="4" t="s">
        <v>38</v>
      </c>
      <c r="B463" s="204">
        <v>44062.0</v>
      </c>
      <c r="C463" s="3">
        <v>0.625</v>
      </c>
      <c r="D463" s="3">
        <v>0.75</v>
      </c>
      <c r="E463" s="242"/>
      <c r="F463" s="242"/>
      <c r="G463" s="242">
        <v>33.2</v>
      </c>
      <c r="H463" s="242">
        <v>27.0</v>
      </c>
      <c r="I463" s="39"/>
      <c r="J463" s="242" t="s">
        <v>81</v>
      </c>
      <c r="K463" s="39"/>
      <c r="L463" s="242"/>
      <c r="M463" s="39"/>
      <c r="N463" s="39"/>
      <c r="O463" s="242"/>
      <c r="P463" s="39"/>
      <c r="Q463" s="39"/>
      <c r="R463" s="41"/>
      <c r="S463" s="39"/>
      <c r="T463" s="39"/>
      <c r="U463" s="22">
        <f t="shared" si="159"/>
        <v>35.65000614</v>
      </c>
      <c r="V463" s="22">
        <f t="shared" si="160"/>
        <v>30.69000614</v>
      </c>
      <c r="W463" s="22">
        <f t="shared" si="161"/>
        <v>50.86304633</v>
      </c>
      <c r="X463" s="22">
        <f t="shared" si="162"/>
        <v>60.33851363</v>
      </c>
      <c r="Y463" s="42"/>
      <c r="Z463" s="32"/>
      <c r="AA463" s="245">
        <v>1.0</v>
      </c>
      <c r="AB463" s="246">
        <v>1.0</v>
      </c>
      <c r="AC463" s="246">
        <v>2.0</v>
      </c>
      <c r="AD463" s="246">
        <v>2.0</v>
      </c>
      <c r="AE463" s="247" t="s">
        <v>442</v>
      </c>
    </row>
    <row r="464" ht="15.75" customHeight="1">
      <c r="A464" s="8" t="s">
        <v>48</v>
      </c>
      <c r="B464" s="210">
        <v>44063.0</v>
      </c>
      <c r="C464" s="10">
        <v>0.375</v>
      </c>
      <c r="D464" s="10">
        <v>0.5</v>
      </c>
      <c r="E464" s="224">
        <v>35.4</v>
      </c>
      <c r="F464" s="224">
        <v>23.5</v>
      </c>
      <c r="G464" s="224">
        <v>28.6</v>
      </c>
      <c r="H464" s="224">
        <v>26.2</v>
      </c>
      <c r="I464" s="22"/>
      <c r="J464" s="224" t="s">
        <v>81</v>
      </c>
      <c r="K464" s="22"/>
      <c r="L464" s="224">
        <v>0.0</v>
      </c>
      <c r="M464" s="22"/>
      <c r="N464" s="22"/>
      <c r="O464" s="224">
        <v>73.96</v>
      </c>
      <c r="P464" s="22"/>
      <c r="Q464" s="22"/>
      <c r="R464" s="26">
        <f>E462</f>
        <v>34.2</v>
      </c>
      <c r="S464" s="22">
        <f>F464</f>
        <v>23.5</v>
      </c>
      <c r="T464" s="22">
        <f>(R464+S464)/2</f>
        <v>28.85</v>
      </c>
      <c r="U464" s="22">
        <f t="shared" si="159"/>
        <v>34.01068335</v>
      </c>
      <c r="V464" s="22">
        <f t="shared" si="160"/>
        <v>32.09068335</v>
      </c>
      <c r="W464" s="22">
        <f t="shared" si="161"/>
        <v>39.13623594</v>
      </c>
      <c r="X464" s="22">
        <f t="shared" si="162"/>
        <v>81.99736785</v>
      </c>
      <c r="Y464" s="135">
        <f>O462+L464-O464</f>
        <v>3.88</v>
      </c>
      <c r="Z464" s="27"/>
      <c r="AA464" s="226">
        <v>1.0</v>
      </c>
      <c r="AB464" s="227">
        <v>1.0</v>
      </c>
      <c r="AC464" s="227">
        <v>1.0</v>
      </c>
      <c r="AD464" s="227">
        <v>2.0</v>
      </c>
      <c r="AE464" s="237" t="s">
        <v>572</v>
      </c>
    </row>
    <row r="465" ht="15.75" customHeight="1">
      <c r="A465" s="4" t="s">
        <v>48</v>
      </c>
      <c r="B465" s="204">
        <v>44063.0</v>
      </c>
      <c r="C465" s="3">
        <v>0.625</v>
      </c>
      <c r="D465" s="3">
        <v>0.75</v>
      </c>
      <c r="E465" s="242"/>
      <c r="F465" s="39"/>
      <c r="G465" s="242">
        <v>34.0</v>
      </c>
      <c r="H465" s="242">
        <v>29.0</v>
      </c>
      <c r="I465" s="39"/>
      <c r="J465" s="242" t="s">
        <v>594</v>
      </c>
      <c r="K465" s="39"/>
      <c r="L465" s="39"/>
      <c r="M465" s="39"/>
      <c r="N465" s="39"/>
      <c r="O465" s="39"/>
      <c r="P465" s="39"/>
      <c r="Q465" s="39"/>
      <c r="R465" s="41"/>
      <c r="S465" s="39"/>
      <c r="T465" s="39"/>
      <c r="U465" s="22">
        <f t="shared" si="159"/>
        <v>40.05279577</v>
      </c>
      <c r="V465" s="22">
        <f t="shared" si="160"/>
        <v>36.05279577</v>
      </c>
      <c r="W465" s="22">
        <f t="shared" si="161"/>
        <v>53.18678224</v>
      </c>
      <c r="X465" s="22">
        <f t="shared" si="162"/>
        <v>67.78525464</v>
      </c>
      <c r="Y465" s="42"/>
      <c r="Z465" s="32"/>
      <c r="AA465" s="245">
        <v>1.0</v>
      </c>
      <c r="AB465" s="246">
        <v>1.0</v>
      </c>
      <c r="AC465" s="246">
        <v>2.0</v>
      </c>
      <c r="AD465" s="246">
        <v>2.0</v>
      </c>
      <c r="AE465" s="247" t="s">
        <v>479</v>
      </c>
    </row>
    <row r="466" ht="15.75" customHeight="1">
      <c r="A466" s="8" t="s">
        <v>53</v>
      </c>
      <c r="B466" s="210">
        <v>44064.0</v>
      </c>
      <c r="C466" s="10">
        <v>0.375</v>
      </c>
      <c r="D466" s="10">
        <v>0.5</v>
      </c>
      <c r="E466" s="224">
        <v>34.8</v>
      </c>
      <c r="F466" s="224">
        <v>23.5</v>
      </c>
      <c r="G466" s="224">
        <v>29.0</v>
      </c>
      <c r="H466" s="224">
        <v>26.4</v>
      </c>
      <c r="I466" s="22"/>
      <c r="J466" s="224" t="s">
        <v>81</v>
      </c>
      <c r="K466" s="22"/>
      <c r="L466" s="224">
        <v>0.0</v>
      </c>
      <c r="M466" s="22"/>
      <c r="N466" s="22"/>
      <c r="O466" s="224">
        <v>68.52</v>
      </c>
      <c r="P466" s="224">
        <v>77.52</v>
      </c>
      <c r="Q466" s="22"/>
      <c r="R466" s="26">
        <f>E464</f>
        <v>35.4</v>
      </c>
      <c r="S466" s="22">
        <f>F466</f>
        <v>23.5</v>
      </c>
      <c r="T466" s="22">
        <f>(R466+S466)/2</f>
        <v>29.45</v>
      </c>
      <c r="U466" s="22">
        <f t="shared" si="159"/>
        <v>34.41422945</v>
      </c>
      <c r="V466" s="22">
        <f t="shared" si="160"/>
        <v>32.33422945</v>
      </c>
      <c r="W466" s="22">
        <f t="shared" si="161"/>
        <v>40.05279577</v>
      </c>
      <c r="X466" s="22">
        <f t="shared" si="162"/>
        <v>80.72901985</v>
      </c>
      <c r="Y466" s="135">
        <f>O464+L466-O466</f>
        <v>5.44</v>
      </c>
      <c r="Z466" s="27"/>
      <c r="AA466" s="226">
        <v>1.0</v>
      </c>
      <c r="AB466" s="227">
        <v>2.0</v>
      </c>
      <c r="AC466" s="227">
        <v>3.0</v>
      </c>
      <c r="AD466" s="227">
        <v>2.0</v>
      </c>
      <c r="AE466" s="237" t="s">
        <v>479</v>
      </c>
    </row>
    <row r="467" ht="15.75" customHeight="1">
      <c r="A467" s="4" t="s">
        <v>53</v>
      </c>
      <c r="B467" s="204">
        <v>44064.0</v>
      </c>
      <c r="C467" s="3">
        <v>0.625</v>
      </c>
      <c r="D467" s="3">
        <v>0.75</v>
      </c>
      <c r="E467" s="242"/>
      <c r="F467" s="39"/>
      <c r="G467" s="242">
        <v>33.0</v>
      </c>
      <c r="H467" s="242">
        <v>27.6</v>
      </c>
      <c r="I467" s="39"/>
      <c r="J467" s="242" t="s">
        <v>81</v>
      </c>
      <c r="K467" s="39"/>
      <c r="L467" s="39"/>
      <c r="M467" s="39"/>
      <c r="N467" s="39"/>
      <c r="O467" s="39"/>
      <c r="P467" s="39"/>
      <c r="Q467" s="39"/>
      <c r="R467" s="41"/>
      <c r="S467" s="39"/>
      <c r="T467" s="39"/>
      <c r="U467" s="22">
        <f t="shared" si="159"/>
        <v>36.92425667</v>
      </c>
      <c r="V467" s="22">
        <f t="shared" si="160"/>
        <v>32.60425667</v>
      </c>
      <c r="W467" s="22">
        <f t="shared" si="161"/>
        <v>50.29607399</v>
      </c>
      <c r="X467" s="22">
        <f t="shared" si="162"/>
        <v>64.82465546</v>
      </c>
      <c r="Y467" s="42"/>
      <c r="Z467" s="32"/>
      <c r="AA467" s="245">
        <v>1.0</v>
      </c>
      <c r="AB467" s="246">
        <v>1.0</v>
      </c>
      <c r="AC467" s="246">
        <v>3.0</v>
      </c>
      <c r="AD467" s="246">
        <v>1.0</v>
      </c>
      <c r="AE467" s="247" t="s">
        <v>521</v>
      </c>
    </row>
    <row r="468" ht="15.75" customHeight="1">
      <c r="A468" s="8" t="s">
        <v>58</v>
      </c>
      <c r="B468" s="210">
        <v>44065.0</v>
      </c>
      <c r="C468" s="10">
        <v>0.375</v>
      </c>
      <c r="D468" s="10">
        <v>0.5</v>
      </c>
      <c r="E468" s="224">
        <v>34.2</v>
      </c>
      <c r="F468" s="224">
        <v>23.1</v>
      </c>
      <c r="G468" s="224">
        <v>27.4</v>
      </c>
      <c r="H468" s="224">
        <v>24.8</v>
      </c>
      <c r="I468" s="22"/>
      <c r="J468" s="224" t="s">
        <v>54</v>
      </c>
      <c r="K468" s="22"/>
      <c r="L468" s="224">
        <v>0.0</v>
      </c>
      <c r="M468" s="22"/>
      <c r="N468" s="22"/>
      <c r="O468" s="224">
        <v>71.88</v>
      </c>
      <c r="P468" s="22"/>
      <c r="Q468" s="22"/>
      <c r="R468" s="26">
        <f>E466</f>
        <v>34.8</v>
      </c>
      <c r="S468" s="22">
        <f>F468</f>
        <v>23.1</v>
      </c>
      <c r="T468" s="22">
        <f>(R468+S468)/2</f>
        <v>28.95</v>
      </c>
      <c r="U468" s="22">
        <f t="shared" si="159"/>
        <v>31.29951528</v>
      </c>
      <c r="V468" s="22">
        <f t="shared" si="160"/>
        <v>29.21951528</v>
      </c>
      <c r="W468" s="22">
        <f t="shared" si="161"/>
        <v>36.49517019</v>
      </c>
      <c r="X468" s="22">
        <f t="shared" si="162"/>
        <v>80.0640609</v>
      </c>
      <c r="Y468" s="135">
        <f>P466+L468-O468</f>
        <v>5.64</v>
      </c>
      <c r="Z468" s="27"/>
      <c r="AA468" s="226">
        <v>1.0</v>
      </c>
      <c r="AB468" s="227">
        <v>1.0</v>
      </c>
      <c r="AC468" s="227">
        <v>1.0</v>
      </c>
      <c r="AD468" s="227">
        <v>1.0</v>
      </c>
      <c r="AE468" s="237" t="s">
        <v>442</v>
      </c>
    </row>
    <row r="469" ht="15.75" customHeight="1">
      <c r="A469" s="4" t="s">
        <v>58</v>
      </c>
      <c r="B469" s="204">
        <v>44065.0</v>
      </c>
      <c r="C469" s="3">
        <v>0.625</v>
      </c>
      <c r="D469" s="3">
        <v>0.75</v>
      </c>
      <c r="E469" s="242"/>
      <c r="F469" s="39"/>
      <c r="G469" s="242"/>
      <c r="H469" s="242"/>
      <c r="I469" s="39"/>
      <c r="J469" s="242"/>
      <c r="K469" s="39"/>
      <c r="L469" s="39"/>
      <c r="M469" s="39"/>
      <c r="N469" s="39"/>
      <c r="O469" s="39"/>
      <c r="P469" s="39"/>
      <c r="Q469" s="39"/>
      <c r="R469" s="41"/>
      <c r="S469" s="39"/>
      <c r="T469" s="39"/>
      <c r="U469" s="22"/>
      <c r="V469" s="22"/>
      <c r="W469" s="22"/>
      <c r="X469" s="22"/>
      <c r="Y469" s="42"/>
      <c r="Z469" s="32"/>
      <c r="AA469" s="245"/>
      <c r="AB469" s="246"/>
      <c r="AC469" s="246"/>
      <c r="AD469" s="246"/>
      <c r="AE469" s="52"/>
    </row>
    <row r="470" ht="15.75" customHeight="1">
      <c r="A470" s="8" t="s">
        <v>60</v>
      </c>
      <c r="B470" s="210">
        <v>44066.0</v>
      </c>
      <c r="C470" s="10">
        <v>0.375</v>
      </c>
      <c r="D470" s="10">
        <v>0.5</v>
      </c>
      <c r="E470" s="224">
        <v>35.4</v>
      </c>
      <c r="F470" s="224">
        <v>22.6</v>
      </c>
      <c r="G470" s="224">
        <v>29.4</v>
      </c>
      <c r="H470" s="224">
        <v>27.0</v>
      </c>
      <c r="I470" s="22"/>
      <c r="J470" s="224" t="s">
        <v>81</v>
      </c>
      <c r="K470" s="22"/>
      <c r="L470" s="224">
        <v>0.0</v>
      </c>
      <c r="M470" s="22"/>
      <c r="N470" s="22"/>
      <c r="O470" s="224">
        <v>66.52</v>
      </c>
      <c r="P470" s="22"/>
      <c r="Q470" s="22"/>
      <c r="R470" s="26">
        <f>E468</f>
        <v>34.2</v>
      </c>
      <c r="S470" s="22">
        <f>F470</f>
        <v>22.6</v>
      </c>
      <c r="T470" s="22">
        <f>(R470+S470)/2</f>
        <v>28.4</v>
      </c>
      <c r="U470" s="22">
        <f>IF(H470="","",6.1078*(10^(((7.5*H470)/(237.3+H470)))))</f>
        <v>35.65000614</v>
      </c>
      <c r="V470" s="22">
        <f>IF(U470="","",U470-(0.8*(G470-H470)))</f>
        <v>33.73000614</v>
      </c>
      <c r="W470" s="22">
        <f>IF(G470="","",6.1078*(10^(((7.5*G470)/(237.3+G470)))))</f>
        <v>40.98797486</v>
      </c>
      <c r="X470" s="22">
        <f>IF(W470="","",(V470/W470)*100)</f>
        <v>82.29244371</v>
      </c>
      <c r="Y470" s="135">
        <f>O468+L470-O470</f>
        <v>5.36</v>
      </c>
      <c r="Z470" s="27"/>
      <c r="AA470" s="226">
        <v>1.0</v>
      </c>
      <c r="AB470" s="227">
        <v>1.0</v>
      </c>
      <c r="AC470" s="227">
        <v>3.0</v>
      </c>
      <c r="AD470" s="227">
        <v>2.0</v>
      </c>
      <c r="AE470" s="237" t="s">
        <v>478</v>
      </c>
    </row>
    <row r="471" ht="15.75" customHeight="1">
      <c r="A471" s="4" t="s">
        <v>60</v>
      </c>
      <c r="B471" s="204">
        <v>44066.0</v>
      </c>
      <c r="C471" s="3">
        <v>0.625</v>
      </c>
      <c r="D471" s="3">
        <v>0.75</v>
      </c>
      <c r="E471" s="242"/>
      <c r="F471" s="39"/>
      <c r="G471" s="242"/>
      <c r="H471" s="242"/>
      <c r="I471" s="39"/>
      <c r="J471" s="242"/>
      <c r="K471" s="39"/>
      <c r="L471" s="39"/>
      <c r="M471" s="39"/>
      <c r="N471" s="39"/>
      <c r="O471" s="39"/>
      <c r="P471" s="39"/>
      <c r="Q471" s="39"/>
      <c r="R471" s="41"/>
      <c r="S471" s="39"/>
      <c r="T471" s="39"/>
      <c r="U471" s="22"/>
      <c r="V471" s="22"/>
      <c r="W471" s="22"/>
      <c r="X471" s="22"/>
      <c r="Y471" s="42"/>
      <c r="Z471" s="32"/>
      <c r="AA471" s="245"/>
      <c r="AB471" s="246"/>
      <c r="AC471" s="246"/>
      <c r="AD471" s="246"/>
      <c r="AE471" s="247"/>
    </row>
    <row r="472" ht="15.75" customHeight="1">
      <c r="A472" s="8" t="s">
        <v>64</v>
      </c>
      <c r="B472" s="210">
        <v>44067.0</v>
      </c>
      <c r="C472" s="10">
        <v>0.375</v>
      </c>
      <c r="D472" s="10">
        <v>0.5</v>
      </c>
      <c r="E472" s="224">
        <v>35.2</v>
      </c>
      <c r="F472" s="224">
        <v>24.0</v>
      </c>
      <c r="G472" s="224">
        <v>30.2</v>
      </c>
      <c r="H472" s="224">
        <v>25.6</v>
      </c>
      <c r="I472" s="22"/>
      <c r="J472" s="224" t="s">
        <v>81</v>
      </c>
      <c r="K472" s="22"/>
      <c r="L472" s="224">
        <v>0.0</v>
      </c>
      <c r="M472" s="22"/>
      <c r="N472" s="22"/>
      <c r="O472" s="224">
        <v>61.6</v>
      </c>
      <c r="P472" s="22"/>
      <c r="Q472" s="22"/>
      <c r="R472" s="26">
        <f>E470</f>
        <v>35.4</v>
      </c>
      <c r="S472" s="22">
        <f>F472</f>
        <v>24</v>
      </c>
      <c r="T472" s="22">
        <f>(R472+S472)/2</f>
        <v>29.7</v>
      </c>
      <c r="U472" s="22">
        <f>IF(H472="","",6.1078*(10^(((7.5*H472)/(237.3+H472)))))</f>
        <v>32.82468122</v>
      </c>
      <c r="V472" s="22">
        <f>IF(U472="","",U472-(0.8*(G472-H472)))</f>
        <v>29.14468122</v>
      </c>
      <c r="W472" s="22">
        <f>IF(G472="","",6.1078*(10^(((7.5*G472)/(237.3+G472)))))</f>
        <v>42.91546075</v>
      </c>
      <c r="X472" s="22">
        <f>IF(W472="","",(V472/W472)*100)</f>
        <v>67.91184507</v>
      </c>
      <c r="Y472" s="135">
        <f>O470+L472-O472</f>
        <v>4.92</v>
      </c>
      <c r="Z472" s="27"/>
      <c r="AA472" s="226">
        <v>1.0</v>
      </c>
      <c r="AB472" s="227">
        <v>1.0</v>
      </c>
      <c r="AC472" s="227">
        <v>2.0</v>
      </c>
      <c r="AD472" s="227">
        <v>1.0</v>
      </c>
      <c r="AE472" s="237" t="s">
        <v>478</v>
      </c>
    </row>
    <row r="473" ht="15.75" customHeight="1">
      <c r="A473" s="4" t="s">
        <v>64</v>
      </c>
      <c r="B473" s="204">
        <v>44067.0</v>
      </c>
      <c r="C473" s="3">
        <v>0.625</v>
      </c>
      <c r="D473" s="3">
        <v>0.75</v>
      </c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41"/>
      <c r="S473" s="39"/>
      <c r="T473" s="39"/>
      <c r="U473" s="39"/>
      <c r="V473" s="22"/>
      <c r="W473" s="39"/>
      <c r="X473" s="39"/>
      <c r="Y473" s="42"/>
      <c r="Z473" s="32"/>
      <c r="AA473" s="230"/>
      <c r="AB473" s="45"/>
      <c r="AC473" s="45"/>
      <c r="AD473" s="45"/>
      <c r="AE473" s="52"/>
    </row>
    <row r="474" ht="15.75" customHeight="1">
      <c r="A474" s="8" t="s">
        <v>68</v>
      </c>
      <c r="B474" s="210">
        <v>44068.0</v>
      </c>
      <c r="C474" s="10">
        <v>0.375</v>
      </c>
      <c r="D474" s="10">
        <v>0.5</v>
      </c>
      <c r="E474" s="224">
        <v>34.0</v>
      </c>
      <c r="F474" s="224">
        <v>22.8</v>
      </c>
      <c r="G474" s="224">
        <v>29.2</v>
      </c>
      <c r="H474" s="224">
        <v>26.4</v>
      </c>
      <c r="I474" s="22"/>
      <c r="J474" s="224" t="s">
        <v>78</v>
      </c>
      <c r="K474" s="22"/>
      <c r="L474" s="224">
        <v>6.0</v>
      </c>
      <c r="M474" s="22"/>
      <c r="N474" s="22"/>
      <c r="O474" s="224">
        <v>66.4</v>
      </c>
      <c r="P474" s="22"/>
      <c r="Q474" s="22"/>
      <c r="R474" s="26">
        <f>E472</f>
        <v>35.2</v>
      </c>
      <c r="S474" s="22">
        <f>F474</f>
        <v>22.8</v>
      </c>
      <c r="T474" s="22">
        <f>(R474+S474)/2</f>
        <v>29</v>
      </c>
      <c r="U474" s="22">
        <f>IF(H474="","",6.1078*(10^(((7.5*H474)/(237.3+H474)))))</f>
        <v>34.41422945</v>
      </c>
      <c r="V474" s="22">
        <f>IF(U474="","",U474-(0.8*(G474-H474)))</f>
        <v>32.17422945</v>
      </c>
      <c r="W474" s="22">
        <f>IF(G474="","",6.1078*(10^(((7.5*G474)/(237.3+G474)))))</f>
        <v>40.51803823</v>
      </c>
      <c r="X474" s="22">
        <f>IF(W474="","",(V474/W474)*100)</f>
        <v>79.40717482</v>
      </c>
      <c r="Y474" s="135">
        <f>O472+L474-O474</f>
        <v>1.2</v>
      </c>
      <c r="Z474" s="27"/>
      <c r="AA474" s="226">
        <v>1.0</v>
      </c>
      <c r="AB474" s="227">
        <v>2.0</v>
      </c>
      <c r="AC474" s="227">
        <v>3.0</v>
      </c>
      <c r="AD474" s="227">
        <v>2.0</v>
      </c>
      <c r="AE474" s="237" t="s">
        <v>478</v>
      </c>
    </row>
    <row r="475" ht="15.75" customHeight="1">
      <c r="A475" s="4" t="s">
        <v>68</v>
      </c>
      <c r="B475" s="204">
        <v>44068.0</v>
      </c>
      <c r="C475" s="3">
        <v>0.625</v>
      </c>
      <c r="D475" s="3">
        <v>0.75</v>
      </c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41"/>
      <c r="S475" s="39"/>
      <c r="T475" s="39"/>
      <c r="U475" s="39"/>
      <c r="V475" s="22"/>
      <c r="W475" s="39"/>
      <c r="X475" s="39"/>
      <c r="Y475" s="42"/>
      <c r="Z475" s="32"/>
      <c r="AA475" s="230"/>
      <c r="AB475" s="45"/>
      <c r="AC475" s="45"/>
      <c r="AD475" s="45"/>
      <c r="AE475" s="52"/>
    </row>
    <row r="476" ht="15.75" customHeight="1">
      <c r="A476" s="8" t="s">
        <v>38</v>
      </c>
      <c r="B476" s="210">
        <v>44069.0</v>
      </c>
      <c r="C476" s="10">
        <v>0.375</v>
      </c>
      <c r="D476" s="10">
        <v>0.5</v>
      </c>
      <c r="E476" s="224">
        <v>35.8</v>
      </c>
      <c r="F476" s="224">
        <v>23.7</v>
      </c>
      <c r="G476" s="224">
        <v>29.0</v>
      </c>
      <c r="H476" s="224">
        <v>26.0</v>
      </c>
      <c r="I476" s="22"/>
      <c r="J476" s="224" t="s">
        <v>78</v>
      </c>
      <c r="K476" s="22"/>
      <c r="L476" s="224">
        <v>0.0</v>
      </c>
      <c r="M476" s="22"/>
      <c r="N476" s="22"/>
      <c r="O476" s="224">
        <v>59.96</v>
      </c>
      <c r="P476" s="22"/>
      <c r="Q476" s="22"/>
      <c r="R476" s="26">
        <f>E474</f>
        <v>34</v>
      </c>
      <c r="S476" s="22">
        <f>F476</f>
        <v>23.7</v>
      </c>
      <c r="T476" s="22">
        <f>(R476+S476)/2</f>
        <v>28.85</v>
      </c>
      <c r="U476" s="22">
        <f>IF(H476="","",6.1078*(10^(((7.5*H476)/(237.3+H476)))))</f>
        <v>33.61126698</v>
      </c>
      <c r="V476" s="22">
        <f>IF(U476="","",U476-(0.8*(G476-H476)))</f>
        <v>31.21126698</v>
      </c>
      <c r="W476" s="22">
        <f>IF(G476="","",6.1078*(10^(((7.5*G476)/(237.3+G476)))))</f>
        <v>40.05279577</v>
      </c>
      <c r="X476" s="22">
        <f>IF(W476="","",(V476/W476)*100)</f>
        <v>77.92531428</v>
      </c>
      <c r="Y476" s="135">
        <f>O474+L476-O476</f>
        <v>6.44</v>
      </c>
      <c r="Z476" s="27"/>
      <c r="AA476" s="226">
        <v>1.0</v>
      </c>
      <c r="AB476" s="227">
        <v>1.0</v>
      </c>
      <c r="AC476" s="227">
        <v>3.0</v>
      </c>
      <c r="AD476" s="227">
        <v>2.0</v>
      </c>
      <c r="AE476" s="237" t="s">
        <v>478</v>
      </c>
    </row>
    <row r="477" ht="15.75" customHeight="1">
      <c r="A477" s="4" t="s">
        <v>38</v>
      </c>
      <c r="B477" s="204">
        <v>44069.0</v>
      </c>
      <c r="C477" s="3">
        <v>0.625</v>
      </c>
      <c r="D477" s="3">
        <v>0.75</v>
      </c>
      <c r="E477" s="242"/>
      <c r="F477" s="39"/>
      <c r="G477" s="242"/>
      <c r="H477" s="242"/>
      <c r="I477" s="39"/>
      <c r="J477" s="242"/>
      <c r="K477" s="39"/>
      <c r="L477" s="39"/>
      <c r="M477" s="39"/>
      <c r="N477" s="39"/>
      <c r="O477" s="39"/>
      <c r="P477" s="39"/>
      <c r="Q477" s="39"/>
      <c r="R477" s="41"/>
      <c r="S477" s="39"/>
      <c r="T477" s="39"/>
      <c r="U477" s="22"/>
      <c r="V477" s="22"/>
      <c r="W477" s="22"/>
      <c r="X477" s="22"/>
      <c r="Y477" s="42"/>
      <c r="Z477" s="32"/>
      <c r="AA477" s="245"/>
      <c r="AB477" s="246"/>
      <c r="AC477" s="246"/>
      <c r="AD477" s="246"/>
      <c r="AE477" s="247"/>
    </row>
    <row r="478" ht="15.75" customHeight="1">
      <c r="A478" s="8" t="s">
        <v>48</v>
      </c>
      <c r="B478" s="210">
        <v>44070.0</v>
      </c>
      <c r="C478" s="10">
        <v>0.375</v>
      </c>
      <c r="D478" s="10">
        <v>0.5</v>
      </c>
      <c r="E478" s="224">
        <v>35.2</v>
      </c>
      <c r="F478" s="224">
        <v>22.6</v>
      </c>
      <c r="G478" s="224">
        <v>29.2</v>
      </c>
      <c r="H478" s="224">
        <v>26.0</v>
      </c>
      <c r="I478" s="22"/>
      <c r="J478" s="224" t="s">
        <v>78</v>
      </c>
      <c r="K478" s="22"/>
      <c r="L478" s="224">
        <v>0.0</v>
      </c>
      <c r="M478" s="22"/>
      <c r="N478" s="22"/>
      <c r="O478" s="224">
        <v>54.32</v>
      </c>
      <c r="P478" s="22"/>
      <c r="Q478" s="22"/>
      <c r="R478" s="26">
        <f>E476</f>
        <v>35.8</v>
      </c>
      <c r="S478" s="22">
        <f>F478</f>
        <v>22.6</v>
      </c>
      <c r="T478" s="22">
        <f>(R478+S478)/2</f>
        <v>29.2</v>
      </c>
      <c r="U478" s="22">
        <f>IF(H478="","",6.1078*(10^(((7.5*H478)/(237.3+H478)))))</f>
        <v>33.61126698</v>
      </c>
      <c r="V478" s="22">
        <f>IF(U478="","",U478-(0.8*(G478-H478)))</f>
        <v>31.05126698</v>
      </c>
      <c r="W478" s="22">
        <f>IF(G478="","",6.1078*(10^(((7.5*G478)/(237.3+G478)))))</f>
        <v>40.51803823</v>
      </c>
      <c r="X478" s="22">
        <f>IF(W478="","",(V478/W478)*100)</f>
        <v>76.63566238</v>
      </c>
      <c r="Y478" s="135">
        <f>O476+L478-O478</f>
        <v>5.64</v>
      </c>
      <c r="Z478" s="27"/>
      <c r="AA478" s="226">
        <v>1.0</v>
      </c>
      <c r="AB478" s="227">
        <v>1.0</v>
      </c>
      <c r="AC478" s="227">
        <v>2.0</v>
      </c>
      <c r="AD478" s="227">
        <v>2.0</v>
      </c>
      <c r="AE478" s="237" t="s">
        <v>478</v>
      </c>
    </row>
    <row r="479" ht="15.75" customHeight="1">
      <c r="A479" s="4" t="s">
        <v>48</v>
      </c>
      <c r="B479" s="204">
        <v>44070.0</v>
      </c>
      <c r="C479" s="3">
        <v>0.625</v>
      </c>
      <c r="D479" s="3">
        <v>0.75</v>
      </c>
      <c r="E479" s="242"/>
      <c r="F479" s="39"/>
      <c r="G479" s="242"/>
      <c r="H479" s="242"/>
      <c r="I479" s="39"/>
      <c r="J479" s="242"/>
      <c r="K479" s="39"/>
      <c r="L479" s="39"/>
      <c r="M479" s="39"/>
      <c r="N479" s="39"/>
      <c r="O479" s="39"/>
      <c r="P479" s="39"/>
      <c r="Q479" s="39"/>
      <c r="R479" s="41"/>
      <c r="S479" s="39"/>
      <c r="T479" s="39"/>
      <c r="U479" s="22"/>
      <c r="V479" s="22"/>
      <c r="W479" s="22"/>
      <c r="X479" s="22"/>
      <c r="Y479" s="42"/>
      <c r="Z479" s="32"/>
      <c r="AA479" s="245"/>
      <c r="AB479" s="246"/>
      <c r="AC479" s="246"/>
      <c r="AD479" s="246"/>
      <c r="AE479" s="247"/>
    </row>
    <row r="480" ht="15.75" customHeight="1">
      <c r="A480" s="8" t="s">
        <v>53</v>
      </c>
      <c r="B480" s="210">
        <v>44071.0</v>
      </c>
      <c r="C480" s="10">
        <v>0.375</v>
      </c>
      <c r="D480" s="10">
        <v>0.5</v>
      </c>
      <c r="E480" s="224">
        <v>35.0</v>
      </c>
      <c r="F480" s="224">
        <v>22.4</v>
      </c>
      <c r="G480" s="224">
        <v>28.8</v>
      </c>
      <c r="H480" s="224">
        <v>25.4</v>
      </c>
      <c r="I480" s="22"/>
      <c r="J480" s="224" t="s">
        <v>81</v>
      </c>
      <c r="K480" s="22"/>
      <c r="L480" s="224">
        <v>0.0</v>
      </c>
      <c r="M480" s="22"/>
      <c r="N480" s="22"/>
      <c r="O480" s="224">
        <v>50.48</v>
      </c>
      <c r="P480" s="224">
        <v>77.76</v>
      </c>
      <c r="Q480" s="22"/>
      <c r="R480" s="26">
        <f>E478</f>
        <v>35.2</v>
      </c>
      <c r="S480" s="22">
        <f>F480</f>
        <v>22.4</v>
      </c>
      <c r="T480" s="22">
        <f>(R480+S480)/2</f>
        <v>28.8</v>
      </c>
      <c r="U480" s="22">
        <f>IF(H480="","",6.1078*(10^(((7.5*H480)/(237.3+H480)))))</f>
        <v>32.43744129</v>
      </c>
      <c r="V480" s="22">
        <f>IF(U480="","",U480-(0.8*(G480-H480)))</f>
        <v>29.71744129</v>
      </c>
      <c r="W480" s="22">
        <f>IF(G480="","",6.1078*(10^(((7.5*G480)/(237.3+G480)))))</f>
        <v>39.59220806</v>
      </c>
      <c r="X480" s="22">
        <f>IF(W480="","",(V480/W480)*100)</f>
        <v>75.05881269</v>
      </c>
      <c r="Y480" s="135">
        <f>O478+L480-O480</f>
        <v>3.84</v>
      </c>
      <c r="Z480" s="27"/>
      <c r="AA480" s="226">
        <v>1.0</v>
      </c>
      <c r="AB480" s="227">
        <v>1.0</v>
      </c>
      <c r="AC480" s="227">
        <v>1.0</v>
      </c>
      <c r="AD480" s="227">
        <v>2.0</v>
      </c>
      <c r="AE480" s="237" t="s">
        <v>572</v>
      </c>
    </row>
    <row r="481" ht="15.75" customHeight="1">
      <c r="A481" s="4" t="s">
        <v>53</v>
      </c>
      <c r="B481" s="204">
        <v>44071.0</v>
      </c>
      <c r="C481" s="3">
        <v>0.625</v>
      </c>
      <c r="D481" s="3">
        <v>0.75</v>
      </c>
      <c r="E481" s="242"/>
      <c r="F481" s="39"/>
      <c r="G481" s="242"/>
      <c r="H481" s="242"/>
      <c r="I481" s="39"/>
      <c r="J481" s="242"/>
      <c r="K481" s="39"/>
      <c r="L481" s="39"/>
      <c r="M481" s="39"/>
      <c r="N481" s="39"/>
      <c r="O481" s="39"/>
      <c r="P481" s="39"/>
      <c r="Q481" s="39"/>
      <c r="R481" s="41"/>
      <c r="S481" s="39"/>
      <c r="T481" s="39"/>
      <c r="U481" s="22"/>
      <c r="V481" s="22"/>
      <c r="W481" s="22"/>
      <c r="X481" s="22"/>
      <c r="Y481" s="42"/>
      <c r="Z481" s="32"/>
      <c r="AA481" s="245"/>
      <c r="AB481" s="246"/>
      <c r="AC481" s="246"/>
      <c r="AD481" s="246"/>
      <c r="AE481" s="247"/>
    </row>
    <row r="482" ht="15.75" customHeight="1">
      <c r="A482" s="8" t="s">
        <v>58</v>
      </c>
      <c r="B482" s="210">
        <v>44072.0</v>
      </c>
      <c r="C482" s="10">
        <v>0.375</v>
      </c>
      <c r="D482" s="10">
        <v>0.5</v>
      </c>
      <c r="E482" s="224">
        <v>34.4</v>
      </c>
      <c r="F482" s="224">
        <v>22.2</v>
      </c>
      <c r="G482" s="224">
        <v>28.8</v>
      </c>
      <c r="H482" s="224">
        <v>25.8</v>
      </c>
      <c r="I482" s="22"/>
      <c r="J482" s="224" t="s">
        <v>78</v>
      </c>
      <c r="K482" s="22"/>
      <c r="L482" s="224">
        <v>0.0</v>
      </c>
      <c r="M482" s="22"/>
      <c r="N482" s="22"/>
      <c r="O482" s="224">
        <v>74.04</v>
      </c>
      <c r="P482" s="22"/>
      <c r="Q482" s="22"/>
      <c r="R482" s="26">
        <f>E480</f>
        <v>35</v>
      </c>
      <c r="S482" s="22">
        <f>F482</f>
        <v>22.2</v>
      </c>
      <c r="T482" s="22">
        <f>(R482+S482)/2</f>
        <v>28.6</v>
      </c>
      <c r="U482" s="22">
        <f>IF(H482="","",6.1078*(10^(((7.5*H482)/(237.3+H482)))))</f>
        <v>33.21594473</v>
      </c>
      <c r="V482" s="22">
        <f>IF(U482="","",U482-(0.8*(G482-H482)))</f>
        <v>30.81594473</v>
      </c>
      <c r="W482" s="22">
        <f>IF(G482="","",6.1078*(10^(((7.5*G482)/(237.3+G482)))))</f>
        <v>39.59220806</v>
      </c>
      <c r="X482" s="22">
        <f>IF(W482="","",(V482/W482)*100)</f>
        <v>77.83335722</v>
      </c>
      <c r="Y482" s="135">
        <f>P480+L482-O482</f>
        <v>3.72</v>
      </c>
      <c r="Z482" s="27"/>
      <c r="AA482" s="226">
        <v>1.0</v>
      </c>
      <c r="AB482" s="227">
        <v>1.0</v>
      </c>
      <c r="AC482" s="227">
        <v>2.0</v>
      </c>
      <c r="AD482" s="227">
        <v>2.0</v>
      </c>
      <c r="AE482" s="237" t="s">
        <v>478</v>
      </c>
    </row>
    <row r="483" ht="15.75" customHeight="1">
      <c r="A483" s="4" t="s">
        <v>58</v>
      </c>
      <c r="B483" s="204">
        <v>44072.0</v>
      </c>
      <c r="C483" s="3">
        <v>0.625</v>
      </c>
      <c r="D483" s="3">
        <v>0.75</v>
      </c>
      <c r="E483" s="242"/>
      <c r="F483" s="39"/>
      <c r="G483" s="242"/>
      <c r="H483" s="242"/>
      <c r="I483" s="39"/>
      <c r="J483" s="242"/>
      <c r="K483" s="39"/>
      <c r="L483" s="39"/>
      <c r="M483" s="39"/>
      <c r="N483" s="39"/>
      <c r="O483" s="39"/>
      <c r="P483" s="39"/>
      <c r="Q483" s="39"/>
      <c r="R483" s="41"/>
      <c r="S483" s="39"/>
      <c r="T483" s="39"/>
      <c r="U483" s="22"/>
      <c r="V483" s="22"/>
      <c r="W483" s="22"/>
      <c r="X483" s="22"/>
      <c r="Y483" s="42"/>
      <c r="Z483" s="32"/>
      <c r="AA483" s="245"/>
      <c r="AB483" s="246"/>
      <c r="AC483" s="246"/>
      <c r="AD483" s="246"/>
      <c r="AE483" s="247"/>
    </row>
    <row r="484" ht="15.75" customHeight="1">
      <c r="A484" s="8" t="s">
        <v>60</v>
      </c>
      <c r="B484" s="210">
        <v>44073.0</v>
      </c>
      <c r="C484" s="10">
        <v>0.375</v>
      </c>
      <c r="D484" s="10">
        <v>0.5</v>
      </c>
      <c r="E484" s="224">
        <v>34.8</v>
      </c>
      <c r="F484" s="224">
        <v>29.4</v>
      </c>
      <c r="G484" s="224">
        <v>25.8</v>
      </c>
      <c r="H484" s="224">
        <v>23.4</v>
      </c>
      <c r="I484" s="22"/>
      <c r="J484" s="224"/>
      <c r="K484" s="22"/>
      <c r="L484" s="224">
        <v>0.0</v>
      </c>
      <c r="M484" s="22"/>
      <c r="N484" s="22"/>
      <c r="O484" s="224">
        <v>68.68</v>
      </c>
      <c r="P484" s="22"/>
      <c r="Q484" s="22"/>
      <c r="R484" s="26">
        <f>E482</f>
        <v>34.4</v>
      </c>
      <c r="S484" s="22">
        <f>F484</f>
        <v>29.4</v>
      </c>
      <c r="T484" s="22">
        <f>(R484+S484)/2</f>
        <v>31.9</v>
      </c>
      <c r="U484" s="22">
        <f>IF(H484="","",6.1078*(10^(((7.5*H484)/(237.3+H484)))))</f>
        <v>28.77878002</v>
      </c>
      <c r="V484" s="22">
        <f>IF(U484="","",U484-(0.8*(G484-H484)))</f>
        <v>26.85878002</v>
      </c>
      <c r="W484" s="22">
        <f>IF(G484="","",6.1078*(10^(((7.5*G484)/(237.3+G484)))))</f>
        <v>33.21594473</v>
      </c>
      <c r="X484" s="22">
        <f>IF(W484="","",(V484/W484)*100)</f>
        <v>80.86110522</v>
      </c>
      <c r="Y484" s="135">
        <f>O482+L484-O484</f>
        <v>5.36</v>
      </c>
      <c r="Z484" s="27"/>
      <c r="AA484" s="226">
        <v>1.0</v>
      </c>
      <c r="AB484" s="227">
        <v>1.0</v>
      </c>
      <c r="AC484" s="227">
        <v>2.0</v>
      </c>
      <c r="AD484" s="227">
        <v>2.0</v>
      </c>
      <c r="AE484" s="237" t="s">
        <v>478</v>
      </c>
    </row>
    <row r="485" ht="15.75" customHeight="1">
      <c r="A485" s="4" t="s">
        <v>60</v>
      </c>
      <c r="B485" s="204">
        <v>44073.0</v>
      </c>
      <c r="C485" s="3">
        <v>0.625</v>
      </c>
      <c r="D485" s="3">
        <v>0.75</v>
      </c>
      <c r="E485" s="242"/>
      <c r="F485" s="39"/>
      <c r="G485" s="242"/>
      <c r="H485" s="242"/>
      <c r="I485" s="39"/>
      <c r="J485" s="242"/>
      <c r="K485" s="39"/>
      <c r="L485" s="39"/>
      <c r="M485" s="39"/>
      <c r="N485" s="39"/>
      <c r="O485" s="39"/>
      <c r="P485" s="39"/>
      <c r="Q485" s="39"/>
      <c r="R485" s="41"/>
      <c r="S485" s="39"/>
      <c r="T485" s="39"/>
      <c r="U485" s="22"/>
      <c r="V485" s="22"/>
      <c r="W485" s="22"/>
      <c r="X485" s="22"/>
      <c r="Y485" s="42"/>
      <c r="Z485" s="32"/>
      <c r="AA485" s="245"/>
      <c r="AB485" s="246"/>
      <c r="AC485" s="246"/>
      <c r="AD485" s="246"/>
      <c r="AE485" s="247"/>
    </row>
    <row r="486" ht="15.75" customHeight="1">
      <c r="A486" s="8" t="s">
        <v>64</v>
      </c>
      <c r="B486" s="210">
        <v>44074.0</v>
      </c>
      <c r="C486" s="10">
        <v>0.375</v>
      </c>
      <c r="D486" s="10">
        <v>0.5</v>
      </c>
      <c r="E486" s="224">
        <v>34.6</v>
      </c>
      <c r="F486" s="224">
        <v>23.1</v>
      </c>
      <c r="G486" s="224">
        <v>29.0</v>
      </c>
      <c r="H486" s="224">
        <v>26.2</v>
      </c>
      <c r="I486" s="22"/>
      <c r="J486" s="224" t="s">
        <v>61</v>
      </c>
      <c r="K486" s="22"/>
      <c r="L486" s="224">
        <v>0.0</v>
      </c>
      <c r="M486" s="22"/>
      <c r="N486" s="22"/>
      <c r="O486" s="224">
        <v>65.04</v>
      </c>
      <c r="P486" s="224"/>
      <c r="Q486" s="22"/>
      <c r="R486" s="26">
        <f>E484</f>
        <v>34.8</v>
      </c>
      <c r="S486" s="22">
        <f>F486</f>
        <v>23.1</v>
      </c>
      <c r="T486" s="22">
        <f>(R486+S486)/2</f>
        <v>28.95</v>
      </c>
      <c r="U486" s="22">
        <f>IF(H486="","",6.1078*(10^(((7.5*H486)/(237.3+H486)))))</f>
        <v>34.01068335</v>
      </c>
      <c r="V486" s="22">
        <f>IF(U486="","",U486-(0.8*(G486-H486)))</f>
        <v>31.77068335</v>
      </c>
      <c r="W486" s="22">
        <f>IF(G486="","",6.1078*(10^(((7.5*G486)/(237.3+G486)))))</f>
        <v>40.05279577</v>
      </c>
      <c r="X486" s="22">
        <f>IF(W486="","",(V486/W486)*100)</f>
        <v>79.3220117</v>
      </c>
      <c r="Y486" s="135">
        <f>O484+L486-O486</f>
        <v>3.64</v>
      </c>
      <c r="Z486" s="27"/>
      <c r="AA486" s="226">
        <v>1.0</v>
      </c>
      <c r="AB486" s="227">
        <v>1.0</v>
      </c>
      <c r="AC486" s="227">
        <v>1.0</v>
      </c>
      <c r="AD486" s="227">
        <v>2.0</v>
      </c>
      <c r="AE486" s="237" t="s">
        <v>442</v>
      </c>
    </row>
    <row r="487" ht="15.75" customHeight="1">
      <c r="A487" s="4" t="s">
        <v>64</v>
      </c>
      <c r="B487" s="204">
        <v>44074.0</v>
      </c>
      <c r="C487" s="3">
        <v>0.625</v>
      </c>
      <c r="D487" s="3">
        <v>0.75</v>
      </c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41"/>
      <c r="S487" s="39"/>
      <c r="T487" s="39"/>
      <c r="U487" s="39"/>
      <c r="V487" s="22"/>
      <c r="W487" s="39"/>
      <c r="X487" s="39"/>
      <c r="Y487" s="42"/>
      <c r="Z487" s="32"/>
      <c r="AA487" s="230"/>
      <c r="AB487" s="45"/>
      <c r="AC487" s="45"/>
      <c r="AD487" s="45"/>
      <c r="AE487" s="52"/>
    </row>
    <row r="488" ht="15.75" customHeight="1">
      <c r="A488" s="8" t="s">
        <v>68</v>
      </c>
      <c r="B488" s="210">
        <v>44075.0</v>
      </c>
      <c r="C488" s="10">
        <v>0.375</v>
      </c>
      <c r="D488" s="10">
        <v>0.5</v>
      </c>
      <c r="E488" s="224">
        <v>36.2</v>
      </c>
      <c r="F488" s="224">
        <v>23.0</v>
      </c>
      <c r="G488" s="224">
        <v>29.4</v>
      </c>
      <c r="H488" s="224">
        <v>26.4</v>
      </c>
      <c r="I488" s="22"/>
      <c r="J488" s="224" t="s">
        <v>78</v>
      </c>
      <c r="K488" s="22"/>
      <c r="L488" s="224">
        <v>0.25</v>
      </c>
      <c r="M488" s="22"/>
      <c r="N488" s="22"/>
      <c r="O488" s="224">
        <v>60.82</v>
      </c>
      <c r="P488" s="22"/>
      <c r="Q488" s="22"/>
      <c r="R488" s="26">
        <f>E486</f>
        <v>34.6</v>
      </c>
      <c r="S488" s="22">
        <f>F488</f>
        <v>23</v>
      </c>
      <c r="T488" s="22">
        <f>(R488+S488)/2</f>
        <v>28.8</v>
      </c>
      <c r="U488" s="22">
        <f>IF(H488="","",6.1078*(10^(((7.5*H488)/(237.3+H488)))))</f>
        <v>34.41422945</v>
      </c>
      <c r="V488" s="22">
        <f>IF(U488="","",U488-(0.8*(G488-H488)))</f>
        <v>32.01422945</v>
      </c>
      <c r="W488" s="22">
        <f>IF(G488="","",6.1078*(10^(((7.5*G488)/(237.3+G488)))))</f>
        <v>40.98797486</v>
      </c>
      <c r="X488" s="22">
        <f>IF(W488="","",(V488/W488)*100)</f>
        <v>78.10639476</v>
      </c>
      <c r="Y488" s="135">
        <f>O486+L488-O488</f>
        <v>4.47</v>
      </c>
      <c r="Z488" s="27"/>
      <c r="AA488" s="226">
        <v>1.0</v>
      </c>
      <c r="AB488" s="227">
        <v>1.0</v>
      </c>
      <c r="AC488" s="227">
        <v>2.0</v>
      </c>
      <c r="AD488" s="227">
        <v>2.0</v>
      </c>
      <c r="AE488" s="237" t="s">
        <v>478</v>
      </c>
    </row>
    <row r="489" ht="15.75" customHeight="1">
      <c r="A489" s="4" t="s">
        <v>68</v>
      </c>
      <c r="B489" s="204">
        <v>44075.0</v>
      </c>
      <c r="C489" s="3">
        <v>0.625</v>
      </c>
      <c r="D489" s="3">
        <v>0.75</v>
      </c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41"/>
      <c r="S489" s="39"/>
      <c r="T489" s="39"/>
      <c r="U489" s="39"/>
      <c r="V489" s="22"/>
      <c r="W489" s="39"/>
      <c r="X489" s="39"/>
      <c r="Y489" s="42"/>
      <c r="Z489" s="32"/>
      <c r="AA489" s="230"/>
      <c r="AB489" s="45"/>
      <c r="AC489" s="45"/>
      <c r="AD489" s="45"/>
      <c r="AE489" s="52"/>
    </row>
    <row r="490" ht="15.75" customHeight="1">
      <c r="A490" s="8" t="s">
        <v>38</v>
      </c>
      <c r="B490" s="210">
        <v>44076.0</v>
      </c>
      <c r="C490" s="10">
        <v>0.375</v>
      </c>
      <c r="D490" s="10">
        <v>0.5</v>
      </c>
      <c r="E490" s="224">
        <v>35.2</v>
      </c>
      <c r="F490" s="224">
        <v>21.5</v>
      </c>
      <c r="G490" s="224">
        <v>28.8</v>
      </c>
      <c r="H490" s="224">
        <v>25.6</v>
      </c>
      <c r="I490" s="22"/>
      <c r="J490" s="224" t="s">
        <v>81</v>
      </c>
      <c r="K490" s="22"/>
      <c r="L490" s="224">
        <v>7.0</v>
      </c>
      <c r="M490" s="22"/>
      <c r="N490" s="22"/>
      <c r="O490" s="224">
        <v>63.44</v>
      </c>
      <c r="P490" s="22"/>
      <c r="Q490" s="22"/>
      <c r="R490" s="26">
        <f>E488</f>
        <v>36.2</v>
      </c>
      <c r="S490" s="22">
        <f>F490</f>
        <v>21.5</v>
      </c>
      <c r="T490" s="22">
        <f>(R490+S490)/2</f>
        <v>28.85</v>
      </c>
      <c r="U490" s="22">
        <f>IF(H490="","",6.1078*(10^(((7.5*H490)/(237.3+H490)))))</f>
        <v>32.82468122</v>
      </c>
      <c r="V490" s="22">
        <f>IF(U490="","",U490-(0.8*(G490-H490)))</f>
        <v>30.26468122</v>
      </c>
      <c r="W490" s="22">
        <f>IF(G490="","",6.1078*(10^(((7.5*G490)/(237.3+G490)))))</f>
        <v>39.59220806</v>
      </c>
      <c r="X490" s="22">
        <f>IF(W490="","",(V490/W490)*100)</f>
        <v>76.44100366</v>
      </c>
      <c r="Y490" s="135">
        <f>O488+L490-O490</f>
        <v>4.38</v>
      </c>
      <c r="Z490" s="27"/>
      <c r="AA490" s="226">
        <v>1.0</v>
      </c>
      <c r="AB490" s="227">
        <v>1.0</v>
      </c>
      <c r="AC490" s="227">
        <v>3.0</v>
      </c>
      <c r="AD490" s="227">
        <v>1.0</v>
      </c>
      <c r="AE490" s="237" t="s">
        <v>556</v>
      </c>
    </row>
    <row r="491" ht="15.75" customHeight="1">
      <c r="A491" s="4" t="s">
        <v>38</v>
      </c>
      <c r="B491" s="204">
        <v>44076.0</v>
      </c>
      <c r="C491" s="3">
        <v>0.625</v>
      </c>
      <c r="D491" s="3">
        <v>0.75</v>
      </c>
      <c r="E491" s="311"/>
      <c r="F491" s="54"/>
      <c r="G491" s="311"/>
      <c r="H491" s="311"/>
      <c r="I491" s="54"/>
      <c r="J491" s="311"/>
      <c r="K491" s="54"/>
      <c r="L491" s="54"/>
      <c r="M491" s="54"/>
      <c r="N491" s="54"/>
      <c r="O491" s="54"/>
      <c r="P491" s="39"/>
      <c r="Q491" s="39"/>
      <c r="R491" s="41"/>
      <c r="S491" s="39"/>
      <c r="T491" s="39"/>
      <c r="U491" s="22"/>
      <c r="V491" s="22"/>
      <c r="W491" s="22"/>
      <c r="X491" s="22"/>
      <c r="Y491" s="42"/>
      <c r="Z491" s="32"/>
      <c r="AA491" s="245"/>
      <c r="AB491" s="246"/>
      <c r="AC491" s="246"/>
      <c r="AD491" s="246"/>
      <c r="AE491" s="247"/>
    </row>
    <row r="492" ht="15.75" customHeight="1">
      <c r="A492" s="8" t="s">
        <v>48</v>
      </c>
      <c r="B492" s="210">
        <v>44077.0</v>
      </c>
      <c r="C492" s="10">
        <v>0.375</v>
      </c>
      <c r="D492" s="10">
        <v>0.5</v>
      </c>
      <c r="E492" s="224">
        <v>36.2</v>
      </c>
      <c r="F492" s="224">
        <v>22.4</v>
      </c>
      <c r="G492" s="224">
        <v>29.4</v>
      </c>
      <c r="H492" s="224">
        <v>25.4</v>
      </c>
      <c r="I492" s="22"/>
      <c r="J492" s="224" t="s">
        <v>81</v>
      </c>
      <c r="K492" s="22"/>
      <c r="L492" s="224">
        <v>0.0</v>
      </c>
      <c r="M492" s="22"/>
      <c r="N492" s="22"/>
      <c r="O492" s="224">
        <v>56.2</v>
      </c>
      <c r="P492" s="224">
        <v>66.36</v>
      </c>
      <c r="Q492" s="22"/>
      <c r="R492" s="26">
        <f>E490</f>
        <v>35.2</v>
      </c>
      <c r="S492" s="22">
        <f>F492</f>
        <v>22.4</v>
      </c>
      <c r="T492" s="22">
        <f>(R492+S492)/2</f>
        <v>28.8</v>
      </c>
      <c r="U492" s="22">
        <f>IF(H492="","",6.1078*(10^(((7.5*H492)/(237.3+H492)))))</f>
        <v>32.43744129</v>
      </c>
      <c r="V492" s="22">
        <f>IF(U492="","",U492-(0.8*(G492-H492)))</f>
        <v>29.23744129</v>
      </c>
      <c r="W492" s="22">
        <f>IF(G492="","",6.1078*(10^(((7.5*G492)/(237.3+G492)))))</f>
        <v>40.98797486</v>
      </c>
      <c r="X492" s="22">
        <f>IF(W492="","",(V492/W492)*100)</f>
        <v>71.33175373</v>
      </c>
      <c r="Y492" s="135">
        <f>O490+L492-O492</f>
        <v>7.24</v>
      </c>
      <c r="Z492" s="27"/>
      <c r="AA492" s="226">
        <v>1.0</v>
      </c>
      <c r="AB492" s="227">
        <v>1.0</v>
      </c>
      <c r="AC492" s="227">
        <v>3.0</v>
      </c>
      <c r="AD492" s="227">
        <v>1.0</v>
      </c>
      <c r="AE492" s="237" t="s">
        <v>556</v>
      </c>
    </row>
    <row r="493" ht="15.75" customHeight="1">
      <c r="A493" s="4" t="s">
        <v>48</v>
      </c>
      <c r="B493" s="204">
        <v>44077.0</v>
      </c>
      <c r="C493" s="3">
        <v>0.625</v>
      </c>
      <c r="D493" s="3">
        <v>0.75</v>
      </c>
      <c r="E493" s="242"/>
      <c r="F493" s="39"/>
      <c r="G493" s="242"/>
      <c r="H493" s="242"/>
      <c r="I493" s="39"/>
      <c r="J493" s="242"/>
      <c r="K493" s="39"/>
      <c r="L493" s="39"/>
      <c r="M493" s="39"/>
      <c r="N493" s="39"/>
      <c r="O493" s="39"/>
      <c r="P493" s="39"/>
      <c r="Q493" s="39"/>
      <c r="R493" s="41"/>
      <c r="S493" s="39"/>
      <c r="T493" s="39"/>
      <c r="U493" s="22"/>
      <c r="V493" s="22"/>
      <c r="W493" s="22"/>
      <c r="X493" s="22"/>
      <c r="Y493" s="42"/>
      <c r="Z493" s="32"/>
      <c r="AA493" s="245"/>
      <c r="AB493" s="246"/>
      <c r="AC493" s="246"/>
      <c r="AD493" s="246"/>
      <c r="AE493" s="247"/>
    </row>
    <row r="494" ht="15.75" customHeight="1">
      <c r="A494" s="8" t="s">
        <v>53</v>
      </c>
      <c r="B494" s="210">
        <v>44078.0</v>
      </c>
      <c r="C494" s="10">
        <v>0.375</v>
      </c>
      <c r="D494" s="10">
        <v>0.5</v>
      </c>
      <c r="E494" s="224">
        <v>35.0</v>
      </c>
      <c r="F494" s="224">
        <v>22.0</v>
      </c>
      <c r="G494" s="224">
        <v>29.0</v>
      </c>
      <c r="H494" s="224">
        <v>26.2</v>
      </c>
      <c r="I494" s="22"/>
      <c r="J494" s="224" t="s">
        <v>81</v>
      </c>
      <c r="K494" s="22"/>
      <c r="L494" s="224">
        <v>1.25</v>
      </c>
      <c r="M494" s="22"/>
      <c r="N494" s="22"/>
      <c r="O494" s="224">
        <v>63.14</v>
      </c>
      <c r="P494" s="22"/>
      <c r="Q494" s="22"/>
      <c r="R494" s="26">
        <f>E492</f>
        <v>36.2</v>
      </c>
      <c r="S494" s="22">
        <f>F494</f>
        <v>22</v>
      </c>
      <c r="T494" s="22">
        <f>(R494+S494)/2</f>
        <v>29.1</v>
      </c>
      <c r="U494" s="22">
        <f>IF(H494="","",6.1078*(10^(((7.5*H494)/(237.3+H494)))))</f>
        <v>34.01068335</v>
      </c>
      <c r="V494" s="22">
        <f>IF(U494="","",U494-(0.8*(G494-H494)))</f>
        <v>31.77068335</v>
      </c>
      <c r="W494" s="22">
        <f>IF(G494="","",6.1078*(10^(((7.5*G494)/(237.3+G494)))))</f>
        <v>40.05279577</v>
      </c>
      <c r="X494" s="22">
        <f>IF(W494="","",(V494/W494)*100)</f>
        <v>79.3220117</v>
      </c>
      <c r="Y494" s="135">
        <f>P492+L494-O494</f>
        <v>4.47</v>
      </c>
      <c r="Z494" s="27"/>
      <c r="AA494" s="226">
        <v>1.0</v>
      </c>
      <c r="AB494" s="227">
        <v>1.0</v>
      </c>
      <c r="AC494" s="227">
        <v>1.0</v>
      </c>
      <c r="AD494" s="227">
        <v>2.0</v>
      </c>
      <c r="AE494" s="237" t="s">
        <v>556</v>
      </c>
    </row>
    <row r="495" ht="15.75" customHeight="1">
      <c r="A495" s="4" t="s">
        <v>53</v>
      </c>
      <c r="B495" s="204">
        <v>44078.0</v>
      </c>
      <c r="C495" s="3">
        <v>0.625</v>
      </c>
      <c r="D495" s="3">
        <v>0.75</v>
      </c>
      <c r="E495" s="242"/>
      <c r="F495" s="39"/>
      <c r="G495" s="242"/>
      <c r="H495" s="242"/>
      <c r="I495" s="39"/>
      <c r="J495" s="242"/>
      <c r="K495" s="39"/>
      <c r="L495" s="39"/>
      <c r="M495" s="39"/>
      <c r="N495" s="39"/>
      <c r="O495" s="39"/>
      <c r="P495" s="39"/>
      <c r="Q495" s="39"/>
      <c r="R495" s="41"/>
      <c r="S495" s="39"/>
      <c r="T495" s="39"/>
      <c r="U495" s="22"/>
      <c r="V495" s="22"/>
      <c r="W495" s="22"/>
      <c r="X495" s="22"/>
      <c r="Y495" s="42"/>
      <c r="Z495" s="32"/>
      <c r="AA495" s="245"/>
      <c r="AB495" s="246"/>
      <c r="AC495" s="246"/>
      <c r="AD495" s="246"/>
      <c r="AE495" s="247"/>
    </row>
    <row r="496" ht="15.75" customHeight="1">
      <c r="A496" s="8" t="s">
        <v>58</v>
      </c>
      <c r="B496" s="210">
        <v>44079.0</v>
      </c>
      <c r="C496" s="10">
        <v>0.375</v>
      </c>
      <c r="D496" s="10">
        <v>0.5</v>
      </c>
      <c r="E496" s="224">
        <v>35.0</v>
      </c>
      <c r="F496" s="224">
        <v>22.4</v>
      </c>
      <c r="G496" s="224">
        <v>30.2</v>
      </c>
      <c r="H496" s="224">
        <v>26.6</v>
      </c>
      <c r="I496" s="22"/>
      <c r="J496" s="224" t="s">
        <v>81</v>
      </c>
      <c r="K496" s="22"/>
      <c r="L496" s="224">
        <v>0.0</v>
      </c>
      <c r="M496" s="22"/>
      <c r="N496" s="22"/>
      <c r="O496" s="224">
        <v>58.78</v>
      </c>
      <c r="P496" s="224">
        <v>78.8</v>
      </c>
      <c r="Q496" s="22"/>
      <c r="R496" s="26">
        <f>E494</f>
        <v>35</v>
      </c>
      <c r="S496" s="22">
        <f>F496</f>
        <v>22.4</v>
      </c>
      <c r="T496" s="22">
        <f>(R496+S496)/2</f>
        <v>28.7</v>
      </c>
      <c r="U496" s="22">
        <f>IF(H496="","",6.1078*(10^(((7.5*H496)/(237.3+H496)))))</f>
        <v>34.82194116</v>
      </c>
      <c r="V496" s="22">
        <f>IF(U496="","",U496-(0.8*(G496-H496)))</f>
        <v>31.94194116</v>
      </c>
      <c r="W496" s="22">
        <f>IF(G496="","",6.1078*(10^(((7.5*G496)/(237.3+G496)))))</f>
        <v>42.91546075</v>
      </c>
      <c r="X496" s="22">
        <f>IF(W496="","",(V496/W496)*100)</f>
        <v>74.42991548</v>
      </c>
      <c r="Y496" s="135">
        <f>O494+L496-O496</f>
        <v>4.36</v>
      </c>
      <c r="Z496" s="27"/>
      <c r="AA496" s="226">
        <v>1.0</v>
      </c>
      <c r="AB496" s="227">
        <v>1.0</v>
      </c>
      <c r="AC496" s="227">
        <v>2.0</v>
      </c>
      <c r="AD496" s="227">
        <v>1.0</v>
      </c>
      <c r="AE496" s="237" t="s">
        <v>442</v>
      </c>
    </row>
    <row r="497" ht="15.75" customHeight="1">
      <c r="A497" s="4" t="s">
        <v>58</v>
      </c>
      <c r="B497" s="204">
        <v>44079.0</v>
      </c>
      <c r="C497" s="3">
        <v>0.625</v>
      </c>
      <c r="D497" s="3">
        <v>0.75</v>
      </c>
      <c r="E497" s="242"/>
      <c r="F497" s="39"/>
      <c r="G497" s="242"/>
      <c r="H497" s="242"/>
      <c r="I497" s="39"/>
      <c r="J497" s="242"/>
      <c r="K497" s="39"/>
      <c r="L497" s="39"/>
      <c r="M497" s="39"/>
      <c r="N497" s="39"/>
      <c r="O497" s="39"/>
      <c r="P497" s="39"/>
      <c r="Q497" s="39"/>
      <c r="R497" s="41"/>
      <c r="S497" s="39"/>
      <c r="T497" s="39"/>
      <c r="U497" s="22"/>
      <c r="V497" s="22"/>
      <c r="W497" s="22"/>
      <c r="X497" s="22"/>
      <c r="Y497" s="42"/>
      <c r="Z497" s="32"/>
      <c r="AA497" s="245"/>
      <c r="AB497" s="246"/>
      <c r="AC497" s="246"/>
      <c r="AD497" s="246"/>
      <c r="AE497" s="247"/>
    </row>
    <row r="498" ht="15.75" customHeight="1">
      <c r="A498" s="8" t="s">
        <v>60</v>
      </c>
      <c r="B498" s="210">
        <v>44080.0</v>
      </c>
      <c r="C498" s="10">
        <v>0.375</v>
      </c>
      <c r="D498" s="10">
        <v>0.5</v>
      </c>
      <c r="E498" s="224">
        <v>35.4</v>
      </c>
      <c r="F498" s="224">
        <v>22.9</v>
      </c>
      <c r="G498" s="224">
        <v>28.4</v>
      </c>
      <c r="H498" s="224">
        <v>26.0</v>
      </c>
      <c r="I498" s="22"/>
      <c r="J498" s="224" t="s">
        <v>61</v>
      </c>
      <c r="K498" s="22"/>
      <c r="L498" s="224">
        <v>1.0</v>
      </c>
      <c r="M498" s="22"/>
      <c r="N498" s="22"/>
      <c r="O498" s="224">
        <v>72.84</v>
      </c>
      <c r="P498" s="22"/>
      <c r="Q498" s="22"/>
      <c r="R498" s="26">
        <f>E496</f>
        <v>35</v>
      </c>
      <c r="S498" s="22">
        <f>F498</f>
        <v>22.9</v>
      </c>
      <c r="T498" s="22">
        <f>(R498+S498)/2</f>
        <v>28.95</v>
      </c>
      <c r="U498" s="22">
        <f>IF(H498="","",6.1078*(10^(((7.5*H498)/(237.3+H498)))))</f>
        <v>33.61126698</v>
      </c>
      <c r="V498" s="22">
        <f>IF(U498="","",U498-(0.8*(G498-H498)))</f>
        <v>31.69126698</v>
      </c>
      <c r="W498" s="22">
        <f>IF(G498="","",6.1078*(10^(((7.5*G498)/(237.3+G498)))))</f>
        <v>38.68484051</v>
      </c>
      <c r="X498" s="22">
        <f>IF(W498="","",(V498/W498)*100)</f>
        <v>81.92166898</v>
      </c>
      <c r="Y498" s="135">
        <f>P496+L498-O498</f>
        <v>6.96</v>
      </c>
      <c r="Z498" s="27"/>
      <c r="AA498" s="226">
        <v>1.0</v>
      </c>
      <c r="AB498" s="227">
        <v>1.0</v>
      </c>
      <c r="AC498" s="227">
        <v>1.0</v>
      </c>
      <c r="AD498" s="227">
        <v>2.0</v>
      </c>
      <c r="AE498" s="237" t="s">
        <v>572</v>
      </c>
    </row>
    <row r="499" ht="15.75" customHeight="1">
      <c r="A499" s="4" t="s">
        <v>60</v>
      </c>
      <c r="B499" s="204">
        <v>44080.0</v>
      </c>
      <c r="C499" s="3">
        <v>0.625</v>
      </c>
      <c r="D499" s="3">
        <v>0.75</v>
      </c>
      <c r="E499" s="242"/>
      <c r="F499" s="39"/>
      <c r="G499" s="242"/>
      <c r="H499" s="242"/>
      <c r="I499" s="39"/>
      <c r="J499" s="242"/>
      <c r="K499" s="39"/>
      <c r="L499" s="39"/>
      <c r="M499" s="39"/>
      <c r="N499" s="39"/>
      <c r="O499" s="39"/>
      <c r="P499" s="39"/>
      <c r="Q499" s="39"/>
      <c r="R499" s="41"/>
      <c r="S499" s="39"/>
      <c r="T499" s="39"/>
      <c r="U499" s="22"/>
      <c r="V499" s="22"/>
      <c r="W499" s="22"/>
      <c r="X499" s="22"/>
      <c r="Y499" s="42"/>
      <c r="Z499" s="32"/>
      <c r="AA499" s="245"/>
      <c r="AB499" s="246"/>
      <c r="AC499" s="246"/>
      <c r="AD499" s="246"/>
      <c r="AE499" s="247"/>
    </row>
    <row r="500" ht="15.75" customHeight="1">
      <c r="A500" s="8" t="s">
        <v>64</v>
      </c>
      <c r="B500" s="210">
        <v>44081.0</v>
      </c>
      <c r="C500" s="10">
        <v>0.375</v>
      </c>
      <c r="D500" s="10">
        <v>0.5</v>
      </c>
      <c r="E500" s="224">
        <v>35.2</v>
      </c>
      <c r="F500" s="224">
        <v>24.0</v>
      </c>
      <c r="G500" s="224">
        <v>27.4</v>
      </c>
      <c r="H500" s="224">
        <v>24.8</v>
      </c>
      <c r="I500" s="22"/>
      <c r="J500" s="224" t="s">
        <v>61</v>
      </c>
      <c r="K500" s="22"/>
      <c r="L500" s="224">
        <v>0.0</v>
      </c>
      <c r="M500" s="22"/>
      <c r="N500" s="22"/>
      <c r="O500" s="224">
        <v>65.86</v>
      </c>
      <c r="P500" s="22"/>
      <c r="Q500" s="22"/>
      <c r="R500" s="26">
        <f>E498</f>
        <v>35.4</v>
      </c>
      <c r="S500" s="22">
        <f>F500</f>
        <v>24</v>
      </c>
      <c r="T500" s="22">
        <f>(R500+S500)/2</f>
        <v>29.7</v>
      </c>
      <c r="U500" s="22">
        <f>IF(H500="","",6.1078*(10^(((7.5*H500)/(237.3+H500)))))</f>
        <v>31.29951528</v>
      </c>
      <c r="V500" s="22">
        <f>IF(U500="","",U500-(0.8*(G500-H500)))</f>
        <v>29.21951528</v>
      </c>
      <c r="W500" s="22">
        <f>IF(G500="","",6.1078*(10^(((7.5*G500)/(237.3+G500)))))</f>
        <v>36.49517019</v>
      </c>
      <c r="X500" s="22">
        <f>IF(W500="","",(V500/W500)*100)</f>
        <v>80.0640609</v>
      </c>
      <c r="Y500" s="135">
        <f>O498+L500-O500</f>
        <v>6.98</v>
      </c>
      <c r="Z500" s="27"/>
      <c r="AA500" s="226">
        <v>1.0</v>
      </c>
      <c r="AB500" s="227">
        <v>1.0</v>
      </c>
      <c r="AC500" s="227">
        <v>1.0</v>
      </c>
      <c r="AD500" s="227">
        <v>2.0</v>
      </c>
      <c r="AE500" s="237" t="s">
        <v>442</v>
      </c>
    </row>
    <row r="501" ht="15.75" customHeight="1">
      <c r="A501" s="4" t="s">
        <v>64</v>
      </c>
      <c r="B501" s="204">
        <v>44081.0</v>
      </c>
      <c r="C501" s="3">
        <v>0.625</v>
      </c>
      <c r="D501" s="3">
        <v>0.75</v>
      </c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41"/>
      <c r="S501" s="39"/>
      <c r="T501" s="39"/>
      <c r="U501" s="39"/>
      <c r="V501" s="22"/>
      <c r="W501" s="39"/>
      <c r="X501" s="39"/>
      <c r="Y501" s="42"/>
      <c r="Z501" s="32"/>
      <c r="AA501" s="230"/>
      <c r="AB501" s="45"/>
      <c r="AC501" s="45"/>
      <c r="AD501" s="45"/>
      <c r="AE501" s="52"/>
    </row>
    <row r="502" ht="15.75" customHeight="1">
      <c r="A502" s="8" t="s">
        <v>68</v>
      </c>
      <c r="B502" s="210">
        <v>44082.0</v>
      </c>
      <c r="C502" s="10">
        <v>0.375</v>
      </c>
      <c r="D502" s="10">
        <v>0.5</v>
      </c>
      <c r="E502" s="224">
        <v>35.2</v>
      </c>
      <c r="F502" s="34">
        <v>21.7</v>
      </c>
      <c r="G502" s="224">
        <v>30.0</v>
      </c>
      <c r="H502" s="224">
        <v>26.6</v>
      </c>
      <c r="I502" s="22"/>
      <c r="J502" s="224" t="s">
        <v>81</v>
      </c>
      <c r="K502" s="22"/>
      <c r="L502" s="224">
        <v>0.0</v>
      </c>
      <c r="M502" s="22"/>
      <c r="N502" s="22"/>
      <c r="O502" s="224">
        <v>63.08</v>
      </c>
      <c r="P502" s="224">
        <v>76.72</v>
      </c>
      <c r="Q502" s="22"/>
      <c r="R502" s="26">
        <f>E500</f>
        <v>35.2</v>
      </c>
      <c r="S502" s="22">
        <f>F502</f>
        <v>21.7</v>
      </c>
      <c r="T502" s="22">
        <f>(R502+S502)/2</f>
        <v>28.45</v>
      </c>
      <c r="U502" s="22">
        <f t="shared" ref="U502:U510" si="163">IF(H502="","",6.1078*(10^(((7.5*H502)/(237.3+H502)))))</f>
        <v>34.82194116</v>
      </c>
      <c r="V502" s="22">
        <f t="shared" ref="V502:V510" si="164">IF(U502="","",U502-(0.8*(G502-H502)))</f>
        <v>32.10194116</v>
      </c>
      <c r="W502" s="22">
        <f t="shared" ref="W502:W510" si="165">IF(G502="","",6.1078*(10^(((7.5*G502)/(237.3+G502)))))</f>
        <v>42.42634795</v>
      </c>
      <c r="X502" s="22">
        <f t="shared" ref="X502:X510" si="166">IF(W502="","",(V502/W502)*100)</f>
        <v>75.66510604</v>
      </c>
      <c r="Y502" s="135">
        <f>O500+L502-O502</f>
        <v>2.78</v>
      </c>
      <c r="Z502" s="27"/>
      <c r="AA502" s="226">
        <v>1.0</v>
      </c>
      <c r="AB502" s="227">
        <v>1.0</v>
      </c>
      <c r="AC502" s="227">
        <v>1.0</v>
      </c>
      <c r="AD502" s="227">
        <v>2.0</v>
      </c>
      <c r="AE502" s="237" t="s">
        <v>626</v>
      </c>
    </row>
    <row r="503" ht="15.75" customHeight="1">
      <c r="A503" s="4" t="s">
        <v>68</v>
      </c>
      <c r="B503" s="204">
        <v>44082.0</v>
      </c>
      <c r="C503" s="3">
        <v>0.625</v>
      </c>
      <c r="D503" s="3">
        <v>0.75</v>
      </c>
      <c r="E503" s="39"/>
      <c r="F503" s="39"/>
      <c r="G503" s="242">
        <v>31.8</v>
      </c>
      <c r="H503" s="242">
        <v>27.6</v>
      </c>
      <c r="I503" s="39"/>
      <c r="J503" s="242" t="s">
        <v>78</v>
      </c>
      <c r="K503" s="39"/>
      <c r="L503" s="39"/>
      <c r="M503" s="39"/>
      <c r="N503" s="39"/>
      <c r="O503" s="39"/>
      <c r="P503" s="39"/>
      <c r="Q503" s="39"/>
      <c r="R503" s="41"/>
      <c r="S503" s="39"/>
      <c r="T503" s="39"/>
      <c r="U503" s="22">
        <f t="shared" si="163"/>
        <v>36.92425667</v>
      </c>
      <c r="V503" s="22">
        <f t="shared" si="164"/>
        <v>33.56425667</v>
      </c>
      <c r="W503" s="22">
        <f t="shared" si="165"/>
        <v>47.00807132</v>
      </c>
      <c r="X503" s="22">
        <f t="shared" si="166"/>
        <v>71.40105034</v>
      </c>
      <c r="Y503" s="42"/>
      <c r="Z503" s="32"/>
      <c r="AA503" s="230"/>
      <c r="AB503" s="45"/>
      <c r="AC503" s="45"/>
      <c r="AD503" s="45"/>
      <c r="AE503" s="247" t="s">
        <v>627</v>
      </c>
    </row>
    <row r="504" ht="15.75" customHeight="1">
      <c r="A504" s="8" t="s">
        <v>38</v>
      </c>
      <c r="B504" s="210">
        <v>44083.0</v>
      </c>
      <c r="C504" s="10">
        <v>0.375</v>
      </c>
      <c r="D504" s="10">
        <v>0.5</v>
      </c>
      <c r="E504" s="224">
        <v>34.4</v>
      </c>
      <c r="F504" s="224">
        <v>23.3</v>
      </c>
      <c r="G504" s="224">
        <v>29.6</v>
      </c>
      <c r="H504" s="224">
        <v>26.6</v>
      </c>
      <c r="I504" s="22"/>
      <c r="J504" s="224" t="s">
        <v>81</v>
      </c>
      <c r="K504" s="22"/>
      <c r="L504" s="224">
        <v>0.25</v>
      </c>
      <c r="M504" s="22"/>
      <c r="N504" s="22"/>
      <c r="O504" s="224">
        <v>74.42</v>
      </c>
      <c r="P504" s="22"/>
      <c r="Q504" s="22"/>
      <c r="R504" s="26">
        <f>E502</f>
        <v>35.2</v>
      </c>
      <c r="S504" s="22">
        <f>F504</f>
        <v>23.3</v>
      </c>
      <c r="T504" s="22">
        <f>(R504+S504)/2</f>
        <v>29.25</v>
      </c>
      <c r="U504" s="22">
        <f t="shared" si="163"/>
        <v>34.82194116</v>
      </c>
      <c r="V504" s="22">
        <f t="shared" si="164"/>
        <v>32.42194116</v>
      </c>
      <c r="W504" s="22">
        <f t="shared" si="165"/>
        <v>41.46264535</v>
      </c>
      <c r="X504" s="22">
        <f t="shared" si="166"/>
        <v>78.19554419</v>
      </c>
      <c r="Y504" s="135">
        <f>P502+L504-O504</f>
        <v>2.55</v>
      </c>
      <c r="Z504" s="27"/>
      <c r="AA504" s="226">
        <v>1.0</v>
      </c>
      <c r="AB504" s="227">
        <v>1.0</v>
      </c>
      <c r="AC504" s="227">
        <v>2.0</v>
      </c>
      <c r="AD504" s="227">
        <v>2.0</v>
      </c>
      <c r="AE504" s="237" t="s">
        <v>629</v>
      </c>
    </row>
    <row r="505" ht="15.75" customHeight="1">
      <c r="A505" s="4" t="s">
        <v>38</v>
      </c>
      <c r="B505" s="204">
        <v>44083.0</v>
      </c>
      <c r="C505" s="3">
        <v>0.625</v>
      </c>
      <c r="D505" s="3">
        <v>0.75</v>
      </c>
      <c r="E505" s="242"/>
      <c r="F505" s="39"/>
      <c r="G505" s="242">
        <v>34.2</v>
      </c>
      <c r="H505" s="242">
        <v>28.8</v>
      </c>
      <c r="I505" s="39"/>
      <c r="J505" s="242" t="s">
        <v>54</v>
      </c>
      <c r="K505" s="39"/>
      <c r="L505" s="39"/>
      <c r="M505" s="39"/>
      <c r="N505" s="39"/>
      <c r="O505" s="39"/>
      <c r="P505" s="39"/>
      <c r="Q505" s="39"/>
      <c r="R505" s="41"/>
      <c r="S505" s="39"/>
      <c r="T505" s="39"/>
      <c r="U505" s="22">
        <f t="shared" si="163"/>
        <v>39.59220806</v>
      </c>
      <c r="V505" s="22">
        <f t="shared" si="164"/>
        <v>35.27220806</v>
      </c>
      <c r="W505" s="22">
        <f t="shared" si="165"/>
        <v>53.78190594</v>
      </c>
      <c r="X505" s="22">
        <f t="shared" si="166"/>
        <v>65.58378221</v>
      </c>
      <c r="Y505" s="42"/>
      <c r="Z505" s="32"/>
      <c r="AA505" s="245">
        <v>1.0</v>
      </c>
      <c r="AB505" s="246">
        <v>1.0</v>
      </c>
      <c r="AC505" s="246">
        <v>2.0</v>
      </c>
      <c r="AD505" s="246">
        <v>2.0</v>
      </c>
      <c r="AE505" s="247" t="s">
        <v>442</v>
      </c>
    </row>
    <row r="506" ht="15.75" customHeight="1">
      <c r="A506" s="8" t="s">
        <v>48</v>
      </c>
      <c r="B506" s="210">
        <v>44084.0</v>
      </c>
      <c r="C506" s="10">
        <v>0.375</v>
      </c>
      <c r="D506" s="10">
        <v>0.5</v>
      </c>
      <c r="E506" s="224">
        <v>35.2</v>
      </c>
      <c r="F506" s="224">
        <v>23.0</v>
      </c>
      <c r="G506" s="224">
        <v>29.8</v>
      </c>
      <c r="H506" s="224">
        <v>26.4</v>
      </c>
      <c r="I506" s="22"/>
      <c r="J506" s="224" t="s">
        <v>81</v>
      </c>
      <c r="K506" s="22"/>
      <c r="L506" s="224">
        <v>0.0</v>
      </c>
      <c r="M506" s="22"/>
      <c r="N506" s="22"/>
      <c r="O506" s="224">
        <v>68.08</v>
      </c>
      <c r="P506" s="22"/>
      <c r="Q506" s="22"/>
      <c r="R506" s="26">
        <f>E504</f>
        <v>34.4</v>
      </c>
      <c r="S506" s="22">
        <f>F506</f>
        <v>23</v>
      </c>
      <c r="T506" s="22">
        <f>(R506+S506)/2</f>
        <v>28.7</v>
      </c>
      <c r="U506" s="22">
        <f t="shared" si="163"/>
        <v>34.41422945</v>
      </c>
      <c r="V506" s="22">
        <f t="shared" si="164"/>
        <v>31.69422945</v>
      </c>
      <c r="W506" s="22">
        <f t="shared" si="165"/>
        <v>41.94208964</v>
      </c>
      <c r="X506" s="22">
        <f t="shared" si="166"/>
        <v>75.56664373</v>
      </c>
      <c r="Y506" s="135">
        <f>O504+L506-O506</f>
        <v>6.34</v>
      </c>
      <c r="Z506" s="27"/>
      <c r="AA506" s="226">
        <v>1.0</v>
      </c>
      <c r="AB506" s="227">
        <v>1.0</v>
      </c>
      <c r="AC506" s="227">
        <v>1.0</v>
      </c>
      <c r="AD506" s="227">
        <v>2.0</v>
      </c>
      <c r="AE506" s="237" t="s">
        <v>630</v>
      </c>
    </row>
    <row r="507" ht="15.75" customHeight="1">
      <c r="A507" s="4" t="s">
        <v>48</v>
      </c>
      <c r="B507" s="204">
        <v>44084.0</v>
      </c>
      <c r="C507" s="3">
        <v>0.625</v>
      </c>
      <c r="D507" s="3">
        <v>0.75</v>
      </c>
      <c r="E507" s="242"/>
      <c r="F507" s="39"/>
      <c r="G507" s="242">
        <v>34.6</v>
      </c>
      <c r="H507" s="242">
        <v>27.8</v>
      </c>
      <c r="I507" s="39"/>
      <c r="J507" s="242" t="s">
        <v>81</v>
      </c>
      <c r="K507" s="39"/>
      <c r="L507" s="39"/>
      <c r="M507" s="39"/>
      <c r="N507" s="39"/>
      <c r="O507" s="39"/>
      <c r="P507" s="39"/>
      <c r="Q507" s="39"/>
      <c r="R507" s="41"/>
      <c r="S507" s="39"/>
      <c r="T507" s="39"/>
      <c r="U507" s="22">
        <f t="shared" si="163"/>
        <v>37.3577292</v>
      </c>
      <c r="V507" s="22">
        <f t="shared" si="164"/>
        <v>31.9177292</v>
      </c>
      <c r="W507" s="22">
        <f t="shared" si="165"/>
        <v>54.98950443</v>
      </c>
      <c r="X507" s="22">
        <f t="shared" si="166"/>
        <v>58.04331123</v>
      </c>
      <c r="Y507" s="42"/>
      <c r="Z507" s="32"/>
      <c r="AA507" s="245">
        <v>1.0</v>
      </c>
      <c r="AB507" s="246">
        <v>1.0</v>
      </c>
      <c r="AC507" s="246">
        <v>3.0</v>
      </c>
      <c r="AD507" s="246">
        <v>1.0</v>
      </c>
      <c r="AE507" s="247" t="s">
        <v>631</v>
      </c>
    </row>
    <row r="508" ht="15.75" customHeight="1">
      <c r="A508" s="8" t="s">
        <v>53</v>
      </c>
      <c r="B508" s="210">
        <v>44085.0</v>
      </c>
      <c r="C508" s="10">
        <v>0.375</v>
      </c>
      <c r="D508" s="10">
        <v>0.5</v>
      </c>
      <c r="E508" s="224">
        <v>36.0</v>
      </c>
      <c r="F508" s="224">
        <v>23.3</v>
      </c>
      <c r="G508" s="224">
        <v>29.6</v>
      </c>
      <c r="H508" s="224">
        <v>26.4</v>
      </c>
      <c r="I508" s="22"/>
      <c r="J508" s="224" t="s">
        <v>61</v>
      </c>
      <c r="K508" s="22"/>
      <c r="L508" s="224">
        <v>0.0</v>
      </c>
      <c r="M508" s="22"/>
      <c r="N508" s="22"/>
      <c r="O508" s="224">
        <v>62.98</v>
      </c>
      <c r="P508" s="224">
        <v>73.56</v>
      </c>
      <c r="Q508" s="22"/>
      <c r="R508" s="26">
        <f>E506</f>
        <v>35.2</v>
      </c>
      <c r="S508" s="22">
        <f>F508</f>
        <v>23.3</v>
      </c>
      <c r="T508" s="22">
        <f>(R508+S508)/2</f>
        <v>29.25</v>
      </c>
      <c r="U508" s="22">
        <f t="shared" si="163"/>
        <v>34.41422945</v>
      </c>
      <c r="V508" s="22">
        <f t="shared" si="164"/>
        <v>31.85422945</v>
      </c>
      <c r="W508" s="22">
        <f t="shared" si="165"/>
        <v>41.46264535</v>
      </c>
      <c r="X508" s="22">
        <f t="shared" si="166"/>
        <v>76.82633171</v>
      </c>
      <c r="Y508" s="135">
        <f>O506+L508-O508</f>
        <v>5.1</v>
      </c>
      <c r="Z508" s="27"/>
      <c r="AA508" s="226">
        <v>1.0</v>
      </c>
      <c r="AB508" s="227">
        <v>1.0</v>
      </c>
      <c r="AC508" s="227">
        <v>1.0</v>
      </c>
      <c r="AD508" s="227">
        <v>2.0</v>
      </c>
      <c r="AE508" s="237" t="s">
        <v>633</v>
      </c>
    </row>
    <row r="509" ht="15.75" customHeight="1">
      <c r="A509" s="4" t="s">
        <v>53</v>
      </c>
      <c r="B509" s="204">
        <v>44085.0</v>
      </c>
      <c r="C509" s="3">
        <v>0.625</v>
      </c>
      <c r="D509" s="3">
        <v>0.75</v>
      </c>
      <c r="E509" s="242"/>
      <c r="F509" s="39"/>
      <c r="G509" s="242">
        <v>33.8</v>
      </c>
      <c r="H509" s="242">
        <v>27.4</v>
      </c>
      <c r="I509" s="39"/>
      <c r="J509" s="242" t="s">
        <v>54</v>
      </c>
      <c r="K509" s="39"/>
      <c r="L509" s="39"/>
      <c r="M509" s="39"/>
      <c r="N509" s="39"/>
      <c r="O509" s="39"/>
      <c r="P509" s="39"/>
      <c r="Q509" s="39"/>
      <c r="R509" s="41"/>
      <c r="S509" s="39"/>
      <c r="T509" s="39"/>
      <c r="U509" s="22">
        <f t="shared" si="163"/>
        <v>36.49517019</v>
      </c>
      <c r="V509" s="22">
        <f t="shared" si="164"/>
        <v>31.37517019</v>
      </c>
      <c r="W509" s="22">
        <f t="shared" si="165"/>
        <v>52.59738033</v>
      </c>
      <c r="X509" s="22">
        <f t="shared" si="166"/>
        <v>59.65158339</v>
      </c>
      <c r="Y509" s="42"/>
      <c r="Z509" s="32"/>
      <c r="AA509" s="245">
        <v>1.0</v>
      </c>
      <c r="AB509" s="246">
        <v>1.0</v>
      </c>
      <c r="AC509" s="246">
        <v>1.0</v>
      </c>
      <c r="AD509" s="246">
        <v>2.0</v>
      </c>
      <c r="AE509" s="247" t="s">
        <v>627</v>
      </c>
    </row>
    <row r="510" ht="15.75" customHeight="1">
      <c r="A510" s="8" t="s">
        <v>58</v>
      </c>
      <c r="B510" s="210">
        <v>44086.0</v>
      </c>
      <c r="C510" s="10">
        <v>0.375</v>
      </c>
      <c r="D510" s="10">
        <v>0.5</v>
      </c>
      <c r="E510" s="224">
        <v>35.0</v>
      </c>
      <c r="F510" s="224">
        <v>22.5</v>
      </c>
      <c r="G510" s="224">
        <v>29.8</v>
      </c>
      <c r="H510" s="224">
        <v>26.4</v>
      </c>
      <c r="I510" s="22"/>
      <c r="J510" s="224" t="s">
        <v>78</v>
      </c>
      <c r="K510" s="22"/>
      <c r="L510" s="224">
        <v>0.0</v>
      </c>
      <c r="M510" s="22"/>
      <c r="N510" s="22"/>
      <c r="O510" s="224">
        <v>67.3</v>
      </c>
      <c r="P510" s="22"/>
      <c r="Q510" s="22"/>
      <c r="R510" s="26">
        <f>E508</f>
        <v>36</v>
      </c>
      <c r="S510" s="22">
        <f>F510</f>
        <v>22.5</v>
      </c>
      <c r="T510" s="22">
        <f>(R510+S510)/2</f>
        <v>29.25</v>
      </c>
      <c r="U510" s="22">
        <f t="shared" si="163"/>
        <v>34.41422945</v>
      </c>
      <c r="V510" s="22">
        <f t="shared" si="164"/>
        <v>31.69422945</v>
      </c>
      <c r="W510" s="22">
        <f t="shared" si="165"/>
        <v>41.94208964</v>
      </c>
      <c r="X510" s="22">
        <f t="shared" si="166"/>
        <v>75.56664373</v>
      </c>
      <c r="Y510" s="135">
        <f>P508+L510-O510</f>
        <v>6.26</v>
      </c>
      <c r="Z510" s="27"/>
      <c r="AA510" s="226">
        <v>1.0</v>
      </c>
      <c r="AB510" s="227">
        <v>1.0</v>
      </c>
      <c r="AC510" s="227">
        <v>2.0</v>
      </c>
      <c r="AD510" s="227">
        <v>2.0</v>
      </c>
      <c r="AE510" s="237" t="s">
        <v>478</v>
      </c>
    </row>
    <row r="511" ht="15.75" customHeight="1">
      <c r="A511" s="4" t="s">
        <v>58</v>
      </c>
      <c r="B511" s="204">
        <v>44086.0</v>
      </c>
      <c r="C511" s="3">
        <v>0.625</v>
      </c>
      <c r="D511" s="3">
        <v>0.75</v>
      </c>
      <c r="E511" s="242"/>
      <c r="F511" s="39"/>
      <c r="G511" s="242"/>
      <c r="H511" s="242"/>
      <c r="I511" s="39"/>
      <c r="J511" s="242"/>
      <c r="K511" s="39"/>
      <c r="L511" s="39"/>
      <c r="M511" s="39"/>
      <c r="N511" s="39"/>
      <c r="O511" s="39"/>
      <c r="P511" s="39"/>
      <c r="Q511" s="39"/>
      <c r="R511" s="41"/>
      <c r="S511" s="42"/>
      <c r="T511" s="39"/>
      <c r="U511" s="22"/>
      <c r="V511" s="22"/>
      <c r="W511" s="22"/>
      <c r="X511" s="22"/>
      <c r="Y511" s="42"/>
      <c r="Z511" s="32"/>
      <c r="AA511" s="245"/>
      <c r="AB511" s="246"/>
      <c r="AC511" s="246"/>
      <c r="AD511" s="246"/>
      <c r="AE511" s="247"/>
    </row>
    <row r="512" ht="15.75" customHeight="1">
      <c r="A512" s="8" t="s">
        <v>60</v>
      </c>
      <c r="B512" s="210">
        <v>44087.0</v>
      </c>
      <c r="C512" s="10">
        <v>0.375</v>
      </c>
      <c r="D512" s="10">
        <v>0.5</v>
      </c>
      <c r="E512" s="224">
        <v>35.8</v>
      </c>
      <c r="F512" s="224">
        <v>23.1</v>
      </c>
      <c r="G512" s="224">
        <v>28.6</v>
      </c>
      <c r="H512" s="224">
        <v>26.0</v>
      </c>
      <c r="I512" s="22"/>
      <c r="J512" s="224" t="s">
        <v>81</v>
      </c>
      <c r="K512" s="22"/>
      <c r="L512" s="224">
        <v>11.75</v>
      </c>
      <c r="M512" s="22"/>
      <c r="N512" s="22"/>
      <c r="O512" s="224">
        <v>73.82</v>
      </c>
      <c r="P512" s="22"/>
      <c r="Q512" s="22"/>
      <c r="R512" s="26">
        <f>E510</f>
        <v>35</v>
      </c>
      <c r="S512" s="22">
        <f>F512</f>
        <v>23.1</v>
      </c>
      <c r="T512" s="22">
        <f>(R512+S512)/2</f>
        <v>29.05</v>
      </c>
      <c r="U512" s="22">
        <f>IF(H512="","",6.1078*(10^(((7.5*H512)/(237.3+H512)))))</f>
        <v>33.61126698</v>
      </c>
      <c r="V512" s="22">
        <f>IF(U512="","",U512-(0.8*(G512-H512)))</f>
        <v>31.53126698</v>
      </c>
      <c r="W512" s="22">
        <f>IF(G512="","",6.1078*(10^(((7.5*G512)/(237.3+G512)))))</f>
        <v>39.13623594</v>
      </c>
      <c r="X512" s="22">
        <f>IF(W512="","",(V512/W512)*100)</f>
        <v>80.56796017</v>
      </c>
      <c r="Y512" s="135">
        <f>O510+L512-O512</f>
        <v>5.23</v>
      </c>
      <c r="Z512" s="27"/>
      <c r="AA512" s="226">
        <v>1.0</v>
      </c>
      <c r="AB512" s="227">
        <v>1.0</v>
      </c>
      <c r="AC512" s="227">
        <v>2.0</v>
      </c>
      <c r="AD512" s="227">
        <v>2.0</v>
      </c>
      <c r="AE512" s="237" t="s">
        <v>572</v>
      </c>
    </row>
    <row r="513" ht="15.75" customHeight="1">
      <c r="A513" s="4" t="s">
        <v>60</v>
      </c>
      <c r="B513" s="204">
        <v>44087.0</v>
      </c>
      <c r="C513" s="3">
        <v>0.625</v>
      </c>
      <c r="D513" s="3">
        <v>0.75</v>
      </c>
      <c r="E513" s="242"/>
      <c r="F513" s="39"/>
      <c r="G513" s="242"/>
      <c r="H513" s="242"/>
      <c r="I513" s="39"/>
      <c r="J513" s="242"/>
      <c r="K513" s="39"/>
      <c r="L513" s="39"/>
      <c r="M513" s="39"/>
      <c r="N513" s="39"/>
      <c r="O513" s="39"/>
      <c r="P513" s="39"/>
      <c r="Q513" s="39"/>
      <c r="R513" s="41"/>
      <c r="S513" s="39"/>
      <c r="T513" s="39"/>
      <c r="U513" s="22"/>
      <c r="V513" s="22"/>
      <c r="W513" s="22"/>
      <c r="X513" s="22"/>
      <c r="Y513" s="42"/>
      <c r="Z513" s="32"/>
      <c r="AA513" s="245"/>
      <c r="AB513" s="246"/>
      <c r="AC513" s="246"/>
      <c r="AD513" s="246"/>
      <c r="AE513" s="247"/>
    </row>
    <row r="514" ht="15.75" customHeight="1">
      <c r="A514" s="8" t="s">
        <v>64</v>
      </c>
      <c r="B514" s="210">
        <v>44088.0</v>
      </c>
      <c r="C514" s="10">
        <v>0.375</v>
      </c>
      <c r="D514" s="10">
        <v>0.5</v>
      </c>
      <c r="E514" s="224">
        <v>35.0</v>
      </c>
      <c r="F514" s="224">
        <v>22.8</v>
      </c>
      <c r="G514" s="224">
        <v>30.0</v>
      </c>
      <c r="H514" s="224">
        <v>26.4</v>
      </c>
      <c r="I514" s="22"/>
      <c r="J514" s="224" t="s">
        <v>78</v>
      </c>
      <c r="K514" s="22"/>
      <c r="L514" s="224">
        <v>0.0</v>
      </c>
      <c r="M514" s="22"/>
      <c r="N514" s="22"/>
      <c r="O514" s="224">
        <v>70.6</v>
      </c>
      <c r="P514" s="224"/>
      <c r="Q514" s="22"/>
      <c r="R514" s="26">
        <f>E512</f>
        <v>35.8</v>
      </c>
      <c r="S514" s="22">
        <f>F514</f>
        <v>22.8</v>
      </c>
      <c r="T514" s="22">
        <f>(R514+S514)/2</f>
        <v>29.3</v>
      </c>
      <c r="U514" s="22">
        <f t="shared" ref="U514:U520" si="167">IF(H514="","",6.1078*(10^(((7.5*H514)/(237.3+H514)))))</f>
        <v>34.41422945</v>
      </c>
      <c r="V514" s="22">
        <f t="shared" ref="V514:V520" si="168">IF(U514="","",U514-(0.8*(G514-H514)))</f>
        <v>31.53422945</v>
      </c>
      <c r="W514" s="22">
        <f t="shared" ref="W514:W520" si="169">IF(G514="","",6.1078*(10^(((7.5*G514)/(237.3+G514)))))</f>
        <v>42.42634795</v>
      </c>
      <c r="X514" s="22">
        <f t="shared" ref="X514:X520" si="170">IF(W514="","",(V514/W514)*100)</f>
        <v>74.32699484</v>
      </c>
      <c r="Y514" s="135">
        <f>O512+L514-O514</f>
        <v>3.22</v>
      </c>
      <c r="Z514" s="27"/>
      <c r="AA514" s="226">
        <v>1.0</v>
      </c>
      <c r="AB514" s="227">
        <v>1.0</v>
      </c>
      <c r="AC514" s="227">
        <v>2.0</v>
      </c>
      <c r="AD514" s="227">
        <v>2.0</v>
      </c>
      <c r="AE514" s="237" t="s">
        <v>479</v>
      </c>
    </row>
    <row r="515" ht="15.75" customHeight="1">
      <c r="A515" s="4" t="s">
        <v>64</v>
      </c>
      <c r="B515" s="204">
        <v>44088.0</v>
      </c>
      <c r="C515" s="3">
        <v>0.625</v>
      </c>
      <c r="D515" s="3">
        <v>0.75</v>
      </c>
      <c r="E515" s="39"/>
      <c r="F515" s="39"/>
      <c r="G515" s="242">
        <v>34.6</v>
      </c>
      <c r="H515" s="242">
        <v>29.0</v>
      </c>
      <c r="I515" s="39"/>
      <c r="J515" s="242" t="s">
        <v>61</v>
      </c>
      <c r="K515" s="39"/>
      <c r="L515" s="39"/>
      <c r="M515" s="39"/>
      <c r="N515" s="39"/>
      <c r="O515" s="39"/>
      <c r="P515" s="39"/>
      <c r="Q515" s="39"/>
      <c r="R515" s="41"/>
      <c r="S515" s="42"/>
      <c r="T515" s="39"/>
      <c r="U515" s="22">
        <f t="shared" si="167"/>
        <v>40.05279577</v>
      </c>
      <c r="V515" s="22">
        <f t="shared" si="168"/>
        <v>35.57279577</v>
      </c>
      <c r="W515" s="22">
        <f t="shared" si="169"/>
        <v>54.98950443</v>
      </c>
      <c r="X515" s="22">
        <f t="shared" si="170"/>
        <v>64.69015522</v>
      </c>
      <c r="Y515" s="42"/>
      <c r="Z515" s="32"/>
      <c r="AA515" s="245">
        <v>1.0</v>
      </c>
      <c r="AB515" s="246">
        <v>2.0</v>
      </c>
      <c r="AC515" s="246">
        <v>2.0</v>
      </c>
      <c r="AD515" s="246">
        <v>2.0</v>
      </c>
      <c r="AE515" s="247" t="s">
        <v>479</v>
      </c>
    </row>
    <row r="516" ht="15.75" customHeight="1">
      <c r="A516" s="8" t="s">
        <v>68</v>
      </c>
      <c r="B516" s="210">
        <v>44089.0</v>
      </c>
      <c r="C516" s="10">
        <v>0.375</v>
      </c>
      <c r="D516" s="10">
        <v>0.5</v>
      </c>
      <c r="E516" s="224">
        <v>35.2</v>
      </c>
      <c r="F516" s="224">
        <v>22.5</v>
      </c>
      <c r="G516" s="224">
        <v>29.6</v>
      </c>
      <c r="H516" s="224">
        <v>26.2</v>
      </c>
      <c r="I516" s="22"/>
      <c r="J516" s="224" t="s">
        <v>61</v>
      </c>
      <c r="K516" s="22"/>
      <c r="L516" s="224">
        <v>0.0</v>
      </c>
      <c r="M516" s="22"/>
      <c r="N516" s="22"/>
      <c r="O516" s="224">
        <v>65.92</v>
      </c>
      <c r="P516" s="22"/>
      <c r="Q516" s="22"/>
      <c r="R516" s="26">
        <f>E514</f>
        <v>35</v>
      </c>
      <c r="S516" s="22">
        <f>F516</f>
        <v>22.5</v>
      </c>
      <c r="T516" s="22">
        <f>(R516+S516)/2</f>
        <v>28.75</v>
      </c>
      <c r="U516" s="22">
        <f t="shared" si="167"/>
        <v>34.01068335</v>
      </c>
      <c r="V516" s="22">
        <f t="shared" si="168"/>
        <v>31.29068335</v>
      </c>
      <c r="W516" s="22">
        <f t="shared" si="169"/>
        <v>41.46264535</v>
      </c>
      <c r="X516" s="22">
        <f t="shared" si="170"/>
        <v>75.46716589</v>
      </c>
      <c r="Y516" s="135">
        <f>O514+L516-O516</f>
        <v>4.68</v>
      </c>
      <c r="Z516" s="27"/>
      <c r="AA516" s="226">
        <v>1.0</v>
      </c>
      <c r="AB516" s="227">
        <v>1.0</v>
      </c>
      <c r="AC516" s="227">
        <v>3.0</v>
      </c>
      <c r="AD516" s="227">
        <v>2.0</v>
      </c>
      <c r="AE516" s="237" t="s">
        <v>634</v>
      </c>
    </row>
    <row r="517" ht="15.75" customHeight="1">
      <c r="A517" s="4" t="s">
        <v>68</v>
      </c>
      <c r="B517" s="204">
        <v>44089.0</v>
      </c>
      <c r="C517" s="3">
        <v>0.625</v>
      </c>
      <c r="D517" s="3">
        <v>0.75</v>
      </c>
      <c r="E517" s="39"/>
      <c r="F517" s="39"/>
      <c r="G517" s="242">
        <v>34.2</v>
      </c>
      <c r="H517" s="242">
        <v>28.8</v>
      </c>
      <c r="I517" s="39"/>
      <c r="J517" s="242" t="s">
        <v>74</v>
      </c>
      <c r="K517" s="39"/>
      <c r="L517" s="39"/>
      <c r="M517" s="39"/>
      <c r="N517" s="39"/>
      <c r="O517" s="39"/>
      <c r="P517" s="39"/>
      <c r="Q517" s="39"/>
      <c r="R517" s="41"/>
      <c r="S517" s="39"/>
      <c r="T517" s="39"/>
      <c r="U517" s="22">
        <f t="shared" si="167"/>
        <v>39.59220806</v>
      </c>
      <c r="V517" s="22">
        <f t="shared" si="168"/>
        <v>35.27220806</v>
      </c>
      <c r="W517" s="22">
        <f t="shared" si="169"/>
        <v>53.78190594</v>
      </c>
      <c r="X517" s="22">
        <f t="shared" si="170"/>
        <v>65.58378221</v>
      </c>
      <c r="Y517" s="42"/>
      <c r="Z517" s="32"/>
      <c r="AA517" s="245">
        <v>1.0</v>
      </c>
      <c r="AB517" s="246">
        <v>1.0</v>
      </c>
      <c r="AC517" s="246">
        <v>2.0</v>
      </c>
      <c r="AD517" s="246">
        <v>1.0</v>
      </c>
      <c r="AE517" s="247" t="s">
        <v>635</v>
      </c>
    </row>
    <row r="518" ht="15.75" customHeight="1">
      <c r="A518" s="8" t="s">
        <v>38</v>
      </c>
      <c r="B518" s="210">
        <v>44090.0</v>
      </c>
      <c r="C518" s="10">
        <v>0.375</v>
      </c>
      <c r="D518" s="10">
        <v>0.5</v>
      </c>
      <c r="E518" s="224">
        <v>35.6</v>
      </c>
      <c r="F518" s="224">
        <v>22.3</v>
      </c>
      <c r="G518" s="224">
        <v>29.0</v>
      </c>
      <c r="H518" s="224">
        <v>26.2</v>
      </c>
      <c r="I518" s="22"/>
      <c r="J518" s="224" t="s">
        <v>61</v>
      </c>
      <c r="K518" s="22"/>
      <c r="L518" s="224">
        <v>27.5</v>
      </c>
      <c r="M518" s="22"/>
      <c r="N518" s="22"/>
      <c r="O518" s="224">
        <v>80.18</v>
      </c>
      <c r="P518" s="22"/>
      <c r="Q518" s="22"/>
      <c r="R518" s="26">
        <f>E516</f>
        <v>35.2</v>
      </c>
      <c r="S518" s="22">
        <f>F518</f>
        <v>22.3</v>
      </c>
      <c r="T518" s="22">
        <f>(R518+S518)/2</f>
        <v>28.75</v>
      </c>
      <c r="U518" s="22">
        <f t="shared" si="167"/>
        <v>34.01068335</v>
      </c>
      <c r="V518" s="22">
        <f t="shared" si="168"/>
        <v>31.77068335</v>
      </c>
      <c r="W518" s="22">
        <f t="shared" si="169"/>
        <v>40.05279577</v>
      </c>
      <c r="X518" s="22">
        <f t="shared" si="170"/>
        <v>79.3220117</v>
      </c>
      <c r="Y518" s="215">
        <v>0.0</v>
      </c>
      <c r="Z518" s="27"/>
      <c r="AA518" s="226">
        <v>1.0</v>
      </c>
      <c r="AB518" s="227">
        <v>1.0</v>
      </c>
      <c r="AC518" s="227">
        <v>2.0</v>
      </c>
      <c r="AD518" s="227">
        <v>2.0</v>
      </c>
      <c r="AE518" s="237" t="s">
        <v>569</v>
      </c>
    </row>
    <row r="519" ht="15.75" customHeight="1">
      <c r="A519" s="4" t="s">
        <v>38</v>
      </c>
      <c r="B519" s="204">
        <v>44090.0</v>
      </c>
      <c r="C519" s="3">
        <v>0.625</v>
      </c>
      <c r="D519" s="3">
        <v>0.75</v>
      </c>
      <c r="E519" s="242"/>
      <c r="F519" s="39"/>
      <c r="G519" s="242">
        <v>34.0</v>
      </c>
      <c r="H519" s="242">
        <v>28.2</v>
      </c>
      <c r="I519" s="39"/>
      <c r="J519" s="242" t="s">
        <v>81</v>
      </c>
      <c r="K519" s="39"/>
      <c r="L519" s="39"/>
      <c r="M519" s="39"/>
      <c r="N519" s="39"/>
      <c r="O519" s="39"/>
      <c r="P519" s="39"/>
      <c r="Q519" s="39"/>
      <c r="R519" s="41"/>
      <c r="S519" s="39"/>
      <c r="T519" s="39"/>
      <c r="U519" s="22">
        <f t="shared" si="167"/>
        <v>38.23798312</v>
      </c>
      <c r="V519" s="22">
        <f t="shared" si="168"/>
        <v>33.59798312</v>
      </c>
      <c r="W519" s="22">
        <f t="shared" si="169"/>
        <v>53.18678224</v>
      </c>
      <c r="X519" s="22">
        <f t="shared" si="170"/>
        <v>63.16979841</v>
      </c>
      <c r="Y519" s="42"/>
      <c r="Z519" s="32"/>
      <c r="AA519" s="245">
        <v>1.0</v>
      </c>
      <c r="AB519" s="246">
        <v>1.0</v>
      </c>
      <c r="AC519" s="246">
        <v>3.0</v>
      </c>
      <c r="AD519" s="246">
        <v>2.0</v>
      </c>
      <c r="AE519" s="247" t="s">
        <v>479</v>
      </c>
    </row>
    <row r="520" ht="15.75" customHeight="1">
      <c r="A520" s="8" t="s">
        <v>48</v>
      </c>
      <c r="B520" s="210">
        <v>44091.0</v>
      </c>
      <c r="C520" s="10">
        <v>0.375</v>
      </c>
      <c r="D520" s="10">
        <v>0.5</v>
      </c>
      <c r="E520" s="224">
        <v>35.2</v>
      </c>
      <c r="F520" s="224">
        <v>23.2</v>
      </c>
      <c r="G520" s="224">
        <v>29.0</v>
      </c>
      <c r="H520" s="224">
        <v>25.8</v>
      </c>
      <c r="I520" s="22"/>
      <c r="J520" s="224" t="s">
        <v>61</v>
      </c>
      <c r="K520" s="22"/>
      <c r="L520" s="224">
        <v>0.0</v>
      </c>
      <c r="M520" s="22"/>
      <c r="N520" s="22"/>
      <c r="O520" s="224">
        <v>74.62</v>
      </c>
      <c r="P520" s="22"/>
      <c r="Q520" s="22"/>
      <c r="R520" s="26">
        <f>E518</f>
        <v>35.6</v>
      </c>
      <c r="S520" s="22">
        <f>F520</f>
        <v>23.2</v>
      </c>
      <c r="T520" s="22">
        <f>(R520+S520)/2</f>
        <v>29.4</v>
      </c>
      <c r="U520" s="22">
        <f t="shared" si="167"/>
        <v>33.21594473</v>
      </c>
      <c r="V520" s="22">
        <f t="shared" si="168"/>
        <v>30.65594473</v>
      </c>
      <c r="W520" s="22">
        <f t="shared" si="169"/>
        <v>40.05279577</v>
      </c>
      <c r="X520" s="22">
        <f t="shared" si="170"/>
        <v>76.53883866</v>
      </c>
      <c r="Y520" s="135">
        <f>O518+L520-O520</f>
        <v>5.56</v>
      </c>
      <c r="Z520" s="27"/>
      <c r="AA520" s="226">
        <v>1.0</v>
      </c>
      <c r="AB520" s="227">
        <v>1.0</v>
      </c>
      <c r="AC520" s="227">
        <v>2.0</v>
      </c>
      <c r="AD520" s="227">
        <v>2.0</v>
      </c>
      <c r="AE520" s="237" t="s">
        <v>636</v>
      </c>
    </row>
    <row r="521" ht="15.75" customHeight="1">
      <c r="A521" s="4" t="s">
        <v>48</v>
      </c>
      <c r="B521" s="204">
        <v>44091.0</v>
      </c>
      <c r="C521" s="3">
        <v>0.625</v>
      </c>
      <c r="D521" s="3">
        <v>0.75</v>
      </c>
      <c r="E521" s="242"/>
      <c r="F521" s="39"/>
      <c r="G521" s="242"/>
      <c r="H521" s="242"/>
      <c r="I521" s="39"/>
      <c r="J521" s="242"/>
      <c r="K521" s="39"/>
      <c r="L521" s="39"/>
      <c r="M521" s="39"/>
      <c r="N521" s="39"/>
      <c r="O521" s="39"/>
      <c r="P521" s="39"/>
      <c r="Q521" s="39"/>
      <c r="R521" s="41"/>
      <c r="S521" s="39"/>
      <c r="T521" s="39"/>
      <c r="U521" s="339"/>
      <c r="V521" s="339"/>
      <c r="W521" s="339"/>
      <c r="X521" s="339"/>
      <c r="Y521" s="42"/>
      <c r="Z521" s="32"/>
      <c r="AA521" s="245"/>
      <c r="AB521" s="246"/>
      <c r="AC521" s="246"/>
      <c r="AD521" s="246"/>
      <c r="AE521" s="247"/>
    </row>
    <row r="522" ht="15.75" customHeight="1">
      <c r="A522" s="8" t="s">
        <v>53</v>
      </c>
      <c r="B522" s="210">
        <v>44092.0</v>
      </c>
      <c r="C522" s="10">
        <v>0.375</v>
      </c>
      <c r="D522" s="10">
        <v>0.5</v>
      </c>
      <c r="E522" s="224"/>
      <c r="F522" s="224"/>
      <c r="G522" s="224"/>
      <c r="H522" s="224"/>
      <c r="I522" s="22"/>
      <c r="J522" s="224"/>
      <c r="K522" s="22"/>
      <c r="L522" s="224"/>
      <c r="M522" s="22"/>
      <c r="N522" s="22"/>
      <c r="O522" s="224"/>
      <c r="P522" s="22"/>
      <c r="Q522" s="22"/>
      <c r="R522" s="26"/>
      <c r="S522" s="22"/>
      <c r="T522" s="22"/>
      <c r="U522" s="22"/>
      <c r="V522" s="22"/>
      <c r="W522" s="22"/>
      <c r="X522" s="22"/>
      <c r="Y522" s="135"/>
      <c r="Z522" s="27"/>
      <c r="AA522" s="226"/>
      <c r="AB522" s="227"/>
      <c r="AC522" s="227"/>
      <c r="AD522" s="227"/>
      <c r="AE522" s="237"/>
    </row>
    <row r="523" ht="15.75" customHeight="1">
      <c r="A523" s="4" t="s">
        <v>53</v>
      </c>
      <c r="B523" s="204">
        <v>44092.0</v>
      </c>
      <c r="C523" s="3">
        <v>0.625</v>
      </c>
      <c r="D523" s="3">
        <v>0.75</v>
      </c>
      <c r="E523" s="242"/>
      <c r="F523" s="39"/>
      <c r="G523" s="242"/>
      <c r="H523" s="242"/>
      <c r="I523" s="39"/>
      <c r="J523" s="242"/>
      <c r="K523" s="39"/>
      <c r="L523" s="39"/>
      <c r="M523" s="39"/>
      <c r="N523" s="39"/>
      <c r="O523" s="39"/>
      <c r="P523" s="39"/>
      <c r="Q523" s="39"/>
      <c r="R523" s="41"/>
      <c r="S523" s="39"/>
      <c r="T523" s="39"/>
      <c r="U523" s="339"/>
      <c r="V523" s="339"/>
      <c r="W523" s="339"/>
      <c r="X523" s="339"/>
      <c r="Y523" s="42"/>
      <c r="Z523" s="32"/>
      <c r="AA523" s="245"/>
      <c r="AB523" s="246"/>
      <c r="AC523" s="246"/>
      <c r="AD523" s="246"/>
      <c r="AE523" s="52"/>
    </row>
    <row r="524" ht="15.75" customHeight="1">
      <c r="A524" s="8" t="s">
        <v>58</v>
      </c>
      <c r="B524" s="210">
        <v>44093.0</v>
      </c>
      <c r="C524" s="10">
        <v>0.375</v>
      </c>
      <c r="D524" s="10">
        <v>0.5</v>
      </c>
      <c r="E524" s="224"/>
      <c r="F524" s="224"/>
      <c r="G524" s="224"/>
      <c r="H524" s="224"/>
      <c r="I524" s="22"/>
      <c r="J524" s="224"/>
      <c r="K524" s="22"/>
      <c r="L524" s="224"/>
      <c r="M524" s="22"/>
      <c r="N524" s="22"/>
      <c r="O524" s="224"/>
      <c r="P524" s="22"/>
      <c r="Q524" s="22"/>
      <c r="R524" s="26"/>
      <c r="S524" s="22"/>
      <c r="T524" s="22"/>
      <c r="U524" s="22"/>
      <c r="V524" s="22"/>
      <c r="W524" s="22"/>
      <c r="X524" s="22"/>
      <c r="Y524" s="135"/>
      <c r="Z524" s="27"/>
      <c r="AA524" s="226"/>
      <c r="AB524" s="227"/>
      <c r="AC524" s="227"/>
      <c r="AD524" s="227"/>
      <c r="AE524" s="237"/>
    </row>
    <row r="525" ht="15.75" customHeight="1">
      <c r="A525" s="4" t="s">
        <v>58</v>
      </c>
      <c r="B525" s="204">
        <v>44093.0</v>
      </c>
      <c r="C525" s="3">
        <v>0.625</v>
      </c>
      <c r="D525" s="3">
        <v>0.75</v>
      </c>
      <c r="E525" s="242"/>
      <c r="F525" s="242"/>
      <c r="G525" s="242"/>
      <c r="H525" s="242"/>
      <c r="I525" s="39"/>
      <c r="J525" s="242"/>
      <c r="K525" s="39"/>
      <c r="L525" s="39"/>
      <c r="M525" s="39"/>
      <c r="N525" s="39"/>
      <c r="O525" s="39"/>
      <c r="P525" s="39"/>
      <c r="Q525" s="39"/>
      <c r="R525" s="41"/>
      <c r="S525" s="39"/>
      <c r="T525" s="39"/>
      <c r="Y525" s="42"/>
      <c r="Z525" s="32"/>
      <c r="AA525" s="245"/>
      <c r="AB525" s="246"/>
      <c r="AC525" s="246"/>
      <c r="AD525" s="246"/>
      <c r="AE525" s="247"/>
    </row>
    <row r="526" ht="15.75" customHeight="1">
      <c r="A526" s="8" t="s">
        <v>60</v>
      </c>
      <c r="B526" s="210">
        <v>44094.0</v>
      </c>
      <c r="C526" s="10">
        <v>0.375</v>
      </c>
      <c r="D526" s="10">
        <v>0.5</v>
      </c>
      <c r="E526" s="224"/>
      <c r="F526" s="224"/>
      <c r="G526" s="224"/>
      <c r="H526" s="224"/>
      <c r="I526" s="22"/>
      <c r="J526" s="224"/>
      <c r="K526" s="22"/>
      <c r="L526" s="224"/>
      <c r="M526" s="22"/>
      <c r="N526" s="22"/>
      <c r="O526" s="224"/>
      <c r="P526" s="22"/>
      <c r="Q526" s="22"/>
      <c r="R526" s="26"/>
      <c r="S526" s="22"/>
      <c r="T526" s="22"/>
      <c r="U526" s="22"/>
      <c r="V526" s="22"/>
      <c r="W526" s="22"/>
      <c r="X526" s="22"/>
      <c r="Y526" s="135"/>
      <c r="Z526" s="27"/>
      <c r="AA526" s="226"/>
      <c r="AB526" s="227"/>
      <c r="AC526" s="227"/>
      <c r="AD526" s="227"/>
      <c r="AE526" s="237"/>
    </row>
    <row r="527" ht="15.75" customHeight="1">
      <c r="A527" s="4" t="s">
        <v>60</v>
      </c>
      <c r="B527" s="204">
        <v>44094.0</v>
      </c>
      <c r="C527" s="3">
        <v>0.625</v>
      </c>
      <c r="D527" s="3">
        <v>0.75</v>
      </c>
      <c r="E527" s="242"/>
      <c r="F527" s="39"/>
      <c r="G527" s="242"/>
      <c r="H527" s="242"/>
      <c r="I527" s="39"/>
      <c r="J527" s="242"/>
      <c r="K527" s="39"/>
      <c r="L527" s="39"/>
      <c r="M527" s="39"/>
      <c r="N527" s="39"/>
      <c r="O527" s="39"/>
      <c r="P527" s="39"/>
      <c r="Q527" s="39"/>
      <c r="R527" s="41"/>
      <c r="S527" s="42"/>
      <c r="T527" s="39"/>
      <c r="U527" s="164"/>
      <c r="V527" s="164"/>
      <c r="W527" s="164"/>
      <c r="X527" s="164"/>
      <c r="Y527" s="42"/>
      <c r="Z527" s="32"/>
      <c r="AA527" s="245"/>
      <c r="AB527" s="246"/>
      <c r="AC527" s="246"/>
      <c r="AD527" s="246"/>
      <c r="AE527" s="247"/>
    </row>
    <row r="528" ht="15.75" customHeight="1">
      <c r="A528" s="8" t="s">
        <v>64</v>
      </c>
      <c r="B528" s="210">
        <v>44095.0</v>
      </c>
      <c r="C528" s="10">
        <v>0.375</v>
      </c>
      <c r="D528" s="10">
        <v>0.5</v>
      </c>
      <c r="E528" s="224"/>
      <c r="F528" s="224"/>
      <c r="G528" s="224"/>
      <c r="H528" s="224"/>
      <c r="I528" s="22"/>
      <c r="J528" s="224"/>
      <c r="K528" s="22"/>
      <c r="L528" s="224"/>
      <c r="M528" s="22"/>
      <c r="N528" s="22"/>
      <c r="O528" s="224"/>
      <c r="P528" s="22"/>
      <c r="Q528" s="22"/>
      <c r="R528" s="26"/>
      <c r="S528" s="22"/>
      <c r="T528" s="22"/>
      <c r="U528" s="22"/>
      <c r="V528" s="22"/>
      <c r="W528" s="22"/>
      <c r="X528" s="22"/>
      <c r="Y528" s="135"/>
      <c r="Z528" s="27"/>
      <c r="AA528" s="226"/>
      <c r="AB528" s="227"/>
      <c r="AC528" s="227"/>
      <c r="AD528" s="227"/>
      <c r="AE528" s="237"/>
    </row>
    <row r="529" ht="15.75" customHeight="1">
      <c r="A529" s="4" t="s">
        <v>64</v>
      </c>
      <c r="B529" s="204">
        <v>44095.0</v>
      </c>
      <c r="C529" s="3">
        <v>0.625</v>
      </c>
      <c r="D529" s="3">
        <v>0.75</v>
      </c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41"/>
      <c r="S529" s="39"/>
      <c r="T529" s="39"/>
      <c r="U529" s="42"/>
      <c r="V529" s="22"/>
      <c r="W529" s="42"/>
      <c r="X529" s="42"/>
      <c r="Y529" s="42"/>
      <c r="Z529" s="32"/>
      <c r="AA529" s="230"/>
      <c r="AB529" s="45"/>
      <c r="AC529" s="45"/>
      <c r="AD529" s="45"/>
      <c r="AE529" s="52"/>
    </row>
    <row r="530" ht="15.75" customHeight="1">
      <c r="A530" s="8" t="s">
        <v>68</v>
      </c>
      <c r="B530" s="210">
        <v>44096.0</v>
      </c>
      <c r="C530" s="10">
        <v>0.375</v>
      </c>
      <c r="D530" s="10">
        <v>0.5</v>
      </c>
      <c r="E530" s="224"/>
      <c r="F530" s="224"/>
      <c r="G530" s="224"/>
      <c r="H530" s="224"/>
      <c r="I530" s="22"/>
      <c r="J530" s="224"/>
      <c r="K530" s="22"/>
      <c r="L530" s="224"/>
      <c r="M530" s="22"/>
      <c r="N530" s="22"/>
      <c r="O530" s="224"/>
      <c r="P530" s="22"/>
      <c r="Q530" s="22"/>
      <c r="R530" s="26"/>
      <c r="S530" s="22"/>
      <c r="T530" s="22"/>
      <c r="U530" s="22"/>
      <c r="V530" s="22"/>
      <c r="W530" s="22"/>
      <c r="X530" s="22"/>
      <c r="Y530" s="135"/>
      <c r="Z530" s="27"/>
      <c r="AA530" s="226"/>
      <c r="AB530" s="227"/>
      <c r="AC530" s="227"/>
      <c r="AD530" s="227"/>
      <c r="AE530" s="237"/>
    </row>
    <row r="531" ht="15.75" customHeight="1">
      <c r="A531" s="4" t="s">
        <v>68</v>
      </c>
      <c r="B531" s="204">
        <v>44096.0</v>
      </c>
      <c r="C531" s="3">
        <v>0.625</v>
      </c>
      <c r="D531" s="3">
        <v>0.75</v>
      </c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41"/>
      <c r="S531" s="39"/>
      <c r="T531" s="39"/>
      <c r="U531" s="42"/>
      <c r="V531" s="22"/>
      <c r="W531" s="42"/>
      <c r="X531" s="42"/>
      <c r="Y531" s="42"/>
      <c r="Z531" s="32"/>
      <c r="AA531" s="230"/>
      <c r="AB531" s="45"/>
      <c r="AC531" s="45"/>
      <c r="AD531" s="45"/>
      <c r="AE531" s="52"/>
    </row>
    <row r="532" ht="15.75" customHeight="1">
      <c r="A532" s="8" t="s">
        <v>38</v>
      </c>
      <c r="B532" s="210">
        <v>44097.0</v>
      </c>
      <c r="C532" s="10">
        <v>0.375</v>
      </c>
      <c r="D532" s="10">
        <v>0.5</v>
      </c>
      <c r="E532" s="224"/>
      <c r="F532" s="224"/>
      <c r="G532" s="224"/>
      <c r="H532" s="224"/>
      <c r="I532" s="22"/>
      <c r="J532" s="224"/>
      <c r="K532" s="22"/>
      <c r="L532" s="224"/>
      <c r="M532" s="22"/>
      <c r="N532" s="22"/>
      <c r="O532" s="224"/>
      <c r="P532" s="22"/>
      <c r="Q532" s="22"/>
      <c r="R532" s="26"/>
      <c r="S532" s="22"/>
      <c r="T532" s="22"/>
      <c r="U532" s="22"/>
      <c r="V532" s="22"/>
      <c r="W532" s="22"/>
      <c r="X532" s="22"/>
      <c r="Y532" s="135"/>
      <c r="Z532" s="27"/>
      <c r="AA532" s="226"/>
      <c r="AB532" s="227"/>
      <c r="AC532" s="227"/>
      <c r="AD532" s="227"/>
      <c r="AE532" s="237"/>
    </row>
    <row r="533" ht="15.75" customHeight="1">
      <c r="A533" s="4" t="s">
        <v>38</v>
      </c>
      <c r="B533" s="204">
        <v>44097.0</v>
      </c>
      <c r="C533" s="3">
        <v>0.625</v>
      </c>
      <c r="D533" s="3">
        <v>0.75</v>
      </c>
      <c r="E533" s="242"/>
      <c r="F533" s="39"/>
      <c r="G533" s="242"/>
      <c r="H533" s="242"/>
      <c r="I533" s="39"/>
      <c r="J533" s="242"/>
      <c r="K533" s="39"/>
      <c r="L533" s="39"/>
      <c r="M533" s="39"/>
      <c r="N533" s="39"/>
      <c r="O533" s="39"/>
      <c r="P533" s="39"/>
      <c r="Q533" s="39"/>
      <c r="R533" s="41"/>
      <c r="S533" s="39"/>
      <c r="T533" s="39"/>
      <c r="U533" s="164"/>
      <c r="V533" s="164"/>
      <c r="W533" s="164"/>
      <c r="X533" s="164"/>
      <c r="Y533" s="42"/>
      <c r="Z533" s="32"/>
      <c r="AA533" s="245"/>
      <c r="AB533" s="246"/>
      <c r="AC533" s="246"/>
      <c r="AD533" s="246"/>
      <c r="AE533" s="52"/>
    </row>
    <row r="534" ht="15.75" customHeight="1">
      <c r="A534" s="8" t="s">
        <v>48</v>
      </c>
      <c r="B534" s="210">
        <v>44098.0</v>
      </c>
      <c r="C534" s="10">
        <v>0.375</v>
      </c>
      <c r="D534" s="10">
        <v>0.5</v>
      </c>
      <c r="E534" s="224"/>
      <c r="F534" s="224"/>
      <c r="G534" s="224"/>
      <c r="H534" s="224"/>
      <c r="I534" s="22"/>
      <c r="J534" s="224"/>
      <c r="K534" s="22"/>
      <c r="L534" s="224"/>
      <c r="M534" s="22"/>
      <c r="N534" s="22"/>
      <c r="O534" s="224"/>
      <c r="P534" s="22"/>
      <c r="Q534" s="22"/>
      <c r="R534" s="26"/>
      <c r="S534" s="22"/>
      <c r="T534" s="22"/>
      <c r="U534" s="22"/>
      <c r="V534" s="22"/>
      <c r="W534" s="22"/>
      <c r="X534" s="22"/>
      <c r="Y534" s="135"/>
      <c r="Z534" s="27"/>
      <c r="AA534" s="226"/>
      <c r="AB534" s="227"/>
      <c r="AC534" s="227"/>
      <c r="AD534" s="227"/>
      <c r="AE534" s="237"/>
    </row>
    <row r="535" ht="15.75" customHeight="1">
      <c r="A535" s="4" t="s">
        <v>48</v>
      </c>
      <c r="B535" s="204">
        <v>44098.0</v>
      </c>
      <c r="C535" s="3">
        <v>0.625</v>
      </c>
      <c r="D535" s="3">
        <v>0.75</v>
      </c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41"/>
      <c r="S535" s="39"/>
      <c r="T535" s="39"/>
      <c r="U535" s="42"/>
      <c r="V535" s="22"/>
      <c r="W535" s="42"/>
      <c r="X535" s="42"/>
      <c r="Y535" s="42"/>
      <c r="Z535" s="32"/>
      <c r="AA535" s="230"/>
      <c r="AB535" s="45"/>
      <c r="AC535" s="45"/>
      <c r="AD535" s="45"/>
      <c r="AE535" s="52"/>
    </row>
    <row r="536" ht="15.75" customHeight="1">
      <c r="A536" s="8" t="s">
        <v>53</v>
      </c>
      <c r="B536" s="210">
        <v>44099.0</v>
      </c>
      <c r="C536" s="10">
        <v>0.375</v>
      </c>
      <c r="D536" s="10">
        <v>0.5</v>
      </c>
      <c r="E536" s="224"/>
      <c r="F536" s="224"/>
      <c r="G536" s="224"/>
      <c r="H536" s="224"/>
      <c r="I536" s="22"/>
      <c r="J536" s="224"/>
      <c r="K536" s="22"/>
      <c r="L536" s="224"/>
      <c r="M536" s="22"/>
      <c r="N536" s="22"/>
      <c r="O536" s="224"/>
      <c r="P536" s="22"/>
      <c r="Q536" s="22"/>
      <c r="R536" s="26"/>
      <c r="S536" s="22"/>
      <c r="T536" s="22"/>
      <c r="U536" s="22"/>
      <c r="V536" s="22"/>
      <c r="W536" s="22"/>
      <c r="X536" s="22"/>
      <c r="Y536" s="135"/>
      <c r="Z536" s="27"/>
      <c r="AA536" s="226"/>
      <c r="AB536" s="227"/>
      <c r="AC536" s="227"/>
      <c r="AD536" s="227"/>
      <c r="AE536" s="237"/>
    </row>
    <row r="537" ht="15.75" customHeight="1">
      <c r="A537" s="4" t="s">
        <v>53</v>
      </c>
      <c r="B537" s="204">
        <v>44099.0</v>
      </c>
      <c r="C537" s="3">
        <v>0.625</v>
      </c>
      <c r="D537" s="3">
        <v>0.75</v>
      </c>
      <c r="E537" s="242"/>
      <c r="F537" s="39"/>
      <c r="G537" s="242"/>
      <c r="H537" s="242"/>
      <c r="I537" s="39"/>
      <c r="J537" s="242"/>
      <c r="K537" s="39"/>
      <c r="L537" s="39"/>
      <c r="M537" s="39"/>
      <c r="N537" s="39"/>
      <c r="O537" s="39"/>
      <c r="P537" s="39"/>
      <c r="Q537" s="39"/>
      <c r="R537" s="41"/>
      <c r="S537" s="39"/>
      <c r="T537" s="39"/>
      <c r="U537" s="164"/>
      <c r="V537" s="164"/>
      <c r="W537" s="164"/>
      <c r="X537" s="164"/>
      <c r="Y537" s="42"/>
      <c r="Z537" s="32"/>
      <c r="AA537" s="230"/>
      <c r="AB537" s="45"/>
      <c r="AC537" s="45"/>
      <c r="AD537" s="45"/>
      <c r="AE537" s="247"/>
    </row>
    <row r="538" ht="15.75" customHeight="1">
      <c r="A538" s="8" t="s">
        <v>58</v>
      </c>
      <c r="B538" s="210">
        <v>44100.0</v>
      </c>
      <c r="C538" s="10">
        <v>0.375</v>
      </c>
      <c r="D538" s="10">
        <v>0.5</v>
      </c>
      <c r="E538" s="224"/>
      <c r="F538" s="224"/>
      <c r="G538" s="224"/>
      <c r="H538" s="224"/>
      <c r="I538" s="22"/>
      <c r="J538" s="224"/>
      <c r="K538" s="22"/>
      <c r="L538" s="224"/>
      <c r="M538" s="22"/>
      <c r="N538" s="22"/>
      <c r="O538" s="224"/>
      <c r="P538" s="22"/>
      <c r="Q538" s="22"/>
      <c r="R538" s="26"/>
      <c r="S538" s="22"/>
      <c r="T538" s="22"/>
      <c r="U538" s="22"/>
      <c r="V538" s="22"/>
      <c r="W538" s="22"/>
      <c r="X538" s="22"/>
      <c r="Y538" s="135"/>
      <c r="Z538" s="27"/>
      <c r="AA538" s="226"/>
      <c r="AB538" s="227"/>
      <c r="AC538" s="227"/>
      <c r="AD538" s="227"/>
      <c r="AE538" s="237"/>
    </row>
    <row r="539" ht="15.75" customHeight="1">
      <c r="A539" s="4" t="s">
        <v>58</v>
      </c>
      <c r="B539" s="204">
        <v>44100.0</v>
      </c>
      <c r="C539" s="3">
        <v>0.625</v>
      </c>
      <c r="D539" s="3">
        <v>0.75</v>
      </c>
      <c r="E539" s="242"/>
      <c r="F539" s="39"/>
      <c r="G539" s="242"/>
      <c r="H539" s="242"/>
      <c r="I539" s="39"/>
      <c r="J539" s="242"/>
      <c r="K539" s="39"/>
      <c r="L539" s="39"/>
      <c r="M539" s="39"/>
      <c r="N539" s="39"/>
      <c r="O539" s="39"/>
      <c r="P539" s="39"/>
      <c r="Q539" s="39"/>
      <c r="R539" s="41"/>
      <c r="S539" s="39"/>
      <c r="T539" s="39"/>
      <c r="U539" s="164"/>
      <c r="V539" s="164"/>
      <c r="W539" s="164"/>
      <c r="X539" s="164"/>
      <c r="Y539" s="42"/>
      <c r="Z539" s="32"/>
      <c r="AA539" s="245"/>
      <c r="AB539" s="246"/>
      <c r="AC539" s="246"/>
      <c r="AD539" s="246"/>
      <c r="AE539" s="247"/>
    </row>
    <row r="540" ht="15.75" customHeight="1">
      <c r="A540" s="8" t="s">
        <v>60</v>
      </c>
      <c r="B540" s="210">
        <v>44101.0</v>
      </c>
      <c r="C540" s="10">
        <v>0.375</v>
      </c>
      <c r="D540" s="10">
        <v>0.5</v>
      </c>
      <c r="E540" s="224"/>
      <c r="F540" s="224"/>
      <c r="G540" s="224"/>
      <c r="H540" s="224"/>
      <c r="I540" s="22"/>
      <c r="J540" s="224"/>
      <c r="K540" s="22"/>
      <c r="L540" s="224"/>
      <c r="M540" s="22"/>
      <c r="N540" s="22"/>
      <c r="O540" s="224"/>
      <c r="P540" s="22"/>
      <c r="Q540" s="22"/>
      <c r="R540" s="26"/>
      <c r="S540" s="22"/>
      <c r="T540" s="22"/>
      <c r="U540" s="22"/>
      <c r="V540" s="22"/>
      <c r="W540" s="22"/>
      <c r="X540" s="22"/>
      <c r="Y540" s="135"/>
      <c r="Z540" s="27"/>
      <c r="AA540" s="226"/>
      <c r="AB540" s="227"/>
      <c r="AC540" s="227"/>
      <c r="AD540" s="227"/>
      <c r="AE540" s="237"/>
    </row>
    <row r="541" ht="15.75" customHeight="1">
      <c r="A541" s="4" t="s">
        <v>60</v>
      </c>
      <c r="B541" s="204">
        <v>44101.0</v>
      </c>
      <c r="C541" s="3">
        <v>0.625</v>
      </c>
      <c r="D541" s="3">
        <v>0.75</v>
      </c>
      <c r="E541" s="242"/>
      <c r="F541" s="39"/>
      <c r="G541" s="242"/>
      <c r="H541" s="242"/>
      <c r="I541" s="39"/>
      <c r="J541" s="242"/>
      <c r="K541" s="39"/>
      <c r="L541" s="39"/>
      <c r="M541" s="39"/>
      <c r="N541" s="39"/>
      <c r="O541" s="39"/>
      <c r="P541" s="39"/>
      <c r="Q541" s="39"/>
      <c r="R541" s="41"/>
      <c r="S541" s="39"/>
      <c r="T541" s="39"/>
      <c r="U541" s="22"/>
      <c r="V541" s="22"/>
      <c r="W541" s="22"/>
      <c r="X541" s="22"/>
      <c r="Y541" s="42"/>
      <c r="Z541" s="32"/>
      <c r="AA541" s="245"/>
      <c r="AB541" s="246"/>
      <c r="AC541" s="246"/>
      <c r="AD541" s="246"/>
      <c r="AE541" s="247"/>
    </row>
    <row r="542" ht="15.75" customHeight="1">
      <c r="A542" s="8" t="s">
        <v>64</v>
      </c>
      <c r="B542" s="210">
        <v>44102.0</v>
      </c>
      <c r="C542" s="10">
        <v>0.375</v>
      </c>
      <c r="D542" s="10">
        <v>0.5</v>
      </c>
      <c r="E542" s="224"/>
      <c r="F542" s="224"/>
      <c r="G542" s="224"/>
      <c r="H542" s="224"/>
      <c r="I542" s="22"/>
      <c r="J542" s="224"/>
      <c r="K542" s="22"/>
      <c r="L542" s="224"/>
      <c r="M542" s="22"/>
      <c r="N542" s="22"/>
      <c r="O542" s="224"/>
      <c r="P542" s="224"/>
      <c r="Q542" s="22"/>
      <c r="R542" s="26"/>
      <c r="S542" s="22"/>
      <c r="T542" s="22"/>
      <c r="U542" s="22"/>
      <c r="V542" s="22"/>
      <c r="W542" s="22"/>
      <c r="X542" s="22"/>
      <c r="Y542" s="135"/>
      <c r="Z542" s="27"/>
      <c r="AA542" s="226"/>
      <c r="AB542" s="227"/>
      <c r="AC542" s="227"/>
      <c r="AD542" s="227"/>
      <c r="AE542" s="237"/>
    </row>
    <row r="543" ht="15.75" customHeight="1">
      <c r="A543" s="4" t="s">
        <v>64</v>
      </c>
      <c r="B543" s="204">
        <v>44102.0</v>
      </c>
      <c r="C543" s="3">
        <v>0.625</v>
      </c>
      <c r="D543" s="3">
        <v>0.75</v>
      </c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41"/>
      <c r="S543" s="39"/>
      <c r="T543" s="39"/>
      <c r="U543" s="42"/>
      <c r="V543" s="22"/>
      <c r="W543" s="42"/>
      <c r="X543" s="42"/>
      <c r="Y543" s="42"/>
      <c r="Z543" s="32"/>
      <c r="AA543" s="230"/>
      <c r="AB543" s="45"/>
      <c r="AC543" s="45"/>
      <c r="AD543" s="45"/>
      <c r="AE543" s="52"/>
    </row>
    <row r="544" ht="15.75" customHeight="1">
      <c r="A544" s="8" t="s">
        <v>68</v>
      </c>
      <c r="B544" s="210">
        <v>44103.0</v>
      </c>
      <c r="C544" s="10">
        <v>0.375</v>
      </c>
      <c r="D544" s="10">
        <v>0.5</v>
      </c>
      <c r="E544" s="224"/>
      <c r="F544" s="224"/>
      <c r="G544" s="224"/>
      <c r="H544" s="224"/>
      <c r="I544" s="22"/>
      <c r="J544" s="224"/>
      <c r="K544" s="22"/>
      <c r="L544" s="224"/>
      <c r="M544" s="22"/>
      <c r="N544" s="22"/>
      <c r="O544" s="224"/>
      <c r="P544" s="22"/>
      <c r="Q544" s="22"/>
      <c r="R544" s="26"/>
      <c r="S544" s="22"/>
      <c r="T544" s="22"/>
      <c r="U544" s="22"/>
      <c r="V544" s="22"/>
      <c r="W544" s="22"/>
      <c r="X544" s="22"/>
      <c r="Y544" s="135"/>
      <c r="Z544" s="27"/>
      <c r="AA544" s="226"/>
      <c r="AB544" s="227"/>
      <c r="AC544" s="227"/>
      <c r="AD544" s="227"/>
      <c r="AE544" s="237"/>
    </row>
    <row r="545" ht="15.75" customHeight="1">
      <c r="A545" s="4" t="s">
        <v>68</v>
      </c>
      <c r="B545" s="204">
        <v>44103.0</v>
      </c>
      <c r="C545" s="3">
        <v>0.625</v>
      </c>
      <c r="D545" s="3">
        <v>0.75</v>
      </c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41"/>
      <c r="S545" s="39"/>
      <c r="T545" s="39"/>
      <c r="U545" s="42"/>
      <c r="V545" s="22"/>
      <c r="W545" s="42"/>
      <c r="X545" s="42"/>
      <c r="Y545" s="42"/>
      <c r="Z545" s="32"/>
      <c r="AA545" s="230"/>
      <c r="AB545" s="45"/>
      <c r="AC545" s="45"/>
      <c r="AD545" s="45"/>
      <c r="AE545" s="52"/>
    </row>
    <row r="546" ht="15.75" customHeight="1">
      <c r="A546" s="8" t="s">
        <v>38</v>
      </c>
      <c r="B546" s="210">
        <v>44104.0</v>
      </c>
      <c r="C546" s="10">
        <v>0.375</v>
      </c>
      <c r="D546" s="10">
        <v>0.5</v>
      </c>
      <c r="E546" s="224"/>
      <c r="F546" s="224"/>
      <c r="G546" s="224"/>
      <c r="H546" s="224"/>
      <c r="I546" s="22"/>
      <c r="J546" s="224"/>
      <c r="K546" s="22"/>
      <c r="L546" s="224"/>
      <c r="M546" s="22"/>
      <c r="N546" s="22"/>
      <c r="O546" s="224"/>
      <c r="P546" s="22"/>
      <c r="Q546" s="22"/>
      <c r="R546" s="26"/>
      <c r="S546" s="22"/>
      <c r="T546" s="22"/>
      <c r="U546" s="22"/>
      <c r="V546" s="22"/>
      <c r="W546" s="22"/>
      <c r="X546" s="22"/>
      <c r="Y546" s="135"/>
      <c r="Z546" s="27"/>
      <c r="AA546" s="226"/>
      <c r="AB546" s="227"/>
      <c r="AC546" s="227"/>
      <c r="AD546" s="227"/>
      <c r="AE546" s="237"/>
    </row>
    <row r="547" ht="15.75" customHeight="1">
      <c r="A547" s="4" t="s">
        <v>38</v>
      </c>
      <c r="B547" s="204">
        <v>44104.0</v>
      </c>
      <c r="C547" s="3">
        <v>0.625</v>
      </c>
      <c r="D547" s="3">
        <v>0.75</v>
      </c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41"/>
      <c r="S547" s="39"/>
      <c r="T547" s="39"/>
      <c r="U547" s="42"/>
      <c r="V547" s="22"/>
      <c r="W547" s="42"/>
      <c r="X547" s="42"/>
      <c r="Y547" s="42"/>
      <c r="Z547" s="32"/>
      <c r="AA547" s="230"/>
      <c r="AB547" s="45"/>
      <c r="AC547" s="45"/>
      <c r="AD547" s="45"/>
      <c r="AE547" s="52"/>
    </row>
    <row r="548" ht="15.75" customHeight="1">
      <c r="A548" s="8" t="s">
        <v>48</v>
      </c>
      <c r="B548" s="210">
        <v>44105.0</v>
      </c>
      <c r="C548" s="10">
        <v>0.375</v>
      </c>
      <c r="D548" s="10">
        <v>0.5</v>
      </c>
      <c r="E548" s="224"/>
      <c r="F548" s="224"/>
      <c r="G548" s="224"/>
      <c r="H548" s="224"/>
      <c r="I548" s="22"/>
      <c r="J548" s="224"/>
      <c r="K548" s="22"/>
      <c r="L548" s="224"/>
      <c r="M548" s="22"/>
      <c r="N548" s="22"/>
      <c r="O548" s="224"/>
      <c r="P548" s="22"/>
      <c r="Q548" s="22"/>
      <c r="R548" s="26"/>
      <c r="S548" s="22"/>
      <c r="T548" s="22"/>
      <c r="U548" s="22"/>
      <c r="V548" s="22"/>
      <c r="W548" s="22"/>
      <c r="X548" s="22"/>
      <c r="Y548" s="135"/>
      <c r="Z548" s="27"/>
      <c r="AA548" s="226"/>
      <c r="AB548" s="227"/>
      <c r="AC548" s="227"/>
      <c r="AD548" s="227"/>
      <c r="AE548" s="237"/>
    </row>
    <row r="549" ht="15.75" customHeight="1">
      <c r="A549" s="4" t="s">
        <v>48</v>
      </c>
      <c r="B549" s="204">
        <v>44105.0</v>
      </c>
      <c r="C549" s="3">
        <v>0.625</v>
      </c>
      <c r="D549" s="3">
        <v>0.75</v>
      </c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41"/>
      <c r="S549" s="39"/>
      <c r="T549" s="39"/>
      <c r="U549" s="42"/>
      <c r="V549" s="22"/>
      <c r="W549" s="42"/>
      <c r="X549" s="42"/>
      <c r="Y549" s="42"/>
      <c r="Z549" s="32"/>
      <c r="AA549" s="230"/>
      <c r="AB549" s="45"/>
      <c r="AC549" s="45"/>
      <c r="AD549" s="45"/>
      <c r="AE549" s="52"/>
    </row>
    <row r="550" ht="15.75" customHeight="1">
      <c r="A550" s="8" t="s">
        <v>53</v>
      </c>
      <c r="B550" s="210">
        <v>44106.0</v>
      </c>
      <c r="C550" s="10">
        <v>0.375</v>
      </c>
      <c r="D550" s="10">
        <v>0.5</v>
      </c>
      <c r="E550" s="224"/>
      <c r="F550" s="224"/>
      <c r="G550" s="224"/>
      <c r="H550" s="224"/>
      <c r="I550" s="22"/>
      <c r="J550" s="224"/>
      <c r="K550" s="22"/>
      <c r="L550" s="224"/>
      <c r="M550" s="22"/>
      <c r="N550" s="22"/>
      <c r="O550" s="224"/>
      <c r="P550" s="22"/>
      <c r="Q550" s="22"/>
      <c r="R550" s="26"/>
      <c r="S550" s="22"/>
      <c r="T550" s="22"/>
      <c r="U550" s="22"/>
      <c r="V550" s="22"/>
      <c r="W550" s="22"/>
      <c r="X550" s="22"/>
      <c r="Y550" s="135"/>
      <c r="Z550" s="27"/>
      <c r="AA550" s="226"/>
      <c r="AB550" s="227"/>
      <c r="AC550" s="227"/>
      <c r="AD550" s="227"/>
      <c r="AE550" s="237"/>
    </row>
    <row r="551" ht="15.75" customHeight="1">
      <c r="A551" s="4" t="s">
        <v>53</v>
      </c>
      <c r="B551" s="204">
        <v>44106.0</v>
      </c>
      <c r="C551" s="3">
        <v>0.625</v>
      </c>
      <c r="D551" s="3">
        <v>0.75</v>
      </c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41"/>
      <c r="S551" s="39"/>
      <c r="T551" s="39"/>
      <c r="U551" s="42"/>
      <c r="V551" s="22"/>
      <c r="W551" s="42"/>
      <c r="X551" s="42"/>
      <c r="Y551" s="42"/>
      <c r="Z551" s="32"/>
      <c r="AA551" s="230"/>
      <c r="AB551" s="45"/>
      <c r="AC551" s="45"/>
      <c r="AD551" s="45"/>
      <c r="AE551" s="52"/>
    </row>
    <row r="552" ht="15.75" customHeight="1">
      <c r="A552" s="8" t="s">
        <v>58</v>
      </c>
      <c r="B552" s="210">
        <v>44107.0</v>
      </c>
      <c r="C552" s="10">
        <v>0.375</v>
      </c>
      <c r="D552" s="10">
        <v>0.5</v>
      </c>
      <c r="E552" s="224"/>
      <c r="F552" s="224"/>
      <c r="G552" s="224"/>
      <c r="H552" s="224"/>
      <c r="I552" s="22"/>
      <c r="J552" s="224"/>
      <c r="K552" s="22"/>
      <c r="L552" s="224"/>
      <c r="M552" s="22"/>
      <c r="N552" s="22"/>
      <c r="O552" s="224"/>
      <c r="P552" s="22"/>
      <c r="Q552" s="22"/>
      <c r="R552" s="26"/>
      <c r="S552" s="22"/>
      <c r="T552" s="22"/>
      <c r="U552" s="22"/>
      <c r="V552" s="22"/>
      <c r="W552" s="22"/>
      <c r="X552" s="22"/>
      <c r="Y552" s="135"/>
      <c r="Z552" s="27"/>
      <c r="AA552" s="226"/>
      <c r="AB552" s="227"/>
      <c r="AC552" s="227"/>
      <c r="AD552" s="227"/>
      <c r="AE552" s="237"/>
    </row>
    <row r="553" ht="15.75" customHeight="1">
      <c r="A553" s="4" t="s">
        <v>58</v>
      </c>
      <c r="B553" s="204">
        <v>44107.0</v>
      </c>
      <c r="C553" s="3">
        <v>0.625</v>
      </c>
      <c r="D553" s="3">
        <v>0.75</v>
      </c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41"/>
      <c r="S553" s="39"/>
      <c r="T553" s="39"/>
      <c r="U553" s="42"/>
      <c r="V553" s="22"/>
      <c r="W553" s="42"/>
      <c r="X553" s="42"/>
      <c r="Y553" s="42"/>
      <c r="Z553" s="32"/>
      <c r="AA553" s="230"/>
      <c r="AB553" s="45"/>
      <c r="AC553" s="45"/>
      <c r="AD553" s="45"/>
      <c r="AE553" s="52"/>
    </row>
    <row r="554" ht="15.75" customHeight="1">
      <c r="A554" s="8" t="s">
        <v>60</v>
      </c>
      <c r="B554" s="210">
        <v>44108.0</v>
      </c>
      <c r="C554" s="10">
        <v>0.375</v>
      </c>
      <c r="D554" s="10">
        <v>0.5</v>
      </c>
      <c r="E554" s="224"/>
      <c r="F554" s="224"/>
      <c r="G554" s="224"/>
      <c r="H554" s="224"/>
      <c r="I554" s="22"/>
      <c r="J554" s="224"/>
      <c r="K554" s="22"/>
      <c r="L554" s="224"/>
      <c r="M554" s="22"/>
      <c r="N554" s="22"/>
      <c r="O554" s="224"/>
      <c r="P554" s="22"/>
      <c r="Q554" s="22"/>
      <c r="R554" s="26"/>
      <c r="S554" s="22"/>
      <c r="T554" s="22"/>
      <c r="U554" s="22"/>
      <c r="V554" s="22"/>
      <c r="W554" s="22"/>
      <c r="X554" s="22"/>
      <c r="Y554" s="135"/>
      <c r="Z554" s="27"/>
      <c r="AA554" s="226"/>
      <c r="AB554" s="227"/>
      <c r="AC554" s="227"/>
      <c r="AD554" s="227"/>
      <c r="AE554" s="237"/>
    </row>
    <row r="555" ht="15.75" customHeight="1">
      <c r="A555" s="4" t="s">
        <v>60</v>
      </c>
      <c r="B555" s="204">
        <v>44108.0</v>
      </c>
      <c r="C555" s="3">
        <v>0.625</v>
      </c>
      <c r="D555" s="3">
        <v>0.75</v>
      </c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41"/>
      <c r="S555" s="39"/>
      <c r="T555" s="39"/>
      <c r="U555" s="42"/>
      <c r="V555" s="22"/>
      <c r="W555" s="42"/>
      <c r="X555" s="42"/>
      <c r="Y555" s="42"/>
      <c r="Z555" s="32"/>
      <c r="AA555" s="230"/>
      <c r="AB555" s="45"/>
      <c r="AC555" s="45"/>
      <c r="AD555" s="45"/>
      <c r="AE555" s="52"/>
    </row>
    <row r="556" ht="15.75" customHeight="1">
      <c r="A556" s="8" t="s">
        <v>64</v>
      </c>
      <c r="B556" s="210">
        <v>44109.0</v>
      </c>
      <c r="C556" s="10">
        <v>0.375</v>
      </c>
      <c r="D556" s="10">
        <v>0.5</v>
      </c>
      <c r="E556" s="224"/>
      <c r="F556" s="224"/>
      <c r="G556" s="224"/>
      <c r="H556" s="224"/>
      <c r="I556" s="22"/>
      <c r="J556" s="224"/>
      <c r="K556" s="22"/>
      <c r="L556" s="224"/>
      <c r="M556" s="22"/>
      <c r="N556" s="22"/>
      <c r="O556" s="224"/>
      <c r="P556" s="22"/>
      <c r="Q556" s="22"/>
      <c r="R556" s="26"/>
      <c r="S556" s="22"/>
      <c r="T556" s="22"/>
      <c r="U556" s="22"/>
      <c r="V556" s="22"/>
      <c r="W556" s="22"/>
      <c r="X556" s="22"/>
      <c r="Y556" s="135"/>
      <c r="Z556" s="27"/>
      <c r="AA556" s="226"/>
      <c r="AB556" s="227"/>
      <c r="AC556" s="227"/>
      <c r="AD556" s="227"/>
      <c r="AE556" s="237"/>
    </row>
    <row r="557" ht="15.75" customHeight="1">
      <c r="A557" s="4" t="s">
        <v>64</v>
      </c>
      <c r="B557" s="204">
        <v>44109.0</v>
      </c>
      <c r="C557" s="3">
        <v>0.625</v>
      </c>
      <c r="D557" s="3">
        <v>0.75</v>
      </c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41"/>
      <c r="S557" s="39"/>
      <c r="T557" s="39"/>
      <c r="U557" s="42"/>
      <c r="V557" s="22"/>
      <c r="W557" s="42"/>
      <c r="X557" s="42"/>
      <c r="Y557" s="42"/>
      <c r="Z557" s="32"/>
      <c r="AA557" s="230"/>
      <c r="AB557" s="45"/>
      <c r="AC557" s="45"/>
      <c r="AD557" s="45"/>
      <c r="AE557" s="52"/>
    </row>
    <row r="558" ht="15.75" customHeight="1">
      <c r="A558" s="8" t="s">
        <v>68</v>
      </c>
      <c r="B558" s="210">
        <v>44110.0</v>
      </c>
      <c r="C558" s="10">
        <v>0.375</v>
      </c>
      <c r="D558" s="10">
        <v>0.5</v>
      </c>
      <c r="E558" s="269"/>
      <c r="F558" s="269"/>
      <c r="G558" s="269"/>
      <c r="H558" s="269"/>
      <c r="I558" s="53"/>
      <c r="J558" s="269"/>
      <c r="K558" s="53"/>
      <c r="L558" s="269"/>
      <c r="M558" s="53"/>
      <c r="N558" s="53"/>
      <c r="O558" s="269"/>
      <c r="P558" s="22"/>
      <c r="Q558" s="22"/>
      <c r="R558" s="26"/>
      <c r="S558" s="22"/>
      <c r="T558" s="22"/>
      <c r="U558" s="22"/>
      <c r="V558" s="22"/>
      <c r="W558" s="22"/>
      <c r="X558" s="22"/>
      <c r="Y558" s="135"/>
      <c r="Z558" s="27"/>
      <c r="AA558" s="226"/>
      <c r="AB558" s="227"/>
      <c r="AC558" s="227"/>
      <c r="AD558" s="227"/>
      <c r="AE558" s="237"/>
    </row>
    <row r="559" ht="15.75" customHeight="1">
      <c r="A559" s="4" t="s">
        <v>68</v>
      </c>
      <c r="B559" s="204">
        <v>44110.0</v>
      </c>
      <c r="C559" s="3">
        <v>0.625</v>
      </c>
      <c r="D559" s="3">
        <v>0.75</v>
      </c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41"/>
      <c r="S559" s="39"/>
      <c r="T559" s="39"/>
      <c r="U559" s="42"/>
      <c r="V559" s="22"/>
      <c r="W559" s="42"/>
      <c r="X559" s="42"/>
      <c r="Y559" s="42"/>
      <c r="Z559" s="32"/>
      <c r="AA559" s="230"/>
      <c r="AB559" s="45"/>
      <c r="AC559" s="45"/>
      <c r="AD559" s="45"/>
      <c r="AE559" s="52"/>
    </row>
    <row r="560" ht="15.75" customHeight="1">
      <c r="A560" s="8" t="s">
        <v>38</v>
      </c>
      <c r="B560" s="210">
        <v>44111.0</v>
      </c>
      <c r="C560" s="10">
        <v>0.375</v>
      </c>
      <c r="D560" s="10">
        <v>0.5</v>
      </c>
      <c r="E560" s="224"/>
      <c r="F560" s="224"/>
      <c r="G560" s="224"/>
      <c r="H560" s="224"/>
      <c r="I560" s="22"/>
      <c r="J560" s="224"/>
      <c r="K560" s="22"/>
      <c r="L560" s="224"/>
      <c r="M560" s="22"/>
      <c r="N560" s="22"/>
      <c r="O560" s="224"/>
      <c r="P560" s="22"/>
      <c r="Q560" s="22"/>
      <c r="R560" s="26"/>
      <c r="S560" s="22"/>
      <c r="T560" s="22"/>
      <c r="U560" s="22"/>
      <c r="V560" s="22"/>
      <c r="W560" s="22"/>
      <c r="X560" s="22"/>
      <c r="Y560" s="135"/>
      <c r="Z560" s="27"/>
      <c r="AA560" s="226"/>
      <c r="AB560" s="227"/>
      <c r="AC560" s="227"/>
      <c r="AD560" s="227"/>
      <c r="AE560" s="237"/>
    </row>
    <row r="561" ht="15.75" customHeight="1">
      <c r="A561" s="4" t="s">
        <v>38</v>
      </c>
      <c r="B561" s="204">
        <v>44111.0</v>
      </c>
      <c r="C561" s="3">
        <v>0.625</v>
      </c>
      <c r="D561" s="3">
        <v>0.75</v>
      </c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41"/>
      <c r="S561" s="39"/>
      <c r="T561" s="39"/>
      <c r="U561" s="39"/>
      <c r="V561" s="22"/>
      <c r="W561" s="39"/>
      <c r="X561" s="39"/>
      <c r="Y561" s="42"/>
      <c r="Z561" s="32"/>
      <c r="AA561" s="230"/>
      <c r="AB561" s="45"/>
      <c r="AC561" s="45"/>
      <c r="AD561" s="45"/>
      <c r="AE561" s="52"/>
    </row>
    <row r="562" ht="15.75" customHeight="1">
      <c r="A562" s="8" t="s">
        <v>48</v>
      </c>
      <c r="B562" s="210">
        <v>44112.0</v>
      </c>
      <c r="C562" s="10">
        <v>0.375</v>
      </c>
      <c r="D562" s="10">
        <v>0.5</v>
      </c>
      <c r="E562" s="224"/>
      <c r="F562" s="224"/>
      <c r="G562" s="224"/>
      <c r="H562" s="224"/>
      <c r="I562" s="22"/>
      <c r="J562" s="224"/>
      <c r="K562" s="22"/>
      <c r="L562" s="224"/>
      <c r="M562" s="22"/>
      <c r="N562" s="22"/>
      <c r="O562" s="269"/>
      <c r="P562" s="22"/>
      <c r="Q562" s="22"/>
      <c r="R562" s="26"/>
      <c r="S562" s="22"/>
      <c r="T562" s="22"/>
      <c r="U562" s="22"/>
      <c r="V562" s="22"/>
      <c r="W562" s="22"/>
      <c r="X562" s="22"/>
      <c r="Y562" s="135"/>
      <c r="Z562" s="27"/>
      <c r="AA562" s="226"/>
      <c r="AB562" s="227"/>
      <c r="AC562" s="227"/>
      <c r="AD562" s="227"/>
      <c r="AE562" s="237"/>
    </row>
    <row r="563" ht="15.75" customHeight="1">
      <c r="A563" s="4" t="s">
        <v>48</v>
      </c>
      <c r="B563" s="204">
        <v>44112.0</v>
      </c>
      <c r="C563" s="3">
        <v>0.625</v>
      </c>
      <c r="D563" s="3">
        <v>0.75</v>
      </c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41"/>
      <c r="S563" s="39"/>
      <c r="T563" s="39"/>
      <c r="U563" s="39"/>
      <c r="V563" s="22"/>
      <c r="W563" s="39"/>
      <c r="X563" s="39"/>
      <c r="Y563" s="42"/>
      <c r="Z563" s="32"/>
      <c r="AA563" s="230"/>
      <c r="AB563" s="45"/>
      <c r="AC563" s="45"/>
      <c r="AD563" s="45"/>
      <c r="AE563" s="52"/>
    </row>
    <row r="564" ht="15.75" customHeight="1">
      <c r="A564" s="8" t="s">
        <v>53</v>
      </c>
      <c r="B564" s="210">
        <v>44113.0</v>
      </c>
      <c r="C564" s="10">
        <v>0.375</v>
      </c>
      <c r="D564" s="10">
        <v>0.5</v>
      </c>
      <c r="E564" s="224"/>
      <c r="F564" s="224"/>
      <c r="G564" s="224"/>
      <c r="H564" s="224"/>
      <c r="I564" s="22"/>
      <c r="J564" s="224"/>
      <c r="K564" s="22"/>
      <c r="L564" s="224"/>
      <c r="M564" s="22"/>
      <c r="N564" s="22"/>
      <c r="O564" s="348"/>
      <c r="P564" s="142"/>
      <c r="Q564" s="22"/>
      <c r="R564" s="26"/>
      <c r="S564" s="22"/>
      <c r="T564" s="22"/>
      <c r="U564" s="22"/>
      <c r="V564" s="22"/>
      <c r="W564" s="22"/>
      <c r="X564" s="22"/>
      <c r="Y564" s="135"/>
      <c r="Z564" s="27"/>
      <c r="AA564" s="226"/>
      <c r="AB564" s="227"/>
      <c r="AC564" s="227"/>
      <c r="AD564" s="227"/>
      <c r="AE564" s="237"/>
    </row>
    <row r="565" ht="15.75" customHeight="1">
      <c r="A565" s="4" t="s">
        <v>53</v>
      </c>
      <c r="B565" s="204">
        <v>44113.0</v>
      </c>
      <c r="C565" s="3">
        <v>0.625</v>
      </c>
      <c r="D565" s="3">
        <v>0.75</v>
      </c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41"/>
      <c r="S565" s="39"/>
      <c r="T565" s="39"/>
      <c r="U565" s="39"/>
      <c r="V565" s="22"/>
      <c r="W565" s="39"/>
      <c r="X565" s="39"/>
      <c r="Y565" s="42"/>
      <c r="Z565" s="32"/>
      <c r="AA565" s="230"/>
      <c r="AB565" s="45"/>
      <c r="AC565" s="45"/>
      <c r="AD565" s="45"/>
      <c r="AE565" s="52"/>
    </row>
    <row r="566" ht="15.75" customHeight="1">
      <c r="A566" s="8" t="s">
        <v>58</v>
      </c>
      <c r="B566" s="210">
        <v>44114.0</v>
      </c>
      <c r="C566" s="10">
        <v>0.375</v>
      </c>
      <c r="D566" s="10">
        <v>0.5</v>
      </c>
      <c r="E566" s="224"/>
      <c r="F566" s="224"/>
      <c r="G566" s="224"/>
      <c r="H566" s="224"/>
      <c r="I566" s="22"/>
      <c r="J566" s="224"/>
      <c r="K566" s="22"/>
      <c r="L566" s="224"/>
      <c r="M566" s="22"/>
      <c r="N566" s="22"/>
      <c r="O566" s="224"/>
      <c r="P566" s="22"/>
      <c r="Q566" s="22"/>
      <c r="R566" s="26"/>
      <c r="S566" s="22"/>
      <c r="T566" s="22"/>
      <c r="U566" s="22"/>
      <c r="V566" s="22"/>
      <c r="W566" s="22"/>
      <c r="X566" s="22"/>
      <c r="Y566" s="135"/>
      <c r="Z566" s="27"/>
      <c r="AA566" s="226"/>
      <c r="AB566" s="227"/>
      <c r="AC566" s="227"/>
      <c r="AD566" s="227"/>
      <c r="AE566" s="237"/>
    </row>
    <row r="567" ht="15.75" customHeight="1">
      <c r="A567" s="4" t="s">
        <v>58</v>
      </c>
      <c r="B567" s="204">
        <v>44114.0</v>
      </c>
      <c r="C567" s="3">
        <v>0.625</v>
      </c>
      <c r="D567" s="3">
        <v>0.75</v>
      </c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39"/>
      <c r="Q567" s="39"/>
      <c r="R567" s="41"/>
      <c r="S567" s="39"/>
      <c r="T567" s="39"/>
      <c r="U567" s="39"/>
      <c r="V567" s="22"/>
      <c r="W567" s="39"/>
      <c r="X567" s="39"/>
      <c r="Y567" s="42"/>
      <c r="Z567" s="32"/>
      <c r="AA567" s="230"/>
      <c r="AB567" s="45"/>
      <c r="AC567" s="45"/>
      <c r="AD567" s="45"/>
      <c r="AE567" s="52"/>
    </row>
    <row r="568" ht="15.75" customHeight="1">
      <c r="A568" s="8" t="s">
        <v>60</v>
      </c>
      <c r="B568" s="210">
        <v>44115.0</v>
      </c>
      <c r="C568" s="10">
        <v>0.375</v>
      </c>
      <c r="D568" s="10">
        <v>0.5</v>
      </c>
      <c r="E568" s="224"/>
      <c r="F568" s="224"/>
      <c r="G568" s="224"/>
      <c r="H568" s="224"/>
      <c r="I568" s="22"/>
      <c r="J568" s="224"/>
      <c r="K568" s="22"/>
      <c r="L568" s="224"/>
      <c r="M568" s="22"/>
      <c r="N568" s="22"/>
      <c r="O568" s="224"/>
      <c r="P568" s="22"/>
      <c r="Q568" s="22"/>
      <c r="R568" s="26"/>
      <c r="S568" s="22"/>
      <c r="T568" s="22"/>
      <c r="U568" s="22"/>
      <c r="V568" s="22"/>
      <c r="W568" s="22"/>
      <c r="X568" s="22"/>
      <c r="Y568" s="135"/>
      <c r="Z568" s="27"/>
      <c r="AA568" s="226"/>
      <c r="AB568" s="227"/>
      <c r="AC568" s="227"/>
      <c r="AD568" s="227"/>
      <c r="AE568" s="237"/>
    </row>
    <row r="569" ht="15.75" customHeight="1">
      <c r="A569" s="4" t="s">
        <v>60</v>
      </c>
      <c r="B569" s="204">
        <v>44115.0</v>
      </c>
      <c r="C569" s="3">
        <v>0.625</v>
      </c>
      <c r="D569" s="3">
        <v>0.75</v>
      </c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41"/>
      <c r="S569" s="39"/>
      <c r="T569" s="39"/>
      <c r="U569" s="39"/>
      <c r="V569" s="22"/>
      <c r="W569" s="39"/>
      <c r="X569" s="39"/>
      <c r="Y569" s="42"/>
      <c r="Z569" s="32"/>
      <c r="AA569" s="230"/>
      <c r="AB569" s="45"/>
      <c r="AC569" s="45"/>
      <c r="AD569" s="45"/>
      <c r="AE569" s="52"/>
    </row>
    <row r="570" ht="15.75" customHeight="1">
      <c r="A570" s="8" t="s">
        <v>64</v>
      </c>
      <c r="B570" s="210">
        <v>44116.0</v>
      </c>
      <c r="C570" s="10">
        <v>0.375</v>
      </c>
      <c r="D570" s="10">
        <v>0.5</v>
      </c>
      <c r="E570" s="224"/>
      <c r="F570" s="224"/>
      <c r="G570" s="224"/>
      <c r="H570" s="224"/>
      <c r="I570" s="22"/>
      <c r="J570" s="224"/>
      <c r="K570" s="22"/>
      <c r="L570" s="224"/>
      <c r="M570" s="22"/>
      <c r="N570" s="22"/>
      <c r="O570" s="224"/>
      <c r="P570" s="22"/>
      <c r="Q570" s="22"/>
      <c r="R570" s="26"/>
      <c r="S570" s="22"/>
      <c r="T570" s="22"/>
      <c r="U570" s="22"/>
      <c r="V570" s="22"/>
      <c r="W570" s="22"/>
      <c r="X570" s="22"/>
      <c r="Y570" s="135"/>
      <c r="Z570" s="27"/>
      <c r="AA570" s="226"/>
      <c r="AB570" s="227"/>
      <c r="AC570" s="227"/>
      <c r="AD570" s="227"/>
      <c r="AE570" s="237"/>
    </row>
    <row r="571" ht="15.75" customHeight="1">
      <c r="A571" s="4" t="s">
        <v>64</v>
      </c>
      <c r="B571" s="204">
        <v>44116.0</v>
      </c>
      <c r="C571" s="3">
        <v>0.625</v>
      </c>
      <c r="D571" s="3">
        <v>0.75</v>
      </c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41"/>
      <c r="S571" s="39"/>
      <c r="T571" s="39"/>
      <c r="U571" s="42"/>
      <c r="V571" s="22"/>
      <c r="W571" s="42"/>
      <c r="X571" s="42"/>
      <c r="Y571" s="42"/>
      <c r="Z571" s="32"/>
      <c r="AA571" s="230"/>
      <c r="AB571" s="45"/>
      <c r="AC571" s="45"/>
      <c r="AD571" s="45"/>
      <c r="AE571" s="52"/>
    </row>
    <row r="572" ht="15.75" customHeight="1">
      <c r="A572" s="8" t="s">
        <v>68</v>
      </c>
      <c r="B572" s="210">
        <v>44117.0</v>
      </c>
      <c r="C572" s="10">
        <v>0.375</v>
      </c>
      <c r="D572" s="10">
        <v>0.5</v>
      </c>
      <c r="E572" s="224"/>
      <c r="F572" s="224"/>
      <c r="G572" s="224"/>
      <c r="H572" s="224"/>
      <c r="I572" s="22"/>
      <c r="J572" s="224"/>
      <c r="K572" s="22"/>
      <c r="L572" s="224"/>
      <c r="M572" s="22"/>
      <c r="N572" s="22"/>
      <c r="O572" s="224"/>
      <c r="P572" s="22"/>
      <c r="Q572" s="22"/>
      <c r="R572" s="26"/>
      <c r="S572" s="22"/>
      <c r="T572" s="22"/>
      <c r="U572" s="22"/>
      <c r="V572" s="22"/>
      <c r="W572" s="22"/>
      <c r="X572" s="22"/>
      <c r="Y572" s="135"/>
      <c r="Z572" s="27"/>
      <c r="AA572" s="226"/>
      <c r="AB572" s="227"/>
      <c r="AC572" s="227"/>
      <c r="AD572" s="227"/>
      <c r="AE572" s="237"/>
    </row>
    <row r="573" ht="15.75" customHeight="1">
      <c r="A573" s="4" t="s">
        <v>68</v>
      </c>
      <c r="B573" s="204">
        <v>44117.0</v>
      </c>
      <c r="C573" s="3">
        <v>0.625</v>
      </c>
      <c r="D573" s="3">
        <v>0.75</v>
      </c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41"/>
      <c r="S573" s="39"/>
      <c r="T573" s="39"/>
      <c r="U573" s="42"/>
      <c r="V573" s="22"/>
      <c r="W573" s="42"/>
      <c r="X573" s="42"/>
      <c r="Y573" s="42"/>
      <c r="Z573" s="32"/>
      <c r="AA573" s="230"/>
      <c r="AB573" s="45"/>
      <c r="AC573" s="45"/>
      <c r="AD573" s="45"/>
      <c r="AE573" s="52"/>
    </row>
    <row r="574" ht="15.75" customHeight="1">
      <c r="A574" s="8" t="s">
        <v>38</v>
      </c>
      <c r="B574" s="210">
        <v>44118.0</v>
      </c>
      <c r="C574" s="10">
        <v>0.375</v>
      </c>
      <c r="D574" s="10">
        <v>0.5</v>
      </c>
      <c r="E574" s="224"/>
      <c r="F574" s="224"/>
      <c r="G574" s="224"/>
      <c r="H574" s="224"/>
      <c r="I574" s="22"/>
      <c r="J574" s="224"/>
      <c r="K574" s="22"/>
      <c r="L574" s="224"/>
      <c r="M574" s="22"/>
      <c r="N574" s="22"/>
      <c r="O574" s="224"/>
      <c r="P574" s="22"/>
      <c r="Q574" s="22"/>
      <c r="R574" s="26"/>
      <c r="S574" s="22"/>
      <c r="T574" s="22"/>
      <c r="U574" s="22"/>
      <c r="V574" s="22"/>
      <c r="W574" s="22"/>
      <c r="X574" s="22"/>
      <c r="Y574" s="135"/>
      <c r="Z574" s="27"/>
      <c r="AA574" s="226"/>
      <c r="AB574" s="227"/>
      <c r="AC574" s="227"/>
      <c r="AD574" s="227"/>
      <c r="AE574" s="237"/>
    </row>
    <row r="575" ht="15.75" customHeight="1">
      <c r="A575" s="4" t="s">
        <v>38</v>
      </c>
      <c r="B575" s="204">
        <v>44118.0</v>
      </c>
      <c r="C575" s="3">
        <v>0.625</v>
      </c>
      <c r="D575" s="3">
        <v>0.75</v>
      </c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41"/>
      <c r="S575" s="39"/>
      <c r="T575" s="39"/>
      <c r="U575" s="42"/>
      <c r="V575" s="22"/>
      <c r="W575" s="42"/>
      <c r="X575" s="42"/>
      <c r="Y575" s="42"/>
      <c r="Z575" s="32"/>
      <c r="AA575" s="230"/>
      <c r="AB575" s="45"/>
      <c r="AC575" s="45"/>
      <c r="AD575" s="45"/>
      <c r="AE575" s="52"/>
    </row>
    <row r="576" ht="15.75" customHeight="1">
      <c r="A576" s="8" t="s">
        <v>48</v>
      </c>
      <c r="B576" s="210">
        <v>44119.0</v>
      </c>
      <c r="C576" s="10">
        <v>0.375</v>
      </c>
      <c r="D576" s="10">
        <v>0.5</v>
      </c>
      <c r="E576" s="224"/>
      <c r="F576" s="224"/>
      <c r="G576" s="224"/>
      <c r="H576" s="224"/>
      <c r="I576" s="22"/>
      <c r="J576" s="224"/>
      <c r="K576" s="22"/>
      <c r="L576" s="224"/>
      <c r="M576" s="22"/>
      <c r="N576" s="22"/>
      <c r="O576" s="224"/>
      <c r="P576" s="22"/>
      <c r="Q576" s="22"/>
      <c r="R576" s="26"/>
      <c r="S576" s="22"/>
      <c r="T576" s="22"/>
      <c r="U576" s="22"/>
      <c r="V576" s="22"/>
      <c r="W576" s="22"/>
      <c r="X576" s="22"/>
      <c r="Y576" s="135"/>
      <c r="Z576" s="27"/>
      <c r="AA576" s="226"/>
      <c r="AB576" s="227"/>
      <c r="AC576" s="227"/>
      <c r="AD576" s="227"/>
      <c r="AE576" s="237"/>
    </row>
    <row r="577" ht="15.75" customHeight="1">
      <c r="A577" s="4" t="s">
        <v>48</v>
      </c>
      <c r="B577" s="204">
        <v>44119.0</v>
      </c>
      <c r="C577" s="3">
        <v>0.625</v>
      </c>
      <c r="D577" s="3">
        <v>0.75</v>
      </c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41"/>
      <c r="S577" s="39"/>
      <c r="T577" s="39"/>
      <c r="U577" s="42"/>
      <c r="V577" s="22"/>
      <c r="W577" s="42"/>
      <c r="X577" s="42"/>
      <c r="Y577" s="42"/>
      <c r="Z577" s="32"/>
      <c r="AA577" s="230"/>
      <c r="AB577" s="45"/>
      <c r="AC577" s="45"/>
      <c r="AD577" s="45"/>
      <c r="AE577" s="52"/>
    </row>
    <row r="578" ht="15.75" customHeight="1">
      <c r="A578" s="8" t="s">
        <v>53</v>
      </c>
      <c r="B578" s="210">
        <v>44120.0</v>
      </c>
      <c r="C578" s="10">
        <v>0.375</v>
      </c>
      <c r="D578" s="10">
        <v>0.5</v>
      </c>
      <c r="E578" s="224"/>
      <c r="F578" s="224"/>
      <c r="G578" s="224"/>
      <c r="H578" s="224"/>
      <c r="I578" s="22"/>
      <c r="J578" s="224"/>
      <c r="K578" s="22"/>
      <c r="L578" s="224"/>
      <c r="M578" s="22"/>
      <c r="N578" s="22"/>
      <c r="O578" s="224"/>
      <c r="P578" s="22"/>
      <c r="Q578" s="22"/>
      <c r="R578" s="26"/>
      <c r="S578" s="22"/>
      <c r="T578" s="22"/>
      <c r="U578" s="22"/>
      <c r="V578" s="22"/>
      <c r="W578" s="22"/>
      <c r="X578" s="22"/>
      <c r="Y578" s="135"/>
      <c r="Z578" s="27"/>
      <c r="AA578" s="226"/>
      <c r="AB578" s="227"/>
      <c r="AC578" s="227"/>
      <c r="AD578" s="227"/>
      <c r="AE578" s="237"/>
    </row>
    <row r="579" ht="15.75" customHeight="1">
      <c r="A579" s="4" t="s">
        <v>53</v>
      </c>
      <c r="B579" s="204">
        <v>44120.0</v>
      </c>
      <c r="C579" s="3">
        <v>0.625</v>
      </c>
      <c r="D579" s="3">
        <v>0.75</v>
      </c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41"/>
      <c r="S579" s="39"/>
      <c r="T579" s="39"/>
      <c r="U579" s="42"/>
      <c r="V579" s="22"/>
      <c r="W579" s="42"/>
      <c r="X579" s="42"/>
      <c r="Y579" s="42"/>
      <c r="Z579" s="32"/>
      <c r="AA579" s="230"/>
      <c r="AB579" s="45"/>
      <c r="AC579" s="45"/>
      <c r="AD579" s="45"/>
      <c r="AE579" s="52"/>
    </row>
    <row r="580" ht="15.75" customHeight="1">
      <c r="A580" s="8" t="s">
        <v>58</v>
      </c>
      <c r="B580" s="210">
        <v>44121.0</v>
      </c>
      <c r="C580" s="10">
        <v>0.375</v>
      </c>
      <c r="D580" s="10">
        <v>0.5</v>
      </c>
      <c r="E580" s="224"/>
      <c r="F580" s="224"/>
      <c r="G580" s="224"/>
      <c r="H580" s="224"/>
      <c r="I580" s="22"/>
      <c r="J580" s="224"/>
      <c r="K580" s="22"/>
      <c r="L580" s="224"/>
      <c r="M580" s="22"/>
      <c r="N580" s="22"/>
      <c r="O580" s="224"/>
      <c r="P580" s="224"/>
      <c r="Q580" s="22"/>
      <c r="R580" s="26"/>
      <c r="S580" s="22"/>
      <c r="T580" s="22"/>
      <c r="U580" s="22"/>
      <c r="V580" s="22"/>
      <c r="W580" s="22"/>
      <c r="X580" s="22"/>
      <c r="Y580" s="135"/>
      <c r="Z580" s="27"/>
      <c r="AA580" s="226"/>
      <c r="AB580" s="227"/>
      <c r="AC580" s="227"/>
      <c r="AD580" s="227"/>
      <c r="AE580" s="237"/>
    </row>
    <row r="581" ht="15.75" customHeight="1">
      <c r="A581" s="4" t="s">
        <v>58</v>
      </c>
      <c r="B581" s="204">
        <v>44121.0</v>
      </c>
      <c r="C581" s="3">
        <v>0.625</v>
      </c>
      <c r="D581" s="3">
        <v>0.75</v>
      </c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41"/>
      <c r="S581" s="39"/>
      <c r="T581" s="39"/>
      <c r="U581" s="42"/>
      <c r="V581" s="22"/>
      <c r="W581" s="42"/>
      <c r="X581" s="42"/>
      <c r="Y581" s="42"/>
      <c r="Z581" s="32"/>
      <c r="AA581" s="230"/>
      <c r="AB581" s="45"/>
      <c r="AC581" s="45"/>
      <c r="AD581" s="45"/>
      <c r="AE581" s="52"/>
    </row>
    <row r="582" ht="15.75" customHeight="1">
      <c r="A582" s="8" t="s">
        <v>60</v>
      </c>
      <c r="B582" s="210">
        <v>44122.0</v>
      </c>
      <c r="C582" s="10">
        <v>0.375</v>
      </c>
      <c r="D582" s="10">
        <v>0.5</v>
      </c>
      <c r="E582" s="224"/>
      <c r="F582" s="224"/>
      <c r="G582" s="224"/>
      <c r="H582" s="224"/>
      <c r="I582" s="22"/>
      <c r="J582" s="224"/>
      <c r="K582" s="22"/>
      <c r="L582" s="224"/>
      <c r="M582" s="22"/>
      <c r="N582" s="22"/>
      <c r="O582" s="224"/>
      <c r="P582" s="22"/>
      <c r="Q582" s="22"/>
      <c r="R582" s="26"/>
      <c r="S582" s="22"/>
      <c r="T582" s="22"/>
      <c r="U582" s="22"/>
      <c r="V582" s="22"/>
      <c r="W582" s="22"/>
      <c r="X582" s="22"/>
      <c r="Y582" s="135"/>
      <c r="Z582" s="27"/>
      <c r="AA582" s="226"/>
      <c r="AB582" s="227"/>
      <c r="AC582" s="227"/>
      <c r="AD582" s="227"/>
      <c r="AE582" s="237"/>
    </row>
    <row r="583" ht="15.75" customHeight="1">
      <c r="A583" s="4" t="s">
        <v>60</v>
      </c>
      <c r="B583" s="204">
        <v>44122.0</v>
      </c>
      <c r="C583" s="3">
        <v>0.625</v>
      </c>
      <c r="D583" s="3">
        <v>0.75</v>
      </c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41"/>
      <c r="S583" s="39"/>
      <c r="T583" s="39"/>
      <c r="U583" s="39"/>
      <c r="V583" s="22"/>
      <c r="W583" s="39"/>
      <c r="X583" s="39"/>
      <c r="Y583" s="42"/>
      <c r="Z583" s="32"/>
      <c r="AA583" s="230"/>
      <c r="AB583" s="45"/>
      <c r="AC583" s="45"/>
      <c r="AD583" s="45"/>
      <c r="AE583" s="52"/>
    </row>
    <row r="584" ht="15.75" customHeight="1">
      <c r="A584" s="8" t="s">
        <v>64</v>
      </c>
      <c r="B584" s="210">
        <v>44123.0</v>
      </c>
      <c r="C584" s="10">
        <v>0.375</v>
      </c>
      <c r="D584" s="10">
        <v>0.5</v>
      </c>
      <c r="E584" s="224"/>
      <c r="F584" s="224"/>
      <c r="G584" s="224"/>
      <c r="H584" s="224"/>
      <c r="I584" s="22"/>
      <c r="J584" s="224"/>
      <c r="K584" s="22"/>
      <c r="L584" s="224"/>
      <c r="M584" s="22"/>
      <c r="N584" s="22"/>
      <c r="O584" s="224"/>
      <c r="P584" s="22"/>
      <c r="Q584" s="22"/>
      <c r="R584" s="26"/>
      <c r="S584" s="22"/>
      <c r="T584" s="22"/>
      <c r="U584" s="22"/>
      <c r="V584" s="22"/>
      <c r="W584" s="22"/>
      <c r="X584" s="22"/>
      <c r="Y584" s="135"/>
      <c r="Z584" s="27"/>
      <c r="AA584" s="226"/>
      <c r="AB584" s="227"/>
      <c r="AC584" s="227"/>
      <c r="AD584" s="227"/>
      <c r="AE584" s="237"/>
    </row>
    <row r="585" ht="15.75" customHeight="1">
      <c r="A585" s="4" t="s">
        <v>64</v>
      </c>
      <c r="B585" s="204">
        <v>44123.0</v>
      </c>
      <c r="C585" s="3">
        <v>0.625</v>
      </c>
      <c r="D585" s="3">
        <v>0.75</v>
      </c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41"/>
      <c r="S585" s="39"/>
      <c r="T585" s="39"/>
      <c r="U585" s="39"/>
      <c r="V585" s="22"/>
      <c r="W585" s="39"/>
      <c r="X585" s="39"/>
      <c r="Y585" s="42"/>
      <c r="Z585" s="32"/>
      <c r="AA585" s="230"/>
      <c r="AB585" s="45"/>
      <c r="AC585" s="45"/>
      <c r="AD585" s="45"/>
      <c r="AE585" s="52"/>
    </row>
    <row r="586" ht="15.75" customHeight="1">
      <c r="A586" s="8" t="s">
        <v>68</v>
      </c>
      <c r="B586" s="210">
        <v>44124.0</v>
      </c>
      <c r="C586" s="10">
        <v>0.375</v>
      </c>
      <c r="D586" s="10">
        <v>0.5</v>
      </c>
      <c r="E586" s="224"/>
      <c r="F586" s="224"/>
      <c r="G586" s="224"/>
      <c r="H586" s="224"/>
      <c r="I586" s="22"/>
      <c r="J586" s="224"/>
      <c r="K586" s="22"/>
      <c r="L586" s="224"/>
      <c r="M586" s="22"/>
      <c r="N586" s="22"/>
      <c r="O586" s="224"/>
      <c r="P586" s="22"/>
      <c r="Q586" s="22"/>
      <c r="R586" s="26"/>
      <c r="S586" s="22"/>
      <c r="T586" s="22"/>
      <c r="U586" s="22"/>
      <c r="V586" s="22"/>
      <c r="W586" s="22"/>
      <c r="X586" s="22"/>
      <c r="Y586" s="135"/>
      <c r="Z586" s="27"/>
      <c r="AA586" s="226"/>
      <c r="AB586" s="227"/>
      <c r="AC586" s="227"/>
      <c r="AD586" s="227"/>
      <c r="AE586" s="237"/>
    </row>
    <row r="587" ht="15.75" customHeight="1">
      <c r="A587" s="4" t="s">
        <v>68</v>
      </c>
      <c r="B587" s="204">
        <v>44124.0</v>
      </c>
      <c r="C587" s="3">
        <v>0.625</v>
      </c>
      <c r="D587" s="3">
        <v>0.75</v>
      </c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41"/>
      <c r="S587" s="39"/>
      <c r="T587" s="39"/>
      <c r="U587" s="39"/>
      <c r="V587" s="22"/>
      <c r="W587" s="39"/>
      <c r="X587" s="39"/>
      <c r="Y587" s="42"/>
      <c r="Z587" s="32"/>
      <c r="AA587" s="230"/>
      <c r="AB587" s="45"/>
      <c r="AC587" s="45"/>
      <c r="AD587" s="45"/>
      <c r="AE587" s="52"/>
    </row>
    <row r="588" ht="15.75" customHeight="1">
      <c r="A588" s="8" t="s">
        <v>38</v>
      </c>
      <c r="B588" s="210">
        <v>44125.0</v>
      </c>
      <c r="C588" s="10">
        <v>0.375</v>
      </c>
      <c r="D588" s="10">
        <v>0.5</v>
      </c>
      <c r="E588" s="224"/>
      <c r="F588" s="224"/>
      <c r="G588" s="224"/>
      <c r="H588" s="224"/>
      <c r="I588" s="22"/>
      <c r="J588" s="224"/>
      <c r="K588" s="22"/>
      <c r="L588" s="224"/>
      <c r="M588" s="22"/>
      <c r="N588" s="22"/>
      <c r="O588" s="224"/>
      <c r="P588" s="22"/>
      <c r="Q588" s="22"/>
      <c r="R588" s="26"/>
      <c r="S588" s="22"/>
      <c r="T588" s="22"/>
      <c r="U588" s="22"/>
      <c r="V588" s="22"/>
      <c r="W588" s="22"/>
      <c r="X588" s="22"/>
      <c r="Y588" s="135"/>
      <c r="Z588" s="27"/>
      <c r="AA588" s="226"/>
      <c r="AB588" s="227"/>
      <c r="AC588" s="227"/>
      <c r="AD588" s="227"/>
      <c r="AE588" s="237"/>
    </row>
    <row r="589" ht="15.75" customHeight="1">
      <c r="A589" s="4" t="s">
        <v>38</v>
      </c>
      <c r="B589" s="204">
        <v>44125.0</v>
      </c>
      <c r="C589" s="3">
        <v>0.625</v>
      </c>
      <c r="D589" s="3">
        <v>0.75</v>
      </c>
      <c r="E589" s="242"/>
      <c r="F589" s="39"/>
      <c r="G589" s="242"/>
      <c r="H589" s="242"/>
      <c r="I589" s="39"/>
      <c r="J589" s="242"/>
      <c r="K589" s="39"/>
      <c r="L589" s="39"/>
      <c r="M589" s="39"/>
      <c r="N589" s="39"/>
      <c r="O589" s="39"/>
      <c r="P589" s="39"/>
      <c r="Q589" s="39"/>
      <c r="R589" s="41"/>
      <c r="S589" s="39"/>
      <c r="T589" s="39"/>
      <c r="U589" s="339"/>
      <c r="V589" s="339"/>
      <c r="W589" s="339"/>
      <c r="X589" s="339"/>
      <c r="Y589" s="42"/>
      <c r="Z589" s="32"/>
      <c r="AA589" s="245"/>
      <c r="AB589" s="246"/>
      <c r="AC589" s="246"/>
      <c r="AD589" s="246"/>
      <c r="AE589" s="247"/>
    </row>
    <row r="590" ht="15.75" customHeight="1">
      <c r="A590" s="8" t="s">
        <v>48</v>
      </c>
      <c r="B590" s="210">
        <v>44126.0</v>
      </c>
      <c r="C590" s="10">
        <v>0.375</v>
      </c>
      <c r="D590" s="10">
        <v>0.5</v>
      </c>
      <c r="E590" s="224"/>
      <c r="F590" s="224"/>
      <c r="G590" s="224"/>
      <c r="H590" s="224"/>
      <c r="I590" s="22"/>
      <c r="J590" s="224"/>
      <c r="K590" s="22"/>
      <c r="L590" s="224"/>
      <c r="M590" s="22"/>
      <c r="N590" s="22"/>
      <c r="O590" s="224"/>
      <c r="P590" s="224"/>
      <c r="Q590" s="22"/>
      <c r="R590" s="26"/>
      <c r="S590" s="22"/>
      <c r="T590" s="22"/>
      <c r="U590" s="22"/>
      <c r="V590" s="22"/>
      <c r="W590" s="22"/>
      <c r="X590" s="22"/>
      <c r="Y590" s="135"/>
      <c r="Z590" s="27"/>
      <c r="AA590" s="226"/>
      <c r="AB590" s="227"/>
      <c r="AC590" s="227"/>
      <c r="AD590" s="227"/>
      <c r="AE590" s="237"/>
    </row>
    <row r="591" ht="15.75" customHeight="1">
      <c r="A591" s="4" t="s">
        <v>48</v>
      </c>
      <c r="B591" s="204">
        <v>44126.0</v>
      </c>
      <c r="C591" s="3">
        <v>0.625</v>
      </c>
      <c r="D591" s="3">
        <v>0.75</v>
      </c>
      <c r="E591" s="242"/>
      <c r="F591" s="39"/>
      <c r="G591" s="242"/>
      <c r="H591" s="242"/>
      <c r="I591" s="39"/>
      <c r="J591" s="242"/>
      <c r="K591" s="39"/>
      <c r="L591" s="39"/>
      <c r="M591" s="39"/>
      <c r="N591" s="39"/>
      <c r="O591" s="39"/>
      <c r="P591" s="39"/>
      <c r="Q591" s="39"/>
      <c r="R591" s="41"/>
      <c r="S591" s="39"/>
      <c r="T591" s="39"/>
      <c r="U591" s="339"/>
      <c r="V591" s="339"/>
      <c r="W591" s="339"/>
      <c r="X591" s="339"/>
      <c r="Y591" s="42"/>
      <c r="Z591" s="32"/>
      <c r="AA591" s="245"/>
      <c r="AB591" s="246"/>
      <c r="AC591" s="246"/>
      <c r="AD591" s="246"/>
      <c r="AE591" s="247"/>
    </row>
    <row r="592" ht="15.75" customHeight="1">
      <c r="A592" s="8" t="s">
        <v>53</v>
      </c>
      <c r="B592" s="210">
        <v>44127.0</v>
      </c>
      <c r="C592" s="10">
        <v>0.375</v>
      </c>
      <c r="D592" s="10">
        <v>0.5</v>
      </c>
      <c r="E592" s="224"/>
      <c r="F592" s="224"/>
      <c r="G592" s="224"/>
      <c r="H592" s="224"/>
      <c r="I592" s="22"/>
      <c r="J592" s="224"/>
      <c r="K592" s="22"/>
      <c r="L592" s="224"/>
      <c r="M592" s="22"/>
      <c r="N592" s="22"/>
      <c r="O592" s="224"/>
      <c r="P592" s="22"/>
      <c r="Q592" s="22"/>
      <c r="R592" s="26"/>
      <c r="S592" s="22"/>
      <c r="T592" s="22"/>
      <c r="U592" s="22"/>
      <c r="V592" s="22"/>
      <c r="W592" s="22"/>
      <c r="X592" s="22"/>
      <c r="Y592" s="135"/>
      <c r="Z592" s="27"/>
      <c r="AA592" s="226"/>
      <c r="AB592" s="227"/>
      <c r="AC592" s="227"/>
      <c r="AD592" s="227"/>
      <c r="AE592" s="237"/>
    </row>
    <row r="593" ht="15.75" customHeight="1">
      <c r="A593" s="4" t="s">
        <v>53</v>
      </c>
      <c r="B593" s="204">
        <v>44127.0</v>
      </c>
      <c r="C593" s="3">
        <v>0.625</v>
      </c>
      <c r="D593" s="3">
        <v>0.75</v>
      </c>
      <c r="E593" s="39"/>
      <c r="F593" s="39"/>
      <c r="G593" s="242"/>
      <c r="H593" s="242"/>
      <c r="I593" s="39"/>
      <c r="J593" s="242"/>
      <c r="K593" s="39"/>
      <c r="L593" s="39"/>
      <c r="M593" s="39"/>
      <c r="N593" s="39"/>
      <c r="O593" s="39"/>
      <c r="P593" s="39"/>
      <c r="Q593" s="39"/>
      <c r="R593" s="41"/>
      <c r="S593" s="39"/>
      <c r="T593" s="39"/>
      <c r="U593" s="339"/>
      <c r="V593" s="339"/>
      <c r="W593" s="339"/>
      <c r="X593" s="339"/>
      <c r="Y593" s="42"/>
      <c r="Z593" s="32"/>
      <c r="AA593" s="245"/>
      <c r="AB593" s="246"/>
      <c r="AC593" s="246"/>
      <c r="AD593" s="246"/>
      <c r="AE593" s="247"/>
    </row>
    <row r="594" ht="15.75" customHeight="1">
      <c r="A594" s="8" t="s">
        <v>58</v>
      </c>
      <c r="B594" s="210">
        <v>44128.0</v>
      </c>
      <c r="C594" s="10">
        <v>0.375</v>
      </c>
      <c r="D594" s="10">
        <v>0.5</v>
      </c>
      <c r="E594" s="224"/>
      <c r="F594" s="224"/>
      <c r="G594" s="224"/>
      <c r="H594" s="224"/>
      <c r="I594" s="22"/>
      <c r="J594" s="224"/>
      <c r="K594" s="22"/>
      <c r="L594" s="224"/>
      <c r="M594" s="22"/>
      <c r="N594" s="22"/>
      <c r="O594" s="224"/>
      <c r="P594" s="22"/>
      <c r="Q594" s="22"/>
      <c r="R594" s="26"/>
      <c r="S594" s="22"/>
      <c r="T594" s="22"/>
      <c r="U594" s="22"/>
      <c r="V594" s="22"/>
      <c r="W594" s="22"/>
      <c r="X594" s="22"/>
      <c r="Y594" s="135"/>
      <c r="Z594" s="27"/>
      <c r="AA594" s="226"/>
      <c r="AB594" s="227"/>
      <c r="AC594" s="227"/>
      <c r="AD594" s="227"/>
      <c r="AE594" s="237"/>
    </row>
    <row r="595" ht="15.75" customHeight="1">
      <c r="A595" s="4" t="s">
        <v>58</v>
      </c>
      <c r="B595" s="204">
        <v>44128.0</v>
      </c>
      <c r="C595" s="3">
        <v>0.625</v>
      </c>
      <c r="D595" s="3">
        <v>0.75</v>
      </c>
      <c r="E595" s="242"/>
      <c r="F595" s="39"/>
      <c r="G595" s="242"/>
      <c r="H595" s="242"/>
      <c r="I595" s="39"/>
      <c r="J595" s="242"/>
      <c r="K595" s="39"/>
      <c r="L595" s="39"/>
      <c r="M595" s="39"/>
      <c r="N595" s="39"/>
      <c r="O595" s="39"/>
      <c r="P595" s="39"/>
      <c r="Q595" s="39"/>
      <c r="R595" s="41"/>
      <c r="S595" s="39"/>
      <c r="T595" s="39"/>
      <c r="U595" s="339"/>
      <c r="V595" s="339"/>
      <c r="W595" s="339"/>
      <c r="X595" s="339"/>
      <c r="Y595" s="42"/>
      <c r="Z595" s="32"/>
      <c r="AA595" s="245"/>
      <c r="AB595" s="246"/>
      <c r="AC595" s="246"/>
      <c r="AD595" s="246"/>
      <c r="AE595" s="247"/>
    </row>
    <row r="596" ht="15.75" customHeight="1">
      <c r="A596" s="8" t="s">
        <v>60</v>
      </c>
      <c r="B596" s="210">
        <v>44129.0</v>
      </c>
      <c r="C596" s="10">
        <v>0.375</v>
      </c>
      <c r="D596" s="10">
        <v>0.5</v>
      </c>
      <c r="E596" s="224"/>
      <c r="F596" s="224"/>
      <c r="G596" s="224"/>
      <c r="H596" s="224"/>
      <c r="I596" s="22"/>
      <c r="J596" s="224"/>
      <c r="K596" s="22"/>
      <c r="L596" s="224"/>
      <c r="M596" s="22"/>
      <c r="N596" s="22"/>
      <c r="O596" s="224"/>
      <c r="P596" s="22"/>
      <c r="Q596" s="22"/>
      <c r="R596" s="26"/>
      <c r="S596" s="22"/>
      <c r="T596" s="22"/>
      <c r="U596" s="22"/>
      <c r="V596" s="22"/>
      <c r="W596" s="22"/>
      <c r="X596" s="22"/>
      <c r="Y596" s="135"/>
      <c r="Z596" s="27"/>
      <c r="AA596" s="226"/>
      <c r="AB596" s="227"/>
      <c r="AC596" s="227"/>
      <c r="AD596" s="227"/>
      <c r="AE596" s="237"/>
    </row>
    <row r="597" ht="15.75" customHeight="1">
      <c r="A597" s="4" t="s">
        <v>60</v>
      </c>
      <c r="B597" s="204">
        <v>44129.0</v>
      </c>
      <c r="C597" s="3">
        <v>0.625</v>
      </c>
      <c r="D597" s="3">
        <v>0.75</v>
      </c>
      <c r="E597" s="54"/>
      <c r="F597" s="54"/>
      <c r="G597" s="242"/>
      <c r="H597" s="242"/>
      <c r="I597" s="54"/>
      <c r="J597" s="242"/>
      <c r="K597" s="54"/>
      <c r="L597" s="54"/>
      <c r="M597" s="54"/>
      <c r="N597" s="54"/>
      <c r="O597" s="54"/>
      <c r="P597" s="39"/>
      <c r="Q597" s="39"/>
      <c r="R597" s="41"/>
      <c r="S597" s="42"/>
      <c r="T597" s="39"/>
      <c r="U597" s="339"/>
      <c r="V597" s="339"/>
      <c r="W597" s="339"/>
      <c r="X597" s="339"/>
      <c r="Y597" s="42"/>
      <c r="Z597" s="32"/>
      <c r="AA597" s="245"/>
      <c r="AB597" s="246"/>
      <c r="AC597" s="246"/>
      <c r="AD597" s="246"/>
      <c r="AE597" s="247"/>
    </row>
    <row r="598" ht="15.75" customHeight="1">
      <c r="A598" s="8" t="s">
        <v>64</v>
      </c>
      <c r="B598" s="210">
        <v>44130.0</v>
      </c>
      <c r="C598" s="10">
        <v>0.375</v>
      </c>
      <c r="D598" s="10">
        <v>0.5</v>
      </c>
      <c r="E598" s="224"/>
      <c r="F598" s="224"/>
      <c r="G598" s="224"/>
      <c r="H598" s="224"/>
      <c r="I598" s="22"/>
      <c r="J598" s="224"/>
      <c r="K598" s="22"/>
      <c r="L598" s="224"/>
      <c r="M598" s="22"/>
      <c r="N598" s="22"/>
      <c r="O598" s="224"/>
      <c r="P598" s="22"/>
      <c r="Q598" s="22"/>
      <c r="R598" s="26"/>
      <c r="S598" s="22"/>
      <c r="T598" s="22"/>
      <c r="U598" s="22"/>
      <c r="V598" s="22"/>
      <c r="W598" s="22"/>
      <c r="X598" s="22"/>
      <c r="Y598" s="135"/>
      <c r="Z598" s="27"/>
      <c r="AA598" s="226"/>
      <c r="AB598" s="227"/>
      <c r="AC598" s="227"/>
      <c r="AD598" s="227"/>
      <c r="AE598" s="237"/>
    </row>
    <row r="599" ht="15.75" customHeight="1">
      <c r="A599" s="4" t="s">
        <v>64</v>
      </c>
      <c r="B599" s="204">
        <v>44130.0</v>
      </c>
      <c r="C599" s="3">
        <v>0.625</v>
      </c>
      <c r="D599" s="3">
        <v>0.75</v>
      </c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42"/>
      <c r="R599" s="41"/>
      <c r="S599" s="42"/>
      <c r="T599" s="39"/>
      <c r="U599" s="42"/>
      <c r="V599" s="22"/>
      <c r="W599" s="42"/>
      <c r="X599" s="42"/>
      <c r="Y599" s="42"/>
      <c r="Z599" s="32"/>
      <c r="AA599" s="230"/>
      <c r="AB599" s="45"/>
      <c r="AC599" s="45"/>
      <c r="AD599" s="45"/>
      <c r="AE599" s="52"/>
    </row>
    <row r="600" ht="15.75" customHeight="1">
      <c r="A600" s="8" t="s">
        <v>68</v>
      </c>
      <c r="B600" s="210">
        <v>44131.0</v>
      </c>
      <c r="C600" s="10">
        <v>0.375</v>
      </c>
      <c r="D600" s="10">
        <v>0.5</v>
      </c>
      <c r="E600" s="224"/>
      <c r="F600" s="224"/>
      <c r="G600" s="224"/>
      <c r="H600" s="224"/>
      <c r="I600" s="22"/>
      <c r="J600" s="224"/>
      <c r="K600" s="22"/>
      <c r="L600" s="224"/>
      <c r="M600" s="22"/>
      <c r="N600" s="22"/>
      <c r="O600" s="224"/>
      <c r="P600" s="22"/>
      <c r="Q600" s="22"/>
      <c r="R600" s="26"/>
      <c r="S600" s="22"/>
      <c r="T600" s="22"/>
      <c r="U600" s="22"/>
      <c r="V600" s="22"/>
      <c r="W600" s="22"/>
      <c r="X600" s="22"/>
      <c r="Y600" s="135"/>
      <c r="Z600" s="27"/>
      <c r="AA600" s="226"/>
      <c r="AB600" s="227"/>
      <c r="AC600" s="227"/>
      <c r="AD600" s="227"/>
      <c r="AE600" s="237"/>
    </row>
    <row r="601" ht="15.75" customHeight="1">
      <c r="A601" s="4" t="s">
        <v>68</v>
      </c>
      <c r="B601" s="204">
        <v>44131.0</v>
      </c>
      <c r="C601" s="3">
        <v>0.625</v>
      </c>
      <c r="D601" s="3">
        <v>0.75</v>
      </c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41"/>
      <c r="S601" s="39"/>
      <c r="T601" s="39"/>
      <c r="U601" s="39"/>
      <c r="V601" s="22"/>
      <c r="W601" s="39"/>
      <c r="X601" s="39"/>
      <c r="Y601" s="42"/>
      <c r="Z601" s="32"/>
      <c r="AA601" s="230"/>
      <c r="AB601" s="45"/>
      <c r="AC601" s="45"/>
      <c r="AD601" s="45"/>
      <c r="AE601" s="52"/>
    </row>
    <row r="602" ht="15.75" customHeight="1">
      <c r="A602" s="8" t="s">
        <v>38</v>
      </c>
      <c r="B602" s="210">
        <v>44132.0</v>
      </c>
      <c r="C602" s="10">
        <v>0.375</v>
      </c>
      <c r="D602" s="10">
        <v>0.5</v>
      </c>
      <c r="E602" s="224"/>
      <c r="F602" s="224"/>
      <c r="G602" s="224"/>
      <c r="H602" s="224"/>
      <c r="I602" s="22"/>
      <c r="J602" s="224"/>
      <c r="K602" s="22"/>
      <c r="L602" s="224"/>
      <c r="M602" s="22"/>
      <c r="N602" s="22"/>
      <c r="O602" s="224"/>
      <c r="P602" s="22"/>
      <c r="Q602" s="22"/>
      <c r="R602" s="26"/>
      <c r="S602" s="22"/>
      <c r="T602" s="22"/>
      <c r="U602" s="22"/>
      <c r="V602" s="22"/>
      <c r="W602" s="22"/>
      <c r="X602" s="22"/>
      <c r="Y602" s="135"/>
      <c r="Z602" s="27"/>
      <c r="AA602" s="226"/>
      <c r="AB602" s="227"/>
      <c r="AC602" s="227"/>
      <c r="AD602" s="227"/>
      <c r="AE602" s="237"/>
    </row>
    <row r="603" ht="15.75" customHeight="1">
      <c r="A603" s="4" t="s">
        <v>38</v>
      </c>
      <c r="B603" s="204">
        <v>44132.0</v>
      </c>
      <c r="C603" s="3">
        <v>0.625</v>
      </c>
      <c r="D603" s="3">
        <v>0.75</v>
      </c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41"/>
      <c r="S603" s="39"/>
      <c r="T603" s="39"/>
      <c r="U603" s="39"/>
      <c r="V603" s="22"/>
      <c r="W603" s="39"/>
      <c r="X603" s="39"/>
      <c r="Y603" s="42"/>
      <c r="Z603" s="32"/>
      <c r="AA603" s="230"/>
      <c r="AB603" s="45"/>
      <c r="AC603" s="45"/>
      <c r="AD603" s="45"/>
      <c r="AE603" s="52"/>
    </row>
    <row r="604" ht="15.75" customHeight="1">
      <c r="A604" s="8" t="s">
        <v>48</v>
      </c>
      <c r="B604" s="210">
        <v>44133.0</v>
      </c>
      <c r="C604" s="10">
        <v>0.375</v>
      </c>
      <c r="D604" s="10">
        <v>0.5</v>
      </c>
      <c r="E604" s="224"/>
      <c r="F604" s="224"/>
      <c r="G604" s="224"/>
      <c r="H604" s="224"/>
      <c r="I604" s="22"/>
      <c r="J604" s="224"/>
      <c r="K604" s="22"/>
      <c r="L604" s="224"/>
      <c r="M604" s="22"/>
      <c r="N604" s="22"/>
      <c r="O604" s="224"/>
      <c r="P604" s="22"/>
      <c r="Q604" s="22"/>
      <c r="R604" s="26"/>
      <c r="S604" s="22"/>
      <c r="T604" s="22"/>
      <c r="U604" s="22"/>
      <c r="V604" s="22"/>
      <c r="W604" s="22"/>
      <c r="X604" s="22"/>
      <c r="Y604" s="135"/>
      <c r="Z604" s="27"/>
      <c r="AA604" s="226"/>
      <c r="AB604" s="227"/>
      <c r="AC604" s="227"/>
      <c r="AD604" s="227"/>
      <c r="AE604" s="237"/>
    </row>
    <row r="605" ht="15.75" customHeight="1">
      <c r="A605" s="4" t="s">
        <v>48</v>
      </c>
      <c r="B605" s="204">
        <v>44133.0</v>
      </c>
      <c r="C605" s="3">
        <v>0.625</v>
      </c>
      <c r="D605" s="3">
        <v>0.75</v>
      </c>
      <c r="E605" s="242"/>
      <c r="F605" s="39"/>
      <c r="G605" s="242"/>
      <c r="H605" s="242"/>
      <c r="I605" s="39"/>
      <c r="J605" s="242"/>
      <c r="K605" s="39"/>
      <c r="L605" s="39"/>
      <c r="M605" s="39"/>
      <c r="N605" s="39"/>
      <c r="O605" s="39"/>
      <c r="P605" s="39"/>
      <c r="Q605" s="39"/>
      <c r="R605" s="41"/>
      <c r="S605" s="39"/>
      <c r="T605" s="39"/>
      <c r="U605" s="339"/>
      <c r="V605" s="339"/>
      <c r="W605" s="339"/>
      <c r="X605" s="339"/>
      <c r="Y605" s="42"/>
      <c r="Z605" s="32"/>
      <c r="AA605" s="245"/>
      <c r="AB605" s="246"/>
      <c r="AC605" s="246"/>
      <c r="AD605" s="246"/>
      <c r="AE605" s="247"/>
    </row>
    <row r="606" ht="15.75" customHeight="1">
      <c r="A606" s="8" t="s">
        <v>53</v>
      </c>
      <c r="B606" s="210">
        <v>44134.0</v>
      </c>
      <c r="C606" s="10">
        <v>0.375</v>
      </c>
      <c r="D606" s="10">
        <v>0.5</v>
      </c>
      <c r="E606" s="224"/>
      <c r="F606" s="224"/>
      <c r="G606" s="224"/>
      <c r="H606" s="224"/>
      <c r="I606" s="22"/>
      <c r="J606" s="224"/>
      <c r="K606" s="22"/>
      <c r="L606" s="224"/>
      <c r="M606" s="22"/>
      <c r="N606" s="22"/>
      <c r="O606" s="224"/>
      <c r="P606" s="22"/>
      <c r="Q606" s="22"/>
      <c r="R606" s="26"/>
      <c r="S606" s="22"/>
      <c r="T606" s="22"/>
      <c r="U606" s="22"/>
      <c r="V606" s="22"/>
      <c r="W606" s="22"/>
      <c r="X606" s="22"/>
      <c r="Y606" s="135"/>
      <c r="Z606" s="27"/>
      <c r="AA606" s="226"/>
      <c r="AB606" s="227"/>
      <c r="AC606" s="227"/>
      <c r="AD606" s="227"/>
      <c r="AE606" s="237"/>
    </row>
    <row r="607" ht="15.75" customHeight="1">
      <c r="A607" s="4" t="s">
        <v>53</v>
      </c>
      <c r="B607" s="204">
        <v>44134.0</v>
      </c>
      <c r="C607" s="3">
        <v>0.625</v>
      </c>
      <c r="D607" s="3">
        <v>0.75</v>
      </c>
      <c r="E607" s="39"/>
      <c r="F607" s="39"/>
      <c r="G607" s="242"/>
      <c r="H607" s="242"/>
      <c r="I607" s="39"/>
      <c r="J607" s="242"/>
      <c r="K607" s="39"/>
      <c r="L607" s="242"/>
      <c r="M607" s="39"/>
      <c r="N607" s="39"/>
      <c r="O607" s="39"/>
      <c r="P607" s="39"/>
      <c r="Q607" s="39"/>
      <c r="R607" s="41"/>
      <c r="S607" s="39"/>
      <c r="T607" s="39"/>
      <c r="U607" s="339"/>
      <c r="V607" s="339"/>
      <c r="W607" s="339"/>
      <c r="X607" s="339"/>
      <c r="Y607" s="42"/>
      <c r="Z607" s="32"/>
      <c r="AA607" s="245"/>
      <c r="AB607" s="246"/>
      <c r="AC607" s="246"/>
      <c r="AD607" s="246"/>
      <c r="AE607" s="247"/>
    </row>
    <row r="608" ht="15.75" customHeight="1">
      <c r="A608" s="8" t="s">
        <v>58</v>
      </c>
      <c r="B608" s="210">
        <v>44135.0</v>
      </c>
      <c r="C608" s="10">
        <v>0.375</v>
      </c>
      <c r="D608" s="10">
        <v>0.5</v>
      </c>
      <c r="E608" s="224"/>
      <c r="F608" s="224"/>
      <c r="G608" s="224"/>
      <c r="H608" s="224"/>
      <c r="I608" s="22"/>
      <c r="J608" s="224"/>
      <c r="K608" s="22"/>
      <c r="L608" s="224"/>
      <c r="M608" s="22"/>
      <c r="N608" s="22"/>
      <c r="O608" s="224"/>
      <c r="P608" s="22"/>
      <c r="Q608" s="22"/>
      <c r="R608" s="26"/>
      <c r="S608" s="22"/>
      <c r="T608" s="22"/>
      <c r="U608" s="22"/>
      <c r="V608" s="22"/>
      <c r="W608" s="22"/>
      <c r="X608" s="22"/>
      <c r="Y608" s="135"/>
      <c r="Z608" s="27"/>
      <c r="AA608" s="226"/>
      <c r="AB608" s="227"/>
      <c r="AC608" s="227"/>
      <c r="AD608" s="227"/>
      <c r="AE608" s="237"/>
    </row>
    <row r="609" ht="15.75" customHeight="1">
      <c r="A609" s="4" t="s">
        <v>58</v>
      </c>
      <c r="B609" s="204">
        <v>44135.0</v>
      </c>
      <c r="C609" s="3">
        <v>0.625</v>
      </c>
      <c r="D609" s="3">
        <v>0.75</v>
      </c>
      <c r="E609" s="39"/>
      <c r="F609" s="39"/>
      <c r="G609" s="242"/>
      <c r="H609" s="242"/>
      <c r="I609" s="39"/>
      <c r="J609" s="242"/>
      <c r="K609" s="39"/>
      <c r="L609" s="39"/>
      <c r="M609" s="39"/>
      <c r="N609" s="39"/>
      <c r="O609" s="39"/>
      <c r="P609" s="39"/>
      <c r="Q609" s="39"/>
      <c r="R609" s="41"/>
      <c r="S609" s="39"/>
      <c r="T609" s="39"/>
      <c r="U609" s="339"/>
      <c r="V609" s="339"/>
      <c r="W609" s="339"/>
      <c r="X609" s="339"/>
      <c r="Y609" s="42"/>
      <c r="Z609" s="32"/>
      <c r="AA609" s="245"/>
      <c r="AB609" s="246"/>
      <c r="AC609" s="246"/>
      <c r="AD609" s="246"/>
      <c r="AE609" s="247"/>
    </row>
    <row r="610" ht="15.75" customHeight="1">
      <c r="A610" s="8" t="s">
        <v>60</v>
      </c>
      <c r="B610" s="210">
        <v>44136.0</v>
      </c>
      <c r="C610" s="10">
        <v>0.375</v>
      </c>
      <c r="D610" s="10">
        <v>0.5</v>
      </c>
      <c r="E610" s="224"/>
      <c r="F610" s="224"/>
      <c r="G610" s="224"/>
      <c r="H610" s="224"/>
      <c r="I610" s="22"/>
      <c r="J610" s="224"/>
      <c r="K610" s="22"/>
      <c r="L610" s="224"/>
      <c r="M610" s="22"/>
      <c r="N610" s="22"/>
      <c r="O610" s="224"/>
      <c r="P610" s="22"/>
      <c r="Q610" s="22"/>
      <c r="R610" s="26"/>
      <c r="S610" s="22"/>
      <c r="T610" s="22"/>
      <c r="U610" s="22"/>
      <c r="V610" s="22"/>
      <c r="W610" s="22"/>
      <c r="X610" s="22"/>
      <c r="Y610" s="135"/>
      <c r="Z610" s="27"/>
      <c r="AA610" s="226"/>
      <c r="AB610" s="227"/>
      <c r="AC610" s="227"/>
      <c r="AD610" s="227"/>
      <c r="AE610" s="237"/>
    </row>
    <row r="611" ht="15.75" customHeight="1">
      <c r="A611" s="4" t="s">
        <v>60</v>
      </c>
      <c r="B611" s="204">
        <v>44136.0</v>
      </c>
      <c r="C611" s="3">
        <v>0.625</v>
      </c>
      <c r="D611" s="3">
        <v>0.75</v>
      </c>
      <c r="E611" s="39"/>
      <c r="F611" s="39"/>
      <c r="G611" s="242"/>
      <c r="H611" s="242"/>
      <c r="I611" s="39"/>
      <c r="J611" s="242"/>
      <c r="K611" s="39"/>
      <c r="L611" s="39"/>
      <c r="M611" s="39"/>
      <c r="N611" s="39"/>
      <c r="O611" s="39"/>
      <c r="P611" s="39"/>
      <c r="Q611" s="39"/>
      <c r="R611" s="41"/>
      <c r="S611" s="39"/>
      <c r="T611" s="39"/>
      <c r="U611" s="339"/>
      <c r="V611" s="339"/>
      <c r="W611" s="339"/>
      <c r="X611" s="339"/>
      <c r="Y611" s="42"/>
      <c r="Z611" s="32"/>
      <c r="AA611" s="245"/>
      <c r="AB611" s="246"/>
      <c r="AC611" s="246"/>
      <c r="AD611" s="246"/>
      <c r="AE611" s="247"/>
    </row>
    <row r="612" ht="15.75" customHeight="1">
      <c r="A612" s="8" t="s">
        <v>64</v>
      </c>
      <c r="B612" s="210">
        <v>44137.0</v>
      </c>
      <c r="C612" s="10">
        <v>0.375</v>
      </c>
      <c r="D612" s="10">
        <v>0.5</v>
      </c>
      <c r="E612" s="224"/>
      <c r="F612" s="224"/>
      <c r="G612" s="224"/>
      <c r="H612" s="224"/>
      <c r="I612" s="22"/>
      <c r="J612" s="224"/>
      <c r="K612" s="22"/>
      <c r="L612" s="224"/>
      <c r="M612" s="22"/>
      <c r="N612" s="22"/>
      <c r="O612" s="224"/>
      <c r="P612" s="22"/>
      <c r="Q612" s="22"/>
      <c r="R612" s="26"/>
      <c r="S612" s="22"/>
      <c r="T612" s="22"/>
      <c r="U612" s="22"/>
      <c r="V612" s="22"/>
      <c r="W612" s="22"/>
      <c r="X612" s="22"/>
      <c r="Y612" s="135"/>
      <c r="Z612" s="27"/>
      <c r="AA612" s="226"/>
      <c r="AB612" s="227"/>
      <c r="AC612" s="227"/>
      <c r="AD612" s="227"/>
      <c r="AE612" s="237"/>
    </row>
    <row r="613" ht="15.75" customHeight="1">
      <c r="A613" s="4" t="s">
        <v>64</v>
      </c>
      <c r="B613" s="204">
        <v>44137.0</v>
      </c>
      <c r="C613" s="3">
        <v>0.625</v>
      </c>
      <c r="D613" s="3">
        <v>0.75</v>
      </c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41"/>
      <c r="S613" s="39"/>
      <c r="T613" s="39"/>
      <c r="U613" s="39"/>
      <c r="V613" s="22"/>
      <c r="W613" s="39"/>
      <c r="X613" s="39"/>
      <c r="Y613" s="42"/>
      <c r="Z613" s="32"/>
      <c r="AA613" s="230"/>
      <c r="AB613" s="45"/>
      <c r="AC613" s="45"/>
      <c r="AD613" s="45"/>
      <c r="AE613" s="52"/>
    </row>
    <row r="614" ht="15.75" customHeight="1">
      <c r="A614" s="8" t="s">
        <v>68</v>
      </c>
      <c r="B614" s="210">
        <v>44138.0</v>
      </c>
      <c r="C614" s="10">
        <v>0.375</v>
      </c>
      <c r="D614" s="10">
        <v>0.5</v>
      </c>
      <c r="E614" s="224"/>
      <c r="F614" s="224"/>
      <c r="G614" s="224"/>
      <c r="H614" s="224"/>
      <c r="I614" s="22"/>
      <c r="J614" s="224"/>
      <c r="K614" s="22"/>
      <c r="L614" s="224"/>
      <c r="M614" s="22"/>
      <c r="N614" s="22"/>
      <c r="O614" s="224"/>
      <c r="P614" s="22"/>
      <c r="Q614" s="22"/>
      <c r="R614" s="26"/>
      <c r="S614" s="22"/>
      <c r="T614" s="22"/>
      <c r="U614" s="22"/>
      <c r="V614" s="22"/>
      <c r="W614" s="22"/>
      <c r="X614" s="22"/>
      <c r="Y614" s="135"/>
      <c r="Z614" s="27"/>
      <c r="AA614" s="226"/>
      <c r="AB614" s="227"/>
      <c r="AC614" s="227"/>
      <c r="AD614" s="227"/>
      <c r="AE614" s="237"/>
    </row>
    <row r="615" ht="15.75" customHeight="1">
      <c r="A615" s="4" t="s">
        <v>68</v>
      </c>
      <c r="B615" s="204">
        <v>44138.0</v>
      </c>
      <c r="C615" s="3">
        <v>0.625</v>
      </c>
      <c r="D615" s="3">
        <v>0.75</v>
      </c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41"/>
      <c r="S615" s="39"/>
      <c r="T615" s="39"/>
      <c r="U615" s="39"/>
      <c r="V615" s="22"/>
      <c r="W615" s="39"/>
      <c r="X615" s="39"/>
      <c r="Y615" s="42"/>
      <c r="Z615" s="32"/>
      <c r="AA615" s="230"/>
      <c r="AB615" s="45"/>
      <c r="AC615" s="45"/>
      <c r="AD615" s="45"/>
      <c r="AE615" s="52"/>
    </row>
    <row r="616" ht="15.75" customHeight="1">
      <c r="A616" s="8" t="s">
        <v>38</v>
      </c>
      <c r="B616" s="210">
        <v>44139.0</v>
      </c>
      <c r="C616" s="10">
        <v>0.375</v>
      </c>
      <c r="D616" s="10">
        <v>0.5</v>
      </c>
      <c r="E616" s="224"/>
      <c r="F616" s="224"/>
      <c r="G616" s="224"/>
      <c r="H616" s="224"/>
      <c r="I616" s="22"/>
      <c r="J616" s="224"/>
      <c r="K616" s="22"/>
      <c r="L616" s="224"/>
      <c r="M616" s="22"/>
      <c r="N616" s="22"/>
      <c r="O616" s="224"/>
      <c r="P616" s="22"/>
      <c r="Q616" s="22"/>
      <c r="R616" s="26"/>
      <c r="S616" s="22"/>
      <c r="T616" s="22"/>
      <c r="U616" s="22"/>
      <c r="V616" s="22"/>
      <c r="W616" s="22"/>
      <c r="X616" s="22"/>
      <c r="Y616" s="135"/>
      <c r="Z616" s="27"/>
      <c r="AA616" s="226"/>
      <c r="AB616" s="227"/>
      <c r="AC616" s="227"/>
      <c r="AD616" s="227"/>
      <c r="AE616" s="237"/>
    </row>
    <row r="617" ht="15.75" customHeight="1">
      <c r="A617" s="4" t="s">
        <v>38</v>
      </c>
      <c r="B617" s="204">
        <v>44139.0</v>
      </c>
      <c r="C617" s="3">
        <v>0.625</v>
      </c>
      <c r="D617" s="3">
        <v>0.75</v>
      </c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41"/>
      <c r="S617" s="39"/>
      <c r="T617" s="39"/>
      <c r="U617" s="39"/>
      <c r="V617" s="22"/>
      <c r="W617" s="39"/>
      <c r="X617" s="39"/>
      <c r="Y617" s="42"/>
      <c r="Z617" s="32"/>
      <c r="AA617" s="230"/>
      <c r="AB617" s="45"/>
      <c r="AC617" s="45"/>
      <c r="AD617" s="45"/>
      <c r="AE617" s="52"/>
    </row>
    <row r="618" ht="15.75" customHeight="1">
      <c r="A618" s="8" t="s">
        <v>48</v>
      </c>
      <c r="B618" s="210">
        <v>44140.0</v>
      </c>
      <c r="C618" s="10">
        <v>0.375</v>
      </c>
      <c r="D618" s="10">
        <v>0.5</v>
      </c>
      <c r="E618" s="224"/>
      <c r="F618" s="224"/>
      <c r="G618" s="224"/>
      <c r="H618" s="224"/>
      <c r="I618" s="22"/>
      <c r="J618" s="224"/>
      <c r="K618" s="22"/>
      <c r="L618" s="224"/>
      <c r="M618" s="22"/>
      <c r="N618" s="22"/>
      <c r="O618" s="224"/>
      <c r="P618" s="22"/>
      <c r="Q618" s="22"/>
      <c r="R618" s="26"/>
      <c r="S618" s="22"/>
      <c r="T618" s="22"/>
      <c r="U618" s="22"/>
      <c r="V618" s="22"/>
      <c r="W618" s="22"/>
      <c r="X618" s="22"/>
      <c r="Y618" s="135"/>
      <c r="Z618" s="27"/>
      <c r="AA618" s="226"/>
      <c r="AB618" s="227"/>
      <c r="AC618" s="227"/>
      <c r="AD618" s="227"/>
      <c r="AE618" s="237"/>
    </row>
    <row r="619" ht="15.75" customHeight="1">
      <c r="A619" s="4" t="s">
        <v>48</v>
      </c>
      <c r="B619" s="204">
        <v>44140.0</v>
      </c>
      <c r="C619" s="3">
        <v>0.625</v>
      </c>
      <c r="D619" s="3">
        <v>0.75</v>
      </c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41"/>
      <c r="S619" s="39"/>
      <c r="T619" s="39"/>
      <c r="U619" s="39"/>
      <c r="V619" s="22"/>
      <c r="W619" s="39"/>
      <c r="X619" s="39"/>
      <c r="Y619" s="42"/>
      <c r="Z619" s="32"/>
      <c r="AA619" s="230"/>
      <c r="AB619" s="45"/>
      <c r="AC619" s="45"/>
      <c r="AD619" s="45"/>
      <c r="AE619" s="52"/>
    </row>
    <row r="620" ht="15.75" customHeight="1">
      <c r="A620" s="8" t="s">
        <v>53</v>
      </c>
      <c r="B620" s="210">
        <v>44141.0</v>
      </c>
      <c r="C620" s="10">
        <v>0.375</v>
      </c>
      <c r="D620" s="10">
        <v>0.5</v>
      </c>
      <c r="E620" s="224"/>
      <c r="F620" s="224"/>
      <c r="G620" s="224"/>
      <c r="H620" s="224"/>
      <c r="I620" s="22"/>
      <c r="J620" s="224"/>
      <c r="K620" s="22"/>
      <c r="L620" s="224"/>
      <c r="M620" s="22"/>
      <c r="N620" s="22"/>
      <c r="O620" s="224"/>
      <c r="P620" s="22"/>
      <c r="Q620" s="22"/>
      <c r="R620" s="26"/>
      <c r="S620" s="22"/>
      <c r="T620" s="22"/>
      <c r="U620" s="22"/>
      <c r="V620" s="22"/>
      <c r="W620" s="22"/>
      <c r="X620" s="22"/>
      <c r="Y620" s="135"/>
      <c r="Z620" s="27"/>
      <c r="AA620" s="226"/>
      <c r="AB620" s="227"/>
      <c r="AC620" s="227"/>
      <c r="AD620" s="227"/>
      <c r="AE620" s="237"/>
    </row>
    <row r="621" ht="15.75" customHeight="1">
      <c r="A621" s="4" t="s">
        <v>53</v>
      </c>
      <c r="B621" s="204">
        <v>44141.0</v>
      </c>
      <c r="C621" s="3">
        <v>0.625</v>
      </c>
      <c r="D621" s="3">
        <v>0.75</v>
      </c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41"/>
      <c r="S621" s="39"/>
      <c r="T621" s="39"/>
      <c r="U621" s="39"/>
      <c r="V621" s="22"/>
      <c r="W621" s="39"/>
      <c r="X621" s="39"/>
      <c r="Y621" s="42"/>
      <c r="Z621" s="32"/>
      <c r="AA621" s="230"/>
      <c r="AB621" s="45"/>
      <c r="AC621" s="45"/>
      <c r="AD621" s="45"/>
      <c r="AE621" s="52"/>
    </row>
    <row r="622" ht="15.75" customHeight="1">
      <c r="A622" s="8" t="s">
        <v>58</v>
      </c>
      <c r="B622" s="210">
        <v>44142.0</v>
      </c>
      <c r="C622" s="10">
        <v>0.375</v>
      </c>
      <c r="D622" s="10">
        <v>0.5</v>
      </c>
      <c r="E622" s="224"/>
      <c r="F622" s="224"/>
      <c r="G622" s="224"/>
      <c r="H622" s="224"/>
      <c r="I622" s="22"/>
      <c r="J622" s="224"/>
      <c r="K622" s="22"/>
      <c r="L622" s="224"/>
      <c r="M622" s="22"/>
      <c r="N622" s="22"/>
      <c r="O622" s="224"/>
      <c r="P622" s="22"/>
      <c r="Q622" s="22"/>
      <c r="R622" s="26"/>
      <c r="S622" s="22"/>
      <c r="T622" s="22"/>
      <c r="U622" s="22"/>
      <c r="V622" s="22"/>
      <c r="W622" s="22"/>
      <c r="X622" s="22"/>
      <c r="Y622" s="135"/>
      <c r="Z622" s="27"/>
      <c r="AA622" s="226"/>
      <c r="AB622" s="227"/>
      <c r="AC622" s="227"/>
      <c r="AD622" s="227"/>
      <c r="AE622" s="237"/>
    </row>
    <row r="623" ht="15.75" customHeight="1">
      <c r="A623" s="4" t="s">
        <v>58</v>
      </c>
      <c r="B623" s="204">
        <v>44142.0</v>
      </c>
      <c r="C623" s="3">
        <v>0.625</v>
      </c>
      <c r="D623" s="3">
        <v>0.75</v>
      </c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41"/>
      <c r="S623" s="39"/>
      <c r="T623" s="39"/>
      <c r="U623" s="39"/>
      <c r="V623" s="22"/>
      <c r="W623" s="39"/>
      <c r="X623" s="39"/>
      <c r="Y623" s="42"/>
      <c r="Z623" s="32"/>
      <c r="AA623" s="230"/>
      <c r="AB623" s="45"/>
      <c r="AC623" s="45"/>
      <c r="AD623" s="45"/>
      <c r="AE623" s="52"/>
    </row>
    <row r="624" ht="15.75" customHeight="1">
      <c r="A624" s="8" t="s">
        <v>60</v>
      </c>
      <c r="B624" s="210">
        <v>44143.0</v>
      </c>
      <c r="C624" s="10">
        <v>0.375</v>
      </c>
      <c r="D624" s="10">
        <v>0.5</v>
      </c>
      <c r="E624" s="224"/>
      <c r="F624" s="224"/>
      <c r="G624" s="224"/>
      <c r="H624" s="224"/>
      <c r="I624" s="22"/>
      <c r="J624" s="224"/>
      <c r="K624" s="22"/>
      <c r="L624" s="224"/>
      <c r="M624" s="22"/>
      <c r="N624" s="22"/>
      <c r="O624" s="224"/>
      <c r="P624" s="224"/>
      <c r="Q624" s="22"/>
      <c r="R624" s="26"/>
      <c r="S624" s="22"/>
      <c r="T624" s="22"/>
      <c r="U624" s="22"/>
      <c r="V624" s="22"/>
      <c r="W624" s="22"/>
      <c r="X624" s="22"/>
      <c r="Y624" s="135"/>
      <c r="Z624" s="27"/>
      <c r="AA624" s="226"/>
      <c r="AB624" s="227"/>
      <c r="AC624" s="227"/>
      <c r="AD624" s="227"/>
      <c r="AE624" s="237"/>
    </row>
    <row r="625" ht="15.75" customHeight="1">
      <c r="A625" s="4" t="s">
        <v>60</v>
      </c>
      <c r="B625" s="204">
        <v>44143.0</v>
      </c>
      <c r="C625" s="3">
        <v>0.625</v>
      </c>
      <c r="D625" s="3">
        <v>0.75</v>
      </c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41"/>
      <c r="S625" s="39"/>
      <c r="T625" s="39"/>
      <c r="U625" s="39"/>
      <c r="V625" s="22"/>
      <c r="W625" s="39"/>
      <c r="X625" s="39"/>
      <c r="Y625" s="42"/>
      <c r="Z625" s="32"/>
      <c r="AA625" s="230"/>
      <c r="AB625" s="45"/>
      <c r="AC625" s="45"/>
      <c r="AD625" s="45"/>
      <c r="AE625" s="52"/>
    </row>
    <row r="626" ht="15.75" customHeight="1">
      <c r="A626" s="8" t="s">
        <v>64</v>
      </c>
      <c r="B626" s="210">
        <v>44144.0</v>
      </c>
      <c r="C626" s="10">
        <v>0.375</v>
      </c>
      <c r="D626" s="10">
        <v>0.5</v>
      </c>
      <c r="E626" s="224"/>
      <c r="F626" s="224"/>
      <c r="G626" s="224"/>
      <c r="H626" s="224"/>
      <c r="I626" s="22"/>
      <c r="J626" s="224"/>
      <c r="K626" s="22"/>
      <c r="L626" s="224"/>
      <c r="M626" s="22"/>
      <c r="N626" s="22"/>
      <c r="O626" s="224"/>
      <c r="P626" s="22"/>
      <c r="Q626" s="22"/>
      <c r="R626" s="26"/>
      <c r="S626" s="22"/>
      <c r="T626" s="22"/>
      <c r="U626" s="22"/>
      <c r="V626" s="22"/>
      <c r="W626" s="22"/>
      <c r="X626" s="22"/>
      <c r="Y626" s="135"/>
      <c r="Z626" s="27"/>
      <c r="AA626" s="226"/>
      <c r="AB626" s="227"/>
      <c r="AC626" s="227"/>
      <c r="AD626" s="227"/>
      <c r="AE626" s="237"/>
    </row>
    <row r="627" ht="15.75" customHeight="1">
      <c r="A627" s="4" t="s">
        <v>64</v>
      </c>
      <c r="B627" s="204">
        <v>44144.0</v>
      </c>
      <c r="C627" s="3">
        <v>0.625</v>
      </c>
      <c r="D627" s="3">
        <v>0.75</v>
      </c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41"/>
      <c r="S627" s="39"/>
      <c r="T627" s="39"/>
      <c r="U627" s="39"/>
      <c r="V627" s="22"/>
      <c r="W627" s="39"/>
      <c r="X627" s="39"/>
      <c r="Y627" s="123"/>
      <c r="Z627" s="32"/>
      <c r="AA627" s="230"/>
      <c r="AB627" s="45"/>
      <c r="AC627" s="45"/>
      <c r="AD627" s="45"/>
      <c r="AE627" s="52"/>
    </row>
    <row r="628" ht="15.75" customHeight="1">
      <c r="A628" s="8" t="s">
        <v>68</v>
      </c>
      <c r="B628" s="210">
        <v>44145.0</v>
      </c>
      <c r="C628" s="10">
        <v>0.375</v>
      </c>
      <c r="D628" s="10">
        <v>0.5</v>
      </c>
      <c r="E628" s="350"/>
      <c r="F628" s="350"/>
      <c r="G628" s="350"/>
      <c r="H628" s="350"/>
      <c r="I628" s="132"/>
      <c r="J628" s="350"/>
      <c r="K628" s="132"/>
      <c r="L628" s="350"/>
      <c r="M628" s="132"/>
      <c r="N628" s="132"/>
      <c r="O628" s="350"/>
      <c r="P628" s="132"/>
      <c r="Q628" s="132"/>
      <c r="R628" s="26"/>
      <c r="S628" s="22"/>
      <c r="T628" s="22"/>
      <c r="U628" s="22"/>
      <c r="V628" s="22"/>
      <c r="W628" s="22"/>
      <c r="X628" s="22"/>
      <c r="Y628" s="135"/>
      <c r="Z628" s="92"/>
      <c r="AA628" s="351"/>
      <c r="AB628" s="352"/>
      <c r="AC628" s="352"/>
      <c r="AD628" s="352"/>
      <c r="AE628" s="237"/>
    </row>
    <row r="629" ht="15.75" customHeight="1">
      <c r="A629" s="4" t="s">
        <v>68</v>
      </c>
      <c r="B629" s="204">
        <v>44145.0</v>
      </c>
      <c r="C629" s="3">
        <v>0.625</v>
      </c>
      <c r="D629" s="3">
        <v>0.75</v>
      </c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41"/>
      <c r="S629" s="39"/>
      <c r="T629" s="39"/>
      <c r="U629" s="39"/>
      <c r="V629" s="22"/>
      <c r="W629" s="39"/>
      <c r="X629" s="39"/>
      <c r="Y629" s="42"/>
      <c r="Z629" s="32"/>
      <c r="AA629" s="230"/>
      <c r="AB629" s="45"/>
      <c r="AC629" s="45"/>
      <c r="AD629" s="45"/>
      <c r="AE629" s="52"/>
    </row>
    <row r="630" ht="15.75" customHeight="1">
      <c r="A630" s="8" t="s">
        <v>38</v>
      </c>
      <c r="B630" s="210">
        <v>44146.0</v>
      </c>
      <c r="C630" s="10">
        <v>0.375</v>
      </c>
      <c r="D630" s="10">
        <v>0.5</v>
      </c>
      <c r="E630" s="224"/>
      <c r="F630" s="224"/>
      <c r="G630" s="224"/>
      <c r="H630" s="224"/>
      <c r="I630" s="22"/>
      <c r="J630" s="224"/>
      <c r="K630" s="22"/>
      <c r="L630" s="224"/>
      <c r="M630" s="22"/>
      <c r="N630" s="22"/>
      <c r="O630" s="224"/>
      <c r="P630" s="22"/>
      <c r="Q630" s="22"/>
      <c r="R630" s="26"/>
      <c r="S630" s="22"/>
      <c r="T630" s="22"/>
      <c r="U630" s="22"/>
      <c r="V630" s="22"/>
      <c r="W630" s="22"/>
      <c r="X630" s="22"/>
      <c r="Y630" s="135"/>
      <c r="Z630" s="27"/>
      <c r="AA630" s="226"/>
      <c r="AB630" s="227"/>
      <c r="AC630" s="227"/>
      <c r="AD630" s="227"/>
      <c r="AE630" s="237"/>
    </row>
    <row r="631" ht="15.75" customHeight="1">
      <c r="A631" s="4" t="s">
        <v>38</v>
      </c>
      <c r="B631" s="204">
        <v>44146.0</v>
      </c>
      <c r="C631" s="3">
        <v>0.625</v>
      </c>
      <c r="D631" s="3">
        <v>0.75</v>
      </c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41"/>
      <c r="S631" s="39"/>
      <c r="T631" s="39"/>
      <c r="U631" s="39"/>
      <c r="V631" s="22"/>
      <c r="W631" s="39"/>
      <c r="X631" s="39"/>
      <c r="Y631" s="42"/>
      <c r="Z631" s="32"/>
      <c r="AA631" s="230"/>
      <c r="AB631" s="45"/>
      <c r="AC631" s="45"/>
      <c r="AD631" s="45"/>
      <c r="AE631" s="52"/>
    </row>
    <row r="632" ht="15.75" customHeight="1">
      <c r="A632" s="8" t="s">
        <v>48</v>
      </c>
      <c r="B632" s="210">
        <v>44147.0</v>
      </c>
      <c r="C632" s="10">
        <v>0.375</v>
      </c>
      <c r="D632" s="10">
        <v>0.5</v>
      </c>
      <c r="E632" s="224"/>
      <c r="F632" s="224"/>
      <c r="G632" s="224"/>
      <c r="H632" s="224"/>
      <c r="I632" s="22"/>
      <c r="J632" s="224"/>
      <c r="K632" s="22"/>
      <c r="L632" s="224"/>
      <c r="M632" s="22"/>
      <c r="N632" s="22"/>
      <c r="O632" s="224"/>
      <c r="P632" s="22"/>
      <c r="Q632" s="22"/>
      <c r="R632" s="26"/>
      <c r="S632" s="22"/>
      <c r="T632" s="22"/>
      <c r="U632" s="22"/>
      <c r="V632" s="22"/>
      <c r="W632" s="22"/>
      <c r="X632" s="22"/>
      <c r="Y632" s="135"/>
      <c r="Z632" s="27"/>
      <c r="AA632" s="226"/>
      <c r="AB632" s="227"/>
      <c r="AC632" s="227"/>
      <c r="AD632" s="227"/>
      <c r="AE632" s="237"/>
    </row>
    <row r="633" ht="15.75" customHeight="1">
      <c r="A633" s="4" t="s">
        <v>48</v>
      </c>
      <c r="B633" s="204">
        <v>44147.0</v>
      </c>
      <c r="C633" s="3">
        <v>0.625</v>
      </c>
      <c r="D633" s="3">
        <v>0.75</v>
      </c>
      <c r="E633" s="39"/>
      <c r="F633" s="39"/>
      <c r="G633" s="39"/>
      <c r="H633" s="39"/>
      <c r="I633" s="39"/>
      <c r="J633" s="39"/>
      <c r="K633" s="39"/>
      <c r="L633" s="242"/>
      <c r="M633" s="39"/>
      <c r="N633" s="39"/>
      <c r="O633" s="39"/>
      <c r="P633" s="39"/>
      <c r="Q633" s="39"/>
      <c r="R633" s="41"/>
      <c r="S633" s="39"/>
      <c r="T633" s="39"/>
      <c r="U633" s="39"/>
      <c r="V633" s="22"/>
      <c r="W633" s="39"/>
      <c r="X633" s="39"/>
      <c r="Y633" s="42"/>
      <c r="Z633" s="32"/>
      <c r="AA633" s="230"/>
      <c r="AB633" s="45"/>
      <c r="AC633" s="45"/>
      <c r="AD633" s="45"/>
      <c r="AE633" s="52"/>
    </row>
    <row r="634" ht="15.75" customHeight="1">
      <c r="A634" s="8" t="s">
        <v>53</v>
      </c>
      <c r="B634" s="210">
        <v>44148.0</v>
      </c>
      <c r="C634" s="10">
        <v>0.375</v>
      </c>
      <c r="D634" s="10">
        <v>0.5</v>
      </c>
      <c r="E634" s="224"/>
      <c r="F634" s="224"/>
      <c r="G634" s="224"/>
      <c r="H634" s="224"/>
      <c r="I634" s="22"/>
      <c r="J634" s="224"/>
      <c r="K634" s="22"/>
      <c r="L634" s="224"/>
      <c r="M634" s="22"/>
      <c r="N634" s="22"/>
      <c r="O634" s="224"/>
      <c r="P634" s="22"/>
      <c r="Q634" s="22"/>
      <c r="R634" s="26"/>
      <c r="S634" s="22"/>
      <c r="T634" s="22"/>
      <c r="U634" s="22"/>
      <c r="V634" s="22"/>
      <c r="W634" s="22"/>
      <c r="X634" s="22"/>
      <c r="Y634" s="135"/>
      <c r="Z634" s="27"/>
      <c r="AA634" s="226"/>
      <c r="AB634" s="227"/>
      <c r="AC634" s="227"/>
      <c r="AD634" s="227"/>
      <c r="AE634" s="237"/>
    </row>
    <row r="635" ht="15.75" customHeight="1">
      <c r="A635" s="4" t="s">
        <v>53</v>
      </c>
      <c r="B635" s="204">
        <v>44148.0</v>
      </c>
      <c r="C635" s="3">
        <v>0.625</v>
      </c>
      <c r="D635" s="3">
        <v>0.75</v>
      </c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41"/>
      <c r="S635" s="39"/>
      <c r="T635" s="39"/>
      <c r="U635" s="39"/>
      <c r="V635" s="22"/>
      <c r="W635" s="39"/>
      <c r="X635" s="39"/>
      <c r="Y635" s="42"/>
      <c r="Z635" s="32"/>
      <c r="AA635" s="230"/>
      <c r="AB635" s="45"/>
      <c r="AC635" s="45"/>
      <c r="AD635" s="45"/>
      <c r="AE635" s="52"/>
    </row>
    <row r="636" ht="15.75" customHeight="1">
      <c r="A636" s="8" t="s">
        <v>58</v>
      </c>
      <c r="B636" s="210">
        <v>44149.0</v>
      </c>
      <c r="C636" s="10">
        <v>0.375</v>
      </c>
      <c r="D636" s="10">
        <v>0.5</v>
      </c>
      <c r="E636" s="224"/>
      <c r="F636" s="224"/>
      <c r="G636" s="224"/>
      <c r="H636" s="224"/>
      <c r="I636" s="22"/>
      <c r="J636" s="224"/>
      <c r="K636" s="22"/>
      <c r="L636" s="224"/>
      <c r="M636" s="22"/>
      <c r="N636" s="22"/>
      <c r="O636" s="224"/>
      <c r="P636" s="22"/>
      <c r="Q636" s="22"/>
      <c r="R636" s="26"/>
      <c r="S636" s="22"/>
      <c r="T636" s="22"/>
      <c r="U636" s="22"/>
      <c r="V636" s="22"/>
      <c r="W636" s="22"/>
      <c r="X636" s="22"/>
      <c r="Y636" s="135"/>
      <c r="Z636" s="27"/>
      <c r="AA636" s="226"/>
      <c r="AB636" s="227"/>
      <c r="AC636" s="227"/>
      <c r="AD636" s="227"/>
      <c r="AE636" s="237"/>
    </row>
    <row r="637" ht="15.75" customHeight="1">
      <c r="A637" s="4" t="s">
        <v>58</v>
      </c>
      <c r="B637" s="204">
        <v>44149.0</v>
      </c>
      <c r="C637" s="3">
        <v>0.625</v>
      </c>
      <c r="D637" s="3">
        <v>0.75</v>
      </c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41"/>
      <c r="S637" s="39"/>
      <c r="T637" s="39"/>
      <c r="U637" s="39"/>
      <c r="V637" s="22"/>
      <c r="W637" s="39"/>
      <c r="X637" s="39"/>
      <c r="Y637" s="42"/>
      <c r="Z637" s="32"/>
      <c r="AA637" s="230"/>
      <c r="AB637" s="45"/>
      <c r="AC637" s="45"/>
      <c r="AD637" s="45"/>
      <c r="AE637" s="52"/>
    </row>
    <row r="638" ht="15.75" customHeight="1">
      <c r="A638" s="8" t="s">
        <v>60</v>
      </c>
      <c r="B638" s="210">
        <v>44150.0</v>
      </c>
      <c r="C638" s="10">
        <v>0.375</v>
      </c>
      <c r="D638" s="10">
        <v>0.5</v>
      </c>
      <c r="E638" s="224"/>
      <c r="F638" s="224"/>
      <c r="G638" s="224"/>
      <c r="H638" s="224"/>
      <c r="I638" s="22"/>
      <c r="J638" s="224"/>
      <c r="K638" s="22"/>
      <c r="L638" s="224"/>
      <c r="M638" s="22"/>
      <c r="N638" s="22"/>
      <c r="O638" s="224"/>
      <c r="P638" s="22"/>
      <c r="Q638" s="22"/>
      <c r="R638" s="26"/>
      <c r="S638" s="22"/>
      <c r="T638" s="22"/>
      <c r="U638" s="22"/>
      <c r="V638" s="22"/>
      <c r="W638" s="22"/>
      <c r="X638" s="22"/>
      <c r="Y638" s="135"/>
      <c r="Z638" s="27"/>
      <c r="AA638" s="226"/>
      <c r="AB638" s="227"/>
      <c r="AC638" s="227"/>
      <c r="AD638" s="227"/>
      <c r="AE638" s="237"/>
    </row>
    <row r="639" ht="15.75" customHeight="1">
      <c r="A639" s="4" t="s">
        <v>60</v>
      </c>
      <c r="B639" s="204">
        <v>44150.0</v>
      </c>
      <c r="C639" s="3">
        <v>0.625</v>
      </c>
      <c r="D639" s="3">
        <v>0.75</v>
      </c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41"/>
      <c r="S639" s="39"/>
      <c r="T639" s="39"/>
      <c r="U639" s="39"/>
      <c r="V639" s="22"/>
      <c r="W639" s="39"/>
      <c r="X639" s="39"/>
      <c r="Y639" s="42"/>
      <c r="Z639" s="32"/>
      <c r="AA639" s="230"/>
      <c r="AB639" s="45"/>
      <c r="AC639" s="45"/>
      <c r="AD639" s="45"/>
      <c r="AE639" s="52"/>
    </row>
    <row r="640" ht="15.75" customHeight="1">
      <c r="A640" s="8" t="s">
        <v>64</v>
      </c>
      <c r="B640" s="210">
        <v>44151.0</v>
      </c>
      <c r="C640" s="10">
        <v>0.375</v>
      </c>
      <c r="D640" s="10">
        <v>0.5</v>
      </c>
      <c r="E640" s="224"/>
      <c r="F640" s="224"/>
      <c r="G640" s="224"/>
      <c r="H640" s="224"/>
      <c r="I640" s="22"/>
      <c r="J640" s="224"/>
      <c r="K640" s="22"/>
      <c r="L640" s="224"/>
      <c r="M640" s="22"/>
      <c r="N640" s="22"/>
      <c r="O640" s="224"/>
      <c r="P640" s="22"/>
      <c r="Q640" s="22"/>
      <c r="R640" s="26"/>
      <c r="S640" s="22"/>
      <c r="T640" s="22"/>
      <c r="U640" s="22"/>
      <c r="V640" s="22"/>
      <c r="W640" s="22"/>
      <c r="X640" s="22"/>
      <c r="Y640" s="135"/>
      <c r="Z640" s="27"/>
      <c r="AA640" s="226"/>
      <c r="AB640" s="227"/>
      <c r="AC640" s="227"/>
      <c r="AD640" s="227"/>
      <c r="AE640" s="237"/>
    </row>
    <row r="641" ht="15.75" customHeight="1">
      <c r="A641" s="4" t="s">
        <v>64</v>
      </c>
      <c r="B641" s="204">
        <v>44151.0</v>
      </c>
      <c r="C641" s="3">
        <v>0.625</v>
      </c>
      <c r="D641" s="3">
        <v>0.75</v>
      </c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41"/>
      <c r="S641" s="39"/>
      <c r="T641" s="39"/>
      <c r="U641" s="39"/>
      <c r="V641" s="22"/>
      <c r="W641" s="39"/>
      <c r="X641" s="39"/>
      <c r="Y641" s="42"/>
      <c r="Z641" s="32"/>
      <c r="AA641" s="230"/>
      <c r="AB641" s="45"/>
      <c r="AC641" s="45"/>
      <c r="AD641" s="45"/>
      <c r="AE641" s="52"/>
    </row>
    <row r="642" ht="15.75" customHeight="1">
      <c r="A642" s="8" t="s">
        <v>68</v>
      </c>
      <c r="B642" s="210">
        <v>44152.0</v>
      </c>
      <c r="C642" s="10">
        <v>0.375</v>
      </c>
      <c r="D642" s="10">
        <v>0.5</v>
      </c>
      <c r="E642" s="224"/>
      <c r="F642" s="224"/>
      <c r="G642" s="224"/>
      <c r="H642" s="224"/>
      <c r="I642" s="22"/>
      <c r="J642" s="224"/>
      <c r="K642" s="22"/>
      <c r="L642" s="224"/>
      <c r="M642" s="22"/>
      <c r="N642" s="22"/>
      <c r="O642" s="224"/>
      <c r="P642" s="22"/>
      <c r="Q642" s="22"/>
      <c r="R642" s="26"/>
      <c r="S642" s="22"/>
      <c r="T642" s="22"/>
      <c r="U642" s="22"/>
      <c r="V642" s="22"/>
      <c r="W642" s="22"/>
      <c r="X642" s="22"/>
      <c r="Y642" s="135"/>
      <c r="Z642" s="27"/>
      <c r="AA642" s="226"/>
      <c r="AB642" s="227"/>
      <c r="AC642" s="227"/>
      <c r="AD642" s="227"/>
      <c r="AE642" s="237"/>
    </row>
    <row r="643" ht="15.75" customHeight="1">
      <c r="A643" s="4" t="s">
        <v>68</v>
      </c>
      <c r="B643" s="204">
        <v>44152.0</v>
      </c>
      <c r="C643" s="3">
        <v>0.625</v>
      </c>
      <c r="D643" s="3">
        <v>0.75</v>
      </c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41"/>
      <c r="S643" s="39"/>
      <c r="T643" s="39"/>
      <c r="U643" s="39"/>
      <c r="V643" s="22"/>
      <c r="W643" s="39"/>
      <c r="X643" s="39"/>
      <c r="Y643" s="42"/>
      <c r="Z643" s="32"/>
      <c r="AA643" s="230"/>
      <c r="AB643" s="45"/>
      <c r="AC643" s="45"/>
      <c r="AD643" s="45"/>
      <c r="AE643" s="52"/>
    </row>
    <row r="644" ht="15.75" customHeight="1">
      <c r="A644" s="8" t="s">
        <v>38</v>
      </c>
      <c r="B644" s="210">
        <v>44153.0</v>
      </c>
      <c r="C644" s="10">
        <v>0.375</v>
      </c>
      <c r="D644" s="10">
        <v>0.5</v>
      </c>
      <c r="E644" s="224"/>
      <c r="F644" s="224"/>
      <c r="G644" s="224"/>
      <c r="H644" s="224"/>
      <c r="I644" s="22"/>
      <c r="J644" s="224"/>
      <c r="K644" s="22"/>
      <c r="L644" s="224"/>
      <c r="M644" s="22"/>
      <c r="N644" s="22"/>
      <c r="O644" s="224"/>
      <c r="P644" s="22"/>
      <c r="Q644" s="22"/>
      <c r="R644" s="26"/>
      <c r="S644" s="22"/>
      <c r="T644" s="22"/>
      <c r="U644" s="22"/>
      <c r="V644" s="22"/>
      <c r="W644" s="22"/>
      <c r="X644" s="22"/>
      <c r="Y644" s="135"/>
      <c r="Z644" s="27"/>
      <c r="AA644" s="226"/>
      <c r="AB644" s="227"/>
      <c r="AC644" s="227"/>
      <c r="AD644" s="227"/>
      <c r="AE644" s="237"/>
    </row>
    <row r="645" ht="15.75" customHeight="1">
      <c r="A645" s="4" t="s">
        <v>38</v>
      </c>
      <c r="B645" s="204">
        <v>44153.0</v>
      </c>
      <c r="C645" s="3">
        <v>0.625</v>
      </c>
      <c r="D645" s="3">
        <v>0.75</v>
      </c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41"/>
      <c r="S645" s="39"/>
      <c r="T645" s="39"/>
      <c r="U645" s="39"/>
      <c r="V645" s="22"/>
      <c r="W645" s="39"/>
      <c r="X645" s="39"/>
      <c r="Y645" s="42"/>
      <c r="Z645" s="32"/>
      <c r="AA645" s="230"/>
      <c r="AB645" s="45"/>
      <c r="AC645" s="45"/>
      <c r="AD645" s="45"/>
      <c r="AE645" s="52"/>
    </row>
    <row r="646" ht="15.75" customHeight="1">
      <c r="A646" s="8" t="s">
        <v>48</v>
      </c>
      <c r="B646" s="210">
        <v>44154.0</v>
      </c>
      <c r="C646" s="10">
        <v>0.375</v>
      </c>
      <c r="D646" s="10">
        <v>0.5</v>
      </c>
      <c r="E646" s="224"/>
      <c r="F646" s="224"/>
      <c r="G646" s="353"/>
      <c r="H646" s="353"/>
      <c r="I646" s="148"/>
      <c r="J646" s="353"/>
      <c r="K646" s="148"/>
      <c r="L646" s="353"/>
      <c r="M646" s="148"/>
      <c r="N646" s="148"/>
      <c r="O646" s="353"/>
      <c r="P646" s="224"/>
      <c r="Q646" s="22"/>
      <c r="R646" s="26"/>
      <c r="S646" s="22"/>
      <c r="T646" s="22"/>
      <c r="U646" s="22"/>
      <c r="V646" s="22"/>
      <c r="W646" s="22"/>
      <c r="X646" s="22"/>
      <c r="Y646" s="135"/>
      <c r="Z646" s="27"/>
      <c r="AA646" s="226"/>
      <c r="AB646" s="227"/>
      <c r="AC646" s="227"/>
      <c r="AD646" s="227"/>
      <c r="AE646" s="237"/>
    </row>
    <row r="647" ht="15.75" customHeight="1">
      <c r="A647" s="4" t="s">
        <v>48</v>
      </c>
      <c r="B647" s="204">
        <v>44154.0</v>
      </c>
      <c r="C647" s="3">
        <v>0.625</v>
      </c>
      <c r="D647" s="3">
        <v>0.75</v>
      </c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41"/>
      <c r="S647" s="39"/>
      <c r="T647" s="39"/>
      <c r="U647" s="39"/>
      <c r="V647" s="22"/>
      <c r="W647" s="39"/>
      <c r="X647" s="39"/>
      <c r="Y647" s="42"/>
      <c r="Z647" s="32"/>
      <c r="AA647" s="230"/>
      <c r="AB647" s="45"/>
      <c r="AC647" s="45"/>
      <c r="AD647" s="45"/>
      <c r="AE647" s="52"/>
    </row>
    <row r="648" ht="15.75" customHeight="1">
      <c r="A648" s="8" t="s">
        <v>53</v>
      </c>
      <c r="B648" s="210">
        <v>44155.0</v>
      </c>
      <c r="C648" s="10">
        <v>0.375</v>
      </c>
      <c r="D648" s="10">
        <v>0.5</v>
      </c>
      <c r="E648" s="224"/>
      <c r="F648" s="224"/>
      <c r="G648" s="224"/>
      <c r="H648" s="224"/>
      <c r="I648" s="22"/>
      <c r="J648" s="224"/>
      <c r="K648" s="22"/>
      <c r="L648" s="224"/>
      <c r="M648" s="22"/>
      <c r="N648" s="22"/>
      <c r="O648" s="224"/>
      <c r="P648" s="22"/>
      <c r="Q648" s="22"/>
      <c r="R648" s="26"/>
      <c r="S648" s="22"/>
      <c r="T648" s="22"/>
      <c r="U648" s="22"/>
      <c r="V648" s="22"/>
      <c r="W648" s="22"/>
      <c r="X648" s="22"/>
      <c r="Y648" s="135"/>
      <c r="Z648" s="27"/>
      <c r="AA648" s="226"/>
      <c r="AB648" s="227"/>
      <c r="AC648" s="227"/>
      <c r="AD648" s="227"/>
      <c r="AE648" s="237"/>
    </row>
    <row r="649" ht="15.75" customHeight="1">
      <c r="A649" s="4" t="s">
        <v>53</v>
      </c>
      <c r="B649" s="204">
        <v>44155.0</v>
      </c>
      <c r="C649" s="3">
        <v>0.625</v>
      </c>
      <c r="D649" s="3">
        <v>0.75</v>
      </c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41"/>
      <c r="S649" s="39"/>
      <c r="T649" s="39"/>
      <c r="U649" s="39"/>
      <c r="V649" s="22"/>
      <c r="W649" s="39"/>
      <c r="X649" s="39"/>
      <c r="Y649" s="42"/>
      <c r="Z649" s="32"/>
      <c r="AA649" s="230"/>
      <c r="AB649" s="45"/>
      <c r="AC649" s="45"/>
      <c r="AD649" s="45"/>
      <c r="AE649" s="52"/>
    </row>
    <row r="650" ht="15.75" customHeight="1">
      <c r="A650" s="8" t="s">
        <v>58</v>
      </c>
      <c r="B650" s="210">
        <v>44156.0</v>
      </c>
      <c r="C650" s="10">
        <v>0.375</v>
      </c>
      <c r="D650" s="10">
        <v>0.5</v>
      </c>
      <c r="E650" s="224"/>
      <c r="F650" s="224"/>
      <c r="G650" s="224"/>
      <c r="H650" s="224"/>
      <c r="I650" s="22"/>
      <c r="J650" s="224"/>
      <c r="K650" s="22"/>
      <c r="L650" s="224"/>
      <c r="M650" s="22"/>
      <c r="N650" s="22"/>
      <c r="O650" s="269"/>
      <c r="P650" s="22"/>
      <c r="Q650" s="22"/>
      <c r="R650" s="26"/>
      <c r="S650" s="22"/>
      <c r="T650" s="22"/>
      <c r="U650" s="22"/>
      <c r="V650" s="22"/>
      <c r="W650" s="22"/>
      <c r="X650" s="22"/>
      <c r="Y650" s="135"/>
      <c r="Z650" s="27"/>
      <c r="AA650" s="226"/>
      <c r="AB650" s="227"/>
      <c r="AC650" s="227"/>
      <c r="AD650" s="227"/>
      <c r="AE650" s="237"/>
    </row>
    <row r="651" ht="15.75" customHeight="1">
      <c r="A651" s="4" t="s">
        <v>58</v>
      </c>
      <c r="B651" s="204">
        <v>44156.0</v>
      </c>
      <c r="C651" s="3">
        <v>0.625</v>
      </c>
      <c r="D651" s="3">
        <v>0.75</v>
      </c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41"/>
      <c r="S651" s="39"/>
      <c r="T651" s="39"/>
      <c r="U651" s="39"/>
      <c r="V651" s="22"/>
      <c r="W651" s="39"/>
      <c r="X651" s="39"/>
      <c r="Y651" s="42"/>
      <c r="Z651" s="32"/>
      <c r="AA651" s="230"/>
      <c r="AB651" s="45"/>
      <c r="AC651" s="45"/>
      <c r="AD651" s="45"/>
      <c r="AE651" s="52"/>
    </row>
    <row r="652" ht="15.75" customHeight="1">
      <c r="A652" s="8" t="s">
        <v>60</v>
      </c>
      <c r="B652" s="210">
        <v>44157.0</v>
      </c>
      <c r="C652" s="10">
        <v>0.375</v>
      </c>
      <c r="D652" s="10">
        <v>0.5</v>
      </c>
      <c r="E652" s="224"/>
      <c r="F652" s="224"/>
      <c r="G652" s="224"/>
      <c r="H652" s="224"/>
      <c r="I652" s="22"/>
      <c r="J652" s="224"/>
      <c r="K652" s="22"/>
      <c r="L652" s="224"/>
      <c r="M652" s="22"/>
      <c r="N652" s="22"/>
      <c r="O652" s="224"/>
      <c r="P652" s="22"/>
      <c r="Q652" s="22"/>
      <c r="R652" s="26"/>
      <c r="S652" s="22"/>
      <c r="T652" s="22"/>
      <c r="U652" s="22"/>
      <c r="V652" s="22"/>
      <c r="W652" s="22"/>
      <c r="X652" s="22"/>
      <c r="Y652" s="135"/>
      <c r="Z652" s="27"/>
      <c r="AA652" s="226"/>
      <c r="AB652" s="227"/>
      <c r="AC652" s="227"/>
      <c r="AD652" s="227"/>
      <c r="AE652" s="237"/>
    </row>
    <row r="653" ht="15.75" customHeight="1">
      <c r="A653" s="4" t="s">
        <v>60</v>
      </c>
      <c r="B653" s="204">
        <v>44157.0</v>
      </c>
      <c r="C653" s="3">
        <v>0.625</v>
      </c>
      <c r="D653" s="3">
        <v>0.75</v>
      </c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41"/>
      <c r="S653" s="39"/>
      <c r="T653" s="39"/>
      <c r="U653" s="39"/>
      <c r="V653" s="22"/>
      <c r="W653" s="39"/>
      <c r="X653" s="39"/>
      <c r="Y653" s="42"/>
      <c r="Z653" s="32"/>
      <c r="AA653" s="230"/>
      <c r="AB653" s="45"/>
      <c r="AC653" s="45"/>
      <c r="AD653" s="45"/>
      <c r="AE653" s="52"/>
    </row>
    <row r="654" ht="15.75" customHeight="1">
      <c r="A654" s="8" t="s">
        <v>64</v>
      </c>
      <c r="B654" s="210">
        <v>44158.0</v>
      </c>
      <c r="C654" s="10">
        <v>0.375</v>
      </c>
      <c r="D654" s="10">
        <v>0.5</v>
      </c>
      <c r="E654" s="224"/>
      <c r="F654" s="224"/>
      <c r="G654" s="224"/>
      <c r="H654" s="224"/>
      <c r="I654" s="22"/>
      <c r="J654" s="224"/>
      <c r="K654" s="22"/>
      <c r="L654" s="224"/>
      <c r="M654" s="22"/>
      <c r="N654" s="22"/>
      <c r="O654" s="224"/>
      <c r="P654" s="224"/>
      <c r="Q654" s="22"/>
      <c r="R654" s="26"/>
      <c r="S654" s="22"/>
      <c r="T654" s="22"/>
      <c r="U654" s="22"/>
      <c r="V654" s="22"/>
      <c r="W654" s="22"/>
      <c r="X654" s="22"/>
      <c r="Y654" s="135"/>
      <c r="Z654" s="27"/>
      <c r="AA654" s="226"/>
      <c r="AB654" s="227"/>
      <c r="AC654" s="227"/>
      <c r="AD654" s="227"/>
      <c r="AE654" s="237"/>
    </row>
    <row r="655" ht="15.75" customHeight="1">
      <c r="A655" s="4" t="s">
        <v>64</v>
      </c>
      <c r="B655" s="204">
        <v>44158.0</v>
      </c>
      <c r="C655" s="3">
        <v>0.625</v>
      </c>
      <c r="D655" s="3">
        <v>0.75</v>
      </c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41"/>
      <c r="S655" s="39"/>
      <c r="T655" s="39"/>
      <c r="U655" s="39"/>
      <c r="V655" s="22"/>
      <c r="W655" s="39"/>
      <c r="X655" s="39"/>
      <c r="Y655" s="42"/>
      <c r="Z655" s="32"/>
      <c r="AA655" s="230"/>
      <c r="AB655" s="45"/>
      <c r="AC655" s="45"/>
      <c r="AD655" s="45"/>
      <c r="AE655" s="52"/>
    </row>
    <row r="656" ht="15.75" customHeight="1">
      <c r="A656" s="8" t="s">
        <v>68</v>
      </c>
      <c r="B656" s="210">
        <v>44159.0</v>
      </c>
      <c r="C656" s="10">
        <v>0.375</v>
      </c>
      <c r="D656" s="10">
        <v>0.5</v>
      </c>
      <c r="E656" s="224"/>
      <c r="F656" s="224"/>
      <c r="G656" s="224"/>
      <c r="H656" s="224"/>
      <c r="I656" s="22"/>
      <c r="J656" s="224"/>
      <c r="K656" s="22"/>
      <c r="L656" s="224"/>
      <c r="M656" s="22"/>
      <c r="N656" s="22"/>
      <c r="O656" s="224"/>
      <c r="P656" s="22"/>
      <c r="Q656" s="22"/>
      <c r="R656" s="26"/>
      <c r="S656" s="22"/>
      <c r="T656" s="22"/>
      <c r="U656" s="22"/>
      <c r="V656" s="22"/>
      <c r="W656" s="22"/>
      <c r="X656" s="22"/>
      <c r="Y656" s="135"/>
      <c r="Z656" s="27"/>
      <c r="AA656" s="226"/>
      <c r="AB656" s="227"/>
      <c r="AC656" s="227"/>
      <c r="AD656" s="227"/>
      <c r="AE656" s="237"/>
    </row>
    <row r="657" ht="15.75" customHeight="1">
      <c r="A657" s="4" t="s">
        <v>68</v>
      </c>
      <c r="B657" s="204">
        <v>44159.0</v>
      </c>
      <c r="C657" s="3">
        <v>0.625</v>
      </c>
      <c r="D657" s="3">
        <v>0.75</v>
      </c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41"/>
      <c r="S657" s="39"/>
      <c r="T657" s="39"/>
      <c r="U657" s="39"/>
      <c r="V657" s="22"/>
      <c r="W657" s="39"/>
      <c r="X657" s="39"/>
      <c r="Y657" s="42"/>
      <c r="Z657" s="32"/>
      <c r="AA657" s="230"/>
      <c r="AB657" s="45"/>
      <c r="AC657" s="45"/>
      <c r="AD657" s="45"/>
      <c r="AE657" s="52"/>
    </row>
    <row r="658" ht="15.75" customHeight="1">
      <c r="A658" s="8" t="s">
        <v>38</v>
      </c>
      <c r="B658" s="210">
        <v>44160.0</v>
      </c>
      <c r="C658" s="10">
        <v>0.375</v>
      </c>
      <c r="D658" s="10">
        <v>0.5</v>
      </c>
      <c r="E658" s="224"/>
      <c r="F658" s="224"/>
      <c r="G658" s="224"/>
      <c r="H658" s="224"/>
      <c r="I658" s="22"/>
      <c r="J658" s="224"/>
      <c r="K658" s="22"/>
      <c r="L658" s="224"/>
      <c r="M658" s="22"/>
      <c r="N658" s="22"/>
      <c r="O658" s="269"/>
      <c r="P658" s="22"/>
      <c r="Q658" s="22"/>
      <c r="R658" s="26"/>
      <c r="S658" s="22"/>
      <c r="T658" s="22"/>
      <c r="U658" s="22"/>
      <c r="V658" s="22"/>
      <c r="W658" s="22"/>
      <c r="X658" s="22"/>
      <c r="Y658" s="135"/>
      <c r="Z658" s="27"/>
      <c r="AA658" s="226"/>
      <c r="AB658" s="227"/>
      <c r="AC658" s="227"/>
      <c r="AD658" s="227"/>
      <c r="AE658" s="237"/>
    </row>
    <row r="659" ht="15.75" customHeight="1">
      <c r="A659" s="4" t="s">
        <v>38</v>
      </c>
      <c r="B659" s="204">
        <v>44160.0</v>
      </c>
      <c r="C659" s="3">
        <v>0.625</v>
      </c>
      <c r="D659" s="3">
        <v>0.75</v>
      </c>
      <c r="E659" s="242"/>
      <c r="F659" s="39"/>
      <c r="G659" s="242"/>
      <c r="H659" s="242"/>
      <c r="I659" s="39"/>
      <c r="J659" s="242"/>
      <c r="K659" s="39"/>
      <c r="L659" s="39"/>
      <c r="M659" s="39"/>
      <c r="N659" s="39"/>
      <c r="O659" s="39"/>
      <c r="P659" s="39"/>
      <c r="Q659" s="39"/>
      <c r="R659" s="41"/>
      <c r="S659" s="39"/>
      <c r="T659" s="39"/>
      <c r="U659" s="22"/>
      <c r="V659" s="22"/>
      <c r="W659" s="22"/>
      <c r="X659" s="22"/>
      <c r="Y659" s="135"/>
      <c r="Z659" s="32"/>
      <c r="AA659" s="245"/>
      <c r="AB659" s="246"/>
      <c r="AC659" s="246"/>
      <c r="AD659" s="246"/>
      <c r="AE659" s="247"/>
    </row>
    <row r="660" ht="15.75" customHeight="1">
      <c r="A660" s="8" t="s">
        <v>48</v>
      </c>
      <c r="B660" s="210">
        <v>44161.0</v>
      </c>
      <c r="C660" s="10">
        <v>0.375</v>
      </c>
      <c r="D660" s="10">
        <v>0.5</v>
      </c>
      <c r="E660" s="224"/>
      <c r="F660" s="224"/>
      <c r="G660" s="224"/>
      <c r="H660" s="224"/>
      <c r="I660" s="22"/>
      <c r="J660" s="224"/>
      <c r="K660" s="22"/>
      <c r="L660" s="224"/>
      <c r="M660" s="22"/>
      <c r="N660" s="22"/>
      <c r="O660" s="224"/>
      <c r="P660" s="22"/>
      <c r="Q660" s="22"/>
      <c r="R660" s="26"/>
      <c r="S660" s="22"/>
      <c r="T660" s="22"/>
      <c r="U660" s="22"/>
      <c r="V660" s="22"/>
      <c r="W660" s="22"/>
      <c r="X660" s="22"/>
      <c r="Y660" s="135"/>
      <c r="Z660" s="27"/>
      <c r="AA660" s="226"/>
      <c r="AB660" s="227"/>
      <c r="AC660" s="227"/>
      <c r="AD660" s="227"/>
      <c r="AE660" s="237"/>
    </row>
    <row r="661" ht="15.75" customHeight="1">
      <c r="A661" s="4" t="s">
        <v>48</v>
      </c>
      <c r="B661" s="204">
        <v>44161.0</v>
      </c>
      <c r="C661" s="3">
        <v>0.625</v>
      </c>
      <c r="D661" s="3">
        <v>0.75</v>
      </c>
      <c r="E661" s="242"/>
      <c r="F661" s="39"/>
      <c r="G661" s="242"/>
      <c r="H661" s="242"/>
      <c r="I661" s="39"/>
      <c r="J661" s="39"/>
      <c r="K661" s="39"/>
      <c r="L661" s="39"/>
      <c r="M661" s="39"/>
      <c r="N661" s="39"/>
      <c r="O661" s="39"/>
      <c r="P661" s="39"/>
      <c r="Q661" s="39"/>
      <c r="R661" s="41"/>
      <c r="S661" s="39"/>
      <c r="T661" s="39"/>
      <c r="U661" s="22"/>
      <c r="V661" s="22"/>
      <c r="W661" s="22"/>
      <c r="X661" s="22"/>
      <c r="Y661" s="42"/>
      <c r="Z661" s="32"/>
      <c r="AA661" s="245"/>
      <c r="AB661" s="246"/>
      <c r="AC661" s="246"/>
      <c r="AD661" s="246"/>
      <c r="AE661" s="247"/>
    </row>
    <row r="662" ht="15.75" customHeight="1">
      <c r="A662" s="8" t="s">
        <v>53</v>
      </c>
      <c r="B662" s="210">
        <v>44162.0</v>
      </c>
      <c r="C662" s="10">
        <v>0.375</v>
      </c>
      <c r="D662" s="10">
        <v>0.5</v>
      </c>
      <c r="E662" s="224"/>
      <c r="F662" s="224"/>
      <c r="G662" s="224"/>
      <c r="H662" s="224"/>
      <c r="I662" s="22"/>
      <c r="J662" s="224"/>
      <c r="K662" s="22"/>
      <c r="L662" s="224"/>
      <c r="M662" s="22"/>
      <c r="N662" s="22"/>
      <c r="O662" s="224"/>
      <c r="P662" s="22"/>
      <c r="Q662" s="22"/>
      <c r="R662" s="26"/>
      <c r="S662" s="22"/>
      <c r="T662" s="22"/>
      <c r="U662" s="22"/>
      <c r="V662" s="22"/>
      <c r="W662" s="22"/>
      <c r="X662" s="22"/>
      <c r="Y662" s="135"/>
      <c r="Z662" s="27"/>
      <c r="AA662" s="226"/>
      <c r="AB662" s="227"/>
      <c r="AC662" s="227"/>
      <c r="AD662" s="227"/>
      <c r="AE662" s="237"/>
    </row>
    <row r="663" ht="15.75" customHeight="1">
      <c r="A663" s="4" t="s">
        <v>53</v>
      </c>
      <c r="B663" s="204">
        <v>44162.0</v>
      </c>
      <c r="C663" s="3">
        <v>0.625</v>
      </c>
      <c r="D663" s="3">
        <v>0.75</v>
      </c>
      <c r="E663" s="39"/>
      <c r="F663" s="39"/>
      <c r="G663" s="242"/>
      <c r="H663" s="242"/>
      <c r="I663" s="39"/>
      <c r="J663" s="242"/>
      <c r="K663" s="39"/>
      <c r="L663" s="39"/>
      <c r="M663" s="39"/>
      <c r="N663" s="39"/>
      <c r="O663" s="39"/>
      <c r="P663" s="39"/>
      <c r="Q663" s="39"/>
      <c r="R663" s="41"/>
      <c r="S663" s="39"/>
      <c r="T663" s="39"/>
      <c r="U663" s="22"/>
      <c r="V663" s="22"/>
      <c r="W663" s="22"/>
      <c r="X663" s="22"/>
      <c r="Y663" s="42"/>
      <c r="Z663" s="32"/>
      <c r="AA663" s="245"/>
      <c r="AB663" s="246"/>
      <c r="AC663" s="246"/>
      <c r="AD663" s="246"/>
      <c r="AE663" s="247"/>
    </row>
    <row r="664" ht="15.75" customHeight="1">
      <c r="A664" s="8" t="s">
        <v>58</v>
      </c>
      <c r="B664" s="210">
        <v>44163.0</v>
      </c>
      <c r="C664" s="10">
        <v>0.375</v>
      </c>
      <c r="D664" s="10">
        <v>0.5</v>
      </c>
      <c r="E664" s="224"/>
      <c r="F664" s="224"/>
      <c r="G664" s="224"/>
      <c r="H664" s="224"/>
      <c r="I664" s="22"/>
      <c r="J664" s="224"/>
      <c r="K664" s="22"/>
      <c r="L664" s="224"/>
      <c r="M664" s="22"/>
      <c r="N664" s="22"/>
      <c r="O664" s="224"/>
      <c r="P664" s="224"/>
      <c r="Q664" s="22"/>
      <c r="R664" s="26"/>
      <c r="S664" s="22"/>
      <c r="T664" s="22"/>
      <c r="U664" s="22"/>
      <c r="V664" s="22"/>
      <c r="W664" s="22"/>
      <c r="X664" s="22"/>
      <c r="Y664" s="135"/>
      <c r="Z664" s="27"/>
      <c r="AA664" s="226"/>
      <c r="AB664" s="227"/>
      <c r="AC664" s="227"/>
      <c r="AD664" s="227"/>
      <c r="AE664" s="237"/>
    </row>
    <row r="665" ht="15.75" customHeight="1">
      <c r="A665" s="4" t="s">
        <v>58</v>
      </c>
      <c r="B665" s="204">
        <v>44163.0</v>
      </c>
      <c r="C665" s="3">
        <v>0.625</v>
      </c>
      <c r="D665" s="3">
        <v>0.75</v>
      </c>
      <c r="E665" s="39"/>
      <c r="F665" s="39"/>
      <c r="G665" s="242"/>
      <c r="H665" s="242"/>
      <c r="I665" s="39"/>
      <c r="J665" s="242"/>
      <c r="K665" s="39"/>
      <c r="L665" s="39"/>
      <c r="M665" s="39"/>
      <c r="N665" s="39"/>
      <c r="O665" s="39"/>
      <c r="P665" s="39"/>
      <c r="Q665" s="39"/>
      <c r="R665" s="41"/>
      <c r="S665" s="39"/>
      <c r="T665" s="39"/>
      <c r="U665" s="22"/>
      <c r="V665" s="22"/>
      <c r="W665" s="22"/>
      <c r="X665" s="22"/>
      <c r="Y665" s="42"/>
      <c r="Z665" s="32"/>
      <c r="AA665" s="245"/>
      <c r="AB665" s="246"/>
      <c r="AC665" s="246"/>
      <c r="AD665" s="246"/>
      <c r="AE665" s="247"/>
    </row>
    <row r="666" ht="15.75" customHeight="1">
      <c r="A666" s="8" t="s">
        <v>60</v>
      </c>
      <c r="B666" s="210">
        <v>44164.0</v>
      </c>
      <c r="C666" s="10">
        <v>0.375</v>
      </c>
      <c r="D666" s="10">
        <v>0.5</v>
      </c>
      <c r="E666" s="224"/>
      <c r="F666" s="224"/>
      <c r="G666" s="224"/>
      <c r="H666" s="224"/>
      <c r="I666" s="22"/>
      <c r="J666" s="224"/>
      <c r="K666" s="22"/>
      <c r="L666" s="224"/>
      <c r="M666" s="22"/>
      <c r="N666" s="22"/>
      <c r="O666" s="224"/>
      <c r="P666" s="22"/>
      <c r="Q666" s="22"/>
      <c r="R666" s="26"/>
      <c r="S666" s="22"/>
      <c r="T666" s="22"/>
      <c r="U666" s="22"/>
      <c r="V666" s="22"/>
      <c r="W666" s="22"/>
      <c r="X666" s="22"/>
      <c r="Y666" s="135"/>
      <c r="Z666" s="27"/>
      <c r="AA666" s="226"/>
      <c r="AB666" s="227"/>
      <c r="AC666" s="227"/>
      <c r="AD666" s="227"/>
      <c r="AE666" s="237"/>
    </row>
    <row r="667" ht="15.75" customHeight="1">
      <c r="A667" s="4" t="s">
        <v>60</v>
      </c>
      <c r="B667" s="204">
        <v>44164.0</v>
      </c>
      <c r="C667" s="3">
        <v>0.625</v>
      </c>
      <c r="D667" s="3">
        <v>0.75</v>
      </c>
      <c r="E667" s="39"/>
      <c r="F667" s="39"/>
      <c r="G667" s="242"/>
      <c r="H667" s="242"/>
      <c r="I667" s="39"/>
      <c r="J667" s="242"/>
      <c r="K667" s="39"/>
      <c r="L667" s="39"/>
      <c r="M667" s="39"/>
      <c r="N667" s="39"/>
      <c r="O667" s="39"/>
      <c r="P667" s="39"/>
      <c r="Q667" s="39"/>
      <c r="R667" s="41"/>
      <c r="S667" s="39"/>
      <c r="T667" s="39"/>
      <c r="U667" s="22"/>
      <c r="V667" s="22"/>
      <c r="W667" s="22"/>
      <c r="X667" s="22"/>
      <c r="Y667" s="42"/>
      <c r="Z667" s="32"/>
      <c r="AA667" s="245"/>
      <c r="AB667" s="246"/>
      <c r="AC667" s="246"/>
      <c r="AD667" s="246"/>
      <c r="AE667" s="247"/>
    </row>
    <row r="668" ht="15.75" customHeight="1">
      <c r="A668" s="8" t="s">
        <v>64</v>
      </c>
      <c r="B668" s="210">
        <v>44165.0</v>
      </c>
      <c r="C668" s="10">
        <v>0.375</v>
      </c>
      <c r="D668" s="10">
        <v>0.5</v>
      </c>
      <c r="E668" s="224"/>
      <c r="F668" s="224"/>
      <c r="G668" s="224"/>
      <c r="H668" s="224"/>
      <c r="I668" s="22"/>
      <c r="J668" s="224"/>
      <c r="K668" s="22"/>
      <c r="L668" s="224"/>
      <c r="M668" s="22"/>
      <c r="N668" s="22"/>
      <c r="O668" s="224"/>
      <c r="P668" s="22"/>
      <c r="Q668" s="22"/>
      <c r="R668" s="26"/>
      <c r="S668" s="22"/>
      <c r="T668" s="22"/>
      <c r="U668" s="22"/>
      <c r="V668" s="22"/>
      <c r="W668" s="22"/>
      <c r="X668" s="22"/>
      <c r="Y668" s="135"/>
      <c r="Z668" s="27"/>
      <c r="AA668" s="226"/>
      <c r="AB668" s="227"/>
      <c r="AC668" s="227"/>
      <c r="AD668" s="227"/>
      <c r="AE668" s="237"/>
    </row>
    <row r="669" ht="15.75" customHeight="1">
      <c r="A669" s="4" t="s">
        <v>64</v>
      </c>
      <c r="B669" s="204">
        <v>44165.0</v>
      </c>
      <c r="C669" s="3">
        <v>0.625</v>
      </c>
      <c r="D669" s="3">
        <v>0.75</v>
      </c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41"/>
      <c r="S669" s="39"/>
      <c r="T669" s="39"/>
      <c r="U669" s="39"/>
      <c r="V669" s="22"/>
      <c r="W669" s="39"/>
      <c r="X669" s="39"/>
      <c r="Y669" s="42"/>
      <c r="Z669" s="32"/>
      <c r="AA669" s="230"/>
      <c r="AB669" s="45"/>
      <c r="AC669" s="45"/>
      <c r="AD669" s="45"/>
      <c r="AE669" s="52"/>
    </row>
    <row r="670" ht="15.75" customHeight="1">
      <c r="A670" s="8" t="s">
        <v>68</v>
      </c>
      <c r="B670" s="210">
        <v>44166.0</v>
      </c>
      <c r="C670" s="10">
        <v>0.375</v>
      </c>
      <c r="D670" s="10">
        <v>0.5</v>
      </c>
      <c r="E670" s="224"/>
      <c r="F670" s="224"/>
      <c r="G670" s="224"/>
      <c r="H670" s="224"/>
      <c r="I670" s="22"/>
      <c r="J670" s="224"/>
      <c r="K670" s="22"/>
      <c r="L670" s="224"/>
      <c r="M670" s="22"/>
      <c r="N670" s="22"/>
      <c r="O670" s="224"/>
      <c r="P670" s="22"/>
      <c r="Q670" s="22"/>
      <c r="R670" s="26"/>
      <c r="S670" s="22"/>
      <c r="T670" s="22"/>
      <c r="U670" s="22"/>
      <c r="V670" s="22"/>
      <c r="W670" s="22"/>
      <c r="X670" s="22"/>
      <c r="Y670" s="135"/>
      <c r="Z670" s="27"/>
      <c r="AA670" s="226"/>
      <c r="AB670" s="227"/>
      <c r="AC670" s="227"/>
      <c r="AD670" s="227"/>
      <c r="AE670" s="237"/>
    </row>
    <row r="671" ht="15.75" customHeight="1">
      <c r="A671" s="4" t="s">
        <v>68</v>
      </c>
      <c r="B671" s="204">
        <v>44166.0</v>
      </c>
      <c r="C671" s="3">
        <v>0.625</v>
      </c>
      <c r="D671" s="3">
        <v>0.75</v>
      </c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41"/>
      <c r="S671" s="39"/>
      <c r="T671" s="39"/>
      <c r="U671" s="39"/>
      <c r="V671" s="22"/>
      <c r="W671" s="39"/>
      <c r="X671" s="39"/>
      <c r="Y671" s="42"/>
      <c r="Z671" s="32"/>
      <c r="AA671" s="230"/>
      <c r="AB671" s="45"/>
      <c r="AC671" s="45"/>
      <c r="AD671" s="45"/>
      <c r="AE671" s="52"/>
    </row>
    <row r="672" ht="15.75" customHeight="1">
      <c r="A672" s="8" t="s">
        <v>38</v>
      </c>
      <c r="B672" s="210">
        <v>44167.0</v>
      </c>
      <c r="C672" s="10">
        <v>0.375</v>
      </c>
      <c r="D672" s="10">
        <v>0.5</v>
      </c>
      <c r="E672" s="224"/>
      <c r="F672" s="224"/>
      <c r="G672" s="224"/>
      <c r="H672" s="224"/>
      <c r="I672" s="22"/>
      <c r="J672" s="224"/>
      <c r="K672" s="22"/>
      <c r="L672" s="224"/>
      <c r="M672" s="22"/>
      <c r="N672" s="22"/>
      <c r="O672" s="224"/>
      <c r="P672" s="22"/>
      <c r="Q672" s="22"/>
      <c r="R672" s="26"/>
      <c r="S672" s="22"/>
      <c r="T672" s="22"/>
      <c r="U672" s="22"/>
      <c r="V672" s="22"/>
      <c r="W672" s="22"/>
      <c r="X672" s="22"/>
      <c r="Y672" s="135"/>
      <c r="Z672" s="27"/>
      <c r="AA672" s="226"/>
      <c r="AB672" s="227"/>
      <c r="AC672" s="227"/>
      <c r="AD672" s="227"/>
      <c r="AE672" s="237"/>
    </row>
    <row r="673" ht="15.75" customHeight="1">
      <c r="A673" s="4" t="s">
        <v>38</v>
      </c>
      <c r="B673" s="204">
        <v>44167.0</v>
      </c>
      <c r="C673" s="3">
        <v>0.625</v>
      </c>
      <c r="D673" s="3">
        <v>0.75</v>
      </c>
      <c r="E673" s="39"/>
      <c r="F673" s="39"/>
      <c r="G673" s="242"/>
      <c r="H673" s="242"/>
      <c r="I673" s="39"/>
      <c r="J673" s="242"/>
      <c r="K673" s="39"/>
      <c r="L673" s="39"/>
      <c r="M673" s="39"/>
      <c r="N673" s="39"/>
      <c r="O673" s="39"/>
      <c r="P673" s="39"/>
      <c r="Q673" s="39"/>
      <c r="R673" s="41"/>
      <c r="S673" s="39"/>
      <c r="T673" s="39"/>
      <c r="U673" s="22"/>
      <c r="V673" s="22"/>
      <c r="W673" s="22"/>
      <c r="X673" s="22"/>
      <c r="Y673" s="42"/>
      <c r="Z673" s="32"/>
      <c r="AA673" s="245"/>
      <c r="AB673" s="246"/>
      <c r="AC673" s="246"/>
      <c r="AD673" s="246"/>
      <c r="AE673" s="247"/>
    </row>
    <row r="674" ht="15.75" customHeight="1">
      <c r="A674" s="8" t="s">
        <v>48</v>
      </c>
      <c r="B674" s="210">
        <v>44168.0</v>
      </c>
      <c r="C674" s="10">
        <v>0.375</v>
      </c>
      <c r="D674" s="10">
        <v>0.5</v>
      </c>
      <c r="E674" s="224"/>
      <c r="F674" s="224"/>
      <c r="G674" s="224"/>
      <c r="H674" s="224"/>
      <c r="I674" s="22"/>
      <c r="J674" s="224"/>
      <c r="K674" s="22"/>
      <c r="L674" s="224"/>
      <c r="M674" s="22"/>
      <c r="N674" s="22"/>
      <c r="O674" s="224"/>
      <c r="P674" s="22"/>
      <c r="Q674" s="22"/>
      <c r="R674" s="26"/>
      <c r="S674" s="22"/>
      <c r="T674" s="22"/>
      <c r="U674" s="22"/>
      <c r="V674" s="22"/>
      <c r="W674" s="22"/>
      <c r="X674" s="22"/>
      <c r="Y674" s="135"/>
      <c r="Z674" s="27"/>
      <c r="AA674" s="226"/>
      <c r="AB674" s="227"/>
      <c r="AC674" s="227"/>
      <c r="AD674" s="227"/>
      <c r="AE674" s="237"/>
    </row>
    <row r="675" ht="15.75" customHeight="1">
      <c r="A675" s="167" t="s">
        <v>48</v>
      </c>
      <c r="B675" s="310">
        <v>44168.0</v>
      </c>
      <c r="C675" s="3">
        <v>0.625</v>
      </c>
      <c r="D675" s="3">
        <v>0.75</v>
      </c>
      <c r="E675" s="242"/>
      <c r="F675" s="108"/>
      <c r="G675" s="242"/>
      <c r="H675" s="242"/>
      <c r="I675" s="39"/>
      <c r="J675" s="242"/>
      <c r="K675" s="39"/>
      <c r="L675" s="39"/>
      <c r="M675" s="39"/>
      <c r="N675" s="39"/>
      <c r="O675" s="39"/>
      <c r="P675" s="39"/>
      <c r="Q675" s="39"/>
      <c r="R675" s="41"/>
      <c r="S675" s="39"/>
      <c r="T675" s="39"/>
      <c r="U675" s="22"/>
      <c r="V675" s="22"/>
      <c r="W675" s="22"/>
      <c r="X675" s="22"/>
      <c r="Y675" s="42"/>
      <c r="Z675" s="32"/>
      <c r="AA675" s="245"/>
      <c r="AB675" s="246"/>
      <c r="AC675" s="246"/>
      <c r="AD675" s="246"/>
      <c r="AE675" s="247"/>
    </row>
    <row r="676" ht="15.75" customHeight="1">
      <c r="A676" s="8" t="s">
        <v>53</v>
      </c>
      <c r="B676" s="210">
        <v>44169.0</v>
      </c>
      <c r="C676" s="10">
        <v>0.375</v>
      </c>
      <c r="D676" s="10">
        <v>0.5</v>
      </c>
      <c r="E676" s="224"/>
      <c r="F676" s="224"/>
      <c r="G676" s="224"/>
      <c r="H676" s="224"/>
      <c r="I676" s="22"/>
      <c r="J676" s="224"/>
      <c r="K676" s="22"/>
      <c r="L676" s="224"/>
      <c r="M676" s="22"/>
      <c r="N676" s="22"/>
      <c r="O676" s="224"/>
      <c r="P676" s="22"/>
      <c r="Q676" s="22"/>
      <c r="R676" s="26"/>
      <c r="S676" s="22"/>
      <c r="T676" s="22"/>
      <c r="U676" s="22"/>
      <c r="V676" s="22"/>
      <c r="W676" s="22"/>
      <c r="X676" s="22"/>
      <c r="Y676" s="135"/>
      <c r="Z676" s="27"/>
      <c r="AA676" s="226"/>
      <c r="AB676" s="227"/>
      <c r="AC676" s="227"/>
      <c r="AD676" s="227"/>
      <c r="AE676" s="237"/>
    </row>
    <row r="677" ht="15.75" customHeight="1">
      <c r="A677" s="4" t="s">
        <v>53</v>
      </c>
      <c r="B677" s="204">
        <v>44169.0</v>
      </c>
      <c r="C677" s="168">
        <v>0.625</v>
      </c>
      <c r="D677" s="168">
        <v>0.75</v>
      </c>
      <c r="E677" s="39"/>
      <c r="F677" s="286"/>
      <c r="G677" s="242"/>
      <c r="H677" s="242"/>
      <c r="I677" s="39"/>
      <c r="J677" s="242"/>
      <c r="K677" s="39"/>
      <c r="L677" s="39"/>
      <c r="M677" s="39"/>
      <c r="N677" s="39"/>
      <c r="O677" s="39"/>
      <c r="P677" s="39"/>
      <c r="Q677" s="39"/>
      <c r="R677" s="41"/>
      <c r="S677" s="39"/>
      <c r="T677" s="39"/>
      <c r="U677" s="22"/>
      <c r="V677" s="22"/>
      <c r="W677" s="22"/>
      <c r="X677" s="22"/>
      <c r="Y677" s="42"/>
      <c r="Z677" s="32"/>
      <c r="AA677" s="245"/>
      <c r="AB677" s="246"/>
      <c r="AC677" s="246"/>
      <c r="AD677" s="246"/>
      <c r="AE677" s="247"/>
    </row>
    <row r="678" ht="15.75" customHeight="1">
      <c r="A678" s="8" t="s">
        <v>58</v>
      </c>
      <c r="B678" s="210">
        <v>44170.0</v>
      </c>
      <c r="C678" s="10">
        <v>0.375</v>
      </c>
      <c r="D678" s="10">
        <v>0.5</v>
      </c>
      <c r="E678" s="224"/>
      <c r="F678" s="224"/>
      <c r="G678" s="224"/>
      <c r="H678" s="224"/>
      <c r="I678" s="22"/>
      <c r="J678" s="224"/>
      <c r="K678" s="22"/>
      <c r="L678" s="224"/>
      <c r="M678" s="22"/>
      <c r="N678" s="22"/>
      <c r="O678" s="224"/>
      <c r="P678" s="22"/>
      <c r="Q678" s="22"/>
      <c r="R678" s="26"/>
      <c r="S678" s="22"/>
      <c r="T678" s="22"/>
      <c r="U678" s="22"/>
      <c r="V678" s="22"/>
      <c r="W678" s="22"/>
      <c r="X678" s="22"/>
      <c r="Y678" s="135"/>
      <c r="Z678" s="27"/>
      <c r="AA678" s="226"/>
      <c r="AB678" s="227"/>
      <c r="AC678" s="227"/>
      <c r="AD678" s="227"/>
      <c r="AE678" s="237"/>
    </row>
    <row r="679" ht="15.75" customHeight="1">
      <c r="A679" s="4" t="s">
        <v>58</v>
      </c>
      <c r="B679" s="204">
        <v>44170.0</v>
      </c>
      <c r="C679" s="3">
        <v>0.625</v>
      </c>
      <c r="D679" s="3">
        <v>0.75</v>
      </c>
      <c r="E679" s="51"/>
      <c r="F679" s="169"/>
      <c r="G679" s="354"/>
      <c r="H679" s="354"/>
      <c r="I679" s="51"/>
      <c r="J679" s="354"/>
      <c r="K679" s="51"/>
      <c r="L679" s="51"/>
      <c r="M679" s="51"/>
      <c r="N679" s="51"/>
      <c r="O679" s="51"/>
      <c r="P679" s="51"/>
      <c r="Q679" s="51"/>
      <c r="R679" s="41"/>
      <c r="S679" s="51"/>
      <c r="T679" s="39"/>
      <c r="U679" s="22"/>
      <c r="V679" s="22"/>
      <c r="W679" s="22"/>
      <c r="X679" s="22"/>
      <c r="Y679" s="51"/>
      <c r="Z679" s="170"/>
      <c r="AA679" s="355"/>
      <c r="AB679" s="356"/>
      <c r="AC679" s="356"/>
      <c r="AD679" s="356"/>
      <c r="AE679" s="357"/>
    </row>
    <row r="680" ht="15.75" customHeight="1">
      <c r="A680" s="8" t="s">
        <v>60</v>
      </c>
      <c r="B680" s="210">
        <v>44171.0</v>
      </c>
      <c r="C680" s="10">
        <v>0.375</v>
      </c>
      <c r="D680" s="10">
        <v>0.5</v>
      </c>
      <c r="E680" s="224"/>
      <c r="F680" s="224"/>
      <c r="G680" s="224"/>
      <c r="H680" s="224"/>
      <c r="I680" s="22"/>
      <c r="J680" s="224"/>
      <c r="K680" s="22"/>
      <c r="L680" s="224"/>
      <c r="M680" s="22"/>
      <c r="N680" s="22"/>
      <c r="O680" s="224"/>
      <c r="P680" s="22"/>
      <c r="Q680" s="22"/>
      <c r="R680" s="26"/>
      <c r="S680" s="22"/>
      <c r="T680" s="22"/>
      <c r="U680" s="22"/>
      <c r="V680" s="22"/>
      <c r="W680" s="22"/>
      <c r="X680" s="22"/>
      <c r="Y680" s="135"/>
      <c r="Z680" s="27"/>
      <c r="AA680" s="226"/>
      <c r="AB680" s="227"/>
      <c r="AC680" s="227"/>
      <c r="AD680" s="227"/>
      <c r="AE680" s="237"/>
    </row>
    <row r="681" ht="15.75" customHeight="1">
      <c r="A681" s="4" t="s">
        <v>60</v>
      </c>
      <c r="B681" s="204">
        <v>44171.0</v>
      </c>
      <c r="C681" s="3">
        <v>0.625</v>
      </c>
      <c r="D681" s="3">
        <v>0.75</v>
      </c>
      <c r="E681" s="39"/>
      <c r="F681" s="108"/>
      <c r="G681" s="242"/>
      <c r="H681" s="242"/>
      <c r="I681" s="39"/>
      <c r="J681" s="242"/>
      <c r="K681" s="39"/>
      <c r="L681" s="39"/>
      <c r="M681" s="39"/>
      <c r="N681" s="39"/>
      <c r="O681" s="39"/>
      <c r="P681" s="39"/>
      <c r="Q681" s="39"/>
      <c r="R681" s="41"/>
      <c r="S681" s="39"/>
      <c r="T681" s="39"/>
      <c r="U681" s="22"/>
      <c r="V681" s="22"/>
      <c r="W681" s="22"/>
      <c r="X681" s="22"/>
      <c r="Y681" s="42"/>
      <c r="Z681" s="32"/>
      <c r="AA681" s="245"/>
      <c r="AB681" s="246"/>
      <c r="AC681" s="246"/>
      <c r="AD681" s="246"/>
      <c r="AE681" s="247"/>
    </row>
    <row r="682" ht="15.75" customHeight="1">
      <c r="A682" s="8" t="s">
        <v>64</v>
      </c>
      <c r="B682" s="210">
        <v>44172.0</v>
      </c>
      <c r="C682" s="10">
        <v>0.375</v>
      </c>
      <c r="D682" s="10">
        <v>0.5</v>
      </c>
      <c r="E682" s="224"/>
      <c r="F682" s="224"/>
      <c r="G682" s="224"/>
      <c r="H682" s="224"/>
      <c r="I682" s="22"/>
      <c r="J682" s="224"/>
      <c r="K682" s="22"/>
      <c r="L682" s="224"/>
      <c r="M682" s="22"/>
      <c r="N682" s="22"/>
      <c r="O682" s="224"/>
      <c r="P682" s="22"/>
      <c r="Q682" s="22"/>
      <c r="R682" s="26"/>
      <c r="S682" s="22"/>
      <c r="T682" s="22"/>
      <c r="U682" s="22"/>
      <c r="V682" s="22"/>
      <c r="W682" s="22"/>
      <c r="X682" s="22"/>
      <c r="Y682" s="135"/>
      <c r="Z682" s="27"/>
      <c r="AA682" s="226"/>
      <c r="AB682" s="227"/>
      <c r="AC682" s="227"/>
      <c r="AD682" s="227"/>
      <c r="AE682" s="237"/>
    </row>
    <row r="683" ht="15.75" customHeight="1">
      <c r="A683" s="4" t="s">
        <v>64</v>
      </c>
      <c r="B683" s="204">
        <v>44172.0</v>
      </c>
      <c r="C683" s="3">
        <v>0.625</v>
      </c>
      <c r="D683" s="3">
        <v>0.75</v>
      </c>
      <c r="E683" s="39"/>
      <c r="F683" s="108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41"/>
      <c r="S683" s="39"/>
      <c r="T683" s="39"/>
      <c r="U683" s="39"/>
      <c r="V683" s="22"/>
      <c r="W683" s="39"/>
      <c r="X683" s="39"/>
      <c r="Y683" s="42"/>
      <c r="Z683" s="32"/>
      <c r="AA683" s="230"/>
      <c r="AB683" s="45"/>
      <c r="AC683" s="45"/>
      <c r="AD683" s="45"/>
      <c r="AE683" s="52"/>
    </row>
    <row r="684" ht="15.75" customHeight="1">
      <c r="A684" s="8" t="s">
        <v>68</v>
      </c>
      <c r="B684" s="210">
        <v>44173.0</v>
      </c>
      <c r="C684" s="10">
        <v>0.375</v>
      </c>
      <c r="D684" s="10">
        <v>0.5</v>
      </c>
      <c r="E684" s="224"/>
      <c r="F684" s="224"/>
      <c r="G684" s="227"/>
      <c r="H684" s="224"/>
      <c r="I684" s="22"/>
      <c r="J684" s="224"/>
      <c r="K684" s="22"/>
      <c r="L684" s="224"/>
      <c r="M684" s="22"/>
      <c r="N684" s="22"/>
      <c r="O684" s="224"/>
      <c r="P684" s="22"/>
      <c r="Q684" s="22"/>
      <c r="R684" s="26"/>
      <c r="S684" s="22"/>
      <c r="T684" s="22"/>
      <c r="U684" s="22"/>
      <c r="V684" s="22"/>
      <c r="W684" s="22"/>
      <c r="X684" s="22"/>
      <c r="Y684" s="135"/>
      <c r="Z684" s="27"/>
      <c r="AA684" s="226"/>
      <c r="AB684" s="227"/>
      <c r="AC684" s="227"/>
      <c r="AD684" s="227"/>
      <c r="AE684" s="237"/>
    </row>
    <row r="685" ht="15.75" customHeight="1">
      <c r="A685" s="4" t="s">
        <v>68</v>
      </c>
      <c r="B685" s="204">
        <v>44173.0</v>
      </c>
      <c r="C685" s="3">
        <v>0.625</v>
      </c>
      <c r="D685" s="3">
        <v>0.75</v>
      </c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41"/>
      <c r="S685" s="39"/>
      <c r="T685" s="39"/>
      <c r="U685" s="39"/>
      <c r="V685" s="22"/>
      <c r="W685" s="39"/>
      <c r="X685" s="39"/>
      <c r="Y685" s="42"/>
      <c r="Z685" s="32"/>
      <c r="AA685" s="230"/>
      <c r="AB685" s="45"/>
      <c r="AC685" s="45"/>
      <c r="AD685" s="45"/>
      <c r="AE685" s="52"/>
    </row>
    <row r="686" ht="15.75" customHeight="1">
      <c r="A686" s="8" t="s">
        <v>38</v>
      </c>
      <c r="B686" s="210">
        <v>44174.0</v>
      </c>
      <c r="C686" s="10">
        <v>0.375</v>
      </c>
      <c r="D686" s="10">
        <v>0.5</v>
      </c>
      <c r="E686" s="224"/>
      <c r="F686" s="22"/>
      <c r="G686" s="224"/>
      <c r="H686" s="224"/>
      <c r="I686" s="22"/>
      <c r="J686" s="224"/>
      <c r="K686" s="22"/>
      <c r="L686" s="224"/>
      <c r="M686" s="22"/>
      <c r="N686" s="22"/>
      <c r="O686" s="224"/>
      <c r="P686" s="22"/>
      <c r="Q686" s="22"/>
      <c r="R686" s="26"/>
      <c r="S686" s="22"/>
      <c r="T686" s="22"/>
      <c r="U686" s="22"/>
      <c r="V686" s="22"/>
      <c r="W686" s="22"/>
      <c r="X686" s="22"/>
      <c r="Y686" s="135"/>
      <c r="Z686" s="27"/>
      <c r="AA686" s="226"/>
      <c r="AB686" s="227"/>
      <c r="AC686" s="227"/>
      <c r="AD686" s="227"/>
      <c r="AE686" s="237"/>
    </row>
    <row r="687" ht="15.75" customHeight="1">
      <c r="A687" s="4" t="s">
        <v>38</v>
      </c>
      <c r="B687" s="204">
        <v>44174.0</v>
      </c>
      <c r="C687" s="3">
        <v>0.625</v>
      </c>
      <c r="D687" s="3">
        <v>0.75</v>
      </c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41"/>
      <c r="S687" s="39"/>
      <c r="T687" s="39"/>
      <c r="U687" s="39"/>
      <c r="V687" s="22"/>
      <c r="W687" s="39"/>
      <c r="X687" s="39"/>
      <c r="Y687" s="42"/>
      <c r="Z687" s="32"/>
      <c r="AA687" s="230"/>
      <c r="AB687" s="45"/>
      <c r="AC687" s="45"/>
      <c r="AD687" s="45"/>
      <c r="AE687" s="52"/>
    </row>
    <row r="688" ht="15.75" customHeight="1">
      <c r="A688" s="8" t="s">
        <v>48</v>
      </c>
      <c r="B688" s="210">
        <v>44175.0</v>
      </c>
      <c r="C688" s="10">
        <v>0.375</v>
      </c>
      <c r="D688" s="10">
        <v>0.5</v>
      </c>
      <c r="E688" s="224"/>
      <c r="F688" s="224"/>
      <c r="G688" s="224"/>
      <c r="H688" s="224"/>
      <c r="I688" s="22"/>
      <c r="J688" s="224"/>
      <c r="K688" s="22"/>
      <c r="L688" s="224"/>
      <c r="M688" s="22"/>
      <c r="N688" s="22"/>
      <c r="O688" s="224"/>
      <c r="P688" s="22"/>
      <c r="Q688" s="22"/>
      <c r="R688" s="26"/>
      <c r="S688" s="22"/>
      <c r="T688" s="22"/>
      <c r="U688" s="22"/>
      <c r="V688" s="22"/>
      <c r="W688" s="22"/>
      <c r="X688" s="22"/>
      <c r="Y688" s="135"/>
      <c r="Z688" s="27"/>
      <c r="AA688" s="226"/>
      <c r="AB688" s="227"/>
      <c r="AC688" s="227"/>
      <c r="AD688" s="227"/>
      <c r="AE688" s="237"/>
    </row>
    <row r="689" ht="15.75" customHeight="1">
      <c r="A689" s="4" t="s">
        <v>48</v>
      </c>
      <c r="B689" s="204">
        <v>44175.0</v>
      </c>
      <c r="C689" s="3">
        <v>0.625</v>
      </c>
      <c r="D689" s="3">
        <v>0.75</v>
      </c>
      <c r="E689" s="242"/>
      <c r="F689" s="39"/>
      <c r="G689" s="242"/>
      <c r="H689" s="242"/>
      <c r="I689" s="39"/>
      <c r="J689" s="242"/>
      <c r="K689" s="39"/>
      <c r="L689" s="39"/>
      <c r="M689" s="39"/>
      <c r="N689" s="39"/>
      <c r="O689" s="39"/>
      <c r="P689" s="39"/>
      <c r="Q689" s="39"/>
      <c r="R689" s="41"/>
      <c r="S689" s="39"/>
      <c r="T689" s="39"/>
      <c r="U689" s="22"/>
      <c r="V689" s="22"/>
      <c r="W689" s="22"/>
      <c r="X689" s="22"/>
      <c r="Y689" s="42"/>
      <c r="Z689" s="32"/>
      <c r="AA689" s="245"/>
      <c r="AB689" s="246"/>
      <c r="AC689" s="246"/>
      <c r="AD689" s="246"/>
      <c r="AE689" s="247"/>
    </row>
    <row r="690" ht="15.75" customHeight="1">
      <c r="A690" s="8" t="s">
        <v>53</v>
      </c>
      <c r="B690" s="210">
        <v>44176.0</v>
      </c>
      <c r="C690" s="10">
        <v>0.375</v>
      </c>
      <c r="D690" s="10">
        <v>0.5</v>
      </c>
      <c r="E690" s="224"/>
      <c r="F690" s="224"/>
      <c r="G690" s="224"/>
      <c r="H690" s="224"/>
      <c r="I690" s="22"/>
      <c r="J690" s="224"/>
      <c r="K690" s="22"/>
      <c r="L690" s="224"/>
      <c r="M690" s="22"/>
      <c r="N690" s="22"/>
      <c r="O690" s="224"/>
      <c r="P690" s="22"/>
      <c r="Q690" s="22"/>
      <c r="R690" s="26"/>
      <c r="S690" s="22"/>
      <c r="T690" s="22"/>
      <c r="U690" s="22"/>
      <c r="V690" s="22"/>
      <c r="W690" s="22"/>
      <c r="X690" s="22"/>
      <c r="Y690" s="135"/>
      <c r="Z690" s="27"/>
      <c r="AA690" s="226"/>
      <c r="AB690" s="227"/>
      <c r="AC690" s="227"/>
      <c r="AD690" s="227"/>
      <c r="AE690" s="237"/>
    </row>
    <row r="691" ht="15.75" customHeight="1">
      <c r="A691" s="4" t="s">
        <v>53</v>
      </c>
      <c r="B691" s="204">
        <v>44176.0</v>
      </c>
      <c r="C691" s="3">
        <v>0.625</v>
      </c>
      <c r="D691" s="3">
        <v>0.75</v>
      </c>
      <c r="E691" s="39"/>
      <c r="F691" s="39"/>
      <c r="G691" s="242"/>
      <c r="H691" s="242"/>
      <c r="I691" s="39"/>
      <c r="J691" s="242"/>
      <c r="K691" s="39"/>
      <c r="L691" s="39"/>
      <c r="M691" s="39"/>
      <c r="N691" s="39"/>
      <c r="O691" s="39"/>
      <c r="P691" s="39"/>
      <c r="Q691" s="39"/>
      <c r="R691" s="41"/>
      <c r="S691" s="39"/>
      <c r="T691" s="39"/>
      <c r="U691" s="22"/>
      <c r="V691" s="22"/>
      <c r="W691" s="22"/>
      <c r="X691" s="22"/>
      <c r="Y691" s="42"/>
      <c r="Z691" s="32"/>
      <c r="AA691" s="245"/>
      <c r="AB691" s="246"/>
      <c r="AC691" s="246"/>
      <c r="AD691" s="246"/>
      <c r="AE691" s="247"/>
    </row>
    <row r="692" ht="15.75" customHeight="1">
      <c r="A692" s="8" t="s">
        <v>58</v>
      </c>
      <c r="B692" s="210">
        <v>44177.0</v>
      </c>
      <c r="C692" s="10">
        <v>0.375</v>
      </c>
      <c r="D692" s="10">
        <v>0.5</v>
      </c>
      <c r="E692" s="224"/>
      <c r="F692" s="224"/>
      <c r="G692" s="224"/>
      <c r="H692" s="224"/>
      <c r="I692" s="22"/>
      <c r="J692" s="224"/>
      <c r="K692" s="22"/>
      <c r="L692" s="224"/>
      <c r="M692" s="22"/>
      <c r="N692" s="22"/>
      <c r="O692" s="224"/>
      <c r="P692" s="22"/>
      <c r="Q692" s="22"/>
      <c r="R692" s="26"/>
      <c r="S692" s="22"/>
      <c r="T692" s="22"/>
      <c r="U692" s="22"/>
      <c r="V692" s="22"/>
      <c r="W692" s="22"/>
      <c r="X692" s="22"/>
      <c r="Y692" s="135"/>
      <c r="Z692" s="27"/>
      <c r="AA692" s="226"/>
      <c r="AB692" s="227"/>
      <c r="AC692" s="227"/>
      <c r="AD692" s="227"/>
      <c r="AE692" s="237"/>
    </row>
    <row r="693" ht="15.75" customHeight="1">
      <c r="A693" s="4" t="s">
        <v>58</v>
      </c>
      <c r="B693" s="204">
        <v>44177.0</v>
      </c>
      <c r="C693" s="3">
        <v>0.625</v>
      </c>
      <c r="D693" s="3">
        <v>0.75</v>
      </c>
      <c r="E693" s="39"/>
      <c r="F693" s="39"/>
      <c r="G693" s="242"/>
      <c r="H693" s="242"/>
      <c r="I693" s="39"/>
      <c r="J693" s="242"/>
      <c r="K693" s="39"/>
      <c r="L693" s="39"/>
      <c r="M693" s="39"/>
      <c r="N693" s="39"/>
      <c r="O693" s="39"/>
      <c r="P693" s="39"/>
      <c r="Q693" s="39"/>
      <c r="R693" s="41"/>
      <c r="S693" s="39"/>
      <c r="T693" s="39"/>
      <c r="U693" s="22"/>
      <c r="V693" s="22"/>
      <c r="W693" s="22"/>
      <c r="X693" s="22"/>
      <c r="Y693" s="42"/>
      <c r="Z693" s="32"/>
      <c r="AA693" s="245"/>
      <c r="AB693" s="246"/>
      <c r="AC693" s="246"/>
      <c r="AD693" s="246"/>
      <c r="AE693" s="247"/>
    </row>
    <row r="694" ht="15.75" customHeight="1">
      <c r="A694" s="8" t="s">
        <v>60</v>
      </c>
      <c r="B694" s="210">
        <v>44178.0</v>
      </c>
      <c r="C694" s="10">
        <v>0.375</v>
      </c>
      <c r="D694" s="10">
        <v>0.5</v>
      </c>
      <c r="E694" s="224"/>
      <c r="F694" s="224"/>
      <c r="G694" s="224"/>
      <c r="H694" s="224"/>
      <c r="I694" s="22"/>
      <c r="J694" s="224"/>
      <c r="K694" s="22"/>
      <c r="L694" s="224"/>
      <c r="M694" s="22"/>
      <c r="N694" s="22"/>
      <c r="O694" s="224"/>
      <c r="P694" s="22"/>
      <c r="Q694" s="22"/>
      <c r="R694" s="26"/>
      <c r="S694" s="22"/>
      <c r="T694" s="22"/>
      <c r="U694" s="22"/>
      <c r="V694" s="22"/>
      <c r="W694" s="22"/>
      <c r="X694" s="22"/>
      <c r="Y694" s="135"/>
      <c r="Z694" s="27"/>
      <c r="AA694" s="226"/>
      <c r="AB694" s="227"/>
      <c r="AC694" s="227"/>
      <c r="AD694" s="227"/>
      <c r="AE694" s="237"/>
    </row>
    <row r="695" ht="15.75" customHeight="1">
      <c r="A695" s="4" t="s">
        <v>60</v>
      </c>
      <c r="B695" s="204">
        <v>44178.0</v>
      </c>
      <c r="C695" s="3">
        <v>0.625</v>
      </c>
      <c r="D695" s="3">
        <v>0.75</v>
      </c>
      <c r="E695" s="39"/>
      <c r="F695" s="39"/>
      <c r="G695" s="242"/>
      <c r="H695" s="242"/>
      <c r="I695" s="39"/>
      <c r="J695" s="242"/>
      <c r="K695" s="39"/>
      <c r="L695" s="39"/>
      <c r="M695" s="39"/>
      <c r="N695" s="39"/>
      <c r="O695" s="39"/>
      <c r="P695" s="39"/>
      <c r="Q695" s="39"/>
      <c r="R695" s="41"/>
      <c r="S695" s="39"/>
      <c r="T695" s="39"/>
      <c r="U695" s="22"/>
      <c r="V695" s="22"/>
      <c r="W695" s="22"/>
      <c r="X695" s="22"/>
      <c r="Y695" s="42"/>
      <c r="Z695" s="32"/>
      <c r="AA695" s="245"/>
      <c r="AB695" s="246"/>
      <c r="AC695" s="246"/>
      <c r="AD695" s="246"/>
      <c r="AE695" s="247"/>
    </row>
    <row r="696" ht="15.75" customHeight="1">
      <c r="A696" s="8" t="s">
        <v>64</v>
      </c>
      <c r="B696" s="210">
        <v>44179.0</v>
      </c>
      <c r="C696" s="10">
        <v>0.375</v>
      </c>
      <c r="D696" s="10">
        <v>0.5</v>
      </c>
      <c r="E696" s="224"/>
      <c r="F696" s="224"/>
      <c r="G696" s="224"/>
      <c r="H696" s="224"/>
      <c r="I696" s="22"/>
      <c r="J696" s="224"/>
      <c r="K696" s="22"/>
      <c r="L696" s="224"/>
      <c r="M696" s="22"/>
      <c r="N696" s="22"/>
      <c r="O696" s="224"/>
      <c r="P696" s="22"/>
      <c r="Q696" s="22"/>
      <c r="R696" s="26"/>
      <c r="S696" s="22"/>
      <c r="T696" s="22"/>
      <c r="U696" s="22"/>
      <c r="V696" s="22"/>
      <c r="W696" s="22"/>
      <c r="X696" s="22"/>
      <c r="Y696" s="135"/>
      <c r="Z696" s="27"/>
      <c r="AA696" s="226"/>
      <c r="AB696" s="227"/>
      <c r="AC696" s="227"/>
      <c r="AD696" s="227"/>
      <c r="AE696" s="237"/>
    </row>
    <row r="697" ht="15.75" customHeight="1">
      <c r="A697" s="4" t="s">
        <v>64</v>
      </c>
      <c r="B697" s="204">
        <v>44179.0</v>
      </c>
      <c r="C697" s="3">
        <v>0.625</v>
      </c>
      <c r="D697" s="3">
        <v>0.75</v>
      </c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41"/>
      <c r="S697" s="39"/>
      <c r="T697" s="39"/>
      <c r="U697" s="39"/>
      <c r="V697" s="22"/>
      <c r="W697" s="39"/>
      <c r="X697" s="39"/>
      <c r="Y697" s="42"/>
      <c r="Z697" s="32"/>
      <c r="AA697" s="230"/>
      <c r="AB697" s="45"/>
      <c r="AC697" s="45"/>
      <c r="AD697" s="45"/>
      <c r="AE697" s="52"/>
    </row>
    <row r="698" ht="15.75" customHeight="1">
      <c r="A698" s="8" t="s">
        <v>68</v>
      </c>
      <c r="B698" s="210">
        <v>44180.0</v>
      </c>
      <c r="C698" s="10">
        <v>0.375</v>
      </c>
      <c r="D698" s="10">
        <v>0.5</v>
      </c>
      <c r="E698" s="224"/>
      <c r="F698" s="224"/>
      <c r="G698" s="224"/>
      <c r="H698" s="224"/>
      <c r="I698" s="22"/>
      <c r="J698" s="224"/>
      <c r="K698" s="22"/>
      <c r="L698" s="224"/>
      <c r="M698" s="22"/>
      <c r="N698" s="22"/>
      <c r="O698" s="224"/>
      <c r="P698" s="224"/>
      <c r="Q698" s="22"/>
      <c r="R698" s="26"/>
      <c r="S698" s="22"/>
      <c r="T698" s="22"/>
      <c r="U698" s="22"/>
      <c r="V698" s="22"/>
      <c r="W698" s="22"/>
      <c r="X698" s="22"/>
      <c r="Y698" s="135"/>
      <c r="Z698" s="27"/>
      <c r="AA698" s="226"/>
      <c r="AB698" s="227"/>
      <c r="AC698" s="227"/>
      <c r="AD698" s="227"/>
      <c r="AE698" s="237"/>
    </row>
    <row r="699" ht="15.75" customHeight="1">
      <c r="A699" s="4" t="s">
        <v>68</v>
      </c>
      <c r="B699" s="204">
        <v>44180.0</v>
      </c>
      <c r="C699" s="3">
        <v>0.625</v>
      </c>
      <c r="D699" s="3">
        <v>0.75</v>
      </c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41"/>
      <c r="S699" s="39"/>
      <c r="T699" s="39"/>
      <c r="U699" s="39"/>
      <c r="V699" s="22"/>
      <c r="W699" s="39"/>
      <c r="X699" s="39"/>
      <c r="Y699" s="42"/>
      <c r="Z699" s="32"/>
      <c r="AA699" s="230"/>
      <c r="AB699" s="45"/>
      <c r="AC699" s="45"/>
      <c r="AD699" s="45"/>
      <c r="AE699" s="52"/>
    </row>
    <row r="700" ht="15.75" customHeight="1">
      <c r="A700" s="8" t="s">
        <v>38</v>
      </c>
      <c r="B700" s="210">
        <v>44181.0</v>
      </c>
      <c r="C700" s="10">
        <v>0.375</v>
      </c>
      <c r="D700" s="10">
        <v>0.5</v>
      </c>
      <c r="E700" s="224"/>
      <c r="F700" s="224"/>
      <c r="G700" s="224"/>
      <c r="H700" s="224"/>
      <c r="I700" s="22"/>
      <c r="J700" s="224"/>
      <c r="K700" s="22"/>
      <c r="L700" s="224"/>
      <c r="M700" s="22"/>
      <c r="N700" s="22"/>
      <c r="O700" s="224"/>
      <c r="P700" s="22"/>
      <c r="Q700" s="22"/>
      <c r="R700" s="26"/>
      <c r="S700" s="22"/>
      <c r="T700" s="22"/>
      <c r="U700" s="22"/>
      <c r="V700" s="22"/>
      <c r="W700" s="22"/>
      <c r="X700" s="22"/>
      <c r="Y700" s="135"/>
      <c r="Z700" s="27"/>
      <c r="AA700" s="226"/>
      <c r="AB700" s="227"/>
      <c r="AC700" s="227"/>
      <c r="AD700" s="227"/>
      <c r="AE700" s="237"/>
    </row>
    <row r="701" ht="15.75" customHeight="1">
      <c r="A701" s="4" t="s">
        <v>38</v>
      </c>
      <c r="B701" s="204">
        <v>44181.0</v>
      </c>
      <c r="C701" s="3">
        <v>0.625</v>
      </c>
      <c r="D701" s="3">
        <v>0.75</v>
      </c>
      <c r="E701" s="242"/>
      <c r="F701" s="39"/>
      <c r="G701" s="242"/>
      <c r="H701" s="242"/>
      <c r="I701" s="39"/>
      <c r="J701" s="242"/>
      <c r="K701" s="39"/>
      <c r="L701" s="39"/>
      <c r="M701" s="39"/>
      <c r="N701" s="39"/>
      <c r="O701" s="39"/>
      <c r="P701" s="39"/>
      <c r="Q701" s="39"/>
      <c r="R701" s="41"/>
      <c r="S701" s="39"/>
      <c r="T701" s="39"/>
      <c r="U701" s="22"/>
      <c r="V701" s="22"/>
      <c r="W701" s="22"/>
      <c r="X701" s="22"/>
      <c r="Y701" s="42"/>
      <c r="Z701" s="32"/>
      <c r="AA701" s="245"/>
      <c r="AB701" s="246"/>
      <c r="AC701" s="246"/>
      <c r="AD701" s="246"/>
      <c r="AE701" s="247"/>
    </row>
    <row r="702" ht="15.75" customHeight="1">
      <c r="A702" s="8" t="s">
        <v>48</v>
      </c>
      <c r="B702" s="210">
        <v>44182.0</v>
      </c>
      <c r="C702" s="10">
        <v>0.375</v>
      </c>
      <c r="D702" s="10">
        <v>0.5</v>
      </c>
      <c r="E702" s="224"/>
      <c r="F702" s="224"/>
      <c r="G702" s="224"/>
      <c r="H702" s="224"/>
      <c r="I702" s="22"/>
      <c r="J702" s="224"/>
      <c r="K702" s="22"/>
      <c r="L702" s="224"/>
      <c r="M702" s="22"/>
      <c r="N702" s="22"/>
      <c r="O702" s="224"/>
      <c r="P702" s="22"/>
      <c r="Q702" s="22"/>
      <c r="R702" s="26"/>
      <c r="S702" s="22"/>
      <c r="T702" s="22"/>
      <c r="U702" s="22"/>
      <c r="V702" s="22"/>
      <c r="W702" s="22"/>
      <c r="X702" s="22"/>
      <c r="Y702" s="135"/>
      <c r="Z702" s="27"/>
      <c r="AA702" s="226"/>
      <c r="AB702" s="227"/>
      <c r="AC702" s="227"/>
      <c r="AD702" s="227"/>
      <c r="AE702" s="237"/>
    </row>
    <row r="703" ht="15.75" customHeight="1">
      <c r="A703" s="4" t="s">
        <v>48</v>
      </c>
      <c r="B703" s="204">
        <v>44182.0</v>
      </c>
      <c r="C703" s="3">
        <v>0.625</v>
      </c>
      <c r="D703" s="3">
        <v>0.75</v>
      </c>
      <c r="E703" s="242"/>
      <c r="F703" s="39"/>
      <c r="G703" s="242"/>
      <c r="H703" s="242"/>
      <c r="I703" s="39"/>
      <c r="J703" s="242"/>
      <c r="K703" s="39"/>
      <c r="L703" s="39"/>
      <c r="M703" s="39"/>
      <c r="N703" s="39"/>
      <c r="O703" s="39"/>
      <c r="P703" s="39"/>
      <c r="Q703" s="39"/>
      <c r="R703" s="41"/>
      <c r="S703" s="39"/>
      <c r="T703" s="39"/>
      <c r="U703" s="22"/>
      <c r="V703" s="22"/>
      <c r="W703" s="22"/>
      <c r="X703" s="22"/>
      <c r="Y703" s="42"/>
      <c r="Z703" s="32"/>
      <c r="AA703" s="245"/>
      <c r="AB703" s="246"/>
      <c r="AC703" s="246"/>
      <c r="AD703" s="246"/>
      <c r="AE703" s="247"/>
    </row>
    <row r="704" ht="15.75" customHeight="1">
      <c r="A704" s="8" t="s">
        <v>53</v>
      </c>
      <c r="B704" s="210">
        <v>44183.0</v>
      </c>
      <c r="C704" s="10">
        <v>0.375</v>
      </c>
      <c r="D704" s="10">
        <v>0.5</v>
      </c>
      <c r="E704" s="224"/>
      <c r="F704" s="224"/>
      <c r="G704" s="224"/>
      <c r="H704" s="224"/>
      <c r="I704" s="22"/>
      <c r="J704" s="224"/>
      <c r="K704" s="22"/>
      <c r="L704" s="224"/>
      <c r="M704" s="22"/>
      <c r="N704" s="22"/>
      <c r="O704" s="224"/>
      <c r="P704" s="22"/>
      <c r="Q704" s="22"/>
      <c r="R704" s="26"/>
      <c r="S704" s="22"/>
      <c r="T704" s="22"/>
      <c r="U704" s="22"/>
      <c r="V704" s="22"/>
      <c r="W704" s="22"/>
      <c r="X704" s="22"/>
      <c r="Y704" s="135"/>
      <c r="Z704" s="27"/>
      <c r="AA704" s="226"/>
      <c r="AB704" s="227"/>
      <c r="AC704" s="227"/>
      <c r="AD704" s="227"/>
      <c r="AE704" s="237"/>
    </row>
    <row r="705" ht="15.75" customHeight="1">
      <c r="A705" s="167" t="s">
        <v>53</v>
      </c>
      <c r="B705" s="310">
        <v>44183.0</v>
      </c>
      <c r="C705" s="3">
        <v>0.625</v>
      </c>
      <c r="D705" s="3">
        <v>0.75</v>
      </c>
      <c r="E705" s="242"/>
      <c r="F705" s="39"/>
      <c r="G705" s="242"/>
      <c r="H705" s="242"/>
      <c r="I705" s="39"/>
      <c r="J705" s="242"/>
      <c r="K705" s="39"/>
      <c r="L705" s="39"/>
      <c r="M705" s="39"/>
      <c r="N705" s="39"/>
      <c r="O705" s="39"/>
      <c r="P705" s="39"/>
      <c r="Q705" s="39"/>
      <c r="R705" s="41"/>
      <c r="S705" s="39"/>
      <c r="T705" s="39"/>
      <c r="U705" s="22"/>
      <c r="V705" s="22"/>
      <c r="W705" s="22"/>
      <c r="X705" s="22"/>
      <c r="Y705" s="42"/>
      <c r="Z705" s="32"/>
      <c r="AA705" s="230"/>
      <c r="AB705" s="45"/>
      <c r="AC705" s="45"/>
      <c r="AD705" s="45"/>
      <c r="AE705" s="52"/>
    </row>
    <row r="706" ht="15.75" customHeight="1">
      <c r="A706" s="8" t="s">
        <v>58</v>
      </c>
      <c r="B706" s="210">
        <v>44184.0</v>
      </c>
      <c r="C706" s="10">
        <v>0.375</v>
      </c>
      <c r="D706" s="10">
        <v>0.5</v>
      </c>
      <c r="E706" s="224"/>
      <c r="F706" s="224"/>
      <c r="G706" s="224"/>
      <c r="H706" s="224"/>
      <c r="I706" s="22"/>
      <c r="J706" s="224"/>
      <c r="K706" s="22"/>
      <c r="L706" s="224"/>
      <c r="M706" s="22"/>
      <c r="N706" s="22"/>
      <c r="O706" s="224"/>
      <c r="P706" s="22"/>
      <c r="Q706" s="22"/>
      <c r="R706" s="26"/>
      <c r="S706" s="22"/>
      <c r="T706" s="22"/>
      <c r="U706" s="22"/>
      <c r="V706" s="22"/>
      <c r="W706" s="22"/>
      <c r="X706" s="22"/>
      <c r="Y706" s="135"/>
      <c r="Z706" s="27"/>
      <c r="AA706" s="226"/>
      <c r="AB706" s="227"/>
      <c r="AC706" s="227"/>
      <c r="AD706" s="227"/>
      <c r="AE706" s="237"/>
    </row>
    <row r="707" ht="15.75" customHeight="1">
      <c r="A707" s="4" t="s">
        <v>58</v>
      </c>
      <c r="B707" s="204">
        <v>44184.0</v>
      </c>
      <c r="C707" s="168">
        <v>0.625</v>
      </c>
      <c r="D707" s="168">
        <v>0.75</v>
      </c>
      <c r="E707" s="39"/>
      <c r="F707" s="39"/>
      <c r="G707" s="242"/>
      <c r="H707" s="242"/>
      <c r="I707" s="39"/>
      <c r="J707" s="242"/>
      <c r="K707" s="39"/>
      <c r="L707" s="39"/>
      <c r="M707" s="39"/>
      <c r="N707" s="39"/>
      <c r="O707" s="39"/>
      <c r="P707" s="39"/>
      <c r="Q707" s="39"/>
      <c r="R707" s="41"/>
      <c r="S707" s="39"/>
      <c r="T707" s="39"/>
      <c r="U707" s="22"/>
      <c r="V707" s="22"/>
      <c r="W707" s="22"/>
      <c r="X707" s="22"/>
      <c r="Y707" s="42"/>
      <c r="Z707" s="32"/>
      <c r="AA707" s="245"/>
      <c r="AB707" s="246"/>
      <c r="AC707" s="246"/>
      <c r="AD707" s="246"/>
      <c r="AE707" s="247"/>
    </row>
    <row r="708" ht="15.75" customHeight="1">
      <c r="A708" s="8" t="s">
        <v>60</v>
      </c>
      <c r="B708" s="210">
        <v>44185.0</v>
      </c>
      <c r="C708" s="10">
        <v>0.375</v>
      </c>
      <c r="D708" s="10">
        <v>0.5</v>
      </c>
      <c r="E708" s="224"/>
      <c r="F708" s="224"/>
      <c r="G708" s="224"/>
      <c r="H708" s="224"/>
      <c r="I708" s="22"/>
      <c r="J708" s="224"/>
      <c r="K708" s="22"/>
      <c r="L708" s="224"/>
      <c r="M708" s="22"/>
      <c r="N708" s="22"/>
      <c r="O708" s="224"/>
      <c r="P708" s="22"/>
      <c r="Q708" s="22"/>
      <c r="R708" s="26"/>
      <c r="S708" s="22"/>
      <c r="T708" s="22"/>
      <c r="U708" s="22"/>
      <c r="V708" s="22"/>
      <c r="W708" s="22"/>
      <c r="X708" s="22"/>
      <c r="Y708" s="135"/>
      <c r="Z708" s="27"/>
      <c r="AA708" s="226"/>
      <c r="AB708" s="227"/>
      <c r="AC708" s="227"/>
      <c r="AD708" s="227"/>
      <c r="AE708" s="237"/>
    </row>
    <row r="709" ht="15.75" customHeight="1">
      <c r="A709" s="4" t="s">
        <v>60</v>
      </c>
      <c r="B709" s="204">
        <v>44185.0</v>
      </c>
      <c r="C709" s="3">
        <v>0.625</v>
      </c>
      <c r="D709" s="3">
        <v>0.75</v>
      </c>
      <c r="E709" s="51"/>
      <c r="F709" s="51"/>
      <c r="G709" s="354"/>
      <c r="H709" s="354"/>
      <c r="I709" s="51"/>
      <c r="J709" s="354"/>
      <c r="K709" s="51"/>
      <c r="L709" s="51"/>
      <c r="M709" s="51"/>
      <c r="N709" s="51"/>
      <c r="O709" s="51"/>
      <c r="P709" s="51"/>
      <c r="Q709" s="51"/>
      <c r="R709" s="41"/>
      <c r="S709" s="51"/>
      <c r="T709" s="39"/>
      <c r="U709" s="22"/>
      <c r="V709" s="22"/>
      <c r="W709" s="22"/>
      <c r="X709" s="22"/>
      <c r="Y709" s="51"/>
      <c r="Z709" s="170"/>
      <c r="AA709" s="355"/>
      <c r="AB709" s="356"/>
      <c r="AC709" s="356"/>
      <c r="AD709" s="356"/>
      <c r="AE709" s="357"/>
    </row>
    <row r="710" ht="15.75" customHeight="1">
      <c r="A710" s="8" t="s">
        <v>64</v>
      </c>
      <c r="B710" s="210">
        <v>44186.0</v>
      </c>
      <c r="C710" s="10">
        <v>0.375</v>
      </c>
      <c r="D710" s="10">
        <v>0.5</v>
      </c>
      <c r="E710" s="224"/>
      <c r="F710" s="224"/>
      <c r="G710" s="224"/>
      <c r="H710" s="224"/>
      <c r="I710" s="22"/>
      <c r="J710" s="224"/>
      <c r="K710" s="22"/>
      <c r="L710" s="224"/>
      <c r="M710" s="22"/>
      <c r="N710" s="22"/>
      <c r="O710" s="224"/>
      <c r="P710" s="22"/>
      <c r="Q710" s="22"/>
      <c r="R710" s="26"/>
      <c r="S710" s="22"/>
      <c r="T710" s="22"/>
      <c r="U710" s="22"/>
      <c r="V710" s="22"/>
      <c r="W710" s="22"/>
      <c r="X710" s="22"/>
      <c r="Y710" s="135"/>
      <c r="Z710" s="27"/>
      <c r="AA710" s="226"/>
      <c r="AB710" s="227"/>
      <c r="AC710" s="227"/>
      <c r="AD710" s="227"/>
      <c r="AE710" s="237"/>
    </row>
    <row r="711" ht="15.75" customHeight="1">
      <c r="A711" s="4" t="s">
        <v>64</v>
      </c>
      <c r="B711" s="204">
        <v>44186.0</v>
      </c>
      <c r="C711" s="3">
        <v>0.625</v>
      </c>
      <c r="D711" s="3">
        <v>0.75</v>
      </c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41"/>
      <c r="S711" s="39"/>
      <c r="T711" s="39"/>
      <c r="U711" s="39"/>
      <c r="V711" s="22"/>
      <c r="W711" s="39"/>
      <c r="X711" s="39"/>
      <c r="Y711" s="42"/>
      <c r="Z711" s="32"/>
      <c r="AA711" s="230"/>
      <c r="AB711" s="45"/>
      <c r="AC711" s="45"/>
      <c r="AD711" s="45"/>
      <c r="AE711" s="52"/>
    </row>
    <row r="712" ht="15.75" customHeight="1">
      <c r="A712" s="8" t="s">
        <v>68</v>
      </c>
      <c r="B712" s="210">
        <v>44187.0</v>
      </c>
      <c r="C712" s="10">
        <v>0.375</v>
      </c>
      <c r="D712" s="10">
        <v>0.5</v>
      </c>
      <c r="E712" s="224"/>
      <c r="F712" s="224"/>
      <c r="G712" s="224"/>
      <c r="H712" s="224"/>
      <c r="I712" s="22"/>
      <c r="J712" s="224"/>
      <c r="K712" s="22"/>
      <c r="L712" s="224"/>
      <c r="M712" s="22"/>
      <c r="N712" s="22"/>
      <c r="O712" s="224"/>
      <c r="P712" s="22"/>
      <c r="Q712" s="22"/>
      <c r="R712" s="26"/>
      <c r="S712" s="22"/>
      <c r="T712" s="22"/>
      <c r="U712" s="22"/>
      <c r="V712" s="22"/>
      <c r="W712" s="22"/>
      <c r="X712" s="22"/>
      <c r="Y712" s="135"/>
      <c r="Z712" s="27"/>
      <c r="AA712" s="226"/>
      <c r="AB712" s="227"/>
      <c r="AC712" s="227"/>
      <c r="AD712" s="227"/>
      <c r="AE712" s="237"/>
    </row>
    <row r="713" ht="15.75" customHeight="1">
      <c r="A713" s="4" t="s">
        <v>68</v>
      </c>
      <c r="B713" s="204">
        <v>44187.0</v>
      </c>
      <c r="C713" s="3">
        <v>0.625</v>
      </c>
      <c r="D713" s="3">
        <v>0.75</v>
      </c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41"/>
      <c r="S713" s="39"/>
      <c r="T713" s="39"/>
      <c r="U713" s="39"/>
      <c r="V713" s="22"/>
      <c r="W713" s="39"/>
      <c r="X713" s="39"/>
      <c r="Y713" s="42"/>
      <c r="Z713" s="32"/>
      <c r="AA713" s="230"/>
      <c r="AB713" s="45"/>
      <c r="AC713" s="45"/>
      <c r="AD713" s="45"/>
      <c r="AE713" s="52"/>
    </row>
    <row r="714" ht="15.75" customHeight="1">
      <c r="A714" s="8" t="s">
        <v>38</v>
      </c>
      <c r="B714" s="210">
        <v>44188.0</v>
      </c>
      <c r="C714" s="10">
        <v>0.375</v>
      </c>
      <c r="D714" s="10">
        <v>0.5</v>
      </c>
      <c r="E714" s="224"/>
      <c r="F714" s="224"/>
      <c r="G714" s="224"/>
      <c r="H714" s="224"/>
      <c r="I714" s="22"/>
      <c r="J714" s="224"/>
      <c r="K714" s="22"/>
      <c r="L714" s="224"/>
      <c r="M714" s="22"/>
      <c r="N714" s="22"/>
      <c r="O714" s="224"/>
      <c r="P714" s="22"/>
      <c r="Q714" s="22"/>
      <c r="R714" s="26"/>
      <c r="S714" s="22"/>
      <c r="T714" s="22"/>
      <c r="U714" s="22"/>
      <c r="V714" s="22"/>
      <c r="W714" s="22"/>
      <c r="X714" s="22"/>
      <c r="Y714" s="135"/>
      <c r="Z714" s="27"/>
      <c r="AA714" s="226"/>
      <c r="AB714" s="227"/>
      <c r="AC714" s="227"/>
      <c r="AD714" s="227"/>
      <c r="AE714" s="237"/>
    </row>
    <row r="715" ht="15.75" customHeight="1">
      <c r="A715" s="4" t="s">
        <v>38</v>
      </c>
      <c r="B715" s="204">
        <v>44188.0</v>
      </c>
      <c r="C715" s="3">
        <v>0.625</v>
      </c>
      <c r="D715" s="3">
        <v>0.75</v>
      </c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41"/>
      <c r="S715" s="39"/>
      <c r="T715" s="39"/>
      <c r="U715" s="39"/>
      <c r="V715" s="22"/>
      <c r="W715" s="39"/>
      <c r="X715" s="39"/>
      <c r="Y715" s="42"/>
      <c r="Z715" s="32"/>
      <c r="AA715" s="230"/>
      <c r="AB715" s="45"/>
      <c r="AC715" s="45"/>
      <c r="AD715" s="45"/>
      <c r="AE715" s="52"/>
    </row>
    <row r="716" ht="15.75" customHeight="1">
      <c r="A716" s="8" t="s">
        <v>48</v>
      </c>
      <c r="B716" s="210">
        <v>44189.0</v>
      </c>
      <c r="C716" s="10">
        <v>0.375</v>
      </c>
      <c r="D716" s="10">
        <v>0.5</v>
      </c>
      <c r="E716" s="224"/>
      <c r="F716" s="224"/>
      <c r="G716" s="224"/>
      <c r="H716" s="224"/>
      <c r="I716" s="22"/>
      <c r="J716" s="224"/>
      <c r="K716" s="22"/>
      <c r="L716" s="224"/>
      <c r="M716" s="22"/>
      <c r="N716" s="22"/>
      <c r="O716" s="224"/>
      <c r="P716" s="22"/>
      <c r="Q716" s="22"/>
      <c r="R716" s="26"/>
      <c r="S716" s="22"/>
      <c r="T716" s="22"/>
      <c r="U716" s="22"/>
      <c r="V716" s="22"/>
      <c r="W716" s="22"/>
      <c r="X716" s="22"/>
      <c r="Y716" s="135"/>
      <c r="Z716" s="27"/>
      <c r="AA716" s="226"/>
      <c r="AB716" s="227"/>
      <c r="AC716" s="227"/>
      <c r="AD716" s="227"/>
      <c r="AE716" s="237"/>
    </row>
    <row r="717" ht="15.75" customHeight="1">
      <c r="A717" s="4" t="s">
        <v>48</v>
      </c>
      <c r="B717" s="204">
        <v>44189.0</v>
      </c>
      <c r="C717" s="3">
        <v>0.625</v>
      </c>
      <c r="D717" s="3">
        <v>0.75</v>
      </c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41"/>
      <c r="S717" s="39"/>
      <c r="T717" s="39"/>
      <c r="U717" s="39"/>
      <c r="V717" s="22"/>
      <c r="W717" s="39"/>
      <c r="X717" s="39"/>
      <c r="Y717" s="42"/>
      <c r="Z717" s="32"/>
      <c r="AA717" s="230"/>
      <c r="AB717" s="45"/>
      <c r="AC717" s="45"/>
      <c r="AD717" s="45"/>
      <c r="AE717" s="52"/>
    </row>
    <row r="718" ht="15.75" customHeight="1">
      <c r="A718" s="8" t="s">
        <v>53</v>
      </c>
      <c r="B718" s="210">
        <v>44190.0</v>
      </c>
      <c r="C718" s="10">
        <v>0.375</v>
      </c>
      <c r="D718" s="10">
        <v>0.5</v>
      </c>
      <c r="E718" s="224"/>
      <c r="F718" s="224"/>
      <c r="G718" s="224"/>
      <c r="H718" s="224"/>
      <c r="I718" s="22"/>
      <c r="J718" s="224"/>
      <c r="K718" s="22"/>
      <c r="L718" s="224"/>
      <c r="M718" s="22"/>
      <c r="N718" s="22"/>
      <c r="O718" s="224"/>
      <c r="P718" s="22"/>
      <c r="Q718" s="22"/>
      <c r="R718" s="26"/>
      <c r="S718" s="22"/>
      <c r="T718" s="22"/>
      <c r="U718" s="22"/>
      <c r="V718" s="22"/>
      <c r="W718" s="22"/>
      <c r="X718" s="22"/>
      <c r="Y718" s="135"/>
      <c r="Z718" s="27"/>
      <c r="AA718" s="226"/>
      <c r="AB718" s="227"/>
      <c r="AC718" s="227"/>
      <c r="AD718" s="227"/>
      <c r="AE718" s="237"/>
    </row>
    <row r="719" ht="15.75" customHeight="1">
      <c r="A719" s="4" t="s">
        <v>53</v>
      </c>
      <c r="B719" s="204">
        <v>44190.0</v>
      </c>
      <c r="C719" s="3">
        <v>0.625</v>
      </c>
      <c r="D719" s="3">
        <v>0.75</v>
      </c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41"/>
      <c r="S719" s="39"/>
      <c r="T719" s="39"/>
      <c r="U719" s="39"/>
      <c r="V719" s="22"/>
      <c r="W719" s="39"/>
      <c r="X719" s="39"/>
      <c r="Y719" s="42"/>
      <c r="Z719" s="32"/>
      <c r="AA719" s="230"/>
      <c r="AB719" s="45"/>
      <c r="AC719" s="45"/>
      <c r="AD719" s="45"/>
      <c r="AE719" s="52"/>
    </row>
    <row r="720" ht="15.75" customHeight="1">
      <c r="A720" s="8" t="s">
        <v>58</v>
      </c>
      <c r="B720" s="210">
        <v>44191.0</v>
      </c>
      <c r="C720" s="10">
        <v>0.375</v>
      </c>
      <c r="D720" s="10">
        <v>0.5</v>
      </c>
      <c r="E720" s="224"/>
      <c r="F720" s="224"/>
      <c r="G720" s="224"/>
      <c r="H720" s="224"/>
      <c r="I720" s="22"/>
      <c r="J720" s="224"/>
      <c r="K720" s="22"/>
      <c r="L720" s="224"/>
      <c r="M720" s="22"/>
      <c r="N720" s="22"/>
      <c r="O720" s="224"/>
      <c r="P720" s="22"/>
      <c r="Q720" s="22"/>
      <c r="R720" s="26"/>
      <c r="S720" s="22"/>
      <c r="T720" s="22"/>
      <c r="U720" s="22"/>
      <c r="V720" s="22"/>
      <c r="W720" s="22"/>
      <c r="X720" s="22"/>
      <c r="Y720" s="135"/>
      <c r="Z720" s="27"/>
      <c r="AA720" s="226"/>
      <c r="AB720" s="227"/>
      <c r="AC720" s="227"/>
      <c r="AD720" s="227"/>
      <c r="AE720" s="237"/>
    </row>
    <row r="721" ht="15.75" customHeight="1">
      <c r="A721" s="4" t="s">
        <v>58</v>
      </c>
      <c r="B721" s="204">
        <v>44191.0</v>
      </c>
      <c r="C721" s="3">
        <v>0.625</v>
      </c>
      <c r="D721" s="3">
        <v>0.75</v>
      </c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41"/>
      <c r="S721" s="39"/>
      <c r="T721" s="39"/>
      <c r="U721" s="39"/>
      <c r="V721" s="22"/>
      <c r="W721" s="39"/>
      <c r="X721" s="39"/>
      <c r="Y721" s="42"/>
      <c r="Z721" s="32"/>
      <c r="AA721" s="230"/>
      <c r="AB721" s="45"/>
      <c r="AC721" s="45"/>
      <c r="AD721" s="45"/>
      <c r="AE721" s="52"/>
    </row>
    <row r="722" ht="15.75" customHeight="1">
      <c r="A722" s="8" t="s">
        <v>60</v>
      </c>
      <c r="B722" s="210">
        <v>44192.0</v>
      </c>
      <c r="C722" s="10">
        <v>0.375</v>
      </c>
      <c r="D722" s="10">
        <v>0.5</v>
      </c>
      <c r="E722" s="224"/>
      <c r="F722" s="224"/>
      <c r="G722" s="224"/>
      <c r="H722" s="224"/>
      <c r="I722" s="22"/>
      <c r="J722" s="224"/>
      <c r="K722" s="22"/>
      <c r="L722" s="224"/>
      <c r="M722" s="22"/>
      <c r="N722" s="22"/>
      <c r="O722" s="224"/>
      <c r="P722" s="22"/>
      <c r="Q722" s="22"/>
      <c r="R722" s="26"/>
      <c r="S722" s="22"/>
      <c r="T722" s="22"/>
      <c r="U722" s="22"/>
      <c r="V722" s="22"/>
      <c r="W722" s="22"/>
      <c r="X722" s="22"/>
      <c r="Y722" s="135"/>
      <c r="Z722" s="27"/>
      <c r="AA722" s="226"/>
      <c r="AB722" s="227"/>
      <c r="AC722" s="227"/>
      <c r="AD722" s="227"/>
      <c r="AE722" s="237"/>
    </row>
    <row r="723" ht="15.75" customHeight="1">
      <c r="A723" s="4" t="s">
        <v>60</v>
      </c>
      <c r="B723" s="204">
        <v>44192.0</v>
      </c>
      <c r="C723" s="3">
        <v>0.625</v>
      </c>
      <c r="D723" s="3">
        <v>0.75</v>
      </c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41"/>
      <c r="S723" s="39"/>
      <c r="T723" s="39"/>
      <c r="U723" s="39"/>
      <c r="V723" s="22"/>
      <c r="W723" s="39"/>
      <c r="X723" s="39"/>
      <c r="Y723" s="42"/>
      <c r="Z723" s="32"/>
      <c r="AA723" s="230"/>
      <c r="AB723" s="45"/>
      <c r="AC723" s="45"/>
      <c r="AD723" s="45"/>
      <c r="AE723" s="52"/>
    </row>
    <row r="724" ht="15.75" customHeight="1">
      <c r="A724" s="8" t="s">
        <v>64</v>
      </c>
      <c r="B724" s="210">
        <v>44193.0</v>
      </c>
      <c r="C724" s="10">
        <v>0.375</v>
      </c>
      <c r="D724" s="10">
        <v>0.5</v>
      </c>
      <c r="E724" s="224"/>
      <c r="F724" s="224"/>
      <c r="G724" s="224"/>
      <c r="H724" s="224"/>
      <c r="I724" s="22"/>
      <c r="J724" s="224"/>
      <c r="K724" s="22"/>
      <c r="L724" s="224"/>
      <c r="M724" s="22"/>
      <c r="N724" s="22"/>
      <c r="O724" s="224"/>
      <c r="P724" s="22"/>
      <c r="Q724" s="22"/>
      <c r="R724" s="26"/>
      <c r="S724" s="22"/>
      <c r="T724" s="22"/>
      <c r="U724" s="22"/>
      <c r="V724" s="22"/>
      <c r="W724" s="22"/>
      <c r="X724" s="22"/>
      <c r="Y724" s="135"/>
      <c r="Z724" s="27"/>
      <c r="AA724" s="226"/>
      <c r="AB724" s="227"/>
      <c r="AC724" s="227"/>
      <c r="AD724" s="227"/>
      <c r="AE724" s="237"/>
    </row>
    <row r="725" ht="15.75" customHeight="1">
      <c r="A725" s="4" t="s">
        <v>64</v>
      </c>
      <c r="B725" s="204">
        <v>44193.0</v>
      </c>
      <c r="C725" s="3">
        <v>0.625</v>
      </c>
      <c r="D725" s="3">
        <v>0.75</v>
      </c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41"/>
      <c r="S725" s="39"/>
      <c r="T725" s="39"/>
      <c r="U725" s="39"/>
      <c r="V725" s="22"/>
      <c r="W725" s="39"/>
      <c r="X725" s="39"/>
      <c r="Y725" s="42"/>
      <c r="Z725" s="32"/>
      <c r="AA725" s="230"/>
      <c r="AB725" s="45"/>
      <c r="AC725" s="45"/>
      <c r="AD725" s="45"/>
      <c r="AE725" s="52"/>
    </row>
    <row r="726" ht="15.75" customHeight="1">
      <c r="A726" s="8" t="s">
        <v>68</v>
      </c>
      <c r="B726" s="210">
        <v>44194.0</v>
      </c>
      <c r="C726" s="10">
        <v>0.375</v>
      </c>
      <c r="D726" s="10">
        <v>0.5</v>
      </c>
      <c r="E726" s="224"/>
      <c r="F726" s="224"/>
      <c r="G726" s="224"/>
      <c r="H726" s="224"/>
      <c r="I726" s="22"/>
      <c r="J726" s="224"/>
      <c r="K726" s="22"/>
      <c r="L726" s="224"/>
      <c r="M726" s="22"/>
      <c r="N726" s="22"/>
      <c r="O726" s="224"/>
      <c r="P726" s="22"/>
      <c r="Q726" s="22"/>
      <c r="R726" s="26"/>
      <c r="S726" s="22"/>
      <c r="T726" s="22"/>
      <c r="U726" s="22"/>
      <c r="V726" s="22"/>
      <c r="W726" s="22"/>
      <c r="X726" s="22"/>
      <c r="Y726" s="135"/>
      <c r="Z726" s="27"/>
      <c r="AA726" s="226"/>
      <c r="AB726" s="227"/>
      <c r="AC726" s="227"/>
      <c r="AD726" s="227"/>
      <c r="AE726" s="237"/>
    </row>
    <row r="727" ht="15.75" customHeight="1">
      <c r="A727" s="4" t="s">
        <v>68</v>
      </c>
      <c r="B727" s="204">
        <v>44194.0</v>
      </c>
      <c r="C727" s="3">
        <v>0.625</v>
      </c>
      <c r="D727" s="3">
        <v>0.75</v>
      </c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41"/>
      <c r="S727" s="39"/>
      <c r="T727" s="39"/>
      <c r="U727" s="39"/>
      <c r="V727" s="22"/>
      <c r="W727" s="39"/>
      <c r="X727" s="39"/>
      <c r="Y727" s="42"/>
      <c r="Z727" s="32"/>
      <c r="AA727" s="230"/>
      <c r="AB727" s="45"/>
      <c r="AC727" s="45"/>
      <c r="AD727" s="45"/>
      <c r="AE727" s="52"/>
    </row>
    <row r="728" ht="15.75" customHeight="1">
      <c r="A728" s="8" t="s">
        <v>38</v>
      </c>
      <c r="B728" s="210">
        <v>44195.0</v>
      </c>
      <c r="C728" s="10">
        <v>0.375</v>
      </c>
      <c r="D728" s="10">
        <v>0.5</v>
      </c>
      <c r="E728" s="224"/>
      <c r="F728" s="224"/>
      <c r="G728" s="224"/>
      <c r="H728" s="224"/>
      <c r="I728" s="22"/>
      <c r="J728" s="224"/>
      <c r="K728" s="22"/>
      <c r="L728" s="224"/>
      <c r="M728" s="22"/>
      <c r="N728" s="22"/>
      <c r="O728" s="224"/>
      <c r="P728" s="224"/>
      <c r="Q728" s="22"/>
      <c r="R728" s="26"/>
      <c r="S728" s="22"/>
      <c r="T728" s="22"/>
      <c r="U728" s="22"/>
      <c r="V728" s="22"/>
      <c r="W728" s="22"/>
      <c r="X728" s="22"/>
      <c r="Y728" s="135"/>
      <c r="Z728" s="27"/>
      <c r="AA728" s="226"/>
      <c r="AB728" s="227"/>
      <c r="AC728" s="227"/>
      <c r="AD728" s="227"/>
      <c r="AE728" s="237"/>
    </row>
    <row r="729" ht="15.75" customHeight="1">
      <c r="A729" s="167" t="s">
        <v>38</v>
      </c>
      <c r="B729" s="310">
        <v>44195.0</v>
      </c>
      <c r="C729" s="3">
        <v>0.625</v>
      </c>
      <c r="D729" s="3">
        <v>0.75</v>
      </c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41"/>
      <c r="S729" s="39"/>
      <c r="T729" s="39"/>
      <c r="U729" s="39"/>
      <c r="V729" s="22"/>
      <c r="W729" s="39"/>
      <c r="X729" s="39"/>
      <c r="Y729" s="42"/>
      <c r="Z729" s="32"/>
      <c r="AA729" s="230"/>
      <c r="AB729" s="45"/>
      <c r="AC729" s="45"/>
      <c r="AD729" s="45"/>
      <c r="AE729" s="52"/>
    </row>
    <row r="730" ht="15.75" customHeight="1">
      <c r="A730" s="178" t="s">
        <v>48</v>
      </c>
      <c r="B730" s="360">
        <v>44196.0</v>
      </c>
      <c r="C730" s="10">
        <v>0.375</v>
      </c>
      <c r="D730" s="10">
        <v>0.5</v>
      </c>
      <c r="E730" s="224"/>
      <c r="F730" s="224"/>
      <c r="G730" s="224"/>
      <c r="H730" s="224"/>
      <c r="I730" s="22"/>
      <c r="J730" s="224"/>
      <c r="K730" s="22"/>
      <c r="L730" s="224"/>
      <c r="M730" s="22"/>
      <c r="N730" s="22"/>
      <c r="O730" s="224"/>
      <c r="P730" s="224"/>
      <c r="Q730" s="22"/>
      <c r="R730" s="26"/>
      <c r="S730" s="22"/>
      <c r="T730" s="22"/>
      <c r="U730" s="22"/>
      <c r="V730" s="22"/>
      <c r="W730" s="22"/>
      <c r="X730" s="22"/>
      <c r="Y730" s="135"/>
      <c r="Z730" s="27"/>
      <c r="AA730" s="226"/>
      <c r="AB730" s="227"/>
      <c r="AC730" s="227"/>
      <c r="AD730" s="227"/>
      <c r="AE730" s="237"/>
    </row>
    <row r="731" ht="15.75" customHeight="1">
      <c r="A731" s="183" t="s">
        <v>48</v>
      </c>
      <c r="B731" s="310">
        <v>44196.0</v>
      </c>
      <c r="C731" s="168">
        <v>0.625</v>
      </c>
      <c r="D731" s="168">
        <v>0.75</v>
      </c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41"/>
      <c r="S731" s="39"/>
      <c r="T731" s="39"/>
      <c r="U731" s="39"/>
      <c r="V731" s="22"/>
      <c r="W731" s="39"/>
      <c r="X731" s="39"/>
      <c r="Y731" s="42"/>
      <c r="Z731" s="32"/>
      <c r="AA731" s="230"/>
      <c r="AB731" s="45"/>
      <c r="AC731" s="45"/>
      <c r="AD731" s="45"/>
      <c r="AE731" s="52"/>
    </row>
    <row r="732" ht="15.75" customHeight="1">
      <c r="A732" s="361" t="s">
        <v>53</v>
      </c>
      <c r="C732" s="180">
        <v>0.375</v>
      </c>
      <c r="D732" s="362">
        <v>0.5</v>
      </c>
      <c r="E732" s="224"/>
      <c r="F732" s="224"/>
      <c r="G732" s="224"/>
      <c r="H732" s="224"/>
      <c r="I732" s="22"/>
      <c r="J732" s="224"/>
      <c r="K732" s="22"/>
      <c r="L732" s="224"/>
      <c r="M732" s="22"/>
      <c r="N732" s="22"/>
      <c r="O732" s="224"/>
      <c r="P732" s="22"/>
      <c r="Q732" s="22"/>
      <c r="R732" s="26"/>
      <c r="S732" s="22"/>
      <c r="T732" s="22"/>
      <c r="U732" s="22"/>
      <c r="V732" s="22"/>
      <c r="W732" s="22"/>
      <c r="X732" s="22"/>
      <c r="Y732" s="135"/>
      <c r="Z732" s="363"/>
      <c r="AA732" s="364"/>
      <c r="AB732" s="365"/>
      <c r="AC732" s="365"/>
      <c r="AD732" s="365"/>
      <c r="AE732" s="366"/>
    </row>
    <row r="733" ht="15.75" customHeight="1">
      <c r="A733" s="367" t="s">
        <v>53</v>
      </c>
      <c r="C733" s="184">
        <v>0.625</v>
      </c>
      <c r="D733" s="3">
        <v>0.75</v>
      </c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6"/>
      <c r="S733" s="175"/>
      <c r="T733" s="51"/>
      <c r="U733" s="175"/>
      <c r="V733" s="22"/>
      <c r="W733" s="175"/>
      <c r="X733" s="175"/>
      <c r="Y733" s="175"/>
      <c r="Z733" s="177"/>
      <c r="AA733" s="368"/>
      <c r="AB733" s="177"/>
      <c r="AC733" s="177"/>
      <c r="AD733" s="177"/>
      <c r="AE733" s="175"/>
    </row>
    <row r="734" ht="15.75" customHeight="1">
      <c r="A734" s="211"/>
      <c r="B734" s="212"/>
      <c r="C734" s="213"/>
      <c r="D734" s="213"/>
      <c r="E734" s="211"/>
      <c r="F734" s="211"/>
      <c r="G734" s="214"/>
      <c r="H734" s="211"/>
      <c r="I734" s="211"/>
      <c r="J734" s="211"/>
      <c r="K734" s="211"/>
      <c r="L734" s="211"/>
      <c r="M734" s="211"/>
      <c r="N734" s="211"/>
      <c r="O734" s="211"/>
      <c r="P734" s="211"/>
      <c r="Q734" s="216"/>
      <c r="R734" s="217"/>
      <c r="S734" s="211"/>
      <c r="T734" s="218"/>
      <c r="U734" s="211"/>
      <c r="V734" s="211"/>
      <c r="W734" s="211"/>
      <c r="X734" s="211"/>
      <c r="Y734" s="219"/>
      <c r="Z734" s="220"/>
      <c r="AA734" s="221"/>
      <c r="AB734" s="211"/>
      <c r="AC734" s="211"/>
      <c r="AD734" s="211"/>
      <c r="AE734" s="222"/>
    </row>
    <row r="735" ht="15.75" customHeight="1">
      <c r="A735" s="8"/>
      <c r="B735" s="223"/>
      <c r="C735" s="10"/>
      <c r="D735" s="10"/>
      <c r="E735" s="224"/>
      <c r="F735" s="224"/>
      <c r="G735" s="224"/>
      <c r="H735" s="224"/>
      <c r="I735" s="224"/>
      <c r="J735" s="224"/>
      <c r="K735" s="224"/>
      <c r="L735" s="224"/>
      <c r="M735" s="22"/>
      <c r="N735" s="22"/>
      <c r="O735" s="224"/>
      <c r="P735" s="22"/>
      <c r="Q735" s="24"/>
      <c r="R735" s="133"/>
      <c r="S735" s="134"/>
      <c r="T735" s="22"/>
      <c r="U735" s="134"/>
      <c r="V735" s="103"/>
      <c r="W735" s="134"/>
      <c r="X735" s="134"/>
      <c r="Y735" s="135"/>
      <c r="Z735" s="36"/>
      <c r="AA735" s="226"/>
      <c r="AB735" s="227"/>
      <c r="AC735" s="227"/>
      <c r="AD735" s="227"/>
      <c r="AE735" s="228"/>
    </row>
    <row r="736" ht="15.75" customHeight="1">
      <c r="A736" s="4"/>
      <c r="B736" s="229"/>
      <c r="C736" s="3"/>
      <c r="D736" s="3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40"/>
      <c r="R736" s="41"/>
      <c r="S736" s="42"/>
      <c r="T736" s="39"/>
      <c r="U736" s="39"/>
      <c r="V736" s="22"/>
      <c r="W736" s="39"/>
      <c r="X736" s="39"/>
      <c r="Y736" s="43"/>
      <c r="Z736" s="44"/>
      <c r="AA736" s="230"/>
      <c r="AB736" s="45"/>
      <c r="AC736" s="45"/>
      <c r="AD736" s="45"/>
      <c r="AE736" s="45"/>
    </row>
    <row r="737" ht="15.75" customHeight="1">
      <c r="A737" s="8"/>
      <c r="B737" s="231"/>
      <c r="C737" s="10"/>
      <c r="D737" s="10"/>
      <c r="E737" s="224"/>
      <c r="F737" s="224"/>
      <c r="G737" s="224"/>
      <c r="H737" s="224"/>
      <c r="I737" s="224"/>
      <c r="J737" s="224"/>
      <c r="K737" s="224"/>
      <c r="L737" s="224"/>
      <c r="M737" s="22"/>
      <c r="N737" s="22"/>
      <c r="O737" s="224"/>
      <c r="P737" s="22"/>
      <c r="Q737" s="24"/>
      <c r="R737" s="26"/>
      <c r="S737" s="22"/>
      <c r="T737" s="22"/>
      <c r="U737" s="22"/>
      <c r="V737" s="22"/>
      <c r="W737" s="22"/>
      <c r="X737" s="22"/>
      <c r="Y737" s="35"/>
      <c r="Z737" s="36"/>
      <c r="AA737" s="226"/>
      <c r="AB737" s="227"/>
      <c r="AC737" s="227"/>
      <c r="AD737" s="227"/>
      <c r="AE737" s="228"/>
    </row>
    <row r="738" ht="15.75" customHeight="1">
      <c r="A738" s="4"/>
      <c r="B738" s="229"/>
      <c r="C738" s="3"/>
      <c r="D738" s="3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40"/>
      <c r="R738" s="41"/>
      <c r="S738" s="51"/>
      <c r="T738" s="39"/>
      <c r="U738" s="39"/>
      <c r="V738" s="22"/>
      <c r="W738" s="39"/>
      <c r="X738" s="39"/>
      <c r="Y738" s="43"/>
      <c r="Z738" s="44"/>
      <c r="AA738" s="230"/>
      <c r="AB738" s="45"/>
      <c r="AC738" s="45"/>
      <c r="AD738" s="45"/>
      <c r="AE738" s="52"/>
    </row>
    <row r="739" ht="15.75" customHeight="1">
      <c r="A739" s="8"/>
      <c r="B739" s="231"/>
      <c r="C739" s="10"/>
      <c r="D739" s="10"/>
      <c r="E739" s="224"/>
      <c r="F739" s="224"/>
      <c r="G739" s="224"/>
      <c r="H739" s="224"/>
      <c r="I739" s="224"/>
      <c r="J739" s="224"/>
      <c r="K739" s="224"/>
      <c r="L739" s="224"/>
      <c r="M739" s="22"/>
      <c r="N739" s="22"/>
      <c r="O739" s="224"/>
      <c r="P739" s="22"/>
      <c r="Q739" s="24"/>
      <c r="R739" s="26"/>
      <c r="S739" s="22"/>
      <c r="T739" s="22"/>
      <c r="U739" s="22"/>
      <c r="V739" s="22"/>
      <c r="W739" s="22"/>
      <c r="X739" s="22"/>
      <c r="Y739" s="35"/>
      <c r="Z739" s="36"/>
      <c r="AA739" s="226"/>
      <c r="AB739" s="227"/>
      <c r="AC739" s="227"/>
      <c r="AD739" s="227"/>
      <c r="AE739" s="237"/>
    </row>
    <row r="740" ht="15.75" customHeight="1">
      <c r="A740" s="4"/>
      <c r="B740" s="229"/>
      <c r="C740" s="3"/>
      <c r="D740" s="3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40"/>
      <c r="R740" s="41"/>
      <c r="S740" s="42"/>
      <c r="T740" s="39"/>
      <c r="U740" s="39"/>
      <c r="V740" s="22"/>
      <c r="W740" s="39"/>
      <c r="X740" s="39"/>
      <c r="Y740" s="43"/>
      <c r="Z740" s="44"/>
      <c r="AA740" s="230"/>
      <c r="AB740" s="45"/>
      <c r="AC740" s="45"/>
      <c r="AD740" s="45"/>
      <c r="AE740" s="52"/>
    </row>
    <row r="741" ht="15.75" customHeight="1">
      <c r="A741" s="8"/>
      <c r="B741" s="231"/>
      <c r="C741" s="10"/>
      <c r="D741" s="10"/>
      <c r="E741" s="224"/>
      <c r="F741" s="224"/>
      <c r="G741" s="224"/>
      <c r="H741" s="224"/>
      <c r="I741" s="224"/>
      <c r="J741" s="224"/>
      <c r="K741" s="224"/>
      <c r="L741" s="224"/>
      <c r="M741" s="22"/>
      <c r="N741" s="22"/>
      <c r="O741" s="224"/>
      <c r="P741" s="224"/>
      <c r="Q741" s="24"/>
      <c r="R741" s="26"/>
      <c r="S741" s="22"/>
      <c r="T741" s="22"/>
      <c r="U741" s="22"/>
      <c r="V741" s="22"/>
      <c r="W741" s="22"/>
      <c r="X741" s="22"/>
      <c r="Y741" s="35"/>
      <c r="Z741" s="36"/>
      <c r="AA741" s="226"/>
      <c r="AB741" s="227"/>
      <c r="AC741" s="227"/>
      <c r="AD741" s="227"/>
      <c r="AE741" s="237"/>
    </row>
    <row r="742" ht="15.75" customHeight="1">
      <c r="A742" s="4"/>
      <c r="B742" s="240"/>
      <c r="C742" s="3"/>
      <c r="D742" s="3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40"/>
      <c r="R742" s="41"/>
      <c r="S742" s="42"/>
      <c r="T742" s="39"/>
      <c r="U742" s="39"/>
      <c r="V742" s="22"/>
      <c r="W742" s="39"/>
      <c r="X742" s="39"/>
      <c r="Y742" s="43"/>
      <c r="Z742" s="44"/>
      <c r="AA742" s="230"/>
      <c r="AB742" s="45"/>
      <c r="AC742" s="45"/>
      <c r="AD742" s="45"/>
      <c r="AE742" s="52"/>
    </row>
    <row r="743" ht="15.75" customHeight="1">
      <c r="A743" s="8"/>
      <c r="B743" s="231"/>
      <c r="C743" s="10"/>
      <c r="D743" s="10"/>
      <c r="E743" s="224"/>
      <c r="F743" s="224"/>
      <c r="G743" s="224"/>
      <c r="H743" s="224"/>
      <c r="I743" s="224"/>
      <c r="J743" s="224"/>
      <c r="K743" s="224"/>
      <c r="L743" s="224"/>
      <c r="M743" s="22"/>
      <c r="N743" s="22"/>
      <c r="O743" s="224"/>
      <c r="P743" s="224"/>
      <c r="Q743" s="24"/>
      <c r="R743" s="26"/>
      <c r="S743" s="22"/>
      <c r="T743" s="22"/>
      <c r="U743" s="22"/>
      <c r="V743" s="22"/>
      <c r="W743" s="22"/>
      <c r="X743" s="22"/>
      <c r="Y743" s="35"/>
      <c r="Z743" s="36"/>
      <c r="AA743" s="226"/>
      <c r="AB743" s="227"/>
      <c r="AC743" s="227"/>
      <c r="AD743" s="227"/>
      <c r="AE743" s="237"/>
    </row>
    <row r="744" ht="15.75" customHeight="1">
      <c r="A744" s="4"/>
      <c r="B744" s="229"/>
      <c r="C744" s="3"/>
      <c r="D744" s="3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40"/>
      <c r="R744" s="41"/>
      <c r="S744" s="42"/>
      <c r="T744" s="39"/>
      <c r="U744" s="39"/>
      <c r="V744" s="22"/>
      <c r="W744" s="39"/>
      <c r="X744" s="39"/>
      <c r="Y744" s="43"/>
      <c r="Z744" s="44"/>
      <c r="AA744" s="230"/>
      <c r="AB744" s="45"/>
      <c r="AC744" s="45"/>
      <c r="AD744" s="45"/>
      <c r="AE744" s="52"/>
    </row>
    <row r="745" ht="15.75" customHeight="1">
      <c r="A745" s="8"/>
      <c r="B745" s="231"/>
      <c r="C745" s="10"/>
      <c r="D745" s="10"/>
      <c r="E745" s="224"/>
      <c r="F745" s="224"/>
      <c r="G745" s="224"/>
      <c r="H745" s="224"/>
      <c r="I745" s="224"/>
      <c r="J745" s="224"/>
      <c r="K745" s="224"/>
      <c r="L745" s="224"/>
      <c r="M745" s="22"/>
      <c r="N745" s="22"/>
      <c r="O745" s="207"/>
      <c r="P745" s="224"/>
      <c r="Q745" s="24"/>
      <c r="R745" s="26"/>
      <c r="S745" s="22"/>
      <c r="T745" s="22"/>
      <c r="U745" s="22"/>
      <c r="V745" s="22"/>
      <c r="W745" s="22"/>
      <c r="X745" s="22"/>
      <c r="Y745" s="135"/>
      <c r="Z745" s="36"/>
      <c r="AA745" s="226"/>
      <c r="AB745" s="227"/>
      <c r="AC745" s="227"/>
      <c r="AD745" s="227"/>
      <c r="AE745" s="237"/>
    </row>
    <row r="746" ht="15.75" customHeight="1">
      <c r="A746" s="4"/>
      <c r="B746" s="229"/>
      <c r="C746" s="3"/>
      <c r="D746" s="3"/>
      <c r="E746" s="242"/>
      <c r="F746" s="39"/>
      <c r="G746" s="242"/>
      <c r="H746" s="242"/>
      <c r="I746" s="242"/>
      <c r="J746" s="242"/>
      <c r="K746" s="242"/>
      <c r="L746" s="39"/>
      <c r="M746" s="39"/>
      <c r="N746" s="39"/>
      <c r="O746" s="39"/>
      <c r="P746" s="39"/>
      <c r="Q746" s="40"/>
      <c r="R746" s="41"/>
      <c r="S746" s="134"/>
      <c r="T746" s="134"/>
      <c r="U746" s="134"/>
      <c r="V746" s="103"/>
      <c r="W746" s="134"/>
      <c r="X746" s="134"/>
      <c r="Y746" s="43"/>
      <c r="Z746" s="44"/>
      <c r="AA746" s="230"/>
      <c r="AB746" s="45"/>
      <c r="AC746" s="45"/>
      <c r="AD746" s="45"/>
      <c r="AE746" s="52"/>
    </row>
    <row r="747" ht="15.75" customHeight="1">
      <c r="A747" s="8"/>
      <c r="B747" s="231"/>
      <c r="C747" s="10"/>
      <c r="D747" s="10"/>
      <c r="E747" s="224"/>
      <c r="F747" s="224"/>
      <c r="G747" s="224"/>
      <c r="H747" s="224"/>
      <c r="I747" s="224"/>
      <c r="J747" s="224"/>
      <c r="K747" s="224"/>
      <c r="L747" s="224"/>
      <c r="M747" s="22"/>
      <c r="N747" s="22"/>
      <c r="O747" s="224"/>
      <c r="P747" s="224"/>
      <c r="Q747" s="24"/>
      <c r="R747" s="26"/>
      <c r="S747" s="22"/>
      <c r="T747" s="22"/>
      <c r="U747" s="22"/>
      <c r="V747" s="22"/>
      <c r="W747" s="22"/>
      <c r="X747" s="22"/>
      <c r="Y747" s="135"/>
      <c r="Z747" s="36"/>
      <c r="AA747" s="226"/>
      <c r="AB747" s="227"/>
      <c r="AC747" s="227"/>
      <c r="AD747" s="227"/>
      <c r="AE747" s="237"/>
    </row>
    <row r="748" ht="15.75" customHeight="1">
      <c r="A748" s="4"/>
      <c r="B748" s="229"/>
      <c r="C748" s="3"/>
      <c r="D748" s="3"/>
      <c r="E748" s="242"/>
      <c r="F748" s="39"/>
      <c r="G748" s="242"/>
      <c r="H748" s="242"/>
      <c r="I748" s="242"/>
      <c r="J748" s="242"/>
      <c r="K748" s="242"/>
      <c r="L748" s="39"/>
      <c r="M748" s="39"/>
      <c r="N748" s="39"/>
      <c r="O748" s="39"/>
      <c r="P748" s="39"/>
      <c r="Q748" s="40"/>
      <c r="R748" s="41"/>
      <c r="S748" s="42"/>
      <c r="T748" s="39"/>
      <c r="U748" s="134"/>
      <c r="V748" s="103"/>
      <c r="W748" s="134"/>
      <c r="X748" s="134"/>
      <c r="Y748" s="43"/>
      <c r="Z748" s="44"/>
      <c r="AA748" s="245"/>
      <c r="AB748" s="246"/>
      <c r="AC748" s="246"/>
      <c r="AD748" s="246"/>
      <c r="AE748" s="247"/>
    </row>
    <row r="749" ht="15.75" customHeight="1">
      <c r="A749" s="8"/>
      <c r="B749" s="231"/>
      <c r="C749" s="10"/>
      <c r="D749" s="10"/>
      <c r="E749" s="224"/>
      <c r="F749" s="224"/>
      <c r="G749" s="224"/>
      <c r="H749" s="224"/>
      <c r="I749" s="224"/>
      <c r="J749" s="224"/>
      <c r="K749" s="224"/>
      <c r="L749" s="224"/>
      <c r="M749" s="22"/>
      <c r="N749" s="22"/>
      <c r="O749" s="224"/>
      <c r="P749" s="22"/>
      <c r="Q749" s="24"/>
      <c r="R749" s="26"/>
      <c r="S749" s="22"/>
      <c r="T749" s="22"/>
      <c r="U749" s="22"/>
      <c r="V749" s="22"/>
      <c r="W749" s="22"/>
      <c r="X749" s="22"/>
      <c r="Y749" s="135"/>
      <c r="Z749" s="36"/>
      <c r="AA749" s="226"/>
      <c r="AB749" s="227"/>
      <c r="AC749" s="227"/>
      <c r="AD749" s="227"/>
      <c r="AE749" s="237"/>
    </row>
    <row r="750" ht="15.75" customHeight="1">
      <c r="A750" s="4"/>
      <c r="B750" s="229"/>
      <c r="C750" s="3"/>
      <c r="D750" s="3"/>
      <c r="E750" s="242"/>
      <c r="F750" s="39"/>
      <c r="G750" s="242"/>
      <c r="H750" s="242"/>
      <c r="I750" s="242"/>
      <c r="J750" s="242"/>
      <c r="K750" s="242"/>
      <c r="L750" s="39"/>
      <c r="M750" s="39"/>
      <c r="N750" s="39"/>
      <c r="O750" s="39"/>
      <c r="P750" s="39"/>
      <c r="Q750" s="40"/>
      <c r="R750" s="41"/>
      <c r="S750" s="42"/>
      <c r="T750" s="39"/>
      <c r="U750" s="134"/>
      <c r="V750" s="103"/>
      <c r="W750" s="134"/>
      <c r="X750" s="134"/>
      <c r="Y750" s="43"/>
      <c r="Z750" s="44"/>
      <c r="AA750" s="245"/>
      <c r="AB750" s="246"/>
      <c r="AC750" s="246"/>
      <c r="AD750" s="246"/>
      <c r="AE750" s="247"/>
    </row>
    <row r="751" ht="15.75" customHeight="1">
      <c r="A751" s="8"/>
      <c r="B751" s="231"/>
      <c r="C751" s="10"/>
      <c r="D751" s="10"/>
      <c r="E751" s="224"/>
      <c r="F751" s="224"/>
      <c r="G751" s="224"/>
      <c r="H751" s="224"/>
      <c r="I751" s="224"/>
      <c r="J751" s="224"/>
      <c r="K751" s="224"/>
      <c r="L751" s="224"/>
      <c r="M751" s="22"/>
      <c r="N751" s="22"/>
      <c r="O751" s="224"/>
      <c r="P751" s="22"/>
      <c r="Q751" s="24"/>
      <c r="R751" s="26"/>
      <c r="S751" s="22"/>
      <c r="T751" s="22"/>
      <c r="U751" s="22"/>
      <c r="V751" s="22"/>
      <c r="W751" s="22"/>
      <c r="X751" s="22"/>
      <c r="Y751" s="135"/>
      <c r="Z751" s="36"/>
      <c r="AA751" s="226"/>
      <c r="AB751" s="227"/>
      <c r="AC751" s="227"/>
      <c r="AD751" s="227"/>
      <c r="AE751" s="237"/>
    </row>
    <row r="752" ht="15.75" customHeight="1">
      <c r="A752" s="4"/>
      <c r="B752" s="229"/>
      <c r="C752" s="3"/>
      <c r="D752" s="3"/>
      <c r="E752" s="242"/>
      <c r="F752" s="39"/>
      <c r="G752" s="242"/>
      <c r="H752" s="242"/>
      <c r="I752" s="242"/>
      <c r="J752" s="242"/>
      <c r="K752" s="242"/>
      <c r="L752" s="39"/>
      <c r="M752" s="39"/>
      <c r="N752" s="39"/>
      <c r="O752" s="39"/>
      <c r="P752" s="39"/>
      <c r="Q752" s="40"/>
      <c r="R752" s="41"/>
      <c r="S752" s="42"/>
      <c r="T752" s="39"/>
      <c r="U752" s="134"/>
      <c r="V752" s="103"/>
      <c r="W752" s="134"/>
      <c r="X752" s="134"/>
      <c r="Y752" s="43"/>
      <c r="Z752" s="44"/>
      <c r="AA752" s="245"/>
      <c r="AB752" s="246"/>
      <c r="AC752" s="246"/>
      <c r="AD752" s="246"/>
      <c r="AE752" s="247"/>
    </row>
    <row r="753" ht="15.75" customHeight="1">
      <c r="A753" s="8"/>
      <c r="B753" s="231"/>
      <c r="C753" s="10"/>
      <c r="D753" s="10"/>
      <c r="E753" s="224"/>
      <c r="F753" s="224"/>
      <c r="G753" s="224"/>
      <c r="H753" s="224"/>
      <c r="I753" s="224"/>
      <c r="J753" s="224"/>
      <c r="K753" s="224"/>
      <c r="L753" s="224"/>
      <c r="M753" s="22"/>
      <c r="N753" s="22"/>
      <c r="O753" s="224"/>
      <c r="P753" s="22"/>
      <c r="Q753" s="24"/>
      <c r="R753" s="26"/>
      <c r="S753" s="22"/>
      <c r="T753" s="22"/>
      <c r="U753" s="22"/>
      <c r="V753" s="22"/>
      <c r="W753" s="22"/>
      <c r="X753" s="22"/>
      <c r="Y753" s="135"/>
      <c r="Z753" s="36"/>
      <c r="AA753" s="226"/>
      <c r="AB753" s="227"/>
      <c r="AC753" s="227"/>
      <c r="AD753" s="227"/>
      <c r="AE753" s="237"/>
    </row>
    <row r="754" ht="15.75" customHeight="1">
      <c r="A754" s="4"/>
      <c r="B754" s="229"/>
      <c r="C754" s="3"/>
      <c r="D754" s="3"/>
      <c r="E754" s="242"/>
      <c r="F754" s="39"/>
      <c r="G754" s="242"/>
      <c r="H754" s="242"/>
      <c r="I754" s="242"/>
      <c r="J754" s="242"/>
      <c r="K754" s="242"/>
      <c r="L754" s="39"/>
      <c r="M754" s="39"/>
      <c r="N754" s="39"/>
      <c r="O754" s="39"/>
      <c r="P754" s="39"/>
      <c r="Q754" s="40"/>
      <c r="R754" s="41"/>
      <c r="S754" s="42"/>
      <c r="T754" s="39"/>
      <c r="U754" s="134"/>
      <c r="V754" s="103"/>
      <c r="W754" s="134"/>
      <c r="X754" s="134"/>
      <c r="Y754" s="43"/>
      <c r="Z754" s="44"/>
      <c r="AA754" s="245"/>
      <c r="AB754" s="246"/>
      <c r="AC754" s="246"/>
      <c r="AD754" s="246"/>
      <c r="AE754" s="247"/>
    </row>
    <row r="755" ht="15.75" customHeight="1">
      <c r="A755" s="8"/>
      <c r="B755" s="231"/>
      <c r="C755" s="10"/>
      <c r="D755" s="10"/>
      <c r="E755" s="224"/>
      <c r="F755" s="224"/>
      <c r="G755" s="224"/>
      <c r="H755" s="224"/>
      <c r="I755" s="224"/>
      <c r="J755" s="224"/>
      <c r="K755" s="224"/>
      <c r="L755" s="224"/>
      <c r="M755" s="22"/>
      <c r="N755" s="22"/>
      <c r="O755" s="224"/>
      <c r="P755" s="22"/>
      <c r="Q755" s="24"/>
      <c r="R755" s="26"/>
      <c r="S755" s="22"/>
      <c r="T755" s="22"/>
      <c r="U755" s="22"/>
      <c r="V755" s="22"/>
      <c r="W755" s="22"/>
      <c r="X755" s="22"/>
      <c r="Y755" s="135"/>
      <c r="Z755" s="36"/>
      <c r="AA755" s="226"/>
      <c r="AB755" s="227"/>
      <c r="AC755" s="227"/>
      <c r="AD755" s="227"/>
      <c r="AE755" s="237"/>
    </row>
    <row r="756" ht="15.75" customHeight="1">
      <c r="A756" s="4"/>
      <c r="B756" s="229"/>
      <c r="C756" s="3"/>
      <c r="D756" s="3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40"/>
      <c r="R756" s="41"/>
      <c r="S756" s="42"/>
      <c r="T756" s="39"/>
      <c r="U756" s="39"/>
      <c r="V756" s="22"/>
      <c r="W756" s="39"/>
      <c r="X756" s="39"/>
      <c r="Y756" s="43"/>
      <c r="Z756" s="44"/>
      <c r="AA756" s="230"/>
      <c r="AB756" s="45"/>
      <c r="AC756" s="45"/>
      <c r="AD756" s="45"/>
      <c r="AE756" s="52"/>
    </row>
    <row r="757" ht="15.75" customHeight="1">
      <c r="A757" s="8"/>
      <c r="B757" s="231"/>
      <c r="C757" s="10"/>
      <c r="D757" s="10"/>
      <c r="E757" s="224"/>
      <c r="F757" s="224"/>
      <c r="G757" s="224"/>
      <c r="H757" s="224"/>
      <c r="I757" s="224"/>
      <c r="J757" s="224"/>
      <c r="K757" s="224"/>
      <c r="L757" s="224"/>
      <c r="M757" s="22"/>
      <c r="N757" s="22"/>
      <c r="O757" s="224"/>
      <c r="P757" s="22"/>
      <c r="Q757" s="95"/>
      <c r="R757" s="26"/>
      <c r="S757" s="22"/>
      <c r="T757" s="22"/>
      <c r="U757" s="22"/>
      <c r="V757" s="22"/>
      <c r="W757" s="22"/>
      <c r="X757" s="22"/>
      <c r="Y757" s="135"/>
      <c r="Z757" s="36"/>
      <c r="AA757" s="226"/>
      <c r="AB757" s="227"/>
      <c r="AC757" s="227"/>
      <c r="AD757" s="227"/>
      <c r="AE757" s="249"/>
    </row>
    <row r="758" ht="15.75" customHeight="1">
      <c r="A758" s="4"/>
      <c r="B758" s="229"/>
      <c r="C758" s="3"/>
      <c r="D758" s="3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40"/>
      <c r="R758" s="41"/>
      <c r="S758" s="42"/>
      <c r="T758" s="39"/>
      <c r="U758" s="39"/>
      <c r="V758" s="22"/>
      <c r="W758" s="39"/>
      <c r="X758" s="39"/>
      <c r="Y758" s="43"/>
      <c r="Z758" s="44"/>
      <c r="AA758" s="230"/>
      <c r="AB758" s="45"/>
      <c r="AC758" s="45"/>
      <c r="AD758" s="45"/>
      <c r="AE758" s="52"/>
    </row>
    <row r="759" ht="15.75" customHeight="1">
      <c r="A759" s="8"/>
      <c r="B759" s="231"/>
      <c r="C759" s="10"/>
      <c r="D759" s="10"/>
      <c r="E759" s="224"/>
      <c r="F759" s="224"/>
      <c r="G759" s="224"/>
      <c r="H759" s="224"/>
      <c r="I759" s="34"/>
      <c r="J759" s="224"/>
      <c r="K759" s="224"/>
      <c r="L759" s="224"/>
      <c r="M759" s="22"/>
      <c r="N759" s="22"/>
      <c r="O759" s="224"/>
      <c r="P759" s="24"/>
      <c r="Q759" s="24"/>
      <c r="R759" s="26"/>
      <c r="S759" s="22"/>
      <c r="T759" s="22"/>
      <c r="U759" s="22"/>
      <c r="V759" s="22"/>
      <c r="W759" s="22"/>
      <c r="X759" s="22"/>
      <c r="Y759" s="135"/>
      <c r="Z759" s="36"/>
      <c r="AA759" s="226"/>
      <c r="AB759" s="227"/>
      <c r="AC759" s="227"/>
      <c r="AD759" s="227"/>
      <c r="AE759" s="49"/>
    </row>
    <row r="760" ht="15.75" customHeight="1">
      <c r="A760" s="4"/>
      <c r="B760" s="229"/>
      <c r="C760" s="3"/>
      <c r="D760" s="3"/>
      <c r="E760" s="242"/>
      <c r="F760" s="39"/>
      <c r="G760" s="242"/>
      <c r="H760" s="242"/>
      <c r="I760" s="242"/>
      <c r="J760" s="242"/>
      <c r="K760" s="242"/>
      <c r="L760" s="39"/>
      <c r="M760" s="39"/>
      <c r="N760" s="39"/>
      <c r="P760" s="39"/>
      <c r="Q760" s="40"/>
      <c r="R760" s="41"/>
      <c r="S760" s="42"/>
      <c r="T760" s="39"/>
      <c r="U760" s="134"/>
      <c r="V760" s="103"/>
      <c r="W760" s="134"/>
      <c r="X760" s="134"/>
      <c r="Y760" s="43"/>
      <c r="Z760" s="44"/>
      <c r="AA760" s="245"/>
      <c r="AB760" s="246"/>
      <c r="AC760" s="246"/>
      <c r="AD760" s="246"/>
      <c r="AE760" s="247"/>
    </row>
    <row r="761" ht="15.75" customHeight="1">
      <c r="A761" s="8"/>
      <c r="B761" s="231"/>
      <c r="C761" s="10"/>
      <c r="D761" s="10"/>
      <c r="E761" s="224"/>
      <c r="F761" s="224"/>
      <c r="G761" s="224"/>
      <c r="H761" s="224"/>
      <c r="I761" s="224"/>
      <c r="J761" s="224"/>
      <c r="K761" s="224"/>
      <c r="L761" s="224"/>
      <c r="M761" s="22"/>
      <c r="N761" s="22"/>
      <c r="O761" s="224"/>
      <c r="P761" s="22"/>
      <c r="Q761" s="24"/>
      <c r="R761" s="26"/>
      <c r="S761" s="22"/>
      <c r="T761" s="22"/>
      <c r="U761" s="22"/>
      <c r="V761" s="22"/>
      <c r="W761" s="22"/>
      <c r="X761" s="22"/>
      <c r="Y761" s="135"/>
      <c r="Z761" s="36"/>
      <c r="AA761" s="226"/>
      <c r="AB761" s="227"/>
      <c r="AC761" s="227"/>
      <c r="AD761" s="227"/>
      <c r="AE761" s="237"/>
    </row>
    <row r="762" ht="15.75" customHeight="1">
      <c r="A762" s="4"/>
      <c r="B762" s="229"/>
      <c r="C762" s="3"/>
      <c r="D762" s="3"/>
      <c r="E762" s="242"/>
      <c r="F762" s="39"/>
      <c r="G762" s="242"/>
      <c r="H762" s="242"/>
      <c r="I762" s="242"/>
      <c r="J762" s="242"/>
      <c r="K762" s="242"/>
      <c r="L762" s="39"/>
      <c r="M762" s="39"/>
      <c r="N762" s="39"/>
      <c r="O762" s="39"/>
      <c r="P762" s="39"/>
      <c r="Q762" s="40"/>
      <c r="R762" s="41"/>
      <c r="S762" s="42"/>
      <c r="T762" s="39"/>
      <c r="U762" s="134"/>
      <c r="V762" s="103"/>
      <c r="W762" s="134"/>
      <c r="X762" s="134"/>
      <c r="Y762" s="43"/>
      <c r="Z762" s="44"/>
      <c r="AA762" s="245"/>
      <c r="AB762" s="246"/>
      <c r="AC762" s="246"/>
      <c r="AD762" s="246"/>
      <c r="AE762" s="52"/>
    </row>
    <row r="763" ht="15.75" customHeight="1">
      <c r="A763" s="8"/>
      <c r="B763" s="231"/>
      <c r="C763" s="10"/>
      <c r="D763" s="10"/>
      <c r="E763" s="224"/>
      <c r="F763" s="224"/>
      <c r="G763" s="224"/>
      <c r="H763" s="224"/>
      <c r="I763" s="224"/>
      <c r="J763" s="224"/>
      <c r="K763" s="224"/>
      <c r="L763" s="224"/>
      <c r="M763" s="22"/>
      <c r="N763" s="22"/>
      <c r="O763" s="224"/>
      <c r="P763" s="22"/>
      <c r="Q763" s="24"/>
      <c r="R763" s="26"/>
      <c r="S763" s="22"/>
      <c r="T763" s="22"/>
      <c r="U763" s="22"/>
      <c r="V763" s="22"/>
      <c r="W763" s="22"/>
      <c r="X763" s="22"/>
      <c r="Y763" s="135"/>
      <c r="Z763" s="36"/>
      <c r="AA763" s="226"/>
      <c r="AB763" s="227"/>
      <c r="AC763" s="227"/>
      <c r="AD763" s="227"/>
      <c r="AE763" s="237"/>
    </row>
    <row r="764" ht="15.75" customHeight="1">
      <c r="A764" s="4"/>
      <c r="B764" s="229"/>
      <c r="C764" s="3"/>
      <c r="D764" s="3"/>
      <c r="E764" s="242"/>
      <c r="F764" s="39"/>
      <c r="G764" s="242"/>
      <c r="H764" s="242"/>
      <c r="I764" s="242"/>
      <c r="J764" s="242"/>
      <c r="K764" s="242"/>
      <c r="L764" s="39"/>
      <c r="M764" s="39"/>
      <c r="N764" s="39"/>
      <c r="O764" s="39"/>
      <c r="P764" s="39"/>
      <c r="Q764" s="40"/>
      <c r="R764" s="41"/>
      <c r="S764" s="42"/>
      <c r="T764" s="39"/>
      <c r="U764" s="134"/>
      <c r="V764" s="103"/>
      <c r="W764" s="134"/>
      <c r="X764" s="134"/>
      <c r="Y764" s="43"/>
      <c r="Z764" s="44"/>
      <c r="AA764" s="245"/>
      <c r="AB764" s="246"/>
      <c r="AC764" s="246"/>
      <c r="AD764" s="246"/>
      <c r="AE764" s="52"/>
    </row>
    <row r="765" ht="15.75" customHeight="1">
      <c r="A765" s="8"/>
      <c r="B765" s="231"/>
      <c r="C765" s="10"/>
      <c r="D765" s="10"/>
      <c r="E765" s="224"/>
      <c r="F765" s="224"/>
      <c r="G765" s="224"/>
      <c r="H765" s="224"/>
      <c r="I765" s="224"/>
      <c r="J765" s="224"/>
      <c r="K765" s="224"/>
      <c r="L765" s="224"/>
      <c r="M765" s="22"/>
      <c r="N765" s="22"/>
      <c r="O765" s="224"/>
      <c r="P765" s="22"/>
      <c r="Q765" s="24"/>
      <c r="R765" s="26"/>
      <c r="S765" s="22"/>
      <c r="T765" s="22"/>
      <c r="U765" s="22"/>
      <c r="V765" s="22"/>
      <c r="W765" s="22"/>
      <c r="X765" s="22"/>
      <c r="Y765" s="135"/>
      <c r="Z765" s="36"/>
      <c r="AA765" s="226"/>
      <c r="AB765" s="227"/>
      <c r="AC765" s="227"/>
      <c r="AD765" s="227"/>
      <c r="AE765" s="237"/>
    </row>
    <row r="766" ht="15.75" customHeight="1">
      <c r="A766" s="4"/>
      <c r="B766" s="229"/>
      <c r="C766" s="3"/>
      <c r="D766" s="3"/>
      <c r="E766" s="242"/>
      <c r="F766" s="39"/>
      <c r="G766" s="242"/>
      <c r="H766" s="242"/>
      <c r="I766" s="242"/>
      <c r="J766" s="242"/>
      <c r="K766" s="242"/>
      <c r="L766" s="39"/>
      <c r="M766" s="39"/>
      <c r="N766" s="39"/>
      <c r="O766" s="39"/>
      <c r="P766" s="97"/>
      <c r="Q766" s="40"/>
      <c r="R766" s="41"/>
      <c r="S766" s="42"/>
      <c r="T766" s="39"/>
      <c r="U766" s="134"/>
      <c r="V766" s="103"/>
      <c r="W766" s="134"/>
      <c r="X766" s="134"/>
      <c r="Y766" s="43"/>
      <c r="Z766" s="99"/>
      <c r="AA766" s="245"/>
      <c r="AB766" s="246"/>
      <c r="AC766" s="246"/>
      <c r="AD766" s="246"/>
      <c r="AE766" s="247"/>
    </row>
    <row r="767" ht="15.75" customHeight="1">
      <c r="A767" s="8"/>
      <c r="B767" s="231"/>
      <c r="C767" s="10"/>
      <c r="D767" s="10"/>
      <c r="E767" s="224"/>
      <c r="F767" s="224"/>
      <c r="G767" s="224"/>
      <c r="H767" s="224"/>
      <c r="I767" s="224"/>
      <c r="J767" s="224"/>
      <c r="K767" s="224"/>
      <c r="L767" s="224"/>
      <c r="M767" s="22"/>
      <c r="N767" s="22"/>
      <c r="O767" s="224"/>
      <c r="P767" s="22"/>
      <c r="Q767" s="24"/>
      <c r="R767" s="26"/>
      <c r="S767" s="22"/>
      <c r="T767" s="22"/>
      <c r="U767" s="22"/>
      <c r="V767" s="22"/>
      <c r="W767" s="22"/>
      <c r="X767" s="22"/>
      <c r="Y767" s="135"/>
      <c r="Z767" s="36"/>
      <c r="AA767" s="226"/>
      <c r="AB767" s="227"/>
      <c r="AC767" s="227"/>
      <c r="AD767" s="227"/>
      <c r="AE767" s="237"/>
    </row>
    <row r="768" ht="15.75" customHeight="1">
      <c r="A768" s="4"/>
      <c r="B768" s="229"/>
      <c r="C768" s="3"/>
      <c r="D768" s="3"/>
      <c r="E768" s="242"/>
      <c r="F768" s="39"/>
      <c r="G768" s="242"/>
      <c r="H768" s="242"/>
      <c r="I768" s="242"/>
      <c r="J768" s="242"/>
      <c r="K768" s="242"/>
      <c r="L768" s="39"/>
      <c r="M768" s="39"/>
      <c r="N768" s="39"/>
      <c r="O768" s="39"/>
      <c r="P768" s="39"/>
      <c r="Q768" s="40"/>
      <c r="R768" s="41"/>
      <c r="S768" s="42"/>
      <c r="T768" s="39"/>
      <c r="U768" s="134"/>
      <c r="V768" s="103"/>
      <c r="W768" s="134"/>
      <c r="X768" s="134"/>
      <c r="Y768" s="43"/>
      <c r="Z768" s="44"/>
      <c r="AA768" s="245"/>
      <c r="AB768" s="246"/>
      <c r="AC768" s="246"/>
      <c r="AD768" s="246"/>
      <c r="AE768" s="247"/>
    </row>
    <row r="769" ht="15.75" customHeight="1">
      <c r="A769" s="8"/>
      <c r="B769" s="231"/>
      <c r="C769" s="10"/>
      <c r="D769" s="10"/>
      <c r="E769" s="224"/>
      <c r="F769" s="224"/>
      <c r="G769" s="224"/>
      <c r="H769" s="224"/>
      <c r="I769" s="224"/>
      <c r="J769" s="224"/>
      <c r="K769" s="224"/>
      <c r="L769" s="224"/>
      <c r="M769" s="22"/>
      <c r="N769" s="22"/>
      <c r="O769" s="224"/>
      <c r="P769" s="22"/>
      <c r="Q769" s="24"/>
      <c r="R769" s="26"/>
      <c r="S769" s="22"/>
      <c r="T769" s="22"/>
      <c r="U769" s="22"/>
      <c r="V769" s="22"/>
      <c r="W769" s="22"/>
      <c r="X769" s="22"/>
      <c r="Y769" s="135"/>
      <c r="Z769" s="36"/>
      <c r="AA769" s="226"/>
      <c r="AB769" s="227"/>
      <c r="AC769" s="227"/>
      <c r="AD769" s="227"/>
      <c r="AE769" s="237"/>
    </row>
    <row r="770" ht="15.75" customHeight="1">
      <c r="A770" s="4"/>
      <c r="B770" s="229"/>
      <c r="C770" s="3"/>
      <c r="D770" s="3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40"/>
      <c r="R770" s="41"/>
      <c r="S770" s="42"/>
      <c r="T770" s="39"/>
      <c r="U770" s="39"/>
      <c r="V770" s="22"/>
      <c r="W770" s="39"/>
      <c r="X770" s="39"/>
      <c r="Y770" s="43"/>
      <c r="Z770" s="44"/>
      <c r="AA770" s="230"/>
      <c r="AB770" s="45"/>
      <c r="AC770" s="45"/>
      <c r="AD770" s="45"/>
      <c r="AE770" s="52"/>
    </row>
    <row r="771" ht="15.75" customHeight="1">
      <c r="A771" s="8"/>
      <c r="B771" s="231"/>
      <c r="C771" s="10"/>
      <c r="D771" s="10"/>
      <c r="E771" s="224"/>
      <c r="F771" s="224"/>
      <c r="G771" s="224"/>
      <c r="H771" s="224"/>
      <c r="I771" s="224"/>
      <c r="J771" s="224"/>
      <c r="K771" s="224"/>
      <c r="L771" s="224"/>
      <c r="M771" s="22"/>
      <c r="N771" s="22"/>
      <c r="O771" s="224"/>
      <c r="P771" s="22"/>
      <c r="Q771" s="24"/>
      <c r="R771" s="26"/>
      <c r="S771" s="22"/>
      <c r="T771" s="22"/>
      <c r="U771" s="22"/>
      <c r="V771" s="22"/>
      <c r="W771" s="22"/>
      <c r="X771" s="22"/>
      <c r="Y771" s="135"/>
      <c r="Z771" s="36"/>
      <c r="AA771" s="226"/>
      <c r="AB771" s="227"/>
      <c r="AC771" s="227"/>
      <c r="AD771" s="227"/>
      <c r="AE771" s="237"/>
    </row>
    <row r="772" ht="15.75" customHeight="1">
      <c r="A772" s="4"/>
      <c r="B772" s="229"/>
      <c r="C772" s="3"/>
      <c r="D772" s="3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40"/>
      <c r="R772" s="41"/>
      <c r="S772" s="42"/>
      <c r="T772" s="39"/>
      <c r="U772" s="39"/>
      <c r="V772" s="22"/>
      <c r="W772" s="39"/>
      <c r="X772" s="39"/>
      <c r="Y772" s="43"/>
      <c r="Z772" s="44"/>
      <c r="AA772" s="230"/>
      <c r="AB772" s="45"/>
      <c r="AC772" s="45"/>
      <c r="AD772" s="45"/>
      <c r="AE772" s="52"/>
    </row>
    <row r="773" ht="15.75" customHeight="1">
      <c r="A773" s="8"/>
      <c r="B773" s="231"/>
      <c r="C773" s="10"/>
      <c r="D773" s="10"/>
      <c r="E773" s="224"/>
      <c r="F773" s="224"/>
      <c r="G773" s="224"/>
      <c r="H773" s="224"/>
      <c r="I773" s="224"/>
      <c r="J773" s="224"/>
      <c r="K773" s="224"/>
      <c r="L773" s="224"/>
      <c r="M773" s="22"/>
      <c r="N773" s="22"/>
      <c r="O773" s="224"/>
      <c r="P773" s="22"/>
      <c r="Q773" s="24"/>
      <c r="R773" s="26"/>
      <c r="S773" s="22"/>
      <c r="T773" s="22"/>
      <c r="U773" s="22"/>
      <c r="V773" s="22"/>
      <c r="W773" s="22"/>
      <c r="X773" s="22"/>
      <c r="Y773" s="135"/>
      <c r="Z773" s="36"/>
      <c r="AA773" s="226"/>
      <c r="AB773" s="227"/>
      <c r="AC773" s="227"/>
      <c r="AD773" s="227"/>
      <c r="AE773" s="237"/>
    </row>
    <row r="774" ht="15.75" customHeight="1">
      <c r="A774" s="4"/>
      <c r="B774" s="229"/>
      <c r="C774" s="3"/>
      <c r="D774" s="3"/>
      <c r="E774" s="242"/>
      <c r="F774" s="242"/>
      <c r="G774" s="242"/>
      <c r="H774" s="242"/>
      <c r="I774" s="242"/>
      <c r="J774" s="242"/>
      <c r="K774" s="242"/>
      <c r="L774" s="39"/>
      <c r="M774" s="39"/>
      <c r="N774" s="39"/>
      <c r="O774" s="39"/>
      <c r="P774" s="39"/>
      <c r="Q774" s="40"/>
      <c r="R774" s="41"/>
      <c r="S774" s="42"/>
      <c r="T774" s="39"/>
      <c r="U774" s="22"/>
      <c r="V774" s="22"/>
      <c r="W774" s="22"/>
      <c r="X774" s="22"/>
      <c r="Y774" s="43"/>
      <c r="Z774" s="44"/>
      <c r="AA774" s="245"/>
      <c r="AB774" s="246"/>
      <c r="AC774" s="246"/>
      <c r="AD774" s="246"/>
      <c r="AE774" s="247"/>
    </row>
    <row r="775" ht="15.75" customHeight="1">
      <c r="A775" s="8"/>
      <c r="B775" s="231"/>
      <c r="C775" s="10"/>
      <c r="D775" s="10"/>
      <c r="E775" s="224"/>
      <c r="F775" s="224"/>
      <c r="G775" s="224"/>
      <c r="H775" s="224"/>
      <c r="I775" s="22"/>
      <c r="J775" s="224"/>
      <c r="K775" s="22"/>
      <c r="L775" s="224"/>
      <c r="M775" s="22"/>
      <c r="N775" s="22"/>
      <c r="O775" s="224"/>
      <c r="P775" s="22"/>
      <c r="Q775" s="24"/>
      <c r="R775" s="26"/>
      <c r="S775" s="22"/>
      <c r="T775" s="22"/>
      <c r="U775" s="22"/>
      <c r="V775" s="22"/>
      <c r="W775" s="22"/>
      <c r="X775" s="22"/>
      <c r="Y775" s="135"/>
      <c r="Z775" s="36"/>
      <c r="AA775" s="226"/>
      <c r="AB775" s="227"/>
      <c r="AC775" s="227"/>
      <c r="AD775" s="227"/>
      <c r="AE775" s="237"/>
    </row>
    <row r="776" ht="15.75" customHeight="1">
      <c r="A776" s="4"/>
      <c r="B776" s="229"/>
      <c r="C776" s="3"/>
      <c r="D776" s="3"/>
      <c r="E776" s="242"/>
      <c r="F776" s="39"/>
      <c r="G776" s="242"/>
      <c r="H776" s="242"/>
      <c r="I776" s="242"/>
      <c r="J776" s="242"/>
      <c r="K776" s="242"/>
      <c r="L776" s="39"/>
      <c r="M776" s="39"/>
      <c r="N776" s="39"/>
      <c r="O776" s="39"/>
      <c r="P776" s="39"/>
      <c r="Q776" s="40"/>
      <c r="R776" s="41"/>
      <c r="S776" s="42"/>
      <c r="T776" s="39"/>
      <c r="U776" s="22"/>
      <c r="V776" s="22"/>
      <c r="W776" s="22"/>
      <c r="X776" s="22"/>
      <c r="Y776" s="43"/>
      <c r="Z776" s="44"/>
      <c r="AA776" s="245"/>
      <c r="AB776" s="246"/>
      <c r="AC776" s="246"/>
      <c r="AD776" s="246"/>
      <c r="AE776" s="52"/>
    </row>
    <row r="777" ht="15.75" customHeight="1">
      <c r="A777" s="8"/>
      <c r="B777" s="231"/>
      <c r="C777" s="10"/>
      <c r="D777" s="10"/>
      <c r="E777" s="224"/>
      <c r="F777" s="224"/>
      <c r="G777" s="224"/>
      <c r="H777" s="224"/>
      <c r="I777" s="224"/>
      <c r="J777" s="224"/>
      <c r="K777" s="224"/>
      <c r="L777" s="224"/>
      <c r="M777" s="224"/>
      <c r="N777" s="22"/>
      <c r="O777" s="224"/>
      <c r="P777" s="22"/>
      <c r="Q777" s="24"/>
      <c r="R777" s="26"/>
      <c r="S777" s="22"/>
      <c r="T777" s="22"/>
      <c r="U777" s="22"/>
      <c r="V777" s="22"/>
      <c r="W777" s="22"/>
      <c r="X777" s="22"/>
      <c r="Y777" s="135"/>
      <c r="Z777" s="36"/>
      <c r="AA777" s="226"/>
      <c r="AB777" s="227"/>
      <c r="AC777" s="227"/>
      <c r="AD777" s="227"/>
      <c r="AE777" s="237"/>
    </row>
    <row r="778" ht="15.75" customHeight="1">
      <c r="A778" s="4"/>
      <c r="B778" s="229"/>
      <c r="C778" s="3"/>
      <c r="D778" s="3"/>
      <c r="E778" s="242"/>
      <c r="F778" s="39"/>
      <c r="G778" s="242"/>
      <c r="H778" s="242"/>
      <c r="I778" s="242"/>
      <c r="J778" s="242"/>
      <c r="K778" s="242"/>
      <c r="L778" s="39"/>
      <c r="M778" s="39"/>
      <c r="N778" s="39"/>
      <c r="O778" s="39"/>
      <c r="P778" s="39"/>
      <c r="Q778" s="40"/>
      <c r="R778" s="41"/>
      <c r="S778" s="42"/>
      <c r="T778" s="39"/>
      <c r="U778" s="22"/>
      <c r="V778" s="22"/>
      <c r="W778" s="22"/>
      <c r="X778" s="22"/>
      <c r="Y778" s="43"/>
      <c r="Z778" s="44"/>
      <c r="AA778" s="245"/>
      <c r="AB778" s="246"/>
      <c r="AC778" s="246"/>
      <c r="AD778" s="246"/>
      <c r="AE778" s="247"/>
    </row>
    <row r="779" ht="15.75" customHeight="1">
      <c r="A779" s="8"/>
      <c r="B779" s="231"/>
      <c r="C779" s="10"/>
      <c r="D779" s="10"/>
      <c r="E779" s="224"/>
      <c r="F779" s="224"/>
      <c r="G779" s="224"/>
      <c r="H779" s="224"/>
      <c r="I779" s="224"/>
      <c r="J779" s="224"/>
      <c r="K779" s="224"/>
      <c r="L779" s="224"/>
      <c r="M779" s="22"/>
      <c r="N779" s="22"/>
      <c r="O779" s="224"/>
      <c r="P779" s="22"/>
      <c r="Q779" s="24"/>
      <c r="R779" s="26"/>
      <c r="S779" s="22"/>
      <c r="T779" s="22"/>
      <c r="U779" s="22"/>
      <c r="V779" s="22"/>
      <c r="W779" s="22"/>
      <c r="X779" s="22"/>
      <c r="Y779" s="135"/>
      <c r="Z779" s="36"/>
      <c r="AA779" s="226"/>
      <c r="AB779" s="227"/>
      <c r="AC779" s="227"/>
      <c r="AD779" s="227"/>
      <c r="AE779" s="237"/>
    </row>
    <row r="780" ht="15.75" customHeight="1">
      <c r="A780" s="4"/>
      <c r="B780" s="229"/>
      <c r="C780" s="3"/>
      <c r="D780" s="3"/>
      <c r="E780" s="242"/>
      <c r="F780" s="39"/>
      <c r="G780" s="242"/>
      <c r="H780" s="242"/>
      <c r="I780" s="242"/>
      <c r="J780" s="242"/>
      <c r="K780" s="242"/>
      <c r="L780" s="39"/>
      <c r="M780" s="39"/>
      <c r="N780" s="39"/>
      <c r="O780" s="39"/>
      <c r="P780" s="39"/>
      <c r="Q780" s="40"/>
      <c r="R780" s="41"/>
      <c r="S780" s="42"/>
      <c r="T780" s="39"/>
      <c r="U780" s="22"/>
      <c r="V780" s="22"/>
      <c r="W780" s="22"/>
      <c r="X780" s="22"/>
      <c r="Y780" s="43"/>
      <c r="Z780" s="44"/>
      <c r="AA780" s="245"/>
      <c r="AB780" s="246"/>
      <c r="AC780" s="246"/>
      <c r="AD780" s="246"/>
      <c r="AE780" s="247"/>
    </row>
    <row r="781" ht="15.75" customHeight="1">
      <c r="A781" s="8"/>
      <c r="B781" s="231"/>
      <c r="C781" s="10"/>
      <c r="D781" s="10"/>
      <c r="E781" s="224"/>
      <c r="F781" s="224"/>
      <c r="G781" s="224"/>
      <c r="H781" s="224"/>
      <c r="I781" s="22"/>
      <c r="J781" s="224"/>
      <c r="K781" s="22"/>
      <c r="L781" s="224"/>
      <c r="M781" s="22"/>
      <c r="N781" s="22"/>
      <c r="O781" s="224"/>
      <c r="P781" s="22"/>
      <c r="Q781" s="24"/>
      <c r="R781" s="26"/>
      <c r="S781" s="22"/>
      <c r="T781" s="22"/>
      <c r="U781" s="22"/>
      <c r="V781" s="22"/>
      <c r="W781" s="22"/>
      <c r="X781" s="22"/>
      <c r="Y781" s="135"/>
      <c r="Z781" s="36"/>
      <c r="AA781" s="226"/>
      <c r="AB781" s="227"/>
      <c r="AC781" s="227"/>
      <c r="AD781" s="227"/>
      <c r="AE781" s="237"/>
    </row>
    <row r="782" ht="15.75" customHeight="1">
      <c r="A782" s="4"/>
      <c r="B782" s="229"/>
      <c r="C782" s="3"/>
      <c r="D782" s="3"/>
      <c r="E782" s="242"/>
      <c r="F782" s="39"/>
      <c r="G782" s="242"/>
      <c r="H782" s="242"/>
      <c r="I782" s="39"/>
      <c r="J782" s="242"/>
      <c r="K782" s="39"/>
      <c r="L782" s="39"/>
      <c r="M782" s="39"/>
      <c r="N782" s="39"/>
      <c r="O782" s="39"/>
      <c r="P782" s="39"/>
      <c r="Q782" s="40"/>
      <c r="R782" s="41"/>
      <c r="S782" s="42"/>
      <c r="T782" s="39"/>
      <c r="U782" s="22"/>
      <c r="V782" s="22"/>
      <c r="W782" s="22"/>
      <c r="X782" s="22"/>
      <c r="Y782" s="43"/>
      <c r="Z782" s="44"/>
      <c r="AA782" s="230"/>
      <c r="AB782" s="45"/>
      <c r="AC782" s="45"/>
      <c r="AD782" s="45"/>
      <c r="AE782" s="52"/>
    </row>
    <row r="783" ht="15.75" customHeight="1">
      <c r="A783" s="8"/>
      <c r="B783" s="231"/>
      <c r="C783" s="10"/>
      <c r="D783" s="10"/>
      <c r="E783" s="224"/>
      <c r="F783" s="224"/>
      <c r="G783" s="224"/>
      <c r="H783" s="224"/>
      <c r="I783" s="22"/>
      <c r="J783" s="224"/>
      <c r="K783" s="22"/>
      <c r="L783" s="224"/>
      <c r="M783" s="22"/>
      <c r="N783" s="22"/>
      <c r="O783" s="224"/>
      <c r="P783" s="224"/>
      <c r="Q783" s="24"/>
      <c r="R783" s="26"/>
      <c r="S783" s="22"/>
      <c r="T783" s="22"/>
      <c r="U783" s="22"/>
      <c r="V783" s="22"/>
      <c r="W783" s="22"/>
      <c r="X783" s="22"/>
      <c r="Y783" s="35"/>
      <c r="Z783" s="36"/>
      <c r="AA783" s="226"/>
      <c r="AB783" s="227"/>
      <c r="AC783" s="227"/>
      <c r="AD783" s="37"/>
      <c r="AE783" s="237"/>
    </row>
    <row r="784" ht="15.75" customHeight="1">
      <c r="A784" s="4"/>
      <c r="B784" s="229"/>
      <c r="C784" s="3"/>
      <c r="D784" s="3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40"/>
      <c r="R784" s="41"/>
      <c r="S784" s="42"/>
      <c r="T784" s="39"/>
      <c r="U784" s="39"/>
      <c r="V784" s="22"/>
      <c r="W784" s="39"/>
      <c r="X784" s="39"/>
      <c r="Y784" s="43"/>
      <c r="Z784" s="44"/>
      <c r="AA784" s="230"/>
      <c r="AB784" s="45"/>
      <c r="AC784" s="45"/>
      <c r="AD784" s="45"/>
      <c r="AE784" s="52"/>
    </row>
    <row r="785" ht="15.75" customHeight="1">
      <c r="A785" s="8"/>
      <c r="B785" s="252"/>
      <c r="C785" s="10"/>
      <c r="D785" s="10"/>
      <c r="E785" s="224"/>
      <c r="F785" s="224"/>
      <c r="G785" s="224"/>
      <c r="H785" s="224"/>
      <c r="I785" s="22"/>
      <c r="J785" s="224"/>
      <c r="K785" s="22"/>
      <c r="L785" s="224"/>
      <c r="M785" s="22"/>
      <c r="N785" s="22"/>
      <c r="O785" s="224"/>
      <c r="P785" s="22"/>
      <c r="Q785" s="24"/>
      <c r="R785" s="26"/>
      <c r="S785" s="22"/>
      <c r="T785" s="22"/>
      <c r="U785" s="22"/>
      <c r="V785" s="22"/>
      <c r="W785" s="22"/>
      <c r="X785" s="22"/>
      <c r="Y785" s="135"/>
      <c r="Z785" s="36"/>
      <c r="AA785" s="226"/>
      <c r="AB785" s="227"/>
      <c r="AC785" s="227"/>
      <c r="AD785" s="227"/>
      <c r="AE785" s="237"/>
    </row>
    <row r="786" ht="15.75" customHeight="1">
      <c r="A786" s="4"/>
      <c r="B786" s="253"/>
      <c r="C786" s="3"/>
      <c r="D786" s="3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40"/>
      <c r="R786" s="41"/>
      <c r="S786" s="42"/>
      <c r="T786" s="39"/>
      <c r="U786" s="39"/>
      <c r="V786" s="22"/>
      <c r="W786" s="39"/>
      <c r="X786" s="39"/>
      <c r="Y786" s="43"/>
      <c r="Z786" s="44"/>
      <c r="AA786" s="230"/>
      <c r="AB786" s="45"/>
      <c r="AC786" s="45"/>
      <c r="AD786" s="45"/>
      <c r="AE786" s="52"/>
    </row>
    <row r="787" ht="15.75" customHeight="1">
      <c r="A787" s="8"/>
      <c r="B787" s="252"/>
      <c r="C787" s="10"/>
      <c r="D787" s="10"/>
      <c r="E787" s="224"/>
      <c r="F787" s="224"/>
      <c r="G787" s="224"/>
      <c r="H787" s="224"/>
      <c r="I787" s="22"/>
      <c r="J787" s="224"/>
      <c r="K787" s="22"/>
      <c r="L787" s="224"/>
      <c r="M787" s="22"/>
      <c r="N787" s="22"/>
      <c r="O787" s="224"/>
      <c r="P787" s="22"/>
      <c r="Q787" s="24"/>
      <c r="R787" s="26"/>
      <c r="S787" s="22"/>
      <c r="T787" s="22"/>
      <c r="U787" s="22"/>
      <c r="V787" s="22"/>
      <c r="W787" s="22"/>
      <c r="X787" s="22"/>
      <c r="Y787" s="135"/>
      <c r="Z787" s="36"/>
      <c r="AA787" s="226"/>
      <c r="AB787" s="227"/>
      <c r="AC787" s="227"/>
      <c r="AD787" s="227"/>
      <c r="AE787" s="237"/>
    </row>
    <row r="788" ht="15.75" customHeight="1">
      <c r="A788" s="4"/>
      <c r="B788" s="253"/>
      <c r="C788" s="3"/>
      <c r="D788" s="3"/>
      <c r="E788" s="242"/>
      <c r="F788" s="39"/>
      <c r="G788" s="242"/>
      <c r="H788" s="242"/>
      <c r="I788" s="39"/>
      <c r="J788" s="242"/>
      <c r="K788" s="39"/>
      <c r="L788" s="39"/>
      <c r="M788" s="39"/>
      <c r="N788" s="39"/>
      <c r="O788" s="39"/>
      <c r="P788" s="39"/>
      <c r="Q788" s="40"/>
      <c r="R788" s="41"/>
      <c r="S788" s="42"/>
      <c r="T788" s="39"/>
      <c r="U788" s="22"/>
      <c r="V788" s="22"/>
      <c r="W788" s="22"/>
      <c r="X788" s="22"/>
      <c r="Y788" s="43"/>
      <c r="Z788" s="44"/>
      <c r="AA788" s="245"/>
      <c r="AB788" s="246"/>
      <c r="AC788" s="246"/>
      <c r="AD788" s="246"/>
      <c r="AE788" s="247"/>
    </row>
    <row r="789" ht="15.75" customHeight="1">
      <c r="A789" s="8"/>
      <c r="B789" s="252"/>
      <c r="C789" s="10"/>
      <c r="D789" s="10"/>
      <c r="E789" s="224"/>
      <c r="F789" s="224"/>
      <c r="G789" s="224"/>
      <c r="H789" s="224"/>
      <c r="I789" s="22"/>
      <c r="J789" s="224"/>
      <c r="K789" s="22"/>
      <c r="L789" s="224"/>
      <c r="M789" s="22"/>
      <c r="N789" s="22"/>
      <c r="O789" s="224"/>
      <c r="P789" s="22"/>
      <c r="Q789" s="24"/>
      <c r="R789" s="26"/>
      <c r="S789" s="22"/>
      <c r="T789" s="22"/>
      <c r="U789" s="22"/>
      <c r="V789" s="22"/>
      <c r="W789" s="22"/>
      <c r="X789" s="22"/>
      <c r="Y789" s="135"/>
      <c r="Z789" s="36"/>
      <c r="AA789" s="226"/>
      <c r="AB789" s="227"/>
      <c r="AC789" s="227"/>
      <c r="AD789" s="227"/>
      <c r="AE789" s="237"/>
    </row>
    <row r="790" ht="15.75" customHeight="1">
      <c r="A790" s="4"/>
      <c r="B790" s="253"/>
      <c r="C790" s="3"/>
      <c r="D790" s="3"/>
      <c r="E790" s="242"/>
      <c r="F790" s="39"/>
      <c r="G790" s="242"/>
      <c r="H790" s="242"/>
      <c r="I790" s="39"/>
      <c r="J790" s="242"/>
      <c r="K790" s="39"/>
      <c r="L790" s="39"/>
      <c r="M790" s="39"/>
      <c r="N790" s="39"/>
      <c r="O790" s="39"/>
      <c r="P790" s="39"/>
      <c r="Q790" s="40"/>
      <c r="R790" s="41"/>
      <c r="S790" s="42"/>
      <c r="T790" s="39"/>
      <c r="U790" s="22"/>
      <c r="V790" s="22"/>
      <c r="W790" s="22"/>
      <c r="X790" s="22"/>
      <c r="Y790" s="43"/>
      <c r="Z790" s="44"/>
      <c r="AA790" s="245"/>
      <c r="AB790" s="246"/>
      <c r="AC790" s="246"/>
      <c r="AD790" s="246"/>
      <c r="AE790" s="247"/>
    </row>
    <row r="791" ht="15.75" customHeight="1">
      <c r="A791" s="8"/>
      <c r="B791" s="252"/>
      <c r="C791" s="10"/>
      <c r="D791" s="10"/>
      <c r="E791" s="224"/>
      <c r="F791" s="224"/>
      <c r="G791" s="224"/>
      <c r="H791" s="224"/>
      <c r="I791" s="22"/>
      <c r="J791" s="224"/>
      <c r="K791" s="22"/>
      <c r="L791" s="224"/>
      <c r="M791" s="22"/>
      <c r="N791" s="22"/>
      <c r="O791" s="224"/>
      <c r="P791" s="224"/>
      <c r="Q791" s="24"/>
      <c r="R791" s="26"/>
      <c r="S791" s="22"/>
      <c r="T791" s="22"/>
      <c r="U791" s="22"/>
      <c r="V791" s="22"/>
      <c r="W791" s="22"/>
      <c r="X791" s="22"/>
      <c r="Y791" s="135"/>
      <c r="Z791" s="36"/>
      <c r="AA791" s="226"/>
      <c r="AB791" s="227"/>
      <c r="AC791" s="227"/>
      <c r="AD791" s="227"/>
      <c r="AE791" s="237"/>
    </row>
    <row r="792" ht="15.75" customHeight="1">
      <c r="A792" s="4"/>
      <c r="B792" s="253"/>
      <c r="C792" s="3"/>
      <c r="D792" s="3"/>
      <c r="E792" s="242"/>
      <c r="F792" s="39"/>
      <c r="G792" s="242"/>
      <c r="H792" s="242"/>
      <c r="I792" s="39"/>
      <c r="J792" s="242"/>
      <c r="K792" s="39"/>
      <c r="L792" s="39"/>
      <c r="M792" s="39"/>
      <c r="N792" s="39"/>
      <c r="O792" s="39"/>
      <c r="P792" s="39"/>
      <c r="Q792" s="40"/>
      <c r="R792" s="41"/>
      <c r="S792" s="42"/>
      <c r="T792" s="39"/>
      <c r="U792" s="22"/>
      <c r="V792" s="22"/>
      <c r="W792" s="22"/>
      <c r="X792" s="22"/>
      <c r="Y792" s="43"/>
      <c r="Z792" s="44"/>
      <c r="AA792" s="245"/>
      <c r="AB792" s="246"/>
      <c r="AC792" s="246"/>
      <c r="AD792" s="246"/>
      <c r="AE792" s="247"/>
    </row>
    <row r="793" ht="15.75" customHeight="1">
      <c r="A793" s="8"/>
      <c r="B793" s="252"/>
      <c r="C793" s="10"/>
      <c r="D793" s="10"/>
      <c r="E793" s="224"/>
      <c r="F793" s="224"/>
      <c r="G793" s="224"/>
      <c r="H793" s="224"/>
      <c r="I793" s="22"/>
      <c r="J793" s="224"/>
      <c r="K793" s="22"/>
      <c r="L793" s="224"/>
      <c r="M793" s="224"/>
      <c r="N793" s="22"/>
      <c r="O793" s="224"/>
      <c r="P793" s="22"/>
      <c r="Q793" s="24"/>
      <c r="R793" s="26"/>
      <c r="S793" s="22"/>
      <c r="T793" s="22"/>
      <c r="U793" s="22"/>
      <c r="V793" s="22"/>
      <c r="W793" s="22"/>
      <c r="X793" s="22"/>
      <c r="Y793" s="135"/>
      <c r="Z793" s="36"/>
      <c r="AA793" s="226"/>
      <c r="AB793" s="227"/>
      <c r="AC793" s="227"/>
      <c r="AD793" s="227"/>
      <c r="AE793" s="237"/>
    </row>
    <row r="794" ht="15.75" customHeight="1">
      <c r="A794" s="4"/>
      <c r="B794" s="253"/>
      <c r="C794" s="3"/>
      <c r="D794" s="3"/>
      <c r="E794" s="242"/>
      <c r="F794" s="39"/>
      <c r="G794" s="242"/>
      <c r="H794" s="242"/>
      <c r="I794" s="39"/>
      <c r="J794" s="242"/>
      <c r="K794" s="39"/>
      <c r="L794" s="39"/>
      <c r="M794" s="39"/>
      <c r="N794" s="39"/>
      <c r="O794" s="39"/>
      <c r="P794" s="39"/>
      <c r="Q794" s="40"/>
      <c r="R794" s="41"/>
      <c r="S794" s="42"/>
      <c r="T794" s="39"/>
      <c r="U794" s="22"/>
      <c r="V794" s="22"/>
      <c r="W794" s="22"/>
      <c r="X794" s="22"/>
      <c r="Y794" s="43"/>
      <c r="Z794" s="44"/>
      <c r="AA794" s="245"/>
      <c r="AB794" s="246"/>
      <c r="AC794" s="246"/>
      <c r="AD794" s="246"/>
      <c r="AE794" s="247"/>
    </row>
    <row r="795" ht="15.75" customHeight="1">
      <c r="A795" s="8"/>
      <c r="B795" s="252"/>
      <c r="C795" s="10"/>
      <c r="D795" s="10"/>
      <c r="E795" s="224"/>
      <c r="F795" s="224"/>
      <c r="G795" s="224"/>
      <c r="H795" s="224"/>
      <c r="I795" s="22"/>
      <c r="J795" s="224"/>
      <c r="K795" s="22"/>
      <c r="L795" s="224"/>
      <c r="M795" s="22"/>
      <c r="N795" s="22"/>
      <c r="O795" s="224"/>
      <c r="P795" s="224"/>
      <c r="Q795" s="24"/>
      <c r="R795" s="26"/>
      <c r="S795" s="22"/>
      <c r="T795" s="22"/>
      <c r="U795" s="22"/>
      <c r="V795" s="22"/>
      <c r="W795" s="22"/>
      <c r="X795" s="22"/>
      <c r="Y795" s="135"/>
      <c r="Z795" s="36"/>
      <c r="AA795" s="226"/>
      <c r="AB795" s="227"/>
      <c r="AC795" s="227"/>
      <c r="AD795" s="227"/>
      <c r="AE795" s="237"/>
    </row>
    <row r="796" ht="15.75" customHeight="1">
      <c r="A796" s="4"/>
      <c r="B796" s="253"/>
      <c r="C796" s="3"/>
      <c r="D796" s="3"/>
      <c r="E796" s="242"/>
      <c r="F796" s="39"/>
      <c r="G796" s="242"/>
      <c r="H796" s="242"/>
      <c r="I796" s="39"/>
      <c r="J796" s="242"/>
      <c r="K796" s="39"/>
      <c r="L796" s="39"/>
      <c r="M796" s="39"/>
      <c r="N796" s="39"/>
      <c r="O796" s="39"/>
      <c r="P796" s="39"/>
      <c r="Q796" s="40"/>
      <c r="R796" s="41"/>
      <c r="S796" s="42"/>
      <c r="T796" s="39"/>
      <c r="U796" s="22"/>
      <c r="V796" s="22"/>
      <c r="W796" s="22"/>
      <c r="X796" s="22"/>
      <c r="Y796" s="43"/>
      <c r="Z796" s="44"/>
      <c r="AA796" s="245"/>
      <c r="AB796" s="246"/>
      <c r="AC796" s="246"/>
      <c r="AD796" s="246"/>
      <c r="AE796" s="247"/>
    </row>
    <row r="797" ht="15.75" customHeight="1">
      <c r="A797" s="8"/>
      <c r="B797" s="231"/>
      <c r="C797" s="10"/>
      <c r="D797" s="10"/>
      <c r="E797" s="224"/>
      <c r="F797" s="224"/>
      <c r="G797" s="224"/>
      <c r="H797" s="224"/>
      <c r="I797" s="22"/>
      <c r="J797" s="224"/>
      <c r="K797" s="22"/>
      <c r="L797" s="224"/>
      <c r="M797" s="22"/>
      <c r="N797" s="22"/>
      <c r="O797" s="224"/>
      <c r="P797" s="22"/>
      <c r="Q797" s="24"/>
      <c r="R797" s="26"/>
      <c r="S797" s="22"/>
      <c r="T797" s="22"/>
      <c r="U797" s="22"/>
      <c r="V797" s="22"/>
      <c r="W797" s="22"/>
      <c r="X797" s="22"/>
      <c r="Y797" s="135"/>
      <c r="Z797" s="36"/>
      <c r="AA797" s="226"/>
      <c r="AB797" s="227"/>
      <c r="AC797" s="227"/>
      <c r="AD797" s="227"/>
      <c r="AE797" s="237"/>
    </row>
    <row r="798" ht="15.75" customHeight="1">
      <c r="A798" s="4"/>
      <c r="B798" s="229"/>
      <c r="C798" s="3"/>
      <c r="D798" s="3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40"/>
      <c r="R798" s="41"/>
      <c r="S798" s="42"/>
      <c r="T798" s="39"/>
      <c r="U798" s="39"/>
      <c r="V798" s="22"/>
      <c r="W798" s="39"/>
      <c r="X798" s="39"/>
      <c r="Y798" s="43"/>
      <c r="Z798" s="44"/>
      <c r="AA798" s="230"/>
      <c r="AB798" s="45"/>
      <c r="AC798" s="45"/>
      <c r="AD798" s="45"/>
      <c r="AE798" s="52"/>
    </row>
    <row r="799" ht="15.75" customHeight="1">
      <c r="A799" s="8"/>
      <c r="B799" s="231"/>
      <c r="C799" s="10"/>
      <c r="D799" s="10"/>
      <c r="E799" s="224"/>
      <c r="F799" s="224"/>
      <c r="G799" s="224"/>
      <c r="H799" s="224"/>
      <c r="I799" s="22"/>
      <c r="J799" s="224"/>
      <c r="K799" s="22"/>
      <c r="L799" s="224"/>
      <c r="M799" s="22"/>
      <c r="N799" s="22"/>
      <c r="O799" s="224"/>
      <c r="P799" s="22"/>
      <c r="Q799" s="24"/>
      <c r="R799" s="26"/>
      <c r="S799" s="22"/>
      <c r="T799" s="22"/>
      <c r="U799" s="22"/>
      <c r="V799" s="22"/>
      <c r="W799" s="22"/>
      <c r="X799" s="22"/>
      <c r="Y799" s="135"/>
      <c r="Z799" s="36"/>
      <c r="AA799" s="226"/>
      <c r="AB799" s="227"/>
      <c r="AC799" s="227"/>
      <c r="AD799" s="227"/>
      <c r="AE799" s="237"/>
    </row>
    <row r="800" ht="15.75" customHeight="1">
      <c r="A800" s="4"/>
      <c r="B800" s="229"/>
      <c r="C800" s="3"/>
      <c r="D800" s="3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40"/>
      <c r="R800" s="41"/>
      <c r="S800" s="42"/>
      <c r="T800" s="39"/>
      <c r="U800" s="39"/>
      <c r="V800" s="22"/>
      <c r="W800" s="39"/>
      <c r="X800" s="39"/>
      <c r="Y800" s="43"/>
      <c r="Z800" s="44"/>
      <c r="AA800" s="230"/>
      <c r="AB800" s="45"/>
      <c r="AC800" s="45"/>
      <c r="AD800" s="45"/>
      <c r="AE800" s="52"/>
    </row>
    <row r="801" ht="15.75" customHeight="1">
      <c r="A801" s="8"/>
      <c r="B801" s="231"/>
      <c r="C801" s="10"/>
      <c r="D801" s="10"/>
      <c r="E801" s="224"/>
      <c r="F801" s="224"/>
      <c r="G801" s="224"/>
      <c r="H801" s="224"/>
      <c r="I801" s="22"/>
      <c r="J801" s="224"/>
      <c r="K801" s="22"/>
      <c r="L801" s="224"/>
      <c r="M801" s="22"/>
      <c r="N801" s="22"/>
      <c r="O801" s="224"/>
      <c r="P801" s="224"/>
      <c r="Q801" s="24"/>
      <c r="R801" s="26"/>
      <c r="S801" s="22"/>
      <c r="T801" s="22"/>
      <c r="U801" s="22"/>
      <c r="V801" s="22"/>
      <c r="W801" s="22"/>
      <c r="X801" s="22"/>
      <c r="Y801" s="135"/>
      <c r="Z801" s="36"/>
      <c r="AA801" s="226"/>
      <c r="AB801" s="227"/>
      <c r="AC801" s="227"/>
      <c r="AD801" s="227"/>
      <c r="AE801" s="237"/>
    </row>
    <row r="802" ht="15.75" customHeight="1">
      <c r="A802" s="4"/>
      <c r="B802" s="229"/>
      <c r="C802" s="3"/>
      <c r="D802" s="3"/>
      <c r="E802" s="242"/>
      <c r="F802" s="39"/>
      <c r="G802" s="242"/>
      <c r="H802" s="242"/>
      <c r="I802" s="39"/>
      <c r="J802" s="242"/>
      <c r="K802" s="39"/>
      <c r="L802" s="39"/>
      <c r="M802" s="39"/>
      <c r="N802" s="39"/>
      <c r="O802" s="39"/>
      <c r="P802" s="39"/>
      <c r="Q802" s="40"/>
      <c r="R802" s="41"/>
      <c r="S802" s="42"/>
      <c r="T802" s="39"/>
      <c r="U802" s="22"/>
      <c r="V802" s="22"/>
      <c r="W802" s="22"/>
      <c r="X802" s="22"/>
      <c r="Y802" s="43"/>
      <c r="Z802" s="44"/>
      <c r="AA802" s="245"/>
      <c r="AB802" s="246"/>
      <c r="AC802" s="246"/>
      <c r="AD802" s="246"/>
      <c r="AE802" s="247"/>
    </row>
    <row r="803" ht="15.75" customHeight="1">
      <c r="A803" s="8"/>
      <c r="B803" s="231"/>
      <c r="C803" s="10"/>
      <c r="D803" s="10"/>
      <c r="E803" s="224"/>
      <c r="F803" s="224"/>
      <c r="G803" s="224"/>
      <c r="H803" s="224"/>
      <c r="I803" s="22"/>
      <c r="J803" s="224"/>
      <c r="K803" s="22"/>
      <c r="L803" s="224"/>
      <c r="M803" s="22"/>
      <c r="N803" s="22"/>
      <c r="O803" s="224"/>
      <c r="P803" s="22"/>
      <c r="Q803" s="24"/>
      <c r="R803" s="26"/>
      <c r="S803" s="22"/>
      <c r="T803" s="22"/>
      <c r="U803" s="22"/>
      <c r="V803" s="22"/>
      <c r="W803" s="22"/>
      <c r="X803" s="22"/>
      <c r="Y803" s="135"/>
      <c r="Z803" s="36"/>
      <c r="AA803" s="226"/>
      <c r="AB803" s="227"/>
      <c r="AC803" s="227"/>
      <c r="AD803" s="227"/>
      <c r="AE803" s="237"/>
    </row>
    <row r="804" ht="15.75" customHeight="1">
      <c r="A804" s="4"/>
      <c r="B804" s="240"/>
      <c r="C804" s="3"/>
      <c r="D804" s="3"/>
      <c r="E804" s="242"/>
      <c r="F804" s="39"/>
      <c r="G804" s="242"/>
      <c r="H804" s="242"/>
      <c r="I804" s="39"/>
      <c r="J804" s="242"/>
      <c r="K804" s="39"/>
      <c r="L804" s="39"/>
      <c r="M804" s="39"/>
      <c r="N804" s="39"/>
      <c r="O804" s="39"/>
      <c r="P804" s="39"/>
      <c r="Q804" s="40"/>
      <c r="R804" s="41"/>
      <c r="S804" s="42"/>
      <c r="T804" s="39"/>
      <c r="U804" s="22"/>
      <c r="V804" s="22"/>
      <c r="W804" s="22"/>
      <c r="X804" s="22"/>
      <c r="Y804" s="43"/>
      <c r="Z804" s="44"/>
      <c r="AA804" s="245"/>
      <c r="AB804" s="246"/>
      <c r="AC804" s="246"/>
      <c r="AD804" s="246"/>
      <c r="AE804" s="247"/>
    </row>
    <row r="805" ht="15.75" customHeight="1">
      <c r="A805" s="8"/>
      <c r="B805" s="231"/>
      <c r="C805" s="10"/>
      <c r="D805" s="10"/>
      <c r="E805" s="224"/>
      <c r="F805" s="224"/>
      <c r="G805" s="224"/>
      <c r="H805" s="224"/>
      <c r="I805" s="22"/>
      <c r="J805" s="224"/>
      <c r="K805" s="22"/>
      <c r="L805" s="224"/>
      <c r="M805" s="22"/>
      <c r="N805" s="22"/>
      <c r="O805" s="224"/>
      <c r="P805" s="22"/>
      <c r="Q805" s="24"/>
      <c r="R805" s="26"/>
      <c r="S805" s="22"/>
      <c r="T805" s="22"/>
      <c r="U805" s="22"/>
      <c r="V805" s="22"/>
      <c r="W805" s="22"/>
      <c r="X805" s="22"/>
      <c r="Y805" s="135"/>
      <c r="Z805" s="36"/>
      <c r="AA805" s="226"/>
      <c r="AB805" s="227"/>
      <c r="AC805" s="227"/>
      <c r="AD805" s="227"/>
      <c r="AE805" s="237"/>
    </row>
    <row r="806" ht="15.75" customHeight="1">
      <c r="A806" s="4"/>
      <c r="B806" s="229"/>
      <c r="C806" s="3"/>
      <c r="D806" s="3"/>
      <c r="E806" s="242"/>
      <c r="F806" s="39"/>
      <c r="G806" s="242"/>
      <c r="H806" s="242"/>
      <c r="I806" s="39"/>
      <c r="J806" s="242"/>
      <c r="K806" s="39"/>
      <c r="L806" s="39"/>
      <c r="M806" s="39"/>
      <c r="N806" s="39"/>
      <c r="O806" s="39"/>
      <c r="P806" s="39"/>
      <c r="Q806" s="40"/>
      <c r="R806" s="41"/>
      <c r="S806" s="42"/>
      <c r="T806" s="39"/>
      <c r="U806" s="22"/>
      <c r="V806" s="22"/>
      <c r="W806" s="22"/>
      <c r="X806" s="22"/>
      <c r="Y806" s="43"/>
      <c r="Z806" s="44"/>
      <c r="AA806" s="245"/>
      <c r="AB806" s="246"/>
      <c r="AC806" s="246"/>
      <c r="AD806" s="246"/>
      <c r="AE806" s="247"/>
    </row>
    <row r="807" ht="15.75" customHeight="1">
      <c r="A807" s="8"/>
      <c r="B807" s="231"/>
      <c r="C807" s="10"/>
      <c r="D807" s="10"/>
      <c r="E807" s="224"/>
      <c r="F807" s="224"/>
      <c r="G807" s="224"/>
      <c r="H807" s="224"/>
      <c r="I807" s="22"/>
      <c r="J807" s="224"/>
      <c r="K807" s="22"/>
      <c r="L807" s="224"/>
      <c r="M807" s="22"/>
      <c r="N807" s="22"/>
      <c r="O807" s="224"/>
      <c r="P807" s="224"/>
      <c r="Q807" s="24"/>
      <c r="R807" s="26"/>
      <c r="S807" s="22"/>
      <c r="T807" s="22"/>
      <c r="U807" s="22"/>
      <c r="V807" s="22"/>
      <c r="W807" s="22"/>
      <c r="X807" s="22"/>
      <c r="Y807" s="135"/>
      <c r="Z807" s="36"/>
      <c r="AA807" s="226"/>
      <c r="AB807" s="227"/>
      <c r="AC807" s="227"/>
      <c r="AD807" s="227"/>
      <c r="AE807" s="237"/>
    </row>
    <row r="808" ht="15.75" customHeight="1">
      <c r="A808" s="4"/>
      <c r="B808" s="229"/>
      <c r="C808" s="3"/>
      <c r="D808" s="3"/>
      <c r="E808" s="242"/>
      <c r="F808" s="39"/>
      <c r="G808" s="242"/>
      <c r="H808" s="242"/>
      <c r="I808" s="39"/>
      <c r="J808" s="242"/>
      <c r="K808" s="39"/>
      <c r="L808" s="39"/>
      <c r="M808" s="39"/>
      <c r="N808" s="39"/>
      <c r="O808" s="39"/>
      <c r="P808" s="39"/>
      <c r="Q808" s="40"/>
      <c r="R808" s="41"/>
      <c r="S808" s="42"/>
      <c r="T808" s="39"/>
      <c r="U808" s="22"/>
      <c r="V808" s="22"/>
      <c r="W808" s="22"/>
      <c r="X808" s="22"/>
      <c r="Y808" s="43"/>
      <c r="Z808" s="44"/>
      <c r="AA808" s="245"/>
      <c r="AB808" s="246"/>
      <c r="AC808" s="246"/>
      <c r="AD808" s="246"/>
      <c r="AE808" s="247"/>
    </row>
    <row r="809" ht="15.75" customHeight="1">
      <c r="A809" s="8"/>
      <c r="B809" s="231"/>
      <c r="C809" s="10"/>
      <c r="D809" s="10"/>
      <c r="E809" s="224"/>
      <c r="F809" s="224"/>
      <c r="G809" s="224"/>
      <c r="H809" s="224"/>
      <c r="I809" s="22"/>
      <c r="J809" s="224"/>
      <c r="K809" s="22"/>
      <c r="L809" s="224"/>
      <c r="M809" s="22"/>
      <c r="N809" s="22"/>
      <c r="O809" s="224"/>
      <c r="P809" s="22"/>
      <c r="Q809" s="24"/>
      <c r="R809" s="26"/>
      <c r="S809" s="22"/>
      <c r="T809" s="22"/>
      <c r="U809" s="22"/>
      <c r="V809" s="22"/>
      <c r="W809" s="22"/>
      <c r="X809" s="22"/>
      <c r="Y809" s="135"/>
      <c r="Z809" s="36"/>
      <c r="AA809" s="226"/>
      <c r="AB809" s="227"/>
      <c r="AC809" s="227"/>
      <c r="AD809" s="227"/>
      <c r="AE809" s="237"/>
    </row>
    <row r="810" ht="15.75" customHeight="1">
      <c r="A810" s="4"/>
      <c r="B810" s="229"/>
      <c r="C810" s="3"/>
      <c r="D810" s="3"/>
      <c r="E810" s="242"/>
      <c r="F810" s="39"/>
      <c r="G810" s="242"/>
      <c r="H810" s="242"/>
      <c r="I810" s="39"/>
      <c r="J810" s="242"/>
      <c r="K810" s="39"/>
      <c r="L810" s="39"/>
      <c r="M810" s="39"/>
      <c r="N810" s="39"/>
      <c r="O810" s="39"/>
      <c r="P810" s="39"/>
      <c r="Q810" s="40"/>
      <c r="R810" s="41"/>
      <c r="S810" s="42"/>
      <c r="T810" s="39"/>
      <c r="U810" s="22"/>
      <c r="V810" s="22"/>
      <c r="W810" s="22"/>
      <c r="X810" s="22"/>
      <c r="Y810" s="43"/>
      <c r="Z810" s="44"/>
      <c r="AA810" s="245"/>
      <c r="AB810" s="246"/>
      <c r="AC810" s="246"/>
      <c r="AD810" s="246"/>
      <c r="AE810" s="247"/>
    </row>
    <row r="811" ht="15.75" customHeight="1">
      <c r="A811" s="8"/>
      <c r="B811" s="231"/>
      <c r="C811" s="10"/>
      <c r="D811" s="10"/>
      <c r="E811" s="224"/>
      <c r="F811" s="224"/>
      <c r="G811" s="224"/>
      <c r="H811" s="224"/>
      <c r="I811" s="22"/>
      <c r="J811" s="224"/>
      <c r="K811" s="22"/>
      <c r="L811" s="224"/>
      <c r="M811" s="22"/>
      <c r="N811" s="22"/>
      <c r="O811" s="224"/>
      <c r="P811" s="224"/>
      <c r="Q811" s="24"/>
      <c r="R811" s="26"/>
      <c r="S811" s="22"/>
      <c r="T811" s="22"/>
      <c r="U811" s="22"/>
      <c r="V811" s="22"/>
      <c r="W811" s="22"/>
      <c r="X811" s="22"/>
      <c r="Y811" s="135"/>
      <c r="Z811" s="36"/>
      <c r="AA811" s="226"/>
      <c r="AB811" s="227"/>
      <c r="AC811" s="227"/>
      <c r="AD811" s="227"/>
      <c r="AE811" s="237"/>
    </row>
    <row r="812" ht="15.75" customHeight="1">
      <c r="A812" s="4"/>
      <c r="B812" s="229"/>
      <c r="C812" s="3"/>
      <c r="D812" s="3"/>
      <c r="E812" s="39"/>
      <c r="F812" s="39"/>
      <c r="G812" s="1"/>
      <c r="H812" s="39"/>
      <c r="I812" s="39"/>
      <c r="J812" s="39"/>
      <c r="K812" s="39"/>
      <c r="L812" s="39"/>
      <c r="M812" s="39"/>
      <c r="N812" s="39"/>
      <c r="O812" s="39"/>
      <c r="P812" s="39"/>
      <c r="Q812" s="40"/>
      <c r="R812" s="41"/>
      <c r="S812" s="42"/>
      <c r="T812" s="39"/>
      <c r="U812" s="39"/>
      <c r="V812" s="22"/>
      <c r="W812" s="39"/>
      <c r="X812" s="39"/>
      <c r="Y812" s="43"/>
      <c r="Z812" s="44"/>
      <c r="AA812" s="230"/>
      <c r="AB812" s="45"/>
      <c r="AC812" s="45"/>
      <c r="AD812" s="45"/>
      <c r="AE812" s="52"/>
    </row>
    <row r="813" ht="15.75" customHeight="1">
      <c r="A813" s="8"/>
      <c r="B813" s="231"/>
      <c r="C813" s="10"/>
      <c r="D813" s="10"/>
      <c r="E813" s="224"/>
      <c r="F813" s="224"/>
      <c r="G813" s="224"/>
      <c r="H813" s="224"/>
      <c r="I813" s="22"/>
      <c r="J813" s="224"/>
      <c r="K813" s="22"/>
      <c r="L813" s="224"/>
      <c r="M813" s="22"/>
      <c r="N813" s="22"/>
      <c r="O813" s="224"/>
      <c r="P813" s="22"/>
      <c r="Q813" s="24"/>
      <c r="R813" s="26"/>
      <c r="S813" s="22"/>
      <c r="T813" s="22"/>
      <c r="U813" s="22"/>
      <c r="V813" s="22"/>
      <c r="W813" s="22"/>
      <c r="X813" s="22"/>
      <c r="Y813" s="135"/>
      <c r="Z813" s="36"/>
      <c r="AA813" s="226"/>
      <c r="AB813" s="227"/>
      <c r="AC813" s="227"/>
      <c r="AD813" s="227"/>
      <c r="AE813" s="237"/>
    </row>
    <row r="814" ht="15.75" customHeight="1">
      <c r="A814" s="4"/>
      <c r="B814" s="229"/>
      <c r="C814" s="3"/>
      <c r="D814" s="3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40"/>
      <c r="R814" s="41"/>
      <c r="S814" s="42"/>
      <c r="T814" s="39"/>
      <c r="U814" s="39"/>
      <c r="V814" s="22"/>
      <c r="W814" s="39"/>
      <c r="X814" s="39"/>
      <c r="Y814" s="43"/>
      <c r="Z814" s="44"/>
      <c r="AA814" s="230"/>
      <c r="AB814" s="45"/>
      <c r="AC814" s="45"/>
      <c r="AD814" s="45"/>
      <c r="AE814" s="52"/>
    </row>
    <row r="815" ht="15.75" customHeight="1">
      <c r="A815" s="8"/>
      <c r="B815" s="231"/>
      <c r="C815" s="10"/>
      <c r="D815" s="10"/>
      <c r="E815" s="224"/>
      <c r="F815" s="224"/>
      <c r="G815" s="224"/>
      <c r="H815" s="224"/>
      <c r="I815" s="22"/>
      <c r="J815" s="224"/>
      <c r="K815" s="22"/>
      <c r="L815" s="224"/>
      <c r="M815" s="22"/>
      <c r="N815" s="22"/>
      <c r="O815" s="224"/>
      <c r="P815" s="224"/>
      <c r="Q815" s="24"/>
      <c r="R815" s="26"/>
      <c r="S815" s="22"/>
      <c r="T815" s="22"/>
      <c r="U815" s="22"/>
      <c r="V815" s="22"/>
      <c r="W815" s="22"/>
      <c r="X815" s="22"/>
      <c r="Y815" s="135"/>
      <c r="Z815" s="36"/>
      <c r="AA815" s="226"/>
      <c r="AB815" s="227"/>
      <c r="AC815" s="227"/>
      <c r="AD815" s="227"/>
      <c r="AE815" s="237"/>
    </row>
    <row r="816" ht="15.75" customHeight="1">
      <c r="A816" s="4"/>
      <c r="B816" s="229"/>
      <c r="C816" s="3"/>
      <c r="D816" s="3"/>
      <c r="E816" s="242"/>
      <c r="F816" s="242"/>
      <c r="G816" s="242"/>
      <c r="H816" s="242"/>
      <c r="I816" s="39"/>
      <c r="J816" s="242"/>
      <c r="K816" s="39"/>
      <c r="L816" s="39"/>
      <c r="M816" s="39"/>
      <c r="N816" s="39"/>
      <c r="O816" s="39"/>
      <c r="P816" s="39"/>
      <c r="Q816" s="40"/>
      <c r="R816" s="41"/>
      <c r="S816" s="42"/>
      <c r="T816" s="39"/>
      <c r="U816" s="22"/>
      <c r="V816" s="22"/>
      <c r="W816" s="22"/>
      <c r="X816" s="22"/>
      <c r="Y816" s="43"/>
      <c r="Z816" s="44"/>
      <c r="AA816" s="230"/>
      <c r="AB816" s="45"/>
      <c r="AC816" s="45"/>
      <c r="AD816" s="45"/>
      <c r="AE816" s="52"/>
    </row>
    <row r="817" ht="15.75" customHeight="1">
      <c r="A817" s="8"/>
      <c r="B817" s="231"/>
      <c r="C817" s="10"/>
      <c r="D817" s="10"/>
      <c r="E817" s="224"/>
      <c r="F817" s="224"/>
      <c r="G817" s="224"/>
      <c r="H817" s="224"/>
      <c r="I817" s="22"/>
      <c r="J817" s="224"/>
      <c r="K817" s="22"/>
      <c r="L817" s="224"/>
      <c r="M817" s="22"/>
      <c r="N817" s="22"/>
      <c r="O817" s="224"/>
      <c r="P817" s="22"/>
      <c r="Q817" s="24"/>
      <c r="R817" s="26"/>
      <c r="S817" s="22"/>
      <c r="T817" s="22"/>
      <c r="U817" s="22"/>
      <c r="V817" s="22"/>
      <c r="W817" s="22"/>
      <c r="X817" s="22"/>
      <c r="Y817" s="135"/>
      <c r="Z817" s="36"/>
      <c r="AA817" s="226"/>
      <c r="AB817" s="227"/>
      <c r="AC817" s="227"/>
      <c r="AD817" s="227"/>
      <c r="AE817" s="237"/>
    </row>
    <row r="818" ht="15.75" customHeight="1">
      <c r="A818" s="4"/>
      <c r="B818" s="229"/>
      <c r="C818" s="3"/>
      <c r="D818" s="3"/>
      <c r="E818" s="242"/>
      <c r="F818" s="39"/>
      <c r="G818" s="242"/>
      <c r="H818" s="242"/>
      <c r="I818" s="39"/>
      <c r="J818" s="242"/>
      <c r="K818" s="39"/>
      <c r="L818" s="39"/>
      <c r="M818" s="39"/>
      <c r="N818" s="39"/>
      <c r="O818" s="39"/>
      <c r="P818" s="39"/>
      <c r="Q818" s="40"/>
      <c r="R818" s="41"/>
      <c r="S818" s="42"/>
      <c r="T818" s="39"/>
      <c r="U818" s="22"/>
      <c r="V818" s="22"/>
      <c r="W818" s="22"/>
      <c r="X818" s="22"/>
      <c r="Y818" s="43"/>
      <c r="Z818" s="44"/>
      <c r="AA818" s="245"/>
      <c r="AB818" s="246"/>
      <c r="AC818" s="246"/>
      <c r="AD818" s="246"/>
      <c r="AE818" s="247"/>
    </row>
    <row r="819" ht="15.75" customHeight="1">
      <c r="A819" s="8"/>
      <c r="B819" s="231"/>
      <c r="C819" s="10"/>
      <c r="D819" s="10"/>
      <c r="E819" s="224"/>
      <c r="F819" s="224"/>
      <c r="G819" s="224"/>
      <c r="H819" s="224"/>
      <c r="I819" s="22"/>
      <c r="J819" s="224"/>
      <c r="K819" s="22"/>
      <c r="L819" s="224"/>
      <c r="M819" s="22"/>
      <c r="N819" s="22"/>
      <c r="O819" s="224"/>
      <c r="P819" s="22"/>
      <c r="Q819" s="24"/>
      <c r="R819" s="26"/>
      <c r="S819" s="22"/>
      <c r="T819" s="22"/>
      <c r="U819" s="22"/>
      <c r="V819" s="22"/>
      <c r="W819" s="22"/>
      <c r="X819" s="22"/>
      <c r="Y819" s="135"/>
      <c r="Z819" s="36"/>
      <c r="AA819" s="226"/>
      <c r="AB819" s="227"/>
      <c r="AC819" s="227"/>
      <c r="AD819" s="227"/>
      <c r="AE819" s="237"/>
    </row>
    <row r="820" ht="15.75" customHeight="1">
      <c r="A820" s="4"/>
      <c r="B820" s="229"/>
      <c r="C820" s="3"/>
      <c r="D820" s="3"/>
      <c r="E820" s="242"/>
      <c r="F820" s="39"/>
      <c r="G820" s="242"/>
      <c r="H820" s="242"/>
      <c r="I820" s="39"/>
      <c r="J820" s="242"/>
      <c r="K820" s="39"/>
      <c r="L820" s="39"/>
      <c r="M820" s="39"/>
      <c r="N820" s="39"/>
      <c r="O820" s="39"/>
      <c r="P820" s="39"/>
      <c r="Q820" s="40"/>
      <c r="R820" s="41"/>
      <c r="S820" s="42"/>
      <c r="T820" s="39"/>
      <c r="U820" s="22"/>
      <c r="V820" s="22"/>
      <c r="W820" s="22"/>
      <c r="X820" s="22"/>
      <c r="Y820" s="43"/>
      <c r="Z820" s="44"/>
      <c r="AA820" s="245"/>
      <c r="AB820" s="246"/>
      <c r="AC820" s="246"/>
      <c r="AD820" s="246"/>
      <c r="AE820" s="52"/>
    </row>
    <row r="821" ht="15.75" customHeight="1">
      <c r="A821" s="8"/>
      <c r="B821" s="231"/>
      <c r="C821" s="10"/>
      <c r="D821" s="10"/>
      <c r="E821" s="224"/>
      <c r="F821" s="224"/>
      <c r="G821" s="224"/>
      <c r="H821" s="224"/>
      <c r="I821" s="22"/>
      <c r="J821" s="224"/>
      <c r="K821" s="22"/>
      <c r="L821" s="224"/>
      <c r="M821" s="22"/>
      <c r="N821" s="22"/>
      <c r="O821" s="224"/>
      <c r="P821" s="22"/>
      <c r="Q821" s="24"/>
      <c r="R821" s="26"/>
      <c r="S821" s="22"/>
      <c r="T821" s="22"/>
      <c r="U821" s="22"/>
      <c r="V821" s="22"/>
      <c r="W821" s="22"/>
      <c r="X821" s="22"/>
      <c r="Y821" s="135"/>
      <c r="Z821" s="36"/>
      <c r="AA821" s="226"/>
      <c r="AB821" s="227"/>
      <c r="AC821" s="227"/>
      <c r="AD821" s="227"/>
      <c r="AE821" s="237"/>
    </row>
    <row r="822" ht="15.75" customHeight="1">
      <c r="A822" s="4"/>
      <c r="B822" s="229"/>
      <c r="C822" s="3"/>
      <c r="D822" s="3"/>
      <c r="E822" s="242"/>
      <c r="F822" s="39"/>
      <c r="G822" s="242"/>
      <c r="H822" s="242"/>
      <c r="I822" s="39"/>
      <c r="J822" s="242"/>
      <c r="K822" s="39"/>
      <c r="L822" s="39"/>
      <c r="M822" s="39"/>
      <c r="N822" s="39"/>
      <c r="O822" s="39"/>
      <c r="P822" s="39"/>
      <c r="Q822" s="40"/>
      <c r="R822" s="41"/>
      <c r="S822" s="42"/>
      <c r="T822" s="39"/>
      <c r="U822" s="22"/>
      <c r="V822" s="22"/>
      <c r="W822" s="22"/>
      <c r="X822" s="22"/>
      <c r="Y822" s="43"/>
      <c r="Z822" s="44"/>
      <c r="AA822" s="245"/>
      <c r="AB822" s="246"/>
      <c r="AC822" s="246"/>
      <c r="AD822" s="246"/>
      <c r="AE822" s="247"/>
    </row>
    <row r="823" ht="15.75" customHeight="1">
      <c r="A823" s="8"/>
      <c r="B823" s="231"/>
      <c r="C823" s="10"/>
      <c r="D823" s="10"/>
      <c r="E823" s="224"/>
      <c r="F823" s="224"/>
      <c r="G823" s="224"/>
      <c r="H823" s="224"/>
      <c r="I823" s="22"/>
      <c r="J823" s="224"/>
      <c r="K823" s="22"/>
      <c r="L823" s="224"/>
      <c r="M823" s="22"/>
      <c r="N823" s="22"/>
      <c r="O823" s="224"/>
      <c r="P823" s="224"/>
      <c r="Q823" s="24"/>
      <c r="R823" s="26"/>
      <c r="S823" s="22"/>
      <c r="T823" s="22"/>
      <c r="U823" s="22"/>
      <c r="V823" s="22"/>
      <c r="W823" s="22"/>
      <c r="X823" s="22"/>
      <c r="Y823" s="135"/>
      <c r="Z823" s="36"/>
      <c r="AA823" s="226"/>
      <c r="AB823" s="227"/>
      <c r="AC823" s="227"/>
      <c r="AD823" s="227"/>
      <c r="AE823" s="237"/>
    </row>
    <row r="824" ht="15.75" customHeight="1">
      <c r="A824" s="4"/>
      <c r="B824" s="229"/>
      <c r="C824" s="3"/>
      <c r="D824" s="3"/>
      <c r="E824" s="242"/>
      <c r="F824" s="39"/>
      <c r="G824" s="242"/>
      <c r="H824" s="242"/>
      <c r="I824" s="39"/>
      <c r="J824" s="242"/>
      <c r="K824" s="39"/>
      <c r="L824" s="39"/>
      <c r="M824" s="39"/>
      <c r="N824" s="39"/>
      <c r="O824" s="39"/>
      <c r="P824" s="39"/>
      <c r="Q824" s="40"/>
      <c r="R824" s="41"/>
      <c r="S824" s="42"/>
      <c r="T824" s="39"/>
      <c r="U824" s="22"/>
      <c r="V824" s="22"/>
      <c r="W824" s="22"/>
      <c r="X824" s="22"/>
      <c r="Y824" s="43"/>
      <c r="Z824" s="44"/>
      <c r="AA824" s="245"/>
      <c r="AB824" s="246"/>
      <c r="AC824" s="246"/>
      <c r="AD824" s="246"/>
      <c r="AE824" s="247"/>
    </row>
    <row r="825" ht="15.75" customHeight="1">
      <c r="A825" s="8"/>
      <c r="B825" s="252"/>
      <c r="C825" s="10"/>
      <c r="D825" s="10"/>
      <c r="E825" s="224"/>
      <c r="F825" s="224"/>
      <c r="G825" s="224"/>
      <c r="H825" s="224"/>
      <c r="I825" s="22"/>
      <c r="J825" s="224"/>
      <c r="K825" s="22"/>
      <c r="L825" s="224"/>
      <c r="M825" s="22"/>
      <c r="N825" s="22"/>
      <c r="O825" s="224"/>
      <c r="P825" s="22"/>
      <c r="Q825" s="24"/>
      <c r="R825" s="26"/>
      <c r="S825" s="22"/>
      <c r="T825" s="22"/>
      <c r="U825" s="22"/>
      <c r="V825" s="22"/>
      <c r="W825" s="22"/>
      <c r="X825" s="22"/>
      <c r="Y825" s="135"/>
      <c r="Z825" s="36"/>
      <c r="AA825" s="226"/>
      <c r="AB825" s="227"/>
      <c r="AC825" s="227"/>
      <c r="AD825" s="227"/>
      <c r="AE825" s="237"/>
    </row>
    <row r="826" ht="15.75" customHeight="1">
      <c r="A826" s="4"/>
      <c r="B826" s="253"/>
      <c r="C826" s="3"/>
      <c r="D826" s="3"/>
      <c r="E826" s="39"/>
      <c r="F826" s="39"/>
      <c r="G826" s="1"/>
      <c r="H826" s="1"/>
      <c r="I826" s="39"/>
      <c r="J826" s="39"/>
      <c r="K826" s="39"/>
      <c r="L826" s="39"/>
      <c r="M826" s="39"/>
      <c r="N826" s="39"/>
      <c r="O826" s="39"/>
      <c r="P826" s="39"/>
      <c r="Q826" s="40"/>
      <c r="R826" s="41"/>
      <c r="S826" s="42"/>
      <c r="T826" s="39"/>
      <c r="U826" s="39"/>
      <c r="V826" s="22"/>
      <c r="W826" s="39"/>
      <c r="X826" s="39"/>
      <c r="Y826" s="43"/>
      <c r="Z826" s="44"/>
      <c r="AA826" s="230"/>
      <c r="AB826" s="45"/>
      <c r="AC826" s="45"/>
      <c r="AD826" s="45"/>
      <c r="AE826" s="52"/>
    </row>
    <row r="827" ht="15.75" customHeight="1">
      <c r="A827" s="8"/>
      <c r="B827" s="252"/>
      <c r="C827" s="10"/>
      <c r="D827" s="10"/>
      <c r="E827" s="224"/>
      <c r="F827" s="224"/>
      <c r="G827" s="224"/>
      <c r="H827" s="224"/>
      <c r="I827" s="13"/>
      <c r="J827" s="34"/>
      <c r="K827" s="13"/>
      <c r="L827" s="224"/>
      <c r="M827" s="22"/>
      <c r="N827" s="22"/>
      <c r="O827" s="224"/>
      <c r="P827" s="22"/>
      <c r="Q827" s="24"/>
      <c r="R827" s="26"/>
      <c r="S827" s="22"/>
      <c r="T827" s="22"/>
      <c r="U827" s="22"/>
      <c r="V827" s="22"/>
      <c r="W827" s="22"/>
      <c r="X827" s="22"/>
      <c r="Y827" s="135"/>
      <c r="Z827" s="36"/>
      <c r="AA827" s="226"/>
      <c r="AB827" s="227"/>
      <c r="AC827" s="227"/>
      <c r="AD827" s="227"/>
      <c r="AE827" s="237"/>
    </row>
    <row r="828" ht="15.75" customHeight="1">
      <c r="A828" s="4"/>
      <c r="B828" s="253"/>
      <c r="C828" s="3"/>
      <c r="D828" s="3"/>
      <c r="E828" s="39"/>
      <c r="F828" s="39"/>
      <c r="G828" s="1"/>
      <c r="H828" s="1"/>
      <c r="I828" s="1"/>
      <c r="J828" s="1"/>
      <c r="K828" s="1"/>
      <c r="L828" s="39"/>
      <c r="M828" s="39"/>
      <c r="N828" s="39"/>
      <c r="O828" s="39"/>
      <c r="P828" s="39"/>
      <c r="Q828" s="40"/>
      <c r="R828" s="41"/>
      <c r="S828" s="42"/>
      <c r="T828" s="39"/>
      <c r="U828" s="39"/>
      <c r="V828" s="22"/>
      <c r="W828" s="39"/>
      <c r="X828" s="39"/>
      <c r="Y828" s="43"/>
      <c r="Z828" s="44"/>
      <c r="AA828" s="230"/>
      <c r="AB828" s="45"/>
      <c r="AC828" s="45"/>
      <c r="AD828" s="45"/>
      <c r="AE828" s="52"/>
    </row>
    <row r="829" ht="15.75" customHeight="1">
      <c r="A829" s="8"/>
      <c r="B829" s="252"/>
      <c r="C829" s="10"/>
      <c r="D829" s="10"/>
      <c r="E829" s="224"/>
      <c r="F829" s="224"/>
      <c r="G829" s="224"/>
      <c r="H829" s="224"/>
      <c r="I829" s="22"/>
      <c r="J829" s="224"/>
      <c r="K829" s="22"/>
      <c r="L829" s="224"/>
      <c r="M829" s="22"/>
      <c r="N829" s="22"/>
      <c r="O829" s="224"/>
      <c r="P829" s="22"/>
      <c r="Q829" s="24"/>
      <c r="R829" s="26"/>
      <c r="S829" s="22"/>
      <c r="T829" s="22"/>
      <c r="U829" s="22"/>
      <c r="V829" s="22"/>
      <c r="W829" s="22"/>
      <c r="X829" s="22"/>
      <c r="Y829" s="135"/>
      <c r="Z829" s="36"/>
      <c r="AA829" s="267"/>
      <c r="AB829" s="37"/>
      <c r="AC829" s="37"/>
      <c r="AD829" s="37"/>
      <c r="AE829" s="49"/>
    </row>
    <row r="830" ht="15.75" customHeight="1">
      <c r="A830" s="4"/>
      <c r="B830" s="253"/>
      <c r="C830" s="3"/>
      <c r="D830" s="3"/>
      <c r="E830" s="242"/>
      <c r="F830" s="39"/>
      <c r="G830" s="242"/>
      <c r="H830" s="242"/>
      <c r="I830" s="39"/>
      <c r="J830" s="242"/>
      <c r="K830" s="39"/>
      <c r="L830" s="39"/>
      <c r="M830" s="39"/>
      <c r="N830" s="39"/>
      <c r="O830" s="39"/>
      <c r="P830" s="39"/>
      <c r="Q830" s="40"/>
      <c r="R830" s="41"/>
      <c r="S830" s="42"/>
      <c r="T830" s="22"/>
      <c r="U830" s="22"/>
      <c r="V830" s="22"/>
      <c r="W830" s="22"/>
      <c r="X830" s="22"/>
      <c r="Y830" s="43"/>
      <c r="Z830" s="44"/>
      <c r="AA830" s="245"/>
      <c r="AB830" s="246"/>
      <c r="AC830" s="246"/>
      <c r="AD830" s="246"/>
      <c r="AE830" s="247"/>
    </row>
    <row r="831" ht="15.75" customHeight="1">
      <c r="A831" s="8"/>
      <c r="B831" s="252"/>
      <c r="C831" s="10"/>
      <c r="D831" s="10"/>
      <c r="E831" s="224"/>
      <c r="F831" s="224"/>
      <c r="G831" s="224"/>
      <c r="H831" s="224"/>
      <c r="I831" s="22"/>
      <c r="J831" s="224"/>
      <c r="K831" s="22"/>
      <c r="L831" s="224"/>
      <c r="M831" s="22"/>
      <c r="N831" s="22"/>
      <c r="O831" s="224"/>
      <c r="P831" s="22"/>
      <c r="Q831" s="24"/>
      <c r="R831" s="26"/>
      <c r="S831" s="22"/>
      <c r="T831" s="22"/>
      <c r="U831" s="22"/>
      <c r="V831" s="22"/>
      <c r="W831" s="22"/>
      <c r="X831" s="22"/>
      <c r="Y831" s="135"/>
      <c r="Z831" s="36"/>
      <c r="AA831" s="226"/>
      <c r="AB831" s="227"/>
      <c r="AC831" s="227"/>
      <c r="AD831" s="227"/>
      <c r="AE831" s="237"/>
    </row>
    <row r="832" ht="15.75" customHeight="1">
      <c r="A832" s="4"/>
      <c r="B832" s="253"/>
      <c r="C832" s="3"/>
      <c r="D832" s="3"/>
      <c r="E832" s="242"/>
      <c r="F832" s="39"/>
      <c r="G832" s="242"/>
      <c r="H832" s="242"/>
      <c r="I832" s="39"/>
      <c r="J832" s="242"/>
      <c r="K832" s="39"/>
      <c r="L832" s="39"/>
      <c r="M832" s="39"/>
      <c r="N832" s="39"/>
      <c r="O832" s="39"/>
      <c r="P832" s="39"/>
      <c r="Q832" s="40"/>
      <c r="R832" s="41"/>
      <c r="S832" s="42"/>
      <c r="T832" s="39"/>
      <c r="U832" s="22"/>
      <c r="V832" s="22"/>
      <c r="W832" s="22"/>
      <c r="X832" s="22"/>
      <c r="Y832" s="43"/>
      <c r="Z832" s="44"/>
      <c r="AA832" s="245"/>
      <c r="AB832" s="246"/>
      <c r="AC832" s="246"/>
      <c r="AD832" s="246"/>
      <c r="AE832" s="247"/>
    </row>
    <row r="833" ht="15.75" customHeight="1">
      <c r="A833" s="8"/>
      <c r="B833" s="252"/>
      <c r="C833" s="10"/>
      <c r="D833" s="10"/>
      <c r="E833" s="224"/>
      <c r="F833" s="224"/>
      <c r="G833" s="224"/>
      <c r="H833" s="224"/>
      <c r="I833" s="22"/>
      <c r="J833" s="224"/>
      <c r="K833" s="22"/>
      <c r="L833" s="224"/>
      <c r="M833" s="22"/>
      <c r="N833" s="22"/>
      <c r="O833" s="224"/>
      <c r="P833" s="224"/>
      <c r="Q833" s="24"/>
      <c r="R833" s="26"/>
      <c r="S833" s="22"/>
      <c r="T833" s="22"/>
      <c r="U833" s="22"/>
      <c r="V833" s="22"/>
      <c r="W833" s="22"/>
      <c r="X833" s="22"/>
      <c r="Y833" s="135"/>
      <c r="Z833" s="36"/>
      <c r="AA833" s="226"/>
      <c r="AB833" s="227"/>
      <c r="AC833" s="227"/>
      <c r="AD833" s="227"/>
      <c r="AE833" s="49"/>
    </row>
    <row r="834" ht="15.75" customHeight="1">
      <c r="A834" s="4"/>
      <c r="B834" s="253"/>
      <c r="C834" s="3"/>
      <c r="D834" s="3"/>
      <c r="E834" s="242"/>
      <c r="F834" s="39"/>
      <c r="G834" s="242"/>
      <c r="H834" s="242"/>
      <c r="I834" s="39"/>
      <c r="J834" s="242"/>
      <c r="K834" s="39"/>
      <c r="L834" s="39"/>
      <c r="M834" s="39"/>
      <c r="N834" s="39"/>
      <c r="O834" s="39"/>
      <c r="P834" s="39"/>
      <c r="Q834" s="40"/>
      <c r="R834" s="41"/>
      <c r="S834" s="42"/>
      <c r="T834" s="39"/>
      <c r="U834" s="22"/>
      <c r="V834" s="22"/>
      <c r="W834" s="22"/>
      <c r="X834" s="22"/>
      <c r="Y834" s="43"/>
      <c r="Z834" s="44"/>
      <c r="AA834" s="245"/>
      <c r="AB834" s="246"/>
      <c r="AC834" s="246"/>
      <c r="AD834" s="246"/>
      <c r="AE834" s="52"/>
    </row>
    <row r="835" ht="15.75" customHeight="1">
      <c r="A835" s="8"/>
      <c r="B835" s="252"/>
      <c r="C835" s="10"/>
      <c r="D835" s="10"/>
      <c r="E835" s="224"/>
      <c r="F835" s="224"/>
      <c r="G835" s="224"/>
      <c r="H835" s="224"/>
      <c r="I835" s="22"/>
      <c r="J835" s="224"/>
      <c r="K835" s="22"/>
      <c r="L835" s="224"/>
      <c r="M835" s="22"/>
      <c r="N835" s="22"/>
      <c r="O835" s="224"/>
      <c r="P835" s="22"/>
      <c r="Q835" s="24"/>
      <c r="R835" s="26"/>
      <c r="S835" s="22"/>
      <c r="T835" s="22"/>
      <c r="U835" s="22"/>
      <c r="V835" s="22"/>
      <c r="W835" s="22"/>
      <c r="X835" s="22"/>
      <c r="Y835" s="135"/>
      <c r="Z835" s="36"/>
      <c r="AA835" s="226"/>
      <c r="AB835" s="227"/>
      <c r="AC835" s="227"/>
      <c r="AD835" s="227"/>
      <c r="AE835" s="237"/>
    </row>
    <row r="836" ht="15.75" customHeight="1">
      <c r="A836" s="4"/>
      <c r="B836" s="253"/>
      <c r="C836" s="3"/>
      <c r="D836" s="3"/>
      <c r="E836" s="242"/>
      <c r="F836" s="39"/>
      <c r="G836" s="242"/>
      <c r="H836" s="242"/>
      <c r="I836" s="39"/>
      <c r="J836" s="242"/>
      <c r="K836" s="39"/>
      <c r="L836" s="39"/>
      <c r="M836" s="39"/>
      <c r="N836" s="39"/>
      <c r="O836" s="39"/>
      <c r="P836" s="39"/>
      <c r="Q836" s="40"/>
      <c r="R836" s="41"/>
      <c r="S836" s="42"/>
      <c r="T836" s="39"/>
      <c r="U836" s="22"/>
      <c r="V836" s="22"/>
      <c r="W836" s="22"/>
      <c r="X836" s="22"/>
      <c r="Y836" s="43"/>
      <c r="Z836" s="44"/>
      <c r="AA836" s="245"/>
      <c r="AB836" s="246"/>
      <c r="AC836" s="246"/>
      <c r="AD836" s="246"/>
      <c r="AE836" s="247"/>
    </row>
    <row r="837" ht="15.75" customHeight="1">
      <c r="A837" s="8"/>
      <c r="B837" s="252"/>
      <c r="C837" s="10"/>
      <c r="D837" s="10"/>
      <c r="E837" s="224"/>
      <c r="F837" s="224"/>
      <c r="G837" s="224"/>
      <c r="H837" s="224"/>
      <c r="I837" s="22"/>
      <c r="J837" s="224"/>
      <c r="K837" s="22"/>
      <c r="L837" s="224"/>
      <c r="M837" s="22"/>
      <c r="N837" s="22"/>
      <c r="O837" s="224"/>
      <c r="P837" s="22"/>
      <c r="Q837" s="24"/>
      <c r="R837" s="26"/>
      <c r="S837" s="22"/>
      <c r="T837" s="22"/>
      <c r="U837" s="22"/>
      <c r="V837" s="22"/>
      <c r="W837" s="22"/>
      <c r="X837" s="22"/>
      <c r="Y837" s="135"/>
      <c r="Z837" s="36"/>
      <c r="AA837" s="226"/>
      <c r="AB837" s="227"/>
      <c r="AC837" s="227"/>
      <c r="AD837" s="227"/>
      <c r="AE837" s="237"/>
    </row>
    <row r="838" ht="15.75" customHeight="1">
      <c r="A838" s="4"/>
      <c r="B838" s="253"/>
      <c r="C838" s="3"/>
      <c r="D838" s="3"/>
      <c r="E838" s="242"/>
      <c r="F838" s="39"/>
      <c r="G838" s="242"/>
      <c r="H838" s="242"/>
      <c r="I838" s="39"/>
      <c r="J838" s="242"/>
      <c r="K838" s="39"/>
      <c r="L838" s="39"/>
      <c r="M838" s="39"/>
      <c r="N838" s="39"/>
      <c r="O838" s="39"/>
      <c r="P838" s="39"/>
      <c r="Q838" s="40"/>
      <c r="R838" s="41"/>
      <c r="S838" s="42"/>
      <c r="T838" s="39"/>
      <c r="U838" s="22"/>
      <c r="V838" s="22"/>
      <c r="W838" s="22"/>
      <c r="X838" s="22"/>
      <c r="Y838" s="43"/>
      <c r="Z838" s="44"/>
      <c r="AA838" s="245"/>
      <c r="AB838" s="246"/>
      <c r="AC838" s="246"/>
      <c r="AD838" s="246"/>
      <c r="AE838" s="247"/>
    </row>
    <row r="839" ht="15.75" customHeight="1">
      <c r="A839" s="8"/>
      <c r="B839" s="252"/>
      <c r="C839" s="10"/>
      <c r="D839" s="10"/>
      <c r="E839" s="224"/>
      <c r="F839" s="224"/>
      <c r="G839" s="224"/>
      <c r="H839" s="224"/>
      <c r="I839" s="22"/>
      <c r="J839" s="224"/>
      <c r="K839" s="22"/>
      <c r="L839" s="224"/>
      <c r="M839" s="22"/>
      <c r="N839" s="22"/>
      <c r="O839" s="224"/>
      <c r="P839" s="224"/>
      <c r="Q839" s="24"/>
      <c r="R839" s="26"/>
      <c r="S839" s="22"/>
      <c r="T839" s="22"/>
      <c r="U839" s="22"/>
      <c r="V839" s="22"/>
      <c r="W839" s="22"/>
      <c r="X839" s="22"/>
      <c r="Y839" s="135"/>
      <c r="Z839" s="36"/>
      <c r="AA839" s="226"/>
      <c r="AB839" s="227"/>
      <c r="AC839" s="227"/>
      <c r="AD839" s="227"/>
      <c r="AE839" s="237"/>
    </row>
    <row r="840" ht="15.75" customHeight="1">
      <c r="A840" s="4"/>
      <c r="B840" s="253"/>
      <c r="C840" s="3"/>
      <c r="D840" s="3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40"/>
      <c r="R840" s="41"/>
      <c r="S840" s="42"/>
      <c r="T840" s="39"/>
      <c r="U840" s="39"/>
      <c r="V840" s="22"/>
      <c r="W840" s="39"/>
      <c r="X840" s="39"/>
      <c r="Y840" s="43"/>
      <c r="Z840" s="44"/>
      <c r="AA840" s="230"/>
      <c r="AB840" s="45"/>
      <c r="AC840" s="45"/>
      <c r="AD840" s="45"/>
      <c r="AE840" s="52"/>
    </row>
    <row r="841" ht="15.75" customHeight="1">
      <c r="A841" s="8"/>
      <c r="B841" s="252"/>
      <c r="C841" s="10"/>
      <c r="D841" s="10"/>
      <c r="E841" s="224"/>
      <c r="F841" s="224"/>
      <c r="G841" s="224"/>
      <c r="H841" s="224"/>
      <c r="I841" s="22"/>
      <c r="J841" s="224"/>
      <c r="K841" s="22"/>
      <c r="L841" s="224"/>
      <c r="M841" s="22"/>
      <c r="N841" s="22"/>
      <c r="O841" s="224"/>
      <c r="P841" s="22"/>
      <c r="Q841" s="24"/>
      <c r="R841" s="26"/>
      <c r="S841" s="22"/>
      <c r="T841" s="22"/>
      <c r="U841" s="22"/>
      <c r="V841" s="22"/>
      <c r="W841" s="22"/>
      <c r="X841" s="22"/>
      <c r="Y841" s="135"/>
      <c r="Z841" s="36"/>
      <c r="AA841" s="226"/>
      <c r="AB841" s="227"/>
      <c r="AC841" s="227"/>
      <c r="AD841" s="227"/>
      <c r="AE841" s="237"/>
    </row>
    <row r="842" ht="15.75" customHeight="1">
      <c r="A842" s="4"/>
      <c r="B842" s="253"/>
      <c r="C842" s="3"/>
      <c r="D842" s="3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40"/>
      <c r="R842" s="41"/>
      <c r="S842" s="42"/>
      <c r="T842" s="39"/>
      <c r="U842" s="39"/>
      <c r="V842" s="22"/>
      <c r="W842" s="39"/>
      <c r="X842" s="39"/>
      <c r="Y842" s="43"/>
      <c r="Z842" s="44"/>
      <c r="AA842" s="230"/>
      <c r="AB842" s="45"/>
      <c r="AC842" s="45"/>
      <c r="AD842" s="45"/>
      <c r="AE842" s="52"/>
    </row>
    <row r="843" ht="15.75" customHeight="1">
      <c r="A843" s="8"/>
      <c r="B843" s="252"/>
      <c r="C843" s="10"/>
      <c r="D843" s="10"/>
      <c r="E843" s="224"/>
      <c r="F843" s="224"/>
      <c r="G843" s="224"/>
      <c r="H843" s="224"/>
      <c r="I843" s="22"/>
      <c r="J843" s="224"/>
      <c r="K843" s="22"/>
      <c r="L843" s="224"/>
      <c r="M843" s="22"/>
      <c r="N843" s="22"/>
      <c r="O843" s="224"/>
      <c r="P843" s="22"/>
      <c r="Q843" s="24"/>
      <c r="R843" s="26"/>
      <c r="S843" s="22"/>
      <c r="T843" s="22"/>
      <c r="U843" s="22"/>
      <c r="V843" s="22"/>
      <c r="W843" s="22"/>
      <c r="X843" s="22"/>
      <c r="Y843" s="135"/>
      <c r="Z843" s="36"/>
      <c r="AA843" s="226"/>
      <c r="AB843" s="227"/>
      <c r="AC843" s="227"/>
      <c r="AD843" s="227"/>
      <c r="AE843" s="237"/>
    </row>
    <row r="844" ht="15.75" customHeight="1">
      <c r="A844" s="4"/>
      <c r="B844" s="253"/>
      <c r="C844" s="3"/>
      <c r="D844" s="3"/>
      <c r="E844" s="242"/>
      <c r="F844" s="39"/>
      <c r="G844" s="242"/>
      <c r="H844" s="242"/>
      <c r="I844" s="39"/>
      <c r="J844" s="242"/>
      <c r="K844" s="39"/>
      <c r="L844" s="39"/>
      <c r="M844" s="39"/>
      <c r="N844" s="39"/>
      <c r="O844" s="39"/>
      <c r="P844" s="39"/>
      <c r="Q844" s="40"/>
      <c r="R844" s="41"/>
      <c r="S844" s="42"/>
      <c r="T844" s="39"/>
      <c r="U844" s="22"/>
      <c r="V844" s="22"/>
      <c r="W844" s="22"/>
      <c r="X844" s="22"/>
      <c r="Y844" s="43"/>
      <c r="Z844" s="44"/>
      <c r="AA844" s="245"/>
      <c r="AB844" s="246"/>
      <c r="AC844" s="246"/>
      <c r="AD844" s="246"/>
      <c r="AE844" s="247"/>
    </row>
    <row r="845" ht="15.75" customHeight="1">
      <c r="A845" s="8"/>
      <c r="B845" s="252"/>
      <c r="C845" s="10"/>
      <c r="D845" s="10"/>
      <c r="E845" s="224"/>
      <c r="F845" s="224"/>
      <c r="G845" s="224"/>
      <c r="H845" s="224"/>
      <c r="I845" s="22"/>
      <c r="J845" s="224"/>
      <c r="K845" s="22"/>
      <c r="L845" s="224"/>
      <c r="M845" s="22"/>
      <c r="N845" s="22"/>
      <c r="O845" s="224"/>
      <c r="P845" s="22"/>
      <c r="Q845" s="24"/>
      <c r="R845" s="26"/>
      <c r="S845" s="22"/>
      <c r="T845" s="22"/>
      <c r="U845" s="22"/>
      <c r="V845" s="22"/>
      <c r="W845" s="22"/>
      <c r="X845" s="22"/>
      <c r="Y845" s="135"/>
      <c r="Z845" s="36"/>
      <c r="AA845" s="226"/>
      <c r="AB845" s="227"/>
      <c r="AC845" s="227"/>
      <c r="AD845" s="227"/>
      <c r="AE845" s="237"/>
    </row>
    <row r="846" ht="15.75" customHeight="1">
      <c r="A846" s="4"/>
      <c r="B846" s="253"/>
      <c r="C846" s="3"/>
      <c r="D846" s="3"/>
      <c r="E846" s="242"/>
      <c r="F846" s="39"/>
      <c r="G846" s="242"/>
      <c r="H846" s="242"/>
      <c r="I846" s="39"/>
      <c r="J846" s="242"/>
      <c r="K846" s="39"/>
      <c r="L846" s="39"/>
      <c r="M846" s="39"/>
      <c r="N846" s="39"/>
      <c r="O846" s="53"/>
      <c r="P846" s="39"/>
      <c r="Q846" s="40"/>
      <c r="R846" s="41"/>
      <c r="S846" s="42"/>
      <c r="T846" s="39"/>
      <c r="U846" s="22"/>
      <c r="V846" s="22"/>
      <c r="W846" s="22"/>
      <c r="X846" s="22"/>
      <c r="Y846" s="43"/>
      <c r="Z846" s="44"/>
      <c r="AA846" s="245"/>
      <c r="AB846" s="246"/>
      <c r="AC846" s="246"/>
      <c r="AD846" s="246"/>
      <c r="AE846" s="247"/>
    </row>
    <row r="847" ht="15.75" customHeight="1">
      <c r="A847" s="8"/>
      <c r="B847" s="252"/>
      <c r="C847" s="10"/>
      <c r="D847" s="10"/>
      <c r="E847" s="224"/>
      <c r="F847" s="224"/>
      <c r="G847" s="224"/>
      <c r="H847" s="224"/>
      <c r="I847" s="22"/>
      <c r="J847" s="224"/>
      <c r="K847" s="22"/>
      <c r="L847" s="224"/>
      <c r="M847" s="22"/>
      <c r="N847" s="22"/>
      <c r="O847" s="224"/>
      <c r="P847" s="22"/>
      <c r="Q847" s="24"/>
      <c r="R847" s="26"/>
      <c r="S847" s="22"/>
      <c r="T847" s="22"/>
      <c r="U847" s="22"/>
      <c r="V847" s="22"/>
      <c r="W847" s="22"/>
      <c r="X847" s="22"/>
      <c r="Y847" s="135"/>
      <c r="Z847" s="36"/>
      <c r="AA847" s="226"/>
      <c r="AB847" s="227"/>
      <c r="AC847" s="227"/>
      <c r="AD847" s="227"/>
      <c r="AE847" s="237"/>
    </row>
    <row r="848" ht="15.75" customHeight="1">
      <c r="A848" s="4"/>
      <c r="B848" s="253"/>
      <c r="C848" s="3"/>
      <c r="D848" s="3"/>
      <c r="E848" s="242"/>
      <c r="F848" s="39"/>
      <c r="G848" s="242"/>
      <c r="H848" s="242"/>
      <c r="I848" s="39"/>
      <c r="J848" s="242"/>
      <c r="K848" s="39"/>
      <c r="L848" s="39"/>
      <c r="M848" s="39"/>
      <c r="N848" s="39"/>
      <c r="O848" s="39"/>
      <c r="P848" s="39"/>
      <c r="Q848" s="40"/>
      <c r="R848" s="41"/>
      <c r="S848" s="42"/>
      <c r="T848" s="39"/>
      <c r="U848" s="22"/>
      <c r="V848" s="22"/>
      <c r="W848" s="22"/>
      <c r="X848" s="22"/>
      <c r="Y848" s="43"/>
      <c r="Z848" s="44"/>
      <c r="AA848" s="245"/>
      <c r="AB848" s="246"/>
      <c r="AC848" s="246"/>
      <c r="AD848" s="246"/>
      <c r="AE848" s="247"/>
    </row>
    <row r="849" ht="15.75" customHeight="1">
      <c r="A849" s="8"/>
      <c r="B849" s="252"/>
      <c r="C849" s="10"/>
      <c r="D849" s="10"/>
      <c r="E849" s="224"/>
      <c r="F849" s="224"/>
      <c r="G849" s="224"/>
      <c r="H849" s="224"/>
      <c r="I849" s="22"/>
      <c r="J849" s="224"/>
      <c r="K849" s="22"/>
      <c r="L849" s="224"/>
      <c r="M849" s="22"/>
      <c r="N849" s="22"/>
      <c r="O849" s="224"/>
      <c r="P849" s="224"/>
      <c r="Q849" s="24"/>
      <c r="R849" s="26"/>
      <c r="S849" s="22"/>
      <c r="T849" s="22"/>
      <c r="U849" s="22"/>
      <c r="V849" s="22"/>
      <c r="W849" s="22"/>
      <c r="X849" s="22"/>
      <c r="Y849" s="135"/>
      <c r="Z849" s="36"/>
      <c r="AA849" s="226"/>
      <c r="AB849" s="227"/>
      <c r="AC849" s="227"/>
      <c r="AD849" s="227"/>
      <c r="AE849" s="237"/>
    </row>
    <row r="850" ht="15.75" customHeight="1">
      <c r="A850" s="4"/>
      <c r="B850" s="253"/>
      <c r="C850" s="3"/>
      <c r="D850" s="3"/>
      <c r="E850" s="242"/>
      <c r="F850" s="39"/>
      <c r="G850" s="242"/>
      <c r="H850" s="242"/>
      <c r="I850" s="39"/>
      <c r="J850" s="242"/>
      <c r="K850" s="39"/>
      <c r="L850" s="39"/>
      <c r="M850" s="39"/>
      <c r="N850" s="39"/>
      <c r="O850" s="39"/>
      <c r="P850" s="39"/>
      <c r="Q850" s="40"/>
      <c r="R850" s="41"/>
      <c r="S850" s="42"/>
      <c r="T850" s="39"/>
      <c r="U850" s="22"/>
      <c r="V850" s="22"/>
      <c r="W850" s="22"/>
      <c r="X850" s="22"/>
      <c r="Y850" s="43"/>
      <c r="Z850" s="44"/>
      <c r="AA850" s="245"/>
      <c r="AB850" s="246"/>
      <c r="AC850" s="246"/>
      <c r="AD850" s="246"/>
      <c r="AE850" s="247"/>
    </row>
    <row r="851" ht="15.75" customHeight="1">
      <c r="A851" s="8"/>
      <c r="B851" s="252"/>
      <c r="C851" s="10"/>
      <c r="D851" s="10"/>
      <c r="E851" s="224"/>
      <c r="F851" s="224"/>
      <c r="G851" s="224"/>
      <c r="H851" s="224"/>
      <c r="I851" s="22"/>
      <c r="J851" s="224"/>
      <c r="K851" s="22"/>
      <c r="L851" s="224"/>
      <c r="M851" s="22"/>
      <c r="N851" s="22"/>
      <c r="O851" s="224"/>
      <c r="P851" s="224"/>
      <c r="Q851" s="24"/>
      <c r="R851" s="26"/>
      <c r="S851" s="22"/>
      <c r="T851" s="22"/>
      <c r="U851" s="22"/>
      <c r="V851" s="22"/>
      <c r="W851" s="22"/>
      <c r="X851" s="22"/>
      <c r="Y851" s="135"/>
      <c r="Z851" s="36"/>
      <c r="AA851" s="226"/>
      <c r="AB851" s="227"/>
      <c r="AC851" s="227"/>
      <c r="AD851" s="227"/>
      <c r="AE851" s="237"/>
    </row>
    <row r="852" ht="15.75" customHeight="1">
      <c r="A852" s="4"/>
      <c r="B852" s="253"/>
      <c r="C852" s="3"/>
      <c r="D852" s="3"/>
      <c r="E852" s="242"/>
      <c r="F852" s="39"/>
      <c r="G852" s="242"/>
      <c r="H852" s="242"/>
      <c r="I852" s="39"/>
      <c r="J852" s="242"/>
      <c r="K852" s="39"/>
      <c r="L852" s="39"/>
      <c r="M852" s="39"/>
      <c r="N852" s="39"/>
      <c r="O852" s="39"/>
      <c r="P852" s="39"/>
      <c r="Q852" s="40"/>
      <c r="R852" s="41"/>
      <c r="S852" s="42"/>
      <c r="T852" s="39"/>
      <c r="U852" s="22"/>
      <c r="V852" s="22"/>
      <c r="W852" s="22"/>
      <c r="X852" s="22"/>
      <c r="Y852" s="43"/>
      <c r="Z852" s="44"/>
      <c r="AA852" s="245"/>
      <c r="AB852" s="246"/>
      <c r="AC852" s="246"/>
      <c r="AD852" s="246"/>
      <c r="AE852" s="247"/>
    </row>
    <row r="853" ht="15.75" customHeight="1">
      <c r="A853" s="8"/>
      <c r="B853" s="231"/>
      <c r="C853" s="10"/>
      <c r="D853" s="10"/>
      <c r="E853" s="224"/>
      <c r="F853" s="224"/>
      <c r="G853" s="224"/>
      <c r="H853" s="224"/>
      <c r="I853" s="22"/>
      <c r="J853" s="224"/>
      <c r="K853" s="22"/>
      <c r="L853" s="224"/>
      <c r="M853" s="22"/>
      <c r="N853" s="22"/>
      <c r="O853" s="224"/>
      <c r="P853" s="22"/>
      <c r="Q853" s="24"/>
      <c r="R853" s="26"/>
      <c r="S853" s="22"/>
      <c r="T853" s="22"/>
      <c r="U853" s="22"/>
      <c r="V853" s="22"/>
      <c r="W853" s="22"/>
      <c r="X853" s="22"/>
      <c r="Y853" s="135"/>
      <c r="Z853" s="36"/>
      <c r="AA853" s="226"/>
      <c r="AB853" s="227"/>
      <c r="AC853" s="227"/>
      <c r="AD853" s="227"/>
      <c r="AE853" s="237"/>
    </row>
    <row r="854" ht="15.75" customHeight="1">
      <c r="A854" s="4"/>
      <c r="B854" s="229"/>
      <c r="C854" s="3"/>
      <c r="D854" s="3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40"/>
      <c r="R854" s="41"/>
      <c r="S854" s="42"/>
      <c r="T854" s="39"/>
      <c r="U854" s="39"/>
      <c r="V854" s="22"/>
      <c r="W854" s="39"/>
      <c r="X854" s="39"/>
      <c r="Y854" s="43"/>
      <c r="Z854" s="44"/>
      <c r="AA854" s="230"/>
      <c r="AB854" s="45"/>
      <c r="AC854" s="45"/>
      <c r="AD854" s="45"/>
      <c r="AE854" s="52"/>
    </row>
    <row r="855" ht="15.75" customHeight="1">
      <c r="A855" s="8"/>
      <c r="B855" s="231"/>
      <c r="C855" s="10"/>
      <c r="D855" s="10"/>
      <c r="E855" s="224"/>
      <c r="F855" s="224"/>
      <c r="G855" s="224"/>
      <c r="H855" s="224"/>
      <c r="I855" s="22"/>
      <c r="J855" s="224"/>
      <c r="K855" s="22"/>
      <c r="L855" s="224"/>
      <c r="M855" s="22"/>
      <c r="N855" s="22"/>
      <c r="O855" s="224"/>
      <c r="P855" s="224"/>
      <c r="Q855" s="24"/>
      <c r="R855" s="26"/>
      <c r="S855" s="22"/>
      <c r="T855" s="22"/>
      <c r="U855" s="22"/>
      <c r="V855" s="22"/>
      <c r="W855" s="22"/>
      <c r="X855" s="22"/>
      <c r="Y855" s="35"/>
      <c r="Z855" s="36"/>
      <c r="AA855" s="226"/>
      <c r="AB855" s="227"/>
      <c r="AC855" s="227"/>
      <c r="AD855" s="227"/>
      <c r="AE855" s="237"/>
    </row>
    <row r="856" ht="15.75" customHeight="1">
      <c r="A856" s="4"/>
      <c r="B856" s="229"/>
      <c r="C856" s="3"/>
      <c r="D856" s="3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40"/>
      <c r="R856" s="41"/>
      <c r="S856" s="42"/>
      <c r="T856" s="39"/>
      <c r="U856" s="39"/>
      <c r="V856" s="22"/>
      <c r="W856" s="39"/>
      <c r="X856" s="39"/>
      <c r="Y856" s="43"/>
      <c r="Z856" s="44"/>
      <c r="AA856" s="230"/>
      <c r="AB856" s="45"/>
      <c r="AC856" s="45"/>
      <c r="AD856" s="45"/>
      <c r="AE856" s="52"/>
    </row>
    <row r="857" ht="15.75" customHeight="1">
      <c r="A857" s="8"/>
      <c r="B857" s="231"/>
      <c r="C857" s="10"/>
      <c r="D857" s="10"/>
      <c r="E857" s="224"/>
      <c r="F857" s="224"/>
      <c r="G857" s="224"/>
      <c r="H857" s="224"/>
      <c r="I857" s="22"/>
      <c r="J857" s="224"/>
      <c r="K857" s="22"/>
      <c r="L857" s="224"/>
      <c r="M857" s="22"/>
      <c r="N857" s="22"/>
      <c r="O857" s="224"/>
      <c r="P857" s="22"/>
      <c r="Q857" s="24"/>
      <c r="R857" s="26"/>
      <c r="S857" s="22"/>
      <c r="T857" s="22"/>
      <c r="U857" s="22"/>
      <c r="V857" s="22"/>
      <c r="W857" s="22"/>
      <c r="X857" s="22"/>
      <c r="Y857" s="135"/>
      <c r="Z857" s="36"/>
      <c r="AA857" s="226"/>
      <c r="AB857" s="227"/>
      <c r="AC857" s="227"/>
      <c r="AD857" s="227"/>
      <c r="AE857" s="237"/>
    </row>
    <row r="858" ht="15.75" customHeight="1">
      <c r="A858" s="4"/>
      <c r="B858" s="229"/>
      <c r="C858" s="3"/>
      <c r="D858" s="3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40"/>
      <c r="R858" s="41"/>
      <c r="S858" s="42"/>
      <c r="T858" s="39"/>
      <c r="U858" s="39"/>
      <c r="V858" s="22"/>
      <c r="W858" s="39"/>
      <c r="X858" s="39"/>
      <c r="Y858" s="43"/>
      <c r="Z858" s="44"/>
      <c r="AA858" s="230"/>
      <c r="AB858" s="45"/>
      <c r="AC858" s="45"/>
      <c r="AD858" s="45"/>
      <c r="AE858" s="52"/>
    </row>
    <row r="859" ht="15.75" customHeight="1">
      <c r="A859" s="8"/>
      <c r="B859" s="231"/>
      <c r="C859" s="10"/>
      <c r="D859" s="10"/>
      <c r="E859" s="224"/>
      <c r="F859" s="224"/>
      <c r="G859" s="224"/>
      <c r="H859" s="224"/>
      <c r="I859" s="22"/>
      <c r="J859" s="224"/>
      <c r="K859" s="22"/>
      <c r="L859" s="224"/>
      <c r="M859" s="22"/>
      <c r="N859" s="22"/>
      <c r="O859" s="224"/>
      <c r="P859" s="22"/>
      <c r="Q859" s="24"/>
      <c r="R859" s="26"/>
      <c r="S859" s="22"/>
      <c r="T859" s="22"/>
      <c r="U859" s="22"/>
      <c r="V859" s="22"/>
      <c r="W859" s="22"/>
      <c r="X859" s="22"/>
      <c r="Y859" s="135"/>
      <c r="Z859" s="36"/>
      <c r="AA859" s="226"/>
      <c r="AB859" s="227"/>
      <c r="AC859" s="227"/>
      <c r="AD859" s="227"/>
      <c r="AE859" s="237"/>
    </row>
    <row r="860" ht="15.75" customHeight="1">
      <c r="A860" s="4"/>
      <c r="B860" s="240"/>
      <c r="C860" s="3"/>
      <c r="D860" s="3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40"/>
      <c r="R860" s="41"/>
      <c r="S860" s="42"/>
      <c r="T860" s="39"/>
      <c r="U860" s="39"/>
      <c r="V860" s="22"/>
      <c r="W860" s="39"/>
      <c r="X860" s="39"/>
      <c r="Y860" s="43"/>
      <c r="Z860" s="44"/>
      <c r="AA860" s="230"/>
      <c r="AB860" s="45"/>
      <c r="AC860" s="45"/>
      <c r="AD860" s="45"/>
      <c r="AE860" s="52"/>
    </row>
    <row r="861" ht="15.75" customHeight="1">
      <c r="A861" s="8"/>
      <c r="B861" s="231"/>
      <c r="C861" s="10"/>
      <c r="D861" s="10"/>
      <c r="E861" s="224"/>
      <c r="F861" s="224"/>
      <c r="G861" s="224"/>
      <c r="H861" s="224"/>
      <c r="I861" s="22"/>
      <c r="J861" s="224"/>
      <c r="K861" s="22"/>
      <c r="L861" s="224"/>
      <c r="M861" s="22"/>
      <c r="N861" s="22"/>
      <c r="O861" s="224"/>
      <c r="P861" s="224"/>
      <c r="Q861" s="24"/>
      <c r="R861" s="26"/>
      <c r="S861" s="22"/>
      <c r="T861" s="22"/>
      <c r="U861" s="22"/>
      <c r="V861" s="22"/>
      <c r="W861" s="22"/>
      <c r="X861" s="22"/>
      <c r="Y861" s="135"/>
      <c r="Z861" s="36"/>
      <c r="AA861" s="226"/>
      <c r="AB861" s="227"/>
      <c r="AC861" s="227"/>
      <c r="AD861" s="227"/>
      <c r="AE861" s="237"/>
    </row>
    <row r="862" ht="15.75" customHeight="1">
      <c r="A862" s="4"/>
      <c r="B862" s="229"/>
      <c r="C862" s="3"/>
      <c r="D862" s="3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40"/>
      <c r="R862" s="41"/>
      <c r="S862" s="42"/>
      <c r="T862" s="39"/>
      <c r="U862" s="39"/>
      <c r="V862" s="22"/>
      <c r="W862" s="39"/>
      <c r="X862" s="39"/>
      <c r="Y862" s="43"/>
      <c r="Z862" s="44"/>
      <c r="AA862" s="230"/>
      <c r="AB862" s="45"/>
      <c r="AC862" s="45"/>
      <c r="AD862" s="45"/>
      <c r="AE862" s="52"/>
    </row>
    <row r="863" ht="15.75" customHeight="1">
      <c r="A863" s="8"/>
      <c r="B863" s="231"/>
      <c r="C863" s="10"/>
      <c r="D863" s="10"/>
      <c r="E863" s="224"/>
      <c r="F863" s="224"/>
      <c r="G863" s="224"/>
      <c r="H863" s="224"/>
      <c r="I863" s="22"/>
      <c r="J863" s="224"/>
      <c r="K863" s="22"/>
      <c r="L863" s="224"/>
      <c r="M863" s="22"/>
      <c r="N863" s="22"/>
      <c r="O863" s="224"/>
      <c r="P863" s="22"/>
      <c r="Q863" s="24"/>
      <c r="R863" s="26"/>
      <c r="S863" s="22"/>
      <c r="T863" s="22"/>
      <c r="U863" s="22"/>
      <c r="V863" s="22"/>
      <c r="W863" s="22"/>
      <c r="X863" s="22"/>
      <c r="Y863" s="135"/>
      <c r="Z863" s="36"/>
      <c r="AA863" s="226"/>
      <c r="AB863" s="227"/>
      <c r="AC863" s="227"/>
      <c r="AD863" s="227"/>
      <c r="AE863" s="237"/>
    </row>
    <row r="864" ht="15.75" customHeight="1">
      <c r="A864" s="4"/>
      <c r="B864" s="229"/>
      <c r="C864" s="3"/>
      <c r="D864" s="3"/>
      <c r="E864" s="242"/>
      <c r="F864" s="242"/>
      <c r="G864" s="268"/>
      <c r="H864" s="268"/>
      <c r="I864" s="105"/>
      <c r="J864" s="268"/>
      <c r="K864" s="105"/>
      <c r="L864" s="39"/>
      <c r="M864" s="39"/>
      <c r="N864" s="39"/>
      <c r="O864" s="39"/>
      <c r="P864" s="39"/>
      <c r="Q864" s="40"/>
      <c r="R864" s="41"/>
      <c r="S864" s="42"/>
      <c r="T864" s="39"/>
      <c r="U864" s="22"/>
      <c r="V864" s="22"/>
      <c r="W864" s="22"/>
      <c r="X864" s="22"/>
      <c r="Y864" s="43"/>
      <c r="Z864" s="44"/>
      <c r="AA864" s="245"/>
      <c r="AB864" s="246"/>
      <c r="AC864" s="246"/>
      <c r="AD864" s="246"/>
      <c r="AE864" s="247"/>
    </row>
    <row r="865" ht="15.75" customHeight="1">
      <c r="A865" s="8"/>
      <c r="B865" s="231"/>
      <c r="C865" s="10"/>
      <c r="D865" s="10"/>
      <c r="E865" s="224"/>
      <c r="F865" s="224"/>
      <c r="G865" s="224"/>
      <c r="H865" s="224"/>
      <c r="I865" s="22"/>
      <c r="J865" s="224"/>
      <c r="K865" s="22"/>
      <c r="L865" s="224"/>
      <c r="M865" s="224"/>
      <c r="N865" s="22"/>
      <c r="O865" s="224"/>
      <c r="P865" s="224"/>
      <c r="Q865" s="24"/>
      <c r="R865" s="26"/>
      <c r="S865" s="22"/>
      <c r="T865" s="22"/>
      <c r="U865" s="22"/>
      <c r="V865" s="22"/>
      <c r="W865" s="22"/>
      <c r="X865" s="22"/>
      <c r="Y865" s="135"/>
      <c r="Z865" s="36"/>
      <c r="AA865" s="226"/>
      <c r="AB865" s="227"/>
      <c r="AC865" s="227"/>
      <c r="AD865" s="227"/>
      <c r="AE865" s="237"/>
    </row>
    <row r="866" ht="15.75" customHeight="1">
      <c r="A866" s="4"/>
      <c r="B866" s="229"/>
      <c r="C866" s="3"/>
      <c r="D866" s="3"/>
      <c r="E866" s="242"/>
      <c r="F866" s="39"/>
      <c r="G866" s="242"/>
      <c r="H866" s="242"/>
      <c r="I866" s="39"/>
      <c r="J866" s="242"/>
      <c r="K866" s="39"/>
      <c r="L866" s="39"/>
      <c r="M866" s="39"/>
      <c r="N866" s="39"/>
      <c r="O866" s="39"/>
      <c r="P866" s="39"/>
      <c r="Q866" s="40"/>
      <c r="R866" s="41"/>
      <c r="S866" s="42"/>
      <c r="T866" s="39"/>
      <c r="U866" s="22"/>
      <c r="V866" s="22"/>
      <c r="W866" s="22"/>
      <c r="X866" s="22"/>
      <c r="Y866" s="43"/>
      <c r="Z866" s="44"/>
      <c r="AA866" s="245"/>
      <c r="AB866" s="246"/>
      <c r="AC866" s="246"/>
      <c r="AD866" s="246"/>
      <c r="AE866" s="247"/>
    </row>
    <row r="867" ht="15.75" customHeight="1">
      <c r="A867" s="8"/>
      <c r="B867" s="231"/>
      <c r="C867" s="10"/>
      <c r="D867" s="10"/>
      <c r="E867" s="224"/>
      <c r="F867" s="224"/>
      <c r="G867" s="224"/>
      <c r="H867" s="224"/>
      <c r="I867" s="22"/>
      <c r="J867" s="224"/>
      <c r="K867" s="22"/>
      <c r="L867" s="224"/>
      <c r="M867" s="22"/>
      <c r="N867" s="22"/>
      <c r="O867" s="269"/>
      <c r="P867" s="224"/>
      <c r="Q867" s="24"/>
      <c r="R867" s="26"/>
      <c r="S867" s="22"/>
      <c r="T867" s="22"/>
      <c r="U867" s="22"/>
      <c r="V867" s="22"/>
      <c r="W867" s="22"/>
      <c r="X867" s="22"/>
      <c r="Y867" s="135"/>
      <c r="Z867" s="36"/>
      <c r="AA867" s="226"/>
      <c r="AB867" s="227"/>
      <c r="AC867" s="227"/>
      <c r="AD867" s="227"/>
      <c r="AE867" s="237"/>
    </row>
    <row r="868" ht="15.75" customHeight="1">
      <c r="A868" s="4"/>
      <c r="B868" s="229"/>
      <c r="C868" s="3"/>
      <c r="D868" s="3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40"/>
      <c r="R868" s="41"/>
      <c r="S868" s="42"/>
      <c r="T868" s="39"/>
      <c r="U868" s="39"/>
      <c r="V868" s="22"/>
      <c r="W868" s="39"/>
      <c r="X868" s="39"/>
      <c r="Y868" s="43"/>
      <c r="Z868" s="44"/>
      <c r="AA868" s="230"/>
      <c r="AB868" s="45"/>
      <c r="AC868" s="45"/>
      <c r="AD868" s="45"/>
      <c r="AE868" s="52"/>
    </row>
    <row r="869" ht="15.75" customHeight="1">
      <c r="A869" s="8"/>
      <c r="B869" s="231"/>
      <c r="C869" s="10"/>
      <c r="D869" s="10"/>
      <c r="E869" s="224"/>
      <c r="F869" s="224"/>
      <c r="G869" s="224"/>
      <c r="H869" s="224"/>
      <c r="I869" s="22"/>
      <c r="J869" s="224"/>
      <c r="K869" s="22"/>
      <c r="L869" s="224"/>
      <c r="M869" s="22"/>
      <c r="N869" s="22"/>
      <c r="O869" s="224"/>
      <c r="P869" s="22"/>
      <c r="Q869" s="24"/>
      <c r="R869" s="26"/>
      <c r="S869" s="22"/>
      <c r="T869" s="22"/>
      <c r="U869" s="22"/>
      <c r="V869" s="22"/>
      <c r="W869" s="22"/>
      <c r="X869" s="22"/>
      <c r="Y869" s="35"/>
      <c r="Z869" s="36"/>
      <c r="AA869" s="226"/>
      <c r="AB869" s="227"/>
      <c r="AC869" s="227"/>
      <c r="AD869" s="227"/>
      <c r="AE869" s="237"/>
    </row>
    <row r="870" ht="15.75" customHeight="1">
      <c r="A870" s="4"/>
      <c r="B870" s="229"/>
      <c r="C870" s="3"/>
      <c r="D870" s="3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40"/>
      <c r="R870" s="41"/>
      <c r="S870" s="42"/>
      <c r="T870" s="39"/>
      <c r="U870" s="39"/>
      <c r="V870" s="22"/>
      <c r="W870" s="39"/>
      <c r="X870" s="39"/>
      <c r="Y870" s="43"/>
      <c r="Z870" s="44"/>
      <c r="AA870" s="230"/>
      <c r="AB870" s="45"/>
      <c r="AC870" s="45"/>
      <c r="AD870" s="45"/>
      <c r="AE870" s="52"/>
    </row>
    <row r="871" ht="15.75" customHeight="1">
      <c r="A871" s="8"/>
      <c r="B871" s="231"/>
      <c r="C871" s="10"/>
      <c r="D871" s="10"/>
      <c r="E871" s="224"/>
      <c r="F871" s="224"/>
      <c r="G871" s="224"/>
      <c r="H871" s="224"/>
      <c r="I871" s="22"/>
      <c r="J871" s="224"/>
      <c r="K871" s="22"/>
      <c r="L871" s="224"/>
      <c r="M871" s="22"/>
      <c r="N871" s="22"/>
      <c r="O871" s="269"/>
      <c r="P871" s="224"/>
      <c r="Q871" s="24"/>
      <c r="R871" s="26"/>
      <c r="S871" s="22"/>
      <c r="T871" s="22"/>
      <c r="U871" s="22"/>
      <c r="V871" s="22"/>
      <c r="W871" s="22"/>
      <c r="X871" s="22"/>
      <c r="Y871" s="135"/>
      <c r="Z871" s="36"/>
      <c r="AA871" s="226"/>
      <c r="AB871" s="227"/>
      <c r="AC871" s="227"/>
      <c r="AD871" s="227"/>
      <c r="AE871" s="237"/>
    </row>
    <row r="872" ht="15.75" customHeight="1">
      <c r="A872" s="4"/>
      <c r="B872" s="229"/>
      <c r="C872" s="3"/>
      <c r="D872" s="3"/>
      <c r="E872" s="242"/>
      <c r="F872" s="39"/>
      <c r="G872" s="242"/>
      <c r="H872" s="242"/>
      <c r="I872" s="39"/>
      <c r="J872" s="242"/>
      <c r="K872" s="39"/>
      <c r="L872" s="39"/>
      <c r="M872" s="39"/>
      <c r="N872" s="39"/>
      <c r="O872" s="39"/>
      <c r="P872" s="39"/>
      <c r="Q872" s="40"/>
      <c r="R872" s="41"/>
      <c r="S872" s="42"/>
      <c r="T872" s="39"/>
      <c r="U872" s="22"/>
      <c r="V872" s="22"/>
      <c r="W872" s="22"/>
      <c r="X872" s="22"/>
      <c r="Y872" s="43"/>
      <c r="Z872" s="44"/>
      <c r="AA872" s="245"/>
      <c r="AB872" s="246"/>
      <c r="AC872" s="246"/>
      <c r="AD872" s="246"/>
      <c r="AE872" s="247"/>
    </row>
    <row r="873" ht="15.75" customHeight="1">
      <c r="A873" s="8"/>
      <c r="B873" s="231"/>
      <c r="C873" s="10"/>
      <c r="D873" s="10"/>
      <c r="E873" s="224"/>
      <c r="F873" s="224"/>
      <c r="G873" s="224"/>
      <c r="H873" s="224"/>
      <c r="I873" s="22"/>
      <c r="J873" s="224"/>
      <c r="K873" s="22"/>
      <c r="L873" s="224"/>
      <c r="M873" s="22"/>
      <c r="N873" s="22"/>
      <c r="O873" s="224"/>
      <c r="P873" s="22"/>
      <c r="Q873" s="24"/>
      <c r="R873" s="26"/>
      <c r="S873" s="22"/>
      <c r="T873" s="22"/>
      <c r="U873" s="22"/>
      <c r="V873" s="22"/>
      <c r="W873" s="22"/>
      <c r="X873" s="22"/>
      <c r="Y873" s="135"/>
      <c r="Z873" s="36"/>
      <c r="AA873" s="226"/>
      <c r="AB873" s="227"/>
      <c r="AC873" s="227"/>
      <c r="AD873" s="227"/>
      <c r="AE873" s="237"/>
    </row>
    <row r="874" ht="15.75" customHeight="1">
      <c r="A874" s="4"/>
      <c r="B874" s="229"/>
      <c r="C874" s="3"/>
      <c r="D874" s="3"/>
      <c r="E874" s="261"/>
      <c r="F874" s="42"/>
      <c r="G874" s="261"/>
      <c r="H874" s="261"/>
      <c r="I874" s="42"/>
      <c r="J874" s="261"/>
      <c r="K874" s="42"/>
      <c r="L874" s="42"/>
      <c r="M874" s="39"/>
      <c r="N874" s="42"/>
      <c r="O874" s="42"/>
      <c r="P874" s="42"/>
      <c r="Q874" s="40"/>
      <c r="R874" s="41"/>
      <c r="S874" s="42"/>
      <c r="T874" s="39"/>
      <c r="U874" s="22"/>
      <c r="V874" s="22"/>
      <c r="W874" s="22"/>
      <c r="X874" s="22"/>
      <c r="Y874" s="43"/>
      <c r="Z874" s="44"/>
      <c r="AA874" s="245"/>
      <c r="AB874" s="246"/>
      <c r="AC874" s="246"/>
      <c r="AD874" s="246"/>
      <c r="AE874" s="247"/>
    </row>
    <row r="875" ht="15.75" customHeight="1">
      <c r="A875" s="8"/>
      <c r="B875" s="231"/>
      <c r="C875" s="10"/>
      <c r="D875" s="10"/>
      <c r="E875" s="224"/>
      <c r="F875" s="224"/>
      <c r="G875" s="224"/>
      <c r="H875" s="224"/>
      <c r="I875" s="22"/>
      <c r="J875" s="224"/>
      <c r="K875" s="22"/>
      <c r="L875" s="224"/>
      <c r="M875" s="22"/>
      <c r="N875" s="22"/>
      <c r="O875" s="224"/>
      <c r="P875" s="22"/>
      <c r="Q875" s="24"/>
      <c r="R875" s="26"/>
      <c r="S875" s="22"/>
      <c r="T875" s="22"/>
      <c r="U875" s="22"/>
      <c r="V875" s="22"/>
      <c r="W875" s="22"/>
      <c r="X875" s="22"/>
      <c r="Y875" s="135"/>
      <c r="Z875" s="36"/>
      <c r="AA875" s="226"/>
      <c r="AB875" s="227"/>
      <c r="AC875" s="227"/>
      <c r="AD875" s="227"/>
      <c r="AE875" s="237"/>
    </row>
    <row r="876" ht="15.75" customHeight="1">
      <c r="A876" s="4"/>
      <c r="B876" s="229"/>
      <c r="C876" s="3"/>
      <c r="D876" s="3"/>
      <c r="E876" s="261"/>
      <c r="F876" s="42"/>
      <c r="G876" s="261"/>
      <c r="H876" s="261"/>
      <c r="I876" s="42"/>
      <c r="J876" s="261"/>
      <c r="K876" s="42"/>
      <c r="L876" s="42"/>
      <c r="M876" s="39"/>
      <c r="N876" s="42"/>
      <c r="O876" s="42"/>
      <c r="P876" s="42"/>
      <c r="Q876" s="40"/>
      <c r="R876" s="41"/>
      <c r="S876" s="42"/>
      <c r="T876" s="39"/>
      <c r="U876" s="22"/>
      <c r="V876" s="22"/>
      <c r="W876" s="22"/>
      <c r="X876" s="22"/>
      <c r="Y876" s="43"/>
      <c r="Z876" s="44"/>
      <c r="AA876" s="245"/>
      <c r="AB876" s="246"/>
      <c r="AC876" s="246"/>
      <c r="AD876" s="246"/>
      <c r="AE876" s="247"/>
    </row>
    <row r="877" ht="15.75" customHeight="1">
      <c r="A877" s="8"/>
      <c r="B877" s="231"/>
      <c r="C877" s="10"/>
      <c r="D877" s="10"/>
      <c r="E877" s="224"/>
      <c r="F877" s="224"/>
      <c r="G877" s="224"/>
      <c r="H877" s="224"/>
      <c r="I877" s="22"/>
      <c r="J877" s="224"/>
      <c r="K877" s="22"/>
      <c r="L877" s="224"/>
      <c r="M877" s="22"/>
      <c r="N877" s="22"/>
      <c r="O877" s="269"/>
      <c r="P877" s="224"/>
      <c r="Q877" s="24"/>
      <c r="R877" s="26"/>
      <c r="S877" s="22"/>
      <c r="T877" s="22"/>
      <c r="U877" s="22"/>
      <c r="V877" s="22"/>
      <c r="W877" s="22"/>
      <c r="X877" s="22"/>
      <c r="Y877" s="135"/>
      <c r="Z877" s="36"/>
      <c r="AA877" s="226"/>
      <c r="AB877" s="227"/>
      <c r="AC877" s="227"/>
      <c r="AD877" s="227"/>
      <c r="AE877" s="237"/>
    </row>
    <row r="878" ht="15.75" customHeight="1">
      <c r="A878" s="4"/>
      <c r="B878" s="229"/>
      <c r="C878" s="3"/>
      <c r="D878" s="3"/>
      <c r="E878" s="261"/>
      <c r="F878" s="42"/>
      <c r="G878" s="261"/>
      <c r="H878" s="261"/>
      <c r="I878" s="42"/>
      <c r="J878" s="261"/>
      <c r="K878" s="42"/>
      <c r="L878" s="42"/>
      <c r="M878" s="39"/>
      <c r="N878" s="42"/>
      <c r="O878" s="42"/>
      <c r="P878" s="42"/>
      <c r="Q878" s="40"/>
      <c r="R878" s="41"/>
      <c r="S878" s="42"/>
      <c r="T878" s="39"/>
      <c r="U878" s="22"/>
      <c r="V878" s="22"/>
      <c r="W878" s="22"/>
      <c r="X878" s="22"/>
      <c r="Y878" s="43"/>
      <c r="Z878" s="44"/>
      <c r="AA878" s="245"/>
      <c r="AB878" s="246"/>
      <c r="AC878" s="246"/>
      <c r="AD878" s="246"/>
      <c r="AE878" s="247"/>
    </row>
    <row r="879" ht="15.75" customHeight="1">
      <c r="A879" s="8"/>
      <c r="B879" s="231"/>
      <c r="C879" s="10"/>
      <c r="D879" s="10"/>
      <c r="E879" s="224"/>
      <c r="F879" s="224"/>
      <c r="G879" s="224"/>
      <c r="H879" s="224"/>
      <c r="I879" s="22"/>
      <c r="J879" s="224"/>
      <c r="K879" s="22"/>
      <c r="L879" s="224"/>
      <c r="M879" s="22"/>
      <c r="N879" s="22"/>
      <c r="O879" s="224"/>
      <c r="P879" s="22"/>
      <c r="Q879" s="24"/>
      <c r="R879" s="26"/>
      <c r="S879" s="22"/>
      <c r="T879" s="22"/>
      <c r="U879" s="22"/>
      <c r="V879" s="22"/>
      <c r="W879" s="22"/>
      <c r="X879" s="22"/>
      <c r="Y879" s="135"/>
      <c r="Z879" s="36"/>
      <c r="AA879" s="226"/>
      <c r="AB879" s="227"/>
      <c r="AC879" s="227"/>
      <c r="AD879" s="227"/>
      <c r="AE879" s="237"/>
    </row>
    <row r="880" ht="15.75" customHeight="1">
      <c r="A880" s="4"/>
      <c r="B880" s="229"/>
      <c r="C880" s="3"/>
      <c r="D880" s="3"/>
      <c r="E880" s="242"/>
      <c r="F880" s="39"/>
      <c r="G880" s="242"/>
      <c r="H880" s="242"/>
      <c r="I880" s="39"/>
      <c r="J880" s="242"/>
      <c r="K880" s="39"/>
      <c r="L880" s="39"/>
      <c r="M880" s="39"/>
      <c r="N880" s="39"/>
      <c r="O880" s="39"/>
      <c r="P880" s="39"/>
      <c r="Q880" s="40"/>
      <c r="R880" s="41"/>
      <c r="S880" s="42"/>
      <c r="T880" s="39"/>
      <c r="U880" s="22"/>
      <c r="V880" s="22"/>
      <c r="W880" s="22"/>
      <c r="X880" s="22"/>
      <c r="Y880" s="43"/>
      <c r="Z880" s="44"/>
      <c r="AA880" s="245"/>
      <c r="AB880" s="246"/>
      <c r="AC880" s="246"/>
      <c r="AD880" s="246"/>
      <c r="AE880" s="247"/>
    </row>
    <row r="881" ht="15.75" customHeight="1">
      <c r="A881" s="8"/>
      <c r="B881" s="252"/>
      <c r="C881" s="10"/>
      <c r="D881" s="10"/>
      <c r="E881" s="224"/>
      <c r="F881" s="224"/>
      <c r="G881" s="224"/>
      <c r="H881" s="224"/>
      <c r="I881" s="22"/>
      <c r="J881" s="224"/>
      <c r="K881" s="22"/>
      <c r="L881" s="224"/>
      <c r="M881" s="22"/>
      <c r="N881" s="22"/>
      <c r="O881" s="224"/>
      <c r="P881" s="22"/>
      <c r="Q881" s="24"/>
      <c r="R881" s="26"/>
      <c r="S881" s="22"/>
      <c r="T881" s="22"/>
      <c r="U881" s="22"/>
      <c r="V881" s="22"/>
      <c r="W881" s="22"/>
      <c r="X881" s="22"/>
      <c r="Y881" s="135"/>
      <c r="Z881" s="36"/>
      <c r="AA881" s="226"/>
      <c r="AB881" s="227"/>
      <c r="AC881" s="227"/>
      <c r="AD881" s="227"/>
      <c r="AE881" s="237"/>
    </row>
    <row r="882" ht="15.75" customHeight="1">
      <c r="A882" s="4"/>
      <c r="B882" s="253"/>
      <c r="C882" s="3"/>
      <c r="D882" s="3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40"/>
      <c r="R882" s="41"/>
      <c r="S882" s="42"/>
      <c r="T882" s="39"/>
      <c r="U882" s="39"/>
      <c r="V882" s="22"/>
      <c r="W882" s="39"/>
      <c r="X882" s="39"/>
      <c r="Y882" s="43"/>
      <c r="Z882" s="44"/>
      <c r="AA882" s="230"/>
      <c r="AB882" s="45"/>
      <c r="AC882" s="45"/>
      <c r="AD882" s="45"/>
      <c r="AE882" s="52"/>
    </row>
    <row r="883" ht="15.75" customHeight="1">
      <c r="A883" s="8"/>
      <c r="B883" s="252"/>
      <c r="C883" s="10"/>
      <c r="D883" s="10"/>
      <c r="E883" s="224"/>
      <c r="F883" s="224"/>
      <c r="G883" s="224"/>
      <c r="H883" s="224"/>
      <c r="I883" s="22"/>
      <c r="J883" s="224"/>
      <c r="K883" s="22"/>
      <c r="L883" s="224"/>
      <c r="M883" s="22"/>
      <c r="N883" s="22"/>
      <c r="O883" s="224"/>
      <c r="P883" s="22"/>
      <c r="Q883" s="24"/>
      <c r="R883" s="26"/>
      <c r="S883" s="22"/>
      <c r="T883" s="22"/>
      <c r="U883" s="22"/>
      <c r="V883" s="22"/>
      <c r="W883" s="22"/>
      <c r="X883" s="22"/>
      <c r="Y883" s="135"/>
      <c r="Z883" s="36"/>
      <c r="AA883" s="226"/>
      <c r="AB883" s="227"/>
      <c r="AC883" s="227"/>
      <c r="AD883" s="227"/>
      <c r="AE883" s="237"/>
    </row>
    <row r="884" ht="15.75" customHeight="1">
      <c r="A884" s="4"/>
      <c r="B884" s="253"/>
      <c r="C884" s="3"/>
      <c r="D884" s="3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40"/>
      <c r="R884" s="41"/>
      <c r="S884" s="42"/>
      <c r="T884" s="39"/>
      <c r="U884" s="39"/>
      <c r="V884" s="22"/>
      <c r="W884" s="39"/>
      <c r="X884" s="39"/>
      <c r="Y884" s="43"/>
      <c r="Z884" s="44"/>
      <c r="AA884" s="230"/>
      <c r="AB884" s="45"/>
      <c r="AC884" s="45"/>
      <c r="AD884" s="45"/>
      <c r="AE884" s="52"/>
    </row>
    <row r="885" ht="15.75" customHeight="1">
      <c r="A885" s="8"/>
      <c r="B885" s="252"/>
      <c r="C885" s="10"/>
      <c r="D885" s="10"/>
      <c r="E885" s="224"/>
      <c r="F885" s="224"/>
      <c r="G885" s="224"/>
      <c r="H885" s="224"/>
      <c r="I885" s="22"/>
      <c r="J885" s="224"/>
      <c r="K885" s="22"/>
      <c r="L885" s="224"/>
      <c r="M885" s="22"/>
      <c r="N885" s="22"/>
      <c r="O885" s="224"/>
      <c r="P885" s="22"/>
      <c r="Q885" s="24"/>
      <c r="R885" s="26"/>
      <c r="S885" s="22"/>
      <c r="T885" s="22"/>
      <c r="U885" s="22"/>
      <c r="V885" s="22"/>
      <c r="W885" s="22"/>
      <c r="X885" s="22"/>
      <c r="Y885" s="135"/>
      <c r="Z885" s="36"/>
      <c r="AA885" s="226"/>
      <c r="AB885" s="227"/>
      <c r="AC885" s="227"/>
      <c r="AD885" s="227"/>
      <c r="AE885" s="237"/>
    </row>
    <row r="886" ht="15.75" customHeight="1">
      <c r="A886" s="4"/>
      <c r="B886" s="253"/>
      <c r="C886" s="3"/>
      <c r="D886" s="3"/>
      <c r="E886" s="242"/>
      <c r="F886" s="39"/>
      <c r="G886" s="242"/>
      <c r="H886" s="242"/>
      <c r="I886" s="39"/>
      <c r="J886" s="242"/>
      <c r="K886" s="39"/>
      <c r="L886" s="39"/>
      <c r="M886" s="39"/>
      <c r="N886" s="39"/>
      <c r="O886" s="39"/>
      <c r="P886" s="39"/>
      <c r="Q886" s="40"/>
      <c r="R886" s="41"/>
      <c r="S886" s="42"/>
      <c r="T886" s="39"/>
      <c r="U886" s="22"/>
      <c r="V886" s="22"/>
      <c r="W886" s="22"/>
      <c r="X886" s="22"/>
      <c r="Y886" s="43"/>
      <c r="Z886" s="44"/>
      <c r="AA886" s="245"/>
      <c r="AB886" s="246"/>
      <c r="AC886" s="246"/>
      <c r="AD886" s="246"/>
      <c r="AE886" s="247"/>
    </row>
    <row r="887" ht="15.75" customHeight="1">
      <c r="A887" s="8"/>
      <c r="B887" s="252"/>
      <c r="C887" s="10"/>
      <c r="D887" s="10"/>
      <c r="E887" s="224"/>
      <c r="F887" s="224"/>
      <c r="G887" s="224"/>
      <c r="H887" s="224"/>
      <c r="J887" s="224"/>
      <c r="K887" s="22"/>
      <c r="L887" s="224"/>
      <c r="M887" s="22"/>
      <c r="N887" s="22"/>
      <c r="O887" s="224"/>
      <c r="P887" s="22"/>
      <c r="Q887" s="24"/>
      <c r="R887" s="26"/>
      <c r="S887" s="22"/>
      <c r="T887" s="22"/>
      <c r="U887" s="22"/>
      <c r="V887" s="22"/>
      <c r="W887" s="22"/>
      <c r="X887" s="22"/>
      <c r="Y887" s="135"/>
      <c r="Z887" s="36"/>
      <c r="AA887" s="267"/>
      <c r="AB887" s="37"/>
      <c r="AC887" s="37"/>
      <c r="AD887" s="37"/>
      <c r="AE887" s="49"/>
    </row>
    <row r="888" ht="15.75" customHeight="1">
      <c r="A888" s="4"/>
      <c r="B888" s="253"/>
      <c r="C888" s="3"/>
      <c r="D888" s="3"/>
      <c r="E888" s="242"/>
      <c r="F888" s="39"/>
      <c r="G888" s="242"/>
      <c r="H888" s="242"/>
      <c r="I888" s="39"/>
      <c r="J888" s="242"/>
      <c r="K888" s="39"/>
      <c r="L888" s="39"/>
      <c r="M888" s="39"/>
      <c r="N888" s="39"/>
      <c r="O888" s="39"/>
      <c r="P888" s="39"/>
      <c r="Q888" s="40"/>
      <c r="R888" s="41"/>
      <c r="S888" s="42"/>
      <c r="T888" s="39"/>
      <c r="U888" s="22"/>
      <c r="V888" s="22"/>
      <c r="W888" s="22"/>
      <c r="X888" s="22"/>
      <c r="Y888" s="43"/>
      <c r="Z888" s="44"/>
      <c r="AA888" s="245"/>
      <c r="AB888" s="246"/>
      <c r="AC888" s="246"/>
      <c r="AD888" s="246"/>
      <c r="AE888" s="247"/>
    </row>
    <row r="889" ht="15.75" customHeight="1">
      <c r="A889" s="8"/>
      <c r="B889" s="252"/>
      <c r="C889" s="10"/>
      <c r="D889" s="10"/>
      <c r="E889" s="224"/>
      <c r="F889" s="224"/>
      <c r="G889" s="224"/>
      <c r="H889" s="224"/>
      <c r="I889" s="22"/>
      <c r="J889" s="224"/>
      <c r="K889" s="22"/>
      <c r="L889" s="224"/>
      <c r="M889" s="224"/>
      <c r="N889" s="22"/>
      <c r="O889" s="224"/>
      <c r="P889" s="224"/>
      <c r="Q889" s="24"/>
      <c r="R889" s="26"/>
      <c r="S889" s="22"/>
      <c r="T889" s="22"/>
      <c r="U889" s="22"/>
      <c r="V889" s="22"/>
      <c r="W889" s="22"/>
      <c r="X889" s="22"/>
      <c r="Y889" s="135"/>
      <c r="Z889" s="36"/>
      <c r="AA889" s="267"/>
      <c r="AB889" s="37"/>
      <c r="AC889" s="37"/>
      <c r="AD889" s="37"/>
      <c r="AE889" s="49"/>
    </row>
    <row r="890" ht="15.75" customHeight="1">
      <c r="A890" s="4"/>
      <c r="B890" s="253"/>
      <c r="C890" s="3"/>
      <c r="D890" s="3"/>
      <c r="E890" s="242"/>
      <c r="F890" s="39"/>
      <c r="G890" s="242"/>
      <c r="H890" s="224"/>
      <c r="I890" s="39"/>
      <c r="J890" s="242"/>
      <c r="K890" s="39"/>
      <c r="L890" s="39"/>
      <c r="M890" s="39"/>
      <c r="N890" s="39"/>
      <c r="O890" s="39"/>
      <c r="P890" s="39"/>
      <c r="Q890" s="40"/>
      <c r="R890" s="41"/>
      <c r="S890" s="42"/>
      <c r="T890" s="39"/>
      <c r="U890" s="22"/>
      <c r="V890" s="22"/>
      <c r="W890" s="22"/>
      <c r="X890" s="22"/>
      <c r="Y890" s="43"/>
      <c r="Z890" s="44"/>
      <c r="AA890" s="245"/>
      <c r="AB890" s="246"/>
      <c r="AC890" s="246"/>
      <c r="AD890" s="246"/>
      <c r="AE890" s="52"/>
    </row>
    <row r="891" ht="15.75" customHeight="1">
      <c r="A891" s="8"/>
      <c r="B891" s="252"/>
      <c r="C891" s="10"/>
      <c r="D891" s="10"/>
      <c r="E891" s="224"/>
      <c r="F891" s="224"/>
      <c r="G891" s="224"/>
      <c r="H891" s="224"/>
      <c r="I891" s="22"/>
      <c r="J891" s="224"/>
      <c r="K891" s="22"/>
      <c r="L891" s="224"/>
      <c r="M891" s="22"/>
      <c r="N891" s="22"/>
      <c r="O891" s="224"/>
      <c r="P891" s="22"/>
      <c r="Q891" s="24"/>
      <c r="R891" s="26"/>
      <c r="S891" s="22"/>
      <c r="T891" s="22"/>
      <c r="U891" s="22"/>
      <c r="V891" s="22"/>
      <c r="W891" s="22"/>
      <c r="X891" s="22"/>
      <c r="Y891" s="135"/>
      <c r="Z891" s="36"/>
      <c r="AA891" s="226"/>
      <c r="AB891" s="227"/>
      <c r="AC891" s="227"/>
      <c r="AD891" s="227"/>
      <c r="AE891" s="237"/>
    </row>
    <row r="892" ht="15.75" customHeight="1">
      <c r="A892" s="4"/>
      <c r="B892" s="253"/>
      <c r="C892" s="3"/>
      <c r="D892" s="3"/>
      <c r="E892" s="242"/>
      <c r="F892" s="39"/>
      <c r="G892" s="242"/>
      <c r="H892" s="242"/>
      <c r="I892" s="39"/>
      <c r="J892" s="242"/>
      <c r="K892" s="39"/>
      <c r="L892" s="39"/>
      <c r="M892" s="39"/>
      <c r="N892" s="39"/>
      <c r="O892" s="39"/>
      <c r="P892" s="39"/>
      <c r="Q892" s="40"/>
      <c r="R892" s="41"/>
      <c r="S892" s="42"/>
      <c r="T892" s="39"/>
      <c r="U892" s="22"/>
      <c r="V892" s="22"/>
      <c r="W892" s="22"/>
      <c r="X892" s="22"/>
      <c r="Y892" s="43"/>
      <c r="Z892" s="44"/>
      <c r="AA892" s="245"/>
      <c r="AB892" s="246"/>
      <c r="AC892" s="246"/>
      <c r="AD892" s="246"/>
      <c r="AE892" s="247"/>
    </row>
    <row r="893" ht="15.75" customHeight="1">
      <c r="A893" s="8"/>
      <c r="B893" s="252"/>
      <c r="C893" s="10"/>
      <c r="D893" s="10"/>
      <c r="E893" s="224"/>
      <c r="F893" s="224"/>
      <c r="G893" s="224"/>
      <c r="H893" s="224"/>
      <c r="I893" s="22"/>
      <c r="J893" s="224"/>
      <c r="K893" s="22"/>
      <c r="L893" s="224"/>
      <c r="M893" s="22"/>
      <c r="N893" s="22"/>
      <c r="O893" s="224"/>
      <c r="P893" s="22"/>
      <c r="Q893" s="24"/>
      <c r="R893" s="26"/>
      <c r="S893" s="22"/>
      <c r="T893" s="22"/>
      <c r="U893" s="22"/>
      <c r="V893" s="22"/>
      <c r="W893" s="22"/>
      <c r="X893" s="22"/>
      <c r="Y893" s="135"/>
      <c r="Z893" s="36"/>
      <c r="AA893" s="226"/>
      <c r="AB893" s="227"/>
      <c r="AC893" s="227"/>
      <c r="AD893" s="227"/>
      <c r="AE893" s="237"/>
    </row>
    <row r="894" ht="15.75" customHeight="1">
      <c r="A894" s="4"/>
      <c r="B894" s="253"/>
      <c r="C894" s="3"/>
      <c r="D894" s="3"/>
      <c r="E894" s="242"/>
      <c r="F894" s="39"/>
      <c r="G894" s="242"/>
      <c r="H894" s="242"/>
      <c r="I894" s="39"/>
      <c r="J894" s="242"/>
      <c r="K894" s="39"/>
      <c r="L894" s="39"/>
      <c r="M894" s="39"/>
      <c r="N894" s="39"/>
      <c r="O894" s="39"/>
      <c r="P894" s="39"/>
      <c r="Q894" s="40"/>
      <c r="R894" s="41"/>
      <c r="S894" s="42"/>
      <c r="T894" s="39"/>
      <c r="U894" s="22"/>
      <c r="V894" s="22"/>
      <c r="W894" s="22"/>
      <c r="X894" s="22"/>
      <c r="Y894" s="43"/>
      <c r="Z894" s="44"/>
      <c r="AA894" s="245"/>
      <c r="AB894" s="246"/>
      <c r="AC894" s="246"/>
      <c r="AD894" s="246"/>
      <c r="AE894" s="247"/>
    </row>
    <row r="895" ht="15.75" customHeight="1">
      <c r="A895" s="8"/>
      <c r="B895" s="252"/>
      <c r="C895" s="10"/>
      <c r="D895" s="10"/>
      <c r="E895" s="224"/>
      <c r="F895" s="224"/>
      <c r="G895" s="224"/>
      <c r="H895" s="224"/>
      <c r="I895" s="22"/>
      <c r="J895" s="224"/>
      <c r="K895" s="22"/>
      <c r="L895" s="224"/>
      <c r="M895" s="22"/>
      <c r="N895" s="22"/>
      <c r="O895" s="224"/>
      <c r="P895" s="22"/>
      <c r="Q895" s="24"/>
      <c r="R895" s="26"/>
      <c r="S895" s="22"/>
      <c r="T895" s="22"/>
      <c r="U895" s="22"/>
      <c r="V895" s="22"/>
      <c r="W895" s="22"/>
      <c r="X895" s="22"/>
      <c r="Y895" s="135"/>
      <c r="Z895" s="36"/>
      <c r="AA895" s="226"/>
      <c r="AB895" s="227"/>
      <c r="AC895" s="227"/>
      <c r="AD895" s="227"/>
      <c r="AE895" s="237"/>
    </row>
    <row r="896" ht="15.75" customHeight="1">
      <c r="A896" s="4"/>
      <c r="B896" s="253"/>
      <c r="C896" s="3"/>
      <c r="D896" s="3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40"/>
      <c r="R896" s="41"/>
      <c r="S896" s="42"/>
      <c r="T896" s="39"/>
      <c r="U896" s="39"/>
      <c r="V896" s="22"/>
      <c r="W896" s="39"/>
      <c r="X896" s="39"/>
      <c r="Y896" s="43"/>
      <c r="Z896" s="44"/>
      <c r="AA896" s="230"/>
      <c r="AB896" s="45"/>
      <c r="AC896" s="45"/>
      <c r="AD896" s="45"/>
      <c r="AE896" s="52"/>
    </row>
    <row r="897" ht="15.75" customHeight="1">
      <c r="A897" s="8"/>
      <c r="B897" s="252"/>
      <c r="C897" s="10"/>
      <c r="D897" s="10"/>
      <c r="E897" s="224"/>
      <c r="F897" s="224"/>
      <c r="G897" s="224"/>
      <c r="H897" s="224"/>
      <c r="I897" s="22"/>
      <c r="J897" s="224"/>
      <c r="K897" s="22"/>
      <c r="L897" s="224"/>
      <c r="M897" s="22"/>
      <c r="N897" s="22"/>
      <c r="O897" s="224"/>
      <c r="P897" s="224"/>
      <c r="Q897" s="24"/>
      <c r="R897" s="26"/>
      <c r="S897" s="22"/>
      <c r="T897" s="22"/>
      <c r="U897" s="22"/>
      <c r="V897" s="22"/>
      <c r="W897" s="22"/>
      <c r="X897" s="22"/>
      <c r="Y897" s="135"/>
      <c r="Z897" s="36"/>
      <c r="AA897" s="226"/>
      <c r="AB897" s="227"/>
      <c r="AC897" s="227"/>
      <c r="AD897" s="227"/>
      <c r="AE897" s="237"/>
    </row>
    <row r="898" ht="15.75" customHeight="1">
      <c r="A898" s="4"/>
      <c r="B898" s="253"/>
      <c r="C898" s="3"/>
      <c r="D898" s="3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40"/>
      <c r="R898" s="41"/>
      <c r="S898" s="42"/>
      <c r="T898" s="39"/>
      <c r="U898" s="39"/>
      <c r="V898" s="22"/>
      <c r="W898" s="39"/>
      <c r="X898" s="39"/>
      <c r="Y898" s="43"/>
      <c r="Z898" s="44"/>
      <c r="AA898" s="230"/>
      <c r="AB898" s="45"/>
      <c r="AC898" s="45"/>
      <c r="AD898" s="45"/>
      <c r="AE898" s="52"/>
    </row>
    <row r="899" ht="15.75" customHeight="1">
      <c r="A899" s="8"/>
      <c r="B899" s="252"/>
      <c r="C899" s="10"/>
      <c r="D899" s="10"/>
      <c r="E899" s="224"/>
      <c r="F899" s="224"/>
      <c r="G899" s="224"/>
      <c r="H899" s="224"/>
      <c r="I899" s="22"/>
      <c r="J899" s="224"/>
      <c r="K899" s="22"/>
      <c r="L899" s="224"/>
      <c r="M899" s="22"/>
      <c r="N899" s="22"/>
      <c r="O899" s="224"/>
      <c r="P899" s="22"/>
      <c r="Q899" s="24"/>
      <c r="R899" s="26"/>
      <c r="S899" s="22"/>
      <c r="T899" s="22"/>
      <c r="U899" s="22"/>
      <c r="V899" s="22"/>
      <c r="W899" s="22"/>
      <c r="X899" s="22"/>
      <c r="Y899" s="135"/>
      <c r="Z899" s="36"/>
      <c r="AA899" s="226"/>
      <c r="AB899" s="227"/>
      <c r="AC899" s="227"/>
      <c r="AD899" s="227"/>
      <c r="AE899" s="237"/>
    </row>
    <row r="900" ht="15.75" customHeight="1">
      <c r="A900" s="4"/>
      <c r="B900" s="253"/>
      <c r="C900" s="3"/>
      <c r="D900" s="3"/>
      <c r="E900" s="242"/>
      <c r="F900" s="39"/>
      <c r="G900" s="242"/>
      <c r="H900" s="242"/>
      <c r="I900" s="39"/>
      <c r="J900" s="39"/>
      <c r="K900" s="39"/>
      <c r="L900" s="39"/>
      <c r="M900" s="39"/>
      <c r="N900" s="39"/>
      <c r="O900" s="39"/>
      <c r="P900" s="39"/>
      <c r="Q900" s="40"/>
      <c r="R900" s="41"/>
      <c r="S900" s="42"/>
      <c r="T900" s="39"/>
      <c r="U900" s="22"/>
      <c r="V900" s="22"/>
      <c r="W900" s="22"/>
      <c r="X900" s="22"/>
      <c r="Y900" s="43"/>
      <c r="Z900" s="44"/>
      <c r="AA900" s="245"/>
      <c r="AB900" s="246"/>
      <c r="AC900" s="246"/>
      <c r="AD900" s="246"/>
      <c r="AE900" s="247"/>
    </row>
    <row r="901" ht="15.75" customHeight="1">
      <c r="A901" s="8"/>
      <c r="B901" s="252"/>
      <c r="C901" s="10"/>
      <c r="D901" s="10"/>
      <c r="E901" s="224"/>
      <c r="F901" s="224"/>
      <c r="G901" s="224"/>
      <c r="H901" s="224"/>
      <c r="I901" s="22"/>
      <c r="J901" s="224"/>
      <c r="K901" s="22"/>
      <c r="L901" s="224"/>
      <c r="M901" s="22"/>
      <c r="N901" s="22"/>
      <c r="O901" s="224"/>
      <c r="P901" s="22"/>
      <c r="Q901" s="24"/>
      <c r="R901" s="26"/>
      <c r="S901" s="22"/>
      <c r="T901" s="22"/>
      <c r="U901" s="22"/>
      <c r="V901" s="22"/>
      <c r="W901" s="22"/>
      <c r="X901" s="22"/>
      <c r="Y901" s="135"/>
      <c r="Z901" s="36"/>
      <c r="AA901" s="226"/>
      <c r="AB901" s="227"/>
      <c r="AC901" s="227"/>
      <c r="AD901" s="227"/>
      <c r="AE901" s="237"/>
    </row>
    <row r="902" ht="15.75" customHeight="1">
      <c r="A902" s="4"/>
      <c r="B902" s="253"/>
      <c r="C902" s="3"/>
      <c r="D902" s="3"/>
      <c r="E902" s="242"/>
      <c r="F902" s="39"/>
      <c r="G902" s="242"/>
      <c r="H902" s="242"/>
      <c r="I902" s="39"/>
      <c r="J902" s="242"/>
      <c r="K902" s="39"/>
      <c r="L902" s="39"/>
      <c r="M902" s="39"/>
      <c r="N902" s="39"/>
      <c r="O902" s="39"/>
      <c r="P902" s="39"/>
      <c r="Q902" s="40"/>
      <c r="R902" s="41"/>
      <c r="S902" s="42"/>
      <c r="T902" s="39"/>
      <c r="U902" s="22"/>
      <c r="V902" s="22"/>
      <c r="W902" s="22"/>
      <c r="X902" s="22"/>
      <c r="Y902" s="43"/>
      <c r="Z902" s="44"/>
      <c r="AA902" s="245"/>
      <c r="AB902" s="246"/>
      <c r="AC902" s="246"/>
      <c r="AD902" s="246"/>
      <c r="AE902" s="247"/>
    </row>
    <row r="903" ht="15.75" customHeight="1">
      <c r="A903" s="8"/>
      <c r="B903" s="252"/>
      <c r="C903" s="10"/>
      <c r="D903" s="10"/>
      <c r="E903" s="224"/>
      <c r="F903" s="224"/>
      <c r="G903" s="224"/>
      <c r="H903" s="224"/>
      <c r="I903" s="22"/>
      <c r="J903" s="224"/>
      <c r="K903" s="22"/>
      <c r="L903" s="224"/>
      <c r="M903" s="22"/>
      <c r="N903" s="22"/>
      <c r="O903" s="224"/>
      <c r="P903" s="22"/>
      <c r="Q903" s="24"/>
      <c r="R903" s="26"/>
      <c r="S903" s="22"/>
      <c r="T903" s="22"/>
      <c r="U903" s="22"/>
      <c r="V903" s="22"/>
      <c r="W903" s="22"/>
      <c r="X903" s="22"/>
      <c r="Y903" s="135"/>
      <c r="Z903" s="36"/>
      <c r="AA903" s="226"/>
      <c r="AB903" s="227"/>
      <c r="AC903" s="227"/>
      <c r="AD903" s="227"/>
      <c r="AE903" s="237"/>
    </row>
    <row r="904" ht="15.75" customHeight="1">
      <c r="A904" s="4"/>
      <c r="B904" s="253"/>
      <c r="C904" s="3"/>
      <c r="D904" s="3"/>
      <c r="E904" s="242"/>
      <c r="F904" s="39"/>
      <c r="G904" s="242"/>
      <c r="H904" s="242"/>
      <c r="I904" s="39"/>
      <c r="J904" s="242"/>
      <c r="K904" s="39"/>
      <c r="L904" s="39"/>
      <c r="M904" s="39"/>
      <c r="N904" s="39"/>
      <c r="O904" s="39"/>
      <c r="P904" s="39"/>
      <c r="Q904" s="40"/>
      <c r="R904" s="41"/>
      <c r="S904" s="42"/>
      <c r="T904" s="39"/>
      <c r="U904" s="22"/>
      <c r="V904" s="22"/>
      <c r="W904" s="22"/>
      <c r="X904" s="22"/>
      <c r="Y904" s="43"/>
      <c r="Z904" s="44"/>
      <c r="AA904" s="245"/>
      <c r="AB904" s="246"/>
      <c r="AC904" s="246"/>
      <c r="AD904" s="246"/>
      <c r="AE904" s="247"/>
    </row>
    <row r="905" ht="15.75" customHeight="1">
      <c r="A905" s="8"/>
      <c r="B905" s="252"/>
      <c r="C905" s="10"/>
      <c r="D905" s="10"/>
      <c r="E905" s="224"/>
      <c r="F905" s="224"/>
      <c r="G905" s="224"/>
      <c r="H905" s="224"/>
      <c r="I905" s="22"/>
      <c r="J905" s="224"/>
      <c r="K905" s="22"/>
      <c r="L905" s="224"/>
      <c r="M905" s="22"/>
      <c r="N905" s="22"/>
      <c r="O905" s="224"/>
      <c r="P905" s="22"/>
      <c r="Q905" s="24"/>
      <c r="R905" s="26"/>
      <c r="S905" s="22"/>
      <c r="T905" s="22"/>
      <c r="U905" s="22"/>
      <c r="V905" s="22"/>
      <c r="W905" s="22"/>
      <c r="X905" s="22"/>
      <c r="Y905" s="135"/>
      <c r="Z905" s="36"/>
      <c r="AA905" s="226"/>
      <c r="AB905" s="227"/>
      <c r="AC905" s="227"/>
      <c r="AD905" s="227"/>
      <c r="AE905" s="237"/>
    </row>
    <row r="906" ht="15.75" customHeight="1">
      <c r="A906" s="4"/>
      <c r="B906" s="253"/>
      <c r="C906" s="3"/>
      <c r="D906" s="3"/>
      <c r="E906" s="242"/>
      <c r="F906" s="39"/>
      <c r="G906" s="242"/>
      <c r="H906" s="242"/>
      <c r="I906" s="39"/>
      <c r="J906" s="242"/>
      <c r="K906" s="39"/>
      <c r="L906" s="39"/>
      <c r="M906" s="39"/>
      <c r="N906" s="39"/>
      <c r="O906" s="39"/>
      <c r="P906" s="39"/>
      <c r="Q906" s="40"/>
      <c r="R906" s="41"/>
      <c r="S906" s="42"/>
      <c r="T906" s="39"/>
      <c r="U906" s="22"/>
      <c r="V906" s="22"/>
      <c r="W906" s="22"/>
      <c r="X906" s="22"/>
      <c r="Y906" s="43"/>
      <c r="Z906" s="44"/>
      <c r="AA906" s="245"/>
      <c r="AB906" s="246"/>
      <c r="AC906" s="246"/>
      <c r="AD906" s="246"/>
      <c r="AE906" s="247"/>
    </row>
    <row r="907" ht="15.75" customHeight="1">
      <c r="A907" s="8"/>
      <c r="B907" s="252"/>
      <c r="C907" s="10"/>
      <c r="D907" s="10"/>
      <c r="E907" s="224"/>
      <c r="F907" s="224"/>
      <c r="G907" s="224"/>
      <c r="H907" s="224"/>
      <c r="I907" s="22"/>
      <c r="J907" s="224"/>
      <c r="K907" s="22"/>
      <c r="L907" s="224"/>
      <c r="M907" s="22"/>
      <c r="N907" s="22"/>
      <c r="O907" s="224"/>
      <c r="P907" s="22"/>
      <c r="Q907" s="24"/>
      <c r="R907" s="26"/>
      <c r="S907" s="22"/>
      <c r="T907" s="22"/>
      <c r="U907" s="22"/>
      <c r="V907" s="22"/>
      <c r="W907" s="22"/>
      <c r="X907" s="22"/>
      <c r="Y907" s="135"/>
      <c r="Z907" s="36"/>
      <c r="AA907" s="226"/>
      <c r="AB907" s="227"/>
      <c r="AC907" s="227"/>
      <c r="AD907" s="227"/>
      <c r="AE907" s="283"/>
    </row>
    <row r="908" ht="15.75" customHeight="1">
      <c r="A908" s="4"/>
      <c r="B908" s="253"/>
      <c r="C908" s="3"/>
      <c r="D908" s="3"/>
      <c r="E908" s="242"/>
      <c r="F908" s="39"/>
      <c r="G908" s="242"/>
      <c r="H908" s="242"/>
      <c r="I908" s="39"/>
      <c r="J908" s="242"/>
      <c r="K908" s="39"/>
      <c r="L908" s="39"/>
      <c r="M908" s="39"/>
      <c r="N908" s="39"/>
      <c r="O908" s="39"/>
      <c r="P908" s="39"/>
      <c r="Q908" s="40"/>
      <c r="R908" s="41"/>
      <c r="S908" s="42"/>
      <c r="T908" s="39"/>
      <c r="U908" s="22"/>
      <c r="V908" s="22"/>
      <c r="W908" s="22"/>
      <c r="X908" s="22"/>
      <c r="Y908" s="43"/>
      <c r="Z908" s="44"/>
      <c r="AA908" s="245"/>
      <c r="AB908" s="246"/>
      <c r="AC908" s="246"/>
      <c r="AD908" s="246"/>
      <c r="AE908" s="247"/>
    </row>
    <row r="909" ht="15.75" customHeight="1">
      <c r="A909" s="8"/>
      <c r="B909" s="252"/>
      <c r="C909" s="10"/>
      <c r="D909" s="10"/>
      <c r="E909" s="224"/>
      <c r="F909" s="224"/>
      <c r="G909" s="224"/>
      <c r="H909" s="224"/>
      <c r="I909" s="22"/>
      <c r="J909" s="224"/>
      <c r="K909" s="22"/>
      <c r="L909" s="224"/>
      <c r="M909" s="22"/>
      <c r="N909" s="22"/>
      <c r="O909" s="224"/>
      <c r="P909" s="22"/>
      <c r="Q909" s="24"/>
      <c r="R909" s="26"/>
      <c r="S909" s="22"/>
      <c r="T909" s="22"/>
      <c r="U909" s="22"/>
      <c r="V909" s="22"/>
      <c r="W909" s="22"/>
      <c r="X909" s="22"/>
      <c r="Y909" s="135"/>
      <c r="Z909" s="36"/>
      <c r="AA909" s="226"/>
      <c r="AB909" s="227"/>
      <c r="AC909" s="227"/>
      <c r="AD909" s="227"/>
      <c r="AE909" s="283"/>
    </row>
    <row r="910" ht="15.75" customHeight="1">
      <c r="A910" s="4"/>
      <c r="B910" s="253"/>
      <c r="C910" s="3"/>
      <c r="D910" s="3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40"/>
      <c r="R910" s="41"/>
      <c r="S910" s="42"/>
      <c r="T910" s="39"/>
      <c r="U910" s="39"/>
      <c r="V910" s="22"/>
      <c r="W910" s="39"/>
      <c r="X910" s="39"/>
      <c r="Y910" s="43"/>
      <c r="Z910" s="44"/>
      <c r="AA910" s="230"/>
      <c r="AB910" s="45"/>
      <c r="AC910" s="45"/>
      <c r="AD910" s="45"/>
      <c r="AE910" s="52"/>
    </row>
    <row r="911" ht="15.75" customHeight="1">
      <c r="A911" s="8"/>
      <c r="B911" s="252"/>
      <c r="C911" s="10"/>
      <c r="D911" s="10"/>
      <c r="E911" s="224"/>
      <c r="F911" s="224"/>
      <c r="G911" s="224"/>
      <c r="H911" s="224"/>
      <c r="I911" s="22"/>
      <c r="J911" s="224"/>
      <c r="K911" s="22"/>
      <c r="L911" s="224"/>
      <c r="M911" s="22"/>
      <c r="N911" s="22"/>
      <c r="O911" s="224"/>
      <c r="P911" s="22"/>
      <c r="Q911" s="24"/>
      <c r="R911" s="26"/>
      <c r="S911" s="22"/>
      <c r="T911" s="22"/>
      <c r="U911" s="22"/>
      <c r="V911" s="22"/>
      <c r="W911" s="22"/>
      <c r="X911" s="22"/>
      <c r="Y911" s="135"/>
      <c r="Z911" s="36"/>
      <c r="AA911" s="226"/>
      <c r="AB911" s="227"/>
      <c r="AC911" s="227"/>
      <c r="AD911" s="227"/>
      <c r="AE911" s="283"/>
    </row>
    <row r="912" ht="15.75" customHeight="1">
      <c r="A912" s="4"/>
      <c r="B912" s="253"/>
      <c r="C912" s="3"/>
      <c r="D912" s="3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40"/>
      <c r="R912" s="41"/>
      <c r="S912" s="42"/>
      <c r="T912" s="39"/>
      <c r="U912" s="39"/>
      <c r="V912" s="22"/>
      <c r="W912" s="39"/>
      <c r="X912" s="39"/>
      <c r="Y912" s="43"/>
      <c r="Z912" s="44"/>
      <c r="AA912" s="230"/>
      <c r="AB912" s="45"/>
      <c r="AC912" s="45"/>
      <c r="AD912" s="45"/>
      <c r="AE912" s="52"/>
    </row>
    <row r="913" ht="15.75" customHeight="1">
      <c r="A913" s="8"/>
      <c r="B913" s="252"/>
      <c r="C913" s="10"/>
      <c r="D913" s="10"/>
      <c r="E913" s="224"/>
      <c r="F913" s="224"/>
      <c r="G913" s="224"/>
      <c r="H913" s="224"/>
      <c r="I913" s="22"/>
      <c r="J913" s="224"/>
      <c r="K913" s="22"/>
      <c r="L913" s="224"/>
      <c r="M913" s="22"/>
      <c r="N913" s="22"/>
      <c r="O913" s="224"/>
      <c r="P913" s="224"/>
      <c r="Q913" s="24"/>
      <c r="R913" s="26"/>
      <c r="S913" s="22"/>
      <c r="T913" s="22"/>
      <c r="U913" s="22"/>
      <c r="V913" s="22"/>
      <c r="W913" s="22"/>
      <c r="X913" s="22"/>
      <c r="Y913" s="135"/>
      <c r="Z913" s="36"/>
      <c r="AA913" s="226"/>
      <c r="AB913" s="227"/>
      <c r="AC913" s="227"/>
      <c r="AD913" s="227"/>
      <c r="AE913" s="237"/>
    </row>
    <row r="914" ht="15.75" customHeight="1">
      <c r="A914" s="4"/>
      <c r="B914" s="253"/>
      <c r="C914" s="3"/>
      <c r="D914" s="3"/>
      <c r="E914" s="242"/>
      <c r="F914" s="39"/>
      <c r="G914" s="242"/>
      <c r="H914" s="242"/>
      <c r="I914" s="39"/>
      <c r="J914" s="242"/>
      <c r="K914" s="39"/>
      <c r="L914" s="39"/>
      <c r="M914" s="39"/>
      <c r="N914" s="39"/>
      <c r="O914" s="39"/>
      <c r="P914" s="39"/>
      <c r="Q914" s="40"/>
      <c r="R914" s="41"/>
      <c r="S914" s="39"/>
      <c r="T914" s="39"/>
      <c r="U914" s="22"/>
      <c r="V914" s="22"/>
      <c r="W914" s="22"/>
      <c r="X914" s="22"/>
      <c r="Y914" s="115"/>
      <c r="Z914" s="44"/>
      <c r="AA914" s="245"/>
      <c r="AB914" s="246"/>
      <c r="AC914" s="246"/>
      <c r="AD914" s="246"/>
      <c r="AE914" s="247"/>
    </row>
    <row r="915" ht="15.75" customHeight="1">
      <c r="A915" s="8"/>
      <c r="B915" s="252"/>
      <c r="C915" s="10"/>
      <c r="D915" s="10"/>
      <c r="E915" s="224"/>
      <c r="F915" s="224"/>
      <c r="G915" s="224"/>
      <c r="H915" s="224"/>
      <c r="I915" s="22"/>
      <c r="J915" s="224"/>
      <c r="K915" s="22"/>
      <c r="L915" s="224"/>
      <c r="M915" s="22"/>
      <c r="N915" s="22"/>
      <c r="O915" s="224"/>
      <c r="P915" s="22"/>
      <c r="Q915" s="24"/>
      <c r="R915" s="26"/>
      <c r="S915" s="22"/>
      <c r="T915" s="22"/>
      <c r="U915" s="22"/>
      <c r="V915" s="22"/>
      <c r="W915" s="22"/>
      <c r="X915" s="22"/>
      <c r="Y915" s="135"/>
      <c r="Z915" s="36"/>
      <c r="AA915" s="226"/>
      <c r="AB915" s="227"/>
      <c r="AC915" s="227"/>
      <c r="AD915" s="227"/>
      <c r="AE915" s="283"/>
    </row>
    <row r="916" ht="15.75" customHeight="1">
      <c r="A916" s="4"/>
      <c r="B916" s="253"/>
      <c r="C916" s="3"/>
      <c r="D916" s="3"/>
      <c r="E916" s="242"/>
      <c r="F916" s="39"/>
      <c r="G916" s="242"/>
      <c r="H916" s="242"/>
      <c r="I916" s="39"/>
      <c r="J916" s="242"/>
      <c r="K916" s="39"/>
      <c r="L916" s="39"/>
      <c r="M916" s="39"/>
      <c r="N916" s="39"/>
      <c r="O916" s="39"/>
      <c r="P916" s="39"/>
      <c r="Q916" s="40"/>
      <c r="R916" s="41"/>
      <c r="S916" s="39"/>
      <c r="T916" s="39"/>
      <c r="U916" s="22"/>
      <c r="V916" s="22"/>
      <c r="W916" s="22"/>
      <c r="X916" s="22"/>
      <c r="Y916" s="115"/>
      <c r="Z916" s="44"/>
      <c r="AA916" s="245"/>
      <c r="AB916" s="246"/>
      <c r="AC916" s="246"/>
      <c r="AD916" s="246"/>
      <c r="AE916" s="247"/>
    </row>
    <row r="917" ht="15.75" customHeight="1">
      <c r="A917" s="8"/>
      <c r="B917" s="252"/>
      <c r="C917" s="10"/>
      <c r="D917" s="10"/>
      <c r="E917" s="224"/>
      <c r="F917" s="224"/>
      <c r="G917" s="224"/>
      <c r="H917" s="224"/>
      <c r="I917" s="22"/>
      <c r="J917" s="224"/>
      <c r="K917" s="22"/>
      <c r="L917" s="224"/>
      <c r="M917" s="22"/>
      <c r="N917" s="22"/>
      <c r="O917" s="224"/>
      <c r="P917" s="22"/>
      <c r="Q917" s="35"/>
      <c r="R917" s="26"/>
      <c r="S917" s="22"/>
      <c r="T917" s="22"/>
      <c r="U917" s="22"/>
      <c r="V917" s="22"/>
      <c r="W917" s="22"/>
      <c r="X917" s="22"/>
      <c r="Y917" s="135"/>
      <c r="Z917" s="27"/>
      <c r="AA917" s="226"/>
      <c r="AB917" s="227"/>
      <c r="AC917" s="227"/>
      <c r="AD917" s="227"/>
      <c r="AE917" s="283"/>
    </row>
    <row r="918" ht="15.75" customHeight="1">
      <c r="A918" s="4"/>
      <c r="B918" s="253"/>
      <c r="C918" s="3"/>
      <c r="D918" s="3"/>
      <c r="E918" s="242"/>
      <c r="F918" s="39"/>
      <c r="G918" s="242"/>
      <c r="H918" s="242"/>
      <c r="I918" s="39"/>
      <c r="J918" s="242"/>
      <c r="K918" s="39"/>
      <c r="L918" s="39"/>
      <c r="M918" s="39"/>
      <c r="N918" s="39"/>
      <c r="O918" s="39"/>
      <c r="P918" s="39"/>
      <c r="Q918" s="116"/>
      <c r="R918" s="41"/>
      <c r="S918" s="39"/>
      <c r="T918" s="39"/>
      <c r="U918" s="22"/>
      <c r="V918" s="22"/>
      <c r="W918" s="22"/>
      <c r="X918" s="22"/>
      <c r="Y918" s="115"/>
      <c r="Z918" s="32"/>
      <c r="AA918" s="245"/>
      <c r="AB918" s="246"/>
      <c r="AC918" s="246"/>
      <c r="AD918" s="246"/>
      <c r="AE918" s="247"/>
    </row>
    <row r="919" ht="15.75" customHeight="1">
      <c r="A919" s="8"/>
      <c r="B919" s="252"/>
      <c r="C919" s="10"/>
      <c r="D919" s="10"/>
      <c r="E919" s="224"/>
      <c r="F919" s="224"/>
      <c r="G919" s="224"/>
      <c r="H919" s="224"/>
      <c r="I919" s="22"/>
      <c r="J919" s="224"/>
      <c r="K919" s="22"/>
      <c r="L919" s="224"/>
      <c r="M919" s="22"/>
      <c r="N919" s="22"/>
      <c r="O919" s="224"/>
      <c r="P919" s="22"/>
      <c r="Q919" s="35"/>
      <c r="R919" s="26"/>
      <c r="S919" s="22"/>
      <c r="T919" s="22"/>
      <c r="U919" s="22"/>
      <c r="V919" s="22"/>
      <c r="W919" s="22"/>
      <c r="X919" s="22"/>
      <c r="Y919" s="135"/>
      <c r="Z919" s="27"/>
      <c r="AA919" s="226"/>
      <c r="AB919" s="227"/>
      <c r="AC919" s="227"/>
      <c r="AD919" s="227"/>
      <c r="AE919" s="283"/>
    </row>
    <row r="920" ht="15.75" customHeight="1">
      <c r="A920" s="4"/>
      <c r="B920" s="253"/>
      <c r="C920" s="3"/>
      <c r="D920" s="3"/>
      <c r="E920" s="39"/>
      <c r="F920" s="242"/>
      <c r="G920" s="242"/>
      <c r="H920" s="242"/>
      <c r="I920" s="39"/>
      <c r="J920" s="242"/>
      <c r="K920" s="39"/>
      <c r="L920" s="39"/>
      <c r="M920" s="39"/>
      <c r="N920" s="39"/>
      <c r="O920" s="39"/>
      <c r="P920" s="39"/>
      <c r="Q920" s="116"/>
      <c r="R920" s="41"/>
      <c r="S920" s="39"/>
      <c r="T920" s="39"/>
      <c r="U920" s="22"/>
      <c r="V920" s="22"/>
      <c r="W920" s="22"/>
      <c r="X920" s="22"/>
      <c r="Y920" s="115"/>
      <c r="Z920" s="32"/>
      <c r="AA920" s="245"/>
      <c r="AB920" s="246"/>
      <c r="AC920" s="246"/>
      <c r="AD920" s="246"/>
      <c r="AE920" s="247"/>
    </row>
    <row r="921" ht="15.75" customHeight="1">
      <c r="A921" s="8"/>
      <c r="B921" s="252"/>
      <c r="C921" s="10"/>
      <c r="D921" s="10"/>
      <c r="E921" s="224"/>
      <c r="F921" s="224"/>
      <c r="G921" s="224"/>
      <c r="H921" s="224"/>
      <c r="I921" s="22"/>
      <c r="J921" s="224"/>
      <c r="K921" s="22"/>
      <c r="L921" s="224"/>
      <c r="M921" s="22"/>
      <c r="N921" s="22"/>
      <c r="O921" s="224"/>
      <c r="P921" s="22"/>
      <c r="Q921" s="35"/>
      <c r="R921" s="26"/>
      <c r="S921" s="22"/>
      <c r="T921" s="22"/>
      <c r="U921" s="22"/>
      <c r="V921" s="22"/>
      <c r="W921" s="22"/>
      <c r="X921" s="22"/>
      <c r="Y921" s="135"/>
      <c r="Z921" s="27"/>
      <c r="AA921" s="226"/>
      <c r="AB921" s="227"/>
      <c r="AC921" s="227"/>
      <c r="AD921" s="227"/>
      <c r="AE921" s="112"/>
    </row>
    <row r="922" ht="15.75" customHeight="1">
      <c r="A922" s="4"/>
      <c r="B922" s="253"/>
      <c r="C922" s="3"/>
      <c r="D922" s="3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116"/>
      <c r="R922" s="41"/>
      <c r="S922" s="39"/>
      <c r="T922" s="39"/>
      <c r="U922" s="39"/>
      <c r="V922" s="22"/>
      <c r="W922" s="39"/>
      <c r="X922" s="39"/>
      <c r="Y922" s="115"/>
      <c r="Z922" s="32"/>
      <c r="AA922" s="230"/>
      <c r="AB922" s="45"/>
      <c r="AC922" s="45"/>
      <c r="AD922" s="45"/>
      <c r="AE922" s="52"/>
    </row>
    <row r="923" ht="15.75" customHeight="1">
      <c r="A923" s="8"/>
      <c r="B923" s="252"/>
      <c r="C923" s="10"/>
      <c r="D923" s="10"/>
      <c r="E923" s="224"/>
      <c r="F923" s="224"/>
      <c r="G923" s="224"/>
      <c r="H923" s="224"/>
      <c r="I923" s="22"/>
      <c r="J923" s="224"/>
      <c r="K923" s="22"/>
      <c r="L923" s="224"/>
      <c r="M923" s="22"/>
      <c r="N923" s="22"/>
      <c r="O923" s="224"/>
      <c r="P923" s="22"/>
      <c r="Q923" s="35"/>
      <c r="R923" s="26"/>
      <c r="S923" s="22"/>
      <c r="T923" s="22"/>
      <c r="U923" s="22"/>
      <c r="V923" s="22"/>
      <c r="W923" s="22"/>
      <c r="X923" s="22"/>
      <c r="Y923" s="135"/>
      <c r="Z923" s="27"/>
      <c r="AA923" s="226"/>
      <c r="AB923" s="227"/>
      <c r="AC923" s="227"/>
      <c r="AD923" s="227"/>
      <c r="AE923" s="283"/>
    </row>
    <row r="924" ht="15.75" customHeight="1">
      <c r="A924" s="4"/>
      <c r="B924" s="253"/>
      <c r="C924" s="3"/>
      <c r="D924" s="3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116"/>
      <c r="R924" s="41"/>
      <c r="S924" s="39"/>
      <c r="T924" s="39"/>
      <c r="U924" s="39"/>
      <c r="V924" s="22"/>
      <c r="W924" s="39"/>
      <c r="X924" s="39"/>
      <c r="Y924" s="115"/>
      <c r="Z924" s="32"/>
      <c r="AA924" s="230"/>
      <c r="AB924" s="45"/>
      <c r="AC924" s="45"/>
      <c r="AD924" s="45"/>
      <c r="AE924" s="52"/>
    </row>
    <row r="925" ht="15.75" customHeight="1">
      <c r="A925" s="8"/>
      <c r="B925" s="252"/>
      <c r="C925" s="10"/>
      <c r="D925" s="10"/>
      <c r="E925" s="224"/>
      <c r="F925" s="224"/>
      <c r="G925" s="224"/>
      <c r="H925" s="224"/>
      <c r="I925" s="22"/>
      <c r="J925" s="224"/>
      <c r="K925" s="22"/>
      <c r="L925" s="224"/>
      <c r="M925" s="22"/>
      <c r="N925" s="22"/>
      <c r="O925" s="224"/>
      <c r="P925" s="22"/>
      <c r="Q925" s="35"/>
      <c r="R925" s="26"/>
      <c r="S925" s="22"/>
      <c r="T925" s="22"/>
      <c r="U925" s="22"/>
      <c r="V925" s="22"/>
      <c r="W925" s="22"/>
      <c r="X925" s="22"/>
      <c r="Y925" s="135"/>
      <c r="Z925" s="27"/>
      <c r="AA925" s="226"/>
      <c r="AB925" s="227"/>
      <c r="AC925" s="227"/>
      <c r="AD925" s="227"/>
      <c r="AE925" s="283"/>
    </row>
    <row r="926" ht="15.75" customHeight="1">
      <c r="A926" s="4"/>
      <c r="B926" s="253"/>
      <c r="C926" s="3"/>
      <c r="D926" s="3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116"/>
      <c r="R926" s="41"/>
      <c r="S926" s="39"/>
      <c r="T926" s="39"/>
      <c r="U926" s="39"/>
      <c r="V926" s="22"/>
      <c r="W926" s="39"/>
      <c r="X926" s="39"/>
      <c r="Y926" s="115"/>
      <c r="Z926" s="32"/>
      <c r="AA926" s="230"/>
      <c r="AB926" s="45"/>
      <c r="AC926" s="45"/>
      <c r="AD926" s="45"/>
      <c r="AE926" s="52"/>
    </row>
    <row r="927" ht="15.75" customHeight="1">
      <c r="A927" s="8"/>
      <c r="B927" s="252"/>
      <c r="C927" s="10"/>
      <c r="D927" s="10"/>
      <c r="E927" s="224"/>
      <c r="F927" s="224"/>
      <c r="G927" s="224"/>
      <c r="H927" s="224"/>
      <c r="I927" s="22"/>
      <c r="J927" s="224"/>
      <c r="K927" s="22"/>
      <c r="L927" s="224"/>
      <c r="M927" s="22"/>
      <c r="N927" s="22"/>
      <c r="O927" s="224"/>
      <c r="P927" s="22"/>
      <c r="Q927" s="35"/>
      <c r="R927" s="26"/>
      <c r="S927" s="22"/>
      <c r="T927" s="22"/>
      <c r="U927" s="22"/>
      <c r="V927" s="22"/>
      <c r="W927" s="22"/>
      <c r="X927" s="22"/>
      <c r="Y927" s="114"/>
      <c r="Z927" s="27"/>
      <c r="AA927" s="226"/>
      <c r="AB927" s="227"/>
      <c r="AC927" s="227"/>
      <c r="AD927" s="227"/>
      <c r="AE927" s="237"/>
    </row>
    <row r="928" ht="15.75" customHeight="1">
      <c r="A928" s="4"/>
      <c r="B928" s="253"/>
      <c r="C928" s="3"/>
      <c r="D928" s="3"/>
      <c r="E928" s="242"/>
      <c r="F928" s="39"/>
      <c r="G928" s="242"/>
      <c r="H928" s="242"/>
      <c r="I928" s="39"/>
      <c r="J928" s="242"/>
      <c r="K928" s="39"/>
      <c r="L928" s="39"/>
      <c r="M928" s="39"/>
      <c r="N928" s="39"/>
      <c r="O928" s="39"/>
      <c r="P928" s="39"/>
      <c r="Q928" s="116"/>
      <c r="R928" s="41"/>
      <c r="S928" s="39"/>
      <c r="T928" s="39"/>
      <c r="U928" s="22"/>
      <c r="V928" s="22"/>
      <c r="W928" s="22"/>
      <c r="X928" s="22"/>
      <c r="Y928" s="115"/>
      <c r="Z928" s="44"/>
      <c r="AA928" s="245"/>
      <c r="AB928" s="246"/>
      <c r="AC928" s="246"/>
      <c r="AD928" s="246"/>
      <c r="AE928" s="286"/>
    </row>
    <row r="929" ht="15.75" customHeight="1">
      <c r="A929" s="8"/>
      <c r="B929" s="252"/>
      <c r="C929" s="10"/>
      <c r="D929" s="10"/>
      <c r="E929" s="224"/>
      <c r="F929" s="224"/>
      <c r="G929" s="224"/>
      <c r="H929" s="224"/>
      <c r="I929" s="22"/>
      <c r="J929" s="224"/>
      <c r="K929" s="22"/>
      <c r="L929" s="224"/>
      <c r="M929" s="22"/>
      <c r="N929" s="22"/>
      <c r="O929" s="224"/>
      <c r="P929" s="22"/>
      <c r="Q929" s="35"/>
      <c r="R929" s="26"/>
      <c r="S929" s="22"/>
      <c r="T929" s="22"/>
      <c r="U929" s="22"/>
      <c r="V929" s="22"/>
      <c r="W929" s="22"/>
      <c r="X929" s="22"/>
      <c r="Y929" s="135"/>
      <c r="Z929" s="36"/>
      <c r="AA929" s="226"/>
      <c r="AB929" s="227"/>
      <c r="AC929" s="227"/>
      <c r="AD929" s="227"/>
      <c r="AE929" s="283"/>
    </row>
    <row r="930" ht="15.75" customHeight="1">
      <c r="A930" s="4"/>
      <c r="B930" s="253"/>
      <c r="C930" s="3"/>
      <c r="D930" s="3"/>
      <c r="E930" s="242"/>
      <c r="F930" s="39"/>
      <c r="G930" s="242"/>
      <c r="H930" s="242"/>
      <c r="I930" s="39"/>
      <c r="J930" s="242"/>
      <c r="K930" s="39"/>
      <c r="L930" s="39"/>
      <c r="M930" s="39"/>
      <c r="N930" s="39"/>
      <c r="O930" s="39"/>
      <c r="P930" s="39"/>
      <c r="Q930" s="116"/>
      <c r="R930" s="41"/>
      <c r="S930" s="39"/>
      <c r="T930" s="39"/>
      <c r="U930" s="22"/>
      <c r="V930" s="22"/>
      <c r="W930" s="22"/>
      <c r="X930" s="22"/>
      <c r="Y930" s="115"/>
      <c r="Z930" s="44"/>
      <c r="AA930" s="245"/>
      <c r="AB930" s="246"/>
      <c r="AC930" s="246"/>
      <c r="AD930" s="246"/>
      <c r="AE930" s="286"/>
    </row>
    <row r="931" ht="15.75" customHeight="1">
      <c r="A931" s="8"/>
      <c r="B931" s="252"/>
      <c r="C931" s="10"/>
      <c r="D931" s="10"/>
      <c r="E931" s="224"/>
      <c r="F931" s="224"/>
      <c r="G931" s="224"/>
      <c r="H931" s="224"/>
      <c r="I931" s="22"/>
      <c r="J931" s="224"/>
      <c r="K931" s="22"/>
      <c r="L931" s="224"/>
      <c r="M931" s="22"/>
      <c r="N931" s="22"/>
      <c r="O931" s="224"/>
      <c r="P931" s="224"/>
      <c r="Q931" s="35"/>
      <c r="R931" s="26"/>
      <c r="S931" s="22"/>
      <c r="T931" s="22"/>
      <c r="U931" s="22"/>
      <c r="V931" s="22"/>
      <c r="W931" s="22"/>
      <c r="X931" s="22"/>
      <c r="Y931" s="135"/>
      <c r="Z931" s="36"/>
      <c r="AA931" s="226"/>
      <c r="AB931" s="227"/>
      <c r="AC931" s="227"/>
      <c r="AD931" s="227"/>
      <c r="AE931" s="283"/>
    </row>
    <row r="932" ht="15.75" customHeight="1">
      <c r="A932" s="4"/>
      <c r="B932" s="253"/>
      <c r="C932" s="3"/>
      <c r="D932" s="3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116"/>
      <c r="R932" s="41"/>
      <c r="S932" s="39"/>
      <c r="T932" s="39"/>
      <c r="U932" s="39"/>
      <c r="V932" s="22"/>
      <c r="W932" s="39"/>
      <c r="X932" s="39"/>
      <c r="Y932" s="115"/>
      <c r="Z932" s="44"/>
      <c r="AA932" s="230"/>
      <c r="AB932" s="45"/>
      <c r="AC932" s="45"/>
      <c r="AD932" s="45"/>
      <c r="AE932" s="108"/>
    </row>
    <row r="933" ht="15.75" customHeight="1">
      <c r="A933" s="8"/>
      <c r="B933" s="252"/>
      <c r="C933" s="10"/>
      <c r="D933" s="10"/>
      <c r="E933" s="224"/>
      <c r="F933" s="224"/>
      <c r="G933" s="224"/>
      <c r="H933" s="224"/>
      <c r="I933" s="22"/>
      <c r="J933" s="224"/>
      <c r="K933" s="22"/>
      <c r="L933" s="224"/>
      <c r="M933" s="22"/>
      <c r="N933" s="22"/>
      <c r="O933" s="224"/>
      <c r="P933" s="224"/>
      <c r="Q933" s="35"/>
      <c r="R933" s="26"/>
      <c r="S933" s="22"/>
      <c r="T933" s="22"/>
      <c r="U933" s="22"/>
      <c r="V933" s="22"/>
      <c r="W933" s="22"/>
      <c r="X933" s="22"/>
      <c r="Y933" s="135"/>
      <c r="Z933" s="36"/>
      <c r="AA933" s="226"/>
      <c r="AB933" s="227"/>
      <c r="AC933" s="227"/>
      <c r="AD933" s="227"/>
      <c r="AE933" s="283"/>
    </row>
  </sheetData>
  <conditionalFormatting sqref="L121:L122 L852:L853">
    <cfRule type="expression" dxfId="0" priority="1">
      <formula>"M120+M119"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3.0"/>
    <col hidden="1" min="6" max="9" width="14.43"/>
    <col hidden="1" min="11" max="11" width="14.43"/>
  </cols>
  <sheetData>
    <row r="1">
      <c r="A1" s="222" t="s">
        <v>471</v>
      </c>
      <c r="B1" s="212" t="s">
        <v>17</v>
      </c>
      <c r="C1" s="213" t="s">
        <v>2</v>
      </c>
      <c r="D1" s="213" t="s">
        <v>3</v>
      </c>
      <c r="E1" s="211" t="s">
        <v>4</v>
      </c>
      <c r="F1" s="211" t="s">
        <v>5</v>
      </c>
      <c r="G1" s="214" t="s">
        <v>7</v>
      </c>
      <c r="H1" s="211" t="s">
        <v>8</v>
      </c>
      <c r="I1" s="211" t="s">
        <v>9</v>
      </c>
      <c r="J1" s="211" t="s">
        <v>5</v>
      </c>
      <c r="K1" s="214" t="s">
        <v>7</v>
      </c>
      <c r="L1" s="211" t="s">
        <v>8</v>
      </c>
      <c r="M1" s="214" t="s">
        <v>7</v>
      </c>
      <c r="N1" s="211" t="s">
        <v>27</v>
      </c>
      <c r="O1" s="211"/>
      <c r="P1" s="211" t="s">
        <v>26</v>
      </c>
      <c r="Q1" s="211" t="s">
        <v>28</v>
      </c>
      <c r="R1" s="217"/>
      <c r="S1" s="211" t="s">
        <v>23</v>
      </c>
      <c r="T1" s="211" t="s">
        <v>30</v>
      </c>
      <c r="U1" s="211"/>
      <c r="V1" s="221" t="s">
        <v>33</v>
      </c>
      <c r="W1" s="211" t="s">
        <v>34</v>
      </c>
      <c r="X1" s="211" t="s">
        <v>35</v>
      </c>
      <c r="Y1" s="211" t="s">
        <v>36</v>
      </c>
      <c r="Z1" s="220"/>
      <c r="AE1" s="222" t="s">
        <v>429</v>
      </c>
    </row>
    <row r="2">
      <c r="A2" s="8" t="s">
        <v>64</v>
      </c>
      <c r="B2" s="288">
        <v>43962.0</v>
      </c>
      <c r="C2" s="10">
        <v>0.375</v>
      </c>
      <c r="D2" s="10">
        <v>0.5</v>
      </c>
      <c r="E2" s="224">
        <v>34.0</v>
      </c>
      <c r="F2" s="224">
        <v>24.8</v>
      </c>
      <c r="G2" s="224">
        <v>29.4</v>
      </c>
      <c r="H2" s="224">
        <v>27.4</v>
      </c>
      <c r="I2" s="22"/>
      <c r="J2" s="224">
        <v>24.8</v>
      </c>
      <c r="K2" s="224">
        <v>29.4</v>
      </c>
      <c r="L2" s="224">
        <v>29.4</v>
      </c>
      <c r="M2" s="224">
        <v>27.4</v>
      </c>
      <c r="N2" s="224" t="s">
        <v>81</v>
      </c>
      <c r="O2" s="22"/>
      <c r="P2" s="224">
        <v>1.75</v>
      </c>
      <c r="Q2" s="22"/>
      <c r="R2" s="22"/>
      <c r="S2" s="224">
        <v>61.12</v>
      </c>
      <c r="T2" s="224">
        <v>75.68</v>
      </c>
      <c r="U2" s="22"/>
      <c r="V2" s="226">
        <v>1.0</v>
      </c>
      <c r="W2" s="227">
        <v>1.0</v>
      </c>
      <c r="X2" s="227">
        <v>3.0</v>
      </c>
      <c r="Y2" s="227">
        <v>2.0</v>
      </c>
      <c r="Z2" s="22"/>
      <c r="AA2" s="22"/>
      <c r="AB2" s="22"/>
      <c r="AC2" s="135"/>
      <c r="AD2" s="27"/>
      <c r="AE2" s="226">
        <v>1.0</v>
      </c>
      <c r="AF2" s="227">
        <v>1.0</v>
      </c>
      <c r="AG2" s="227">
        <v>3.0</v>
      </c>
      <c r="AH2" s="227">
        <v>2.0</v>
      </c>
    </row>
    <row r="3">
      <c r="A3" s="4" t="s">
        <v>64</v>
      </c>
      <c r="B3" s="289">
        <v>43963.0</v>
      </c>
      <c r="C3" s="3">
        <v>0.625</v>
      </c>
      <c r="D3" s="3">
        <v>0.75</v>
      </c>
      <c r="E3" s="39"/>
      <c r="F3" s="39"/>
      <c r="G3" s="242">
        <v>30.4</v>
      </c>
      <c r="H3" s="242">
        <v>26.4</v>
      </c>
      <c r="I3" s="39"/>
      <c r="J3" s="39"/>
      <c r="K3" s="242">
        <v>30.4</v>
      </c>
      <c r="L3" s="242">
        <v>30.4</v>
      </c>
      <c r="M3" s="242">
        <v>26.4</v>
      </c>
      <c r="N3" s="242" t="s">
        <v>74</v>
      </c>
      <c r="O3" s="39"/>
      <c r="P3" s="39"/>
      <c r="Q3" s="39"/>
      <c r="R3" s="39"/>
      <c r="S3" s="39"/>
      <c r="T3" s="39"/>
      <c r="U3" s="39"/>
      <c r="V3" s="245">
        <v>1.0</v>
      </c>
      <c r="W3" s="246">
        <v>1.0</v>
      </c>
      <c r="X3" s="246">
        <v>1.0</v>
      </c>
      <c r="Y3" s="246">
        <v>2.0</v>
      </c>
      <c r="Z3" s="22"/>
      <c r="AA3" s="22"/>
      <c r="AB3" s="22"/>
      <c r="AC3" s="116"/>
      <c r="AD3" s="32"/>
      <c r="AE3" s="245">
        <v>1.0</v>
      </c>
      <c r="AF3" s="246">
        <v>1.0</v>
      </c>
      <c r="AG3" s="246">
        <v>1.0</v>
      </c>
      <c r="AH3" s="246">
        <v>2.0</v>
      </c>
    </row>
    <row r="4">
      <c r="A4" s="8" t="s">
        <v>68</v>
      </c>
      <c r="B4" s="288">
        <v>43964.0</v>
      </c>
      <c r="C4" s="10">
        <v>0.375</v>
      </c>
      <c r="D4" s="10">
        <v>0.5</v>
      </c>
      <c r="E4" s="224">
        <v>32.6</v>
      </c>
      <c r="F4" s="224">
        <v>23.7</v>
      </c>
      <c r="G4" s="224">
        <v>29.2</v>
      </c>
      <c r="H4" s="224">
        <v>26.6</v>
      </c>
      <c r="I4" s="22"/>
      <c r="J4" s="224">
        <v>23.7</v>
      </c>
      <c r="K4" s="224">
        <v>29.2</v>
      </c>
      <c r="L4" s="224">
        <v>29.2</v>
      </c>
      <c r="M4" s="224">
        <v>26.6</v>
      </c>
      <c r="N4" s="224" t="s">
        <v>81</v>
      </c>
      <c r="O4" s="22"/>
      <c r="P4" s="224">
        <v>18.75</v>
      </c>
      <c r="Q4" s="22"/>
      <c r="R4" s="22"/>
      <c r="S4" s="224">
        <v>86.56</v>
      </c>
      <c r="T4" s="224"/>
      <c r="U4" s="22"/>
      <c r="V4" s="226">
        <v>1.0</v>
      </c>
      <c r="W4" s="227">
        <v>1.0</v>
      </c>
      <c r="X4" s="227">
        <v>3.0</v>
      </c>
      <c r="Y4" s="227">
        <v>2.0</v>
      </c>
      <c r="Z4" s="22"/>
      <c r="AA4" s="22"/>
      <c r="AB4" s="22"/>
      <c r="AC4" s="135"/>
      <c r="AD4" s="27"/>
      <c r="AE4" s="226">
        <v>1.0</v>
      </c>
      <c r="AF4" s="227">
        <v>1.0</v>
      </c>
      <c r="AG4" s="227">
        <v>3.0</v>
      </c>
      <c r="AH4" s="227">
        <v>2.0</v>
      </c>
    </row>
    <row r="5">
      <c r="A5" s="4" t="s">
        <v>68</v>
      </c>
      <c r="B5" s="289">
        <v>43965.0</v>
      </c>
      <c r="C5" s="3">
        <v>0.625</v>
      </c>
      <c r="D5" s="3">
        <v>0.75</v>
      </c>
      <c r="E5" s="242"/>
      <c r="F5" s="39"/>
      <c r="G5" s="242"/>
      <c r="H5" s="242"/>
      <c r="I5" s="39"/>
      <c r="J5" s="39"/>
      <c r="K5" s="242"/>
      <c r="L5" s="242"/>
      <c r="M5" s="242"/>
      <c r="N5" s="242"/>
      <c r="O5" s="39"/>
      <c r="P5" s="39"/>
      <c r="Q5" s="39"/>
      <c r="R5" s="39"/>
      <c r="S5" s="39"/>
      <c r="T5" s="39"/>
      <c r="U5" s="39"/>
      <c r="V5" s="245"/>
      <c r="W5" s="246"/>
      <c r="X5" s="246"/>
      <c r="Y5" s="246"/>
      <c r="Z5" s="22"/>
      <c r="AA5" s="22"/>
      <c r="AB5" s="22"/>
      <c r="AC5" s="116"/>
      <c r="AD5" s="32"/>
      <c r="AE5" s="245"/>
      <c r="AF5" s="246"/>
      <c r="AG5" s="246"/>
      <c r="AH5" s="246"/>
    </row>
    <row r="6">
      <c r="A6" s="8" t="s">
        <v>38</v>
      </c>
      <c r="B6" s="288">
        <v>43966.0</v>
      </c>
      <c r="C6" s="10">
        <v>0.375</v>
      </c>
      <c r="D6" s="10">
        <v>0.5</v>
      </c>
      <c r="E6" s="224">
        <v>34.8</v>
      </c>
      <c r="F6" s="224">
        <v>24.5</v>
      </c>
      <c r="G6" s="224">
        <v>29.4</v>
      </c>
      <c r="H6" s="224">
        <v>27.0</v>
      </c>
      <c r="I6" s="22"/>
      <c r="J6" s="224">
        <v>24.5</v>
      </c>
      <c r="K6" s="224">
        <v>29.4</v>
      </c>
      <c r="L6" s="224">
        <v>29.4</v>
      </c>
      <c r="M6" s="224">
        <v>27.0</v>
      </c>
      <c r="N6" s="224" t="s">
        <v>81</v>
      </c>
      <c r="O6" s="22"/>
      <c r="P6" s="224">
        <v>3.75</v>
      </c>
      <c r="Q6" s="22"/>
      <c r="R6" s="22"/>
      <c r="S6" s="224">
        <v>83.94</v>
      </c>
      <c r="T6" s="22"/>
      <c r="U6" s="22"/>
      <c r="V6" s="226">
        <v>1.0</v>
      </c>
      <c r="W6" s="227">
        <v>1.0</v>
      </c>
      <c r="X6" s="227">
        <v>3.0</v>
      </c>
      <c r="Y6" s="227">
        <v>2.0</v>
      </c>
      <c r="Z6" s="22"/>
      <c r="AA6" s="22"/>
      <c r="AB6" s="22"/>
      <c r="AC6" s="135"/>
      <c r="AD6" s="27"/>
      <c r="AE6" s="226">
        <v>1.0</v>
      </c>
      <c r="AF6" s="227">
        <v>1.0</v>
      </c>
      <c r="AG6" s="227">
        <v>3.0</v>
      </c>
      <c r="AH6" s="227">
        <v>2.0</v>
      </c>
    </row>
    <row r="7">
      <c r="A7" s="4" t="s">
        <v>38</v>
      </c>
      <c r="B7" s="289">
        <v>44332.0</v>
      </c>
      <c r="C7" s="3">
        <v>0.625</v>
      </c>
      <c r="D7" s="3">
        <v>0.75</v>
      </c>
      <c r="E7" s="242"/>
      <c r="F7" s="39"/>
      <c r="G7" s="242">
        <v>31.6</v>
      </c>
      <c r="H7" s="242">
        <v>27.2</v>
      </c>
      <c r="I7" s="39"/>
      <c r="J7" s="39"/>
      <c r="K7" s="242">
        <v>31.6</v>
      </c>
      <c r="L7" s="242">
        <v>31.6</v>
      </c>
      <c r="M7" s="242">
        <v>27.2</v>
      </c>
      <c r="N7" s="242" t="s">
        <v>81</v>
      </c>
      <c r="O7" s="39"/>
      <c r="P7" s="39"/>
      <c r="Q7" s="39"/>
      <c r="R7" s="39"/>
      <c r="S7" s="39"/>
      <c r="T7" s="39"/>
      <c r="U7" s="39"/>
      <c r="V7" s="245">
        <v>2.0</v>
      </c>
      <c r="W7" s="246">
        <v>1.0</v>
      </c>
      <c r="X7" s="246">
        <v>2.0</v>
      </c>
      <c r="Y7" s="246">
        <v>2.0</v>
      </c>
      <c r="Z7" s="22"/>
      <c r="AA7" s="22"/>
      <c r="AB7" s="22"/>
      <c r="AC7" s="116"/>
      <c r="AD7" s="32"/>
      <c r="AE7" s="245">
        <v>2.0</v>
      </c>
      <c r="AF7" s="246">
        <v>1.0</v>
      </c>
      <c r="AG7" s="246">
        <v>2.0</v>
      </c>
      <c r="AH7" s="246">
        <v>2.0</v>
      </c>
    </row>
    <row r="8">
      <c r="A8" s="8" t="s">
        <v>48</v>
      </c>
      <c r="B8" s="288">
        <v>43968.0</v>
      </c>
      <c r="C8" s="10">
        <v>0.375</v>
      </c>
      <c r="D8" s="10">
        <v>0.5</v>
      </c>
      <c r="E8" s="224">
        <v>33.2</v>
      </c>
      <c r="F8" s="224">
        <v>24.7</v>
      </c>
      <c r="G8" s="224">
        <v>30.4</v>
      </c>
      <c r="H8" s="224">
        <v>26.4</v>
      </c>
      <c r="I8" s="22"/>
      <c r="J8" s="224">
        <v>24.7</v>
      </c>
      <c r="K8" s="224">
        <v>30.4</v>
      </c>
      <c r="L8" s="224">
        <v>30.4</v>
      </c>
      <c r="M8" s="224">
        <v>26.4</v>
      </c>
      <c r="N8" s="224" t="s">
        <v>78</v>
      </c>
      <c r="O8" s="22"/>
      <c r="P8" s="224">
        <v>0.25</v>
      </c>
      <c r="Q8" s="22"/>
      <c r="R8" s="22"/>
      <c r="S8" s="224">
        <v>76.74</v>
      </c>
      <c r="T8" s="22"/>
      <c r="U8" s="22"/>
      <c r="V8" s="226">
        <v>1.0</v>
      </c>
      <c r="W8" s="227">
        <v>1.0</v>
      </c>
      <c r="X8" s="227">
        <v>1.0</v>
      </c>
      <c r="Y8" s="227">
        <v>3.0</v>
      </c>
      <c r="Z8" s="22"/>
      <c r="AA8" s="22"/>
      <c r="AB8" s="22"/>
      <c r="AC8" s="135"/>
      <c r="AD8" s="27"/>
      <c r="AE8" s="226">
        <v>1.0</v>
      </c>
      <c r="AF8" s="227">
        <v>1.0</v>
      </c>
      <c r="AG8" s="227">
        <v>1.0</v>
      </c>
      <c r="AH8" s="227">
        <v>3.0</v>
      </c>
    </row>
    <row r="9">
      <c r="A9" s="4" t="s">
        <v>48</v>
      </c>
      <c r="B9" s="289">
        <v>44334.0</v>
      </c>
      <c r="C9" s="3">
        <v>0.625</v>
      </c>
      <c r="D9" s="3">
        <v>0.75</v>
      </c>
      <c r="E9" s="242"/>
      <c r="F9" s="39"/>
      <c r="G9" s="242"/>
      <c r="H9" s="242"/>
      <c r="I9" s="39"/>
      <c r="J9" s="39"/>
      <c r="K9" s="242"/>
      <c r="L9" s="242"/>
      <c r="M9" s="242"/>
      <c r="N9" s="242"/>
      <c r="O9" s="39"/>
      <c r="P9" s="39"/>
      <c r="Q9" s="39"/>
      <c r="R9" s="39"/>
      <c r="S9" s="39"/>
      <c r="T9" s="39"/>
      <c r="U9" s="39"/>
      <c r="V9" s="245"/>
      <c r="W9" s="246"/>
      <c r="X9" s="246"/>
      <c r="Y9" s="246"/>
      <c r="Z9" s="22"/>
      <c r="AA9" s="22"/>
      <c r="AB9" s="22"/>
      <c r="AC9" s="116"/>
      <c r="AD9" s="32"/>
      <c r="AE9" s="245"/>
      <c r="AF9" s="246"/>
      <c r="AG9" s="246"/>
      <c r="AH9" s="246"/>
    </row>
    <row r="10">
      <c r="A10" s="8" t="s">
        <v>53</v>
      </c>
      <c r="B10" s="288">
        <v>43973.0</v>
      </c>
      <c r="C10" s="10">
        <v>0.375</v>
      </c>
      <c r="D10" s="10">
        <v>0.5</v>
      </c>
      <c r="E10" s="224">
        <v>34.6</v>
      </c>
      <c r="F10" s="224">
        <v>23.4</v>
      </c>
      <c r="G10" s="224">
        <v>29.6</v>
      </c>
      <c r="H10" s="224">
        <v>26.8</v>
      </c>
      <c r="I10" s="22"/>
      <c r="J10" s="224">
        <v>23.4</v>
      </c>
      <c r="K10" s="224">
        <v>29.6</v>
      </c>
      <c r="L10" s="224">
        <v>29.6</v>
      </c>
      <c r="M10" s="224">
        <v>26.8</v>
      </c>
      <c r="N10" s="224" t="s">
        <v>81</v>
      </c>
      <c r="O10" s="22"/>
      <c r="P10" s="224">
        <v>0.0</v>
      </c>
      <c r="Q10" s="22"/>
      <c r="R10" s="22"/>
      <c r="S10" s="224">
        <v>68.72</v>
      </c>
      <c r="T10" s="22"/>
      <c r="U10" s="22"/>
      <c r="V10" s="226">
        <v>1.0</v>
      </c>
      <c r="W10" s="227">
        <v>1.0</v>
      </c>
      <c r="X10" s="227">
        <v>3.0</v>
      </c>
      <c r="Y10" s="227">
        <v>2.0</v>
      </c>
      <c r="Z10" s="22"/>
      <c r="AA10" s="22"/>
      <c r="AB10" s="22"/>
      <c r="AC10" s="135"/>
      <c r="AD10" s="27"/>
      <c r="AE10" s="226">
        <v>1.0</v>
      </c>
      <c r="AF10" s="227">
        <v>1.0</v>
      </c>
      <c r="AG10" s="227">
        <v>3.0</v>
      </c>
      <c r="AH10" s="227">
        <v>2.0</v>
      </c>
    </row>
    <row r="11">
      <c r="A11" s="8" t="s">
        <v>53</v>
      </c>
      <c r="B11" s="289">
        <v>43973.0</v>
      </c>
      <c r="C11" s="3">
        <v>0.625</v>
      </c>
      <c r="D11" s="3">
        <v>0.75</v>
      </c>
      <c r="E11" s="242"/>
      <c r="F11" s="39"/>
      <c r="G11" s="242">
        <v>33.2</v>
      </c>
      <c r="H11" s="242">
        <v>26.6</v>
      </c>
      <c r="I11" s="39"/>
      <c r="J11" s="39"/>
      <c r="K11" s="242">
        <v>33.2</v>
      </c>
      <c r="L11" s="242">
        <v>33.2</v>
      </c>
      <c r="M11" s="242">
        <v>26.6</v>
      </c>
      <c r="N11" s="242" t="s">
        <v>81</v>
      </c>
      <c r="O11" s="39"/>
      <c r="P11" s="39"/>
      <c r="Q11" s="39"/>
      <c r="R11" s="39"/>
      <c r="S11" s="39"/>
      <c r="T11" s="39"/>
      <c r="U11" s="39"/>
      <c r="V11" s="245">
        <v>1.0</v>
      </c>
      <c r="W11" s="246">
        <v>1.0</v>
      </c>
      <c r="X11" s="246">
        <v>1.0</v>
      </c>
      <c r="Y11" s="246">
        <v>2.0</v>
      </c>
      <c r="Z11" s="22"/>
      <c r="AA11" s="22"/>
      <c r="AB11" s="22"/>
      <c r="AC11" s="116"/>
      <c r="AD11" s="32"/>
      <c r="AE11" s="245">
        <v>1.0</v>
      </c>
      <c r="AF11" s="246">
        <v>1.0</v>
      </c>
      <c r="AG11" s="246">
        <v>1.0</v>
      </c>
      <c r="AH11" s="246">
        <v>2.0</v>
      </c>
    </row>
    <row r="12">
      <c r="A12" s="8" t="s">
        <v>58</v>
      </c>
      <c r="B12" s="288">
        <v>43974.0</v>
      </c>
      <c r="C12" s="10">
        <v>0.375</v>
      </c>
      <c r="D12" s="10">
        <v>0.5</v>
      </c>
      <c r="E12" s="224">
        <v>34.6</v>
      </c>
      <c r="F12" s="224">
        <v>23.5</v>
      </c>
      <c r="G12" s="224">
        <v>27.8</v>
      </c>
      <c r="H12" s="224">
        <v>26.2</v>
      </c>
      <c r="I12" s="22"/>
      <c r="J12" s="224">
        <v>23.5</v>
      </c>
      <c r="K12" s="224">
        <v>27.8</v>
      </c>
      <c r="L12" s="224">
        <v>27.8</v>
      </c>
      <c r="M12" s="224">
        <v>26.2</v>
      </c>
      <c r="N12" s="224" t="s">
        <v>81</v>
      </c>
      <c r="O12" s="22"/>
      <c r="P12" s="224">
        <v>55.5</v>
      </c>
      <c r="Q12" s="22"/>
      <c r="R12" s="22"/>
      <c r="S12" s="224">
        <v>100.0</v>
      </c>
      <c r="T12" s="224">
        <v>80.68</v>
      </c>
      <c r="U12" s="22"/>
      <c r="V12" s="226">
        <v>1.0</v>
      </c>
      <c r="W12" s="227">
        <v>1.0</v>
      </c>
      <c r="X12" s="227">
        <v>3.0</v>
      </c>
      <c r="Y12" s="227">
        <v>3.0</v>
      </c>
      <c r="Z12" s="22"/>
      <c r="AA12" s="22"/>
      <c r="AB12" s="22"/>
      <c r="AC12" s="135"/>
      <c r="AD12" s="27"/>
      <c r="AE12" s="226">
        <v>1.0</v>
      </c>
      <c r="AF12" s="227">
        <v>1.0</v>
      </c>
      <c r="AG12" s="227">
        <v>3.0</v>
      </c>
      <c r="AH12" s="227">
        <v>3.0</v>
      </c>
    </row>
    <row r="13">
      <c r="A13" s="4" t="s">
        <v>58</v>
      </c>
      <c r="B13" s="289">
        <v>43974.0</v>
      </c>
      <c r="C13" s="3">
        <v>0.625</v>
      </c>
      <c r="D13" s="3">
        <v>0.75</v>
      </c>
      <c r="E13" s="242"/>
      <c r="F13" s="108"/>
      <c r="G13" s="242"/>
      <c r="H13" s="242"/>
      <c r="I13" s="39"/>
      <c r="J13" s="108"/>
      <c r="K13" s="242"/>
      <c r="L13" s="242"/>
      <c r="M13" s="242"/>
      <c r="N13" s="242"/>
      <c r="O13" s="39"/>
      <c r="P13" s="39"/>
      <c r="Q13" s="39"/>
      <c r="R13" s="39"/>
      <c r="S13" s="39"/>
      <c r="T13" s="39"/>
      <c r="U13" s="39"/>
      <c r="V13" s="245"/>
      <c r="W13" s="246"/>
      <c r="X13" s="246"/>
      <c r="Y13" s="246"/>
      <c r="Z13" s="22"/>
      <c r="AA13" s="22"/>
      <c r="AB13" s="22"/>
      <c r="AC13" s="116"/>
      <c r="AD13" s="32"/>
      <c r="AE13" s="245"/>
      <c r="AF13" s="246"/>
      <c r="AG13" s="246"/>
      <c r="AH13" s="246"/>
    </row>
    <row r="14">
      <c r="A14" s="8" t="s">
        <v>60</v>
      </c>
      <c r="B14" s="288">
        <v>43975.0</v>
      </c>
      <c r="C14" s="10">
        <v>0.375</v>
      </c>
      <c r="D14" s="10">
        <v>0.5</v>
      </c>
      <c r="E14" s="224">
        <v>34.2</v>
      </c>
      <c r="F14" s="224">
        <v>24.4</v>
      </c>
      <c r="G14" s="224">
        <v>27.0</v>
      </c>
      <c r="H14" s="224">
        <v>25.4</v>
      </c>
      <c r="I14" s="22"/>
      <c r="J14" s="224">
        <v>24.4</v>
      </c>
      <c r="K14" s="224">
        <v>27.0</v>
      </c>
      <c r="L14" s="224">
        <v>27.0</v>
      </c>
      <c r="M14" s="224">
        <v>25.4</v>
      </c>
      <c r="N14" s="224" t="s">
        <v>81</v>
      </c>
      <c r="O14" s="22"/>
      <c r="P14" s="224">
        <v>5.0</v>
      </c>
      <c r="Q14" s="22"/>
      <c r="R14" s="22"/>
      <c r="S14" s="224">
        <v>80.46</v>
      </c>
      <c r="T14" s="22"/>
      <c r="U14" s="22"/>
      <c r="V14" s="226">
        <v>1.0</v>
      </c>
      <c r="W14" s="227">
        <v>1.0</v>
      </c>
      <c r="X14" s="227">
        <v>2.0</v>
      </c>
      <c r="Y14" s="227">
        <v>2.0</v>
      </c>
      <c r="Z14" s="22"/>
      <c r="AA14" s="22"/>
      <c r="AB14" s="22"/>
      <c r="AC14" s="135"/>
      <c r="AD14" s="27"/>
      <c r="AE14" s="226">
        <v>1.0</v>
      </c>
      <c r="AF14" s="227">
        <v>1.0</v>
      </c>
      <c r="AG14" s="227">
        <v>2.0</v>
      </c>
      <c r="AH14" s="227">
        <v>2.0</v>
      </c>
    </row>
    <row r="16">
      <c r="K16" s="313" t="s">
        <v>595</v>
      </c>
      <c r="M16" s="314"/>
      <c r="N16" s="315" t="s">
        <v>596</v>
      </c>
      <c r="O16" s="316"/>
      <c r="P16" s="317" t="s">
        <v>597</v>
      </c>
      <c r="Q16" s="318"/>
      <c r="R16" s="319" t="s">
        <v>598</v>
      </c>
      <c r="S16" s="320" t="s">
        <v>599</v>
      </c>
      <c r="T16" s="316"/>
    </row>
    <row r="17">
      <c r="K17" s="321" t="s">
        <v>600</v>
      </c>
      <c r="M17" s="322"/>
      <c r="N17" s="321" t="s">
        <v>601</v>
      </c>
      <c r="O17" s="323"/>
      <c r="P17" s="324" t="s">
        <v>602</v>
      </c>
      <c r="R17" s="325" t="s">
        <v>603</v>
      </c>
      <c r="S17" s="326" t="s">
        <v>604</v>
      </c>
      <c r="T17" s="327"/>
    </row>
    <row r="18">
      <c r="K18" s="321" t="s">
        <v>605</v>
      </c>
      <c r="N18" s="321" t="s">
        <v>606</v>
      </c>
      <c r="O18" s="323"/>
      <c r="P18" s="324" t="s">
        <v>607</v>
      </c>
      <c r="R18" s="325" t="s">
        <v>608</v>
      </c>
      <c r="S18" s="326" t="s">
        <v>609</v>
      </c>
      <c r="T18" s="323"/>
    </row>
    <row r="19">
      <c r="K19" s="321" t="s">
        <v>610</v>
      </c>
      <c r="N19" s="321" t="s">
        <v>611</v>
      </c>
      <c r="O19" s="323"/>
      <c r="P19" s="324" t="s">
        <v>612</v>
      </c>
      <c r="R19" s="325" t="s">
        <v>613</v>
      </c>
      <c r="S19" s="326" t="s">
        <v>614</v>
      </c>
      <c r="T19" s="323"/>
    </row>
    <row r="20">
      <c r="K20" s="321" t="s">
        <v>615</v>
      </c>
      <c r="N20" s="321" t="s">
        <v>616</v>
      </c>
      <c r="O20" s="323"/>
      <c r="P20" s="328"/>
      <c r="Q20" s="328"/>
      <c r="R20" s="329"/>
      <c r="S20" s="328"/>
      <c r="T20" s="330"/>
    </row>
    <row r="21">
      <c r="K21" s="331" t="s">
        <v>617</v>
      </c>
      <c r="L21" s="332"/>
      <c r="M21" s="332"/>
      <c r="N21" s="331" t="s">
        <v>618</v>
      </c>
      <c r="O21" s="333"/>
      <c r="P21" s="334"/>
      <c r="Q21" s="335"/>
      <c r="R21" s="336"/>
      <c r="S21" s="334"/>
      <c r="T21" s="337"/>
    </row>
  </sheetData>
  <mergeCells count="19">
    <mergeCell ref="K16:L16"/>
    <mergeCell ref="N16:O16"/>
    <mergeCell ref="P16:Q16"/>
    <mergeCell ref="S16:T16"/>
    <mergeCell ref="K17:L17"/>
    <mergeCell ref="N17:O17"/>
    <mergeCell ref="P17:Q17"/>
    <mergeCell ref="K19:M19"/>
    <mergeCell ref="K20:M20"/>
    <mergeCell ref="N20:O20"/>
    <mergeCell ref="K21:M21"/>
    <mergeCell ref="N21:O21"/>
    <mergeCell ref="K18:M18"/>
    <mergeCell ref="N18:O18"/>
    <mergeCell ref="P18:Q18"/>
    <mergeCell ref="S18:T18"/>
    <mergeCell ref="N19:O19"/>
    <mergeCell ref="P19:Q19"/>
    <mergeCell ref="S19:T19"/>
  </mergeCells>
  <drawing r:id="rId1"/>
</worksheet>
</file>